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 codeName="{28389E77-7640-9E18-AD5C-E98E2F4A8B83}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co027791_gmodelo_com_mx/Documents/Desktop/ROTACION/"/>
    </mc:Choice>
  </mc:AlternateContent>
  <xr:revisionPtr revIDLastSave="4417" documentId="8_{9D191D66-0BFC-4490-B8F2-584214A7F668}" xr6:coauthVersionLast="47" xr6:coauthVersionMax="47" xr10:uidLastSave="{CB5512C5-CE19-436E-9CD8-38C8497BA734}"/>
  <bookViews>
    <workbookView xWindow="-120" yWindow="-120" windowWidth="29040" windowHeight="15720" tabRatio="456" firstSheet="2" activeTab="7" xr2:uid="{00000000-000D-0000-FFFF-FFFF00000000}"/>
  </bookViews>
  <sheets>
    <sheet name="PivForm" sheetId="14" state="veryHidden" r:id="rId1"/>
    <sheet name="RET" sheetId="24" state="hidden" r:id="rId2"/>
    <sheet name="Dn" sheetId="18" r:id="rId3"/>
    <sheet name="ESTEnv" sheetId="6" state="hidden" r:id="rId4"/>
    <sheet name="IF" sheetId="17" r:id="rId5"/>
    <sheet name="Codigos" sheetId="9" r:id="rId6"/>
    <sheet name="Conteos" sheetId="8" r:id="rId7"/>
    <sheet name="Rotación" sheetId="16" r:id="rId8"/>
    <sheet name="MPRot" sheetId="10" r:id="rId9"/>
    <sheet name="Inf Tapados" sheetId="19" state="hidden" r:id="rId10"/>
    <sheet name=" Fechas de vencimie" sheetId="20" r:id="rId11"/>
    <sheet name="PFam" sheetId="13" state="hidden" r:id="rId12"/>
  </sheets>
  <externalReferences>
    <externalReference r:id="rId13"/>
  </externalReferences>
  <definedNames>
    <definedName name="_xlnm._FilterDatabase" localSheetId="5" hidden="1">Codigos!$A$1:$Q$838</definedName>
    <definedName name="_xlnm._FilterDatabase" localSheetId="6" hidden="1">Conteos!$A$8:$AB$941</definedName>
    <definedName name="_xlnm._FilterDatabase" localSheetId="4" hidden="1">IF!$B$16:$N$819</definedName>
    <definedName name="_xlnm._FilterDatabase" localSheetId="9" hidden="1">'Inf Tapados'!$S$4:$T$332</definedName>
    <definedName name="_xlnm._FilterDatabase" localSheetId="11" hidden="1">PFam!$A$6:$Z$642</definedName>
    <definedName name="_xlnm._FilterDatabase" localSheetId="0" hidden="1">PivForm!$A$4:$AE$820</definedName>
    <definedName name="_xlnm._FilterDatabase" localSheetId="7" hidden="1">Rotación!$A$8:$AB$941</definedName>
    <definedName name="_xleta.IF" hidden="1" xlm="1">#NAME?</definedName>
    <definedName name="_xlnm.Extract" localSheetId="6">Conteos!$AI$8:$BC$8</definedName>
    <definedName name="_xlnm.Extract" localSheetId="0">PivForm!$D$4:$AE$4</definedName>
    <definedName name="_xlnm.Extract" localSheetId="7">Rotación!$A$8:$AB$8</definedName>
    <definedName name="_xlnm.Print_Area" localSheetId="10">' Fechas de vencimie'!$G$5:$J$108</definedName>
    <definedName name="_xlnm.Print_Area" localSheetId="6">Conteos!$A$1:$O$940</definedName>
    <definedName name="_xlnm.Print_Area" localSheetId="8">MPRot!$A$1:$P$111</definedName>
    <definedName name="_xlnm.Print_Area" localSheetId="7">Rotación!$A$1:$M$1020</definedName>
    <definedName name="_xlnm.Criteria" localSheetId="6">Conteos!$BC$1:$BC$2</definedName>
    <definedName name="_xlnm.Criteria" localSheetId="0">PivForm!$A$1:$A$2</definedName>
    <definedName name="_xlnm.Criteria" localSheetId="7">Rotación!$BB$1:$BB$2</definedName>
    <definedName name="RnBDConteos">OFFSET(Conteos!$A$8,0,0,COUNTA(Conteos!$A:$A)-4,COUNTA(Conteos!$A$8:$AB$8))</definedName>
    <definedName name="SegmentaciónDeDatos_Estado">#N/A</definedName>
    <definedName name="_xlnm.Print_Titles" localSheetId="8">MPRot!$1:$6</definedName>
    <definedName name="Wet">#REF!</definedName>
  </definedNames>
  <calcPr calcId="191029" calcCompleted="0"/>
  <pivotCaches>
    <pivotCache cacheId="0" r:id="rId14"/>
    <pivotCache cacheId="1" r:id="rId15"/>
    <pivotCache cacheId="2" r:id="rId16"/>
    <pivotCache cacheId="23" r:id="rId17"/>
  </pivotCaches>
  <extLst>
    <ext xmlns:x14="http://schemas.microsoft.com/office/spreadsheetml/2009/9/main" uri="{BBE1A952-AA13-448e-AADC-164F8A28A991}">
      <x14:slicerCaches>
        <x14:slicerCache r:id="rId1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50" i="8" l="1"/>
  <c r="AA750" i="8"/>
  <c r="T750" i="8"/>
  <c r="S750" i="8"/>
  <c r="R750" i="8"/>
  <c r="O750" i="8"/>
  <c r="P750" i="8" s="1"/>
  <c r="Q750" i="8" s="1"/>
  <c r="N750" i="8"/>
  <c r="M750" i="8"/>
  <c r="I750" i="8"/>
  <c r="H750" i="8"/>
  <c r="C750" i="8"/>
  <c r="AB744" i="8"/>
  <c r="AA744" i="8"/>
  <c r="T744" i="8"/>
  <c r="S744" i="8"/>
  <c r="R744" i="8"/>
  <c r="O744" i="8"/>
  <c r="P744" i="8" s="1"/>
  <c r="Q744" i="8" s="1"/>
  <c r="N744" i="8"/>
  <c r="M744" i="8"/>
  <c r="I744" i="8"/>
  <c r="H744" i="8"/>
  <c r="C744" i="8"/>
  <c r="AB741" i="8"/>
  <c r="AA741" i="8"/>
  <c r="T741" i="8"/>
  <c r="S741" i="8"/>
  <c r="R741" i="8"/>
  <c r="O741" i="8"/>
  <c r="P741" i="8" s="1"/>
  <c r="Q741" i="8" s="1"/>
  <c r="N741" i="8"/>
  <c r="M741" i="8"/>
  <c r="I741" i="8"/>
  <c r="H741" i="8"/>
  <c r="C741" i="8"/>
  <c r="AB556" i="8"/>
  <c r="AA556" i="8"/>
  <c r="T556" i="8"/>
  <c r="S556" i="8"/>
  <c r="R556" i="8"/>
  <c r="O556" i="8"/>
  <c r="P556" i="8" s="1"/>
  <c r="Q556" i="8" s="1"/>
  <c r="N556" i="8"/>
  <c r="M556" i="8"/>
  <c r="I556" i="8"/>
  <c r="H556" i="8"/>
  <c r="C556" i="8"/>
  <c r="AB529" i="8"/>
  <c r="AA529" i="8"/>
  <c r="T529" i="8"/>
  <c r="S529" i="8"/>
  <c r="R529" i="8"/>
  <c r="O529" i="8"/>
  <c r="P529" i="8" s="1"/>
  <c r="Q529" i="8" s="1"/>
  <c r="N529" i="8"/>
  <c r="M529" i="8"/>
  <c r="I529" i="8"/>
  <c r="H529" i="8"/>
  <c r="C529" i="8"/>
  <c r="H167" i="8"/>
  <c r="H76" i="8"/>
  <c r="Z750" i="8" l="1"/>
  <c r="Y750" i="8"/>
  <c r="X750" i="8"/>
  <c r="W750" i="8"/>
  <c r="V750" i="8"/>
  <c r="U750" i="8"/>
  <c r="J750" i="8"/>
  <c r="Z744" i="8"/>
  <c r="Y744" i="8"/>
  <c r="X744" i="8"/>
  <c r="W744" i="8"/>
  <c r="V744" i="8"/>
  <c r="U744" i="8"/>
  <c r="J744" i="8"/>
  <c r="Z741" i="8"/>
  <c r="Y741" i="8"/>
  <c r="X741" i="8"/>
  <c r="W741" i="8"/>
  <c r="V741" i="8"/>
  <c r="U741" i="8"/>
  <c r="J741" i="8"/>
  <c r="Z556" i="8"/>
  <c r="Y556" i="8"/>
  <c r="X556" i="8"/>
  <c r="W556" i="8"/>
  <c r="V556" i="8"/>
  <c r="U556" i="8"/>
  <c r="J556" i="8"/>
  <c r="Z529" i="8"/>
  <c r="Y529" i="8"/>
  <c r="X529" i="8"/>
  <c r="W529" i="8"/>
  <c r="V529" i="8"/>
  <c r="U529" i="8"/>
  <c r="J529" i="8"/>
  <c r="AB717" i="8" l="1"/>
  <c r="AA717" i="8"/>
  <c r="T717" i="8"/>
  <c r="S717" i="8"/>
  <c r="R717" i="8"/>
  <c r="O717" i="8"/>
  <c r="P717" i="8" s="1"/>
  <c r="Q717" i="8" s="1"/>
  <c r="N717" i="8"/>
  <c r="M717" i="8"/>
  <c r="I717" i="8"/>
  <c r="H717" i="8"/>
  <c r="C717" i="8"/>
  <c r="AB693" i="8"/>
  <c r="AA693" i="8"/>
  <c r="T693" i="8"/>
  <c r="S693" i="8"/>
  <c r="R693" i="8"/>
  <c r="O693" i="8"/>
  <c r="P693" i="8" s="1"/>
  <c r="Q693" i="8" s="1"/>
  <c r="N693" i="8"/>
  <c r="M693" i="8"/>
  <c r="I693" i="8"/>
  <c r="H693" i="8"/>
  <c r="C693" i="8"/>
  <c r="AB687" i="8"/>
  <c r="AA687" i="8"/>
  <c r="T687" i="8"/>
  <c r="S687" i="8"/>
  <c r="R687" i="8"/>
  <c r="O687" i="8"/>
  <c r="P687" i="8" s="1"/>
  <c r="Q687" i="8" s="1"/>
  <c r="N687" i="8"/>
  <c r="M687" i="8"/>
  <c r="I687" i="8"/>
  <c r="H687" i="8"/>
  <c r="C687" i="8"/>
  <c r="AB285" i="8"/>
  <c r="AA285" i="8"/>
  <c r="T285" i="8"/>
  <c r="S285" i="8"/>
  <c r="R285" i="8"/>
  <c r="O285" i="8"/>
  <c r="P285" i="8" s="1"/>
  <c r="Q285" i="8" s="1"/>
  <c r="N285" i="8"/>
  <c r="M285" i="8"/>
  <c r="I285" i="8"/>
  <c r="H285" i="8"/>
  <c r="C285" i="8"/>
  <c r="C142" i="8"/>
  <c r="H54" i="8"/>
  <c r="C832" i="8"/>
  <c r="H832" i="8"/>
  <c r="I832" i="8"/>
  <c r="C830" i="8"/>
  <c r="H830" i="8"/>
  <c r="I830" i="8"/>
  <c r="J830" i="8"/>
  <c r="C820" i="8"/>
  <c r="H820" i="8"/>
  <c r="I820" i="8"/>
  <c r="C812" i="8"/>
  <c r="H812" i="8"/>
  <c r="I812" i="8"/>
  <c r="AB807" i="8"/>
  <c r="AA807" i="8"/>
  <c r="T807" i="8"/>
  <c r="S807" i="8"/>
  <c r="R807" i="8"/>
  <c r="O807" i="8"/>
  <c r="P807" i="8" s="1"/>
  <c r="Q807" i="8" s="1"/>
  <c r="N807" i="8"/>
  <c r="M807" i="8"/>
  <c r="I807" i="8"/>
  <c r="H807" i="8"/>
  <c r="C807" i="8"/>
  <c r="H792" i="8"/>
  <c r="I792" i="8"/>
  <c r="H791" i="8"/>
  <c r="I791" i="8"/>
  <c r="H787" i="8"/>
  <c r="AB534" i="8"/>
  <c r="AA534" i="8"/>
  <c r="T534" i="8"/>
  <c r="S534" i="8"/>
  <c r="R534" i="8"/>
  <c r="O534" i="8"/>
  <c r="P534" i="8" s="1"/>
  <c r="Q534" i="8" s="1"/>
  <c r="N534" i="8"/>
  <c r="M534" i="8"/>
  <c r="I534" i="8"/>
  <c r="H534" i="8"/>
  <c r="C534" i="8"/>
  <c r="AB495" i="8"/>
  <c r="AA495" i="8"/>
  <c r="T495" i="8"/>
  <c r="S495" i="8"/>
  <c r="R495" i="8"/>
  <c r="O495" i="8"/>
  <c r="P495" i="8" s="1"/>
  <c r="Q495" i="8" s="1"/>
  <c r="N495" i="8"/>
  <c r="M495" i="8"/>
  <c r="I495" i="8"/>
  <c r="H495" i="8"/>
  <c r="C495" i="8"/>
  <c r="C214" i="8"/>
  <c r="H214" i="8"/>
  <c r="I214" i="8"/>
  <c r="H97" i="8"/>
  <c r="AB498" i="8"/>
  <c r="AA498" i="8"/>
  <c r="T498" i="8"/>
  <c r="S498" i="8"/>
  <c r="R498" i="8"/>
  <c r="O498" i="8"/>
  <c r="P498" i="8" s="1"/>
  <c r="Q498" i="8" s="1"/>
  <c r="N498" i="8"/>
  <c r="M498" i="8"/>
  <c r="I498" i="8"/>
  <c r="H498" i="8"/>
  <c r="C498" i="8"/>
  <c r="AB489" i="8"/>
  <c r="AA489" i="8"/>
  <c r="T489" i="8"/>
  <c r="S489" i="8"/>
  <c r="R489" i="8"/>
  <c r="O489" i="8"/>
  <c r="P489" i="8" s="1"/>
  <c r="Q489" i="8" s="1"/>
  <c r="N489" i="8"/>
  <c r="M489" i="8"/>
  <c r="I489" i="8"/>
  <c r="H489" i="8"/>
  <c r="C489" i="8"/>
  <c r="AB483" i="8"/>
  <c r="AA483" i="8"/>
  <c r="T483" i="8"/>
  <c r="S483" i="8"/>
  <c r="R483" i="8"/>
  <c r="O483" i="8"/>
  <c r="P483" i="8" s="1"/>
  <c r="Q483" i="8" s="1"/>
  <c r="N483" i="8"/>
  <c r="M483" i="8"/>
  <c r="I483" i="8"/>
  <c r="H483" i="8"/>
  <c r="C483" i="8"/>
  <c r="AB479" i="8"/>
  <c r="AA479" i="8"/>
  <c r="T479" i="8"/>
  <c r="S479" i="8"/>
  <c r="R479" i="8"/>
  <c r="O479" i="8"/>
  <c r="P479" i="8" s="1"/>
  <c r="Q479" i="8" s="1"/>
  <c r="N479" i="8"/>
  <c r="M479" i="8"/>
  <c r="I479" i="8"/>
  <c r="H479" i="8"/>
  <c r="C479" i="8"/>
  <c r="AB474" i="8"/>
  <c r="AA474" i="8"/>
  <c r="T474" i="8"/>
  <c r="S474" i="8"/>
  <c r="R474" i="8"/>
  <c r="O474" i="8"/>
  <c r="P474" i="8" s="1"/>
  <c r="Q474" i="8" s="1"/>
  <c r="N474" i="8"/>
  <c r="M474" i="8"/>
  <c r="I474" i="8"/>
  <c r="H474" i="8"/>
  <c r="C474" i="8"/>
  <c r="AB473" i="8"/>
  <c r="AA473" i="8"/>
  <c r="T473" i="8"/>
  <c r="S473" i="8"/>
  <c r="R473" i="8"/>
  <c r="O473" i="8"/>
  <c r="P473" i="8" s="1"/>
  <c r="Q473" i="8" s="1"/>
  <c r="N473" i="8"/>
  <c r="M473" i="8"/>
  <c r="I473" i="8"/>
  <c r="H473" i="8"/>
  <c r="C473" i="8"/>
  <c r="H230" i="8"/>
  <c r="C218" i="8"/>
  <c r="H218" i="8"/>
  <c r="I218" i="8"/>
  <c r="C219" i="8"/>
  <c r="H219" i="8"/>
  <c r="I219" i="8"/>
  <c r="O144" i="8"/>
  <c r="AB106" i="8"/>
  <c r="AA106" i="8"/>
  <c r="T106" i="8"/>
  <c r="S106" i="8"/>
  <c r="R106" i="8"/>
  <c r="O106" i="8"/>
  <c r="P106" i="8" s="1"/>
  <c r="Q106" i="8" s="1"/>
  <c r="N106" i="8"/>
  <c r="M106" i="8"/>
  <c r="I106" i="8"/>
  <c r="H106" i="8"/>
  <c r="C106" i="8"/>
  <c r="H45" i="8"/>
  <c r="H23" i="8"/>
  <c r="AB215" i="8"/>
  <c r="AA215" i="8"/>
  <c r="T215" i="8"/>
  <c r="S215" i="8"/>
  <c r="R215" i="8"/>
  <c r="O215" i="8"/>
  <c r="P215" i="8" s="1"/>
  <c r="Q215" i="8" s="1"/>
  <c r="N215" i="8"/>
  <c r="M215" i="8"/>
  <c r="I215" i="8"/>
  <c r="H215" i="8"/>
  <c r="C215" i="8"/>
  <c r="Z717" i="8" l="1"/>
  <c r="Y717" i="8"/>
  <c r="X717" i="8"/>
  <c r="W717" i="8"/>
  <c r="V717" i="8"/>
  <c r="U717" i="8"/>
  <c r="J717" i="8"/>
  <c r="Z693" i="8"/>
  <c r="Y693" i="8"/>
  <c r="X693" i="8"/>
  <c r="W693" i="8"/>
  <c r="V693" i="8"/>
  <c r="U693" i="8"/>
  <c r="J693" i="8"/>
  <c r="Z687" i="8"/>
  <c r="Y687" i="8"/>
  <c r="X687" i="8"/>
  <c r="W687" i="8"/>
  <c r="V687" i="8"/>
  <c r="U687" i="8"/>
  <c r="J687" i="8"/>
  <c r="Z285" i="8"/>
  <c r="Y285" i="8"/>
  <c r="X285" i="8"/>
  <c r="W285" i="8"/>
  <c r="V285" i="8"/>
  <c r="U285" i="8"/>
  <c r="J285" i="8"/>
  <c r="Z807" i="8"/>
  <c r="Y807" i="8"/>
  <c r="X807" i="8"/>
  <c r="W807" i="8"/>
  <c r="V807" i="8"/>
  <c r="U807" i="8"/>
  <c r="J807" i="8"/>
  <c r="Z534" i="8"/>
  <c r="Y534" i="8"/>
  <c r="X534" i="8"/>
  <c r="W534" i="8"/>
  <c r="V534" i="8"/>
  <c r="U534" i="8"/>
  <c r="J534" i="8"/>
  <c r="Z495" i="8"/>
  <c r="Y495" i="8"/>
  <c r="X495" i="8"/>
  <c r="W495" i="8"/>
  <c r="V495" i="8"/>
  <c r="U495" i="8"/>
  <c r="J495" i="8"/>
  <c r="Z498" i="8"/>
  <c r="Y498" i="8"/>
  <c r="X498" i="8"/>
  <c r="V498" i="8"/>
  <c r="J498" i="8"/>
  <c r="Z489" i="8"/>
  <c r="Y489" i="8"/>
  <c r="X489" i="8"/>
  <c r="V489" i="8"/>
  <c r="J489" i="8"/>
  <c r="Z483" i="8"/>
  <c r="Y483" i="8"/>
  <c r="X483" i="8"/>
  <c r="V483" i="8"/>
  <c r="J483" i="8"/>
  <c r="Z479" i="8"/>
  <c r="Y479" i="8"/>
  <c r="X479" i="8"/>
  <c r="V479" i="8"/>
  <c r="J479" i="8"/>
  <c r="Z474" i="8"/>
  <c r="Y474" i="8"/>
  <c r="X474" i="8"/>
  <c r="V474" i="8"/>
  <c r="J474" i="8"/>
  <c r="Z473" i="8"/>
  <c r="Y473" i="8"/>
  <c r="X473" i="8"/>
  <c r="V473" i="8"/>
  <c r="J473" i="8"/>
  <c r="Z106" i="8"/>
  <c r="Y106" i="8"/>
  <c r="X106" i="8"/>
  <c r="V106" i="8"/>
  <c r="J106" i="8"/>
  <c r="Z215" i="8"/>
  <c r="Y215" i="8"/>
  <c r="X215" i="8"/>
  <c r="V215" i="8"/>
  <c r="J215" i="8"/>
  <c r="AB892" i="8" l="1"/>
  <c r="AA892" i="8"/>
  <c r="T892" i="8"/>
  <c r="S892" i="8"/>
  <c r="R892" i="8"/>
  <c r="O892" i="8"/>
  <c r="P892" i="8" s="1"/>
  <c r="Q892" i="8" s="1"/>
  <c r="N892" i="8"/>
  <c r="M892" i="8"/>
  <c r="I892" i="8"/>
  <c r="H892" i="8"/>
  <c r="C892" i="8"/>
  <c r="AB879" i="8"/>
  <c r="AA879" i="8"/>
  <c r="T879" i="8"/>
  <c r="S879" i="8"/>
  <c r="R879" i="8"/>
  <c r="O879" i="8"/>
  <c r="P879" i="8" s="1"/>
  <c r="Q879" i="8" s="1"/>
  <c r="N879" i="8"/>
  <c r="M879" i="8"/>
  <c r="I879" i="8"/>
  <c r="H879" i="8"/>
  <c r="C879" i="8"/>
  <c r="AB874" i="8"/>
  <c r="AA874" i="8"/>
  <c r="T874" i="8"/>
  <c r="S874" i="8"/>
  <c r="R874" i="8"/>
  <c r="O874" i="8"/>
  <c r="P874" i="8" s="1"/>
  <c r="Q874" i="8" s="1"/>
  <c r="N874" i="8"/>
  <c r="M874" i="8"/>
  <c r="I874" i="8"/>
  <c r="H874" i="8"/>
  <c r="C874" i="8"/>
  <c r="AB873" i="8"/>
  <c r="AA873" i="8"/>
  <c r="T873" i="8"/>
  <c r="S873" i="8"/>
  <c r="R873" i="8"/>
  <c r="O873" i="8"/>
  <c r="P873" i="8" s="1"/>
  <c r="Q873" i="8" s="1"/>
  <c r="N873" i="8"/>
  <c r="M873" i="8"/>
  <c r="I873" i="8"/>
  <c r="H873" i="8"/>
  <c r="C873" i="8"/>
  <c r="AB625" i="8"/>
  <c r="AA625" i="8"/>
  <c r="T625" i="8"/>
  <c r="S625" i="8"/>
  <c r="R625" i="8"/>
  <c r="O625" i="8"/>
  <c r="P625" i="8" s="1"/>
  <c r="Q625" i="8" s="1"/>
  <c r="N625" i="8"/>
  <c r="M625" i="8"/>
  <c r="I625" i="8"/>
  <c r="H625" i="8"/>
  <c r="C625" i="8"/>
  <c r="AB627" i="8"/>
  <c r="AA627" i="8"/>
  <c r="T627" i="8"/>
  <c r="S627" i="8"/>
  <c r="R627" i="8"/>
  <c r="O627" i="8"/>
  <c r="P627" i="8" s="1"/>
  <c r="Q627" i="8" s="1"/>
  <c r="N627" i="8"/>
  <c r="M627" i="8"/>
  <c r="I627" i="8"/>
  <c r="H627" i="8"/>
  <c r="C627" i="8"/>
  <c r="AB567" i="8"/>
  <c r="AA567" i="8"/>
  <c r="T567" i="8"/>
  <c r="S567" i="8"/>
  <c r="R567" i="8"/>
  <c r="O567" i="8"/>
  <c r="P567" i="8" s="1"/>
  <c r="Q567" i="8" s="1"/>
  <c r="N567" i="8"/>
  <c r="M567" i="8"/>
  <c r="I567" i="8"/>
  <c r="H567" i="8"/>
  <c r="C567" i="8"/>
  <c r="H560" i="8"/>
  <c r="AB558" i="8"/>
  <c r="AA558" i="8"/>
  <c r="T558" i="8"/>
  <c r="S558" i="8"/>
  <c r="R558" i="8"/>
  <c r="O558" i="8"/>
  <c r="P558" i="8" s="1"/>
  <c r="Q558" i="8" s="1"/>
  <c r="N558" i="8"/>
  <c r="M558" i="8"/>
  <c r="I558" i="8"/>
  <c r="H558" i="8"/>
  <c r="C558" i="8"/>
  <c r="AB532" i="8"/>
  <c r="AA532" i="8"/>
  <c r="Z532" i="8"/>
  <c r="Y532" i="8"/>
  <c r="X532" i="8"/>
  <c r="W532" i="8"/>
  <c r="V532" i="8"/>
  <c r="U532" i="8"/>
  <c r="T532" i="8"/>
  <c r="S532" i="8"/>
  <c r="R532" i="8"/>
  <c r="Q532" i="8"/>
  <c r="O532" i="8"/>
  <c r="N532" i="8"/>
  <c r="M532" i="8"/>
  <c r="J532" i="8"/>
  <c r="I532" i="8"/>
  <c r="C532" i="8"/>
  <c r="AB453" i="8"/>
  <c r="AA453" i="8"/>
  <c r="T453" i="8"/>
  <c r="S453" i="8"/>
  <c r="R453" i="8"/>
  <c r="O453" i="8"/>
  <c r="P453" i="8" s="1"/>
  <c r="Q453" i="8" s="1"/>
  <c r="N453" i="8"/>
  <c r="M453" i="8"/>
  <c r="I453" i="8"/>
  <c r="H453" i="8"/>
  <c r="C453" i="8"/>
  <c r="AB244" i="8"/>
  <c r="AA244" i="8"/>
  <c r="T244" i="8"/>
  <c r="S244" i="8"/>
  <c r="R244" i="8"/>
  <c r="O244" i="8"/>
  <c r="P244" i="8" s="1"/>
  <c r="Q244" i="8" s="1"/>
  <c r="N244" i="8"/>
  <c r="M244" i="8"/>
  <c r="I244" i="8"/>
  <c r="H244" i="8"/>
  <c r="C244" i="8"/>
  <c r="AB231" i="8"/>
  <c r="AA231" i="8"/>
  <c r="T231" i="8"/>
  <c r="S231" i="8"/>
  <c r="R231" i="8"/>
  <c r="O231" i="8"/>
  <c r="P231" i="8" s="1"/>
  <c r="Q231" i="8" s="1"/>
  <c r="N231" i="8"/>
  <c r="M231" i="8"/>
  <c r="I231" i="8"/>
  <c r="H231" i="8"/>
  <c r="C231" i="8"/>
  <c r="H179" i="8"/>
  <c r="AB74" i="8"/>
  <c r="AA74" i="8"/>
  <c r="T74" i="8"/>
  <c r="S74" i="8"/>
  <c r="R74" i="8"/>
  <c r="O74" i="8"/>
  <c r="P74" i="8" s="1"/>
  <c r="Q74" i="8" s="1"/>
  <c r="N74" i="8"/>
  <c r="M74" i="8"/>
  <c r="I74" i="8"/>
  <c r="H74" i="8"/>
  <c r="C74" i="8"/>
  <c r="H549" i="8"/>
  <c r="C522" i="8"/>
  <c r="AB494" i="8"/>
  <c r="AA494" i="8"/>
  <c r="T494" i="8"/>
  <c r="S494" i="8"/>
  <c r="R494" i="8"/>
  <c r="O494" i="8"/>
  <c r="P494" i="8" s="1"/>
  <c r="Q494" i="8" s="1"/>
  <c r="N494" i="8"/>
  <c r="M494" i="8"/>
  <c r="I494" i="8"/>
  <c r="H494" i="8"/>
  <c r="C494" i="8"/>
  <c r="AB497" i="8"/>
  <c r="AA497" i="8"/>
  <c r="T497" i="8"/>
  <c r="S497" i="8"/>
  <c r="R497" i="8"/>
  <c r="O497" i="8"/>
  <c r="P497" i="8" s="1"/>
  <c r="Q497" i="8" s="1"/>
  <c r="N497" i="8"/>
  <c r="M497" i="8"/>
  <c r="I497" i="8"/>
  <c r="H497" i="8"/>
  <c r="C497" i="8"/>
  <c r="AB455" i="8"/>
  <c r="AA455" i="8"/>
  <c r="T455" i="8"/>
  <c r="S455" i="8"/>
  <c r="R455" i="8"/>
  <c r="O455" i="8"/>
  <c r="P455" i="8" s="1"/>
  <c r="Q455" i="8" s="1"/>
  <c r="N455" i="8"/>
  <c r="M455" i="8"/>
  <c r="I455" i="8"/>
  <c r="H455" i="8"/>
  <c r="C455" i="8"/>
  <c r="AB452" i="8"/>
  <c r="AA452" i="8"/>
  <c r="T452" i="8"/>
  <c r="S452" i="8"/>
  <c r="R452" i="8"/>
  <c r="O452" i="8"/>
  <c r="P452" i="8" s="1"/>
  <c r="Q452" i="8" s="1"/>
  <c r="N452" i="8"/>
  <c r="M452" i="8"/>
  <c r="I452" i="8"/>
  <c r="H452" i="8"/>
  <c r="C452" i="8"/>
  <c r="AB436" i="8"/>
  <c r="AA436" i="8"/>
  <c r="T436" i="8"/>
  <c r="S436" i="8"/>
  <c r="R436" i="8"/>
  <c r="O436" i="8"/>
  <c r="P436" i="8" s="1"/>
  <c r="Q436" i="8" s="1"/>
  <c r="N436" i="8"/>
  <c r="M436" i="8"/>
  <c r="I436" i="8"/>
  <c r="H436" i="8"/>
  <c r="C436" i="8"/>
  <c r="R286" i="8"/>
  <c r="S286" i="8"/>
  <c r="T286" i="8"/>
  <c r="AA286" i="8"/>
  <c r="AB286" i="8"/>
  <c r="O286" i="8"/>
  <c r="P286" i="8" s="1"/>
  <c r="Q286" i="8" s="1"/>
  <c r="M880" i="8"/>
  <c r="O880" i="8"/>
  <c r="P880" i="8"/>
  <c r="Q880" i="8"/>
  <c r="R880" i="8"/>
  <c r="S880" i="8"/>
  <c r="T880" i="8"/>
  <c r="N880" i="8" s="1"/>
  <c r="AA880" i="8"/>
  <c r="AB880" i="8"/>
  <c r="H880" i="8"/>
  <c r="I880" i="8"/>
  <c r="J880" i="8"/>
  <c r="C880" i="8"/>
  <c r="H875" i="8"/>
  <c r="I875" i="8"/>
  <c r="M875" i="8"/>
  <c r="O875" i="8"/>
  <c r="P875" i="8"/>
  <c r="Q875" i="8"/>
  <c r="R875" i="8"/>
  <c r="S875" i="8"/>
  <c r="T875" i="8"/>
  <c r="V875" i="8"/>
  <c r="X875" i="8"/>
  <c r="Y875" i="8"/>
  <c r="Z875" i="8"/>
  <c r="AA875" i="8"/>
  <c r="AB875" i="8"/>
  <c r="C875" i="8"/>
  <c r="M862" i="8"/>
  <c r="O862" i="8"/>
  <c r="P862" i="8"/>
  <c r="Q862" i="8"/>
  <c r="R862" i="8"/>
  <c r="S862" i="8"/>
  <c r="T862" i="8"/>
  <c r="N862" i="8" s="1"/>
  <c r="AA862" i="8"/>
  <c r="AB862" i="8"/>
  <c r="H862" i="8"/>
  <c r="I862" i="8"/>
  <c r="J862" i="8"/>
  <c r="C862" i="8"/>
  <c r="M809" i="8"/>
  <c r="O809" i="8"/>
  <c r="P809" i="8"/>
  <c r="Q809" i="8"/>
  <c r="R809" i="8"/>
  <c r="S809" i="8"/>
  <c r="T809" i="8"/>
  <c r="N809" i="8" s="1"/>
  <c r="AA809" i="8"/>
  <c r="AB809" i="8"/>
  <c r="H809" i="8"/>
  <c r="I809" i="8"/>
  <c r="J809" i="8"/>
  <c r="C809" i="8"/>
  <c r="M657" i="8"/>
  <c r="O657" i="8"/>
  <c r="P657" i="8"/>
  <c r="Q657" i="8"/>
  <c r="R657" i="8"/>
  <c r="S657" i="8"/>
  <c r="T657" i="8"/>
  <c r="N657" i="8" s="1"/>
  <c r="AA657" i="8"/>
  <c r="AB657" i="8"/>
  <c r="H657" i="8"/>
  <c r="I657" i="8"/>
  <c r="J657" i="8"/>
  <c r="C657" i="8"/>
  <c r="M568" i="8"/>
  <c r="O568" i="8"/>
  <c r="P568" i="8"/>
  <c r="Q568" i="8"/>
  <c r="R568" i="8"/>
  <c r="S568" i="8"/>
  <c r="T568" i="8"/>
  <c r="N568" i="8" s="1"/>
  <c r="AA568" i="8"/>
  <c r="AB568" i="8"/>
  <c r="H568" i="8"/>
  <c r="I568" i="8"/>
  <c r="J568" i="8"/>
  <c r="C568" i="8"/>
  <c r="M510" i="8"/>
  <c r="O510" i="8"/>
  <c r="P510" i="8"/>
  <c r="Q510" i="8"/>
  <c r="R510" i="8"/>
  <c r="S510" i="8"/>
  <c r="T510" i="8"/>
  <c r="N510" i="8" s="1"/>
  <c r="AA510" i="8"/>
  <c r="AB510" i="8"/>
  <c r="H510" i="8"/>
  <c r="I510" i="8"/>
  <c r="J510" i="8"/>
  <c r="C510" i="8"/>
  <c r="M447" i="8"/>
  <c r="O447" i="8"/>
  <c r="P447" i="8"/>
  <c r="Q447" i="8"/>
  <c r="R447" i="8"/>
  <c r="S447" i="8"/>
  <c r="T447" i="8"/>
  <c r="N447" i="8" s="1"/>
  <c r="AA447" i="8"/>
  <c r="AB447" i="8"/>
  <c r="H447" i="8"/>
  <c r="I447" i="8"/>
  <c r="J447" i="8"/>
  <c r="C447" i="8"/>
  <c r="AB388" i="8"/>
  <c r="AA388" i="8"/>
  <c r="T388" i="8"/>
  <c r="N388" i="8" s="1"/>
  <c r="S388" i="8"/>
  <c r="R388" i="8"/>
  <c r="O388" i="8"/>
  <c r="P388" i="8" s="1"/>
  <c r="Q388" i="8" s="1"/>
  <c r="M388" i="8"/>
  <c r="I388" i="8"/>
  <c r="H388" i="8"/>
  <c r="Z388" i="8" s="1"/>
  <c r="C388" i="8"/>
  <c r="AB378" i="8"/>
  <c r="AA378" i="8"/>
  <c r="T378" i="8"/>
  <c r="N378" i="8" s="1"/>
  <c r="S378" i="8"/>
  <c r="R378" i="8"/>
  <c r="O378" i="8"/>
  <c r="P378" i="8" s="1"/>
  <c r="Q378" i="8" s="1"/>
  <c r="M378" i="8"/>
  <c r="I378" i="8"/>
  <c r="H378" i="8"/>
  <c r="Z378" i="8" s="1"/>
  <c r="C378" i="8"/>
  <c r="AB345" i="8"/>
  <c r="AA345" i="8"/>
  <c r="T345" i="8"/>
  <c r="N345" i="8" s="1"/>
  <c r="S345" i="8"/>
  <c r="R345" i="8"/>
  <c r="O345" i="8"/>
  <c r="P345" i="8" s="1"/>
  <c r="Q345" i="8" s="1"/>
  <c r="M345" i="8"/>
  <c r="I345" i="8"/>
  <c r="H345" i="8"/>
  <c r="Z345" i="8" s="1"/>
  <c r="C345" i="8"/>
  <c r="AB321" i="8"/>
  <c r="AA321" i="8"/>
  <c r="T321" i="8"/>
  <c r="N321" i="8" s="1"/>
  <c r="S321" i="8"/>
  <c r="R321" i="8"/>
  <c r="O321" i="8"/>
  <c r="P321" i="8" s="1"/>
  <c r="Q321" i="8" s="1"/>
  <c r="M321" i="8"/>
  <c r="I321" i="8"/>
  <c r="H321" i="8"/>
  <c r="Z321" i="8" s="1"/>
  <c r="C321" i="8"/>
  <c r="AB320" i="8"/>
  <c r="AA320" i="8"/>
  <c r="T320" i="8"/>
  <c r="N320" i="8" s="1"/>
  <c r="S320" i="8"/>
  <c r="R320" i="8"/>
  <c r="O320" i="8"/>
  <c r="P320" i="8" s="1"/>
  <c r="Q320" i="8" s="1"/>
  <c r="M320" i="8"/>
  <c r="I320" i="8"/>
  <c r="H320" i="8"/>
  <c r="Z320" i="8" s="1"/>
  <c r="C320" i="8"/>
  <c r="AB319" i="8"/>
  <c r="AA319" i="8"/>
  <c r="T319" i="8"/>
  <c r="N319" i="8" s="1"/>
  <c r="S319" i="8"/>
  <c r="R319" i="8"/>
  <c r="O319" i="8"/>
  <c r="P319" i="8" s="1"/>
  <c r="Q319" i="8" s="1"/>
  <c r="M319" i="8"/>
  <c r="I319" i="8"/>
  <c r="H319" i="8"/>
  <c r="Y319" i="8" s="1"/>
  <c r="C319" i="8"/>
  <c r="C286" i="8"/>
  <c r="AB283" i="8"/>
  <c r="AA283" i="8"/>
  <c r="T283" i="8"/>
  <c r="N283" i="8" s="1"/>
  <c r="S283" i="8"/>
  <c r="R283" i="8"/>
  <c r="O283" i="8"/>
  <c r="P283" i="8" s="1"/>
  <c r="Q283" i="8" s="1"/>
  <c r="M283" i="8"/>
  <c r="I283" i="8"/>
  <c r="H283" i="8"/>
  <c r="Z283" i="8" s="1"/>
  <c r="C283" i="8"/>
  <c r="AB908" i="8"/>
  <c r="AA908" i="8"/>
  <c r="T908" i="8"/>
  <c r="N908" i="8" s="1"/>
  <c r="S908" i="8"/>
  <c r="R908" i="8"/>
  <c r="O908" i="8"/>
  <c r="P908" i="8" s="1"/>
  <c r="Q908" i="8" s="1"/>
  <c r="M908" i="8"/>
  <c r="I908" i="8"/>
  <c r="H908" i="8"/>
  <c r="C908" i="8"/>
  <c r="C9" i="8"/>
  <c r="I9" i="8"/>
  <c r="M9" i="8"/>
  <c r="N9" i="8"/>
  <c r="O9" i="8"/>
  <c r="P9" i="8" s="1"/>
  <c r="Q9" i="8" s="1"/>
  <c r="R9" i="8"/>
  <c r="S9" i="8"/>
  <c r="T9" i="8"/>
  <c r="J9" i="8" s="1"/>
  <c r="V9" i="8"/>
  <c r="X9" i="8"/>
  <c r="Y9" i="8"/>
  <c r="Z9" i="8"/>
  <c r="AA9" i="8"/>
  <c r="AB9" i="8"/>
  <c r="C10" i="8"/>
  <c r="H10" i="8"/>
  <c r="I10" i="8"/>
  <c r="M10" i="8"/>
  <c r="N10" i="8"/>
  <c r="O10" i="8"/>
  <c r="P10" i="8" s="1"/>
  <c r="Q10" i="8" s="1"/>
  <c r="R10" i="8"/>
  <c r="S10" i="8"/>
  <c r="T10" i="8"/>
  <c r="AA10" i="8"/>
  <c r="AB10" i="8"/>
  <c r="C11" i="8"/>
  <c r="H11" i="8"/>
  <c r="I11" i="8"/>
  <c r="M11" i="8"/>
  <c r="O11" i="8"/>
  <c r="P11" i="8" s="1"/>
  <c r="Q11" i="8" s="1"/>
  <c r="R11" i="8"/>
  <c r="S11" i="8"/>
  <c r="T11" i="8"/>
  <c r="AA11" i="8"/>
  <c r="AB11" i="8"/>
  <c r="C12" i="8"/>
  <c r="H12" i="8"/>
  <c r="X12" i="8" s="1"/>
  <c r="I12" i="8"/>
  <c r="M12" i="8"/>
  <c r="O12" i="8"/>
  <c r="P12" i="8" s="1"/>
  <c r="Q12" i="8" s="1"/>
  <c r="R12" i="8"/>
  <c r="S12" i="8"/>
  <c r="T12" i="8"/>
  <c r="AA12" i="8"/>
  <c r="AB12" i="8"/>
  <c r="C13" i="8"/>
  <c r="H13" i="8"/>
  <c r="V13" i="8" s="1"/>
  <c r="I13" i="8"/>
  <c r="M13" i="8"/>
  <c r="O13" i="8"/>
  <c r="P13" i="8" s="1"/>
  <c r="Q13" i="8" s="1"/>
  <c r="R13" i="8"/>
  <c r="S13" i="8"/>
  <c r="T13" i="8"/>
  <c r="AA13" i="8"/>
  <c r="AB13" i="8"/>
  <c r="C14" i="8"/>
  <c r="H14" i="8"/>
  <c r="I14" i="8"/>
  <c r="M14" i="8"/>
  <c r="O14" i="8"/>
  <c r="P14" i="8" s="1"/>
  <c r="Q14" i="8" s="1"/>
  <c r="R14" i="8"/>
  <c r="S14" i="8"/>
  <c r="T14" i="8"/>
  <c r="AA14" i="8"/>
  <c r="AB14" i="8"/>
  <c r="C15" i="8"/>
  <c r="H15" i="8"/>
  <c r="V15" i="8" s="1"/>
  <c r="I15" i="8"/>
  <c r="M15" i="8"/>
  <c r="O15" i="8"/>
  <c r="P15" i="8" s="1"/>
  <c r="Q15" i="8" s="1"/>
  <c r="R15" i="8"/>
  <c r="S15" i="8"/>
  <c r="T15" i="8"/>
  <c r="AA15" i="8"/>
  <c r="AB15" i="8"/>
  <c r="C16" i="8"/>
  <c r="H16" i="8"/>
  <c r="I16" i="8"/>
  <c r="M16" i="8"/>
  <c r="O16" i="8"/>
  <c r="P16" i="8" s="1"/>
  <c r="Q16" i="8" s="1"/>
  <c r="R16" i="8"/>
  <c r="S16" i="8"/>
  <c r="T16" i="8"/>
  <c r="AA16" i="8"/>
  <c r="AB16" i="8"/>
  <c r="C17" i="8"/>
  <c r="H17" i="8"/>
  <c r="V17" i="8" s="1"/>
  <c r="I17" i="8"/>
  <c r="M17" i="8"/>
  <c r="O17" i="8"/>
  <c r="P17" i="8" s="1"/>
  <c r="Q17" i="8" s="1"/>
  <c r="R17" i="8"/>
  <c r="S17" i="8"/>
  <c r="T17" i="8"/>
  <c r="AA17" i="8"/>
  <c r="AB17" i="8"/>
  <c r="C18" i="8"/>
  <c r="H18" i="8"/>
  <c r="I18" i="8"/>
  <c r="M18" i="8"/>
  <c r="O18" i="8"/>
  <c r="P18" i="8" s="1"/>
  <c r="Q18" i="8" s="1"/>
  <c r="R18" i="8"/>
  <c r="S18" i="8"/>
  <c r="T18" i="8"/>
  <c r="AA18" i="8"/>
  <c r="AB18" i="8"/>
  <c r="C19" i="8"/>
  <c r="H19" i="8"/>
  <c r="I19" i="8"/>
  <c r="M19" i="8"/>
  <c r="O19" i="8"/>
  <c r="P19" i="8" s="1"/>
  <c r="Q19" i="8" s="1"/>
  <c r="R19" i="8"/>
  <c r="S19" i="8"/>
  <c r="T19" i="8"/>
  <c r="AA19" i="8"/>
  <c r="AB19" i="8"/>
  <c r="C20" i="8"/>
  <c r="H20" i="8"/>
  <c r="I20" i="8"/>
  <c r="M20" i="8"/>
  <c r="O20" i="8"/>
  <c r="P20" i="8" s="1"/>
  <c r="Q20" i="8" s="1"/>
  <c r="R20" i="8"/>
  <c r="S20" i="8"/>
  <c r="T20" i="8"/>
  <c r="AA20" i="8"/>
  <c r="AB20" i="8"/>
  <c r="C21" i="8"/>
  <c r="H21" i="8"/>
  <c r="V21" i="8" s="1"/>
  <c r="I21" i="8"/>
  <c r="M21" i="8"/>
  <c r="O21" i="8"/>
  <c r="P21" i="8" s="1"/>
  <c r="Q21" i="8" s="1"/>
  <c r="R21" i="8"/>
  <c r="S21" i="8"/>
  <c r="T21" i="8"/>
  <c r="AA21" i="8"/>
  <c r="AB21" i="8"/>
  <c r="C22" i="8"/>
  <c r="H22" i="8"/>
  <c r="I22" i="8"/>
  <c r="M22" i="8"/>
  <c r="O22" i="8"/>
  <c r="P22" i="8" s="1"/>
  <c r="Q22" i="8" s="1"/>
  <c r="R22" i="8"/>
  <c r="S22" i="8"/>
  <c r="T22" i="8"/>
  <c r="AA22" i="8"/>
  <c r="AB22" i="8"/>
  <c r="C23" i="8"/>
  <c r="V23" i="8"/>
  <c r="I23" i="8"/>
  <c r="M23" i="8"/>
  <c r="O23" i="8"/>
  <c r="P23" i="8" s="1"/>
  <c r="Q23" i="8" s="1"/>
  <c r="R23" i="8"/>
  <c r="S23" i="8"/>
  <c r="T23" i="8"/>
  <c r="AA23" i="8"/>
  <c r="AB23" i="8"/>
  <c r="C24" i="8"/>
  <c r="H24" i="8"/>
  <c r="I24" i="8"/>
  <c r="M24" i="8"/>
  <c r="O24" i="8"/>
  <c r="P24" i="8" s="1"/>
  <c r="Q24" i="8" s="1"/>
  <c r="R24" i="8"/>
  <c r="S24" i="8"/>
  <c r="T24" i="8"/>
  <c r="AA24" i="8"/>
  <c r="AB24" i="8"/>
  <c r="C25" i="8"/>
  <c r="H25" i="8"/>
  <c r="V25" i="8" s="1"/>
  <c r="I25" i="8"/>
  <c r="M25" i="8"/>
  <c r="O25" i="8"/>
  <c r="P25" i="8" s="1"/>
  <c r="Q25" i="8" s="1"/>
  <c r="R25" i="8"/>
  <c r="S25" i="8"/>
  <c r="T25" i="8"/>
  <c r="AA25" i="8"/>
  <c r="AB25" i="8"/>
  <c r="C26" i="8"/>
  <c r="H26" i="8"/>
  <c r="I26" i="8"/>
  <c r="M26" i="8"/>
  <c r="O26" i="8"/>
  <c r="P26" i="8" s="1"/>
  <c r="Q26" i="8" s="1"/>
  <c r="R26" i="8"/>
  <c r="S26" i="8"/>
  <c r="T26" i="8"/>
  <c r="AA26" i="8"/>
  <c r="AB26" i="8"/>
  <c r="C27" i="8"/>
  <c r="H27" i="8"/>
  <c r="I27" i="8"/>
  <c r="M27" i="8"/>
  <c r="O27" i="8"/>
  <c r="P27" i="8" s="1"/>
  <c r="Q27" i="8" s="1"/>
  <c r="R27" i="8"/>
  <c r="S27" i="8"/>
  <c r="T27" i="8"/>
  <c r="AA27" i="8"/>
  <c r="AB27" i="8"/>
  <c r="C28" i="8"/>
  <c r="H28" i="8"/>
  <c r="I28" i="8"/>
  <c r="M28" i="8"/>
  <c r="O28" i="8"/>
  <c r="P28" i="8" s="1"/>
  <c r="Q28" i="8" s="1"/>
  <c r="R28" i="8"/>
  <c r="S28" i="8"/>
  <c r="T28" i="8"/>
  <c r="AA28" i="8"/>
  <c r="AB28" i="8"/>
  <c r="C29" i="8"/>
  <c r="H29" i="8"/>
  <c r="V29" i="8" s="1"/>
  <c r="I29" i="8"/>
  <c r="M29" i="8"/>
  <c r="O29" i="8"/>
  <c r="P29" i="8" s="1"/>
  <c r="Q29" i="8" s="1"/>
  <c r="R29" i="8"/>
  <c r="S29" i="8"/>
  <c r="T29" i="8"/>
  <c r="AA29" i="8"/>
  <c r="AB29" i="8"/>
  <c r="C30" i="8"/>
  <c r="H30" i="8"/>
  <c r="I30" i="8"/>
  <c r="M30" i="8"/>
  <c r="O30" i="8"/>
  <c r="P30" i="8" s="1"/>
  <c r="Q30" i="8" s="1"/>
  <c r="R30" i="8"/>
  <c r="S30" i="8"/>
  <c r="T30" i="8"/>
  <c r="AA30" i="8"/>
  <c r="AB30" i="8"/>
  <c r="C31" i="8"/>
  <c r="H31" i="8"/>
  <c r="V31" i="8" s="1"/>
  <c r="I31" i="8"/>
  <c r="M31" i="8"/>
  <c r="O31" i="8"/>
  <c r="P31" i="8" s="1"/>
  <c r="Q31" i="8" s="1"/>
  <c r="R31" i="8"/>
  <c r="S31" i="8"/>
  <c r="T31" i="8"/>
  <c r="AA31" i="8"/>
  <c r="AB31" i="8"/>
  <c r="C32" i="8"/>
  <c r="H32" i="8"/>
  <c r="I32" i="8"/>
  <c r="M32" i="8"/>
  <c r="O32" i="8"/>
  <c r="P32" i="8" s="1"/>
  <c r="Q32" i="8" s="1"/>
  <c r="R32" i="8"/>
  <c r="S32" i="8"/>
  <c r="T32" i="8"/>
  <c r="AA32" i="8"/>
  <c r="AB32" i="8"/>
  <c r="C33" i="8"/>
  <c r="H33" i="8"/>
  <c r="V33" i="8" s="1"/>
  <c r="I33" i="8"/>
  <c r="M33" i="8"/>
  <c r="O33" i="8"/>
  <c r="P33" i="8" s="1"/>
  <c r="Q33" i="8" s="1"/>
  <c r="R33" i="8"/>
  <c r="S33" i="8"/>
  <c r="T33" i="8"/>
  <c r="AA33" i="8"/>
  <c r="AB33" i="8"/>
  <c r="C34" i="8"/>
  <c r="H34" i="8"/>
  <c r="I34" i="8"/>
  <c r="M34" i="8"/>
  <c r="O34" i="8"/>
  <c r="P34" i="8" s="1"/>
  <c r="Q34" i="8" s="1"/>
  <c r="R34" i="8"/>
  <c r="S34" i="8"/>
  <c r="T34" i="8"/>
  <c r="AA34" i="8"/>
  <c r="AB34" i="8"/>
  <c r="C35" i="8"/>
  <c r="H35" i="8"/>
  <c r="I35" i="8"/>
  <c r="M35" i="8"/>
  <c r="O35" i="8"/>
  <c r="P35" i="8" s="1"/>
  <c r="Q35" i="8" s="1"/>
  <c r="R35" i="8"/>
  <c r="S35" i="8"/>
  <c r="T35" i="8"/>
  <c r="AA35" i="8"/>
  <c r="AB35" i="8"/>
  <c r="C36" i="8"/>
  <c r="H36" i="8"/>
  <c r="I36" i="8"/>
  <c r="M36" i="8"/>
  <c r="O36" i="8"/>
  <c r="P36" i="8" s="1"/>
  <c r="Q36" i="8" s="1"/>
  <c r="R36" i="8"/>
  <c r="S36" i="8"/>
  <c r="T36" i="8"/>
  <c r="AA36" i="8"/>
  <c r="AB36" i="8"/>
  <c r="C37" i="8"/>
  <c r="H37" i="8"/>
  <c r="V37" i="8" s="1"/>
  <c r="I37" i="8"/>
  <c r="M37" i="8"/>
  <c r="O37" i="8"/>
  <c r="P37" i="8" s="1"/>
  <c r="Q37" i="8" s="1"/>
  <c r="R37" i="8"/>
  <c r="S37" i="8"/>
  <c r="T37" i="8"/>
  <c r="AA37" i="8"/>
  <c r="AB37" i="8"/>
  <c r="C38" i="8"/>
  <c r="H38" i="8"/>
  <c r="I38" i="8"/>
  <c r="M38" i="8"/>
  <c r="O38" i="8"/>
  <c r="P38" i="8" s="1"/>
  <c r="Q38" i="8" s="1"/>
  <c r="R38" i="8"/>
  <c r="S38" i="8"/>
  <c r="T38" i="8"/>
  <c r="AA38" i="8"/>
  <c r="AB38" i="8"/>
  <c r="C39" i="8"/>
  <c r="H39" i="8"/>
  <c r="V39" i="8" s="1"/>
  <c r="I39" i="8"/>
  <c r="M39" i="8"/>
  <c r="O39" i="8"/>
  <c r="P39" i="8" s="1"/>
  <c r="Q39" i="8" s="1"/>
  <c r="R39" i="8"/>
  <c r="S39" i="8"/>
  <c r="T39" i="8"/>
  <c r="AA39" i="8"/>
  <c r="AB39" i="8"/>
  <c r="C40" i="8"/>
  <c r="H40" i="8"/>
  <c r="Z40" i="8" s="1"/>
  <c r="I40" i="8"/>
  <c r="M40" i="8"/>
  <c r="O40" i="8"/>
  <c r="P40" i="8" s="1"/>
  <c r="Q40" i="8" s="1"/>
  <c r="R40" i="8"/>
  <c r="S40" i="8"/>
  <c r="T40" i="8"/>
  <c r="N40" i="8" s="1"/>
  <c r="AA40" i="8"/>
  <c r="AB40" i="8"/>
  <c r="C41" i="8"/>
  <c r="H41" i="8"/>
  <c r="I41" i="8"/>
  <c r="M41" i="8"/>
  <c r="O41" i="8"/>
  <c r="P41" i="8" s="1"/>
  <c r="Q41" i="8" s="1"/>
  <c r="R41" i="8"/>
  <c r="S41" i="8"/>
  <c r="T41" i="8"/>
  <c r="AA41" i="8"/>
  <c r="AB41" i="8"/>
  <c r="C42" i="8"/>
  <c r="H42" i="8"/>
  <c r="Z42" i="8" s="1"/>
  <c r="I42" i="8"/>
  <c r="M42" i="8"/>
  <c r="O42" i="8"/>
  <c r="P42" i="8" s="1"/>
  <c r="Q42" i="8" s="1"/>
  <c r="R42" i="8"/>
  <c r="S42" i="8"/>
  <c r="T42" i="8"/>
  <c r="AA42" i="8"/>
  <c r="AB42" i="8"/>
  <c r="C43" i="8"/>
  <c r="H43" i="8"/>
  <c r="I43" i="8"/>
  <c r="M43" i="8"/>
  <c r="N43" i="8"/>
  <c r="O43" i="8"/>
  <c r="P43" i="8" s="1"/>
  <c r="Q43" i="8" s="1"/>
  <c r="R43" i="8"/>
  <c r="S43" i="8"/>
  <c r="T43" i="8"/>
  <c r="AA43" i="8"/>
  <c r="AB43" i="8"/>
  <c r="C44" i="8"/>
  <c r="H44" i="8"/>
  <c r="I44" i="8"/>
  <c r="M44" i="8"/>
  <c r="O44" i="8"/>
  <c r="P44" i="8" s="1"/>
  <c r="Q44" i="8" s="1"/>
  <c r="R44" i="8"/>
  <c r="S44" i="8"/>
  <c r="T44" i="8"/>
  <c r="AA44" i="8"/>
  <c r="AB44" i="8"/>
  <c r="C45" i="8"/>
  <c r="V45" i="8"/>
  <c r="I45" i="8"/>
  <c r="M45" i="8"/>
  <c r="O45" i="8"/>
  <c r="P45" i="8" s="1"/>
  <c r="Q45" i="8" s="1"/>
  <c r="R45" i="8"/>
  <c r="S45" i="8"/>
  <c r="T45" i="8"/>
  <c r="N45" i="8" s="1"/>
  <c r="AA45" i="8"/>
  <c r="AB45" i="8"/>
  <c r="C46" i="8"/>
  <c r="H46" i="8"/>
  <c r="Z46" i="8" s="1"/>
  <c r="I46" i="8"/>
  <c r="M46" i="8"/>
  <c r="N46" i="8"/>
  <c r="O46" i="8"/>
  <c r="P46" i="8" s="1"/>
  <c r="Q46" i="8" s="1"/>
  <c r="R46" i="8"/>
  <c r="S46" i="8"/>
  <c r="T46" i="8"/>
  <c r="AA46" i="8"/>
  <c r="AB46" i="8"/>
  <c r="C47" i="8"/>
  <c r="H47" i="8"/>
  <c r="Y47" i="8" s="1"/>
  <c r="I47" i="8"/>
  <c r="M47" i="8"/>
  <c r="N47" i="8"/>
  <c r="O47" i="8"/>
  <c r="P47" i="8" s="1"/>
  <c r="Q47" i="8" s="1"/>
  <c r="R47" i="8"/>
  <c r="S47" i="8"/>
  <c r="T47" i="8"/>
  <c r="AA47" i="8"/>
  <c r="AB47" i="8"/>
  <c r="C48" i="8"/>
  <c r="H48" i="8"/>
  <c r="I48" i="8"/>
  <c r="M48" i="8"/>
  <c r="O48" i="8"/>
  <c r="P48" i="8" s="1"/>
  <c r="Q48" i="8" s="1"/>
  <c r="R48" i="8"/>
  <c r="S48" i="8"/>
  <c r="T48" i="8"/>
  <c r="AA48" i="8"/>
  <c r="AB48" i="8"/>
  <c r="C49" i="8"/>
  <c r="H49" i="8"/>
  <c r="I49" i="8"/>
  <c r="M49" i="8"/>
  <c r="O49" i="8"/>
  <c r="P49" i="8" s="1"/>
  <c r="Q49" i="8" s="1"/>
  <c r="R49" i="8"/>
  <c r="S49" i="8"/>
  <c r="T49" i="8"/>
  <c r="AA49" i="8"/>
  <c r="AB49" i="8"/>
  <c r="C50" i="8"/>
  <c r="H50" i="8"/>
  <c r="I50" i="8"/>
  <c r="M50" i="8"/>
  <c r="O50" i="8"/>
  <c r="P50" i="8" s="1"/>
  <c r="Q50" i="8" s="1"/>
  <c r="R50" i="8"/>
  <c r="S50" i="8"/>
  <c r="T50" i="8"/>
  <c r="AA50" i="8"/>
  <c r="AB50" i="8"/>
  <c r="C51" i="8"/>
  <c r="H51" i="8"/>
  <c r="Y51" i="8" s="1"/>
  <c r="I51" i="8"/>
  <c r="M51" i="8"/>
  <c r="O51" i="8"/>
  <c r="P51" i="8" s="1"/>
  <c r="Q51" i="8" s="1"/>
  <c r="R51" i="8"/>
  <c r="S51" i="8"/>
  <c r="T51" i="8"/>
  <c r="AA51" i="8"/>
  <c r="AB51" i="8"/>
  <c r="C52" i="8"/>
  <c r="H52" i="8"/>
  <c r="I52" i="8"/>
  <c r="M52" i="8"/>
  <c r="O52" i="8"/>
  <c r="P52" i="8" s="1"/>
  <c r="Q52" i="8" s="1"/>
  <c r="R52" i="8"/>
  <c r="S52" i="8"/>
  <c r="T52" i="8"/>
  <c r="AA52" i="8"/>
  <c r="AB52" i="8"/>
  <c r="C53" i="8"/>
  <c r="H53" i="8"/>
  <c r="I53" i="8"/>
  <c r="M53" i="8"/>
  <c r="O53" i="8"/>
  <c r="P53" i="8" s="1"/>
  <c r="Q53" i="8" s="1"/>
  <c r="R53" i="8"/>
  <c r="S53" i="8"/>
  <c r="T53" i="8"/>
  <c r="AA53" i="8"/>
  <c r="AB53" i="8"/>
  <c r="C54" i="8"/>
  <c r="X54" i="8"/>
  <c r="I54" i="8"/>
  <c r="M54" i="8"/>
  <c r="O54" i="8"/>
  <c r="P54" i="8" s="1"/>
  <c r="Q54" i="8" s="1"/>
  <c r="R54" i="8"/>
  <c r="S54" i="8"/>
  <c r="T54" i="8"/>
  <c r="AA54" i="8"/>
  <c r="AB54" i="8"/>
  <c r="C55" i="8"/>
  <c r="H55" i="8"/>
  <c r="Y55" i="8" s="1"/>
  <c r="I55" i="8"/>
  <c r="M55" i="8"/>
  <c r="O55" i="8"/>
  <c r="P55" i="8" s="1"/>
  <c r="Q55" i="8" s="1"/>
  <c r="R55" i="8"/>
  <c r="S55" i="8"/>
  <c r="T55" i="8"/>
  <c r="AA55" i="8"/>
  <c r="AB55" i="8"/>
  <c r="C56" i="8"/>
  <c r="H56" i="8"/>
  <c r="I56" i="8"/>
  <c r="M56" i="8"/>
  <c r="O56" i="8"/>
  <c r="P56" i="8" s="1"/>
  <c r="Q56" i="8" s="1"/>
  <c r="R56" i="8"/>
  <c r="S56" i="8"/>
  <c r="T56" i="8"/>
  <c r="N56" i="8" s="1"/>
  <c r="AA56" i="8"/>
  <c r="AB56" i="8"/>
  <c r="C57" i="8"/>
  <c r="H57" i="8"/>
  <c r="I57" i="8"/>
  <c r="M57" i="8"/>
  <c r="O57" i="8"/>
  <c r="P57" i="8" s="1"/>
  <c r="Q57" i="8" s="1"/>
  <c r="R57" i="8"/>
  <c r="S57" i="8"/>
  <c r="T57" i="8"/>
  <c r="AA57" i="8"/>
  <c r="AB57" i="8"/>
  <c r="C58" i="8"/>
  <c r="H58" i="8"/>
  <c r="I58" i="8"/>
  <c r="M58" i="8"/>
  <c r="O58" i="8"/>
  <c r="P58" i="8" s="1"/>
  <c r="Q58" i="8" s="1"/>
  <c r="R58" i="8"/>
  <c r="S58" i="8"/>
  <c r="T58" i="8"/>
  <c r="AA58" i="8"/>
  <c r="AB58" i="8"/>
  <c r="C59" i="8"/>
  <c r="H59" i="8"/>
  <c r="I59" i="8"/>
  <c r="M59" i="8"/>
  <c r="O59" i="8"/>
  <c r="P59" i="8" s="1"/>
  <c r="Q59" i="8" s="1"/>
  <c r="R59" i="8"/>
  <c r="S59" i="8"/>
  <c r="T59" i="8"/>
  <c r="AA59" i="8"/>
  <c r="AB59" i="8"/>
  <c r="C60" i="8"/>
  <c r="H60" i="8"/>
  <c r="I60" i="8"/>
  <c r="M60" i="8"/>
  <c r="O60" i="8"/>
  <c r="P60" i="8" s="1"/>
  <c r="Q60" i="8" s="1"/>
  <c r="R60" i="8"/>
  <c r="S60" i="8"/>
  <c r="T60" i="8"/>
  <c r="AA60" i="8"/>
  <c r="AB60" i="8"/>
  <c r="C61" i="8"/>
  <c r="H61" i="8"/>
  <c r="V61" i="8" s="1"/>
  <c r="I61" i="8"/>
  <c r="M61" i="8"/>
  <c r="O61" i="8"/>
  <c r="P61" i="8" s="1"/>
  <c r="Q61" i="8" s="1"/>
  <c r="R61" i="8"/>
  <c r="S61" i="8"/>
  <c r="T61" i="8"/>
  <c r="N61" i="8" s="1"/>
  <c r="AA61" i="8"/>
  <c r="AB61" i="8"/>
  <c r="C62" i="8"/>
  <c r="H62" i="8"/>
  <c r="I62" i="8"/>
  <c r="M62" i="8"/>
  <c r="O62" i="8"/>
  <c r="P62" i="8" s="1"/>
  <c r="Q62" i="8" s="1"/>
  <c r="R62" i="8"/>
  <c r="S62" i="8"/>
  <c r="T62" i="8"/>
  <c r="AA62" i="8"/>
  <c r="AB62" i="8"/>
  <c r="C63" i="8"/>
  <c r="H63" i="8"/>
  <c r="Z63" i="8" s="1"/>
  <c r="I63" i="8"/>
  <c r="M63" i="8"/>
  <c r="O63" i="8"/>
  <c r="P63" i="8" s="1"/>
  <c r="Q63" i="8" s="1"/>
  <c r="R63" i="8"/>
  <c r="S63" i="8"/>
  <c r="T63" i="8"/>
  <c r="AA63" i="8"/>
  <c r="AB63" i="8"/>
  <c r="C64" i="8"/>
  <c r="H64" i="8"/>
  <c r="I64" i="8"/>
  <c r="M64" i="8"/>
  <c r="O64" i="8"/>
  <c r="P64" i="8" s="1"/>
  <c r="Q64" i="8" s="1"/>
  <c r="R64" i="8"/>
  <c r="S64" i="8"/>
  <c r="T64" i="8"/>
  <c r="AA64" i="8"/>
  <c r="AB64" i="8"/>
  <c r="C65" i="8"/>
  <c r="H65" i="8"/>
  <c r="I65" i="8"/>
  <c r="M65" i="8"/>
  <c r="O65" i="8"/>
  <c r="P65" i="8" s="1"/>
  <c r="Q65" i="8" s="1"/>
  <c r="R65" i="8"/>
  <c r="S65" i="8"/>
  <c r="T65" i="8"/>
  <c r="AA65" i="8"/>
  <c r="AB65" i="8"/>
  <c r="C66" i="8"/>
  <c r="H66" i="8"/>
  <c r="I66" i="8"/>
  <c r="M66" i="8"/>
  <c r="O66" i="8"/>
  <c r="P66" i="8" s="1"/>
  <c r="Q66" i="8" s="1"/>
  <c r="R66" i="8"/>
  <c r="S66" i="8"/>
  <c r="T66" i="8"/>
  <c r="AA66" i="8"/>
  <c r="AB66" i="8"/>
  <c r="C67" i="8"/>
  <c r="H67" i="8"/>
  <c r="I67" i="8"/>
  <c r="M67" i="8"/>
  <c r="O67" i="8"/>
  <c r="P67" i="8" s="1"/>
  <c r="Q67" i="8" s="1"/>
  <c r="R67" i="8"/>
  <c r="S67" i="8"/>
  <c r="T67" i="8"/>
  <c r="AA67" i="8"/>
  <c r="AB67" i="8"/>
  <c r="C68" i="8"/>
  <c r="H68" i="8"/>
  <c r="I68" i="8"/>
  <c r="M68" i="8"/>
  <c r="O68" i="8"/>
  <c r="P68" i="8" s="1"/>
  <c r="Q68" i="8" s="1"/>
  <c r="R68" i="8"/>
  <c r="S68" i="8"/>
  <c r="T68" i="8"/>
  <c r="AA68" i="8"/>
  <c r="AB68" i="8"/>
  <c r="C69" i="8"/>
  <c r="H69" i="8"/>
  <c r="I69" i="8"/>
  <c r="M69" i="8"/>
  <c r="O69" i="8"/>
  <c r="P69" i="8" s="1"/>
  <c r="Q69" i="8" s="1"/>
  <c r="R69" i="8"/>
  <c r="S69" i="8"/>
  <c r="T69" i="8"/>
  <c r="N69" i="8" s="1"/>
  <c r="AA69" i="8"/>
  <c r="AB69" i="8"/>
  <c r="C70" i="8"/>
  <c r="H70" i="8"/>
  <c r="Y70" i="8" s="1"/>
  <c r="I70" i="8"/>
  <c r="M70" i="8"/>
  <c r="O70" i="8"/>
  <c r="P70" i="8" s="1"/>
  <c r="Q70" i="8" s="1"/>
  <c r="R70" i="8"/>
  <c r="S70" i="8"/>
  <c r="T70" i="8"/>
  <c r="AA70" i="8"/>
  <c r="AB70" i="8"/>
  <c r="C71" i="8"/>
  <c r="V71" i="8"/>
  <c r="I71" i="8"/>
  <c r="M71" i="8"/>
  <c r="O71" i="8"/>
  <c r="P71" i="8" s="1"/>
  <c r="Q71" i="8" s="1"/>
  <c r="R71" i="8"/>
  <c r="S71" i="8"/>
  <c r="T71" i="8"/>
  <c r="N71" i="8" s="1"/>
  <c r="AA71" i="8"/>
  <c r="AB71" i="8"/>
  <c r="C72" i="8"/>
  <c r="H72" i="8"/>
  <c r="V72" i="8" s="1"/>
  <c r="I72" i="8"/>
  <c r="M72" i="8"/>
  <c r="O72" i="8"/>
  <c r="P72" i="8" s="1"/>
  <c r="Q72" i="8" s="1"/>
  <c r="R72" i="8"/>
  <c r="S72" i="8"/>
  <c r="T72" i="8"/>
  <c r="N72" i="8" s="1"/>
  <c r="AA72" i="8"/>
  <c r="AB72" i="8"/>
  <c r="C73" i="8"/>
  <c r="H73" i="8"/>
  <c r="I73" i="8"/>
  <c r="M73" i="8"/>
  <c r="O73" i="8"/>
  <c r="P73" i="8" s="1"/>
  <c r="Q73" i="8" s="1"/>
  <c r="R73" i="8"/>
  <c r="S73" i="8"/>
  <c r="T73" i="8"/>
  <c r="AA73" i="8"/>
  <c r="AB73" i="8"/>
  <c r="C75" i="8"/>
  <c r="H75" i="8"/>
  <c r="I75" i="8"/>
  <c r="M75" i="8"/>
  <c r="O75" i="8"/>
  <c r="P75" i="8" s="1"/>
  <c r="Q75" i="8" s="1"/>
  <c r="R75" i="8"/>
  <c r="S75" i="8"/>
  <c r="T75" i="8"/>
  <c r="AA75" i="8"/>
  <c r="AB75" i="8"/>
  <c r="C76" i="8"/>
  <c r="Z76" i="8"/>
  <c r="I76" i="8"/>
  <c r="M76" i="8"/>
  <c r="O76" i="8"/>
  <c r="P76" i="8" s="1"/>
  <c r="Q76" i="8" s="1"/>
  <c r="R76" i="8"/>
  <c r="S76" i="8"/>
  <c r="T76" i="8"/>
  <c r="AA76" i="8"/>
  <c r="AB76" i="8"/>
  <c r="C77" i="8"/>
  <c r="H77" i="8"/>
  <c r="Z77" i="8" s="1"/>
  <c r="I77" i="8"/>
  <c r="M77" i="8"/>
  <c r="O77" i="8"/>
  <c r="P77" i="8" s="1"/>
  <c r="Q77" i="8" s="1"/>
  <c r="R77" i="8"/>
  <c r="S77" i="8"/>
  <c r="T77" i="8"/>
  <c r="AA77" i="8"/>
  <c r="AB77" i="8"/>
  <c r="C78" i="8"/>
  <c r="H78" i="8"/>
  <c r="I78" i="8"/>
  <c r="M78" i="8"/>
  <c r="O78" i="8"/>
  <c r="P78" i="8" s="1"/>
  <c r="Q78" i="8" s="1"/>
  <c r="R78" i="8"/>
  <c r="S78" i="8"/>
  <c r="T78" i="8"/>
  <c r="AA78" i="8"/>
  <c r="AB78" i="8"/>
  <c r="C79" i="8"/>
  <c r="H79" i="8"/>
  <c r="I79" i="8"/>
  <c r="M79" i="8"/>
  <c r="O79" i="8"/>
  <c r="P79" i="8" s="1"/>
  <c r="Q79" i="8" s="1"/>
  <c r="R79" i="8"/>
  <c r="S79" i="8"/>
  <c r="T79" i="8"/>
  <c r="AA79" i="8"/>
  <c r="AB79" i="8"/>
  <c r="C80" i="8"/>
  <c r="H80" i="8"/>
  <c r="V80" i="8" s="1"/>
  <c r="I80" i="8"/>
  <c r="M80" i="8"/>
  <c r="O80" i="8"/>
  <c r="P80" i="8" s="1"/>
  <c r="Q80" i="8" s="1"/>
  <c r="R80" i="8"/>
  <c r="S80" i="8"/>
  <c r="T80" i="8"/>
  <c r="AA80" i="8"/>
  <c r="AB80" i="8"/>
  <c r="C81" i="8"/>
  <c r="H81" i="8"/>
  <c r="Z81" i="8" s="1"/>
  <c r="I81" i="8"/>
  <c r="M81" i="8"/>
  <c r="O81" i="8"/>
  <c r="P81" i="8" s="1"/>
  <c r="Q81" i="8" s="1"/>
  <c r="R81" i="8"/>
  <c r="S81" i="8"/>
  <c r="T81" i="8"/>
  <c r="AA81" i="8"/>
  <c r="AB81" i="8"/>
  <c r="C82" i="8"/>
  <c r="H82" i="8"/>
  <c r="Z82" i="8" s="1"/>
  <c r="I82" i="8"/>
  <c r="M82" i="8"/>
  <c r="O82" i="8"/>
  <c r="P82" i="8" s="1"/>
  <c r="Q82" i="8" s="1"/>
  <c r="R82" i="8"/>
  <c r="S82" i="8"/>
  <c r="T82" i="8"/>
  <c r="AA82" i="8"/>
  <c r="AB82" i="8"/>
  <c r="C83" i="8"/>
  <c r="H83" i="8"/>
  <c r="I83" i="8"/>
  <c r="M83" i="8"/>
  <c r="O83" i="8"/>
  <c r="P83" i="8" s="1"/>
  <c r="Q83" i="8" s="1"/>
  <c r="R83" i="8"/>
  <c r="S83" i="8"/>
  <c r="T83" i="8"/>
  <c r="AA83" i="8"/>
  <c r="AB83" i="8"/>
  <c r="C84" i="8"/>
  <c r="H84" i="8"/>
  <c r="V84" i="8" s="1"/>
  <c r="I84" i="8"/>
  <c r="M84" i="8"/>
  <c r="O84" i="8"/>
  <c r="P84" i="8" s="1"/>
  <c r="Q84" i="8" s="1"/>
  <c r="R84" i="8"/>
  <c r="S84" i="8"/>
  <c r="T84" i="8"/>
  <c r="AA84" i="8"/>
  <c r="AB84" i="8"/>
  <c r="C85" i="8"/>
  <c r="H85" i="8"/>
  <c r="Z85" i="8" s="1"/>
  <c r="I85" i="8"/>
  <c r="M85" i="8"/>
  <c r="O85" i="8"/>
  <c r="P85" i="8" s="1"/>
  <c r="Q85" i="8" s="1"/>
  <c r="R85" i="8"/>
  <c r="S85" i="8"/>
  <c r="T85" i="8"/>
  <c r="AA85" i="8"/>
  <c r="AB85" i="8"/>
  <c r="C86" i="8"/>
  <c r="H86" i="8"/>
  <c r="I86" i="8"/>
  <c r="M86" i="8"/>
  <c r="O86" i="8"/>
  <c r="P86" i="8" s="1"/>
  <c r="Q86" i="8" s="1"/>
  <c r="R86" i="8"/>
  <c r="S86" i="8"/>
  <c r="T86" i="8"/>
  <c r="AA86" i="8"/>
  <c r="AB86" i="8"/>
  <c r="C87" i="8"/>
  <c r="H87" i="8"/>
  <c r="Y87" i="8" s="1"/>
  <c r="I87" i="8"/>
  <c r="M87" i="8"/>
  <c r="O87" i="8"/>
  <c r="P87" i="8" s="1"/>
  <c r="Q87" i="8" s="1"/>
  <c r="R87" i="8"/>
  <c r="S87" i="8"/>
  <c r="T87" i="8"/>
  <c r="AA87" i="8"/>
  <c r="AB87" i="8"/>
  <c r="C88" i="8"/>
  <c r="H88" i="8"/>
  <c r="V88" i="8" s="1"/>
  <c r="I88" i="8"/>
  <c r="M88" i="8"/>
  <c r="O88" i="8"/>
  <c r="P88" i="8" s="1"/>
  <c r="Q88" i="8" s="1"/>
  <c r="R88" i="8"/>
  <c r="S88" i="8"/>
  <c r="T88" i="8"/>
  <c r="AA88" i="8"/>
  <c r="AB88" i="8"/>
  <c r="C89" i="8"/>
  <c r="H89" i="8"/>
  <c r="Z89" i="8" s="1"/>
  <c r="I89" i="8"/>
  <c r="M89" i="8"/>
  <c r="O89" i="8"/>
  <c r="P89" i="8" s="1"/>
  <c r="Q89" i="8" s="1"/>
  <c r="R89" i="8"/>
  <c r="S89" i="8"/>
  <c r="T89" i="8"/>
  <c r="AA89" i="8"/>
  <c r="AB89" i="8"/>
  <c r="C90" i="8"/>
  <c r="H90" i="8"/>
  <c r="I90" i="8"/>
  <c r="M90" i="8"/>
  <c r="O90" i="8"/>
  <c r="P90" i="8" s="1"/>
  <c r="Q90" i="8" s="1"/>
  <c r="R90" i="8"/>
  <c r="S90" i="8"/>
  <c r="T90" i="8"/>
  <c r="AA90" i="8"/>
  <c r="AB90" i="8"/>
  <c r="C91" i="8"/>
  <c r="H91" i="8"/>
  <c r="Z91" i="8" s="1"/>
  <c r="I91" i="8"/>
  <c r="M91" i="8"/>
  <c r="O91" i="8"/>
  <c r="P91" i="8" s="1"/>
  <c r="Q91" i="8" s="1"/>
  <c r="R91" i="8"/>
  <c r="S91" i="8"/>
  <c r="T91" i="8"/>
  <c r="AA91" i="8"/>
  <c r="AB91" i="8"/>
  <c r="C92" i="8"/>
  <c r="H92" i="8"/>
  <c r="I92" i="8"/>
  <c r="M92" i="8"/>
  <c r="O92" i="8"/>
  <c r="P92" i="8" s="1"/>
  <c r="Q92" i="8" s="1"/>
  <c r="R92" i="8"/>
  <c r="S92" i="8"/>
  <c r="T92" i="8"/>
  <c r="AA92" i="8"/>
  <c r="AB92" i="8"/>
  <c r="C93" i="8"/>
  <c r="H93" i="8"/>
  <c r="I93" i="8"/>
  <c r="M93" i="8"/>
  <c r="O93" i="8"/>
  <c r="P93" i="8" s="1"/>
  <c r="Q93" i="8" s="1"/>
  <c r="R93" i="8"/>
  <c r="S93" i="8"/>
  <c r="T93" i="8"/>
  <c r="AA93" i="8"/>
  <c r="AB93" i="8"/>
  <c r="C94" i="8"/>
  <c r="H94" i="8"/>
  <c r="I94" i="8"/>
  <c r="M94" i="8"/>
  <c r="O94" i="8"/>
  <c r="P94" i="8" s="1"/>
  <c r="Q94" i="8" s="1"/>
  <c r="R94" i="8"/>
  <c r="S94" i="8"/>
  <c r="T94" i="8"/>
  <c r="AA94" i="8"/>
  <c r="AB94" i="8"/>
  <c r="C95" i="8"/>
  <c r="H95" i="8"/>
  <c r="Z95" i="8" s="1"/>
  <c r="I95" i="8"/>
  <c r="M95" i="8"/>
  <c r="O95" i="8"/>
  <c r="P95" i="8" s="1"/>
  <c r="Q95" i="8" s="1"/>
  <c r="R95" i="8"/>
  <c r="S95" i="8"/>
  <c r="T95" i="8"/>
  <c r="AA95" i="8"/>
  <c r="AB95" i="8"/>
  <c r="C96" i="8"/>
  <c r="H96" i="8"/>
  <c r="V96" i="8" s="1"/>
  <c r="I96" i="8"/>
  <c r="M96" i="8"/>
  <c r="O96" i="8"/>
  <c r="P96" i="8" s="1"/>
  <c r="Q96" i="8" s="1"/>
  <c r="R96" i="8"/>
  <c r="S96" i="8"/>
  <c r="T96" i="8"/>
  <c r="AA96" i="8"/>
  <c r="AB96" i="8"/>
  <c r="C97" i="8"/>
  <c r="Z97" i="8"/>
  <c r="I97" i="8"/>
  <c r="M97" i="8"/>
  <c r="O97" i="8"/>
  <c r="P97" i="8" s="1"/>
  <c r="Q97" i="8" s="1"/>
  <c r="R97" i="8"/>
  <c r="S97" i="8"/>
  <c r="T97" i="8"/>
  <c r="AA97" i="8"/>
  <c r="AB97" i="8"/>
  <c r="C98" i="8"/>
  <c r="H98" i="8"/>
  <c r="I98" i="8"/>
  <c r="M98" i="8"/>
  <c r="O98" i="8"/>
  <c r="P98" i="8" s="1"/>
  <c r="Q98" i="8" s="1"/>
  <c r="R98" i="8"/>
  <c r="S98" i="8"/>
  <c r="T98" i="8"/>
  <c r="AA98" i="8"/>
  <c r="AB98" i="8"/>
  <c r="C99" i="8"/>
  <c r="H99" i="8"/>
  <c r="Z99" i="8" s="1"/>
  <c r="I99" i="8"/>
  <c r="M99" i="8"/>
  <c r="O99" i="8"/>
  <c r="P99" i="8" s="1"/>
  <c r="Q99" i="8" s="1"/>
  <c r="R99" i="8"/>
  <c r="S99" i="8"/>
  <c r="T99" i="8"/>
  <c r="AA99" i="8"/>
  <c r="AB99" i="8"/>
  <c r="C100" i="8"/>
  <c r="H100" i="8"/>
  <c r="I100" i="8"/>
  <c r="M100" i="8"/>
  <c r="O100" i="8"/>
  <c r="P100" i="8" s="1"/>
  <c r="Q100" i="8" s="1"/>
  <c r="R100" i="8"/>
  <c r="S100" i="8"/>
  <c r="T100" i="8"/>
  <c r="AA100" i="8"/>
  <c r="AB100" i="8"/>
  <c r="C101" i="8"/>
  <c r="H101" i="8"/>
  <c r="X101" i="8" s="1"/>
  <c r="I101" i="8"/>
  <c r="M101" i="8"/>
  <c r="O101" i="8"/>
  <c r="P101" i="8" s="1"/>
  <c r="Q101" i="8" s="1"/>
  <c r="R101" i="8"/>
  <c r="S101" i="8"/>
  <c r="T101" i="8"/>
  <c r="AA101" i="8"/>
  <c r="AB101" i="8"/>
  <c r="C102" i="8"/>
  <c r="H102" i="8"/>
  <c r="I102" i="8"/>
  <c r="M102" i="8"/>
  <c r="O102" i="8"/>
  <c r="P102" i="8" s="1"/>
  <c r="Q102" i="8" s="1"/>
  <c r="R102" i="8"/>
  <c r="S102" i="8"/>
  <c r="T102" i="8"/>
  <c r="AA102" i="8"/>
  <c r="AB102" i="8"/>
  <c r="C103" i="8"/>
  <c r="H103" i="8"/>
  <c r="Z103" i="8" s="1"/>
  <c r="I103" i="8"/>
  <c r="M103" i="8"/>
  <c r="O103" i="8"/>
  <c r="P103" i="8" s="1"/>
  <c r="Q103" i="8" s="1"/>
  <c r="R103" i="8"/>
  <c r="S103" i="8"/>
  <c r="T103" i="8"/>
  <c r="AA103" i="8"/>
  <c r="AB103" i="8"/>
  <c r="C104" i="8"/>
  <c r="H104" i="8"/>
  <c r="X104" i="8" s="1"/>
  <c r="I104" i="8"/>
  <c r="M104" i="8"/>
  <c r="O104" i="8"/>
  <c r="P104" i="8" s="1"/>
  <c r="Q104" i="8" s="1"/>
  <c r="R104" i="8"/>
  <c r="S104" i="8"/>
  <c r="T104" i="8"/>
  <c r="AA104" i="8"/>
  <c r="AB104" i="8"/>
  <c r="C105" i="8"/>
  <c r="H105" i="8"/>
  <c r="Z105" i="8" s="1"/>
  <c r="I105" i="8"/>
  <c r="M105" i="8"/>
  <c r="O105" i="8"/>
  <c r="P105" i="8" s="1"/>
  <c r="Q105" i="8" s="1"/>
  <c r="R105" i="8"/>
  <c r="S105" i="8"/>
  <c r="T105" i="8"/>
  <c r="AA105" i="8"/>
  <c r="AB105" i="8"/>
  <c r="C107" i="8"/>
  <c r="H107" i="8"/>
  <c r="I107" i="8"/>
  <c r="M107" i="8"/>
  <c r="O107" i="8"/>
  <c r="P107" i="8" s="1"/>
  <c r="Q107" i="8" s="1"/>
  <c r="R107" i="8"/>
  <c r="S107" i="8"/>
  <c r="T107" i="8"/>
  <c r="AA107" i="8"/>
  <c r="AB107" i="8"/>
  <c r="C108" i="8"/>
  <c r="H108" i="8"/>
  <c r="I108" i="8"/>
  <c r="M108" i="8"/>
  <c r="O108" i="8"/>
  <c r="P108" i="8" s="1"/>
  <c r="Q108" i="8" s="1"/>
  <c r="R108" i="8"/>
  <c r="S108" i="8"/>
  <c r="T108" i="8"/>
  <c r="N108" i="8" s="1"/>
  <c r="AA108" i="8"/>
  <c r="AB108" i="8"/>
  <c r="C109" i="8"/>
  <c r="H109" i="8"/>
  <c r="Z109" i="8" s="1"/>
  <c r="I109" i="8"/>
  <c r="M109" i="8"/>
  <c r="O109" i="8"/>
  <c r="P109" i="8" s="1"/>
  <c r="Q109" i="8" s="1"/>
  <c r="R109" i="8"/>
  <c r="S109" i="8"/>
  <c r="T109" i="8"/>
  <c r="AA109" i="8"/>
  <c r="AB109" i="8"/>
  <c r="C110" i="8"/>
  <c r="H110" i="8"/>
  <c r="X110" i="8" s="1"/>
  <c r="I110" i="8"/>
  <c r="M110" i="8"/>
  <c r="O110" i="8"/>
  <c r="P110" i="8" s="1"/>
  <c r="Q110" i="8" s="1"/>
  <c r="R110" i="8"/>
  <c r="S110" i="8"/>
  <c r="T110" i="8"/>
  <c r="AA110" i="8"/>
  <c r="AB110" i="8"/>
  <c r="C111" i="8"/>
  <c r="H111" i="8"/>
  <c r="V111" i="8" s="1"/>
  <c r="I111" i="8"/>
  <c r="M111" i="8"/>
  <c r="O111" i="8"/>
  <c r="P111" i="8" s="1"/>
  <c r="Q111" i="8" s="1"/>
  <c r="R111" i="8"/>
  <c r="S111" i="8"/>
  <c r="T111" i="8"/>
  <c r="N111" i="8" s="1"/>
  <c r="AA111" i="8"/>
  <c r="AB111" i="8"/>
  <c r="C112" i="8"/>
  <c r="H112" i="8"/>
  <c r="I112" i="8"/>
  <c r="M112" i="8"/>
  <c r="N112" i="8"/>
  <c r="O112" i="8"/>
  <c r="P112" i="8" s="1"/>
  <c r="Q112" i="8" s="1"/>
  <c r="R112" i="8"/>
  <c r="S112" i="8"/>
  <c r="T112" i="8"/>
  <c r="AA112" i="8"/>
  <c r="AB112" i="8"/>
  <c r="C113" i="8"/>
  <c r="H113" i="8"/>
  <c r="I113" i="8"/>
  <c r="M113" i="8"/>
  <c r="N113" i="8"/>
  <c r="O113" i="8"/>
  <c r="P113" i="8" s="1"/>
  <c r="Q113" i="8" s="1"/>
  <c r="R113" i="8"/>
  <c r="S113" i="8"/>
  <c r="T113" i="8"/>
  <c r="AA113" i="8"/>
  <c r="AB113" i="8"/>
  <c r="C114" i="8"/>
  <c r="H114" i="8"/>
  <c r="V114" i="8" s="1"/>
  <c r="I114" i="8"/>
  <c r="M114" i="8"/>
  <c r="O114" i="8"/>
  <c r="P114" i="8" s="1"/>
  <c r="Q114" i="8" s="1"/>
  <c r="R114" i="8"/>
  <c r="S114" i="8"/>
  <c r="T114" i="8"/>
  <c r="AA114" i="8"/>
  <c r="AB114" i="8"/>
  <c r="C115" i="8"/>
  <c r="H115" i="8"/>
  <c r="Z115" i="8" s="1"/>
  <c r="I115" i="8"/>
  <c r="M115" i="8"/>
  <c r="O115" i="8"/>
  <c r="P115" i="8" s="1"/>
  <c r="Q115" i="8" s="1"/>
  <c r="R115" i="8"/>
  <c r="S115" i="8"/>
  <c r="T115" i="8"/>
  <c r="AA115" i="8"/>
  <c r="AB115" i="8"/>
  <c r="C116" i="8"/>
  <c r="H116" i="8"/>
  <c r="Z116" i="8" s="1"/>
  <c r="I116" i="8"/>
  <c r="M116" i="8"/>
  <c r="O116" i="8"/>
  <c r="P116" i="8" s="1"/>
  <c r="Q116" i="8" s="1"/>
  <c r="R116" i="8"/>
  <c r="S116" i="8"/>
  <c r="T116" i="8"/>
  <c r="AA116" i="8"/>
  <c r="AB116" i="8"/>
  <c r="C117" i="8"/>
  <c r="H117" i="8"/>
  <c r="I117" i="8"/>
  <c r="M117" i="8"/>
  <c r="O117" i="8"/>
  <c r="P117" i="8" s="1"/>
  <c r="Q117" i="8" s="1"/>
  <c r="R117" i="8"/>
  <c r="S117" i="8"/>
  <c r="T117" i="8"/>
  <c r="N117" i="8" s="1"/>
  <c r="AA117" i="8"/>
  <c r="AB117" i="8"/>
  <c r="C118" i="8"/>
  <c r="H118" i="8"/>
  <c r="I118" i="8"/>
  <c r="M118" i="8"/>
  <c r="O118" i="8"/>
  <c r="P118" i="8" s="1"/>
  <c r="Q118" i="8" s="1"/>
  <c r="R118" i="8"/>
  <c r="S118" i="8"/>
  <c r="T118" i="8"/>
  <c r="AA118" i="8"/>
  <c r="AB118" i="8"/>
  <c r="C119" i="8"/>
  <c r="H119" i="8"/>
  <c r="I119" i="8"/>
  <c r="M119" i="8"/>
  <c r="O119" i="8"/>
  <c r="P119" i="8" s="1"/>
  <c r="Q119" i="8" s="1"/>
  <c r="R119" i="8"/>
  <c r="S119" i="8"/>
  <c r="T119" i="8"/>
  <c r="AA119" i="8"/>
  <c r="AB119" i="8"/>
  <c r="C120" i="8"/>
  <c r="H120" i="8"/>
  <c r="I120" i="8"/>
  <c r="M120" i="8"/>
  <c r="O120" i="8"/>
  <c r="P120" i="8" s="1"/>
  <c r="Q120" i="8" s="1"/>
  <c r="R120" i="8"/>
  <c r="S120" i="8"/>
  <c r="T120" i="8"/>
  <c r="AA120" i="8"/>
  <c r="AB120" i="8"/>
  <c r="C121" i="8"/>
  <c r="H121" i="8"/>
  <c r="I121" i="8"/>
  <c r="M121" i="8"/>
  <c r="O121" i="8"/>
  <c r="P121" i="8" s="1"/>
  <c r="Q121" i="8" s="1"/>
  <c r="R121" i="8"/>
  <c r="S121" i="8"/>
  <c r="T121" i="8"/>
  <c r="N121" i="8" s="1"/>
  <c r="AA121" i="8"/>
  <c r="AB121" i="8"/>
  <c r="C122" i="8"/>
  <c r="H122" i="8"/>
  <c r="Z122" i="8" s="1"/>
  <c r="I122" i="8"/>
  <c r="M122" i="8"/>
  <c r="O122" i="8"/>
  <c r="P122" i="8" s="1"/>
  <c r="Q122" i="8" s="1"/>
  <c r="R122" i="8"/>
  <c r="S122" i="8"/>
  <c r="T122" i="8"/>
  <c r="AA122" i="8"/>
  <c r="AB122" i="8"/>
  <c r="C123" i="8"/>
  <c r="H123" i="8"/>
  <c r="I123" i="8"/>
  <c r="M123" i="8"/>
  <c r="O123" i="8"/>
  <c r="P123" i="8" s="1"/>
  <c r="Q123" i="8" s="1"/>
  <c r="R123" i="8"/>
  <c r="S123" i="8"/>
  <c r="T123" i="8"/>
  <c r="AA123" i="8"/>
  <c r="AB123" i="8"/>
  <c r="C124" i="8"/>
  <c r="H124" i="8"/>
  <c r="Z124" i="8" s="1"/>
  <c r="I124" i="8"/>
  <c r="M124" i="8"/>
  <c r="O124" i="8"/>
  <c r="P124" i="8" s="1"/>
  <c r="Q124" i="8" s="1"/>
  <c r="R124" i="8"/>
  <c r="S124" i="8"/>
  <c r="T124" i="8"/>
  <c r="AA124" i="8"/>
  <c r="AB124" i="8"/>
  <c r="C125" i="8"/>
  <c r="H125" i="8"/>
  <c r="Y125" i="8" s="1"/>
  <c r="I125" i="8"/>
  <c r="M125" i="8"/>
  <c r="O125" i="8"/>
  <c r="P125" i="8" s="1"/>
  <c r="Q125" i="8" s="1"/>
  <c r="R125" i="8"/>
  <c r="S125" i="8"/>
  <c r="T125" i="8"/>
  <c r="AA125" i="8"/>
  <c r="AB125" i="8"/>
  <c r="C126" i="8"/>
  <c r="H126" i="8"/>
  <c r="I126" i="8"/>
  <c r="M126" i="8"/>
  <c r="O126" i="8"/>
  <c r="P126" i="8" s="1"/>
  <c r="Q126" i="8" s="1"/>
  <c r="R126" i="8"/>
  <c r="S126" i="8"/>
  <c r="T126" i="8"/>
  <c r="N126" i="8" s="1"/>
  <c r="AA126" i="8"/>
  <c r="AB126" i="8"/>
  <c r="C127" i="8"/>
  <c r="H127" i="8"/>
  <c r="I127" i="8"/>
  <c r="M127" i="8"/>
  <c r="O127" i="8"/>
  <c r="P127" i="8" s="1"/>
  <c r="Q127" i="8" s="1"/>
  <c r="R127" i="8"/>
  <c r="S127" i="8"/>
  <c r="T127" i="8"/>
  <c r="N127" i="8" s="1"/>
  <c r="AA127" i="8"/>
  <c r="AB127" i="8"/>
  <c r="C128" i="8"/>
  <c r="H128" i="8"/>
  <c r="X128" i="8" s="1"/>
  <c r="I128" i="8"/>
  <c r="M128" i="8"/>
  <c r="O128" i="8"/>
  <c r="P128" i="8" s="1"/>
  <c r="Q128" i="8" s="1"/>
  <c r="R128" i="8"/>
  <c r="S128" i="8"/>
  <c r="T128" i="8"/>
  <c r="AA128" i="8"/>
  <c r="AB128" i="8"/>
  <c r="C129" i="8"/>
  <c r="H129" i="8"/>
  <c r="I129" i="8"/>
  <c r="M129" i="8"/>
  <c r="O129" i="8"/>
  <c r="P129" i="8" s="1"/>
  <c r="Q129" i="8" s="1"/>
  <c r="R129" i="8"/>
  <c r="S129" i="8"/>
  <c r="T129" i="8"/>
  <c r="N129" i="8" s="1"/>
  <c r="AA129" i="8"/>
  <c r="AB129" i="8"/>
  <c r="C130" i="8"/>
  <c r="H130" i="8"/>
  <c r="I130" i="8"/>
  <c r="M130" i="8"/>
  <c r="O130" i="8"/>
  <c r="P130" i="8" s="1"/>
  <c r="Q130" i="8" s="1"/>
  <c r="R130" i="8"/>
  <c r="S130" i="8"/>
  <c r="T130" i="8"/>
  <c r="AA130" i="8"/>
  <c r="AB130" i="8"/>
  <c r="C131" i="8"/>
  <c r="H131" i="8"/>
  <c r="I131" i="8"/>
  <c r="M131" i="8"/>
  <c r="O131" i="8"/>
  <c r="P131" i="8" s="1"/>
  <c r="Q131" i="8" s="1"/>
  <c r="R131" i="8"/>
  <c r="S131" i="8"/>
  <c r="T131" i="8"/>
  <c r="AA131" i="8"/>
  <c r="AB131" i="8"/>
  <c r="C132" i="8"/>
  <c r="H132" i="8"/>
  <c r="V132" i="8" s="1"/>
  <c r="I132" i="8"/>
  <c r="M132" i="8"/>
  <c r="N132" i="8"/>
  <c r="O132" i="8"/>
  <c r="P132" i="8" s="1"/>
  <c r="Q132" i="8" s="1"/>
  <c r="R132" i="8"/>
  <c r="S132" i="8"/>
  <c r="T132" i="8"/>
  <c r="AA132" i="8"/>
  <c r="AB132" i="8"/>
  <c r="C133" i="8"/>
  <c r="H133" i="8"/>
  <c r="I133" i="8"/>
  <c r="M133" i="8"/>
  <c r="N133" i="8"/>
  <c r="O133" i="8"/>
  <c r="P133" i="8" s="1"/>
  <c r="Q133" i="8" s="1"/>
  <c r="R133" i="8"/>
  <c r="S133" i="8"/>
  <c r="T133" i="8"/>
  <c r="AA133" i="8"/>
  <c r="AB133" i="8"/>
  <c r="C134" i="8"/>
  <c r="H134" i="8"/>
  <c r="I134" i="8"/>
  <c r="M134" i="8"/>
  <c r="N134" i="8"/>
  <c r="O134" i="8"/>
  <c r="P134" i="8" s="1"/>
  <c r="Q134" i="8" s="1"/>
  <c r="R134" i="8"/>
  <c r="S134" i="8"/>
  <c r="T134" i="8"/>
  <c r="AA134" i="8"/>
  <c r="AB134" i="8"/>
  <c r="C135" i="8"/>
  <c r="H135" i="8"/>
  <c r="I135" i="8"/>
  <c r="M135" i="8"/>
  <c r="N135" i="8"/>
  <c r="O135" i="8"/>
  <c r="P135" i="8" s="1"/>
  <c r="Q135" i="8" s="1"/>
  <c r="R135" i="8"/>
  <c r="S135" i="8"/>
  <c r="T135" i="8"/>
  <c r="AA135" i="8"/>
  <c r="AB135" i="8"/>
  <c r="C136" i="8"/>
  <c r="H136" i="8"/>
  <c r="Z136" i="8" s="1"/>
  <c r="I136" i="8"/>
  <c r="M136" i="8"/>
  <c r="O136" i="8"/>
  <c r="P136" i="8" s="1"/>
  <c r="Q136" i="8" s="1"/>
  <c r="R136" i="8"/>
  <c r="S136" i="8"/>
  <c r="T136" i="8"/>
  <c r="N136" i="8" s="1"/>
  <c r="AA136" i="8"/>
  <c r="AB136" i="8"/>
  <c r="C137" i="8"/>
  <c r="H137" i="8"/>
  <c r="V137" i="8" s="1"/>
  <c r="I137" i="8"/>
  <c r="M137" i="8"/>
  <c r="O137" i="8"/>
  <c r="P137" i="8" s="1"/>
  <c r="Q137" i="8" s="1"/>
  <c r="R137" i="8"/>
  <c r="S137" i="8"/>
  <c r="T137" i="8"/>
  <c r="N137" i="8" s="1"/>
  <c r="AA137" i="8"/>
  <c r="AB137" i="8"/>
  <c r="C138" i="8"/>
  <c r="H138" i="8"/>
  <c r="Z138" i="8" s="1"/>
  <c r="I138" i="8"/>
  <c r="M138" i="8"/>
  <c r="N138" i="8"/>
  <c r="O138" i="8"/>
  <c r="P138" i="8" s="1"/>
  <c r="Q138" i="8" s="1"/>
  <c r="R138" i="8"/>
  <c r="S138" i="8"/>
  <c r="T138" i="8"/>
  <c r="AA138" i="8"/>
  <c r="AB138" i="8"/>
  <c r="C139" i="8"/>
  <c r="H139" i="8"/>
  <c r="I139" i="8"/>
  <c r="M139" i="8"/>
  <c r="N139" i="8"/>
  <c r="O139" i="8"/>
  <c r="P139" i="8" s="1"/>
  <c r="Q139" i="8" s="1"/>
  <c r="R139" i="8"/>
  <c r="S139" i="8"/>
  <c r="T139" i="8"/>
  <c r="AA139" i="8"/>
  <c r="AB139" i="8"/>
  <c r="C140" i="8"/>
  <c r="H140" i="8"/>
  <c r="I140" i="8"/>
  <c r="M140" i="8"/>
  <c r="O140" i="8"/>
  <c r="P140" i="8" s="1"/>
  <c r="Q140" i="8" s="1"/>
  <c r="R140" i="8"/>
  <c r="S140" i="8"/>
  <c r="T140" i="8"/>
  <c r="AA140" i="8"/>
  <c r="AB140" i="8"/>
  <c r="C141" i="8"/>
  <c r="H141" i="8"/>
  <c r="I141" i="8"/>
  <c r="M141" i="8"/>
  <c r="O141" i="8"/>
  <c r="P141" i="8" s="1"/>
  <c r="Q141" i="8" s="1"/>
  <c r="R141" i="8"/>
  <c r="S141" i="8"/>
  <c r="T141" i="8"/>
  <c r="AA141" i="8"/>
  <c r="AB141" i="8"/>
  <c r="H142" i="8"/>
  <c r="X142" i="8" s="1"/>
  <c r="I142" i="8"/>
  <c r="M142" i="8"/>
  <c r="O142" i="8"/>
  <c r="P142" i="8" s="1"/>
  <c r="Q142" i="8" s="1"/>
  <c r="R142" i="8"/>
  <c r="S142" i="8"/>
  <c r="T142" i="8"/>
  <c r="AA142" i="8"/>
  <c r="AB142" i="8"/>
  <c r="C143" i="8"/>
  <c r="H143" i="8"/>
  <c r="X143" i="8" s="1"/>
  <c r="I143" i="8"/>
  <c r="M143" i="8"/>
  <c r="O143" i="8"/>
  <c r="P143" i="8" s="1"/>
  <c r="Q143" i="8" s="1"/>
  <c r="R143" i="8"/>
  <c r="S143" i="8"/>
  <c r="T143" i="8"/>
  <c r="AA143" i="8"/>
  <c r="AB143" i="8"/>
  <c r="C144" i="8"/>
  <c r="H144" i="8"/>
  <c r="I144" i="8"/>
  <c r="M144" i="8"/>
  <c r="P144" i="8"/>
  <c r="Q144" i="8" s="1"/>
  <c r="R144" i="8"/>
  <c r="S144" i="8"/>
  <c r="T144" i="8"/>
  <c r="N144" i="8" s="1"/>
  <c r="AA144" i="8"/>
  <c r="AB144" i="8"/>
  <c r="C145" i="8"/>
  <c r="H145" i="8"/>
  <c r="I145" i="8"/>
  <c r="M145" i="8"/>
  <c r="O145" i="8"/>
  <c r="P145" i="8" s="1"/>
  <c r="Q145" i="8" s="1"/>
  <c r="R145" i="8"/>
  <c r="S145" i="8"/>
  <c r="T145" i="8"/>
  <c r="AA145" i="8"/>
  <c r="AB145" i="8"/>
  <c r="C146" i="8"/>
  <c r="H146" i="8"/>
  <c r="Z146" i="8" s="1"/>
  <c r="I146" i="8"/>
  <c r="M146" i="8"/>
  <c r="O146" i="8"/>
  <c r="P146" i="8" s="1"/>
  <c r="Q146" i="8" s="1"/>
  <c r="R146" i="8"/>
  <c r="S146" i="8"/>
  <c r="T146" i="8"/>
  <c r="AA146" i="8"/>
  <c r="AB146" i="8"/>
  <c r="C147" i="8"/>
  <c r="H147" i="8"/>
  <c r="I147" i="8"/>
  <c r="M147" i="8"/>
  <c r="O147" i="8"/>
  <c r="P147" i="8" s="1"/>
  <c r="Q147" i="8" s="1"/>
  <c r="R147" i="8"/>
  <c r="S147" i="8"/>
  <c r="T147" i="8"/>
  <c r="AA147" i="8"/>
  <c r="AB147" i="8"/>
  <c r="C148" i="8"/>
  <c r="H148" i="8"/>
  <c r="J148" i="8" s="1"/>
  <c r="I148" i="8"/>
  <c r="M148" i="8"/>
  <c r="N148" i="8"/>
  <c r="O148" i="8"/>
  <c r="P148" i="8" s="1"/>
  <c r="Q148" i="8" s="1"/>
  <c r="R148" i="8"/>
  <c r="S148" i="8"/>
  <c r="T148" i="8"/>
  <c r="AA148" i="8"/>
  <c r="AB148" i="8"/>
  <c r="C149" i="8"/>
  <c r="H149" i="8"/>
  <c r="Y149" i="8" s="1"/>
  <c r="I149" i="8"/>
  <c r="M149" i="8"/>
  <c r="O149" i="8"/>
  <c r="P149" i="8" s="1"/>
  <c r="Q149" i="8" s="1"/>
  <c r="R149" i="8"/>
  <c r="S149" i="8"/>
  <c r="T149" i="8"/>
  <c r="AA149" i="8"/>
  <c r="AB149" i="8"/>
  <c r="C150" i="8"/>
  <c r="H150" i="8"/>
  <c r="V150" i="8" s="1"/>
  <c r="I150" i="8"/>
  <c r="M150" i="8"/>
  <c r="O150" i="8"/>
  <c r="P150" i="8" s="1"/>
  <c r="Q150" i="8" s="1"/>
  <c r="R150" i="8"/>
  <c r="S150" i="8"/>
  <c r="T150" i="8"/>
  <c r="AA150" i="8"/>
  <c r="AB150" i="8"/>
  <c r="C151" i="8"/>
  <c r="H151" i="8"/>
  <c r="Y151" i="8" s="1"/>
  <c r="I151" i="8"/>
  <c r="M151" i="8"/>
  <c r="O151" i="8"/>
  <c r="P151" i="8" s="1"/>
  <c r="Q151" i="8" s="1"/>
  <c r="R151" i="8"/>
  <c r="S151" i="8"/>
  <c r="T151" i="8"/>
  <c r="AA151" i="8"/>
  <c r="AB151" i="8"/>
  <c r="C152" i="8"/>
  <c r="H152" i="8"/>
  <c r="I152" i="8"/>
  <c r="M152" i="8"/>
  <c r="O152" i="8"/>
  <c r="P152" i="8" s="1"/>
  <c r="Q152" i="8" s="1"/>
  <c r="R152" i="8"/>
  <c r="S152" i="8"/>
  <c r="T152" i="8"/>
  <c r="AA152" i="8"/>
  <c r="AB152" i="8"/>
  <c r="C153" i="8"/>
  <c r="H153" i="8"/>
  <c r="X153" i="8" s="1"/>
  <c r="I153" i="8"/>
  <c r="M153" i="8"/>
  <c r="O153" i="8"/>
  <c r="P153" i="8" s="1"/>
  <c r="Q153" i="8" s="1"/>
  <c r="R153" i="8"/>
  <c r="S153" i="8"/>
  <c r="T153" i="8"/>
  <c r="AA153" i="8"/>
  <c r="AB153" i="8"/>
  <c r="C154" i="8"/>
  <c r="H154" i="8"/>
  <c r="V154" i="8" s="1"/>
  <c r="I154" i="8"/>
  <c r="M154" i="8"/>
  <c r="O154" i="8"/>
  <c r="P154" i="8" s="1"/>
  <c r="Q154" i="8" s="1"/>
  <c r="R154" i="8"/>
  <c r="S154" i="8"/>
  <c r="T154" i="8"/>
  <c r="AA154" i="8"/>
  <c r="AB154" i="8"/>
  <c r="C155" i="8"/>
  <c r="H155" i="8"/>
  <c r="Y155" i="8" s="1"/>
  <c r="I155" i="8"/>
  <c r="M155" i="8"/>
  <c r="O155" i="8"/>
  <c r="P155" i="8" s="1"/>
  <c r="Q155" i="8" s="1"/>
  <c r="R155" i="8"/>
  <c r="S155" i="8"/>
  <c r="T155" i="8"/>
  <c r="AA155" i="8"/>
  <c r="AB155" i="8"/>
  <c r="C156" i="8"/>
  <c r="H156" i="8"/>
  <c r="I156" i="8"/>
  <c r="M156" i="8"/>
  <c r="O156" i="8"/>
  <c r="P156" i="8" s="1"/>
  <c r="Q156" i="8" s="1"/>
  <c r="R156" i="8"/>
  <c r="S156" i="8"/>
  <c r="T156" i="8"/>
  <c r="AA156" i="8"/>
  <c r="AB156" i="8"/>
  <c r="C157" i="8"/>
  <c r="H157" i="8"/>
  <c r="X157" i="8" s="1"/>
  <c r="I157" i="8"/>
  <c r="M157" i="8"/>
  <c r="O157" i="8"/>
  <c r="P157" i="8" s="1"/>
  <c r="Q157" i="8" s="1"/>
  <c r="R157" i="8"/>
  <c r="S157" i="8"/>
  <c r="T157" i="8"/>
  <c r="AA157" i="8"/>
  <c r="AB157" i="8"/>
  <c r="C158" i="8"/>
  <c r="H158" i="8"/>
  <c r="I158" i="8"/>
  <c r="M158" i="8"/>
  <c r="O158" i="8"/>
  <c r="P158" i="8" s="1"/>
  <c r="Q158" i="8" s="1"/>
  <c r="R158" i="8"/>
  <c r="S158" i="8"/>
  <c r="T158" i="8"/>
  <c r="AA158" i="8"/>
  <c r="AB158" i="8"/>
  <c r="C159" i="8"/>
  <c r="H159" i="8"/>
  <c r="Y159" i="8" s="1"/>
  <c r="I159" i="8"/>
  <c r="M159" i="8"/>
  <c r="O159" i="8"/>
  <c r="P159" i="8" s="1"/>
  <c r="Q159" i="8" s="1"/>
  <c r="R159" i="8"/>
  <c r="S159" i="8"/>
  <c r="T159" i="8"/>
  <c r="AA159" i="8"/>
  <c r="AB159" i="8"/>
  <c r="C160" i="8"/>
  <c r="H160" i="8"/>
  <c r="I160" i="8"/>
  <c r="M160" i="8"/>
  <c r="O160" i="8"/>
  <c r="P160" i="8" s="1"/>
  <c r="Q160" i="8" s="1"/>
  <c r="R160" i="8"/>
  <c r="S160" i="8"/>
  <c r="T160" i="8"/>
  <c r="AA160" i="8"/>
  <c r="AB160" i="8"/>
  <c r="C161" i="8"/>
  <c r="H161" i="8"/>
  <c r="I161" i="8"/>
  <c r="M161" i="8"/>
  <c r="O161" i="8"/>
  <c r="P161" i="8" s="1"/>
  <c r="Q161" i="8" s="1"/>
  <c r="R161" i="8"/>
  <c r="S161" i="8"/>
  <c r="T161" i="8"/>
  <c r="AA161" i="8"/>
  <c r="AB161" i="8"/>
  <c r="C162" i="8"/>
  <c r="H162" i="8"/>
  <c r="Z162" i="8" s="1"/>
  <c r="I162" i="8"/>
  <c r="M162" i="8"/>
  <c r="O162" i="8"/>
  <c r="P162" i="8" s="1"/>
  <c r="Q162" i="8" s="1"/>
  <c r="R162" i="8"/>
  <c r="S162" i="8"/>
  <c r="T162" i="8"/>
  <c r="AA162" i="8"/>
  <c r="AB162" i="8"/>
  <c r="C163" i="8"/>
  <c r="H163" i="8"/>
  <c r="Y163" i="8" s="1"/>
  <c r="I163" i="8"/>
  <c r="M163" i="8"/>
  <c r="O163" i="8"/>
  <c r="P163" i="8" s="1"/>
  <c r="Q163" i="8" s="1"/>
  <c r="R163" i="8"/>
  <c r="S163" i="8"/>
  <c r="T163" i="8"/>
  <c r="AA163" i="8"/>
  <c r="AB163" i="8"/>
  <c r="C164" i="8"/>
  <c r="H164" i="8"/>
  <c r="V164" i="8" s="1"/>
  <c r="I164" i="8"/>
  <c r="M164" i="8"/>
  <c r="O164" i="8"/>
  <c r="P164" i="8" s="1"/>
  <c r="Q164" i="8" s="1"/>
  <c r="R164" i="8"/>
  <c r="S164" i="8"/>
  <c r="T164" i="8"/>
  <c r="AA164" i="8"/>
  <c r="AB164" i="8"/>
  <c r="C165" i="8"/>
  <c r="H165" i="8"/>
  <c r="I165" i="8"/>
  <c r="M165" i="8"/>
  <c r="O165" i="8"/>
  <c r="P165" i="8"/>
  <c r="Q165" i="8"/>
  <c r="R165" i="8"/>
  <c r="S165" i="8"/>
  <c r="T165" i="8"/>
  <c r="N165" i="8" s="1"/>
  <c r="V165" i="8"/>
  <c r="X165" i="8"/>
  <c r="Y165" i="8"/>
  <c r="Z165" i="8"/>
  <c r="AA165" i="8"/>
  <c r="AB165" i="8"/>
  <c r="C166" i="8"/>
  <c r="H166" i="8"/>
  <c r="I166" i="8"/>
  <c r="M166" i="8"/>
  <c r="N166" i="8"/>
  <c r="O166" i="8"/>
  <c r="P166" i="8" s="1"/>
  <c r="Q166" i="8" s="1"/>
  <c r="R166" i="8"/>
  <c r="S166" i="8"/>
  <c r="T166" i="8"/>
  <c r="AA166" i="8"/>
  <c r="AB166" i="8"/>
  <c r="C167" i="8"/>
  <c r="Z167" i="8"/>
  <c r="I167" i="8"/>
  <c r="M167" i="8"/>
  <c r="O167" i="8"/>
  <c r="P167" i="8" s="1"/>
  <c r="Q167" i="8" s="1"/>
  <c r="R167" i="8"/>
  <c r="S167" i="8"/>
  <c r="T167" i="8"/>
  <c r="AA167" i="8"/>
  <c r="AB167" i="8"/>
  <c r="C168" i="8"/>
  <c r="H168" i="8"/>
  <c r="V168" i="8" s="1"/>
  <c r="I168" i="8"/>
  <c r="M168" i="8"/>
  <c r="N168" i="8"/>
  <c r="O168" i="8"/>
  <c r="P168" i="8" s="1"/>
  <c r="Q168" i="8" s="1"/>
  <c r="R168" i="8"/>
  <c r="S168" i="8"/>
  <c r="T168" i="8"/>
  <c r="AA168" i="8"/>
  <c r="AB168" i="8"/>
  <c r="C169" i="8"/>
  <c r="H169" i="8"/>
  <c r="Y169" i="8" s="1"/>
  <c r="I169" i="8"/>
  <c r="M169" i="8"/>
  <c r="O169" i="8"/>
  <c r="P169" i="8" s="1"/>
  <c r="Q169" i="8" s="1"/>
  <c r="R169" i="8"/>
  <c r="S169" i="8"/>
  <c r="T169" i="8"/>
  <c r="N169" i="8" s="1"/>
  <c r="AA169" i="8"/>
  <c r="AB169" i="8"/>
  <c r="C170" i="8"/>
  <c r="H170" i="8"/>
  <c r="X170" i="8" s="1"/>
  <c r="I170" i="8"/>
  <c r="M170" i="8"/>
  <c r="N170" i="8"/>
  <c r="O170" i="8"/>
  <c r="P170" i="8" s="1"/>
  <c r="Q170" i="8" s="1"/>
  <c r="R170" i="8"/>
  <c r="S170" i="8"/>
  <c r="T170" i="8"/>
  <c r="AA170" i="8"/>
  <c r="AB170" i="8"/>
  <c r="C171" i="8"/>
  <c r="H171" i="8"/>
  <c r="Z171" i="8" s="1"/>
  <c r="I171" i="8"/>
  <c r="M171" i="8"/>
  <c r="O171" i="8"/>
  <c r="P171" i="8" s="1"/>
  <c r="Q171" i="8" s="1"/>
  <c r="R171" i="8"/>
  <c r="S171" i="8"/>
  <c r="T171" i="8"/>
  <c r="AA171" i="8"/>
  <c r="AB171" i="8"/>
  <c r="C172" i="8"/>
  <c r="H172" i="8"/>
  <c r="Y172" i="8" s="1"/>
  <c r="I172" i="8"/>
  <c r="M172" i="8"/>
  <c r="O172" i="8"/>
  <c r="P172" i="8" s="1"/>
  <c r="Q172" i="8" s="1"/>
  <c r="R172" i="8"/>
  <c r="S172" i="8"/>
  <c r="T172" i="8"/>
  <c r="AA172" i="8"/>
  <c r="AB172" i="8"/>
  <c r="C173" i="8"/>
  <c r="H173" i="8"/>
  <c r="Y173" i="8" s="1"/>
  <c r="I173" i="8"/>
  <c r="M173" i="8"/>
  <c r="O173" i="8"/>
  <c r="P173" i="8" s="1"/>
  <c r="Q173" i="8" s="1"/>
  <c r="R173" i="8"/>
  <c r="S173" i="8"/>
  <c r="T173" i="8"/>
  <c r="AA173" i="8"/>
  <c r="AB173" i="8"/>
  <c r="C174" i="8"/>
  <c r="H174" i="8"/>
  <c r="I174" i="8"/>
  <c r="M174" i="8"/>
  <c r="O174" i="8"/>
  <c r="P174" i="8" s="1"/>
  <c r="Q174" i="8" s="1"/>
  <c r="R174" i="8"/>
  <c r="S174" i="8"/>
  <c r="T174" i="8"/>
  <c r="AA174" i="8"/>
  <c r="AB174" i="8"/>
  <c r="C175" i="8"/>
  <c r="H175" i="8"/>
  <c r="Y175" i="8" s="1"/>
  <c r="I175" i="8"/>
  <c r="M175" i="8"/>
  <c r="O175" i="8"/>
  <c r="P175" i="8" s="1"/>
  <c r="Q175" i="8" s="1"/>
  <c r="R175" i="8"/>
  <c r="S175" i="8"/>
  <c r="T175" i="8"/>
  <c r="AA175" i="8"/>
  <c r="AB175" i="8"/>
  <c r="C176" i="8"/>
  <c r="H176" i="8"/>
  <c r="I176" i="8"/>
  <c r="M176" i="8"/>
  <c r="O176" i="8"/>
  <c r="P176" i="8" s="1"/>
  <c r="Q176" i="8" s="1"/>
  <c r="R176" i="8"/>
  <c r="S176" i="8"/>
  <c r="T176" i="8"/>
  <c r="AA176" i="8"/>
  <c r="AB176" i="8"/>
  <c r="C177" i="8"/>
  <c r="H177" i="8"/>
  <c r="I177" i="8"/>
  <c r="M177" i="8"/>
  <c r="O177" i="8"/>
  <c r="P177" i="8" s="1"/>
  <c r="Q177" i="8" s="1"/>
  <c r="R177" i="8"/>
  <c r="S177" i="8"/>
  <c r="T177" i="8"/>
  <c r="AA177" i="8"/>
  <c r="AB177" i="8"/>
  <c r="C178" i="8"/>
  <c r="H178" i="8"/>
  <c r="X178" i="8" s="1"/>
  <c r="I178" i="8"/>
  <c r="M178" i="8"/>
  <c r="O178" i="8"/>
  <c r="P178" i="8" s="1"/>
  <c r="Q178" i="8" s="1"/>
  <c r="R178" i="8"/>
  <c r="S178" i="8"/>
  <c r="T178" i="8"/>
  <c r="AA178" i="8"/>
  <c r="AB178" i="8"/>
  <c r="C179" i="8"/>
  <c r="I179" i="8"/>
  <c r="M179" i="8"/>
  <c r="O179" i="8"/>
  <c r="P179" i="8" s="1"/>
  <c r="Q179" i="8" s="1"/>
  <c r="R179" i="8"/>
  <c r="S179" i="8"/>
  <c r="T179" i="8"/>
  <c r="AA179" i="8"/>
  <c r="AB179" i="8"/>
  <c r="C180" i="8"/>
  <c r="H180" i="8"/>
  <c r="I180" i="8"/>
  <c r="M180" i="8"/>
  <c r="N180" i="8"/>
  <c r="O180" i="8"/>
  <c r="P180" i="8" s="1"/>
  <c r="Q180" i="8" s="1"/>
  <c r="R180" i="8"/>
  <c r="S180" i="8"/>
  <c r="T180" i="8"/>
  <c r="AA180" i="8"/>
  <c r="AB180" i="8"/>
  <c r="C181" i="8"/>
  <c r="H181" i="8"/>
  <c r="I181" i="8"/>
  <c r="M181" i="8"/>
  <c r="N181" i="8"/>
  <c r="O181" i="8"/>
  <c r="P181" i="8" s="1"/>
  <c r="Q181" i="8" s="1"/>
  <c r="R181" i="8"/>
  <c r="S181" i="8"/>
  <c r="T181" i="8"/>
  <c r="AA181" i="8"/>
  <c r="AB181" i="8"/>
  <c r="C182" i="8"/>
  <c r="H182" i="8"/>
  <c r="Z182" i="8" s="1"/>
  <c r="I182" i="8"/>
  <c r="M182" i="8"/>
  <c r="N182" i="8"/>
  <c r="O182" i="8"/>
  <c r="P182" i="8" s="1"/>
  <c r="Q182" i="8" s="1"/>
  <c r="R182" i="8"/>
  <c r="S182" i="8"/>
  <c r="T182" i="8"/>
  <c r="AA182" i="8"/>
  <c r="AB182" i="8"/>
  <c r="C183" i="8"/>
  <c r="H183" i="8"/>
  <c r="I183" i="8"/>
  <c r="M183" i="8"/>
  <c r="O183" i="8"/>
  <c r="P183" i="8"/>
  <c r="Q183" i="8"/>
  <c r="R183" i="8"/>
  <c r="S183" i="8"/>
  <c r="T183" i="8"/>
  <c r="N183" i="8" s="1"/>
  <c r="V183" i="8"/>
  <c r="X183" i="8"/>
  <c r="Y183" i="8"/>
  <c r="Z183" i="8"/>
  <c r="AA183" i="8"/>
  <c r="AB183" i="8"/>
  <c r="C184" i="8"/>
  <c r="H184" i="8"/>
  <c r="I184" i="8"/>
  <c r="M184" i="8"/>
  <c r="O184" i="8"/>
  <c r="P184" i="8" s="1"/>
  <c r="Q184" i="8" s="1"/>
  <c r="R184" i="8"/>
  <c r="S184" i="8"/>
  <c r="T184" i="8"/>
  <c r="AA184" i="8"/>
  <c r="AB184" i="8"/>
  <c r="C185" i="8"/>
  <c r="H185" i="8"/>
  <c r="X185" i="8" s="1"/>
  <c r="I185" i="8"/>
  <c r="M185" i="8"/>
  <c r="O185" i="8"/>
  <c r="P185" i="8" s="1"/>
  <c r="Q185" i="8" s="1"/>
  <c r="R185" i="8"/>
  <c r="S185" i="8"/>
  <c r="T185" i="8"/>
  <c r="AA185" i="8"/>
  <c r="AB185" i="8"/>
  <c r="C186" i="8"/>
  <c r="H186" i="8"/>
  <c r="I186" i="8"/>
  <c r="M186" i="8"/>
  <c r="O186" i="8"/>
  <c r="P186" i="8" s="1"/>
  <c r="Q186" i="8" s="1"/>
  <c r="R186" i="8"/>
  <c r="S186" i="8"/>
  <c r="T186" i="8"/>
  <c r="AA186" i="8"/>
  <c r="AB186" i="8"/>
  <c r="C187" i="8"/>
  <c r="H187" i="8"/>
  <c r="I187" i="8"/>
  <c r="M187" i="8"/>
  <c r="O187" i="8"/>
  <c r="P187" i="8" s="1"/>
  <c r="Q187" i="8" s="1"/>
  <c r="R187" i="8"/>
  <c r="S187" i="8"/>
  <c r="T187" i="8"/>
  <c r="N187" i="8" s="1"/>
  <c r="AA187" i="8"/>
  <c r="AB187" i="8"/>
  <c r="C188" i="8"/>
  <c r="H188" i="8"/>
  <c r="I188" i="8"/>
  <c r="M188" i="8"/>
  <c r="O188" i="8"/>
  <c r="P188" i="8" s="1"/>
  <c r="Q188" i="8" s="1"/>
  <c r="R188" i="8"/>
  <c r="S188" i="8"/>
  <c r="T188" i="8"/>
  <c r="N188" i="8" s="1"/>
  <c r="AA188" i="8"/>
  <c r="AB188" i="8"/>
  <c r="C189" i="8"/>
  <c r="H189" i="8"/>
  <c r="I189" i="8"/>
  <c r="M189" i="8"/>
  <c r="O189" i="8"/>
  <c r="P189" i="8"/>
  <c r="Q189" i="8"/>
  <c r="R189" i="8"/>
  <c r="S189" i="8"/>
  <c r="T189" i="8"/>
  <c r="N189" i="8" s="1"/>
  <c r="V189" i="8"/>
  <c r="X189" i="8"/>
  <c r="Y189" i="8"/>
  <c r="Z189" i="8"/>
  <c r="AA189" i="8"/>
  <c r="AB189" i="8"/>
  <c r="C190" i="8"/>
  <c r="H190" i="8"/>
  <c r="I190" i="8"/>
  <c r="M190" i="8"/>
  <c r="O190" i="8"/>
  <c r="P190" i="8"/>
  <c r="Q190" i="8"/>
  <c r="R190" i="8"/>
  <c r="S190" i="8"/>
  <c r="T190" i="8"/>
  <c r="N190" i="8" s="1"/>
  <c r="V190" i="8"/>
  <c r="X190" i="8"/>
  <c r="Y190" i="8"/>
  <c r="Z190" i="8"/>
  <c r="AA190" i="8"/>
  <c r="AB190" i="8"/>
  <c r="C191" i="8"/>
  <c r="H191" i="8"/>
  <c r="Y191" i="8" s="1"/>
  <c r="I191" i="8"/>
  <c r="M191" i="8"/>
  <c r="O191" i="8"/>
  <c r="P191" i="8" s="1"/>
  <c r="Q191" i="8" s="1"/>
  <c r="R191" i="8"/>
  <c r="S191" i="8"/>
  <c r="T191" i="8"/>
  <c r="AA191" i="8"/>
  <c r="AB191" i="8"/>
  <c r="C192" i="8"/>
  <c r="H192" i="8"/>
  <c r="I192" i="8"/>
  <c r="M192" i="8"/>
  <c r="O192" i="8"/>
  <c r="P192" i="8" s="1"/>
  <c r="Q192" i="8" s="1"/>
  <c r="R192" i="8"/>
  <c r="S192" i="8"/>
  <c r="T192" i="8"/>
  <c r="AA192" i="8"/>
  <c r="AB192" i="8"/>
  <c r="C193" i="8"/>
  <c r="H193" i="8"/>
  <c r="I193" i="8"/>
  <c r="M193" i="8"/>
  <c r="O193" i="8"/>
  <c r="P193" i="8" s="1"/>
  <c r="Q193" i="8" s="1"/>
  <c r="R193" i="8"/>
  <c r="S193" i="8"/>
  <c r="T193" i="8"/>
  <c r="AA193" i="8"/>
  <c r="AB193" i="8"/>
  <c r="C194" i="8"/>
  <c r="H194" i="8"/>
  <c r="I194" i="8"/>
  <c r="M194" i="8"/>
  <c r="O194" i="8"/>
  <c r="P194" i="8" s="1"/>
  <c r="Q194" i="8" s="1"/>
  <c r="R194" i="8"/>
  <c r="S194" i="8"/>
  <c r="T194" i="8"/>
  <c r="AA194" i="8"/>
  <c r="AB194" i="8"/>
  <c r="C195" i="8"/>
  <c r="H195" i="8"/>
  <c r="I195" i="8"/>
  <c r="M195" i="8"/>
  <c r="N195" i="8"/>
  <c r="O195" i="8"/>
  <c r="P195" i="8" s="1"/>
  <c r="Q195" i="8" s="1"/>
  <c r="R195" i="8"/>
  <c r="S195" i="8"/>
  <c r="T195" i="8"/>
  <c r="AA195" i="8"/>
  <c r="AB195" i="8"/>
  <c r="C196" i="8"/>
  <c r="H196" i="8"/>
  <c r="X196" i="8" s="1"/>
  <c r="I196" i="8"/>
  <c r="M196" i="8"/>
  <c r="N196" i="8"/>
  <c r="O196" i="8"/>
  <c r="P196" i="8" s="1"/>
  <c r="Q196" i="8" s="1"/>
  <c r="R196" i="8"/>
  <c r="S196" i="8"/>
  <c r="T196" i="8"/>
  <c r="AA196" i="8"/>
  <c r="AB196" i="8"/>
  <c r="C197" i="8"/>
  <c r="H197" i="8"/>
  <c r="X197" i="8" s="1"/>
  <c r="I197" i="8"/>
  <c r="M197" i="8"/>
  <c r="N197" i="8"/>
  <c r="O197" i="8"/>
  <c r="P197" i="8" s="1"/>
  <c r="Q197" i="8" s="1"/>
  <c r="R197" i="8"/>
  <c r="S197" i="8"/>
  <c r="T197" i="8"/>
  <c r="AA197" i="8"/>
  <c r="AB197" i="8"/>
  <c r="C198" i="8"/>
  <c r="H198" i="8"/>
  <c r="I198" i="8"/>
  <c r="M198" i="8"/>
  <c r="O198" i="8"/>
  <c r="P198" i="8"/>
  <c r="Q198" i="8"/>
  <c r="R198" i="8"/>
  <c r="S198" i="8"/>
  <c r="T198" i="8"/>
  <c r="N198" i="8" s="1"/>
  <c r="V198" i="8"/>
  <c r="X198" i="8"/>
  <c r="Y198" i="8"/>
  <c r="Z198" i="8"/>
  <c r="AA198" i="8"/>
  <c r="AB198" i="8"/>
  <c r="C199" i="8"/>
  <c r="H199" i="8"/>
  <c r="Y199" i="8" s="1"/>
  <c r="I199" i="8"/>
  <c r="M199" i="8"/>
  <c r="N199" i="8"/>
  <c r="O199" i="8"/>
  <c r="P199" i="8" s="1"/>
  <c r="Q199" i="8" s="1"/>
  <c r="R199" i="8"/>
  <c r="S199" i="8"/>
  <c r="T199" i="8"/>
  <c r="AA199" i="8"/>
  <c r="AB199" i="8"/>
  <c r="C200" i="8"/>
  <c r="H200" i="8"/>
  <c r="I200" i="8"/>
  <c r="M200" i="8"/>
  <c r="N200" i="8"/>
  <c r="O200" i="8"/>
  <c r="P200" i="8" s="1"/>
  <c r="Q200" i="8" s="1"/>
  <c r="R200" i="8"/>
  <c r="S200" i="8"/>
  <c r="T200" i="8"/>
  <c r="AA200" i="8"/>
  <c r="AB200" i="8"/>
  <c r="C201" i="8"/>
  <c r="H201" i="8"/>
  <c r="I201" i="8"/>
  <c r="M201" i="8"/>
  <c r="N201" i="8"/>
  <c r="O201" i="8"/>
  <c r="P201" i="8" s="1"/>
  <c r="Q201" i="8" s="1"/>
  <c r="R201" i="8"/>
  <c r="S201" i="8"/>
  <c r="T201" i="8"/>
  <c r="AA201" i="8"/>
  <c r="AB201" i="8"/>
  <c r="C202" i="8"/>
  <c r="H202" i="8"/>
  <c r="I202" i="8"/>
  <c r="M202" i="8"/>
  <c r="O202" i="8"/>
  <c r="P202" i="8" s="1"/>
  <c r="Q202" i="8" s="1"/>
  <c r="R202" i="8"/>
  <c r="S202" i="8"/>
  <c r="T202" i="8"/>
  <c r="N202" i="8" s="1"/>
  <c r="AA202" i="8"/>
  <c r="AB202" i="8"/>
  <c r="C203" i="8"/>
  <c r="H203" i="8"/>
  <c r="X203" i="8" s="1"/>
  <c r="I203" i="8"/>
  <c r="M203" i="8"/>
  <c r="O203" i="8"/>
  <c r="P203" i="8" s="1"/>
  <c r="Q203" i="8" s="1"/>
  <c r="R203" i="8"/>
  <c r="S203" i="8"/>
  <c r="T203" i="8"/>
  <c r="N203" i="8" s="1"/>
  <c r="AA203" i="8"/>
  <c r="AB203" i="8"/>
  <c r="C204" i="8"/>
  <c r="H204" i="8"/>
  <c r="I204" i="8"/>
  <c r="M204" i="8"/>
  <c r="O204" i="8"/>
  <c r="P204" i="8" s="1"/>
  <c r="Q204" i="8" s="1"/>
  <c r="R204" i="8"/>
  <c r="S204" i="8"/>
  <c r="T204" i="8"/>
  <c r="N204" i="8" s="1"/>
  <c r="AA204" i="8"/>
  <c r="AB204" i="8"/>
  <c r="C205" i="8"/>
  <c r="H205" i="8"/>
  <c r="I205" i="8"/>
  <c r="M205" i="8"/>
  <c r="O205" i="8"/>
  <c r="P205" i="8" s="1"/>
  <c r="Q205" i="8" s="1"/>
  <c r="R205" i="8"/>
  <c r="S205" i="8"/>
  <c r="T205" i="8"/>
  <c r="AA205" i="8"/>
  <c r="AB205" i="8"/>
  <c r="C206" i="8"/>
  <c r="H206" i="8"/>
  <c r="I206" i="8"/>
  <c r="M206" i="8"/>
  <c r="N206" i="8"/>
  <c r="O206" i="8"/>
  <c r="P206" i="8" s="1"/>
  <c r="Q206" i="8" s="1"/>
  <c r="R206" i="8"/>
  <c r="S206" i="8"/>
  <c r="T206" i="8"/>
  <c r="AA206" i="8"/>
  <c r="AB206" i="8"/>
  <c r="C207" i="8"/>
  <c r="H207" i="8"/>
  <c r="Z207" i="8" s="1"/>
  <c r="I207" i="8"/>
  <c r="M207" i="8"/>
  <c r="O207" i="8"/>
  <c r="P207" i="8" s="1"/>
  <c r="Q207" i="8" s="1"/>
  <c r="R207" i="8"/>
  <c r="S207" i="8"/>
  <c r="T207" i="8"/>
  <c r="N207" i="8" s="1"/>
  <c r="AA207" i="8"/>
  <c r="AB207" i="8"/>
  <c r="C208" i="8"/>
  <c r="H208" i="8"/>
  <c r="I208" i="8"/>
  <c r="M208" i="8"/>
  <c r="O208" i="8"/>
  <c r="P208" i="8" s="1"/>
  <c r="Q208" i="8" s="1"/>
  <c r="R208" i="8"/>
  <c r="S208" i="8"/>
  <c r="T208" i="8"/>
  <c r="N208" i="8" s="1"/>
  <c r="AA208" i="8"/>
  <c r="AB208" i="8"/>
  <c r="C209" i="8"/>
  <c r="H209" i="8"/>
  <c r="J209" i="8" s="1"/>
  <c r="I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C210" i="8"/>
  <c r="H210" i="8"/>
  <c r="Z210" i="8" s="1"/>
  <c r="I210" i="8"/>
  <c r="M210" i="8"/>
  <c r="N210" i="8"/>
  <c r="O210" i="8"/>
  <c r="P210" i="8" s="1"/>
  <c r="Q210" i="8" s="1"/>
  <c r="R210" i="8"/>
  <c r="S210" i="8"/>
  <c r="T210" i="8"/>
  <c r="AA210" i="8"/>
  <c r="AB210" i="8"/>
  <c r="C211" i="8"/>
  <c r="H211" i="8"/>
  <c r="Y211" i="8" s="1"/>
  <c r="I211" i="8"/>
  <c r="M211" i="8"/>
  <c r="N211" i="8"/>
  <c r="O211" i="8"/>
  <c r="P211" i="8" s="1"/>
  <c r="Q211" i="8" s="1"/>
  <c r="R211" i="8"/>
  <c r="S211" i="8"/>
  <c r="T211" i="8"/>
  <c r="AA211" i="8"/>
  <c r="AB211" i="8"/>
  <c r="C212" i="8"/>
  <c r="H212" i="8"/>
  <c r="Z212" i="8" s="1"/>
  <c r="I212" i="8"/>
  <c r="M212" i="8"/>
  <c r="O212" i="8"/>
  <c r="P212" i="8" s="1"/>
  <c r="Q212" i="8" s="1"/>
  <c r="R212" i="8"/>
  <c r="S212" i="8"/>
  <c r="T212" i="8"/>
  <c r="AA212" i="8"/>
  <c r="AB212" i="8"/>
  <c r="C213" i="8"/>
  <c r="H213" i="8"/>
  <c r="I213" i="8"/>
  <c r="M213" i="8"/>
  <c r="O213" i="8"/>
  <c r="P213" i="8" s="1"/>
  <c r="Q213" i="8" s="1"/>
  <c r="R213" i="8"/>
  <c r="S213" i="8"/>
  <c r="T213" i="8"/>
  <c r="N213" i="8" s="1"/>
  <c r="AA213" i="8"/>
  <c r="AB213" i="8"/>
  <c r="M214" i="8"/>
  <c r="O214" i="8"/>
  <c r="P214" i="8" s="1"/>
  <c r="Q214" i="8" s="1"/>
  <c r="R214" i="8"/>
  <c r="S214" i="8"/>
  <c r="T214" i="8"/>
  <c r="AA214" i="8"/>
  <c r="AB214" i="8"/>
  <c r="C216" i="8"/>
  <c r="H216" i="8"/>
  <c r="I216" i="8"/>
  <c r="M216" i="8"/>
  <c r="O216" i="8"/>
  <c r="P216" i="8" s="1"/>
  <c r="Q216" i="8" s="1"/>
  <c r="R216" i="8"/>
  <c r="S216" i="8"/>
  <c r="T216" i="8"/>
  <c r="AA216" i="8"/>
  <c r="AB216" i="8"/>
  <c r="C217" i="8"/>
  <c r="H217" i="8"/>
  <c r="I217" i="8"/>
  <c r="M217" i="8"/>
  <c r="O217" i="8"/>
  <c r="P217" i="8" s="1"/>
  <c r="Q217" i="8" s="1"/>
  <c r="R217" i="8"/>
  <c r="S217" i="8"/>
  <c r="T217" i="8"/>
  <c r="AA217" i="8"/>
  <c r="AB217" i="8"/>
  <c r="M218" i="8"/>
  <c r="O218" i="8"/>
  <c r="P218" i="8" s="1"/>
  <c r="Q218" i="8" s="1"/>
  <c r="R218" i="8"/>
  <c r="S218" i="8"/>
  <c r="T218" i="8"/>
  <c r="J218" i="8" s="1"/>
  <c r="AA218" i="8"/>
  <c r="AB218" i="8"/>
  <c r="M219" i="8"/>
  <c r="O219" i="8"/>
  <c r="P219" i="8"/>
  <c r="Q219" i="8"/>
  <c r="R219" i="8"/>
  <c r="S219" i="8"/>
  <c r="T219" i="8"/>
  <c r="V219" i="8"/>
  <c r="X219" i="8"/>
  <c r="Y219" i="8"/>
  <c r="Z219" i="8"/>
  <c r="AA219" i="8"/>
  <c r="AB219" i="8"/>
  <c r="C220" i="8"/>
  <c r="H220" i="8"/>
  <c r="Z220" i="8" s="1"/>
  <c r="I220" i="8"/>
  <c r="M220" i="8"/>
  <c r="O220" i="8"/>
  <c r="P220" i="8" s="1"/>
  <c r="Q220" i="8" s="1"/>
  <c r="R220" i="8"/>
  <c r="S220" i="8"/>
  <c r="T220" i="8"/>
  <c r="AA220" i="8"/>
  <c r="AB220" i="8"/>
  <c r="C221" i="8"/>
  <c r="H221" i="8"/>
  <c r="V221" i="8" s="1"/>
  <c r="I221" i="8"/>
  <c r="M221" i="8"/>
  <c r="O221" i="8"/>
  <c r="P221" i="8" s="1"/>
  <c r="Q221" i="8" s="1"/>
  <c r="R221" i="8"/>
  <c r="S221" i="8"/>
  <c r="T221" i="8"/>
  <c r="AA221" i="8"/>
  <c r="AB221" i="8"/>
  <c r="C222" i="8"/>
  <c r="H222" i="8"/>
  <c r="I222" i="8"/>
  <c r="M222" i="8"/>
  <c r="O222" i="8"/>
  <c r="P222" i="8" s="1"/>
  <c r="Q222" i="8" s="1"/>
  <c r="R222" i="8"/>
  <c r="S222" i="8"/>
  <c r="T222" i="8"/>
  <c r="AA222" i="8"/>
  <c r="AB222" i="8"/>
  <c r="C223" i="8"/>
  <c r="H223" i="8"/>
  <c r="I223" i="8"/>
  <c r="M223" i="8"/>
  <c r="O223" i="8"/>
  <c r="P223" i="8" s="1"/>
  <c r="Q223" i="8" s="1"/>
  <c r="R223" i="8"/>
  <c r="S223" i="8"/>
  <c r="T223" i="8"/>
  <c r="AA223" i="8"/>
  <c r="AB223" i="8"/>
  <c r="C224" i="8"/>
  <c r="H224" i="8"/>
  <c r="I224" i="8"/>
  <c r="M224" i="8"/>
  <c r="O224" i="8"/>
  <c r="P224" i="8" s="1"/>
  <c r="Q224" i="8" s="1"/>
  <c r="R224" i="8"/>
  <c r="S224" i="8"/>
  <c r="T224" i="8"/>
  <c r="AA224" i="8"/>
  <c r="AB224" i="8"/>
  <c r="C225" i="8"/>
  <c r="H225" i="8"/>
  <c r="Z225" i="8" s="1"/>
  <c r="I225" i="8"/>
  <c r="M225" i="8"/>
  <c r="O225" i="8"/>
  <c r="P225" i="8" s="1"/>
  <c r="Q225" i="8" s="1"/>
  <c r="R225" i="8"/>
  <c r="S225" i="8"/>
  <c r="T225" i="8"/>
  <c r="AA225" i="8"/>
  <c r="AB225" i="8"/>
  <c r="C226" i="8"/>
  <c r="H226" i="8"/>
  <c r="X226" i="8" s="1"/>
  <c r="I226" i="8"/>
  <c r="M226" i="8"/>
  <c r="O226" i="8"/>
  <c r="P226" i="8" s="1"/>
  <c r="Q226" i="8" s="1"/>
  <c r="R226" i="8"/>
  <c r="S226" i="8"/>
  <c r="T226" i="8"/>
  <c r="AA226" i="8"/>
  <c r="AB226" i="8"/>
  <c r="C227" i="8"/>
  <c r="H227" i="8"/>
  <c r="I227" i="8"/>
  <c r="M227" i="8"/>
  <c r="O227" i="8"/>
  <c r="P227" i="8" s="1"/>
  <c r="Q227" i="8" s="1"/>
  <c r="R227" i="8"/>
  <c r="S227" i="8"/>
  <c r="T227" i="8"/>
  <c r="AA227" i="8"/>
  <c r="AB227" i="8"/>
  <c r="C228" i="8"/>
  <c r="H228" i="8"/>
  <c r="I228" i="8"/>
  <c r="M228" i="8"/>
  <c r="O228" i="8"/>
  <c r="P228" i="8" s="1"/>
  <c r="Q228" i="8" s="1"/>
  <c r="R228" i="8"/>
  <c r="S228" i="8"/>
  <c r="T228" i="8"/>
  <c r="AA228" i="8"/>
  <c r="AB228" i="8"/>
  <c r="C229" i="8"/>
  <c r="H229" i="8"/>
  <c r="Y229" i="8" s="1"/>
  <c r="I229" i="8"/>
  <c r="M229" i="8"/>
  <c r="O229" i="8"/>
  <c r="P229" i="8" s="1"/>
  <c r="Q229" i="8" s="1"/>
  <c r="R229" i="8"/>
  <c r="S229" i="8"/>
  <c r="T229" i="8"/>
  <c r="AA229" i="8"/>
  <c r="AB229" i="8"/>
  <c r="C230" i="8"/>
  <c r="I230" i="8"/>
  <c r="M230" i="8"/>
  <c r="O230" i="8"/>
  <c r="P230" i="8" s="1"/>
  <c r="Q230" i="8" s="1"/>
  <c r="R230" i="8"/>
  <c r="S230" i="8"/>
  <c r="T230" i="8"/>
  <c r="AA230" i="8"/>
  <c r="AB230" i="8"/>
  <c r="C232" i="8"/>
  <c r="H232" i="8"/>
  <c r="I232" i="8"/>
  <c r="M232" i="8"/>
  <c r="O232" i="8"/>
  <c r="P232" i="8" s="1"/>
  <c r="Q232" i="8" s="1"/>
  <c r="R232" i="8"/>
  <c r="S232" i="8"/>
  <c r="T232" i="8"/>
  <c r="AA232" i="8"/>
  <c r="AB232" i="8"/>
  <c r="C233" i="8"/>
  <c r="H233" i="8"/>
  <c r="I233" i="8"/>
  <c r="M233" i="8"/>
  <c r="O233" i="8"/>
  <c r="P233" i="8" s="1"/>
  <c r="Q233" i="8" s="1"/>
  <c r="R233" i="8"/>
  <c r="S233" i="8"/>
  <c r="T233" i="8"/>
  <c r="AA233" i="8"/>
  <c r="AB233" i="8"/>
  <c r="C234" i="8"/>
  <c r="H234" i="8"/>
  <c r="I234" i="8"/>
  <c r="M234" i="8"/>
  <c r="O234" i="8"/>
  <c r="P234" i="8" s="1"/>
  <c r="Q234" i="8" s="1"/>
  <c r="R234" i="8"/>
  <c r="S234" i="8"/>
  <c r="T234" i="8"/>
  <c r="AA234" i="8"/>
  <c r="AB234" i="8"/>
  <c r="C235" i="8"/>
  <c r="H235" i="8"/>
  <c r="X235" i="8" s="1"/>
  <c r="I235" i="8"/>
  <c r="M235" i="8"/>
  <c r="O235" i="8"/>
  <c r="P235" i="8" s="1"/>
  <c r="Q235" i="8" s="1"/>
  <c r="R235" i="8"/>
  <c r="S235" i="8"/>
  <c r="T235" i="8"/>
  <c r="AA235" i="8"/>
  <c r="AB235" i="8"/>
  <c r="C236" i="8"/>
  <c r="H236" i="8"/>
  <c r="V236" i="8" s="1"/>
  <c r="I236" i="8"/>
  <c r="M236" i="8"/>
  <c r="N236" i="8"/>
  <c r="O236" i="8"/>
  <c r="P236" i="8" s="1"/>
  <c r="Q236" i="8" s="1"/>
  <c r="R236" i="8"/>
  <c r="S236" i="8"/>
  <c r="T236" i="8"/>
  <c r="AA236" i="8"/>
  <c r="AB236" i="8"/>
  <c r="C237" i="8"/>
  <c r="H237" i="8"/>
  <c r="J237" i="8" s="1"/>
  <c r="I237" i="8"/>
  <c r="M237" i="8"/>
  <c r="N237" i="8"/>
  <c r="O237" i="8"/>
  <c r="P237" i="8" s="1"/>
  <c r="Q237" i="8" s="1"/>
  <c r="R237" i="8"/>
  <c r="S237" i="8"/>
  <c r="T237" i="8"/>
  <c r="AA237" i="8"/>
  <c r="AB237" i="8"/>
  <c r="C238" i="8"/>
  <c r="H238" i="8"/>
  <c r="Z238" i="8" s="1"/>
  <c r="I238" i="8"/>
  <c r="M238" i="8"/>
  <c r="N238" i="8"/>
  <c r="O238" i="8"/>
  <c r="P238" i="8" s="1"/>
  <c r="Q238" i="8" s="1"/>
  <c r="R238" i="8"/>
  <c r="S238" i="8"/>
  <c r="T238" i="8"/>
  <c r="AA238" i="8"/>
  <c r="AB238" i="8"/>
  <c r="C239" i="8"/>
  <c r="H239" i="8"/>
  <c r="I239" i="8"/>
  <c r="M239" i="8"/>
  <c r="O239" i="8"/>
  <c r="P239" i="8" s="1"/>
  <c r="Q239" i="8" s="1"/>
  <c r="R239" i="8"/>
  <c r="S239" i="8"/>
  <c r="T239" i="8"/>
  <c r="AA239" i="8"/>
  <c r="AB239" i="8"/>
  <c r="C240" i="8"/>
  <c r="H240" i="8"/>
  <c r="Z240" i="8" s="1"/>
  <c r="I240" i="8"/>
  <c r="M240" i="8"/>
  <c r="O240" i="8"/>
  <c r="P240" i="8" s="1"/>
  <c r="Q240" i="8" s="1"/>
  <c r="R240" i="8"/>
  <c r="S240" i="8"/>
  <c r="T240" i="8"/>
  <c r="AA240" i="8"/>
  <c r="AB240" i="8"/>
  <c r="C241" i="8"/>
  <c r="H241" i="8"/>
  <c r="I241" i="8"/>
  <c r="M241" i="8"/>
  <c r="O241" i="8"/>
  <c r="P241" i="8" s="1"/>
  <c r="Q241" i="8" s="1"/>
  <c r="R241" i="8"/>
  <c r="S241" i="8"/>
  <c r="T241" i="8"/>
  <c r="AA241" i="8"/>
  <c r="AB241" i="8"/>
  <c r="C242" i="8"/>
  <c r="H242" i="8"/>
  <c r="V242" i="8" s="1"/>
  <c r="I242" i="8"/>
  <c r="M242" i="8"/>
  <c r="O242" i="8"/>
  <c r="P242" i="8" s="1"/>
  <c r="Q242" i="8" s="1"/>
  <c r="R242" i="8"/>
  <c r="S242" i="8"/>
  <c r="T242" i="8"/>
  <c r="AA242" i="8"/>
  <c r="AB242" i="8"/>
  <c r="C243" i="8"/>
  <c r="H243" i="8"/>
  <c r="I243" i="8"/>
  <c r="M243" i="8"/>
  <c r="O243" i="8"/>
  <c r="P243" i="8" s="1"/>
  <c r="Q243" i="8" s="1"/>
  <c r="R243" i="8"/>
  <c r="S243" i="8"/>
  <c r="T243" i="8"/>
  <c r="AA243" i="8"/>
  <c r="AB243" i="8"/>
  <c r="C245" i="8"/>
  <c r="H245" i="8"/>
  <c r="I245" i="8"/>
  <c r="M245" i="8"/>
  <c r="O245" i="8"/>
  <c r="P245" i="8" s="1"/>
  <c r="Q245" i="8" s="1"/>
  <c r="R245" i="8"/>
  <c r="S245" i="8"/>
  <c r="T245" i="8"/>
  <c r="AA245" i="8"/>
  <c r="AB245" i="8"/>
  <c r="C246" i="8"/>
  <c r="H246" i="8"/>
  <c r="I246" i="8"/>
  <c r="M246" i="8"/>
  <c r="O246" i="8"/>
  <c r="P246" i="8" s="1"/>
  <c r="Q246" i="8" s="1"/>
  <c r="R246" i="8"/>
  <c r="S246" i="8"/>
  <c r="T246" i="8"/>
  <c r="AA246" i="8"/>
  <c r="AB246" i="8"/>
  <c r="C247" i="8"/>
  <c r="H247" i="8"/>
  <c r="I247" i="8"/>
  <c r="M247" i="8"/>
  <c r="O247" i="8"/>
  <c r="P247" i="8" s="1"/>
  <c r="Q247" i="8" s="1"/>
  <c r="R247" i="8"/>
  <c r="S247" i="8"/>
  <c r="T247" i="8"/>
  <c r="AA247" i="8"/>
  <c r="AB247" i="8"/>
  <c r="C248" i="8"/>
  <c r="H248" i="8"/>
  <c r="I248" i="8"/>
  <c r="M248" i="8"/>
  <c r="O248" i="8"/>
  <c r="P248" i="8" s="1"/>
  <c r="Q248" i="8" s="1"/>
  <c r="R248" i="8"/>
  <c r="S248" i="8"/>
  <c r="T248" i="8"/>
  <c r="AA248" i="8"/>
  <c r="AB248" i="8"/>
  <c r="C249" i="8"/>
  <c r="H249" i="8"/>
  <c r="X249" i="8" s="1"/>
  <c r="I249" i="8"/>
  <c r="M249" i="8"/>
  <c r="N249" i="8"/>
  <c r="O249" i="8"/>
  <c r="P249" i="8" s="1"/>
  <c r="Q249" i="8" s="1"/>
  <c r="R249" i="8"/>
  <c r="S249" i="8"/>
  <c r="T249" i="8"/>
  <c r="AA249" i="8"/>
  <c r="AB249" i="8"/>
  <c r="C250" i="8"/>
  <c r="H250" i="8"/>
  <c r="I250" i="8"/>
  <c r="M250" i="8"/>
  <c r="N250" i="8"/>
  <c r="O250" i="8"/>
  <c r="P250" i="8" s="1"/>
  <c r="Q250" i="8" s="1"/>
  <c r="R250" i="8"/>
  <c r="S250" i="8"/>
  <c r="T250" i="8"/>
  <c r="AA250" i="8"/>
  <c r="AB250" i="8"/>
  <c r="C251" i="8"/>
  <c r="H251" i="8"/>
  <c r="I251" i="8"/>
  <c r="M251" i="8"/>
  <c r="O251" i="8"/>
  <c r="P251" i="8" s="1"/>
  <c r="Q251" i="8" s="1"/>
  <c r="R251" i="8"/>
  <c r="S251" i="8"/>
  <c r="T251" i="8"/>
  <c r="AA251" i="8"/>
  <c r="AB251" i="8"/>
  <c r="C252" i="8"/>
  <c r="H252" i="8"/>
  <c r="V252" i="8" s="1"/>
  <c r="I252" i="8"/>
  <c r="M252" i="8"/>
  <c r="O252" i="8"/>
  <c r="P252" i="8" s="1"/>
  <c r="Q252" i="8" s="1"/>
  <c r="R252" i="8"/>
  <c r="S252" i="8"/>
  <c r="T252" i="8"/>
  <c r="AA252" i="8"/>
  <c r="AB252" i="8"/>
  <c r="C253" i="8"/>
  <c r="H253" i="8"/>
  <c r="X253" i="8" s="1"/>
  <c r="I253" i="8"/>
  <c r="M253" i="8"/>
  <c r="O253" i="8"/>
  <c r="P253" i="8" s="1"/>
  <c r="Q253" i="8" s="1"/>
  <c r="R253" i="8"/>
  <c r="S253" i="8"/>
  <c r="T253" i="8"/>
  <c r="AA253" i="8"/>
  <c r="AB253" i="8"/>
  <c r="C254" i="8"/>
  <c r="H254" i="8"/>
  <c r="V254" i="8" s="1"/>
  <c r="I254" i="8"/>
  <c r="M254" i="8"/>
  <c r="O254" i="8"/>
  <c r="P254" i="8" s="1"/>
  <c r="Q254" i="8" s="1"/>
  <c r="R254" i="8"/>
  <c r="S254" i="8"/>
  <c r="T254" i="8"/>
  <c r="AA254" i="8"/>
  <c r="AB254" i="8"/>
  <c r="C255" i="8"/>
  <c r="H255" i="8"/>
  <c r="Z255" i="8" s="1"/>
  <c r="I255" i="8"/>
  <c r="M255" i="8"/>
  <c r="O255" i="8"/>
  <c r="P255" i="8" s="1"/>
  <c r="Q255" i="8" s="1"/>
  <c r="R255" i="8"/>
  <c r="S255" i="8"/>
  <c r="T255" i="8"/>
  <c r="AA255" i="8"/>
  <c r="AB255" i="8"/>
  <c r="C256" i="8"/>
  <c r="H256" i="8"/>
  <c r="I256" i="8"/>
  <c r="M256" i="8"/>
  <c r="O256" i="8"/>
  <c r="P256" i="8" s="1"/>
  <c r="Q256" i="8" s="1"/>
  <c r="R256" i="8"/>
  <c r="S256" i="8"/>
  <c r="T256" i="8"/>
  <c r="AA256" i="8"/>
  <c r="AB256" i="8"/>
  <c r="C257" i="8"/>
  <c r="H257" i="8"/>
  <c r="I257" i="8"/>
  <c r="M257" i="8"/>
  <c r="O257" i="8"/>
  <c r="P257" i="8" s="1"/>
  <c r="Q257" i="8" s="1"/>
  <c r="R257" i="8"/>
  <c r="S257" i="8"/>
  <c r="T257" i="8"/>
  <c r="AA257" i="8"/>
  <c r="AB257" i="8"/>
  <c r="C258" i="8"/>
  <c r="H258" i="8"/>
  <c r="I258" i="8"/>
  <c r="M258" i="8"/>
  <c r="O258" i="8"/>
  <c r="P258" i="8" s="1"/>
  <c r="Q258" i="8" s="1"/>
  <c r="R258" i="8"/>
  <c r="S258" i="8"/>
  <c r="T258" i="8"/>
  <c r="AA258" i="8"/>
  <c r="AB258" i="8"/>
  <c r="C259" i="8"/>
  <c r="H259" i="8"/>
  <c r="I259" i="8"/>
  <c r="M259" i="8"/>
  <c r="O259" i="8"/>
  <c r="P259" i="8" s="1"/>
  <c r="Q259" i="8" s="1"/>
  <c r="R259" i="8"/>
  <c r="S259" i="8"/>
  <c r="T259" i="8"/>
  <c r="AA259" i="8"/>
  <c r="AB259" i="8"/>
  <c r="C260" i="8"/>
  <c r="H260" i="8"/>
  <c r="V260" i="8" s="1"/>
  <c r="I260" i="8"/>
  <c r="M260" i="8"/>
  <c r="O260" i="8"/>
  <c r="P260" i="8" s="1"/>
  <c r="Q260" i="8" s="1"/>
  <c r="R260" i="8"/>
  <c r="S260" i="8"/>
  <c r="T260" i="8"/>
  <c r="AA260" i="8"/>
  <c r="AB260" i="8"/>
  <c r="C261" i="8"/>
  <c r="H261" i="8"/>
  <c r="I261" i="8"/>
  <c r="M261" i="8"/>
  <c r="O261" i="8"/>
  <c r="P261" i="8" s="1"/>
  <c r="Q261" i="8" s="1"/>
  <c r="R261" i="8"/>
  <c r="S261" i="8"/>
  <c r="T261" i="8"/>
  <c r="AA261" i="8"/>
  <c r="AB261" i="8"/>
  <c r="C262" i="8"/>
  <c r="H262" i="8"/>
  <c r="I262" i="8"/>
  <c r="M262" i="8"/>
  <c r="O262" i="8"/>
  <c r="P262" i="8" s="1"/>
  <c r="Q262" i="8" s="1"/>
  <c r="R262" i="8"/>
  <c r="S262" i="8"/>
  <c r="T262" i="8"/>
  <c r="AA262" i="8"/>
  <c r="AB262" i="8"/>
  <c r="C263" i="8"/>
  <c r="H263" i="8"/>
  <c r="V263" i="8" s="1"/>
  <c r="I263" i="8"/>
  <c r="M263" i="8"/>
  <c r="O263" i="8"/>
  <c r="P263" i="8" s="1"/>
  <c r="Q263" i="8" s="1"/>
  <c r="R263" i="8"/>
  <c r="S263" i="8"/>
  <c r="T263" i="8"/>
  <c r="N263" i="8" s="1"/>
  <c r="AA263" i="8"/>
  <c r="AB263" i="8"/>
  <c r="C264" i="8"/>
  <c r="H264" i="8"/>
  <c r="I264" i="8"/>
  <c r="M264" i="8"/>
  <c r="O264" i="8"/>
  <c r="P264" i="8" s="1"/>
  <c r="Q264" i="8" s="1"/>
  <c r="R264" i="8"/>
  <c r="S264" i="8"/>
  <c r="T264" i="8"/>
  <c r="AA264" i="8"/>
  <c r="AB264" i="8"/>
  <c r="C265" i="8"/>
  <c r="H265" i="8"/>
  <c r="I265" i="8"/>
  <c r="M265" i="8"/>
  <c r="O265" i="8"/>
  <c r="P265" i="8" s="1"/>
  <c r="Q265" i="8" s="1"/>
  <c r="R265" i="8"/>
  <c r="S265" i="8"/>
  <c r="T265" i="8"/>
  <c r="AA265" i="8"/>
  <c r="AB265" i="8"/>
  <c r="C266" i="8"/>
  <c r="H266" i="8"/>
  <c r="I266" i="8"/>
  <c r="M266" i="8"/>
  <c r="O266" i="8"/>
  <c r="P266" i="8" s="1"/>
  <c r="Q266" i="8" s="1"/>
  <c r="R266" i="8"/>
  <c r="S266" i="8"/>
  <c r="T266" i="8"/>
  <c r="AA266" i="8"/>
  <c r="AB266" i="8"/>
  <c r="C267" i="8"/>
  <c r="H267" i="8"/>
  <c r="I267" i="8"/>
  <c r="M267" i="8"/>
  <c r="O267" i="8"/>
  <c r="P267" i="8" s="1"/>
  <c r="Q267" i="8" s="1"/>
  <c r="R267" i="8"/>
  <c r="S267" i="8"/>
  <c r="T267" i="8"/>
  <c r="AA267" i="8"/>
  <c r="AB267" i="8"/>
  <c r="C268" i="8"/>
  <c r="H268" i="8"/>
  <c r="Z268" i="8" s="1"/>
  <c r="I268" i="8"/>
  <c r="M268" i="8"/>
  <c r="O268" i="8"/>
  <c r="P268" i="8" s="1"/>
  <c r="Q268" i="8" s="1"/>
  <c r="R268" i="8"/>
  <c r="S268" i="8"/>
  <c r="T268" i="8"/>
  <c r="AA268" i="8"/>
  <c r="AB268" i="8"/>
  <c r="C269" i="8"/>
  <c r="H269" i="8"/>
  <c r="I269" i="8"/>
  <c r="M269" i="8"/>
  <c r="O269" i="8"/>
  <c r="P269" i="8" s="1"/>
  <c r="Q269" i="8" s="1"/>
  <c r="R269" i="8"/>
  <c r="S269" i="8"/>
  <c r="T269" i="8"/>
  <c r="AA269" i="8"/>
  <c r="AB269" i="8"/>
  <c r="C270" i="8"/>
  <c r="H270" i="8"/>
  <c r="I270" i="8"/>
  <c r="M270" i="8"/>
  <c r="O270" i="8"/>
  <c r="P270" i="8" s="1"/>
  <c r="Q270" i="8" s="1"/>
  <c r="R270" i="8"/>
  <c r="S270" i="8"/>
  <c r="T270" i="8"/>
  <c r="AA270" i="8"/>
  <c r="AB270" i="8"/>
  <c r="C271" i="8"/>
  <c r="H271" i="8"/>
  <c r="Z271" i="8" s="1"/>
  <c r="I271" i="8"/>
  <c r="M271" i="8"/>
  <c r="O271" i="8"/>
  <c r="P271" i="8" s="1"/>
  <c r="Q271" i="8" s="1"/>
  <c r="R271" i="8"/>
  <c r="S271" i="8"/>
  <c r="T271" i="8"/>
  <c r="AA271" i="8"/>
  <c r="AB271" i="8"/>
  <c r="C272" i="8"/>
  <c r="H272" i="8"/>
  <c r="I272" i="8"/>
  <c r="M272" i="8"/>
  <c r="O272" i="8"/>
  <c r="P272" i="8" s="1"/>
  <c r="Q272" i="8" s="1"/>
  <c r="R272" i="8"/>
  <c r="S272" i="8"/>
  <c r="T272" i="8"/>
  <c r="AA272" i="8"/>
  <c r="AB272" i="8"/>
  <c r="C273" i="8"/>
  <c r="H273" i="8"/>
  <c r="X273" i="8" s="1"/>
  <c r="I273" i="8"/>
  <c r="M273" i="8"/>
  <c r="O273" i="8"/>
  <c r="P273" i="8" s="1"/>
  <c r="Q273" i="8" s="1"/>
  <c r="R273" i="8"/>
  <c r="S273" i="8"/>
  <c r="T273" i="8"/>
  <c r="AA273" i="8"/>
  <c r="AB273" i="8"/>
  <c r="C274" i="8"/>
  <c r="H274" i="8"/>
  <c r="V274" i="8" s="1"/>
  <c r="I274" i="8"/>
  <c r="M274" i="8"/>
  <c r="O274" i="8"/>
  <c r="P274" i="8" s="1"/>
  <c r="Q274" i="8" s="1"/>
  <c r="R274" i="8"/>
  <c r="S274" i="8"/>
  <c r="T274" i="8"/>
  <c r="AA274" i="8"/>
  <c r="AB274" i="8"/>
  <c r="C275" i="8"/>
  <c r="H275" i="8"/>
  <c r="I275" i="8"/>
  <c r="M275" i="8"/>
  <c r="O275" i="8"/>
  <c r="P275" i="8" s="1"/>
  <c r="Q275" i="8" s="1"/>
  <c r="R275" i="8"/>
  <c r="S275" i="8"/>
  <c r="T275" i="8"/>
  <c r="N275" i="8" s="1"/>
  <c r="AA275" i="8"/>
  <c r="AB275" i="8"/>
  <c r="C276" i="8"/>
  <c r="H276" i="8"/>
  <c r="I276" i="8"/>
  <c r="M276" i="8"/>
  <c r="O276" i="8"/>
  <c r="P276" i="8" s="1"/>
  <c r="Q276" i="8" s="1"/>
  <c r="R276" i="8"/>
  <c r="S276" i="8"/>
  <c r="T276" i="8"/>
  <c r="N276" i="8" s="1"/>
  <c r="AA276" i="8"/>
  <c r="AB276" i="8"/>
  <c r="C277" i="8"/>
  <c r="H277" i="8"/>
  <c r="I277" i="8"/>
  <c r="M277" i="8"/>
  <c r="O277" i="8"/>
  <c r="P277" i="8"/>
  <c r="Q277" i="8"/>
  <c r="R277" i="8"/>
  <c r="S277" i="8"/>
  <c r="T277" i="8"/>
  <c r="N277" i="8" s="1"/>
  <c r="V277" i="8"/>
  <c r="X277" i="8"/>
  <c r="Y277" i="8"/>
  <c r="Z277" i="8"/>
  <c r="AA277" i="8"/>
  <c r="AB277" i="8"/>
  <c r="C278" i="8"/>
  <c r="H278" i="8"/>
  <c r="I278" i="8"/>
  <c r="M278" i="8"/>
  <c r="O278" i="8"/>
  <c r="P278" i="8" s="1"/>
  <c r="Q278" i="8" s="1"/>
  <c r="R278" i="8"/>
  <c r="S278" i="8"/>
  <c r="T278" i="8"/>
  <c r="AA278" i="8"/>
  <c r="AB278" i="8"/>
  <c r="C279" i="8"/>
  <c r="H279" i="8"/>
  <c r="I279" i="8"/>
  <c r="M279" i="8"/>
  <c r="O279" i="8"/>
  <c r="P279" i="8" s="1"/>
  <c r="Q279" i="8" s="1"/>
  <c r="R279" i="8"/>
  <c r="S279" i="8"/>
  <c r="T279" i="8"/>
  <c r="AA279" i="8"/>
  <c r="AB279" i="8"/>
  <c r="C280" i="8"/>
  <c r="H280" i="8"/>
  <c r="I280" i="8"/>
  <c r="M280" i="8"/>
  <c r="O280" i="8"/>
  <c r="P280" i="8" s="1"/>
  <c r="Q280" i="8" s="1"/>
  <c r="R280" i="8"/>
  <c r="S280" i="8"/>
  <c r="T280" i="8"/>
  <c r="AA280" i="8"/>
  <c r="AB280" i="8"/>
  <c r="C281" i="8"/>
  <c r="H281" i="8"/>
  <c r="I281" i="8"/>
  <c r="M281" i="8"/>
  <c r="O281" i="8"/>
  <c r="P281" i="8" s="1"/>
  <c r="Q281" i="8" s="1"/>
  <c r="R281" i="8"/>
  <c r="S281" i="8"/>
  <c r="T281" i="8"/>
  <c r="AA281" i="8"/>
  <c r="AB281" i="8"/>
  <c r="C282" i="8"/>
  <c r="H282" i="8"/>
  <c r="I282" i="8"/>
  <c r="M282" i="8"/>
  <c r="O282" i="8"/>
  <c r="P282" i="8" s="1"/>
  <c r="Q282" i="8" s="1"/>
  <c r="R282" i="8"/>
  <c r="S282" i="8"/>
  <c r="T282" i="8"/>
  <c r="AA282" i="8"/>
  <c r="AB282" i="8"/>
  <c r="C284" i="8"/>
  <c r="H284" i="8"/>
  <c r="I284" i="8"/>
  <c r="M284" i="8"/>
  <c r="O284" i="8"/>
  <c r="P284" i="8" s="1"/>
  <c r="Q284" i="8" s="1"/>
  <c r="R284" i="8"/>
  <c r="S284" i="8"/>
  <c r="T284" i="8"/>
  <c r="AA284" i="8"/>
  <c r="AB284" i="8"/>
  <c r="H286" i="8"/>
  <c r="I286" i="8"/>
  <c r="M286" i="8"/>
  <c r="C287" i="8"/>
  <c r="H287" i="8"/>
  <c r="I287" i="8"/>
  <c r="M287" i="8"/>
  <c r="O287" i="8"/>
  <c r="P287" i="8" s="1"/>
  <c r="Q287" i="8" s="1"/>
  <c r="R287" i="8"/>
  <c r="S287" i="8"/>
  <c r="T287" i="8"/>
  <c r="AA287" i="8"/>
  <c r="AB287" i="8"/>
  <c r="C288" i="8"/>
  <c r="H288" i="8"/>
  <c r="I288" i="8"/>
  <c r="M288" i="8"/>
  <c r="O288" i="8"/>
  <c r="P288" i="8" s="1"/>
  <c r="Q288" i="8" s="1"/>
  <c r="R288" i="8"/>
  <c r="S288" i="8"/>
  <c r="T288" i="8"/>
  <c r="AA288" i="8"/>
  <c r="AB288" i="8"/>
  <c r="C289" i="8"/>
  <c r="H289" i="8"/>
  <c r="I289" i="8"/>
  <c r="M289" i="8"/>
  <c r="O289" i="8"/>
  <c r="P289" i="8" s="1"/>
  <c r="Q289" i="8" s="1"/>
  <c r="R289" i="8"/>
  <c r="S289" i="8"/>
  <c r="T289" i="8"/>
  <c r="AA289" i="8"/>
  <c r="AB289" i="8"/>
  <c r="C290" i="8"/>
  <c r="H290" i="8"/>
  <c r="I290" i="8"/>
  <c r="M290" i="8"/>
  <c r="O290" i="8"/>
  <c r="P290" i="8" s="1"/>
  <c r="Q290" i="8" s="1"/>
  <c r="R290" i="8"/>
  <c r="S290" i="8"/>
  <c r="T290" i="8"/>
  <c r="AA290" i="8"/>
  <c r="AB290" i="8"/>
  <c r="C291" i="8"/>
  <c r="H291" i="8"/>
  <c r="I291" i="8"/>
  <c r="M291" i="8"/>
  <c r="O291" i="8"/>
  <c r="P291" i="8"/>
  <c r="Q291" i="8"/>
  <c r="R291" i="8"/>
  <c r="S291" i="8"/>
  <c r="T291" i="8"/>
  <c r="N291" i="8" s="1"/>
  <c r="V291" i="8"/>
  <c r="X291" i="8"/>
  <c r="Y291" i="8"/>
  <c r="Z291" i="8"/>
  <c r="AA291" i="8"/>
  <c r="AB291" i="8"/>
  <c r="C292" i="8"/>
  <c r="H292" i="8"/>
  <c r="X292" i="8" s="1"/>
  <c r="I292" i="8"/>
  <c r="M292" i="8"/>
  <c r="O292" i="8"/>
  <c r="P292" i="8" s="1"/>
  <c r="Q292" i="8" s="1"/>
  <c r="R292" i="8"/>
  <c r="S292" i="8"/>
  <c r="T292" i="8"/>
  <c r="AA292" i="8"/>
  <c r="AB292" i="8"/>
  <c r="C293" i="8"/>
  <c r="H293" i="8"/>
  <c r="X293" i="8" s="1"/>
  <c r="I293" i="8"/>
  <c r="M293" i="8"/>
  <c r="O293" i="8"/>
  <c r="P293" i="8" s="1"/>
  <c r="Q293" i="8" s="1"/>
  <c r="R293" i="8"/>
  <c r="S293" i="8"/>
  <c r="T293" i="8"/>
  <c r="AA293" i="8"/>
  <c r="AB293" i="8"/>
  <c r="C294" i="8"/>
  <c r="H294" i="8"/>
  <c r="I294" i="8"/>
  <c r="M294" i="8"/>
  <c r="O294" i="8"/>
  <c r="P294" i="8" s="1"/>
  <c r="Q294" i="8" s="1"/>
  <c r="R294" i="8"/>
  <c r="S294" i="8"/>
  <c r="T294" i="8"/>
  <c r="AA294" i="8"/>
  <c r="AB294" i="8"/>
  <c r="C295" i="8"/>
  <c r="H295" i="8"/>
  <c r="Y295" i="8" s="1"/>
  <c r="I295" i="8"/>
  <c r="M295" i="8"/>
  <c r="O295" i="8"/>
  <c r="P295" i="8" s="1"/>
  <c r="Q295" i="8" s="1"/>
  <c r="R295" i="8"/>
  <c r="S295" i="8"/>
  <c r="T295" i="8"/>
  <c r="AA295" i="8"/>
  <c r="AB295" i="8"/>
  <c r="C296" i="8"/>
  <c r="H296" i="8"/>
  <c r="I296" i="8"/>
  <c r="M296" i="8"/>
  <c r="O296" i="8"/>
  <c r="P296" i="8" s="1"/>
  <c r="Q296" i="8" s="1"/>
  <c r="R296" i="8"/>
  <c r="S296" i="8"/>
  <c r="T296" i="8"/>
  <c r="AA296" i="8"/>
  <c r="AB296" i="8"/>
  <c r="C297" i="8"/>
  <c r="H297" i="8"/>
  <c r="I297" i="8"/>
  <c r="M297" i="8"/>
  <c r="O297" i="8"/>
  <c r="P297" i="8" s="1"/>
  <c r="Q297" i="8" s="1"/>
  <c r="R297" i="8"/>
  <c r="S297" i="8"/>
  <c r="T297" i="8"/>
  <c r="AA297" i="8"/>
  <c r="AB297" i="8"/>
  <c r="C298" i="8"/>
  <c r="H298" i="8"/>
  <c r="I298" i="8"/>
  <c r="M298" i="8"/>
  <c r="O298" i="8"/>
  <c r="P298" i="8" s="1"/>
  <c r="Q298" i="8" s="1"/>
  <c r="R298" i="8"/>
  <c r="S298" i="8"/>
  <c r="T298" i="8"/>
  <c r="AA298" i="8"/>
  <c r="AB298" i="8"/>
  <c r="C299" i="8"/>
  <c r="H299" i="8"/>
  <c r="I299" i="8"/>
  <c r="M299" i="8"/>
  <c r="O299" i="8"/>
  <c r="P299" i="8" s="1"/>
  <c r="Q299" i="8" s="1"/>
  <c r="R299" i="8"/>
  <c r="S299" i="8"/>
  <c r="T299" i="8"/>
  <c r="AA299" i="8"/>
  <c r="AB299" i="8"/>
  <c r="C300" i="8"/>
  <c r="H300" i="8"/>
  <c r="X300" i="8" s="1"/>
  <c r="I300" i="8"/>
  <c r="M300" i="8"/>
  <c r="O300" i="8"/>
  <c r="P300" i="8" s="1"/>
  <c r="Q300" i="8" s="1"/>
  <c r="R300" i="8"/>
  <c r="S300" i="8"/>
  <c r="T300" i="8"/>
  <c r="AA300" i="8"/>
  <c r="AB300" i="8"/>
  <c r="C301" i="8"/>
  <c r="H301" i="8"/>
  <c r="I301" i="8"/>
  <c r="M301" i="8"/>
  <c r="O301" i="8"/>
  <c r="P301" i="8" s="1"/>
  <c r="Q301" i="8" s="1"/>
  <c r="R301" i="8"/>
  <c r="S301" i="8"/>
  <c r="T301" i="8"/>
  <c r="AA301" i="8"/>
  <c r="AB301" i="8"/>
  <c r="C302" i="8"/>
  <c r="H302" i="8"/>
  <c r="X302" i="8" s="1"/>
  <c r="I302" i="8"/>
  <c r="M302" i="8"/>
  <c r="O302" i="8"/>
  <c r="P302" i="8" s="1"/>
  <c r="Q302" i="8" s="1"/>
  <c r="R302" i="8"/>
  <c r="S302" i="8"/>
  <c r="T302" i="8"/>
  <c r="AA302" i="8"/>
  <c r="AB302" i="8"/>
  <c r="C303" i="8"/>
  <c r="H303" i="8"/>
  <c r="X303" i="8" s="1"/>
  <c r="I303" i="8"/>
  <c r="M303" i="8"/>
  <c r="O303" i="8"/>
  <c r="P303" i="8" s="1"/>
  <c r="Q303" i="8" s="1"/>
  <c r="R303" i="8"/>
  <c r="S303" i="8"/>
  <c r="T303" i="8"/>
  <c r="AA303" i="8"/>
  <c r="AB303" i="8"/>
  <c r="C304" i="8"/>
  <c r="H304" i="8"/>
  <c r="I304" i="8"/>
  <c r="M304" i="8"/>
  <c r="O304" i="8"/>
  <c r="P304" i="8" s="1"/>
  <c r="Q304" i="8" s="1"/>
  <c r="R304" i="8"/>
  <c r="S304" i="8"/>
  <c r="T304" i="8"/>
  <c r="AA304" i="8"/>
  <c r="AB304" i="8"/>
  <c r="C305" i="8"/>
  <c r="H305" i="8"/>
  <c r="Y305" i="8" s="1"/>
  <c r="I305" i="8"/>
  <c r="M305" i="8"/>
  <c r="O305" i="8"/>
  <c r="P305" i="8" s="1"/>
  <c r="Q305" i="8" s="1"/>
  <c r="R305" i="8"/>
  <c r="S305" i="8"/>
  <c r="T305" i="8"/>
  <c r="AA305" i="8"/>
  <c r="AB305" i="8"/>
  <c r="C306" i="8"/>
  <c r="H306" i="8"/>
  <c r="I306" i="8"/>
  <c r="M306" i="8"/>
  <c r="O306" i="8"/>
  <c r="P306" i="8" s="1"/>
  <c r="Q306" i="8" s="1"/>
  <c r="R306" i="8"/>
  <c r="S306" i="8"/>
  <c r="T306" i="8"/>
  <c r="AA306" i="8"/>
  <c r="AB306" i="8"/>
  <c r="C307" i="8"/>
  <c r="H307" i="8"/>
  <c r="Z307" i="8" s="1"/>
  <c r="I307" i="8"/>
  <c r="M307" i="8"/>
  <c r="O307" i="8"/>
  <c r="P307" i="8" s="1"/>
  <c r="Q307" i="8" s="1"/>
  <c r="R307" i="8"/>
  <c r="S307" i="8"/>
  <c r="T307" i="8"/>
  <c r="AA307" i="8"/>
  <c r="AB307" i="8"/>
  <c r="C308" i="8"/>
  <c r="H308" i="8"/>
  <c r="V308" i="8" s="1"/>
  <c r="I308" i="8"/>
  <c r="M308" i="8"/>
  <c r="O308" i="8"/>
  <c r="P308" i="8" s="1"/>
  <c r="Q308" i="8" s="1"/>
  <c r="R308" i="8"/>
  <c r="S308" i="8"/>
  <c r="T308" i="8"/>
  <c r="AA308" i="8"/>
  <c r="AB308" i="8"/>
  <c r="C309" i="8"/>
  <c r="H309" i="8"/>
  <c r="I309" i="8"/>
  <c r="M309" i="8"/>
  <c r="O309" i="8"/>
  <c r="P309" i="8" s="1"/>
  <c r="Q309" i="8" s="1"/>
  <c r="R309" i="8"/>
  <c r="S309" i="8"/>
  <c r="T309" i="8"/>
  <c r="AA309" i="8"/>
  <c r="AB309" i="8"/>
  <c r="C310" i="8"/>
  <c r="H310" i="8"/>
  <c r="Y310" i="8" s="1"/>
  <c r="I310" i="8"/>
  <c r="M310" i="8"/>
  <c r="O310" i="8"/>
  <c r="P310" i="8"/>
  <c r="Q310" i="8" s="1"/>
  <c r="R310" i="8"/>
  <c r="S310" i="8"/>
  <c r="T310" i="8"/>
  <c r="AA310" i="8"/>
  <c r="AB310" i="8"/>
  <c r="C311" i="8"/>
  <c r="H311" i="8"/>
  <c r="X311" i="8" s="1"/>
  <c r="I311" i="8"/>
  <c r="M311" i="8"/>
  <c r="O311" i="8"/>
  <c r="P311" i="8" s="1"/>
  <c r="Q311" i="8" s="1"/>
  <c r="R311" i="8"/>
  <c r="S311" i="8"/>
  <c r="T311" i="8"/>
  <c r="N311" i="8" s="1"/>
  <c r="AA311" i="8"/>
  <c r="AB311" i="8"/>
  <c r="C312" i="8"/>
  <c r="H312" i="8"/>
  <c r="Y312" i="8" s="1"/>
  <c r="I312" i="8"/>
  <c r="M312" i="8"/>
  <c r="O312" i="8"/>
  <c r="P312" i="8" s="1"/>
  <c r="Q312" i="8" s="1"/>
  <c r="R312" i="8"/>
  <c r="S312" i="8"/>
  <c r="T312" i="8"/>
  <c r="N312" i="8" s="1"/>
  <c r="AA312" i="8"/>
  <c r="AB312" i="8"/>
  <c r="C313" i="8"/>
  <c r="H313" i="8"/>
  <c r="I313" i="8"/>
  <c r="M313" i="8"/>
  <c r="O313" i="8"/>
  <c r="P313" i="8" s="1"/>
  <c r="Q313" i="8" s="1"/>
  <c r="R313" i="8"/>
  <c r="S313" i="8"/>
  <c r="T313" i="8"/>
  <c r="AA313" i="8"/>
  <c r="AB313" i="8"/>
  <c r="C314" i="8"/>
  <c r="H314" i="8"/>
  <c r="I314" i="8"/>
  <c r="M314" i="8"/>
  <c r="O314" i="8"/>
  <c r="P314" i="8" s="1"/>
  <c r="Q314" i="8" s="1"/>
  <c r="R314" i="8"/>
  <c r="S314" i="8"/>
  <c r="T314" i="8"/>
  <c r="AA314" i="8"/>
  <c r="AB314" i="8"/>
  <c r="C315" i="8"/>
  <c r="H315" i="8"/>
  <c r="I315" i="8"/>
  <c r="M315" i="8"/>
  <c r="O315" i="8"/>
  <c r="P315" i="8" s="1"/>
  <c r="Q315" i="8" s="1"/>
  <c r="R315" i="8"/>
  <c r="S315" i="8"/>
  <c r="T315" i="8"/>
  <c r="AA315" i="8"/>
  <c r="AB315" i="8"/>
  <c r="C316" i="8"/>
  <c r="H316" i="8"/>
  <c r="X316" i="8" s="1"/>
  <c r="I316" i="8"/>
  <c r="M316" i="8"/>
  <c r="O316" i="8"/>
  <c r="P316" i="8" s="1"/>
  <c r="Q316" i="8" s="1"/>
  <c r="R316" i="8"/>
  <c r="S316" i="8"/>
  <c r="T316" i="8"/>
  <c r="AA316" i="8"/>
  <c r="AB316" i="8"/>
  <c r="C317" i="8"/>
  <c r="H317" i="8"/>
  <c r="I317" i="8"/>
  <c r="M317" i="8"/>
  <c r="O317" i="8"/>
  <c r="P317" i="8" s="1"/>
  <c r="Q317" i="8" s="1"/>
  <c r="R317" i="8"/>
  <c r="S317" i="8"/>
  <c r="T317" i="8"/>
  <c r="AA317" i="8"/>
  <c r="AB317" i="8"/>
  <c r="C318" i="8"/>
  <c r="H318" i="8"/>
  <c r="I318" i="8"/>
  <c r="M318" i="8"/>
  <c r="O318" i="8"/>
  <c r="P318" i="8" s="1"/>
  <c r="Q318" i="8" s="1"/>
  <c r="R318" i="8"/>
  <c r="S318" i="8"/>
  <c r="T318" i="8"/>
  <c r="AA318" i="8"/>
  <c r="AB318" i="8"/>
  <c r="C322" i="8"/>
  <c r="H322" i="8"/>
  <c r="I322" i="8"/>
  <c r="M322" i="8"/>
  <c r="O322" i="8"/>
  <c r="P322" i="8" s="1"/>
  <c r="Q322" i="8" s="1"/>
  <c r="R322" i="8"/>
  <c r="S322" i="8"/>
  <c r="T322" i="8"/>
  <c r="AA322" i="8"/>
  <c r="AB322" i="8"/>
  <c r="C323" i="8"/>
  <c r="H323" i="8"/>
  <c r="I323" i="8"/>
  <c r="M323" i="8"/>
  <c r="N323" i="8"/>
  <c r="O323" i="8"/>
  <c r="P323" i="8" s="1"/>
  <c r="Q323" i="8" s="1"/>
  <c r="R323" i="8"/>
  <c r="S323" i="8"/>
  <c r="T323" i="8"/>
  <c r="AA323" i="8"/>
  <c r="AB323" i="8"/>
  <c r="C324" i="8"/>
  <c r="H324" i="8"/>
  <c r="I324" i="8"/>
  <c r="M324" i="8"/>
  <c r="N324" i="8"/>
  <c r="O324" i="8"/>
  <c r="P324" i="8" s="1"/>
  <c r="Q324" i="8" s="1"/>
  <c r="R324" i="8"/>
  <c r="S324" i="8"/>
  <c r="T324" i="8"/>
  <c r="AA324" i="8"/>
  <c r="AB324" i="8"/>
  <c r="C325" i="8"/>
  <c r="H325" i="8"/>
  <c r="I325" i="8"/>
  <c r="M325" i="8"/>
  <c r="N325" i="8"/>
  <c r="O325" i="8"/>
  <c r="P325" i="8" s="1"/>
  <c r="Q325" i="8" s="1"/>
  <c r="R325" i="8"/>
  <c r="S325" i="8"/>
  <c r="T325" i="8"/>
  <c r="AA325" i="8"/>
  <c r="AB325" i="8"/>
  <c r="C326" i="8"/>
  <c r="H326" i="8"/>
  <c r="I326" i="8"/>
  <c r="M326" i="8"/>
  <c r="N326" i="8"/>
  <c r="O326" i="8"/>
  <c r="P326" i="8" s="1"/>
  <c r="Q326" i="8" s="1"/>
  <c r="R326" i="8"/>
  <c r="S326" i="8"/>
  <c r="T326" i="8"/>
  <c r="AA326" i="8"/>
  <c r="AB326" i="8"/>
  <c r="C327" i="8"/>
  <c r="H327" i="8"/>
  <c r="X327" i="8" s="1"/>
  <c r="I327" i="8"/>
  <c r="M327" i="8"/>
  <c r="N327" i="8"/>
  <c r="O327" i="8"/>
  <c r="P327" i="8" s="1"/>
  <c r="Q327" i="8" s="1"/>
  <c r="R327" i="8"/>
  <c r="S327" i="8"/>
  <c r="T327" i="8"/>
  <c r="AA327" i="8"/>
  <c r="AB327" i="8"/>
  <c r="C328" i="8"/>
  <c r="H328" i="8"/>
  <c r="I328" i="8"/>
  <c r="M328" i="8"/>
  <c r="N328" i="8"/>
  <c r="O328" i="8"/>
  <c r="P328" i="8" s="1"/>
  <c r="Q328" i="8" s="1"/>
  <c r="R328" i="8"/>
  <c r="S328" i="8"/>
  <c r="T328" i="8"/>
  <c r="AA328" i="8"/>
  <c r="AB328" i="8"/>
  <c r="C329" i="8"/>
  <c r="H329" i="8"/>
  <c r="I329" i="8"/>
  <c r="M329" i="8"/>
  <c r="N329" i="8"/>
  <c r="O329" i="8"/>
  <c r="P329" i="8" s="1"/>
  <c r="Q329" i="8" s="1"/>
  <c r="R329" i="8"/>
  <c r="S329" i="8"/>
  <c r="T329" i="8"/>
  <c r="AA329" i="8"/>
  <c r="AB329" i="8"/>
  <c r="C330" i="8"/>
  <c r="H330" i="8"/>
  <c r="I330" i="8"/>
  <c r="M330" i="8"/>
  <c r="N330" i="8"/>
  <c r="O330" i="8"/>
  <c r="P330" i="8" s="1"/>
  <c r="Q330" i="8" s="1"/>
  <c r="R330" i="8"/>
  <c r="S330" i="8"/>
  <c r="T330" i="8"/>
  <c r="AA330" i="8"/>
  <c r="AB330" i="8"/>
  <c r="C331" i="8"/>
  <c r="H331" i="8"/>
  <c r="I331" i="8"/>
  <c r="M331" i="8"/>
  <c r="N331" i="8"/>
  <c r="O331" i="8"/>
  <c r="P331" i="8" s="1"/>
  <c r="Q331" i="8" s="1"/>
  <c r="R331" i="8"/>
  <c r="S331" i="8"/>
  <c r="T331" i="8"/>
  <c r="AA331" i="8"/>
  <c r="AB331" i="8"/>
  <c r="C332" i="8"/>
  <c r="H332" i="8"/>
  <c r="X332" i="8" s="1"/>
  <c r="I332" i="8"/>
  <c r="M332" i="8"/>
  <c r="N332" i="8"/>
  <c r="O332" i="8"/>
  <c r="P332" i="8" s="1"/>
  <c r="Q332" i="8" s="1"/>
  <c r="R332" i="8"/>
  <c r="S332" i="8"/>
  <c r="T332" i="8"/>
  <c r="AA332" i="8"/>
  <c r="AB332" i="8"/>
  <c r="C333" i="8"/>
  <c r="H333" i="8"/>
  <c r="I333" i="8"/>
  <c r="M333" i="8"/>
  <c r="N333" i="8"/>
  <c r="O333" i="8"/>
  <c r="P333" i="8" s="1"/>
  <c r="Q333" i="8" s="1"/>
  <c r="R333" i="8"/>
  <c r="S333" i="8"/>
  <c r="T333" i="8"/>
  <c r="AA333" i="8"/>
  <c r="AB333" i="8"/>
  <c r="C334" i="8"/>
  <c r="H334" i="8"/>
  <c r="X334" i="8" s="1"/>
  <c r="I334" i="8"/>
  <c r="M334" i="8"/>
  <c r="N334" i="8"/>
  <c r="O334" i="8"/>
  <c r="P334" i="8" s="1"/>
  <c r="Q334" i="8" s="1"/>
  <c r="R334" i="8"/>
  <c r="S334" i="8"/>
  <c r="T334" i="8"/>
  <c r="AA334" i="8"/>
  <c r="AB334" i="8"/>
  <c r="C335" i="8"/>
  <c r="H335" i="8"/>
  <c r="Y335" i="8" s="1"/>
  <c r="I335" i="8"/>
  <c r="M335" i="8"/>
  <c r="N335" i="8"/>
  <c r="O335" i="8"/>
  <c r="P335" i="8" s="1"/>
  <c r="Q335" i="8" s="1"/>
  <c r="R335" i="8"/>
  <c r="S335" i="8"/>
  <c r="T335" i="8"/>
  <c r="AA335" i="8"/>
  <c r="AB335" i="8"/>
  <c r="C336" i="8"/>
  <c r="H336" i="8"/>
  <c r="I336" i="8"/>
  <c r="M336" i="8"/>
  <c r="N336" i="8"/>
  <c r="O336" i="8"/>
  <c r="P336" i="8" s="1"/>
  <c r="Q336" i="8" s="1"/>
  <c r="R336" i="8"/>
  <c r="S336" i="8"/>
  <c r="T336" i="8"/>
  <c r="AA336" i="8"/>
  <c r="AB336" i="8"/>
  <c r="C337" i="8"/>
  <c r="H337" i="8"/>
  <c r="I337" i="8"/>
  <c r="M337" i="8"/>
  <c r="N337" i="8"/>
  <c r="O337" i="8"/>
  <c r="P337" i="8" s="1"/>
  <c r="Q337" i="8" s="1"/>
  <c r="R337" i="8"/>
  <c r="S337" i="8"/>
  <c r="T337" i="8"/>
  <c r="AA337" i="8"/>
  <c r="AB337" i="8"/>
  <c r="C338" i="8"/>
  <c r="H338" i="8"/>
  <c r="J338" i="8" s="1"/>
  <c r="I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C339" i="8"/>
  <c r="H339" i="8"/>
  <c r="I339" i="8"/>
  <c r="M339" i="8"/>
  <c r="O339" i="8"/>
  <c r="P339" i="8" s="1"/>
  <c r="Q339" i="8" s="1"/>
  <c r="R339" i="8"/>
  <c r="S339" i="8"/>
  <c r="T339" i="8"/>
  <c r="AA339" i="8"/>
  <c r="AB339" i="8"/>
  <c r="C340" i="8"/>
  <c r="H340" i="8"/>
  <c r="I340" i="8"/>
  <c r="M340" i="8"/>
  <c r="O340" i="8"/>
  <c r="P340" i="8" s="1"/>
  <c r="Q340" i="8" s="1"/>
  <c r="R340" i="8"/>
  <c r="S340" i="8"/>
  <c r="T340" i="8"/>
  <c r="AA340" i="8"/>
  <c r="AB340" i="8"/>
  <c r="C341" i="8"/>
  <c r="H341" i="8"/>
  <c r="V341" i="8" s="1"/>
  <c r="I341" i="8"/>
  <c r="M341" i="8"/>
  <c r="O341" i="8"/>
  <c r="P341" i="8" s="1"/>
  <c r="Q341" i="8" s="1"/>
  <c r="R341" i="8"/>
  <c r="S341" i="8"/>
  <c r="T341" i="8"/>
  <c r="AA341" i="8"/>
  <c r="AB341" i="8"/>
  <c r="C342" i="8"/>
  <c r="H342" i="8"/>
  <c r="I342" i="8"/>
  <c r="M342" i="8"/>
  <c r="O342" i="8"/>
  <c r="P342" i="8" s="1"/>
  <c r="Q342" i="8" s="1"/>
  <c r="R342" i="8"/>
  <c r="S342" i="8"/>
  <c r="T342" i="8"/>
  <c r="AA342" i="8"/>
  <c r="AB342" i="8"/>
  <c r="C343" i="8"/>
  <c r="H343" i="8"/>
  <c r="I343" i="8"/>
  <c r="M343" i="8"/>
  <c r="O343" i="8"/>
  <c r="P343" i="8" s="1"/>
  <c r="Q343" i="8" s="1"/>
  <c r="R343" i="8"/>
  <c r="S343" i="8"/>
  <c r="T343" i="8"/>
  <c r="AA343" i="8"/>
  <c r="AB343" i="8"/>
  <c r="C344" i="8"/>
  <c r="H344" i="8"/>
  <c r="Z344" i="8" s="1"/>
  <c r="I344" i="8"/>
  <c r="M344" i="8"/>
  <c r="O344" i="8"/>
  <c r="P344" i="8" s="1"/>
  <c r="Q344" i="8" s="1"/>
  <c r="R344" i="8"/>
  <c r="S344" i="8"/>
  <c r="T344" i="8"/>
  <c r="AA344" i="8"/>
  <c r="AB344" i="8"/>
  <c r="C346" i="8"/>
  <c r="H346" i="8"/>
  <c r="Z346" i="8" s="1"/>
  <c r="I346" i="8"/>
  <c r="M346" i="8"/>
  <c r="O346" i="8"/>
  <c r="P346" i="8" s="1"/>
  <c r="Q346" i="8" s="1"/>
  <c r="R346" i="8"/>
  <c r="S346" i="8"/>
  <c r="T346" i="8"/>
  <c r="AA346" i="8"/>
  <c r="AB346" i="8"/>
  <c r="C347" i="8"/>
  <c r="H347" i="8"/>
  <c r="I347" i="8"/>
  <c r="M347" i="8"/>
  <c r="O347" i="8"/>
  <c r="P347" i="8" s="1"/>
  <c r="Q347" i="8" s="1"/>
  <c r="R347" i="8"/>
  <c r="S347" i="8"/>
  <c r="T347" i="8"/>
  <c r="AA347" i="8"/>
  <c r="AB347" i="8"/>
  <c r="C348" i="8"/>
  <c r="H348" i="8"/>
  <c r="I348" i="8"/>
  <c r="M348" i="8"/>
  <c r="O348" i="8"/>
  <c r="P348" i="8" s="1"/>
  <c r="Q348" i="8" s="1"/>
  <c r="R348" i="8"/>
  <c r="S348" i="8"/>
  <c r="T348" i="8"/>
  <c r="AA348" i="8"/>
  <c r="AB348" i="8"/>
  <c r="C349" i="8"/>
  <c r="H349" i="8"/>
  <c r="I349" i="8"/>
  <c r="M349" i="8"/>
  <c r="O349" i="8"/>
  <c r="P349" i="8" s="1"/>
  <c r="Q349" i="8" s="1"/>
  <c r="R349" i="8"/>
  <c r="S349" i="8"/>
  <c r="T349" i="8"/>
  <c r="AA349" i="8"/>
  <c r="AB349" i="8"/>
  <c r="C350" i="8"/>
  <c r="H350" i="8"/>
  <c r="Y350" i="8" s="1"/>
  <c r="I350" i="8"/>
  <c r="M350" i="8"/>
  <c r="O350" i="8"/>
  <c r="P350" i="8" s="1"/>
  <c r="Q350" i="8" s="1"/>
  <c r="R350" i="8"/>
  <c r="S350" i="8"/>
  <c r="T350" i="8"/>
  <c r="AA350" i="8"/>
  <c r="AB350" i="8"/>
  <c r="C351" i="8"/>
  <c r="H351" i="8"/>
  <c r="I351" i="8"/>
  <c r="M351" i="8"/>
  <c r="O351" i="8"/>
  <c r="P351" i="8" s="1"/>
  <c r="Q351" i="8" s="1"/>
  <c r="R351" i="8"/>
  <c r="S351" i="8"/>
  <c r="T351" i="8"/>
  <c r="AA351" i="8"/>
  <c r="AB351" i="8"/>
  <c r="C352" i="8"/>
  <c r="H352" i="8"/>
  <c r="V352" i="8" s="1"/>
  <c r="I352" i="8"/>
  <c r="M352" i="8"/>
  <c r="O352" i="8"/>
  <c r="P352" i="8" s="1"/>
  <c r="Q352" i="8" s="1"/>
  <c r="R352" i="8"/>
  <c r="S352" i="8"/>
  <c r="T352" i="8"/>
  <c r="AA352" i="8"/>
  <c r="AB352" i="8"/>
  <c r="C353" i="8"/>
  <c r="H353" i="8"/>
  <c r="Y353" i="8" s="1"/>
  <c r="I353" i="8"/>
  <c r="M353" i="8"/>
  <c r="O353" i="8"/>
  <c r="P353" i="8" s="1"/>
  <c r="Q353" i="8" s="1"/>
  <c r="R353" i="8"/>
  <c r="S353" i="8"/>
  <c r="T353" i="8"/>
  <c r="AA353" i="8"/>
  <c r="AB353" i="8"/>
  <c r="C354" i="8"/>
  <c r="H354" i="8"/>
  <c r="I354" i="8"/>
  <c r="M354" i="8"/>
  <c r="O354" i="8"/>
  <c r="P354" i="8" s="1"/>
  <c r="Q354" i="8" s="1"/>
  <c r="R354" i="8"/>
  <c r="S354" i="8"/>
  <c r="T354" i="8"/>
  <c r="AA354" i="8"/>
  <c r="AB354" i="8"/>
  <c r="C355" i="8"/>
  <c r="H355" i="8"/>
  <c r="Y355" i="8" s="1"/>
  <c r="I355" i="8"/>
  <c r="M355" i="8"/>
  <c r="O355" i="8"/>
  <c r="P355" i="8" s="1"/>
  <c r="Q355" i="8" s="1"/>
  <c r="R355" i="8"/>
  <c r="S355" i="8"/>
  <c r="T355" i="8"/>
  <c r="AA355" i="8"/>
  <c r="AB355" i="8"/>
  <c r="C356" i="8"/>
  <c r="H356" i="8"/>
  <c r="I356" i="8"/>
  <c r="M356" i="8"/>
  <c r="O356" i="8"/>
  <c r="P356" i="8" s="1"/>
  <c r="Q356" i="8" s="1"/>
  <c r="R356" i="8"/>
  <c r="S356" i="8"/>
  <c r="T356" i="8"/>
  <c r="AA356" i="8"/>
  <c r="AB356" i="8"/>
  <c r="C357" i="8"/>
  <c r="H357" i="8"/>
  <c r="V357" i="8" s="1"/>
  <c r="I357" i="8"/>
  <c r="M357" i="8"/>
  <c r="O357" i="8"/>
  <c r="P357" i="8" s="1"/>
  <c r="Q357" i="8" s="1"/>
  <c r="R357" i="8"/>
  <c r="S357" i="8"/>
  <c r="T357" i="8"/>
  <c r="AA357" i="8"/>
  <c r="AB357" i="8"/>
  <c r="C358" i="8"/>
  <c r="H358" i="8"/>
  <c r="I358" i="8"/>
  <c r="M358" i="8"/>
  <c r="O358" i="8"/>
  <c r="P358" i="8" s="1"/>
  <c r="Q358" i="8" s="1"/>
  <c r="R358" i="8"/>
  <c r="S358" i="8"/>
  <c r="T358" i="8"/>
  <c r="AA358" i="8"/>
  <c r="AB358" i="8"/>
  <c r="C359" i="8"/>
  <c r="H359" i="8"/>
  <c r="X359" i="8" s="1"/>
  <c r="I359" i="8"/>
  <c r="M359" i="8"/>
  <c r="O359" i="8"/>
  <c r="P359" i="8" s="1"/>
  <c r="Q359" i="8" s="1"/>
  <c r="R359" i="8"/>
  <c r="S359" i="8"/>
  <c r="T359" i="8"/>
  <c r="AA359" i="8"/>
  <c r="AB359" i="8"/>
  <c r="C360" i="8"/>
  <c r="H360" i="8"/>
  <c r="I360" i="8"/>
  <c r="M360" i="8"/>
  <c r="O360" i="8"/>
  <c r="P360" i="8" s="1"/>
  <c r="Q360" i="8" s="1"/>
  <c r="R360" i="8"/>
  <c r="S360" i="8"/>
  <c r="T360" i="8"/>
  <c r="AA360" i="8"/>
  <c r="AB360" i="8"/>
  <c r="C361" i="8"/>
  <c r="H361" i="8"/>
  <c r="I361" i="8"/>
  <c r="M361" i="8"/>
  <c r="O361" i="8"/>
  <c r="P361" i="8" s="1"/>
  <c r="Q361" i="8" s="1"/>
  <c r="R361" i="8"/>
  <c r="S361" i="8"/>
  <c r="T361" i="8"/>
  <c r="AA361" i="8"/>
  <c r="AB361" i="8"/>
  <c r="C362" i="8"/>
  <c r="H362" i="8"/>
  <c r="Z362" i="8" s="1"/>
  <c r="I362" i="8"/>
  <c r="M362" i="8"/>
  <c r="O362" i="8"/>
  <c r="P362" i="8" s="1"/>
  <c r="Q362" i="8" s="1"/>
  <c r="R362" i="8"/>
  <c r="S362" i="8"/>
  <c r="T362" i="8"/>
  <c r="AA362" i="8"/>
  <c r="AB362" i="8"/>
  <c r="C363" i="8"/>
  <c r="H363" i="8"/>
  <c r="I363" i="8"/>
  <c r="M363" i="8"/>
  <c r="O363" i="8"/>
  <c r="P363" i="8" s="1"/>
  <c r="Q363" i="8" s="1"/>
  <c r="R363" i="8"/>
  <c r="S363" i="8"/>
  <c r="T363" i="8"/>
  <c r="AA363" i="8"/>
  <c r="AB363" i="8"/>
  <c r="C364" i="8"/>
  <c r="H364" i="8"/>
  <c r="Y364" i="8" s="1"/>
  <c r="I364" i="8"/>
  <c r="M364" i="8"/>
  <c r="O364" i="8"/>
  <c r="P364" i="8" s="1"/>
  <c r="Q364" i="8" s="1"/>
  <c r="R364" i="8"/>
  <c r="S364" i="8"/>
  <c r="T364" i="8"/>
  <c r="AA364" i="8"/>
  <c r="AB364" i="8"/>
  <c r="C365" i="8"/>
  <c r="H365" i="8"/>
  <c r="Y365" i="8" s="1"/>
  <c r="I365" i="8"/>
  <c r="M365" i="8"/>
  <c r="O365" i="8"/>
  <c r="P365" i="8" s="1"/>
  <c r="Q365" i="8" s="1"/>
  <c r="R365" i="8"/>
  <c r="S365" i="8"/>
  <c r="T365" i="8"/>
  <c r="AA365" i="8"/>
  <c r="AB365" i="8"/>
  <c r="C366" i="8"/>
  <c r="H366" i="8"/>
  <c r="Y366" i="8" s="1"/>
  <c r="I366" i="8"/>
  <c r="M366" i="8"/>
  <c r="O366" i="8"/>
  <c r="P366" i="8" s="1"/>
  <c r="Q366" i="8" s="1"/>
  <c r="R366" i="8"/>
  <c r="S366" i="8"/>
  <c r="T366" i="8"/>
  <c r="AA366" i="8"/>
  <c r="AB366" i="8"/>
  <c r="C367" i="8"/>
  <c r="H367" i="8"/>
  <c r="I367" i="8"/>
  <c r="M367" i="8"/>
  <c r="O367" i="8"/>
  <c r="P367" i="8" s="1"/>
  <c r="Q367" i="8" s="1"/>
  <c r="R367" i="8"/>
  <c r="S367" i="8"/>
  <c r="T367" i="8"/>
  <c r="AA367" i="8"/>
  <c r="AB367" i="8"/>
  <c r="C368" i="8"/>
  <c r="H368" i="8"/>
  <c r="Z368" i="8" s="1"/>
  <c r="I368" i="8"/>
  <c r="M368" i="8"/>
  <c r="O368" i="8"/>
  <c r="P368" i="8" s="1"/>
  <c r="Q368" i="8" s="1"/>
  <c r="R368" i="8"/>
  <c r="S368" i="8"/>
  <c r="T368" i="8"/>
  <c r="AA368" i="8"/>
  <c r="AB368" i="8"/>
  <c r="C369" i="8"/>
  <c r="H369" i="8"/>
  <c r="I369" i="8"/>
  <c r="M369" i="8"/>
  <c r="O369" i="8"/>
  <c r="P369" i="8" s="1"/>
  <c r="Q369" i="8" s="1"/>
  <c r="R369" i="8"/>
  <c r="S369" i="8"/>
  <c r="T369" i="8"/>
  <c r="AA369" i="8"/>
  <c r="AB369" i="8"/>
  <c r="C370" i="8"/>
  <c r="H370" i="8"/>
  <c r="Z370" i="8" s="1"/>
  <c r="I370" i="8"/>
  <c r="M370" i="8"/>
  <c r="O370" i="8"/>
  <c r="P370" i="8" s="1"/>
  <c r="Q370" i="8" s="1"/>
  <c r="R370" i="8"/>
  <c r="S370" i="8"/>
  <c r="T370" i="8"/>
  <c r="AA370" i="8"/>
  <c r="AB370" i="8"/>
  <c r="C371" i="8"/>
  <c r="H371" i="8"/>
  <c r="I371" i="8"/>
  <c r="M371" i="8"/>
  <c r="O371" i="8"/>
  <c r="P371" i="8" s="1"/>
  <c r="Q371" i="8" s="1"/>
  <c r="R371" i="8"/>
  <c r="S371" i="8"/>
  <c r="T371" i="8"/>
  <c r="AA371" i="8"/>
  <c r="AB371" i="8"/>
  <c r="C372" i="8"/>
  <c r="H372" i="8"/>
  <c r="I372" i="8"/>
  <c r="M372" i="8"/>
  <c r="O372" i="8"/>
  <c r="P372" i="8" s="1"/>
  <c r="Q372" i="8" s="1"/>
  <c r="R372" i="8"/>
  <c r="S372" i="8"/>
  <c r="T372" i="8"/>
  <c r="AA372" i="8"/>
  <c r="AB372" i="8"/>
  <c r="C373" i="8"/>
  <c r="H373" i="8"/>
  <c r="Y373" i="8" s="1"/>
  <c r="I373" i="8"/>
  <c r="M373" i="8"/>
  <c r="O373" i="8"/>
  <c r="P373" i="8" s="1"/>
  <c r="Q373" i="8" s="1"/>
  <c r="R373" i="8"/>
  <c r="S373" i="8"/>
  <c r="T373" i="8"/>
  <c r="AA373" i="8"/>
  <c r="AB373" i="8"/>
  <c r="C374" i="8"/>
  <c r="H374" i="8"/>
  <c r="V374" i="8" s="1"/>
  <c r="I374" i="8"/>
  <c r="M374" i="8"/>
  <c r="O374" i="8"/>
  <c r="P374" i="8" s="1"/>
  <c r="Q374" i="8" s="1"/>
  <c r="R374" i="8"/>
  <c r="S374" i="8"/>
  <c r="T374" i="8"/>
  <c r="AA374" i="8"/>
  <c r="AB374" i="8"/>
  <c r="C375" i="8"/>
  <c r="H375" i="8"/>
  <c r="Y375" i="8" s="1"/>
  <c r="I375" i="8"/>
  <c r="M375" i="8"/>
  <c r="O375" i="8"/>
  <c r="P375" i="8" s="1"/>
  <c r="Q375" i="8" s="1"/>
  <c r="R375" i="8"/>
  <c r="S375" i="8"/>
  <c r="T375" i="8"/>
  <c r="AA375" i="8"/>
  <c r="AB375" i="8"/>
  <c r="C376" i="8"/>
  <c r="H376" i="8"/>
  <c r="Y376" i="8" s="1"/>
  <c r="I376" i="8"/>
  <c r="M376" i="8"/>
  <c r="O376" i="8"/>
  <c r="P376" i="8" s="1"/>
  <c r="Q376" i="8" s="1"/>
  <c r="R376" i="8"/>
  <c r="S376" i="8"/>
  <c r="T376" i="8"/>
  <c r="AA376" i="8"/>
  <c r="AB376" i="8"/>
  <c r="C377" i="8"/>
  <c r="H377" i="8"/>
  <c r="J377" i="8" s="1"/>
  <c r="I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C379" i="8"/>
  <c r="H379" i="8"/>
  <c r="I379" i="8"/>
  <c r="M379" i="8"/>
  <c r="O379" i="8"/>
  <c r="P379" i="8" s="1"/>
  <c r="Q379" i="8" s="1"/>
  <c r="R379" i="8"/>
  <c r="S379" i="8"/>
  <c r="T379" i="8"/>
  <c r="AA379" i="8"/>
  <c r="AB379" i="8"/>
  <c r="C380" i="8"/>
  <c r="H380" i="8"/>
  <c r="I380" i="8"/>
  <c r="M380" i="8"/>
  <c r="O380" i="8"/>
  <c r="P380" i="8" s="1"/>
  <c r="Q380" i="8" s="1"/>
  <c r="R380" i="8"/>
  <c r="S380" i="8"/>
  <c r="T380" i="8"/>
  <c r="AA380" i="8"/>
  <c r="AB380" i="8"/>
  <c r="C381" i="8"/>
  <c r="H381" i="8"/>
  <c r="I381" i="8"/>
  <c r="M381" i="8"/>
  <c r="O381" i="8"/>
  <c r="P381" i="8" s="1"/>
  <c r="Q381" i="8" s="1"/>
  <c r="R381" i="8"/>
  <c r="S381" i="8"/>
  <c r="T381" i="8"/>
  <c r="AA381" i="8"/>
  <c r="AB381" i="8"/>
  <c r="C382" i="8"/>
  <c r="H382" i="8"/>
  <c r="I382" i="8"/>
  <c r="M382" i="8"/>
  <c r="O382" i="8"/>
  <c r="P382" i="8" s="1"/>
  <c r="Q382" i="8" s="1"/>
  <c r="R382" i="8"/>
  <c r="S382" i="8"/>
  <c r="T382" i="8"/>
  <c r="AA382" i="8"/>
  <c r="AB382" i="8"/>
  <c r="C383" i="8"/>
  <c r="H383" i="8"/>
  <c r="I383" i="8"/>
  <c r="M383" i="8"/>
  <c r="O383" i="8"/>
  <c r="P383" i="8" s="1"/>
  <c r="Q383" i="8" s="1"/>
  <c r="R383" i="8"/>
  <c r="S383" i="8"/>
  <c r="T383" i="8"/>
  <c r="AA383" i="8"/>
  <c r="AB383" i="8"/>
  <c r="C384" i="8"/>
  <c r="H384" i="8"/>
  <c r="I384" i="8"/>
  <c r="M384" i="8"/>
  <c r="O384" i="8"/>
  <c r="P384" i="8" s="1"/>
  <c r="Q384" i="8" s="1"/>
  <c r="R384" i="8"/>
  <c r="S384" i="8"/>
  <c r="T384" i="8"/>
  <c r="AA384" i="8"/>
  <c r="AB384" i="8"/>
  <c r="C385" i="8"/>
  <c r="H385" i="8"/>
  <c r="I385" i="8"/>
  <c r="M385" i="8"/>
  <c r="O385" i="8"/>
  <c r="P385" i="8" s="1"/>
  <c r="Q385" i="8" s="1"/>
  <c r="R385" i="8"/>
  <c r="S385" i="8"/>
  <c r="T385" i="8"/>
  <c r="AA385" i="8"/>
  <c r="AB385" i="8"/>
  <c r="C386" i="8"/>
  <c r="H386" i="8"/>
  <c r="X386" i="8" s="1"/>
  <c r="I386" i="8"/>
  <c r="M386" i="8"/>
  <c r="O386" i="8"/>
  <c r="P386" i="8" s="1"/>
  <c r="Q386" i="8" s="1"/>
  <c r="R386" i="8"/>
  <c r="S386" i="8"/>
  <c r="T386" i="8"/>
  <c r="AA386" i="8"/>
  <c r="AB386" i="8"/>
  <c r="C387" i="8"/>
  <c r="H387" i="8"/>
  <c r="Z387" i="8" s="1"/>
  <c r="I387" i="8"/>
  <c r="M387" i="8"/>
  <c r="O387" i="8"/>
  <c r="P387" i="8" s="1"/>
  <c r="Q387" i="8" s="1"/>
  <c r="R387" i="8"/>
  <c r="S387" i="8"/>
  <c r="T387" i="8"/>
  <c r="AA387" i="8"/>
  <c r="AB387" i="8"/>
  <c r="C389" i="8"/>
  <c r="H389" i="8"/>
  <c r="I389" i="8"/>
  <c r="M389" i="8"/>
  <c r="O389" i="8"/>
  <c r="P389" i="8" s="1"/>
  <c r="Q389" i="8" s="1"/>
  <c r="R389" i="8"/>
  <c r="S389" i="8"/>
  <c r="T389" i="8"/>
  <c r="AA389" i="8"/>
  <c r="AB389" i="8"/>
  <c r="C390" i="8"/>
  <c r="H390" i="8"/>
  <c r="Y390" i="8" s="1"/>
  <c r="I390" i="8"/>
  <c r="M390" i="8"/>
  <c r="O390" i="8"/>
  <c r="P390" i="8" s="1"/>
  <c r="Q390" i="8" s="1"/>
  <c r="R390" i="8"/>
  <c r="S390" i="8"/>
  <c r="T390" i="8"/>
  <c r="AA390" i="8"/>
  <c r="AB390" i="8"/>
  <c r="C391" i="8"/>
  <c r="H391" i="8"/>
  <c r="Z391" i="8" s="1"/>
  <c r="I391" i="8"/>
  <c r="M391" i="8"/>
  <c r="O391" i="8"/>
  <c r="P391" i="8" s="1"/>
  <c r="Q391" i="8" s="1"/>
  <c r="R391" i="8"/>
  <c r="S391" i="8"/>
  <c r="T391" i="8"/>
  <c r="AA391" i="8"/>
  <c r="AB391" i="8"/>
  <c r="C392" i="8"/>
  <c r="H392" i="8"/>
  <c r="I392" i="8"/>
  <c r="M392" i="8"/>
  <c r="O392" i="8"/>
  <c r="P392" i="8" s="1"/>
  <c r="Q392" i="8" s="1"/>
  <c r="R392" i="8"/>
  <c r="S392" i="8"/>
  <c r="T392" i="8"/>
  <c r="AA392" i="8"/>
  <c r="AB392" i="8"/>
  <c r="C393" i="8"/>
  <c r="H393" i="8"/>
  <c r="I393" i="8"/>
  <c r="M393" i="8"/>
  <c r="O393" i="8"/>
  <c r="P393" i="8" s="1"/>
  <c r="Q393" i="8" s="1"/>
  <c r="R393" i="8"/>
  <c r="S393" i="8"/>
  <c r="T393" i="8"/>
  <c r="AA393" i="8"/>
  <c r="AB393" i="8"/>
  <c r="C394" i="8"/>
  <c r="H394" i="8"/>
  <c r="Z394" i="8" s="1"/>
  <c r="I394" i="8"/>
  <c r="M394" i="8"/>
  <c r="O394" i="8"/>
  <c r="P394" i="8" s="1"/>
  <c r="Q394" i="8" s="1"/>
  <c r="R394" i="8"/>
  <c r="S394" i="8"/>
  <c r="T394" i="8"/>
  <c r="AA394" i="8"/>
  <c r="AB394" i="8"/>
  <c r="C395" i="8"/>
  <c r="H395" i="8"/>
  <c r="I395" i="8"/>
  <c r="M395" i="8"/>
  <c r="O395" i="8"/>
  <c r="P395" i="8" s="1"/>
  <c r="Q395" i="8" s="1"/>
  <c r="R395" i="8"/>
  <c r="S395" i="8"/>
  <c r="T395" i="8"/>
  <c r="AA395" i="8"/>
  <c r="AB395" i="8"/>
  <c r="C396" i="8"/>
  <c r="H396" i="8"/>
  <c r="V396" i="8" s="1"/>
  <c r="I396" i="8"/>
  <c r="M396" i="8"/>
  <c r="O396" i="8"/>
  <c r="P396" i="8" s="1"/>
  <c r="Q396" i="8" s="1"/>
  <c r="R396" i="8"/>
  <c r="S396" i="8"/>
  <c r="T396" i="8"/>
  <c r="AA396" i="8"/>
  <c r="AB396" i="8"/>
  <c r="C397" i="8"/>
  <c r="H397" i="8"/>
  <c r="I397" i="8"/>
  <c r="M397" i="8"/>
  <c r="O397" i="8"/>
  <c r="P397" i="8" s="1"/>
  <c r="Q397" i="8" s="1"/>
  <c r="R397" i="8"/>
  <c r="S397" i="8"/>
  <c r="T397" i="8"/>
  <c r="AA397" i="8"/>
  <c r="AB397" i="8"/>
  <c r="C398" i="8"/>
  <c r="H398" i="8"/>
  <c r="I398" i="8"/>
  <c r="M398" i="8"/>
  <c r="O398" i="8"/>
  <c r="P398" i="8" s="1"/>
  <c r="Q398" i="8" s="1"/>
  <c r="R398" i="8"/>
  <c r="S398" i="8"/>
  <c r="T398" i="8"/>
  <c r="AA398" i="8"/>
  <c r="AB398" i="8"/>
  <c r="C399" i="8"/>
  <c r="H399" i="8"/>
  <c r="I399" i="8"/>
  <c r="M399" i="8"/>
  <c r="O399" i="8"/>
  <c r="P399" i="8" s="1"/>
  <c r="Q399" i="8" s="1"/>
  <c r="R399" i="8"/>
  <c r="S399" i="8"/>
  <c r="T399" i="8"/>
  <c r="AA399" i="8"/>
  <c r="AB399" i="8"/>
  <c r="C400" i="8"/>
  <c r="H400" i="8"/>
  <c r="I400" i="8"/>
  <c r="M400" i="8"/>
  <c r="O400" i="8"/>
  <c r="P400" i="8" s="1"/>
  <c r="Q400" i="8" s="1"/>
  <c r="R400" i="8"/>
  <c r="S400" i="8"/>
  <c r="T400" i="8"/>
  <c r="AA400" i="8"/>
  <c r="AB400" i="8"/>
  <c r="C401" i="8"/>
  <c r="H401" i="8"/>
  <c r="I401" i="8"/>
  <c r="M401" i="8"/>
  <c r="O401" i="8"/>
  <c r="P401" i="8" s="1"/>
  <c r="Q401" i="8" s="1"/>
  <c r="R401" i="8"/>
  <c r="S401" i="8"/>
  <c r="T401" i="8"/>
  <c r="AA401" i="8"/>
  <c r="AB401" i="8"/>
  <c r="C402" i="8"/>
  <c r="H402" i="8"/>
  <c r="Z402" i="8" s="1"/>
  <c r="I402" i="8"/>
  <c r="M402" i="8"/>
  <c r="O402" i="8"/>
  <c r="P402" i="8" s="1"/>
  <c r="Q402" i="8" s="1"/>
  <c r="R402" i="8"/>
  <c r="S402" i="8"/>
  <c r="T402" i="8"/>
  <c r="AA402" i="8"/>
  <c r="AB402" i="8"/>
  <c r="C403" i="8"/>
  <c r="H403" i="8"/>
  <c r="I403" i="8"/>
  <c r="M403" i="8"/>
  <c r="O403" i="8"/>
  <c r="P403" i="8" s="1"/>
  <c r="Q403" i="8" s="1"/>
  <c r="R403" i="8"/>
  <c r="S403" i="8"/>
  <c r="T403" i="8"/>
  <c r="AA403" i="8"/>
  <c r="AB403" i="8"/>
  <c r="C404" i="8"/>
  <c r="H404" i="8"/>
  <c r="I404" i="8"/>
  <c r="M404" i="8"/>
  <c r="O404" i="8"/>
  <c r="P404" i="8" s="1"/>
  <c r="Q404" i="8" s="1"/>
  <c r="R404" i="8"/>
  <c r="S404" i="8"/>
  <c r="T404" i="8"/>
  <c r="AA404" i="8"/>
  <c r="AB404" i="8"/>
  <c r="C405" i="8"/>
  <c r="H405" i="8"/>
  <c r="I405" i="8"/>
  <c r="M405" i="8"/>
  <c r="O405" i="8"/>
  <c r="P405" i="8" s="1"/>
  <c r="Q405" i="8" s="1"/>
  <c r="R405" i="8"/>
  <c r="S405" i="8"/>
  <c r="T405" i="8"/>
  <c r="AA405" i="8"/>
  <c r="AB405" i="8"/>
  <c r="C406" i="8"/>
  <c r="H406" i="8"/>
  <c r="I406" i="8"/>
  <c r="M406" i="8"/>
  <c r="O406" i="8"/>
  <c r="P406" i="8" s="1"/>
  <c r="Q406" i="8" s="1"/>
  <c r="R406" i="8"/>
  <c r="S406" i="8"/>
  <c r="T406" i="8"/>
  <c r="AA406" i="8"/>
  <c r="AB406" i="8"/>
  <c r="C407" i="8"/>
  <c r="H407" i="8"/>
  <c r="V407" i="8" s="1"/>
  <c r="I407" i="8"/>
  <c r="M407" i="8"/>
  <c r="O407" i="8"/>
  <c r="P407" i="8" s="1"/>
  <c r="Q407" i="8" s="1"/>
  <c r="R407" i="8"/>
  <c r="S407" i="8"/>
  <c r="T407" i="8"/>
  <c r="AA407" i="8"/>
  <c r="AB407" i="8"/>
  <c r="C408" i="8"/>
  <c r="H408" i="8"/>
  <c r="I408" i="8"/>
  <c r="M408" i="8"/>
  <c r="O408" i="8"/>
  <c r="P408" i="8" s="1"/>
  <c r="Q408" i="8" s="1"/>
  <c r="R408" i="8"/>
  <c r="S408" i="8"/>
  <c r="T408" i="8"/>
  <c r="AA408" i="8"/>
  <c r="AB408" i="8"/>
  <c r="C409" i="8"/>
  <c r="H409" i="8"/>
  <c r="Y409" i="8" s="1"/>
  <c r="I409" i="8"/>
  <c r="M409" i="8"/>
  <c r="O409" i="8"/>
  <c r="P409" i="8" s="1"/>
  <c r="Q409" i="8" s="1"/>
  <c r="R409" i="8"/>
  <c r="S409" i="8"/>
  <c r="T409" i="8"/>
  <c r="AA409" i="8"/>
  <c r="AB409" i="8"/>
  <c r="C410" i="8"/>
  <c r="H410" i="8"/>
  <c r="I410" i="8"/>
  <c r="M410" i="8"/>
  <c r="O410" i="8"/>
  <c r="P410" i="8" s="1"/>
  <c r="Q410" i="8" s="1"/>
  <c r="R410" i="8"/>
  <c r="S410" i="8"/>
  <c r="T410" i="8"/>
  <c r="AA410" i="8"/>
  <c r="AB410" i="8"/>
  <c r="C411" i="8"/>
  <c r="H411" i="8"/>
  <c r="I411" i="8"/>
  <c r="M411" i="8"/>
  <c r="O411" i="8"/>
  <c r="P411" i="8" s="1"/>
  <c r="Q411" i="8" s="1"/>
  <c r="R411" i="8"/>
  <c r="S411" i="8"/>
  <c r="T411" i="8"/>
  <c r="AA411" i="8"/>
  <c r="AB411" i="8"/>
  <c r="C412" i="8"/>
  <c r="H412" i="8"/>
  <c r="I412" i="8"/>
  <c r="M412" i="8"/>
  <c r="O412" i="8"/>
  <c r="P412" i="8" s="1"/>
  <c r="Q412" i="8" s="1"/>
  <c r="R412" i="8"/>
  <c r="S412" i="8"/>
  <c r="T412" i="8"/>
  <c r="AA412" i="8"/>
  <c r="AB412" i="8"/>
  <c r="C413" i="8"/>
  <c r="O413" i="8"/>
  <c r="P413" i="8" s="1"/>
  <c r="Q413" i="8" s="1"/>
  <c r="H413" i="8"/>
  <c r="Y413" i="8" s="1"/>
  <c r="I413" i="8"/>
  <c r="M413" i="8"/>
  <c r="R413" i="8"/>
  <c r="S413" i="8"/>
  <c r="T413" i="8"/>
  <c r="AA413" i="8"/>
  <c r="AB413" i="8"/>
  <c r="C414" i="8"/>
  <c r="H414" i="8"/>
  <c r="I414" i="8"/>
  <c r="M414" i="8"/>
  <c r="O414" i="8"/>
  <c r="P414" i="8" s="1"/>
  <c r="Q414" i="8" s="1"/>
  <c r="R414" i="8"/>
  <c r="S414" i="8"/>
  <c r="T414" i="8"/>
  <c r="AA414" i="8"/>
  <c r="AB414" i="8"/>
  <c r="C415" i="8"/>
  <c r="H415" i="8"/>
  <c r="Y415" i="8" s="1"/>
  <c r="I415" i="8"/>
  <c r="M415" i="8"/>
  <c r="O415" i="8"/>
  <c r="P415" i="8" s="1"/>
  <c r="Q415" i="8" s="1"/>
  <c r="R415" i="8"/>
  <c r="S415" i="8"/>
  <c r="T415" i="8"/>
  <c r="AA415" i="8"/>
  <c r="AB415" i="8"/>
  <c r="C416" i="8"/>
  <c r="H416" i="8"/>
  <c r="Y416" i="8" s="1"/>
  <c r="I416" i="8"/>
  <c r="M416" i="8"/>
  <c r="O416" i="8"/>
  <c r="P416" i="8" s="1"/>
  <c r="Q416" i="8" s="1"/>
  <c r="R416" i="8"/>
  <c r="S416" i="8"/>
  <c r="T416" i="8"/>
  <c r="AA416" i="8"/>
  <c r="AB416" i="8"/>
  <c r="C417" i="8"/>
  <c r="H417" i="8"/>
  <c r="I417" i="8"/>
  <c r="M417" i="8"/>
  <c r="O417" i="8"/>
  <c r="P417" i="8" s="1"/>
  <c r="Q417" i="8" s="1"/>
  <c r="R417" i="8"/>
  <c r="S417" i="8"/>
  <c r="T417" i="8"/>
  <c r="AA417" i="8"/>
  <c r="AB417" i="8"/>
  <c r="C418" i="8"/>
  <c r="H418" i="8"/>
  <c r="I418" i="8"/>
  <c r="M418" i="8"/>
  <c r="O418" i="8"/>
  <c r="P418" i="8" s="1"/>
  <c r="Q418" i="8" s="1"/>
  <c r="R418" i="8"/>
  <c r="S418" i="8"/>
  <c r="T418" i="8"/>
  <c r="AA418" i="8"/>
  <c r="AB418" i="8"/>
  <c r="C419" i="8"/>
  <c r="H419" i="8"/>
  <c r="I419" i="8"/>
  <c r="M419" i="8"/>
  <c r="O419" i="8"/>
  <c r="P419" i="8" s="1"/>
  <c r="Q419" i="8" s="1"/>
  <c r="R419" i="8"/>
  <c r="S419" i="8"/>
  <c r="T419" i="8"/>
  <c r="AA419" i="8"/>
  <c r="AB419" i="8"/>
  <c r="C420" i="8"/>
  <c r="H420" i="8"/>
  <c r="I420" i="8"/>
  <c r="M420" i="8"/>
  <c r="O420" i="8"/>
  <c r="P420" i="8" s="1"/>
  <c r="Q420" i="8" s="1"/>
  <c r="R420" i="8"/>
  <c r="S420" i="8"/>
  <c r="T420" i="8"/>
  <c r="AA420" i="8"/>
  <c r="AB420" i="8"/>
  <c r="C421" i="8"/>
  <c r="H421" i="8"/>
  <c r="I421" i="8"/>
  <c r="M421" i="8"/>
  <c r="O421" i="8"/>
  <c r="P421" i="8" s="1"/>
  <c r="Q421" i="8" s="1"/>
  <c r="R421" i="8"/>
  <c r="S421" i="8"/>
  <c r="T421" i="8"/>
  <c r="AA421" i="8"/>
  <c r="AB421" i="8"/>
  <c r="C422" i="8"/>
  <c r="H422" i="8"/>
  <c r="X422" i="8" s="1"/>
  <c r="I422" i="8"/>
  <c r="M422" i="8"/>
  <c r="O422" i="8"/>
  <c r="P422" i="8" s="1"/>
  <c r="Q422" i="8" s="1"/>
  <c r="R422" i="8"/>
  <c r="S422" i="8"/>
  <c r="T422" i="8"/>
  <c r="AA422" i="8"/>
  <c r="AB422" i="8"/>
  <c r="C423" i="8"/>
  <c r="H423" i="8"/>
  <c r="I423" i="8"/>
  <c r="M423" i="8"/>
  <c r="O423" i="8"/>
  <c r="P423" i="8" s="1"/>
  <c r="Q423" i="8" s="1"/>
  <c r="R423" i="8"/>
  <c r="S423" i="8"/>
  <c r="T423" i="8"/>
  <c r="AA423" i="8"/>
  <c r="AB423" i="8"/>
  <c r="C424" i="8"/>
  <c r="H424" i="8"/>
  <c r="Z424" i="8" s="1"/>
  <c r="I424" i="8"/>
  <c r="M424" i="8"/>
  <c r="O424" i="8"/>
  <c r="P424" i="8" s="1"/>
  <c r="Q424" i="8" s="1"/>
  <c r="R424" i="8"/>
  <c r="S424" i="8"/>
  <c r="T424" i="8"/>
  <c r="AA424" i="8"/>
  <c r="AB424" i="8"/>
  <c r="C425" i="8"/>
  <c r="H425" i="8"/>
  <c r="Y425" i="8" s="1"/>
  <c r="I425" i="8"/>
  <c r="M425" i="8"/>
  <c r="O425" i="8"/>
  <c r="P425" i="8" s="1"/>
  <c r="Q425" i="8" s="1"/>
  <c r="R425" i="8"/>
  <c r="S425" i="8"/>
  <c r="T425" i="8"/>
  <c r="AA425" i="8"/>
  <c r="AB425" i="8"/>
  <c r="C426" i="8"/>
  <c r="H426" i="8"/>
  <c r="I426" i="8"/>
  <c r="M426" i="8"/>
  <c r="O426" i="8"/>
  <c r="P426" i="8" s="1"/>
  <c r="Q426" i="8" s="1"/>
  <c r="R426" i="8"/>
  <c r="S426" i="8"/>
  <c r="T426" i="8"/>
  <c r="AA426" i="8"/>
  <c r="AB426" i="8"/>
  <c r="C427" i="8"/>
  <c r="H427" i="8"/>
  <c r="Z427" i="8" s="1"/>
  <c r="I427" i="8"/>
  <c r="M427" i="8"/>
  <c r="O427" i="8"/>
  <c r="P427" i="8" s="1"/>
  <c r="Q427" i="8" s="1"/>
  <c r="R427" i="8"/>
  <c r="S427" i="8"/>
  <c r="T427" i="8"/>
  <c r="AA427" i="8"/>
  <c r="AB427" i="8"/>
  <c r="C428" i="8"/>
  <c r="H428" i="8"/>
  <c r="Y428" i="8" s="1"/>
  <c r="I428" i="8"/>
  <c r="M428" i="8"/>
  <c r="O428" i="8"/>
  <c r="P428" i="8" s="1"/>
  <c r="Q428" i="8" s="1"/>
  <c r="R428" i="8"/>
  <c r="S428" i="8"/>
  <c r="T428" i="8"/>
  <c r="AA428" i="8"/>
  <c r="AB428" i="8"/>
  <c r="C429" i="8"/>
  <c r="H429" i="8"/>
  <c r="J429" i="8" s="1"/>
  <c r="I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C430" i="8"/>
  <c r="H430" i="8"/>
  <c r="I430" i="8"/>
  <c r="M430" i="8"/>
  <c r="O430" i="8"/>
  <c r="P430" i="8" s="1"/>
  <c r="Q430" i="8" s="1"/>
  <c r="R430" i="8"/>
  <c r="S430" i="8"/>
  <c r="T430" i="8"/>
  <c r="AA430" i="8"/>
  <c r="AB430" i="8"/>
  <c r="C431" i="8"/>
  <c r="H431" i="8"/>
  <c r="I431" i="8"/>
  <c r="M431" i="8"/>
  <c r="O431" i="8"/>
  <c r="P431" i="8" s="1"/>
  <c r="Q431" i="8" s="1"/>
  <c r="R431" i="8"/>
  <c r="S431" i="8"/>
  <c r="T431" i="8"/>
  <c r="AA431" i="8"/>
  <c r="AB431" i="8"/>
  <c r="C432" i="8"/>
  <c r="H432" i="8"/>
  <c r="Y432" i="8" s="1"/>
  <c r="I432" i="8"/>
  <c r="M432" i="8"/>
  <c r="O432" i="8"/>
  <c r="P432" i="8" s="1"/>
  <c r="Q432" i="8" s="1"/>
  <c r="R432" i="8"/>
  <c r="S432" i="8"/>
  <c r="T432" i="8"/>
  <c r="AA432" i="8"/>
  <c r="AB432" i="8"/>
  <c r="C433" i="8"/>
  <c r="H433" i="8"/>
  <c r="V433" i="8" s="1"/>
  <c r="I433" i="8"/>
  <c r="M433" i="8"/>
  <c r="O433" i="8"/>
  <c r="P433" i="8" s="1"/>
  <c r="Q433" i="8" s="1"/>
  <c r="R433" i="8"/>
  <c r="S433" i="8"/>
  <c r="T433" i="8"/>
  <c r="AA433" i="8"/>
  <c r="AB433" i="8"/>
  <c r="C434" i="8"/>
  <c r="H434" i="8"/>
  <c r="X434" i="8" s="1"/>
  <c r="I434" i="8"/>
  <c r="M434" i="8"/>
  <c r="O434" i="8"/>
  <c r="P434" i="8" s="1"/>
  <c r="Q434" i="8" s="1"/>
  <c r="R434" i="8"/>
  <c r="S434" i="8"/>
  <c r="T434" i="8"/>
  <c r="AA434" i="8"/>
  <c r="AB434" i="8"/>
  <c r="C435" i="8"/>
  <c r="H435" i="8"/>
  <c r="V435" i="8" s="1"/>
  <c r="I435" i="8"/>
  <c r="M435" i="8"/>
  <c r="O435" i="8"/>
  <c r="P435" i="8" s="1"/>
  <c r="Q435" i="8" s="1"/>
  <c r="R435" i="8"/>
  <c r="S435" i="8"/>
  <c r="T435" i="8"/>
  <c r="AA435" i="8"/>
  <c r="AB435" i="8"/>
  <c r="C437" i="8"/>
  <c r="H437" i="8"/>
  <c r="V437" i="8" s="1"/>
  <c r="I437" i="8"/>
  <c r="M437" i="8"/>
  <c r="O437" i="8"/>
  <c r="P437" i="8" s="1"/>
  <c r="Q437" i="8" s="1"/>
  <c r="R437" i="8"/>
  <c r="S437" i="8"/>
  <c r="T437" i="8"/>
  <c r="AA437" i="8"/>
  <c r="AB437" i="8"/>
  <c r="C438" i="8"/>
  <c r="H438" i="8"/>
  <c r="I438" i="8"/>
  <c r="M438" i="8"/>
  <c r="O438" i="8"/>
  <c r="P438" i="8" s="1"/>
  <c r="Q438" i="8" s="1"/>
  <c r="R438" i="8"/>
  <c r="S438" i="8"/>
  <c r="T438" i="8"/>
  <c r="AA438" i="8"/>
  <c r="AB438" i="8"/>
  <c r="C439" i="8"/>
  <c r="H439" i="8"/>
  <c r="J439" i="8" s="1"/>
  <c r="I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C440" i="8"/>
  <c r="H440" i="8"/>
  <c r="I440" i="8"/>
  <c r="M440" i="8"/>
  <c r="O440" i="8"/>
  <c r="P440" i="8" s="1"/>
  <c r="Q440" i="8" s="1"/>
  <c r="R440" i="8"/>
  <c r="S440" i="8"/>
  <c r="T440" i="8"/>
  <c r="AA440" i="8"/>
  <c r="AB440" i="8"/>
  <c r="C441" i="8"/>
  <c r="H441" i="8"/>
  <c r="X441" i="8" s="1"/>
  <c r="I441" i="8"/>
  <c r="M441" i="8"/>
  <c r="O441" i="8"/>
  <c r="P441" i="8" s="1"/>
  <c r="Q441" i="8" s="1"/>
  <c r="R441" i="8"/>
  <c r="S441" i="8"/>
  <c r="T441" i="8"/>
  <c r="AA441" i="8"/>
  <c r="AB441" i="8"/>
  <c r="C442" i="8"/>
  <c r="H442" i="8"/>
  <c r="Y442" i="8" s="1"/>
  <c r="I442" i="8"/>
  <c r="M442" i="8"/>
  <c r="O442" i="8"/>
  <c r="P442" i="8" s="1"/>
  <c r="Q442" i="8" s="1"/>
  <c r="R442" i="8"/>
  <c r="S442" i="8"/>
  <c r="T442" i="8"/>
  <c r="AA442" i="8"/>
  <c r="AB442" i="8"/>
  <c r="C443" i="8"/>
  <c r="H443" i="8"/>
  <c r="X443" i="8" s="1"/>
  <c r="I443" i="8"/>
  <c r="M443" i="8"/>
  <c r="O443" i="8"/>
  <c r="P443" i="8" s="1"/>
  <c r="Q443" i="8" s="1"/>
  <c r="R443" i="8"/>
  <c r="S443" i="8"/>
  <c r="T443" i="8"/>
  <c r="AA443" i="8"/>
  <c r="AB443" i="8"/>
  <c r="C444" i="8"/>
  <c r="H444" i="8"/>
  <c r="I444" i="8"/>
  <c r="M444" i="8"/>
  <c r="O444" i="8"/>
  <c r="P444" i="8" s="1"/>
  <c r="Q444" i="8" s="1"/>
  <c r="R444" i="8"/>
  <c r="S444" i="8"/>
  <c r="T444" i="8"/>
  <c r="AA444" i="8"/>
  <c r="AB444" i="8"/>
  <c r="C445" i="8"/>
  <c r="H445" i="8"/>
  <c r="I445" i="8"/>
  <c r="M445" i="8"/>
  <c r="O445" i="8"/>
  <c r="P445" i="8" s="1"/>
  <c r="Q445" i="8" s="1"/>
  <c r="R445" i="8"/>
  <c r="S445" i="8"/>
  <c r="T445" i="8"/>
  <c r="AA445" i="8"/>
  <c r="AB445" i="8"/>
  <c r="C446" i="8"/>
  <c r="H446" i="8"/>
  <c r="I446" i="8"/>
  <c r="M446" i="8"/>
  <c r="O446" i="8"/>
  <c r="P446" i="8" s="1"/>
  <c r="Q446" i="8" s="1"/>
  <c r="R446" i="8"/>
  <c r="S446" i="8"/>
  <c r="T446" i="8"/>
  <c r="AA446" i="8"/>
  <c r="AB446" i="8"/>
  <c r="C448" i="8"/>
  <c r="H448" i="8"/>
  <c r="I448" i="8"/>
  <c r="M448" i="8"/>
  <c r="O448" i="8"/>
  <c r="P448" i="8" s="1"/>
  <c r="Q448" i="8" s="1"/>
  <c r="R448" i="8"/>
  <c r="S448" i="8"/>
  <c r="T448" i="8"/>
  <c r="AA448" i="8"/>
  <c r="AB448" i="8"/>
  <c r="C449" i="8"/>
  <c r="H449" i="8"/>
  <c r="X449" i="8" s="1"/>
  <c r="I449" i="8"/>
  <c r="M449" i="8"/>
  <c r="O449" i="8"/>
  <c r="P449" i="8" s="1"/>
  <c r="Q449" i="8" s="1"/>
  <c r="R449" i="8"/>
  <c r="S449" i="8"/>
  <c r="T449" i="8"/>
  <c r="AA449" i="8"/>
  <c r="AB449" i="8"/>
  <c r="C450" i="8"/>
  <c r="H450" i="8"/>
  <c r="X450" i="8" s="1"/>
  <c r="I450" i="8"/>
  <c r="M450" i="8"/>
  <c r="O450" i="8"/>
  <c r="P450" i="8" s="1"/>
  <c r="Q450" i="8" s="1"/>
  <c r="R450" i="8"/>
  <c r="S450" i="8"/>
  <c r="T450" i="8"/>
  <c r="AA450" i="8"/>
  <c r="AB450" i="8"/>
  <c r="C451" i="8"/>
  <c r="H451" i="8"/>
  <c r="X451" i="8" s="1"/>
  <c r="I451" i="8"/>
  <c r="M451" i="8"/>
  <c r="O451" i="8"/>
  <c r="P451" i="8" s="1"/>
  <c r="Q451" i="8" s="1"/>
  <c r="R451" i="8"/>
  <c r="S451" i="8"/>
  <c r="T451" i="8"/>
  <c r="AA451" i="8"/>
  <c r="AB451" i="8"/>
  <c r="C454" i="8"/>
  <c r="H454" i="8"/>
  <c r="I454" i="8"/>
  <c r="M454" i="8"/>
  <c r="O454" i="8"/>
  <c r="P454" i="8"/>
  <c r="Q454" i="8"/>
  <c r="R454" i="8"/>
  <c r="S454" i="8"/>
  <c r="T454" i="8"/>
  <c r="N454" i="8" s="1"/>
  <c r="V454" i="8"/>
  <c r="X454" i="8"/>
  <c r="Y454" i="8"/>
  <c r="Z454" i="8"/>
  <c r="AA454" i="8"/>
  <c r="AB454" i="8"/>
  <c r="C456" i="8"/>
  <c r="H456" i="8"/>
  <c r="Z456" i="8" s="1"/>
  <c r="I456" i="8"/>
  <c r="M456" i="8"/>
  <c r="O456" i="8"/>
  <c r="P456" i="8" s="1"/>
  <c r="Q456" i="8" s="1"/>
  <c r="R456" i="8"/>
  <c r="S456" i="8"/>
  <c r="T456" i="8"/>
  <c r="AA456" i="8"/>
  <c r="AB456" i="8"/>
  <c r="C457" i="8"/>
  <c r="H457" i="8"/>
  <c r="I457" i="8"/>
  <c r="M457" i="8"/>
  <c r="O457" i="8"/>
  <c r="P457" i="8" s="1"/>
  <c r="Q457" i="8" s="1"/>
  <c r="R457" i="8"/>
  <c r="S457" i="8"/>
  <c r="T457" i="8"/>
  <c r="AA457" i="8"/>
  <c r="AB457" i="8"/>
  <c r="C458" i="8"/>
  <c r="H458" i="8"/>
  <c r="I458" i="8"/>
  <c r="M458" i="8"/>
  <c r="O458" i="8"/>
  <c r="P458" i="8" s="1"/>
  <c r="Q458" i="8" s="1"/>
  <c r="R458" i="8"/>
  <c r="S458" i="8"/>
  <c r="T458" i="8"/>
  <c r="AA458" i="8"/>
  <c r="AB458" i="8"/>
  <c r="C459" i="8"/>
  <c r="H459" i="8"/>
  <c r="V459" i="8" s="1"/>
  <c r="I459" i="8"/>
  <c r="M459" i="8"/>
  <c r="O459" i="8"/>
  <c r="P459" i="8" s="1"/>
  <c r="Q459" i="8" s="1"/>
  <c r="R459" i="8"/>
  <c r="S459" i="8"/>
  <c r="T459" i="8"/>
  <c r="AA459" i="8"/>
  <c r="AB459" i="8"/>
  <c r="C460" i="8"/>
  <c r="H460" i="8"/>
  <c r="I460" i="8"/>
  <c r="M460" i="8"/>
  <c r="O460" i="8"/>
  <c r="P460" i="8" s="1"/>
  <c r="Q460" i="8" s="1"/>
  <c r="R460" i="8"/>
  <c r="S460" i="8"/>
  <c r="T460" i="8"/>
  <c r="AA460" i="8"/>
  <c r="AB460" i="8"/>
  <c r="C461" i="8"/>
  <c r="H461" i="8"/>
  <c r="I461" i="8"/>
  <c r="M461" i="8"/>
  <c r="O461" i="8"/>
  <c r="P461" i="8" s="1"/>
  <c r="Q461" i="8" s="1"/>
  <c r="R461" i="8"/>
  <c r="S461" i="8"/>
  <c r="T461" i="8"/>
  <c r="AA461" i="8"/>
  <c r="AB461" i="8"/>
  <c r="C462" i="8"/>
  <c r="H462" i="8"/>
  <c r="I462" i="8"/>
  <c r="M462" i="8"/>
  <c r="O462" i="8"/>
  <c r="P462" i="8" s="1"/>
  <c r="Q462" i="8" s="1"/>
  <c r="R462" i="8"/>
  <c r="S462" i="8"/>
  <c r="T462" i="8"/>
  <c r="AA462" i="8"/>
  <c r="AB462" i="8"/>
  <c r="C463" i="8"/>
  <c r="H463" i="8"/>
  <c r="Y463" i="8" s="1"/>
  <c r="I463" i="8"/>
  <c r="M463" i="8"/>
  <c r="O463" i="8"/>
  <c r="P463" i="8" s="1"/>
  <c r="Q463" i="8" s="1"/>
  <c r="R463" i="8"/>
  <c r="S463" i="8"/>
  <c r="T463" i="8"/>
  <c r="AA463" i="8"/>
  <c r="AB463" i="8"/>
  <c r="C464" i="8"/>
  <c r="H464" i="8"/>
  <c r="I464" i="8"/>
  <c r="M464" i="8"/>
  <c r="O464" i="8"/>
  <c r="P464" i="8" s="1"/>
  <c r="Q464" i="8" s="1"/>
  <c r="R464" i="8"/>
  <c r="S464" i="8"/>
  <c r="T464" i="8"/>
  <c r="AA464" i="8"/>
  <c r="AB464" i="8"/>
  <c r="C465" i="8"/>
  <c r="H465" i="8"/>
  <c r="I465" i="8"/>
  <c r="M465" i="8"/>
  <c r="O465" i="8"/>
  <c r="P465" i="8" s="1"/>
  <c r="Q465" i="8" s="1"/>
  <c r="R465" i="8"/>
  <c r="S465" i="8"/>
  <c r="T465" i="8"/>
  <c r="AA465" i="8"/>
  <c r="AB465" i="8"/>
  <c r="C466" i="8"/>
  <c r="H466" i="8"/>
  <c r="Z466" i="8" s="1"/>
  <c r="I466" i="8"/>
  <c r="M466" i="8"/>
  <c r="O466" i="8"/>
  <c r="P466" i="8" s="1"/>
  <c r="Q466" i="8" s="1"/>
  <c r="R466" i="8"/>
  <c r="S466" i="8"/>
  <c r="T466" i="8"/>
  <c r="AA466" i="8"/>
  <c r="AB466" i="8"/>
  <c r="C467" i="8"/>
  <c r="H467" i="8"/>
  <c r="I467" i="8"/>
  <c r="M467" i="8"/>
  <c r="O467" i="8"/>
  <c r="P467" i="8" s="1"/>
  <c r="Q467" i="8" s="1"/>
  <c r="R467" i="8"/>
  <c r="S467" i="8"/>
  <c r="T467" i="8"/>
  <c r="AA467" i="8"/>
  <c r="AB467" i="8"/>
  <c r="C468" i="8"/>
  <c r="H468" i="8"/>
  <c r="I468" i="8"/>
  <c r="M468" i="8"/>
  <c r="O468" i="8"/>
  <c r="P468" i="8" s="1"/>
  <c r="Q468" i="8" s="1"/>
  <c r="R468" i="8"/>
  <c r="S468" i="8"/>
  <c r="T468" i="8"/>
  <c r="AA468" i="8"/>
  <c r="AB468" i="8"/>
  <c r="C469" i="8"/>
  <c r="H469" i="8"/>
  <c r="V469" i="8" s="1"/>
  <c r="I469" i="8"/>
  <c r="M469" i="8"/>
  <c r="O469" i="8"/>
  <c r="P469" i="8" s="1"/>
  <c r="Q469" i="8" s="1"/>
  <c r="R469" i="8"/>
  <c r="S469" i="8"/>
  <c r="T469" i="8"/>
  <c r="AA469" i="8"/>
  <c r="AB469" i="8"/>
  <c r="C470" i="8"/>
  <c r="H470" i="8"/>
  <c r="X470" i="8" s="1"/>
  <c r="I470" i="8"/>
  <c r="M470" i="8"/>
  <c r="O470" i="8"/>
  <c r="P470" i="8" s="1"/>
  <c r="Q470" i="8" s="1"/>
  <c r="R470" i="8"/>
  <c r="S470" i="8"/>
  <c r="T470" i="8"/>
  <c r="AA470" i="8"/>
  <c r="AB470" i="8"/>
  <c r="C471" i="8"/>
  <c r="H471" i="8"/>
  <c r="I471" i="8"/>
  <c r="M471" i="8"/>
  <c r="O471" i="8"/>
  <c r="P471" i="8" s="1"/>
  <c r="Q471" i="8" s="1"/>
  <c r="R471" i="8"/>
  <c r="S471" i="8"/>
  <c r="T471" i="8"/>
  <c r="AA471" i="8"/>
  <c r="AB471" i="8"/>
  <c r="C472" i="8"/>
  <c r="H472" i="8"/>
  <c r="I472" i="8"/>
  <c r="M472" i="8"/>
  <c r="O472" i="8"/>
  <c r="P472" i="8" s="1"/>
  <c r="Q472" i="8" s="1"/>
  <c r="R472" i="8"/>
  <c r="S472" i="8"/>
  <c r="T472" i="8"/>
  <c r="AA472" i="8"/>
  <c r="AB472" i="8"/>
  <c r="C475" i="8"/>
  <c r="H475" i="8"/>
  <c r="V475" i="8" s="1"/>
  <c r="I475" i="8"/>
  <c r="M475" i="8"/>
  <c r="O475" i="8"/>
  <c r="P475" i="8" s="1"/>
  <c r="Q475" i="8" s="1"/>
  <c r="R475" i="8"/>
  <c r="S475" i="8"/>
  <c r="T475" i="8"/>
  <c r="AA475" i="8"/>
  <c r="AB475" i="8"/>
  <c r="C476" i="8"/>
  <c r="H476" i="8"/>
  <c r="I476" i="8"/>
  <c r="M476" i="8"/>
  <c r="O476" i="8"/>
  <c r="P476" i="8" s="1"/>
  <c r="Q476" i="8" s="1"/>
  <c r="R476" i="8"/>
  <c r="S476" i="8"/>
  <c r="T476" i="8"/>
  <c r="AA476" i="8"/>
  <c r="AB476" i="8"/>
  <c r="C477" i="8"/>
  <c r="H477" i="8"/>
  <c r="I477" i="8"/>
  <c r="M477" i="8"/>
  <c r="O477" i="8"/>
  <c r="P477" i="8" s="1"/>
  <c r="Q477" i="8" s="1"/>
  <c r="R477" i="8"/>
  <c r="S477" i="8"/>
  <c r="T477" i="8"/>
  <c r="AA477" i="8"/>
  <c r="AB477" i="8"/>
  <c r="C478" i="8"/>
  <c r="H478" i="8"/>
  <c r="I478" i="8"/>
  <c r="M478" i="8"/>
  <c r="O478" i="8"/>
  <c r="P478" i="8" s="1"/>
  <c r="Q478" i="8" s="1"/>
  <c r="R478" i="8"/>
  <c r="S478" i="8"/>
  <c r="T478" i="8"/>
  <c r="AA478" i="8"/>
  <c r="AB478" i="8"/>
  <c r="C480" i="8"/>
  <c r="H480" i="8"/>
  <c r="I480" i="8"/>
  <c r="M480" i="8"/>
  <c r="O480" i="8"/>
  <c r="P480" i="8" s="1"/>
  <c r="Q480" i="8" s="1"/>
  <c r="R480" i="8"/>
  <c r="S480" i="8"/>
  <c r="T480" i="8"/>
  <c r="AA480" i="8"/>
  <c r="AB480" i="8"/>
  <c r="C481" i="8"/>
  <c r="H481" i="8"/>
  <c r="I481" i="8"/>
  <c r="M481" i="8"/>
  <c r="O481" i="8"/>
  <c r="P481" i="8" s="1"/>
  <c r="Q481" i="8" s="1"/>
  <c r="R481" i="8"/>
  <c r="S481" i="8"/>
  <c r="T481" i="8"/>
  <c r="AA481" i="8"/>
  <c r="AB481" i="8"/>
  <c r="C482" i="8"/>
  <c r="H482" i="8"/>
  <c r="Z482" i="8" s="1"/>
  <c r="I482" i="8"/>
  <c r="M482" i="8"/>
  <c r="O482" i="8"/>
  <c r="P482" i="8" s="1"/>
  <c r="Q482" i="8" s="1"/>
  <c r="R482" i="8"/>
  <c r="S482" i="8"/>
  <c r="T482" i="8"/>
  <c r="AA482" i="8"/>
  <c r="AB482" i="8"/>
  <c r="C484" i="8"/>
  <c r="H484" i="8"/>
  <c r="Z484" i="8" s="1"/>
  <c r="I484" i="8"/>
  <c r="M484" i="8"/>
  <c r="O484" i="8"/>
  <c r="P484" i="8" s="1"/>
  <c r="Q484" i="8" s="1"/>
  <c r="R484" i="8"/>
  <c r="S484" i="8"/>
  <c r="T484" i="8"/>
  <c r="AA484" i="8"/>
  <c r="AB484" i="8"/>
  <c r="C485" i="8"/>
  <c r="H485" i="8"/>
  <c r="Z485" i="8" s="1"/>
  <c r="I485" i="8"/>
  <c r="M485" i="8"/>
  <c r="O485" i="8"/>
  <c r="P485" i="8" s="1"/>
  <c r="Q485" i="8" s="1"/>
  <c r="R485" i="8"/>
  <c r="S485" i="8"/>
  <c r="T485" i="8"/>
  <c r="AA485" i="8"/>
  <c r="AB485" i="8"/>
  <c r="C486" i="8"/>
  <c r="H486" i="8"/>
  <c r="V486" i="8" s="1"/>
  <c r="I486" i="8"/>
  <c r="M486" i="8"/>
  <c r="O486" i="8"/>
  <c r="P486" i="8" s="1"/>
  <c r="Q486" i="8" s="1"/>
  <c r="R486" i="8"/>
  <c r="S486" i="8"/>
  <c r="T486" i="8"/>
  <c r="AA486" i="8"/>
  <c r="AB486" i="8"/>
  <c r="C487" i="8"/>
  <c r="H487" i="8"/>
  <c r="X487" i="8" s="1"/>
  <c r="I487" i="8"/>
  <c r="M487" i="8"/>
  <c r="O487" i="8"/>
  <c r="P487" i="8" s="1"/>
  <c r="Q487" i="8" s="1"/>
  <c r="R487" i="8"/>
  <c r="S487" i="8"/>
  <c r="T487" i="8"/>
  <c r="AA487" i="8"/>
  <c r="AB487" i="8"/>
  <c r="C488" i="8"/>
  <c r="H488" i="8"/>
  <c r="I488" i="8"/>
  <c r="M488" i="8"/>
  <c r="O488" i="8"/>
  <c r="P488" i="8" s="1"/>
  <c r="Q488" i="8" s="1"/>
  <c r="R488" i="8"/>
  <c r="S488" i="8"/>
  <c r="T488" i="8"/>
  <c r="AA488" i="8"/>
  <c r="AB488" i="8"/>
  <c r="C490" i="8"/>
  <c r="H490" i="8"/>
  <c r="Z490" i="8" s="1"/>
  <c r="I490" i="8"/>
  <c r="M490" i="8"/>
  <c r="O490" i="8"/>
  <c r="P490" i="8" s="1"/>
  <c r="Q490" i="8" s="1"/>
  <c r="R490" i="8"/>
  <c r="S490" i="8"/>
  <c r="T490" i="8"/>
  <c r="AA490" i="8"/>
  <c r="AB490" i="8"/>
  <c r="C491" i="8"/>
  <c r="H491" i="8"/>
  <c r="I491" i="8"/>
  <c r="M491" i="8"/>
  <c r="O491" i="8"/>
  <c r="P491" i="8" s="1"/>
  <c r="Q491" i="8" s="1"/>
  <c r="R491" i="8"/>
  <c r="S491" i="8"/>
  <c r="T491" i="8"/>
  <c r="AA491" i="8"/>
  <c r="AB491" i="8"/>
  <c r="C492" i="8"/>
  <c r="H492" i="8"/>
  <c r="X492" i="8" s="1"/>
  <c r="I492" i="8"/>
  <c r="M492" i="8"/>
  <c r="O492" i="8"/>
  <c r="P492" i="8" s="1"/>
  <c r="Q492" i="8" s="1"/>
  <c r="R492" i="8"/>
  <c r="S492" i="8"/>
  <c r="T492" i="8"/>
  <c r="AA492" i="8"/>
  <c r="AB492" i="8"/>
  <c r="C493" i="8"/>
  <c r="H493" i="8"/>
  <c r="Y493" i="8" s="1"/>
  <c r="I493" i="8"/>
  <c r="M493" i="8"/>
  <c r="O493" i="8"/>
  <c r="P493" i="8" s="1"/>
  <c r="Q493" i="8" s="1"/>
  <c r="R493" i="8"/>
  <c r="S493" i="8"/>
  <c r="T493" i="8"/>
  <c r="AA493" i="8"/>
  <c r="AB493" i="8"/>
  <c r="C496" i="8"/>
  <c r="H496" i="8"/>
  <c r="I496" i="8"/>
  <c r="M496" i="8"/>
  <c r="O496" i="8"/>
  <c r="P496" i="8" s="1"/>
  <c r="Q496" i="8" s="1"/>
  <c r="R496" i="8"/>
  <c r="S496" i="8"/>
  <c r="T496" i="8"/>
  <c r="AA496" i="8"/>
  <c r="AB496" i="8"/>
  <c r="C499" i="8"/>
  <c r="H499" i="8"/>
  <c r="Z499" i="8" s="1"/>
  <c r="I499" i="8"/>
  <c r="M499" i="8"/>
  <c r="O499" i="8"/>
  <c r="P499" i="8" s="1"/>
  <c r="Q499" i="8" s="1"/>
  <c r="R499" i="8"/>
  <c r="S499" i="8"/>
  <c r="T499" i="8"/>
  <c r="AA499" i="8"/>
  <c r="AB499" i="8"/>
  <c r="C500" i="8"/>
  <c r="H500" i="8"/>
  <c r="Z500" i="8" s="1"/>
  <c r="I500" i="8"/>
  <c r="M500" i="8"/>
  <c r="O500" i="8"/>
  <c r="P500" i="8" s="1"/>
  <c r="Q500" i="8" s="1"/>
  <c r="R500" i="8"/>
  <c r="S500" i="8"/>
  <c r="T500" i="8"/>
  <c r="AA500" i="8"/>
  <c r="AB500" i="8"/>
  <c r="C501" i="8"/>
  <c r="H501" i="8"/>
  <c r="I501" i="8"/>
  <c r="M501" i="8"/>
  <c r="O501" i="8"/>
  <c r="P501" i="8" s="1"/>
  <c r="Q501" i="8" s="1"/>
  <c r="R501" i="8"/>
  <c r="S501" i="8"/>
  <c r="T501" i="8"/>
  <c r="AA501" i="8"/>
  <c r="AB501" i="8"/>
  <c r="C502" i="8"/>
  <c r="H502" i="8"/>
  <c r="Z502" i="8" s="1"/>
  <c r="I502" i="8"/>
  <c r="M502" i="8"/>
  <c r="O502" i="8"/>
  <c r="P502" i="8" s="1"/>
  <c r="Q502" i="8" s="1"/>
  <c r="R502" i="8"/>
  <c r="S502" i="8"/>
  <c r="T502" i="8"/>
  <c r="AA502" i="8"/>
  <c r="AB502" i="8"/>
  <c r="C503" i="8"/>
  <c r="H503" i="8"/>
  <c r="I503" i="8"/>
  <c r="M503" i="8"/>
  <c r="O503" i="8"/>
  <c r="P503" i="8" s="1"/>
  <c r="Q503" i="8" s="1"/>
  <c r="R503" i="8"/>
  <c r="S503" i="8"/>
  <c r="T503" i="8"/>
  <c r="AA503" i="8"/>
  <c r="AB503" i="8"/>
  <c r="C504" i="8"/>
  <c r="H504" i="8"/>
  <c r="Z504" i="8" s="1"/>
  <c r="I504" i="8"/>
  <c r="M504" i="8"/>
  <c r="O504" i="8"/>
  <c r="P504" i="8" s="1"/>
  <c r="Q504" i="8" s="1"/>
  <c r="R504" i="8"/>
  <c r="S504" i="8"/>
  <c r="T504" i="8"/>
  <c r="AA504" i="8"/>
  <c r="AB504" i="8"/>
  <c r="C505" i="8"/>
  <c r="H505" i="8"/>
  <c r="I505" i="8"/>
  <c r="M505" i="8"/>
  <c r="O505" i="8"/>
  <c r="P505" i="8" s="1"/>
  <c r="Q505" i="8" s="1"/>
  <c r="R505" i="8"/>
  <c r="S505" i="8"/>
  <c r="T505" i="8"/>
  <c r="AA505" i="8"/>
  <c r="AB505" i="8"/>
  <c r="C506" i="8"/>
  <c r="H506" i="8"/>
  <c r="Y506" i="8" s="1"/>
  <c r="I506" i="8"/>
  <c r="M506" i="8"/>
  <c r="O506" i="8"/>
  <c r="P506" i="8" s="1"/>
  <c r="Q506" i="8" s="1"/>
  <c r="R506" i="8"/>
  <c r="S506" i="8"/>
  <c r="T506" i="8"/>
  <c r="AA506" i="8"/>
  <c r="AB506" i="8"/>
  <c r="C507" i="8"/>
  <c r="H507" i="8"/>
  <c r="Z507" i="8" s="1"/>
  <c r="I507" i="8"/>
  <c r="M507" i="8"/>
  <c r="O507" i="8"/>
  <c r="P507" i="8" s="1"/>
  <c r="Q507" i="8" s="1"/>
  <c r="R507" i="8"/>
  <c r="S507" i="8"/>
  <c r="T507" i="8"/>
  <c r="AA507" i="8"/>
  <c r="AB507" i="8"/>
  <c r="C508" i="8"/>
  <c r="H508" i="8"/>
  <c r="Y508" i="8" s="1"/>
  <c r="I508" i="8"/>
  <c r="M508" i="8"/>
  <c r="O508" i="8"/>
  <c r="P508" i="8" s="1"/>
  <c r="Q508" i="8" s="1"/>
  <c r="R508" i="8"/>
  <c r="S508" i="8"/>
  <c r="T508" i="8"/>
  <c r="AA508" i="8"/>
  <c r="AB508" i="8"/>
  <c r="C509" i="8"/>
  <c r="H509" i="8"/>
  <c r="I509" i="8"/>
  <c r="M509" i="8"/>
  <c r="O509" i="8"/>
  <c r="P509" i="8" s="1"/>
  <c r="Q509" i="8" s="1"/>
  <c r="R509" i="8"/>
  <c r="S509" i="8"/>
  <c r="T509" i="8"/>
  <c r="AA509" i="8"/>
  <c r="AB509" i="8"/>
  <c r="C511" i="8"/>
  <c r="H511" i="8"/>
  <c r="I511" i="8"/>
  <c r="M511" i="8"/>
  <c r="O511" i="8"/>
  <c r="P511" i="8" s="1"/>
  <c r="Q511" i="8" s="1"/>
  <c r="R511" i="8"/>
  <c r="S511" i="8"/>
  <c r="T511" i="8"/>
  <c r="AA511" i="8"/>
  <c r="AB511" i="8"/>
  <c r="C512" i="8"/>
  <c r="H512" i="8"/>
  <c r="V512" i="8" s="1"/>
  <c r="I512" i="8"/>
  <c r="M512" i="8"/>
  <c r="O512" i="8"/>
  <c r="P512" i="8" s="1"/>
  <c r="Q512" i="8" s="1"/>
  <c r="R512" i="8"/>
  <c r="S512" i="8"/>
  <c r="T512" i="8"/>
  <c r="AA512" i="8"/>
  <c r="AB512" i="8"/>
  <c r="C513" i="8"/>
  <c r="H513" i="8"/>
  <c r="I513" i="8"/>
  <c r="M513" i="8"/>
  <c r="O513" i="8"/>
  <c r="P513" i="8" s="1"/>
  <c r="Q513" i="8" s="1"/>
  <c r="R513" i="8"/>
  <c r="S513" i="8"/>
  <c r="T513" i="8"/>
  <c r="AA513" i="8"/>
  <c r="AB513" i="8"/>
  <c r="C514" i="8"/>
  <c r="H514" i="8"/>
  <c r="I514" i="8"/>
  <c r="M514" i="8"/>
  <c r="O514" i="8"/>
  <c r="P514" i="8" s="1"/>
  <c r="Q514" i="8" s="1"/>
  <c r="R514" i="8"/>
  <c r="S514" i="8"/>
  <c r="T514" i="8"/>
  <c r="AA514" i="8"/>
  <c r="AB514" i="8"/>
  <c r="C515" i="8"/>
  <c r="H515" i="8"/>
  <c r="I515" i="8"/>
  <c r="M515" i="8"/>
  <c r="O515" i="8"/>
  <c r="P515" i="8" s="1"/>
  <c r="Q515" i="8" s="1"/>
  <c r="R515" i="8"/>
  <c r="S515" i="8"/>
  <c r="T515" i="8"/>
  <c r="AA515" i="8"/>
  <c r="AB515" i="8"/>
  <c r="C516" i="8"/>
  <c r="H516" i="8"/>
  <c r="I516" i="8"/>
  <c r="M516" i="8"/>
  <c r="O516" i="8"/>
  <c r="P516" i="8"/>
  <c r="Q516" i="8"/>
  <c r="R516" i="8"/>
  <c r="S516" i="8"/>
  <c r="T516" i="8"/>
  <c r="N516" i="8" s="1"/>
  <c r="V516" i="8"/>
  <c r="X516" i="8"/>
  <c r="Y516" i="8"/>
  <c r="Z516" i="8"/>
  <c r="AA516" i="8"/>
  <c r="AB516" i="8"/>
  <c r="C517" i="8"/>
  <c r="H517" i="8"/>
  <c r="I517" i="8"/>
  <c r="M517" i="8"/>
  <c r="O517" i="8"/>
  <c r="P517" i="8" s="1"/>
  <c r="Q517" i="8" s="1"/>
  <c r="R517" i="8"/>
  <c r="S517" i="8"/>
  <c r="T517" i="8"/>
  <c r="AA517" i="8"/>
  <c r="AB517" i="8"/>
  <c r="C518" i="8"/>
  <c r="H518" i="8"/>
  <c r="I518" i="8"/>
  <c r="M518" i="8"/>
  <c r="O518" i="8"/>
  <c r="P518" i="8" s="1"/>
  <c r="Q518" i="8" s="1"/>
  <c r="R518" i="8"/>
  <c r="S518" i="8"/>
  <c r="T518" i="8"/>
  <c r="AA518" i="8"/>
  <c r="AB518" i="8"/>
  <c r="C519" i="8"/>
  <c r="H519" i="8"/>
  <c r="I519" i="8"/>
  <c r="M519" i="8"/>
  <c r="O519" i="8"/>
  <c r="P519" i="8" s="1"/>
  <c r="Q519" i="8" s="1"/>
  <c r="R519" i="8"/>
  <c r="S519" i="8"/>
  <c r="T519" i="8"/>
  <c r="AA519" i="8"/>
  <c r="AB519" i="8"/>
  <c r="C520" i="8"/>
  <c r="H520" i="8"/>
  <c r="X520" i="8" s="1"/>
  <c r="I520" i="8"/>
  <c r="M520" i="8"/>
  <c r="O520" i="8"/>
  <c r="P520" i="8" s="1"/>
  <c r="Q520" i="8" s="1"/>
  <c r="R520" i="8"/>
  <c r="S520" i="8"/>
  <c r="T520" i="8"/>
  <c r="AA520" i="8"/>
  <c r="AB520" i="8"/>
  <c r="C521" i="8"/>
  <c r="H521" i="8"/>
  <c r="I521" i="8"/>
  <c r="M521" i="8"/>
  <c r="O521" i="8"/>
  <c r="P521" i="8" s="1"/>
  <c r="Q521" i="8" s="1"/>
  <c r="R521" i="8"/>
  <c r="S521" i="8"/>
  <c r="T521" i="8"/>
  <c r="AA521" i="8"/>
  <c r="AB521" i="8"/>
  <c r="H522" i="8"/>
  <c r="I522" i="8"/>
  <c r="M522" i="8"/>
  <c r="O522" i="8"/>
  <c r="P522" i="8" s="1"/>
  <c r="Q522" i="8" s="1"/>
  <c r="R522" i="8"/>
  <c r="S522" i="8"/>
  <c r="T522" i="8"/>
  <c r="AA522" i="8"/>
  <c r="AB522" i="8"/>
  <c r="C523" i="8"/>
  <c r="H523" i="8"/>
  <c r="I523" i="8"/>
  <c r="M523" i="8"/>
  <c r="O523" i="8"/>
  <c r="P523" i="8" s="1"/>
  <c r="Q523" i="8" s="1"/>
  <c r="R523" i="8"/>
  <c r="S523" i="8"/>
  <c r="T523" i="8"/>
  <c r="AA523" i="8"/>
  <c r="AB523" i="8"/>
  <c r="C524" i="8"/>
  <c r="H524" i="8"/>
  <c r="X524" i="8" s="1"/>
  <c r="I524" i="8"/>
  <c r="M524" i="8"/>
  <c r="O524" i="8"/>
  <c r="P524" i="8" s="1"/>
  <c r="Q524" i="8" s="1"/>
  <c r="R524" i="8"/>
  <c r="S524" i="8"/>
  <c r="T524" i="8"/>
  <c r="AA524" i="8"/>
  <c r="AB524" i="8"/>
  <c r="C525" i="8"/>
  <c r="H525" i="8"/>
  <c r="X525" i="8" s="1"/>
  <c r="I525" i="8"/>
  <c r="M525" i="8"/>
  <c r="O525" i="8"/>
  <c r="P525" i="8" s="1"/>
  <c r="Q525" i="8" s="1"/>
  <c r="R525" i="8"/>
  <c r="S525" i="8"/>
  <c r="T525" i="8"/>
  <c r="AA525" i="8"/>
  <c r="AB525" i="8"/>
  <c r="C526" i="8"/>
  <c r="H526" i="8"/>
  <c r="I526" i="8"/>
  <c r="M526" i="8"/>
  <c r="O526" i="8"/>
  <c r="P526" i="8" s="1"/>
  <c r="Q526" i="8" s="1"/>
  <c r="R526" i="8"/>
  <c r="S526" i="8"/>
  <c r="T526" i="8"/>
  <c r="AA526" i="8"/>
  <c r="AB526" i="8"/>
  <c r="C527" i="8"/>
  <c r="H527" i="8"/>
  <c r="I527" i="8"/>
  <c r="M527" i="8"/>
  <c r="O527" i="8"/>
  <c r="P527" i="8" s="1"/>
  <c r="Q527" i="8" s="1"/>
  <c r="R527" i="8"/>
  <c r="S527" i="8"/>
  <c r="T527" i="8"/>
  <c r="AA527" i="8"/>
  <c r="AB527" i="8"/>
  <c r="C528" i="8"/>
  <c r="H528" i="8"/>
  <c r="X528" i="8" s="1"/>
  <c r="I528" i="8"/>
  <c r="M528" i="8"/>
  <c r="O528" i="8"/>
  <c r="P528" i="8" s="1"/>
  <c r="Q528" i="8" s="1"/>
  <c r="R528" i="8"/>
  <c r="S528" i="8"/>
  <c r="T528" i="8"/>
  <c r="AA528" i="8"/>
  <c r="AB528" i="8"/>
  <c r="C530" i="8"/>
  <c r="H530" i="8"/>
  <c r="I530" i="8"/>
  <c r="M530" i="8"/>
  <c r="O530" i="8"/>
  <c r="P530" i="8"/>
  <c r="Q530" i="8"/>
  <c r="R530" i="8"/>
  <c r="S530" i="8"/>
  <c r="T530" i="8"/>
  <c r="N530" i="8" s="1"/>
  <c r="U530" i="8"/>
  <c r="V530" i="8"/>
  <c r="W530" i="8"/>
  <c r="X530" i="8"/>
  <c r="Y530" i="8"/>
  <c r="Z530" i="8"/>
  <c r="AA530" i="8"/>
  <c r="AB530" i="8"/>
  <c r="C531" i="8"/>
  <c r="H531" i="8"/>
  <c r="J531" i="8" s="1"/>
  <c r="I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C533" i="8"/>
  <c r="H533" i="8"/>
  <c r="I533" i="8"/>
  <c r="M533" i="8"/>
  <c r="O533" i="8"/>
  <c r="P533" i="8" s="1"/>
  <c r="Q533" i="8" s="1"/>
  <c r="R533" i="8"/>
  <c r="S533" i="8"/>
  <c r="T533" i="8"/>
  <c r="AA533" i="8"/>
  <c r="AB533" i="8"/>
  <c r="C535" i="8"/>
  <c r="H535" i="8"/>
  <c r="I535" i="8"/>
  <c r="M535" i="8"/>
  <c r="O535" i="8"/>
  <c r="P535" i="8" s="1"/>
  <c r="Q535" i="8" s="1"/>
  <c r="R535" i="8"/>
  <c r="S535" i="8"/>
  <c r="T535" i="8"/>
  <c r="AA535" i="8"/>
  <c r="AB535" i="8"/>
  <c r="C536" i="8"/>
  <c r="H536" i="8"/>
  <c r="Z536" i="8" s="1"/>
  <c r="I536" i="8"/>
  <c r="M536" i="8"/>
  <c r="O536" i="8"/>
  <c r="P536" i="8" s="1"/>
  <c r="Q536" i="8" s="1"/>
  <c r="R536" i="8"/>
  <c r="S536" i="8"/>
  <c r="T536" i="8"/>
  <c r="AA536" i="8"/>
  <c r="AB536" i="8"/>
  <c r="C537" i="8"/>
  <c r="H537" i="8"/>
  <c r="Y537" i="8" s="1"/>
  <c r="I537" i="8"/>
  <c r="M537" i="8"/>
  <c r="O537" i="8"/>
  <c r="P537" i="8" s="1"/>
  <c r="Q537" i="8" s="1"/>
  <c r="R537" i="8"/>
  <c r="S537" i="8"/>
  <c r="T537" i="8"/>
  <c r="AA537" i="8"/>
  <c r="AB537" i="8"/>
  <c r="C538" i="8"/>
  <c r="H538" i="8"/>
  <c r="I538" i="8"/>
  <c r="M538" i="8"/>
  <c r="O538" i="8"/>
  <c r="P538" i="8" s="1"/>
  <c r="Q538" i="8" s="1"/>
  <c r="R538" i="8"/>
  <c r="S538" i="8"/>
  <c r="T538" i="8"/>
  <c r="AA538" i="8"/>
  <c r="AB538" i="8"/>
  <c r="C539" i="8"/>
  <c r="H539" i="8"/>
  <c r="V539" i="8" s="1"/>
  <c r="I539" i="8"/>
  <c r="M539" i="8"/>
  <c r="O539" i="8"/>
  <c r="P539" i="8" s="1"/>
  <c r="Q539" i="8" s="1"/>
  <c r="R539" i="8"/>
  <c r="S539" i="8"/>
  <c r="T539" i="8"/>
  <c r="AA539" i="8"/>
  <c r="AB539" i="8"/>
  <c r="C540" i="8"/>
  <c r="H540" i="8"/>
  <c r="I540" i="8"/>
  <c r="M540" i="8"/>
  <c r="O540" i="8"/>
  <c r="P540" i="8" s="1"/>
  <c r="Q540" i="8" s="1"/>
  <c r="R540" i="8"/>
  <c r="S540" i="8"/>
  <c r="T540" i="8"/>
  <c r="AA540" i="8"/>
  <c r="AB540" i="8"/>
  <c r="C541" i="8"/>
  <c r="H541" i="8"/>
  <c r="V541" i="8" s="1"/>
  <c r="I541" i="8"/>
  <c r="M541" i="8"/>
  <c r="O541" i="8"/>
  <c r="P541" i="8" s="1"/>
  <c r="Q541" i="8" s="1"/>
  <c r="R541" i="8"/>
  <c r="S541" i="8"/>
  <c r="T541" i="8"/>
  <c r="AA541" i="8"/>
  <c r="AB541" i="8"/>
  <c r="C542" i="8"/>
  <c r="H542" i="8"/>
  <c r="I542" i="8"/>
  <c r="M542" i="8"/>
  <c r="O542" i="8"/>
  <c r="P542" i="8" s="1"/>
  <c r="Q542" i="8" s="1"/>
  <c r="R542" i="8"/>
  <c r="S542" i="8"/>
  <c r="T542" i="8"/>
  <c r="AA542" i="8"/>
  <c r="AB542" i="8"/>
  <c r="C543" i="8"/>
  <c r="H543" i="8"/>
  <c r="I543" i="8"/>
  <c r="M543" i="8"/>
  <c r="O543" i="8"/>
  <c r="P543" i="8" s="1"/>
  <c r="Q543" i="8" s="1"/>
  <c r="R543" i="8"/>
  <c r="S543" i="8"/>
  <c r="T543" i="8"/>
  <c r="AA543" i="8"/>
  <c r="AB543" i="8"/>
  <c r="C544" i="8"/>
  <c r="H544" i="8"/>
  <c r="I544" i="8"/>
  <c r="M544" i="8"/>
  <c r="O544" i="8"/>
  <c r="P544" i="8" s="1"/>
  <c r="Q544" i="8" s="1"/>
  <c r="R544" i="8"/>
  <c r="S544" i="8"/>
  <c r="T544" i="8"/>
  <c r="AA544" i="8"/>
  <c r="AB544" i="8"/>
  <c r="C545" i="8"/>
  <c r="H545" i="8"/>
  <c r="I545" i="8"/>
  <c r="M545" i="8"/>
  <c r="O545" i="8"/>
  <c r="P545" i="8" s="1"/>
  <c r="Q545" i="8" s="1"/>
  <c r="R545" i="8"/>
  <c r="S545" i="8"/>
  <c r="T545" i="8"/>
  <c r="AA545" i="8"/>
  <c r="AB545" i="8"/>
  <c r="C546" i="8"/>
  <c r="H546" i="8"/>
  <c r="I546" i="8"/>
  <c r="M546" i="8"/>
  <c r="O546" i="8"/>
  <c r="P546" i="8" s="1"/>
  <c r="Q546" i="8" s="1"/>
  <c r="R546" i="8"/>
  <c r="S546" i="8"/>
  <c r="T546" i="8"/>
  <c r="AA546" i="8"/>
  <c r="AB546" i="8"/>
  <c r="C547" i="8"/>
  <c r="H547" i="8"/>
  <c r="I547" i="8"/>
  <c r="M547" i="8"/>
  <c r="O547" i="8"/>
  <c r="P547" i="8" s="1"/>
  <c r="Q547" i="8" s="1"/>
  <c r="R547" i="8"/>
  <c r="S547" i="8"/>
  <c r="T547" i="8"/>
  <c r="AA547" i="8"/>
  <c r="AB547" i="8"/>
  <c r="C548" i="8"/>
  <c r="H548" i="8"/>
  <c r="Z548" i="8" s="1"/>
  <c r="I548" i="8"/>
  <c r="M548" i="8"/>
  <c r="O548" i="8"/>
  <c r="P548" i="8" s="1"/>
  <c r="Q548" i="8" s="1"/>
  <c r="R548" i="8"/>
  <c r="S548" i="8"/>
  <c r="T548" i="8"/>
  <c r="AA548" i="8"/>
  <c r="AB548" i="8"/>
  <c r="C549" i="8"/>
  <c r="I549" i="8"/>
  <c r="M549" i="8"/>
  <c r="O549" i="8"/>
  <c r="P549" i="8"/>
  <c r="Q549" i="8"/>
  <c r="R549" i="8"/>
  <c r="S549" i="8"/>
  <c r="T549" i="8"/>
  <c r="V549" i="8"/>
  <c r="X549" i="8"/>
  <c r="Y549" i="8"/>
  <c r="Z549" i="8"/>
  <c r="AA549" i="8"/>
  <c r="AB549" i="8"/>
  <c r="C550" i="8"/>
  <c r="H550" i="8"/>
  <c r="Y550" i="8" s="1"/>
  <c r="I550" i="8"/>
  <c r="M550" i="8"/>
  <c r="O550" i="8"/>
  <c r="P550" i="8" s="1"/>
  <c r="Q550" i="8" s="1"/>
  <c r="R550" i="8"/>
  <c r="S550" i="8"/>
  <c r="T550" i="8"/>
  <c r="AA550" i="8"/>
  <c r="AB550" i="8"/>
  <c r="C551" i="8"/>
  <c r="H551" i="8"/>
  <c r="X551" i="8" s="1"/>
  <c r="I551" i="8"/>
  <c r="M551" i="8"/>
  <c r="O551" i="8"/>
  <c r="P551" i="8" s="1"/>
  <c r="Q551" i="8" s="1"/>
  <c r="R551" i="8"/>
  <c r="S551" i="8"/>
  <c r="T551" i="8"/>
  <c r="AA551" i="8"/>
  <c r="AB551" i="8"/>
  <c r="C552" i="8"/>
  <c r="H552" i="8"/>
  <c r="I552" i="8"/>
  <c r="M552" i="8"/>
  <c r="O552" i="8"/>
  <c r="P552" i="8" s="1"/>
  <c r="Q552" i="8" s="1"/>
  <c r="R552" i="8"/>
  <c r="S552" i="8"/>
  <c r="T552" i="8"/>
  <c r="AA552" i="8"/>
  <c r="AB552" i="8"/>
  <c r="C553" i="8"/>
  <c r="H553" i="8"/>
  <c r="X553" i="8" s="1"/>
  <c r="I553" i="8"/>
  <c r="M553" i="8"/>
  <c r="O553" i="8"/>
  <c r="P553" i="8" s="1"/>
  <c r="Q553" i="8" s="1"/>
  <c r="R553" i="8"/>
  <c r="S553" i="8"/>
  <c r="T553" i="8"/>
  <c r="AA553" i="8"/>
  <c r="AB553" i="8"/>
  <c r="C554" i="8"/>
  <c r="H554" i="8"/>
  <c r="I554" i="8"/>
  <c r="M554" i="8"/>
  <c r="O554" i="8"/>
  <c r="P554" i="8" s="1"/>
  <c r="Q554" i="8" s="1"/>
  <c r="R554" i="8"/>
  <c r="S554" i="8"/>
  <c r="T554" i="8"/>
  <c r="AA554" i="8"/>
  <c r="AB554" i="8"/>
  <c r="C555" i="8"/>
  <c r="H555" i="8"/>
  <c r="I555" i="8"/>
  <c r="M555" i="8"/>
  <c r="O555" i="8"/>
  <c r="P555" i="8" s="1"/>
  <c r="Q555" i="8" s="1"/>
  <c r="R555" i="8"/>
  <c r="S555" i="8"/>
  <c r="T555" i="8"/>
  <c r="AA555" i="8"/>
  <c r="AB555" i="8"/>
  <c r="C557" i="8"/>
  <c r="H557" i="8"/>
  <c r="Y557" i="8" s="1"/>
  <c r="I557" i="8"/>
  <c r="M557" i="8"/>
  <c r="O557" i="8"/>
  <c r="P557" i="8" s="1"/>
  <c r="Q557" i="8" s="1"/>
  <c r="R557" i="8"/>
  <c r="S557" i="8"/>
  <c r="T557" i="8"/>
  <c r="AA557" i="8"/>
  <c r="AB557" i="8"/>
  <c r="C559" i="8"/>
  <c r="H559" i="8"/>
  <c r="X559" i="8" s="1"/>
  <c r="I559" i="8"/>
  <c r="M559" i="8"/>
  <c r="O559" i="8"/>
  <c r="P559" i="8" s="1"/>
  <c r="Q559" i="8" s="1"/>
  <c r="R559" i="8"/>
  <c r="S559" i="8"/>
  <c r="T559" i="8"/>
  <c r="AA559" i="8"/>
  <c r="AB559" i="8"/>
  <c r="C560" i="8"/>
  <c r="Y560" i="8"/>
  <c r="I560" i="8"/>
  <c r="M560" i="8"/>
  <c r="O560" i="8"/>
  <c r="P560" i="8" s="1"/>
  <c r="Q560" i="8" s="1"/>
  <c r="R560" i="8"/>
  <c r="S560" i="8"/>
  <c r="T560" i="8"/>
  <c r="AA560" i="8"/>
  <c r="AB560" i="8"/>
  <c r="C561" i="8"/>
  <c r="H561" i="8"/>
  <c r="I561" i="8"/>
  <c r="M561" i="8"/>
  <c r="O561" i="8"/>
  <c r="P561" i="8" s="1"/>
  <c r="Q561" i="8" s="1"/>
  <c r="R561" i="8"/>
  <c r="S561" i="8"/>
  <c r="T561" i="8"/>
  <c r="AA561" i="8"/>
  <c r="AB561" i="8"/>
  <c r="C562" i="8"/>
  <c r="H562" i="8"/>
  <c r="Z562" i="8" s="1"/>
  <c r="I562" i="8"/>
  <c r="M562" i="8"/>
  <c r="O562" i="8"/>
  <c r="P562" i="8" s="1"/>
  <c r="Q562" i="8" s="1"/>
  <c r="R562" i="8"/>
  <c r="S562" i="8"/>
  <c r="T562" i="8"/>
  <c r="AA562" i="8"/>
  <c r="AB562" i="8"/>
  <c r="C563" i="8"/>
  <c r="H563" i="8"/>
  <c r="Y563" i="8" s="1"/>
  <c r="I563" i="8"/>
  <c r="M563" i="8"/>
  <c r="O563" i="8"/>
  <c r="P563" i="8" s="1"/>
  <c r="Q563" i="8" s="1"/>
  <c r="R563" i="8"/>
  <c r="S563" i="8"/>
  <c r="T563" i="8"/>
  <c r="AA563" i="8"/>
  <c r="AB563" i="8"/>
  <c r="C564" i="8"/>
  <c r="H564" i="8"/>
  <c r="X564" i="8" s="1"/>
  <c r="I564" i="8"/>
  <c r="M564" i="8"/>
  <c r="O564" i="8"/>
  <c r="P564" i="8" s="1"/>
  <c r="Q564" i="8" s="1"/>
  <c r="R564" i="8"/>
  <c r="S564" i="8"/>
  <c r="T564" i="8"/>
  <c r="AA564" i="8"/>
  <c r="AB564" i="8"/>
  <c r="C565" i="8"/>
  <c r="H565" i="8"/>
  <c r="I565" i="8"/>
  <c r="M565" i="8"/>
  <c r="O565" i="8"/>
  <c r="P565" i="8" s="1"/>
  <c r="Q565" i="8" s="1"/>
  <c r="R565" i="8"/>
  <c r="S565" i="8"/>
  <c r="T565" i="8"/>
  <c r="AA565" i="8"/>
  <c r="AB565" i="8"/>
  <c r="C566" i="8"/>
  <c r="H566" i="8"/>
  <c r="I566" i="8"/>
  <c r="M566" i="8"/>
  <c r="O566" i="8"/>
  <c r="P566" i="8"/>
  <c r="Q566" i="8"/>
  <c r="R566" i="8"/>
  <c r="S566" i="8"/>
  <c r="T566" i="8"/>
  <c r="N566" i="8" s="1"/>
  <c r="V566" i="8"/>
  <c r="X566" i="8"/>
  <c r="Y566" i="8"/>
  <c r="Z566" i="8"/>
  <c r="AA566" i="8"/>
  <c r="AB566" i="8"/>
  <c r="C569" i="8"/>
  <c r="H569" i="8"/>
  <c r="V569" i="8" s="1"/>
  <c r="I569" i="8"/>
  <c r="M569" i="8"/>
  <c r="O569" i="8"/>
  <c r="P569" i="8" s="1"/>
  <c r="Q569" i="8" s="1"/>
  <c r="R569" i="8"/>
  <c r="S569" i="8"/>
  <c r="T569" i="8"/>
  <c r="AA569" i="8"/>
  <c r="AB569" i="8"/>
  <c r="C570" i="8"/>
  <c r="H570" i="8"/>
  <c r="I570" i="8"/>
  <c r="M570" i="8"/>
  <c r="O570" i="8"/>
  <c r="P570" i="8" s="1"/>
  <c r="Q570" i="8" s="1"/>
  <c r="R570" i="8"/>
  <c r="S570" i="8"/>
  <c r="T570" i="8"/>
  <c r="AA570" i="8"/>
  <c r="AB570" i="8"/>
  <c r="C571" i="8"/>
  <c r="H571" i="8"/>
  <c r="I571" i="8"/>
  <c r="M571" i="8"/>
  <c r="O571" i="8"/>
  <c r="P571" i="8"/>
  <c r="Q571" i="8"/>
  <c r="R571" i="8"/>
  <c r="S571" i="8"/>
  <c r="T571" i="8"/>
  <c r="N571" i="8" s="1"/>
  <c r="V571" i="8"/>
  <c r="X571" i="8"/>
  <c r="Y571" i="8"/>
  <c r="Z571" i="8"/>
  <c r="AA571" i="8"/>
  <c r="AB571" i="8"/>
  <c r="C572" i="8"/>
  <c r="H572" i="8"/>
  <c r="J572" i="8" s="1"/>
  <c r="I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C573" i="8"/>
  <c r="H573" i="8"/>
  <c r="J573" i="8" s="1"/>
  <c r="I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C574" i="8"/>
  <c r="H574" i="8"/>
  <c r="J574" i="8" s="1"/>
  <c r="I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C575" i="8"/>
  <c r="H575" i="8"/>
  <c r="J575" i="8" s="1"/>
  <c r="I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C576" i="8"/>
  <c r="H576" i="8"/>
  <c r="J576" i="8" s="1"/>
  <c r="I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C577" i="8"/>
  <c r="H577" i="8"/>
  <c r="J577" i="8" s="1"/>
  <c r="I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C578" i="8"/>
  <c r="H578" i="8"/>
  <c r="J578" i="8" s="1"/>
  <c r="I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C579" i="8"/>
  <c r="H579" i="8"/>
  <c r="J579" i="8" s="1"/>
  <c r="I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C580" i="8"/>
  <c r="H580" i="8"/>
  <c r="J580" i="8" s="1"/>
  <c r="I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C581" i="8"/>
  <c r="H581" i="8"/>
  <c r="J581" i="8" s="1"/>
  <c r="I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C582" i="8"/>
  <c r="H582" i="8"/>
  <c r="Z582" i="8" s="1"/>
  <c r="I582" i="8"/>
  <c r="M582" i="8"/>
  <c r="O582" i="8"/>
  <c r="P582" i="8" s="1"/>
  <c r="Q582" i="8" s="1"/>
  <c r="R582" i="8"/>
  <c r="S582" i="8"/>
  <c r="T582" i="8"/>
  <c r="AA582" i="8"/>
  <c r="AB582" i="8"/>
  <c r="C583" i="8"/>
  <c r="H583" i="8"/>
  <c r="I583" i="8"/>
  <c r="M583" i="8"/>
  <c r="O583" i="8"/>
  <c r="P583" i="8" s="1"/>
  <c r="Q583" i="8" s="1"/>
  <c r="R583" i="8"/>
  <c r="S583" i="8"/>
  <c r="T583" i="8"/>
  <c r="AA583" i="8"/>
  <c r="AB583" i="8"/>
  <c r="C584" i="8"/>
  <c r="H584" i="8"/>
  <c r="I584" i="8"/>
  <c r="M584" i="8"/>
  <c r="O584" i="8"/>
  <c r="P584" i="8"/>
  <c r="Q584" i="8"/>
  <c r="R584" i="8"/>
  <c r="S584" i="8"/>
  <c r="T584" i="8"/>
  <c r="N584" i="8" s="1"/>
  <c r="U584" i="8"/>
  <c r="V584" i="8"/>
  <c r="W584" i="8"/>
  <c r="X584" i="8"/>
  <c r="Y584" i="8"/>
  <c r="Z584" i="8"/>
  <c r="AA584" i="8"/>
  <c r="AB584" i="8"/>
  <c r="C585" i="8"/>
  <c r="H585" i="8"/>
  <c r="V585" i="8" s="1"/>
  <c r="I585" i="8"/>
  <c r="M585" i="8"/>
  <c r="O585" i="8"/>
  <c r="P585" i="8" s="1"/>
  <c r="Q585" i="8" s="1"/>
  <c r="R585" i="8"/>
  <c r="S585" i="8"/>
  <c r="T585" i="8"/>
  <c r="AA585" i="8"/>
  <c r="AB585" i="8"/>
  <c r="C586" i="8"/>
  <c r="H586" i="8"/>
  <c r="Z586" i="8" s="1"/>
  <c r="I586" i="8"/>
  <c r="M586" i="8"/>
  <c r="O586" i="8"/>
  <c r="P586" i="8" s="1"/>
  <c r="Q586" i="8" s="1"/>
  <c r="R586" i="8"/>
  <c r="S586" i="8"/>
  <c r="T586" i="8"/>
  <c r="AA586" i="8"/>
  <c r="AB586" i="8"/>
  <c r="C587" i="8"/>
  <c r="H587" i="8"/>
  <c r="I587" i="8"/>
  <c r="M587" i="8"/>
  <c r="O587" i="8"/>
  <c r="P587" i="8" s="1"/>
  <c r="Q587" i="8" s="1"/>
  <c r="R587" i="8"/>
  <c r="S587" i="8"/>
  <c r="T587" i="8"/>
  <c r="AA587" i="8"/>
  <c r="AB587" i="8"/>
  <c r="C588" i="8"/>
  <c r="H588" i="8"/>
  <c r="I588" i="8"/>
  <c r="M588" i="8"/>
  <c r="O588" i="8"/>
  <c r="P588" i="8"/>
  <c r="Q588" i="8"/>
  <c r="R588" i="8"/>
  <c r="S588" i="8"/>
  <c r="T588" i="8"/>
  <c r="N588" i="8" s="1"/>
  <c r="V588" i="8"/>
  <c r="X588" i="8"/>
  <c r="Y588" i="8"/>
  <c r="Z588" i="8"/>
  <c r="AA588" i="8"/>
  <c r="AB588" i="8"/>
  <c r="C589" i="8"/>
  <c r="H589" i="8"/>
  <c r="I589" i="8"/>
  <c r="M589" i="8"/>
  <c r="O589" i="8"/>
  <c r="P589" i="8"/>
  <c r="Q589" i="8"/>
  <c r="R589" i="8"/>
  <c r="S589" i="8"/>
  <c r="T589" i="8"/>
  <c r="N589" i="8" s="1"/>
  <c r="V589" i="8"/>
  <c r="X589" i="8"/>
  <c r="Y589" i="8"/>
  <c r="Z589" i="8"/>
  <c r="AA589" i="8"/>
  <c r="AB589" i="8"/>
  <c r="C590" i="8"/>
  <c r="H590" i="8"/>
  <c r="I590" i="8"/>
  <c r="M590" i="8"/>
  <c r="O590" i="8"/>
  <c r="P590" i="8" s="1"/>
  <c r="Q590" i="8" s="1"/>
  <c r="R590" i="8"/>
  <c r="S590" i="8"/>
  <c r="T590" i="8"/>
  <c r="AA590" i="8"/>
  <c r="AB590" i="8"/>
  <c r="C591" i="8"/>
  <c r="H591" i="8"/>
  <c r="Z591" i="8" s="1"/>
  <c r="I591" i="8"/>
  <c r="M591" i="8"/>
  <c r="O591" i="8"/>
  <c r="P591" i="8" s="1"/>
  <c r="Q591" i="8" s="1"/>
  <c r="R591" i="8"/>
  <c r="S591" i="8"/>
  <c r="T591" i="8"/>
  <c r="AA591" i="8"/>
  <c r="AB591" i="8"/>
  <c r="C592" i="8"/>
  <c r="H592" i="8"/>
  <c r="I592" i="8"/>
  <c r="M592" i="8"/>
  <c r="O592" i="8"/>
  <c r="P592" i="8" s="1"/>
  <c r="Q592" i="8" s="1"/>
  <c r="R592" i="8"/>
  <c r="S592" i="8"/>
  <c r="T592" i="8"/>
  <c r="AA592" i="8"/>
  <c r="AB592" i="8"/>
  <c r="C593" i="8"/>
  <c r="H593" i="8"/>
  <c r="X593" i="8" s="1"/>
  <c r="I593" i="8"/>
  <c r="M593" i="8"/>
  <c r="O593" i="8"/>
  <c r="P593" i="8" s="1"/>
  <c r="Q593" i="8" s="1"/>
  <c r="R593" i="8"/>
  <c r="S593" i="8"/>
  <c r="T593" i="8"/>
  <c r="AA593" i="8"/>
  <c r="AB593" i="8"/>
  <c r="C594" i="8"/>
  <c r="H594" i="8"/>
  <c r="X594" i="8" s="1"/>
  <c r="I594" i="8"/>
  <c r="M594" i="8"/>
  <c r="O594" i="8"/>
  <c r="P594" i="8" s="1"/>
  <c r="Q594" i="8" s="1"/>
  <c r="R594" i="8"/>
  <c r="S594" i="8"/>
  <c r="T594" i="8"/>
  <c r="AA594" i="8"/>
  <c r="AB594" i="8"/>
  <c r="C595" i="8"/>
  <c r="H595" i="8"/>
  <c r="Z595" i="8" s="1"/>
  <c r="I595" i="8"/>
  <c r="M595" i="8"/>
  <c r="O595" i="8"/>
  <c r="P595" i="8" s="1"/>
  <c r="Q595" i="8" s="1"/>
  <c r="R595" i="8"/>
  <c r="S595" i="8"/>
  <c r="T595" i="8"/>
  <c r="AA595" i="8"/>
  <c r="AB595" i="8"/>
  <c r="C596" i="8"/>
  <c r="H596" i="8"/>
  <c r="X596" i="8" s="1"/>
  <c r="I596" i="8"/>
  <c r="M596" i="8"/>
  <c r="O596" i="8"/>
  <c r="P596" i="8" s="1"/>
  <c r="Q596" i="8" s="1"/>
  <c r="R596" i="8"/>
  <c r="S596" i="8"/>
  <c r="T596" i="8"/>
  <c r="AA596" i="8"/>
  <c r="AB596" i="8"/>
  <c r="C597" i="8"/>
  <c r="H597" i="8"/>
  <c r="Y597" i="8" s="1"/>
  <c r="I597" i="8"/>
  <c r="M597" i="8"/>
  <c r="O597" i="8"/>
  <c r="P597" i="8" s="1"/>
  <c r="Q597" i="8" s="1"/>
  <c r="R597" i="8"/>
  <c r="S597" i="8"/>
  <c r="T597" i="8"/>
  <c r="AA597" i="8"/>
  <c r="AB597" i="8"/>
  <c r="C598" i="8"/>
  <c r="H598" i="8"/>
  <c r="V598" i="8" s="1"/>
  <c r="I598" i="8"/>
  <c r="M598" i="8"/>
  <c r="O598" i="8"/>
  <c r="P598" i="8" s="1"/>
  <c r="Q598" i="8" s="1"/>
  <c r="R598" i="8"/>
  <c r="S598" i="8"/>
  <c r="T598" i="8"/>
  <c r="AA598" i="8"/>
  <c r="AB598" i="8"/>
  <c r="C599" i="8"/>
  <c r="H599" i="8"/>
  <c r="I599" i="8"/>
  <c r="M599" i="8"/>
  <c r="O599" i="8"/>
  <c r="P599" i="8" s="1"/>
  <c r="Q599" i="8" s="1"/>
  <c r="R599" i="8"/>
  <c r="S599" i="8"/>
  <c r="T599" i="8"/>
  <c r="AA599" i="8"/>
  <c r="AB599" i="8"/>
  <c r="C600" i="8"/>
  <c r="H600" i="8"/>
  <c r="X600" i="8" s="1"/>
  <c r="I600" i="8"/>
  <c r="M600" i="8"/>
  <c r="O600" i="8"/>
  <c r="P600" i="8" s="1"/>
  <c r="Q600" i="8" s="1"/>
  <c r="R600" i="8"/>
  <c r="S600" i="8"/>
  <c r="T600" i="8"/>
  <c r="AA600" i="8"/>
  <c r="AB600" i="8"/>
  <c r="C601" i="8"/>
  <c r="H601" i="8"/>
  <c r="Z601" i="8" s="1"/>
  <c r="I601" i="8"/>
  <c r="M601" i="8"/>
  <c r="O601" i="8"/>
  <c r="P601" i="8" s="1"/>
  <c r="Q601" i="8" s="1"/>
  <c r="R601" i="8"/>
  <c r="S601" i="8"/>
  <c r="T601" i="8"/>
  <c r="AA601" i="8"/>
  <c r="AB601" i="8"/>
  <c r="C602" i="8"/>
  <c r="H602" i="8"/>
  <c r="X602" i="8" s="1"/>
  <c r="I602" i="8"/>
  <c r="M602" i="8"/>
  <c r="O602" i="8"/>
  <c r="P602" i="8" s="1"/>
  <c r="Q602" i="8" s="1"/>
  <c r="R602" i="8"/>
  <c r="S602" i="8"/>
  <c r="T602" i="8"/>
  <c r="AA602" i="8"/>
  <c r="AB602" i="8"/>
  <c r="C603" i="8"/>
  <c r="H603" i="8"/>
  <c r="I603" i="8"/>
  <c r="M603" i="8"/>
  <c r="O603" i="8"/>
  <c r="P603" i="8" s="1"/>
  <c r="Q603" i="8" s="1"/>
  <c r="R603" i="8"/>
  <c r="S603" i="8"/>
  <c r="T603" i="8"/>
  <c r="AA603" i="8"/>
  <c r="AB603" i="8"/>
  <c r="C604" i="8"/>
  <c r="H604" i="8"/>
  <c r="I604" i="8"/>
  <c r="M604" i="8"/>
  <c r="O604" i="8"/>
  <c r="P604" i="8" s="1"/>
  <c r="Q604" i="8" s="1"/>
  <c r="R604" i="8"/>
  <c r="S604" i="8"/>
  <c r="T604" i="8"/>
  <c r="AA604" i="8"/>
  <c r="AB604" i="8"/>
  <c r="C605" i="8"/>
  <c r="H605" i="8"/>
  <c r="I605" i="8"/>
  <c r="M605" i="8"/>
  <c r="O605" i="8"/>
  <c r="P605" i="8" s="1"/>
  <c r="Q605" i="8" s="1"/>
  <c r="R605" i="8"/>
  <c r="S605" i="8"/>
  <c r="T605" i="8"/>
  <c r="AA605" i="8"/>
  <c r="AB605" i="8"/>
  <c r="C606" i="8"/>
  <c r="H606" i="8"/>
  <c r="V606" i="8" s="1"/>
  <c r="I606" i="8"/>
  <c r="M606" i="8"/>
  <c r="O606" i="8"/>
  <c r="P606" i="8" s="1"/>
  <c r="Q606" i="8" s="1"/>
  <c r="R606" i="8"/>
  <c r="S606" i="8"/>
  <c r="T606" i="8"/>
  <c r="AA606" i="8"/>
  <c r="AB606" i="8"/>
  <c r="C607" i="8"/>
  <c r="H607" i="8"/>
  <c r="X607" i="8" s="1"/>
  <c r="I607" i="8"/>
  <c r="M607" i="8"/>
  <c r="O607" i="8"/>
  <c r="P607" i="8" s="1"/>
  <c r="Q607" i="8" s="1"/>
  <c r="R607" i="8"/>
  <c r="S607" i="8"/>
  <c r="T607" i="8"/>
  <c r="AA607" i="8"/>
  <c r="AB607" i="8"/>
  <c r="C608" i="8"/>
  <c r="H608" i="8"/>
  <c r="I608" i="8"/>
  <c r="M608" i="8"/>
  <c r="O608" i="8"/>
  <c r="P608" i="8" s="1"/>
  <c r="Q608" i="8" s="1"/>
  <c r="R608" i="8"/>
  <c r="S608" i="8"/>
  <c r="T608" i="8"/>
  <c r="AA608" i="8"/>
  <c r="AB608" i="8"/>
  <c r="C609" i="8"/>
  <c r="H609" i="8"/>
  <c r="X609" i="8" s="1"/>
  <c r="I609" i="8"/>
  <c r="M609" i="8"/>
  <c r="O609" i="8"/>
  <c r="P609" i="8" s="1"/>
  <c r="Q609" i="8" s="1"/>
  <c r="R609" i="8"/>
  <c r="S609" i="8"/>
  <c r="T609" i="8"/>
  <c r="AA609" i="8"/>
  <c r="AB609" i="8"/>
  <c r="C610" i="8"/>
  <c r="H610" i="8"/>
  <c r="X610" i="8" s="1"/>
  <c r="I610" i="8"/>
  <c r="M610" i="8"/>
  <c r="O610" i="8"/>
  <c r="P610" i="8" s="1"/>
  <c r="Q610" i="8" s="1"/>
  <c r="R610" i="8"/>
  <c r="S610" i="8"/>
  <c r="T610" i="8"/>
  <c r="AA610" i="8"/>
  <c r="AB610" i="8"/>
  <c r="C611" i="8"/>
  <c r="H611" i="8"/>
  <c r="I611" i="8"/>
  <c r="M611" i="8"/>
  <c r="O611" i="8"/>
  <c r="P611" i="8" s="1"/>
  <c r="Q611" i="8" s="1"/>
  <c r="R611" i="8"/>
  <c r="S611" i="8"/>
  <c r="T611" i="8"/>
  <c r="AA611" i="8"/>
  <c r="AB611" i="8"/>
  <c r="C612" i="8"/>
  <c r="H612" i="8"/>
  <c r="I612" i="8"/>
  <c r="M612" i="8"/>
  <c r="O612" i="8"/>
  <c r="P612" i="8" s="1"/>
  <c r="Q612" i="8" s="1"/>
  <c r="R612" i="8"/>
  <c r="S612" i="8"/>
  <c r="T612" i="8"/>
  <c r="AA612" i="8"/>
  <c r="AB612" i="8"/>
  <c r="C613" i="8"/>
  <c r="H613" i="8"/>
  <c r="Z613" i="8" s="1"/>
  <c r="I613" i="8"/>
  <c r="M613" i="8"/>
  <c r="O613" i="8"/>
  <c r="P613" i="8" s="1"/>
  <c r="Q613" i="8" s="1"/>
  <c r="R613" i="8"/>
  <c r="S613" i="8"/>
  <c r="T613" i="8"/>
  <c r="AA613" i="8"/>
  <c r="AB613" i="8"/>
  <c r="C614" i="8"/>
  <c r="H614" i="8"/>
  <c r="V614" i="8" s="1"/>
  <c r="I614" i="8"/>
  <c r="M614" i="8"/>
  <c r="O614" i="8"/>
  <c r="P614" i="8" s="1"/>
  <c r="Q614" i="8" s="1"/>
  <c r="R614" i="8"/>
  <c r="S614" i="8"/>
  <c r="T614" i="8"/>
  <c r="AA614" i="8"/>
  <c r="AB614" i="8"/>
  <c r="C615" i="8"/>
  <c r="H615" i="8"/>
  <c r="Y615" i="8" s="1"/>
  <c r="I615" i="8"/>
  <c r="M615" i="8"/>
  <c r="O615" i="8"/>
  <c r="P615" i="8" s="1"/>
  <c r="Q615" i="8" s="1"/>
  <c r="R615" i="8"/>
  <c r="S615" i="8"/>
  <c r="T615" i="8"/>
  <c r="AA615" i="8"/>
  <c r="AB615" i="8"/>
  <c r="C616" i="8"/>
  <c r="H616" i="8"/>
  <c r="I616" i="8"/>
  <c r="M616" i="8"/>
  <c r="O616" i="8"/>
  <c r="P616" i="8" s="1"/>
  <c r="Q616" i="8" s="1"/>
  <c r="R616" i="8"/>
  <c r="S616" i="8"/>
  <c r="T616" i="8"/>
  <c r="AA616" i="8"/>
  <c r="AB616" i="8"/>
  <c r="C617" i="8"/>
  <c r="H617" i="8"/>
  <c r="I617" i="8"/>
  <c r="M617" i="8"/>
  <c r="O617" i="8"/>
  <c r="P617" i="8" s="1"/>
  <c r="Q617" i="8" s="1"/>
  <c r="R617" i="8"/>
  <c r="S617" i="8"/>
  <c r="T617" i="8"/>
  <c r="AA617" i="8"/>
  <c r="AB617" i="8"/>
  <c r="C618" i="8"/>
  <c r="H618" i="8"/>
  <c r="X618" i="8" s="1"/>
  <c r="I618" i="8"/>
  <c r="M618" i="8"/>
  <c r="O618" i="8"/>
  <c r="P618" i="8" s="1"/>
  <c r="Q618" i="8" s="1"/>
  <c r="R618" i="8"/>
  <c r="S618" i="8"/>
  <c r="T618" i="8"/>
  <c r="AA618" i="8"/>
  <c r="AB618" i="8"/>
  <c r="C619" i="8"/>
  <c r="H619" i="8"/>
  <c r="Y619" i="8" s="1"/>
  <c r="I619" i="8"/>
  <c r="M619" i="8"/>
  <c r="O619" i="8"/>
  <c r="P619" i="8" s="1"/>
  <c r="Q619" i="8" s="1"/>
  <c r="R619" i="8"/>
  <c r="S619" i="8"/>
  <c r="T619" i="8"/>
  <c r="AA619" i="8"/>
  <c r="AB619" i="8"/>
  <c r="C620" i="8"/>
  <c r="H620" i="8"/>
  <c r="I620" i="8"/>
  <c r="M620" i="8"/>
  <c r="O620" i="8"/>
  <c r="P620" i="8" s="1"/>
  <c r="Q620" i="8" s="1"/>
  <c r="R620" i="8"/>
  <c r="S620" i="8"/>
  <c r="T620" i="8"/>
  <c r="AA620" i="8"/>
  <c r="AB620" i="8"/>
  <c r="C621" i="8"/>
  <c r="H621" i="8"/>
  <c r="X621" i="8" s="1"/>
  <c r="I621" i="8"/>
  <c r="M621" i="8"/>
  <c r="O621" i="8"/>
  <c r="P621" i="8" s="1"/>
  <c r="Q621" i="8" s="1"/>
  <c r="R621" i="8"/>
  <c r="S621" i="8"/>
  <c r="T621" i="8"/>
  <c r="AA621" i="8"/>
  <c r="AB621" i="8"/>
  <c r="C622" i="8"/>
  <c r="H622" i="8"/>
  <c r="X622" i="8" s="1"/>
  <c r="I622" i="8"/>
  <c r="M622" i="8"/>
  <c r="O622" i="8"/>
  <c r="P622" i="8" s="1"/>
  <c r="Q622" i="8" s="1"/>
  <c r="R622" i="8"/>
  <c r="S622" i="8"/>
  <c r="T622" i="8"/>
  <c r="AA622" i="8"/>
  <c r="AB622" i="8"/>
  <c r="C623" i="8"/>
  <c r="H623" i="8"/>
  <c r="X623" i="8" s="1"/>
  <c r="I623" i="8"/>
  <c r="M623" i="8"/>
  <c r="O623" i="8"/>
  <c r="P623" i="8" s="1"/>
  <c r="Q623" i="8" s="1"/>
  <c r="R623" i="8"/>
  <c r="S623" i="8"/>
  <c r="T623" i="8"/>
  <c r="AA623" i="8"/>
  <c r="AB623" i="8"/>
  <c r="C624" i="8"/>
  <c r="H624" i="8"/>
  <c r="I624" i="8"/>
  <c r="M624" i="8"/>
  <c r="O624" i="8"/>
  <c r="P624" i="8" s="1"/>
  <c r="Q624" i="8" s="1"/>
  <c r="R624" i="8"/>
  <c r="S624" i="8"/>
  <c r="T624" i="8"/>
  <c r="AA624" i="8"/>
  <c r="AB624" i="8"/>
  <c r="C626" i="8"/>
  <c r="H626" i="8"/>
  <c r="X626" i="8" s="1"/>
  <c r="I626" i="8"/>
  <c r="M626" i="8"/>
  <c r="O626" i="8"/>
  <c r="P626" i="8" s="1"/>
  <c r="Q626" i="8" s="1"/>
  <c r="R626" i="8"/>
  <c r="S626" i="8"/>
  <c r="T626" i="8"/>
  <c r="AA626" i="8"/>
  <c r="AB626" i="8"/>
  <c r="C628" i="8"/>
  <c r="H628" i="8"/>
  <c r="X628" i="8" s="1"/>
  <c r="I628" i="8"/>
  <c r="M628" i="8"/>
  <c r="O628" i="8"/>
  <c r="P628" i="8" s="1"/>
  <c r="Q628" i="8" s="1"/>
  <c r="R628" i="8"/>
  <c r="S628" i="8"/>
  <c r="T628" i="8"/>
  <c r="AA628" i="8"/>
  <c r="AB628" i="8"/>
  <c r="C629" i="8"/>
  <c r="H629" i="8"/>
  <c r="Z629" i="8" s="1"/>
  <c r="I629" i="8"/>
  <c r="M629" i="8"/>
  <c r="O629" i="8"/>
  <c r="P629" i="8" s="1"/>
  <c r="Q629" i="8" s="1"/>
  <c r="R629" i="8"/>
  <c r="S629" i="8"/>
  <c r="T629" i="8"/>
  <c r="AA629" i="8"/>
  <c r="AB629" i="8"/>
  <c r="C630" i="8"/>
  <c r="H630" i="8"/>
  <c r="I630" i="8"/>
  <c r="M630" i="8"/>
  <c r="O630" i="8"/>
  <c r="P630" i="8" s="1"/>
  <c r="Q630" i="8" s="1"/>
  <c r="R630" i="8"/>
  <c r="S630" i="8"/>
  <c r="T630" i="8"/>
  <c r="AA630" i="8"/>
  <c r="AB630" i="8"/>
  <c r="C631" i="8"/>
  <c r="H631" i="8"/>
  <c r="I631" i="8"/>
  <c r="M631" i="8"/>
  <c r="O631" i="8"/>
  <c r="P631" i="8" s="1"/>
  <c r="Q631" i="8" s="1"/>
  <c r="R631" i="8"/>
  <c r="S631" i="8"/>
  <c r="T631" i="8"/>
  <c r="AA631" i="8"/>
  <c r="AB631" i="8"/>
  <c r="C632" i="8"/>
  <c r="H632" i="8"/>
  <c r="X632" i="8" s="1"/>
  <c r="I632" i="8"/>
  <c r="M632" i="8"/>
  <c r="O632" i="8"/>
  <c r="P632" i="8" s="1"/>
  <c r="Q632" i="8" s="1"/>
  <c r="R632" i="8"/>
  <c r="S632" i="8"/>
  <c r="T632" i="8"/>
  <c r="AA632" i="8"/>
  <c r="AB632" i="8"/>
  <c r="C633" i="8"/>
  <c r="H633" i="8"/>
  <c r="Y633" i="8" s="1"/>
  <c r="I633" i="8"/>
  <c r="M633" i="8"/>
  <c r="O633" i="8"/>
  <c r="P633" i="8" s="1"/>
  <c r="Q633" i="8" s="1"/>
  <c r="R633" i="8"/>
  <c r="S633" i="8"/>
  <c r="T633" i="8"/>
  <c r="AA633" i="8"/>
  <c r="AB633" i="8"/>
  <c r="C634" i="8"/>
  <c r="H634" i="8"/>
  <c r="X634" i="8" s="1"/>
  <c r="I634" i="8"/>
  <c r="M634" i="8"/>
  <c r="O634" i="8"/>
  <c r="P634" i="8" s="1"/>
  <c r="Q634" i="8" s="1"/>
  <c r="R634" i="8"/>
  <c r="S634" i="8"/>
  <c r="T634" i="8"/>
  <c r="AA634" i="8"/>
  <c r="AB634" i="8"/>
  <c r="C635" i="8"/>
  <c r="H635" i="8"/>
  <c r="I635" i="8"/>
  <c r="M635" i="8"/>
  <c r="O635" i="8"/>
  <c r="P635" i="8" s="1"/>
  <c r="Q635" i="8" s="1"/>
  <c r="R635" i="8"/>
  <c r="S635" i="8"/>
  <c r="T635" i="8"/>
  <c r="AA635" i="8"/>
  <c r="AB635" i="8"/>
  <c r="C636" i="8"/>
  <c r="H636" i="8"/>
  <c r="I636" i="8"/>
  <c r="M636" i="8"/>
  <c r="O636" i="8"/>
  <c r="P636" i="8" s="1"/>
  <c r="Q636" i="8" s="1"/>
  <c r="R636" i="8"/>
  <c r="S636" i="8"/>
  <c r="T636" i="8"/>
  <c r="AA636" i="8"/>
  <c r="AB636" i="8"/>
  <c r="C637" i="8"/>
  <c r="H637" i="8"/>
  <c r="I637" i="8"/>
  <c r="M637" i="8"/>
  <c r="O637" i="8"/>
  <c r="P637" i="8" s="1"/>
  <c r="Q637" i="8" s="1"/>
  <c r="R637" i="8"/>
  <c r="S637" i="8"/>
  <c r="T637" i="8"/>
  <c r="AA637" i="8"/>
  <c r="AB637" i="8"/>
  <c r="C638" i="8"/>
  <c r="H638" i="8"/>
  <c r="V638" i="8" s="1"/>
  <c r="I638" i="8"/>
  <c r="M638" i="8"/>
  <c r="O638" i="8"/>
  <c r="P638" i="8" s="1"/>
  <c r="Q638" i="8" s="1"/>
  <c r="R638" i="8"/>
  <c r="S638" i="8"/>
  <c r="T638" i="8"/>
  <c r="AA638" i="8"/>
  <c r="AB638" i="8"/>
  <c r="C639" i="8"/>
  <c r="H639" i="8"/>
  <c r="I639" i="8"/>
  <c r="M639" i="8"/>
  <c r="O639" i="8"/>
  <c r="P639" i="8" s="1"/>
  <c r="Q639" i="8" s="1"/>
  <c r="R639" i="8"/>
  <c r="S639" i="8"/>
  <c r="T639" i="8"/>
  <c r="AA639" i="8"/>
  <c r="AB639" i="8"/>
  <c r="C640" i="8"/>
  <c r="H640" i="8"/>
  <c r="I640" i="8"/>
  <c r="M640" i="8"/>
  <c r="O640" i="8"/>
  <c r="P640" i="8" s="1"/>
  <c r="Q640" i="8" s="1"/>
  <c r="R640" i="8"/>
  <c r="S640" i="8"/>
  <c r="T640" i="8"/>
  <c r="AA640" i="8"/>
  <c r="AB640" i="8"/>
  <c r="C641" i="8"/>
  <c r="H641" i="8"/>
  <c r="X641" i="8" s="1"/>
  <c r="I641" i="8"/>
  <c r="M641" i="8"/>
  <c r="O641" i="8"/>
  <c r="P641" i="8" s="1"/>
  <c r="Q641" i="8" s="1"/>
  <c r="R641" i="8"/>
  <c r="S641" i="8"/>
  <c r="T641" i="8"/>
  <c r="AA641" i="8"/>
  <c r="AB641" i="8"/>
  <c r="C642" i="8"/>
  <c r="H642" i="8"/>
  <c r="X642" i="8" s="1"/>
  <c r="I642" i="8"/>
  <c r="M642" i="8"/>
  <c r="O642" i="8"/>
  <c r="P642" i="8" s="1"/>
  <c r="Q642" i="8" s="1"/>
  <c r="R642" i="8"/>
  <c r="S642" i="8"/>
  <c r="T642" i="8"/>
  <c r="AA642" i="8"/>
  <c r="AB642" i="8"/>
  <c r="C643" i="8"/>
  <c r="H643" i="8"/>
  <c r="Z643" i="8" s="1"/>
  <c r="I643" i="8"/>
  <c r="M643" i="8"/>
  <c r="O643" i="8"/>
  <c r="P643" i="8" s="1"/>
  <c r="Q643" i="8" s="1"/>
  <c r="R643" i="8"/>
  <c r="S643" i="8"/>
  <c r="T643" i="8"/>
  <c r="AA643" i="8"/>
  <c r="AB643" i="8"/>
  <c r="C644" i="8"/>
  <c r="H644" i="8"/>
  <c r="X644" i="8" s="1"/>
  <c r="I644" i="8"/>
  <c r="M644" i="8"/>
  <c r="O644" i="8"/>
  <c r="P644" i="8" s="1"/>
  <c r="Q644" i="8" s="1"/>
  <c r="R644" i="8"/>
  <c r="S644" i="8"/>
  <c r="T644" i="8"/>
  <c r="AA644" i="8"/>
  <c r="AB644" i="8"/>
  <c r="C645" i="8"/>
  <c r="H645" i="8"/>
  <c r="I645" i="8"/>
  <c r="M645" i="8"/>
  <c r="O645" i="8"/>
  <c r="P645" i="8" s="1"/>
  <c r="Q645" i="8" s="1"/>
  <c r="R645" i="8"/>
  <c r="S645" i="8"/>
  <c r="T645" i="8"/>
  <c r="AA645" i="8"/>
  <c r="AB645" i="8"/>
  <c r="C646" i="8"/>
  <c r="H646" i="8"/>
  <c r="I646" i="8"/>
  <c r="M646" i="8"/>
  <c r="O646" i="8"/>
  <c r="P646" i="8" s="1"/>
  <c r="Q646" i="8" s="1"/>
  <c r="R646" i="8"/>
  <c r="S646" i="8"/>
  <c r="T646" i="8"/>
  <c r="AA646" i="8"/>
  <c r="AB646" i="8"/>
  <c r="C647" i="8"/>
  <c r="H647" i="8"/>
  <c r="Y647" i="8" s="1"/>
  <c r="I647" i="8"/>
  <c r="M647" i="8"/>
  <c r="O647" i="8"/>
  <c r="P647" i="8" s="1"/>
  <c r="Q647" i="8" s="1"/>
  <c r="R647" i="8"/>
  <c r="S647" i="8"/>
  <c r="T647" i="8"/>
  <c r="AA647" i="8"/>
  <c r="AB647" i="8"/>
  <c r="C648" i="8"/>
  <c r="H648" i="8"/>
  <c r="X648" i="8" s="1"/>
  <c r="I648" i="8"/>
  <c r="M648" i="8"/>
  <c r="O648" i="8"/>
  <c r="P648" i="8" s="1"/>
  <c r="Q648" i="8" s="1"/>
  <c r="R648" i="8"/>
  <c r="S648" i="8"/>
  <c r="T648" i="8"/>
  <c r="AA648" i="8"/>
  <c r="AB648" i="8"/>
  <c r="C649" i="8"/>
  <c r="H649" i="8"/>
  <c r="I649" i="8"/>
  <c r="M649" i="8"/>
  <c r="O649" i="8"/>
  <c r="P649" i="8"/>
  <c r="Q649" i="8"/>
  <c r="R649" i="8"/>
  <c r="S649" i="8"/>
  <c r="T649" i="8"/>
  <c r="N649" i="8" s="1"/>
  <c r="V649" i="8"/>
  <c r="X649" i="8"/>
  <c r="Y649" i="8"/>
  <c r="Z649" i="8"/>
  <c r="AA649" i="8"/>
  <c r="AB649" i="8"/>
  <c r="C650" i="8"/>
  <c r="H650" i="8"/>
  <c r="Z650" i="8" s="1"/>
  <c r="I650" i="8"/>
  <c r="M650" i="8"/>
  <c r="O650" i="8"/>
  <c r="P650" i="8" s="1"/>
  <c r="Q650" i="8" s="1"/>
  <c r="R650" i="8"/>
  <c r="S650" i="8"/>
  <c r="T650" i="8"/>
  <c r="AA650" i="8"/>
  <c r="AB650" i="8"/>
  <c r="C651" i="8"/>
  <c r="H651" i="8"/>
  <c r="X651" i="8" s="1"/>
  <c r="I651" i="8"/>
  <c r="M651" i="8"/>
  <c r="O651" i="8"/>
  <c r="P651" i="8" s="1"/>
  <c r="Q651" i="8" s="1"/>
  <c r="R651" i="8"/>
  <c r="S651" i="8"/>
  <c r="T651" i="8"/>
  <c r="AA651" i="8"/>
  <c r="AB651" i="8"/>
  <c r="C652" i="8"/>
  <c r="H652" i="8"/>
  <c r="Z652" i="8" s="1"/>
  <c r="I652" i="8"/>
  <c r="M652" i="8"/>
  <c r="O652" i="8"/>
  <c r="P652" i="8" s="1"/>
  <c r="Q652" i="8" s="1"/>
  <c r="R652" i="8"/>
  <c r="S652" i="8"/>
  <c r="T652" i="8"/>
  <c r="AA652" i="8"/>
  <c r="AB652" i="8"/>
  <c r="C653" i="8"/>
  <c r="H653" i="8"/>
  <c r="Z653" i="8" s="1"/>
  <c r="I653" i="8"/>
  <c r="M653" i="8"/>
  <c r="O653" i="8"/>
  <c r="P653" i="8" s="1"/>
  <c r="Q653" i="8" s="1"/>
  <c r="R653" i="8"/>
  <c r="S653" i="8"/>
  <c r="T653" i="8"/>
  <c r="AA653" i="8"/>
  <c r="AB653" i="8"/>
  <c r="C654" i="8"/>
  <c r="H654" i="8"/>
  <c r="I654" i="8"/>
  <c r="M654" i="8"/>
  <c r="O654" i="8"/>
  <c r="P654" i="8" s="1"/>
  <c r="Q654" i="8" s="1"/>
  <c r="R654" i="8"/>
  <c r="S654" i="8"/>
  <c r="T654" i="8"/>
  <c r="AA654" i="8"/>
  <c r="AB654" i="8"/>
  <c r="C655" i="8"/>
  <c r="H655" i="8"/>
  <c r="Z655" i="8" s="1"/>
  <c r="I655" i="8"/>
  <c r="M655" i="8"/>
  <c r="O655" i="8"/>
  <c r="P655" i="8" s="1"/>
  <c r="Q655" i="8" s="1"/>
  <c r="R655" i="8"/>
  <c r="S655" i="8"/>
  <c r="T655" i="8"/>
  <c r="AA655" i="8"/>
  <c r="AB655" i="8"/>
  <c r="C656" i="8"/>
  <c r="H656" i="8"/>
  <c r="Z656" i="8" s="1"/>
  <c r="I656" i="8"/>
  <c r="M656" i="8"/>
  <c r="O656" i="8"/>
  <c r="P656" i="8" s="1"/>
  <c r="Q656" i="8" s="1"/>
  <c r="R656" i="8"/>
  <c r="S656" i="8"/>
  <c r="T656" i="8"/>
  <c r="AA656" i="8"/>
  <c r="AB656" i="8"/>
  <c r="C658" i="8"/>
  <c r="H658" i="8"/>
  <c r="I658" i="8"/>
  <c r="M658" i="8"/>
  <c r="O658" i="8"/>
  <c r="P658" i="8" s="1"/>
  <c r="Q658" i="8" s="1"/>
  <c r="R658" i="8"/>
  <c r="S658" i="8"/>
  <c r="T658" i="8"/>
  <c r="AA658" i="8"/>
  <c r="AB658" i="8"/>
  <c r="C659" i="8"/>
  <c r="H659" i="8"/>
  <c r="Z659" i="8" s="1"/>
  <c r="I659" i="8"/>
  <c r="M659" i="8"/>
  <c r="O659" i="8"/>
  <c r="P659" i="8" s="1"/>
  <c r="Q659" i="8" s="1"/>
  <c r="R659" i="8"/>
  <c r="S659" i="8"/>
  <c r="T659" i="8"/>
  <c r="AA659" i="8"/>
  <c r="AB659" i="8"/>
  <c r="C660" i="8"/>
  <c r="H660" i="8"/>
  <c r="I660" i="8"/>
  <c r="M660" i="8"/>
  <c r="O660" i="8"/>
  <c r="P660" i="8" s="1"/>
  <c r="Q660" i="8" s="1"/>
  <c r="R660" i="8"/>
  <c r="S660" i="8"/>
  <c r="T660" i="8"/>
  <c r="AA660" i="8"/>
  <c r="AB660" i="8"/>
  <c r="C661" i="8"/>
  <c r="H661" i="8"/>
  <c r="I661" i="8"/>
  <c r="M661" i="8"/>
  <c r="O661" i="8"/>
  <c r="P661" i="8" s="1"/>
  <c r="Q661" i="8" s="1"/>
  <c r="R661" i="8"/>
  <c r="S661" i="8"/>
  <c r="T661" i="8"/>
  <c r="AA661" i="8"/>
  <c r="AB661" i="8"/>
  <c r="C662" i="8"/>
  <c r="H662" i="8"/>
  <c r="Z662" i="8" s="1"/>
  <c r="I662" i="8"/>
  <c r="M662" i="8"/>
  <c r="O662" i="8"/>
  <c r="P662" i="8" s="1"/>
  <c r="Q662" i="8" s="1"/>
  <c r="R662" i="8"/>
  <c r="S662" i="8"/>
  <c r="T662" i="8"/>
  <c r="AA662" i="8"/>
  <c r="AB662" i="8"/>
  <c r="C663" i="8"/>
  <c r="H663" i="8"/>
  <c r="W663" i="8" s="1"/>
  <c r="I663" i="8"/>
  <c r="M663" i="8"/>
  <c r="O663" i="8"/>
  <c r="P663" i="8" s="1"/>
  <c r="Q663" i="8" s="1"/>
  <c r="R663" i="8"/>
  <c r="S663" i="8"/>
  <c r="T663" i="8"/>
  <c r="AA663" i="8"/>
  <c r="AB663" i="8"/>
  <c r="C664" i="8"/>
  <c r="H664" i="8"/>
  <c r="I664" i="8"/>
  <c r="M664" i="8"/>
  <c r="O664" i="8"/>
  <c r="P664" i="8" s="1"/>
  <c r="Q664" i="8" s="1"/>
  <c r="R664" i="8"/>
  <c r="S664" i="8"/>
  <c r="T664" i="8"/>
  <c r="AA664" i="8"/>
  <c r="AB664" i="8"/>
  <c r="C665" i="8"/>
  <c r="H665" i="8"/>
  <c r="Z665" i="8" s="1"/>
  <c r="I665" i="8"/>
  <c r="M665" i="8"/>
  <c r="O665" i="8"/>
  <c r="P665" i="8" s="1"/>
  <c r="Q665" i="8" s="1"/>
  <c r="R665" i="8"/>
  <c r="S665" i="8"/>
  <c r="T665" i="8"/>
  <c r="AA665" i="8"/>
  <c r="AB665" i="8"/>
  <c r="C666" i="8"/>
  <c r="H666" i="8"/>
  <c r="I666" i="8"/>
  <c r="M666" i="8"/>
  <c r="O666" i="8"/>
  <c r="P666" i="8" s="1"/>
  <c r="Q666" i="8" s="1"/>
  <c r="R666" i="8"/>
  <c r="S666" i="8"/>
  <c r="T666" i="8"/>
  <c r="AA666" i="8"/>
  <c r="AB666" i="8"/>
  <c r="C667" i="8"/>
  <c r="H667" i="8"/>
  <c r="V667" i="8" s="1"/>
  <c r="I667" i="8"/>
  <c r="M667" i="8"/>
  <c r="N667" i="8"/>
  <c r="O667" i="8"/>
  <c r="P667" i="8" s="1"/>
  <c r="Q667" i="8" s="1"/>
  <c r="R667" i="8"/>
  <c r="S667" i="8"/>
  <c r="T667" i="8"/>
  <c r="AA667" i="8"/>
  <c r="AB667" i="8"/>
  <c r="C668" i="8"/>
  <c r="H668" i="8"/>
  <c r="V668" i="8" s="1"/>
  <c r="I668" i="8"/>
  <c r="M668" i="8"/>
  <c r="O668" i="8"/>
  <c r="P668" i="8" s="1"/>
  <c r="Q668" i="8" s="1"/>
  <c r="R668" i="8"/>
  <c r="S668" i="8"/>
  <c r="T668" i="8"/>
  <c r="AA668" i="8"/>
  <c r="AB668" i="8"/>
  <c r="C669" i="8"/>
  <c r="H669" i="8"/>
  <c r="Z669" i="8" s="1"/>
  <c r="I669" i="8"/>
  <c r="M669" i="8"/>
  <c r="O669" i="8"/>
  <c r="P669" i="8" s="1"/>
  <c r="Q669" i="8" s="1"/>
  <c r="R669" i="8"/>
  <c r="S669" i="8"/>
  <c r="T669" i="8"/>
  <c r="AA669" i="8"/>
  <c r="AB669" i="8"/>
  <c r="C670" i="8"/>
  <c r="H670" i="8"/>
  <c r="X670" i="8" s="1"/>
  <c r="I670" i="8"/>
  <c r="M670" i="8"/>
  <c r="O670" i="8"/>
  <c r="P670" i="8" s="1"/>
  <c r="Q670" i="8" s="1"/>
  <c r="R670" i="8"/>
  <c r="S670" i="8"/>
  <c r="T670" i="8"/>
  <c r="AA670" i="8"/>
  <c r="AB670" i="8"/>
  <c r="C671" i="8"/>
  <c r="H671" i="8"/>
  <c r="I671" i="8"/>
  <c r="M671" i="8"/>
  <c r="O671" i="8"/>
  <c r="P671" i="8" s="1"/>
  <c r="Q671" i="8" s="1"/>
  <c r="R671" i="8"/>
  <c r="S671" i="8"/>
  <c r="T671" i="8"/>
  <c r="AA671" i="8"/>
  <c r="AB671" i="8"/>
  <c r="C672" i="8"/>
  <c r="H672" i="8"/>
  <c r="I672" i="8"/>
  <c r="M672" i="8"/>
  <c r="O672" i="8"/>
  <c r="P672" i="8" s="1"/>
  <c r="Q672" i="8" s="1"/>
  <c r="R672" i="8"/>
  <c r="S672" i="8"/>
  <c r="T672" i="8"/>
  <c r="AA672" i="8"/>
  <c r="AB672" i="8"/>
  <c r="C673" i="8"/>
  <c r="H673" i="8"/>
  <c r="I673" i="8"/>
  <c r="M673" i="8"/>
  <c r="O673" i="8"/>
  <c r="P673" i="8" s="1"/>
  <c r="Q673" i="8" s="1"/>
  <c r="R673" i="8"/>
  <c r="S673" i="8"/>
  <c r="T673" i="8"/>
  <c r="AA673" i="8"/>
  <c r="AB673" i="8"/>
  <c r="C674" i="8"/>
  <c r="H674" i="8"/>
  <c r="J674" i="8" s="1"/>
  <c r="I674" i="8"/>
  <c r="M674" i="8"/>
  <c r="N674" i="8"/>
  <c r="O674" i="8"/>
  <c r="P674" i="8"/>
  <c r="Q674" i="8"/>
  <c r="R674" i="8"/>
  <c r="S674" i="8"/>
  <c r="T674" i="8"/>
  <c r="U674" i="8"/>
  <c r="V674" i="8"/>
  <c r="W674" i="8"/>
  <c r="X674" i="8"/>
  <c r="Y674" i="8"/>
  <c r="Z674" i="8"/>
  <c r="AA674" i="8"/>
  <c r="AB674" i="8"/>
  <c r="C675" i="8"/>
  <c r="H675" i="8"/>
  <c r="I675" i="8"/>
  <c r="M675" i="8"/>
  <c r="O675" i="8"/>
  <c r="P675" i="8"/>
  <c r="Q675" i="8"/>
  <c r="R675" i="8"/>
  <c r="S675" i="8"/>
  <c r="T675" i="8"/>
  <c r="N675" i="8" s="1"/>
  <c r="V675" i="8"/>
  <c r="X675" i="8"/>
  <c r="Y675" i="8"/>
  <c r="Z675" i="8"/>
  <c r="AA675" i="8"/>
  <c r="AB675" i="8"/>
  <c r="C676" i="8"/>
  <c r="H676" i="8"/>
  <c r="X676" i="8" s="1"/>
  <c r="I676" i="8"/>
  <c r="M676" i="8"/>
  <c r="O676" i="8"/>
  <c r="P676" i="8" s="1"/>
  <c r="Q676" i="8" s="1"/>
  <c r="R676" i="8"/>
  <c r="S676" i="8"/>
  <c r="T676" i="8"/>
  <c r="AA676" i="8"/>
  <c r="AB676" i="8"/>
  <c r="C677" i="8"/>
  <c r="H677" i="8"/>
  <c r="I677" i="8"/>
  <c r="M677" i="8"/>
  <c r="O677" i="8"/>
  <c r="P677" i="8" s="1"/>
  <c r="Q677" i="8" s="1"/>
  <c r="R677" i="8"/>
  <c r="S677" i="8"/>
  <c r="T677" i="8"/>
  <c r="AA677" i="8"/>
  <c r="AB677" i="8"/>
  <c r="C678" i="8"/>
  <c r="H678" i="8"/>
  <c r="I678" i="8"/>
  <c r="M678" i="8"/>
  <c r="O678" i="8"/>
  <c r="P678" i="8" s="1"/>
  <c r="Q678" i="8" s="1"/>
  <c r="R678" i="8"/>
  <c r="S678" i="8"/>
  <c r="T678" i="8"/>
  <c r="AA678" i="8"/>
  <c r="AB678" i="8"/>
  <c r="C679" i="8"/>
  <c r="H679" i="8"/>
  <c r="I679" i="8"/>
  <c r="M679" i="8"/>
  <c r="O679" i="8"/>
  <c r="P679" i="8" s="1"/>
  <c r="Q679" i="8" s="1"/>
  <c r="R679" i="8"/>
  <c r="S679" i="8"/>
  <c r="T679" i="8"/>
  <c r="AA679" i="8"/>
  <c r="AB679" i="8"/>
  <c r="C680" i="8"/>
  <c r="H680" i="8"/>
  <c r="I680" i="8"/>
  <c r="M680" i="8"/>
  <c r="O680" i="8"/>
  <c r="P680" i="8" s="1"/>
  <c r="Q680" i="8" s="1"/>
  <c r="R680" i="8"/>
  <c r="S680" i="8"/>
  <c r="T680" i="8"/>
  <c r="AA680" i="8"/>
  <c r="AB680" i="8"/>
  <c r="C681" i="8"/>
  <c r="H681" i="8"/>
  <c r="Y681" i="8" s="1"/>
  <c r="I681" i="8"/>
  <c r="M681" i="8"/>
  <c r="O681" i="8"/>
  <c r="P681" i="8" s="1"/>
  <c r="Q681" i="8" s="1"/>
  <c r="R681" i="8"/>
  <c r="S681" i="8"/>
  <c r="T681" i="8"/>
  <c r="AA681" i="8"/>
  <c r="AB681" i="8"/>
  <c r="C682" i="8"/>
  <c r="H682" i="8"/>
  <c r="V682" i="8" s="1"/>
  <c r="I682" i="8"/>
  <c r="M682" i="8"/>
  <c r="O682" i="8"/>
  <c r="P682" i="8" s="1"/>
  <c r="Q682" i="8" s="1"/>
  <c r="R682" i="8"/>
  <c r="S682" i="8"/>
  <c r="T682" i="8"/>
  <c r="AA682" i="8"/>
  <c r="AB682" i="8"/>
  <c r="C683" i="8"/>
  <c r="H683" i="8"/>
  <c r="Y683" i="8" s="1"/>
  <c r="I683" i="8"/>
  <c r="M683" i="8"/>
  <c r="O683" i="8"/>
  <c r="P683" i="8" s="1"/>
  <c r="Q683" i="8" s="1"/>
  <c r="R683" i="8"/>
  <c r="S683" i="8"/>
  <c r="T683" i="8"/>
  <c r="AA683" i="8"/>
  <c r="AB683" i="8"/>
  <c r="C684" i="8"/>
  <c r="H684" i="8"/>
  <c r="J684" i="8" s="1"/>
  <c r="I684" i="8"/>
  <c r="M684" i="8"/>
  <c r="N684" i="8"/>
  <c r="O684" i="8"/>
  <c r="P684" i="8"/>
  <c r="Q684" i="8"/>
  <c r="R684" i="8"/>
  <c r="S684" i="8"/>
  <c r="T684" i="8"/>
  <c r="U684" i="8"/>
  <c r="V684" i="8"/>
  <c r="W684" i="8"/>
  <c r="X684" i="8"/>
  <c r="Y684" i="8"/>
  <c r="Z684" i="8"/>
  <c r="AA684" i="8"/>
  <c r="AB684" i="8"/>
  <c r="AC684" i="8"/>
  <c r="C685" i="8"/>
  <c r="H685" i="8"/>
  <c r="J685" i="8" s="1"/>
  <c r="I685" i="8"/>
  <c r="M685" i="8"/>
  <c r="N685" i="8"/>
  <c r="O685" i="8"/>
  <c r="P685" i="8"/>
  <c r="Q685" i="8"/>
  <c r="R685" i="8"/>
  <c r="S685" i="8"/>
  <c r="T685" i="8"/>
  <c r="U685" i="8"/>
  <c r="V685" i="8"/>
  <c r="W685" i="8"/>
  <c r="X685" i="8"/>
  <c r="Y685" i="8"/>
  <c r="Z685" i="8"/>
  <c r="AA685" i="8"/>
  <c r="AB685" i="8"/>
  <c r="AC685" i="8"/>
  <c r="C686" i="8"/>
  <c r="H686" i="8"/>
  <c r="X686" i="8" s="1"/>
  <c r="I686" i="8"/>
  <c r="M686" i="8"/>
  <c r="O686" i="8"/>
  <c r="P686" i="8" s="1"/>
  <c r="Q686" i="8" s="1"/>
  <c r="R686" i="8"/>
  <c r="S686" i="8"/>
  <c r="T686" i="8"/>
  <c r="AA686" i="8"/>
  <c r="AB686" i="8"/>
  <c r="C688" i="8"/>
  <c r="H688" i="8"/>
  <c r="V688" i="8" s="1"/>
  <c r="I688" i="8"/>
  <c r="M688" i="8"/>
  <c r="O688" i="8"/>
  <c r="P688" i="8" s="1"/>
  <c r="Q688" i="8" s="1"/>
  <c r="R688" i="8"/>
  <c r="S688" i="8"/>
  <c r="T688" i="8"/>
  <c r="AA688" i="8"/>
  <c r="AB688" i="8"/>
  <c r="C689" i="8"/>
  <c r="H689" i="8"/>
  <c r="I689" i="8"/>
  <c r="M689" i="8"/>
  <c r="O689" i="8"/>
  <c r="P689" i="8"/>
  <c r="Q689" i="8"/>
  <c r="R689" i="8"/>
  <c r="S689" i="8"/>
  <c r="T689" i="8"/>
  <c r="N689" i="8" s="1"/>
  <c r="U689" i="8"/>
  <c r="V689" i="8"/>
  <c r="W689" i="8"/>
  <c r="X689" i="8"/>
  <c r="Y689" i="8"/>
  <c r="Z689" i="8"/>
  <c r="AA689" i="8"/>
  <c r="AB689" i="8"/>
  <c r="C690" i="8"/>
  <c r="H690" i="8"/>
  <c r="Y690" i="8" s="1"/>
  <c r="I690" i="8"/>
  <c r="M690" i="8"/>
  <c r="O690" i="8"/>
  <c r="P690" i="8" s="1"/>
  <c r="Q690" i="8" s="1"/>
  <c r="R690" i="8"/>
  <c r="S690" i="8"/>
  <c r="T690" i="8"/>
  <c r="AA690" i="8"/>
  <c r="AB690" i="8"/>
  <c r="C691" i="8"/>
  <c r="H691" i="8"/>
  <c r="I691" i="8"/>
  <c r="M691" i="8"/>
  <c r="O691" i="8"/>
  <c r="P691" i="8" s="1"/>
  <c r="Q691" i="8" s="1"/>
  <c r="R691" i="8"/>
  <c r="S691" i="8"/>
  <c r="T691" i="8"/>
  <c r="AA691" i="8"/>
  <c r="AB691" i="8"/>
  <c r="C692" i="8"/>
  <c r="H692" i="8"/>
  <c r="Y692" i="8" s="1"/>
  <c r="I692" i="8"/>
  <c r="M692" i="8"/>
  <c r="O692" i="8"/>
  <c r="P692" i="8" s="1"/>
  <c r="Q692" i="8" s="1"/>
  <c r="R692" i="8"/>
  <c r="S692" i="8"/>
  <c r="T692" i="8"/>
  <c r="AA692" i="8"/>
  <c r="AB692" i="8"/>
  <c r="C694" i="8"/>
  <c r="H694" i="8"/>
  <c r="I694" i="8"/>
  <c r="M694" i="8"/>
  <c r="O694" i="8"/>
  <c r="P694" i="8" s="1"/>
  <c r="Q694" i="8" s="1"/>
  <c r="R694" i="8"/>
  <c r="S694" i="8"/>
  <c r="T694" i="8"/>
  <c r="AA694" i="8"/>
  <c r="AB694" i="8"/>
  <c r="C695" i="8"/>
  <c r="H695" i="8"/>
  <c r="I695" i="8"/>
  <c r="M695" i="8"/>
  <c r="O695" i="8"/>
  <c r="P695" i="8" s="1"/>
  <c r="Q695" i="8" s="1"/>
  <c r="R695" i="8"/>
  <c r="S695" i="8"/>
  <c r="T695" i="8"/>
  <c r="AA695" i="8"/>
  <c r="AB695" i="8"/>
  <c r="C696" i="8"/>
  <c r="H696" i="8"/>
  <c r="I696" i="8"/>
  <c r="M696" i="8"/>
  <c r="O696" i="8"/>
  <c r="P696" i="8" s="1"/>
  <c r="Q696" i="8" s="1"/>
  <c r="R696" i="8"/>
  <c r="S696" i="8"/>
  <c r="T696" i="8"/>
  <c r="AA696" i="8"/>
  <c r="AB696" i="8"/>
  <c r="C697" i="8"/>
  <c r="H697" i="8"/>
  <c r="Z697" i="8" s="1"/>
  <c r="I697" i="8"/>
  <c r="M697" i="8"/>
  <c r="O697" i="8"/>
  <c r="P697" i="8" s="1"/>
  <c r="Q697" i="8" s="1"/>
  <c r="R697" i="8"/>
  <c r="S697" i="8"/>
  <c r="T697" i="8"/>
  <c r="AA697" i="8"/>
  <c r="AB697" i="8"/>
  <c r="C698" i="8"/>
  <c r="H698" i="8"/>
  <c r="I698" i="8"/>
  <c r="M698" i="8"/>
  <c r="O698" i="8"/>
  <c r="P698" i="8" s="1"/>
  <c r="Q698" i="8" s="1"/>
  <c r="R698" i="8"/>
  <c r="S698" i="8"/>
  <c r="T698" i="8"/>
  <c r="AA698" i="8"/>
  <c r="AB698" i="8"/>
  <c r="C699" i="8"/>
  <c r="H699" i="8"/>
  <c r="Z699" i="8" s="1"/>
  <c r="I699" i="8"/>
  <c r="M699" i="8"/>
  <c r="O699" i="8"/>
  <c r="P699" i="8" s="1"/>
  <c r="Q699" i="8" s="1"/>
  <c r="R699" i="8"/>
  <c r="S699" i="8"/>
  <c r="T699" i="8"/>
  <c r="AA699" i="8"/>
  <c r="AB699" i="8"/>
  <c r="C700" i="8"/>
  <c r="H700" i="8"/>
  <c r="Y700" i="8" s="1"/>
  <c r="I700" i="8"/>
  <c r="M700" i="8"/>
  <c r="O700" i="8"/>
  <c r="P700" i="8" s="1"/>
  <c r="Q700" i="8" s="1"/>
  <c r="R700" i="8"/>
  <c r="S700" i="8"/>
  <c r="T700" i="8"/>
  <c r="AA700" i="8"/>
  <c r="AB700" i="8"/>
  <c r="C701" i="8"/>
  <c r="H701" i="8"/>
  <c r="I701" i="8"/>
  <c r="M701" i="8"/>
  <c r="O701" i="8"/>
  <c r="P701" i="8" s="1"/>
  <c r="Q701" i="8" s="1"/>
  <c r="R701" i="8"/>
  <c r="S701" i="8"/>
  <c r="T701" i="8"/>
  <c r="N701" i="8" s="1"/>
  <c r="AA701" i="8"/>
  <c r="AB701" i="8"/>
  <c r="C702" i="8"/>
  <c r="H702" i="8"/>
  <c r="I702" i="8"/>
  <c r="M702" i="8"/>
  <c r="O702" i="8"/>
  <c r="P702" i="8" s="1"/>
  <c r="Q702" i="8" s="1"/>
  <c r="R702" i="8"/>
  <c r="S702" i="8"/>
  <c r="T702" i="8"/>
  <c r="AA702" i="8"/>
  <c r="AB702" i="8"/>
  <c r="C703" i="8"/>
  <c r="H703" i="8"/>
  <c r="I703" i="8"/>
  <c r="M703" i="8"/>
  <c r="O703" i="8"/>
  <c r="P703" i="8" s="1"/>
  <c r="Q703" i="8" s="1"/>
  <c r="R703" i="8"/>
  <c r="S703" i="8"/>
  <c r="T703" i="8"/>
  <c r="AA703" i="8"/>
  <c r="AB703" i="8"/>
  <c r="C704" i="8"/>
  <c r="H704" i="8"/>
  <c r="Y704" i="8" s="1"/>
  <c r="I704" i="8"/>
  <c r="M704" i="8"/>
  <c r="O704" i="8"/>
  <c r="P704" i="8" s="1"/>
  <c r="Q704" i="8" s="1"/>
  <c r="R704" i="8"/>
  <c r="S704" i="8"/>
  <c r="T704" i="8"/>
  <c r="AA704" i="8"/>
  <c r="AB704" i="8"/>
  <c r="C705" i="8"/>
  <c r="H705" i="8"/>
  <c r="I705" i="8"/>
  <c r="M705" i="8"/>
  <c r="O705" i="8"/>
  <c r="P705" i="8" s="1"/>
  <c r="Q705" i="8" s="1"/>
  <c r="R705" i="8"/>
  <c r="S705" i="8"/>
  <c r="T705" i="8"/>
  <c r="AA705" i="8"/>
  <c r="AB705" i="8"/>
  <c r="C706" i="8"/>
  <c r="H706" i="8"/>
  <c r="I706" i="8"/>
  <c r="M706" i="8"/>
  <c r="O706" i="8"/>
  <c r="P706" i="8" s="1"/>
  <c r="Q706" i="8" s="1"/>
  <c r="R706" i="8"/>
  <c r="S706" i="8"/>
  <c r="T706" i="8"/>
  <c r="AA706" i="8"/>
  <c r="AB706" i="8"/>
  <c r="C707" i="8"/>
  <c r="H707" i="8"/>
  <c r="V707" i="8" s="1"/>
  <c r="I707" i="8"/>
  <c r="M707" i="8"/>
  <c r="O707" i="8"/>
  <c r="P707" i="8" s="1"/>
  <c r="Q707" i="8" s="1"/>
  <c r="R707" i="8"/>
  <c r="S707" i="8"/>
  <c r="T707" i="8"/>
  <c r="AA707" i="8"/>
  <c r="AB707" i="8"/>
  <c r="C708" i="8"/>
  <c r="H708" i="8"/>
  <c r="I708" i="8"/>
  <c r="M708" i="8"/>
  <c r="O708" i="8"/>
  <c r="P708" i="8" s="1"/>
  <c r="Q708" i="8" s="1"/>
  <c r="R708" i="8"/>
  <c r="S708" i="8"/>
  <c r="T708" i="8"/>
  <c r="AA708" i="8"/>
  <c r="AB708" i="8"/>
  <c r="C709" i="8"/>
  <c r="H709" i="8"/>
  <c r="X709" i="8" s="1"/>
  <c r="I709" i="8"/>
  <c r="M709" i="8"/>
  <c r="O709" i="8"/>
  <c r="P709" i="8" s="1"/>
  <c r="Q709" i="8" s="1"/>
  <c r="R709" i="8"/>
  <c r="S709" i="8"/>
  <c r="T709" i="8"/>
  <c r="AA709" i="8"/>
  <c r="AB709" i="8"/>
  <c r="C710" i="8"/>
  <c r="H710" i="8"/>
  <c r="I710" i="8"/>
  <c r="M710" i="8"/>
  <c r="O710" i="8"/>
  <c r="P710" i="8" s="1"/>
  <c r="Q710" i="8" s="1"/>
  <c r="R710" i="8"/>
  <c r="S710" i="8"/>
  <c r="T710" i="8"/>
  <c r="AA710" i="8"/>
  <c r="AB710" i="8"/>
  <c r="C711" i="8"/>
  <c r="H711" i="8"/>
  <c r="I711" i="8"/>
  <c r="M711" i="8"/>
  <c r="O711" i="8"/>
  <c r="P711" i="8" s="1"/>
  <c r="Q711" i="8" s="1"/>
  <c r="R711" i="8"/>
  <c r="S711" i="8"/>
  <c r="T711" i="8"/>
  <c r="AA711" i="8"/>
  <c r="AB711" i="8"/>
  <c r="C712" i="8"/>
  <c r="H712" i="8"/>
  <c r="I712" i="8"/>
  <c r="M712" i="8"/>
  <c r="O712" i="8"/>
  <c r="P712" i="8" s="1"/>
  <c r="Q712" i="8" s="1"/>
  <c r="R712" i="8"/>
  <c r="S712" i="8"/>
  <c r="T712" i="8"/>
  <c r="AA712" i="8"/>
  <c r="AB712" i="8"/>
  <c r="C713" i="8"/>
  <c r="H713" i="8"/>
  <c r="Y713" i="8" s="1"/>
  <c r="I713" i="8"/>
  <c r="M713" i="8"/>
  <c r="O713" i="8"/>
  <c r="P713" i="8" s="1"/>
  <c r="Q713" i="8" s="1"/>
  <c r="R713" i="8"/>
  <c r="S713" i="8"/>
  <c r="T713" i="8"/>
  <c r="AA713" i="8"/>
  <c r="AB713" i="8"/>
  <c r="C714" i="8"/>
  <c r="H714" i="8"/>
  <c r="I714" i="8"/>
  <c r="M714" i="8"/>
  <c r="O714" i="8"/>
  <c r="P714" i="8" s="1"/>
  <c r="Q714" i="8" s="1"/>
  <c r="R714" i="8"/>
  <c r="S714" i="8"/>
  <c r="T714" i="8"/>
  <c r="AA714" i="8"/>
  <c r="AB714" i="8"/>
  <c r="C715" i="8"/>
  <c r="H715" i="8"/>
  <c r="I715" i="8"/>
  <c r="M715" i="8"/>
  <c r="O715" i="8"/>
  <c r="P715" i="8" s="1"/>
  <c r="Q715" i="8" s="1"/>
  <c r="R715" i="8"/>
  <c r="S715" i="8"/>
  <c r="T715" i="8"/>
  <c r="AA715" i="8"/>
  <c r="AB715" i="8"/>
  <c r="C716" i="8"/>
  <c r="H716" i="8"/>
  <c r="I716" i="8"/>
  <c r="M716" i="8"/>
  <c r="O716" i="8"/>
  <c r="P716" i="8" s="1"/>
  <c r="Q716" i="8" s="1"/>
  <c r="R716" i="8"/>
  <c r="S716" i="8"/>
  <c r="T716" i="8"/>
  <c r="AA716" i="8"/>
  <c r="AB716" i="8"/>
  <c r="C718" i="8"/>
  <c r="H718" i="8"/>
  <c r="I718" i="8"/>
  <c r="M718" i="8"/>
  <c r="O718" i="8"/>
  <c r="P718" i="8" s="1"/>
  <c r="Q718" i="8" s="1"/>
  <c r="R718" i="8"/>
  <c r="S718" i="8"/>
  <c r="T718" i="8"/>
  <c r="AA718" i="8"/>
  <c r="AB718" i="8"/>
  <c r="C719" i="8"/>
  <c r="H719" i="8"/>
  <c r="J719" i="8" s="1"/>
  <c r="I719" i="8"/>
  <c r="M719" i="8"/>
  <c r="N719" i="8"/>
  <c r="O719" i="8"/>
  <c r="P719" i="8"/>
  <c r="Q719" i="8"/>
  <c r="R719" i="8"/>
  <c r="S719" i="8"/>
  <c r="T719" i="8"/>
  <c r="U719" i="8"/>
  <c r="V719" i="8"/>
  <c r="W719" i="8"/>
  <c r="X719" i="8"/>
  <c r="Y719" i="8"/>
  <c r="Z719" i="8"/>
  <c r="AA719" i="8"/>
  <c r="AB719" i="8"/>
  <c r="AC719" i="8"/>
  <c r="C720" i="8"/>
  <c r="H720" i="8"/>
  <c r="I720" i="8"/>
  <c r="M720" i="8"/>
  <c r="O720" i="8"/>
  <c r="P720" i="8" s="1"/>
  <c r="Q720" i="8" s="1"/>
  <c r="R720" i="8"/>
  <c r="S720" i="8"/>
  <c r="T720" i="8"/>
  <c r="AA720" i="8"/>
  <c r="AB720" i="8"/>
  <c r="C721" i="8"/>
  <c r="H721" i="8"/>
  <c r="I721" i="8"/>
  <c r="M721" i="8"/>
  <c r="O721" i="8"/>
  <c r="P721" i="8"/>
  <c r="Q721" i="8"/>
  <c r="R721" i="8"/>
  <c r="S721" i="8"/>
  <c r="T721" i="8"/>
  <c r="N721" i="8" s="1"/>
  <c r="V721" i="8"/>
  <c r="X721" i="8"/>
  <c r="Y721" i="8"/>
  <c r="Z721" i="8"/>
  <c r="AA721" i="8"/>
  <c r="AB721" i="8"/>
  <c r="C722" i="8"/>
  <c r="H722" i="8"/>
  <c r="I722" i="8"/>
  <c r="M722" i="8"/>
  <c r="O722" i="8"/>
  <c r="P722" i="8" s="1"/>
  <c r="Q722" i="8" s="1"/>
  <c r="R722" i="8"/>
  <c r="S722" i="8"/>
  <c r="T722" i="8"/>
  <c r="AA722" i="8"/>
  <c r="AB722" i="8"/>
  <c r="C723" i="8"/>
  <c r="H723" i="8"/>
  <c r="Z723" i="8" s="1"/>
  <c r="I723" i="8"/>
  <c r="M723" i="8"/>
  <c r="O723" i="8"/>
  <c r="P723" i="8" s="1"/>
  <c r="Q723" i="8" s="1"/>
  <c r="R723" i="8"/>
  <c r="S723" i="8"/>
  <c r="T723" i="8"/>
  <c r="AA723" i="8"/>
  <c r="AB723" i="8"/>
  <c r="C724" i="8"/>
  <c r="H724" i="8"/>
  <c r="I724" i="8"/>
  <c r="M724" i="8"/>
  <c r="O724" i="8"/>
  <c r="P724" i="8"/>
  <c r="Q724" i="8"/>
  <c r="R724" i="8"/>
  <c r="S724" i="8"/>
  <c r="T724" i="8"/>
  <c r="N724" i="8" s="1"/>
  <c r="U724" i="8"/>
  <c r="V724" i="8"/>
  <c r="W724" i="8"/>
  <c r="X724" i="8"/>
  <c r="Y724" i="8"/>
  <c r="Z724" i="8"/>
  <c r="AA724" i="8"/>
  <c r="AB724" i="8"/>
  <c r="C725" i="8"/>
  <c r="H725" i="8"/>
  <c r="V725" i="8" s="1"/>
  <c r="I725" i="8"/>
  <c r="M725" i="8"/>
  <c r="O725" i="8"/>
  <c r="P725" i="8" s="1"/>
  <c r="Q725" i="8" s="1"/>
  <c r="R725" i="8"/>
  <c r="S725" i="8"/>
  <c r="T725" i="8"/>
  <c r="AA725" i="8"/>
  <c r="AB725" i="8"/>
  <c r="C726" i="8"/>
  <c r="H726" i="8"/>
  <c r="I726" i="8"/>
  <c r="M726" i="8"/>
  <c r="O726" i="8"/>
  <c r="P726" i="8" s="1"/>
  <c r="Q726" i="8" s="1"/>
  <c r="R726" i="8"/>
  <c r="S726" i="8"/>
  <c r="T726" i="8"/>
  <c r="AA726" i="8"/>
  <c r="AB726" i="8"/>
  <c r="C727" i="8"/>
  <c r="H727" i="8"/>
  <c r="I727" i="8"/>
  <c r="M727" i="8"/>
  <c r="O727" i="8"/>
  <c r="P727" i="8" s="1"/>
  <c r="Q727" i="8" s="1"/>
  <c r="R727" i="8"/>
  <c r="S727" i="8"/>
  <c r="T727" i="8"/>
  <c r="AA727" i="8"/>
  <c r="AB727" i="8"/>
  <c r="C728" i="8"/>
  <c r="H728" i="8"/>
  <c r="Z728" i="8" s="1"/>
  <c r="I728" i="8"/>
  <c r="M728" i="8"/>
  <c r="O728" i="8"/>
  <c r="P728" i="8" s="1"/>
  <c r="Q728" i="8" s="1"/>
  <c r="R728" i="8"/>
  <c r="S728" i="8"/>
  <c r="T728" i="8"/>
  <c r="AA728" i="8"/>
  <c r="AB728" i="8"/>
  <c r="C729" i="8"/>
  <c r="H729" i="8"/>
  <c r="I729" i="8"/>
  <c r="M729" i="8"/>
  <c r="O729" i="8"/>
  <c r="P729" i="8" s="1"/>
  <c r="Q729" i="8" s="1"/>
  <c r="R729" i="8"/>
  <c r="S729" i="8"/>
  <c r="T729" i="8"/>
  <c r="AA729" i="8"/>
  <c r="AB729" i="8"/>
  <c r="C730" i="8"/>
  <c r="H730" i="8"/>
  <c r="V730" i="8" s="1"/>
  <c r="I730" i="8"/>
  <c r="M730" i="8"/>
  <c r="O730" i="8"/>
  <c r="P730" i="8" s="1"/>
  <c r="Q730" i="8" s="1"/>
  <c r="R730" i="8"/>
  <c r="S730" i="8"/>
  <c r="T730" i="8"/>
  <c r="AA730" i="8"/>
  <c r="AB730" i="8"/>
  <c r="C731" i="8"/>
  <c r="H731" i="8"/>
  <c r="J731" i="8" s="1"/>
  <c r="I731" i="8"/>
  <c r="M731" i="8"/>
  <c r="N731" i="8"/>
  <c r="O731" i="8"/>
  <c r="P731" i="8"/>
  <c r="Q731" i="8"/>
  <c r="R731" i="8"/>
  <c r="S731" i="8"/>
  <c r="T731" i="8"/>
  <c r="U731" i="8"/>
  <c r="V731" i="8"/>
  <c r="W731" i="8"/>
  <c r="X731" i="8"/>
  <c r="Y731" i="8"/>
  <c r="Z731" i="8"/>
  <c r="AA731" i="8"/>
  <c r="AB731" i="8"/>
  <c r="AC731" i="8"/>
  <c r="C732" i="8"/>
  <c r="H732" i="8"/>
  <c r="I732" i="8"/>
  <c r="M732" i="8"/>
  <c r="O732" i="8"/>
  <c r="P732" i="8" s="1"/>
  <c r="Q732" i="8" s="1"/>
  <c r="R732" i="8"/>
  <c r="S732" i="8"/>
  <c r="T732" i="8"/>
  <c r="AA732" i="8"/>
  <c r="AB732" i="8"/>
  <c r="C733" i="8"/>
  <c r="H733" i="8"/>
  <c r="I733" i="8"/>
  <c r="M733" i="8"/>
  <c r="O733" i="8"/>
  <c r="P733" i="8" s="1"/>
  <c r="Q733" i="8" s="1"/>
  <c r="R733" i="8"/>
  <c r="S733" i="8"/>
  <c r="T733" i="8"/>
  <c r="AA733" i="8"/>
  <c r="AB733" i="8"/>
  <c r="C734" i="8"/>
  <c r="H734" i="8"/>
  <c r="I734" i="8"/>
  <c r="M734" i="8"/>
  <c r="O734" i="8"/>
  <c r="P734" i="8" s="1"/>
  <c r="Q734" i="8" s="1"/>
  <c r="R734" i="8"/>
  <c r="S734" i="8"/>
  <c r="T734" i="8"/>
  <c r="AA734" i="8"/>
  <c r="AB734" i="8"/>
  <c r="C735" i="8"/>
  <c r="H735" i="8"/>
  <c r="I735" i="8"/>
  <c r="M735" i="8"/>
  <c r="O735" i="8"/>
  <c r="P735" i="8" s="1"/>
  <c r="Q735" i="8" s="1"/>
  <c r="R735" i="8"/>
  <c r="S735" i="8"/>
  <c r="T735" i="8"/>
  <c r="AA735" i="8"/>
  <c r="AB735" i="8"/>
  <c r="C736" i="8"/>
  <c r="H736" i="8"/>
  <c r="I736" i="8"/>
  <c r="M736" i="8"/>
  <c r="O736" i="8"/>
  <c r="P736" i="8" s="1"/>
  <c r="Q736" i="8" s="1"/>
  <c r="R736" i="8"/>
  <c r="S736" i="8"/>
  <c r="T736" i="8"/>
  <c r="AA736" i="8"/>
  <c r="AB736" i="8"/>
  <c r="C737" i="8"/>
  <c r="H737" i="8"/>
  <c r="I737" i="8"/>
  <c r="M737" i="8"/>
  <c r="O737" i="8"/>
  <c r="P737" i="8"/>
  <c r="Q737" i="8"/>
  <c r="R737" i="8"/>
  <c r="S737" i="8"/>
  <c r="T737" i="8"/>
  <c r="N737" i="8" s="1"/>
  <c r="V737" i="8"/>
  <c r="X737" i="8"/>
  <c r="Y737" i="8"/>
  <c r="Z737" i="8"/>
  <c r="AA737" i="8"/>
  <c r="AB737" i="8"/>
  <c r="C738" i="8"/>
  <c r="H738" i="8"/>
  <c r="I738" i="8"/>
  <c r="M738" i="8"/>
  <c r="O738" i="8"/>
  <c r="P738" i="8" s="1"/>
  <c r="Q738" i="8" s="1"/>
  <c r="R738" i="8"/>
  <c r="S738" i="8"/>
  <c r="T738" i="8"/>
  <c r="AA738" i="8"/>
  <c r="AB738" i="8"/>
  <c r="C739" i="8"/>
  <c r="H739" i="8"/>
  <c r="I739" i="8"/>
  <c r="M739" i="8"/>
  <c r="O739" i="8"/>
  <c r="P739" i="8" s="1"/>
  <c r="Q739" i="8" s="1"/>
  <c r="R739" i="8"/>
  <c r="S739" i="8"/>
  <c r="T739" i="8"/>
  <c r="AA739" i="8"/>
  <c r="AB739" i="8"/>
  <c r="C740" i="8"/>
  <c r="H740" i="8"/>
  <c r="X740" i="8" s="1"/>
  <c r="I740" i="8"/>
  <c r="M740" i="8"/>
  <c r="O740" i="8"/>
  <c r="P740" i="8" s="1"/>
  <c r="Q740" i="8" s="1"/>
  <c r="R740" i="8"/>
  <c r="S740" i="8"/>
  <c r="T740" i="8"/>
  <c r="AA740" i="8"/>
  <c r="AB740" i="8"/>
  <c r="C742" i="8"/>
  <c r="H742" i="8"/>
  <c r="X742" i="8" s="1"/>
  <c r="I742" i="8"/>
  <c r="M742" i="8"/>
  <c r="O742" i="8"/>
  <c r="P742" i="8" s="1"/>
  <c r="Q742" i="8" s="1"/>
  <c r="R742" i="8"/>
  <c r="S742" i="8"/>
  <c r="T742" i="8"/>
  <c r="AA742" i="8"/>
  <c r="AB742" i="8"/>
  <c r="C743" i="8"/>
  <c r="H743" i="8"/>
  <c r="I743" i="8"/>
  <c r="M743" i="8"/>
  <c r="O743" i="8"/>
  <c r="P743" i="8" s="1"/>
  <c r="Q743" i="8" s="1"/>
  <c r="R743" i="8"/>
  <c r="S743" i="8"/>
  <c r="T743" i="8"/>
  <c r="AA743" i="8"/>
  <c r="AB743" i="8"/>
  <c r="C745" i="8"/>
  <c r="H745" i="8"/>
  <c r="I745" i="8"/>
  <c r="M745" i="8"/>
  <c r="O745" i="8"/>
  <c r="P745" i="8" s="1"/>
  <c r="Q745" i="8" s="1"/>
  <c r="R745" i="8"/>
  <c r="S745" i="8"/>
  <c r="T745" i="8"/>
  <c r="AA745" i="8"/>
  <c r="AB745" i="8"/>
  <c r="C746" i="8"/>
  <c r="H746" i="8"/>
  <c r="X746" i="8" s="1"/>
  <c r="I746" i="8"/>
  <c r="M746" i="8"/>
  <c r="O746" i="8"/>
  <c r="P746" i="8" s="1"/>
  <c r="Q746" i="8" s="1"/>
  <c r="R746" i="8"/>
  <c r="S746" i="8"/>
  <c r="T746" i="8"/>
  <c r="AA746" i="8"/>
  <c r="AB746" i="8"/>
  <c r="C747" i="8"/>
  <c r="H747" i="8"/>
  <c r="I747" i="8"/>
  <c r="M747" i="8"/>
  <c r="O747" i="8"/>
  <c r="P747" i="8" s="1"/>
  <c r="Q747" i="8" s="1"/>
  <c r="R747" i="8"/>
  <c r="S747" i="8"/>
  <c r="T747" i="8"/>
  <c r="AA747" i="8"/>
  <c r="AB747" i="8"/>
  <c r="C748" i="8"/>
  <c r="H748" i="8"/>
  <c r="I748" i="8"/>
  <c r="M748" i="8"/>
  <c r="O748" i="8"/>
  <c r="P748" i="8" s="1"/>
  <c r="Q748" i="8" s="1"/>
  <c r="R748" i="8"/>
  <c r="S748" i="8"/>
  <c r="T748" i="8"/>
  <c r="AA748" i="8"/>
  <c r="AB748" i="8"/>
  <c r="C749" i="8"/>
  <c r="H749" i="8"/>
  <c r="I749" i="8"/>
  <c r="M749" i="8"/>
  <c r="O749" i="8"/>
  <c r="P749" i="8" s="1"/>
  <c r="Q749" i="8" s="1"/>
  <c r="R749" i="8"/>
  <c r="S749" i="8"/>
  <c r="T749" i="8"/>
  <c r="AA749" i="8"/>
  <c r="AB749" i="8"/>
  <c r="C751" i="8"/>
  <c r="H751" i="8"/>
  <c r="I751" i="8"/>
  <c r="M751" i="8"/>
  <c r="O751" i="8"/>
  <c r="P751" i="8" s="1"/>
  <c r="Q751" i="8" s="1"/>
  <c r="R751" i="8"/>
  <c r="S751" i="8"/>
  <c r="T751" i="8"/>
  <c r="AA751" i="8"/>
  <c r="AB751" i="8"/>
  <c r="C752" i="8"/>
  <c r="H752" i="8"/>
  <c r="J752" i="8" s="1"/>
  <c r="I752" i="8"/>
  <c r="M752" i="8"/>
  <c r="N752" i="8"/>
  <c r="O752" i="8"/>
  <c r="P752" i="8"/>
  <c r="Q752" i="8"/>
  <c r="R752" i="8"/>
  <c r="S752" i="8"/>
  <c r="T752" i="8"/>
  <c r="U752" i="8"/>
  <c r="V752" i="8"/>
  <c r="W752" i="8"/>
  <c r="X752" i="8"/>
  <c r="Y752" i="8"/>
  <c r="Z752" i="8"/>
  <c r="AA752" i="8"/>
  <c r="AB752" i="8"/>
  <c r="AC752" i="8"/>
  <c r="C753" i="8"/>
  <c r="H753" i="8"/>
  <c r="J753" i="8" s="1"/>
  <c r="I753" i="8"/>
  <c r="M753" i="8"/>
  <c r="N753" i="8"/>
  <c r="O753" i="8"/>
  <c r="P753" i="8"/>
  <c r="Q753" i="8"/>
  <c r="R753" i="8"/>
  <c r="S753" i="8"/>
  <c r="T753" i="8"/>
  <c r="U753" i="8"/>
  <c r="V753" i="8"/>
  <c r="W753" i="8"/>
  <c r="X753" i="8"/>
  <c r="Y753" i="8"/>
  <c r="Z753" i="8"/>
  <c r="AA753" i="8"/>
  <c r="AB753" i="8"/>
  <c r="AC753" i="8"/>
  <c r="C754" i="8"/>
  <c r="H754" i="8"/>
  <c r="J754" i="8" s="1"/>
  <c r="I754" i="8"/>
  <c r="M754" i="8"/>
  <c r="N754" i="8"/>
  <c r="O754" i="8"/>
  <c r="P754" i="8"/>
  <c r="Q754" i="8"/>
  <c r="R754" i="8"/>
  <c r="S754" i="8"/>
  <c r="T754" i="8"/>
  <c r="U754" i="8"/>
  <c r="V754" i="8"/>
  <c r="W754" i="8"/>
  <c r="X754" i="8"/>
  <c r="Y754" i="8"/>
  <c r="Z754" i="8"/>
  <c r="AA754" i="8"/>
  <c r="AB754" i="8"/>
  <c r="AC754" i="8"/>
  <c r="C755" i="8"/>
  <c r="H755" i="8"/>
  <c r="J755" i="8" s="1"/>
  <c r="I755" i="8"/>
  <c r="M755" i="8"/>
  <c r="N755" i="8"/>
  <c r="O755" i="8"/>
  <c r="P755" i="8"/>
  <c r="Q755" i="8"/>
  <c r="R755" i="8"/>
  <c r="S755" i="8"/>
  <c r="T755" i="8"/>
  <c r="U755" i="8"/>
  <c r="V755" i="8"/>
  <c r="W755" i="8"/>
  <c r="X755" i="8"/>
  <c r="Y755" i="8"/>
  <c r="Z755" i="8"/>
  <c r="AA755" i="8"/>
  <c r="AB755" i="8"/>
  <c r="AC755" i="8"/>
  <c r="C756" i="8"/>
  <c r="H756" i="8"/>
  <c r="J756" i="8" s="1"/>
  <c r="I756" i="8"/>
  <c r="M756" i="8"/>
  <c r="N756" i="8"/>
  <c r="O756" i="8"/>
  <c r="P756" i="8"/>
  <c r="Q756" i="8"/>
  <c r="R756" i="8"/>
  <c r="S756" i="8"/>
  <c r="T756" i="8"/>
  <c r="U756" i="8"/>
  <c r="V756" i="8"/>
  <c r="W756" i="8"/>
  <c r="X756" i="8"/>
  <c r="Y756" i="8"/>
  <c r="Z756" i="8"/>
  <c r="AA756" i="8"/>
  <c r="AB756" i="8"/>
  <c r="AC756" i="8"/>
  <c r="C757" i="8"/>
  <c r="H757" i="8"/>
  <c r="J757" i="8" s="1"/>
  <c r="I757" i="8"/>
  <c r="M757" i="8"/>
  <c r="N757" i="8"/>
  <c r="O757" i="8"/>
  <c r="P757" i="8"/>
  <c r="Q757" i="8"/>
  <c r="R757" i="8"/>
  <c r="S757" i="8"/>
  <c r="T757" i="8"/>
  <c r="U757" i="8"/>
  <c r="V757" i="8"/>
  <c r="W757" i="8"/>
  <c r="X757" i="8"/>
  <c r="Y757" i="8"/>
  <c r="Z757" i="8"/>
  <c r="AA757" i="8"/>
  <c r="AB757" i="8"/>
  <c r="AC757" i="8"/>
  <c r="C758" i="8"/>
  <c r="H758" i="8"/>
  <c r="J758" i="8" s="1"/>
  <c r="I758" i="8"/>
  <c r="M758" i="8"/>
  <c r="N758" i="8"/>
  <c r="O758" i="8"/>
  <c r="P758" i="8"/>
  <c r="Q758" i="8"/>
  <c r="R758" i="8"/>
  <c r="S758" i="8"/>
  <c r="T758" i="8"/>
  <c r="U758" i="8"/>
  <c r="V758" i="8"/>
  <c r="W758" i="8"/>
  <c r="X758" i="8"/>
  <c r="Y758" i="8"/>
  <c r="Z758" i="8"/>
  <c r="AA758" i="8"/>
  <c r="AB758" i="8"/>
  <c r="AC758" i="8"/>
  <c r="C759" i="8"/>
  <c r="H759" i="8"/>
  <c r="J759" i="8" s="1"/>
  <c r="I759" i="8"/>
  <c r="M759" i="8"/>
  <c r="N759" i="8"/>
  <c r="O759" i="8"/>
  <c r="P759" i="8"/>
  <c r="Q759" i="8"/>
  <c r="R759" i="8"/>
  <c r="S759" i="8"/>
  <c r="T759" i="8"/>
  <c r="U759" i="8"/>
  <c r="V759" i="8"/>
  <c r="W759" i="8"/>
  <c r="X759" i="8"/>
  <c r="Y759" i="8"/>
  <c r="Z759" i="8"/>
  <c r="AA759" i="8"/>
  <c r="AB759" i="8"/>
  <c r="AC759" i="8"/>
  <c r="C760" i="8"/>
  <c r="H760" i="8"/>
  <c r="J760" i="8" s="1"/>
  <c r="I760" i="8"/>
  <c r="M760" i="8"/>
  <c r="N760" i="8"/>
  <c r="O760" i="8"/>
  <c r="P760" i="8"/>
  <c r="Q760" i="8"/>
  <c r="R760" i="8"/>
  <c r="S760" i="8"/>
  <c r="T760" i="8"/>
  <c r="U760" i="8"/>
  <c r="V760" i="8"/>
  <c r="W760" i="8"/>
  <c r="X760" i="8"/>
  <c r="Y760" i="8"/>
  <c r="Z760" i="8"/>
  <c r="AA760" i="8"/>
  <c r="AB760" i="8"/>
  <c r="AC760" i="8"/>
  <c r="C761" i="8"/>
  <c r="H761" i="8"/>
  <c r="J761" i="8" s="1"/>
  <c r="I761" i="8"/>
  <c r="M761" i="8"/>
  <c r="N761" i="8"/>
  <c r="O761" i="8"/>
  <c r="P761" i="8"/>
  <c r="Q761" i="8"/>
  <c r="R761" i="8"/>
  <c r="S761" i="8"/>
  <c r="T761" i="8"/>
  <c r="U761" i="8"/>
  <c r="V761" i="8"/>
  <c r="W761" i="8"/>
  <c r="X761" i="8"/>
  <c r="Y761" i="8"/>
  <c r="Z761" i="8"/>
  <c r="AA761" i="8"/>
  <c r="AB761" i="8"/>
  <c r="AC761" i="8"/>
  <c r="C762" i="8"/>
  <c r="H762" i="8"/>
  <c r="J762" i="8" s="1"/>
  <c r="I762" i="8"/>
  <c r="M762" i="8"/>
  <c r="N762" i="8"/>
  <c r="O762" i="8"/>
  <c r="P762" i="8"/>
  <c r="Q762" i="8"/>
  <c r="R762" i="8"/>
  <c r="S762" i="8"/>
  <c r="T762" i="8"/>
  <c r="U762" i="8"/>
  <c r="V762" i="8"/>
  <c r="W762" i="8"/>
  <c r="X762" i="8"/>
  <c r="Y762" i="8"/>
  <c r="Z762" i="8"/>
  <c r="AA762" i="8"/>
  <c r="AB762" i="8"/>
  <c r="AC762" i="8"/>
  <c r="C763" i="8"/>
  <c r="H763" i="8"/>
  <c r="J763" i="8" s="1"/>
  <c r="I763" i="8"/>
  <c r="M763" i="8"/>
  <c r="N763" i="8"/>
  <c r="O763" i="8"/>
  <c r="P763" i="8"/>
  <c r="Q763" i="8"/>
  <c r="R763" i="8"/>
  <c r="S763" i="8"/>
  <c r="T763" i="8"/>
  <c r="U763" i="8"/>
  <c r="V763" i="8"/>
  <c r="W763" i="8"/>
  <c r="X763" i="8"/>
  <c r="Y763" i="8"/>
  <c r="Z763" i="8"/>
  <c r="AA763" i="8"/>
  <c r="AB763" i="8"/>
  <c r="AC763" i="8"/>
  <c r="C764" i="8"/>
  <c r="H764" i="8"/>
  <c r="J764" i="8" s="1"/>
  <c r="I764" i="8"/>
  <c r="M764" i="8"/>
  <c r="N764" i="8"/>
  <c r="O764" i="8"/>
  <c r="P764" i="8"/>
  <c r="Q764" i="8"/>
  <c r="R764" i="8"/>
  <c r="S764" i="8"/>
  <c r="T764" i="8"/>
  <c r="U764" i="8"/>
  <c r="V764" i="8"/>
  <c r="W764" i="8"/>
  <c r="X764" i="8"/>
  <c r="Y764" i="8"/>
  <c r="Z764" i="8"/>
  <c r="AA764" i="8"/>
  <c r="AB764" i="8"/>
  <c r="AC764" i="8"/>
  <c r="C765" i="8"/>
  <c r="H765" i="8"/>
  <c r="J765" i="8" s="1"/>
  <c r="I765" i="8"/>
  <c r="M765" i="8"/>
  <c r="N765" i="8"/>
  <c r="O765" i="8"/>
  <c r="P765" i="8"/>
  <c r="Q765" i="8"/>
  <c r="R765" i="8"/>
  <c r="S765" i="8"/>
  <c r="T765" i="8"/>
  <c r="U765" i="8"/>
  <c r="V765" i="8"/>
  <c r="W765" i="8"/>
  <c r="X765" i="8"/>
  <c r="Y765" i="8"/>
  <c r="Z765" i="8"/>
  <c r="AA765" i="8"/>
  <c r="AB765" i="8"/>
  <c r="AC765" i="8"/>
  <c r="C766" i="8"/>
  <c r="H766" i="8"/>
  <c r="J766" i="8" s="1"/>
  <c r="I766" i="8"/>
  <c r="M766" i="8"/>
  <c r="N766" i="8"/>
  <c r="O766" i="8"/>
  <c r="P766" i="8"/>
  <c r="Q766" i="8"/>
  <c r="R766" i="8"/>
  <c r="S766" i="8"/>
  <c r="T766" i="8"/>
  <c r="U766" i="8"/>
  <c r="V766" i="8"/>
  <c r="W766" i="8"/>
  <c r="X766" i="8"/>
  <c r="Y766" i="8"/>
  <c r="Z766" i="8"/>
  <c r="AA766" i="8"/>
  <c r="AB766" i="8"/>
  <c r="AC766" i="8"/>
  <c r="C767" i="8"/>
  <c r="H767" i="8"/>
  <c r="J767" i="8" s="1"/>
  <c r="I767" i="8"/>
  <c r="M767" i="8"/>
  <c r="N767" i="8"/>
  <c r="O767" i="8"/>
  <c r="P767" i="8"/>
  <c r="Q767" i="8"/>
  <c r="R767" i="8"/>
  <c r="S767" i="8"/>
  <c r="T767" i="8"/>
  <c r="U767" i="8"/>
  <c r="V767" i="8"/>
  <c r="W767" i="8"/>
  <c r="X767" i="8"/>
  <c r="Y767" i="8"/>
  <c r="Z767" i="8"/>
  <c r="AA767" i="8"/>
  <c r="AB767" i="8"/>
  <c r="AC767" i="8"/>
  <c r="C768" i="8"/>
  <c r="H768" i="8"/>
  <c r="J768" i="8" s="1"/>
  <c r="I768" i="8"/>
  <c r="M768" i="8"/>
  <c r="N768" i="8"/>
  <c r="O768" i="8"/>
  <c r="P768" i="8"/>
  <c r="Q768" i="8"/>
  <c r="R768" i="8"/>
  <c r="S768" i="8"/>
  <c r="T768" i="8"/>
  <c r="U768" i="8"/>
  <c r="V768" i="8"/>
  <c r="W768" i="8"/>
  <c r="X768" i="8"/>
  <c r="Y768" i="8"/>
  <c r="Z768" i="8"/>
  <c r="AA768" i="8"/>
  <c r="AB768" i="8"/>
  <c r="AC768" i="8"/>
  <c r="C769" i="8"/>
  <c r="H769" i="8"/>
  <c r="J769" i="8" s="1"/>
  <c r="I769" i="8"/>
  <c r="M769" i="8"/>
  <c r="N769" i="8"/>
  <c r="O769" i="8"/>
  <c r="P769" i="8"/>
  <c r="Q769" i="8"/>
  <c r="R769" i="8"/>
  <c r="S769" i="8"/>
  <c r="T769" i="8"/>
  <c r="U769" i="8"/>
  <c r="V769" i="8"/>
  <c r="W769" i="8"/>
  <c r="X769" i="8"/>
  <c r="Y769" i="8"/>
  <c r="Z769" i="8"/>
  <c r="AA769" i="8"/>
  <c r="AB769" i="8"/>
  <c r="AC769" i="8"/>
  <c r="C770" i="8"/>
  <c r="H770" i="8"/>
  <c r="J770" i="8" s="1"/>
  <c r="I770" i="8"/>
  <c r="M770" i="8"/>
  <c r="N770" i="8"/>
  <c r="O770" i="8"/>
  <c r="P770" i="8"/>
  <c r="Q770" i="8"/>
  <c r="R770" i="8"/>
  <c r="S770" i="8"/>
  <c r="T770" i="8"/>
  <c r="U770" i="8"/>
  <c r="V770" i="8"/>
  <c r="W770" i="8"/>
  <c r="X770" i="8"/>
  <c r="Y770" i="8"/>
  <c r="Z770" i="8"/>
  <c r="AA770" i="8"/>
  <c r="AB770" i="8"/>
  <c r="AC770" i="8"/>
  <c r="C771" i="8"/>
  <c r="H771" i="8"/>
  <c r="J771" i="8" s="1"/>
  <c r="I771" i="8"/>
  <c r="M771" i="8"/>
  <c r="N771" i="8"/>
  <c r="O771" i="8"/>
  <c r="P771" i="8"/>
  <c r="Q771" i="8"/>
  <c r="R771" i="8"/>
  <c r="S771" i="8"/>
  <c r="T771" i="8"/>
  <c r="U771" i="8"/>
  <c r="V771" i="8"/>
  <c r="W771" i="8"/>
  <c r="X771" i="8"/>
  <c r="Y771" i="8"/>
  <c r="Z771" i="8"/>
  <c r="AA771" i="8"/>
  <c r="AB771" i="8"/>
  <c r="AC771" i="8"/>
  <c r="C772" i="8"/>
  <c r="H772" i="8"/>
  <c r="J772" i="8" s="1"/>
  <c r="I772" i="8"/>
  <c r="M772" i="8"/>
  <c r="N772" i="8"/>
  <c r="O772" i="8"/>
  <c r="P772" i="8"/>
  <c r="Q772" i="8"/>
  <c r="R772" i="8"/>
  <c r="S772" i="8"/>
  <c r="T772" i="8"/>
  <c r="U772" i="8"/>
  <c r="V772" i="8"/>
  <c r="W772" i="8"/>
  <c r="X772" i="8"/>
  <c r="Y772" i="8"/>
  <c r="Z772" i="8"/>
  <c r="AA772" i="8"/>
  <c r="AB772" i="8"/>
  <c r="AC772" i="8"/>
  <c r="C773" i="8"/>
  <c r="H773" i="8"/>
  <c r="J773" i="8" s="1"/>
  <c r="I773" i="8"/>
  <c r="M773" i="8"/>
  <c r="N773" i="8"/>
  <c r="O773" i="8"/>
  <c r="P773" i="8"/>
  <c r="Q773" i="8"/>
  <c r="R773" i="8"/>
  <c r="S773" i="8"/>
  <c r="T773" i="8"/>
  <c r="U773" i="8"/>
  <c r="V773" i="8"/>
  <c r="W773" i="8"/>
  <c r="X773" i="8"/>
  <c r="Y773" i="8"/>
  <c r="Z773" i="8"/>
  <c r="AA773" i="8"/>
  <c r="AB773" i="8"/>
  <c r="AC773" i="8"/>
  <c r="C774" i="8"/>
  <c r="H774" i="8"/>
  <c r="I774" i="8"/>
  <c r="M774" i="8"/>
  <c r="N774" i="8"/>
  <c r="O774" i="8"/>
  <c r="P774" i="8" s="1"/>
  <c r="Q774" i="8" s="1"/>
  <c r="R774" i="8"/>
  <c r="S774" i="8"/>
  <c r="T774" i="8"/>
  <c r="AA774" i="8"/>
  <c r="AB774" i="8"/>
  <c r="C775" i="8"/>
  <c r="H775" i="8"/>
  <c r="X775" i="8" s="1"/>
  <c r="I775" i="8"/>
  <c r="M775" i="8"/>
  <c r="N775" i="8"/>
  <c r="O775" i="8"/>
  <c r="P775" i="8" s="1"/>
  <c r="Q775" i="8" s="1"/>
  <c r="R775" i="8"/>
  <c r="S775" i="8"/>
  <c r="T775" i="8"/>
  <c r="AA775" i="8"/>
  <c r="AB775" i="8"/>
  <c r="C776" i="8"/>
  <c r="H776" i="8"/>
  <c r="I776" i="8"/>
  <c r="M776" i="8"/>
  <c r="N776" i="8"/>
  <c r="O776" i="8"/>
  <c r="P776" i="8" s="1"/>
  <c r="Q776" i="8" s="1"/>
  <c r="R776" i="8"/>
  <c r="S776" i="8"/>
  <c r="T776" i="8"/>
  <c r="AA776" i="8"/>
  <c r="AB776" i="8"/>
  <c r="C777" i="8"/>
  <c r="H777" i="8"/>
  <c r="I777" i="8"/>
  <c r="M777" i="8"/>
  <c r="N777" i="8"/>
  <c r="O777" i="8"/>
  <c r="P777" i="8" s="1"/>
  <c r="Q777" i="8" s="1"/>
  <c r="R777" i="8"/>
  <c r="S777" i="8"/>
  <c r="T777" i="8"/>
  <c r="AA777" i="8"/>
  <c r="AB777" i="8"/>
  <c r="C778" i="8"/>
  <c r="H778" i="8"/>
  <c r="Y778" i="8" s="1"/>
  <c r="I778" i="8"/>
  <c r="M778" i="8"/>
  <c r="N778" i="8"/>
  <c r="O778" i="8"/>
  <c r="P778" i="8" s="1"/>
  <c r="Q778" i="8" s="1"/>
  <c r="R778" i="8"/>
  <c r="S778" i="8"/>
  <c r="T778" i="8"/>
  <c r="AA778" i="8"/>
  <c r="AB778" i="8"/>
  <c r="C779" i="8"/>
  <c r="H779" i="8"/>
  <c r="I779" i="8"/>
  <c r="M779" i="8"/>
  <c r="N779" i="8"/>
  <c r="O779" i="8"/>
  <c r="P779" i="8" s="1"/>
  <c r="Q779" i="8" s="1"/>
  <c r="R779" i="8"/>
  <c r="S779" i="8"/>
  <c r="T779" i="8"/>
  <c r="AA779" i="8"/>
  <c r="AB779" i="8"/>
  <c r="C780" i="8"/>
  <c r="H780" i="8"/>
  <c r="Z780" i="8" s="1"/>
  <c r="I780" i="8"/>
  <c r="M780" i="8"/>
  <c r="N780" i="8"/>
  <c r="O780" i="8"/>
  <c r="P780" i="8" s="1"/>
  <c r="Q780" i="8" s="1"/>
  <c r="R780" i="8"/>
  <c r="S780" i="8"/>
  <c r="T780" i="8"/>
  <c r="AA780" i="8"/>
  <c r="AB780" i="8"/>
  <c r="C781" i="8"/>
  <c r="H781" i="8"/>
  <c r="V781" i="8" s="1"/>
  <c r="I781" i="8"/>
  <c r="M781" i="8"/>
  <c r="N781" i="8"/>
  <c r="O781" i="8"/>
  <c r="P781" i="8" s="1"/>
  <c r="Q781" i="8" s="1"/>
  <c r="R781" i="8"/>
  <c r="S781" i="8"/>
  <c r="T781" i="8"/>
  <c r="AA781" i="8"/>
  <c r="AB781" i="8"/>
  <c r="C782" i="8"/>
  <c r="H782" i="8"/>
  <c r="X782" i="8" s="1"/>
  <c r="I782" i="8"/>
  <c r="M782" i="8"/>
  <c r="N782" i="8"/>
  <c r="O782" i="8"/>
  <c r="P782" i="8" s="1"/>
  <c r="Q782" i="8" s="1"/>
  <c r="R782" i="8"/>
  <c r="S782" i="8"/>
  <c r="T782" i="8"/>
  <c r="AA782" i="8"/>
  <c r="AB782" i="8"/>
  <c r="C783" i="8"/>
  <c r="H783" i="8"/>
  <c r="Y783" i="8" s="1"/>
  <c r="I783" i="8"/>
  <c r="M783" i="8"/>
  <c r="N783" i="8"/>
  <c r="O783" i="8"/>
  <c r="P783" i="8" s="1"/>
  <c r="Q783" i="8" s="1"/>
  <c r="R783" i="8"/>
  <c r="S783" i="8"/>
  <c r="T783" i="8"/>
  <c r="AA783" i="8"/>
  <c r="AB783" i="8"/>
  <c r="C784" i="8"/>
  <c r="H784" i="8"/>
  <c r="I784" i="8"/>
  <c r="M784" i="8"/>
  <c r="O784" i="8"/>
  <c r="P784" i="8"/>
  <c r="Q784" i="8"/>
  <c r="R784" i="8"/>
  <c r="S784" i="8"/>
  <c r="T784" i="8"/>
  <c r="N784" i="8" s="1"/>
  <c r="U784" i="8"/>
  <c r="V784" i="8"/>
  <c r="W784" i="8"/>
  <c r="X784" i="8"/>
  <c r="Y784" i="8"/>
  <c r="Z784" i="8"/>
  <c r="AA784" i="8"/>
  <c r="AB784" i="8"/>
  <c r="C785" i="8"/>
  <c r="H785" i="8"/>
  <c r="V785" i="8" s="1"/>
  <c r="I785" i="8"/>
  <c r="M785" i="8"/>
  <c r="O785" i="8"/>
  <c r="P785" i="8" s="1"/>
  <c r="Q785" i="8" s="1"/>
  <c r="R785" i="8"/>
  <c r="S785" i="8"/>
  <c r="T785" i="8"/>
  <c r="AA785" i="8"/>
  <c r="AB785" i="8"/>
  <c r="C786" i="8"/>
  <c r="H786" i="8"/>
  <c r="J786" i="8" s="1"/>
  <c r="I786" i="8"/>
  <c r="M786" i="8"/>
  <c r="N786" i="8"/>
  <c r="O786" i="8"/>
  <c r="P786" i="8"/>
  <c r="Q786" i="8"/>
  <c r="R786" i="8"/>
  <c r="S786" i="8"/>
  <c r="T786" i="8"/>
  <c r="V786" i="8"/>
  <c r="X786" i="8"/>
  <c r="Y786" i="8"/>
  <c r="Z786" i="8"/>
  <c r="AA786" i="8"/>
  <c r="AB786" i="8"/>
  <c r="C787" i="8"/>
  <c r="I787" i="8"/>
  <c r="M787" i="8"/>
  <c r="O787" i="8"/>
  <c r="P787" i="8" s="1"/>
  <c r="Q787" i="8" s="1"/>
  <c r="R787" i="8"/>
  <c r="S787" i="8"/>
  <c r="T787" i="8"/>
  <c r="AA787" i="8"/>
  <c r="AB787" i="8"/>
  <c r="C788" i="8"/>
  <c r="H788" i="8"/>
  <c r="I788" i="8"/>
  <c r="M788" i="8"/>
  <c r="O788" i="8"/>
  <c r="P788" i="8" s="1"/>
  <c r="Q788" i="8" s="1"/>
  <c r="R788" i="8"/>
  <c r="S788" i="8"/>
  <c r="T788" i="8"/>
  <c r="AA788" i="8"/>
  <c r="AB788" i="8"/>
  <c r="C789" i="8"/>
  <c r="H789" i="8"/>
  <c r="Z789" i="8" s="1"/>
  <c r="I789" i="8"/>
  <c r="M789" i="8"/>
  <c r="O789" i="8"/>
  <c r="P789" i="8" s="1"/>
  <c r="Q789" i="8" s="1"/>
  <c r="R789" i="8"/>
  <c r="S789" i="8"/>
  <c r="T789" i="8"/>
  <c r="AA789" i="8"/>
  <c r="AB789" i="8"/>
  <c r="C790" i="8"/>
  <c r="H790" i="8"/>
  <c r="Z790" i="8" s="1"/>
  <c r="I790" i="8"/>
  <c r="M790" i="8"/>
  <c r="O790" i="8"/>
  <c r="P790" i="8" s="1"/>
  <c r="Q790" i="8" s="1"/>
  <c r="R790" i="8"/>
  <c r="S790" i="8"/>
  <c r="T790" i="8"/>
  <c r="AA790" i="8"/>
  <c r="AB790" i="8"/>
  <c r="C791" i="8"/>
  <c r="X791" i="8"/>
  <c r="M791" i="8"/>
  <c r="O791" i="8"/>
  <c r="P791" i="8" s="1"/>
  <c r="Q791" i="8" s="1"/>
  <c r="R791" i="8"/>
  <c r="S791" i="8"/>
  <c r="T791" i="8"/>
  <c r="J791" i="8" s="1"/>
  <c r="AA791" i="8"/>
  <c r="AB791" i="8"/>
  <c r="C792" i="8"/>
  <c r="X792" i="8"/>
  <c r="M792" i="8"/>
  <c r="O792" i="8"/>
  <c r="P792" i="8" s="1"/>
  <c r="Q792" i="8" s="1"/>
  <c r="R792" i="8"/>
  <c r="S792" i="8"/>
  <c r="T792" i="8"/>
  <c r="J792" i="8" s="1"/>
  <c r="AA792" i="8"/>
  <c r="AB792" i="8"/>
  <c r="C793" i="8"/>
  <c r="H793" i="8"/>
  <c r="I793" i="8"/>
  <c r="M793" i="8"/>
  <c r="O793" i="8"/>
  <c r="P793" i="8" s="1"/>
  <c r="Q793" i="8" s="1"/>
  <c r="R793" i="8"/>
  <c r="S793" i="8"/>
  <c r="T793" i="8"/>
  <c r="AA793" i="8"/>
  <c r="AB793" i="8"/>
  <c r="C794" i="8"/>
  <c r="H794" i="8"/>
  <c r="I794" i="8"/>
  <c r="M794" i="8"/>
  <c r="O794" i="8"/>
  <c r="P794" i="8" s="1"/>
  <c r="Q794" i="8" s="1"/>
  <c r="R794" i="8"/>
  <c r="S794" i="8"/>
  <c r="T794" i="8"/>
  <c r="AA794" i="8"/>
  <c r="AB794" i="8"/>
  <c r="C795" i="8"/>
  <c r="H795" i="8"/>
  <c r="I795" i="8"/>
  <c r="M795" i="8"/>
  <c r="O795" i="8"/>
  <c r="P795" i="8" s="1"/>
  <c r="Q795" i="8" s="1"/>
  <c r="R795" i="8"/>
  <c r="S795" i="8"/>
  <c r="T795" i="8"/>
  <c r="AA795" i="8"/>
  <c r="AB795" i="8"/>
  <c r="C796" i="8"/>
  <c r="H796" i="8"/>
  <c r="Z796" i="8" s="1"/>
  <c r="I796" i="8"/>
  <c r="M796" i="8"/>
  <c r="O796" i="8"/>
  <c r="P796" i="8" s="1"/>
  <c r="Q796" i="8" s="1"/>
  <c r="R796" i="8"/>
  <c r="S796" i="8"/>
  <c r="T796" i="8"/>
  <c r="AA796" i="8"/>
  <c r="AB796" i="8"/>
  <c r="C797" i="8"/>
  <c r="H797" i="8"/>
  <c r="Z797" i="8" s="1"/>
  <c r="I797" i="8"/>
  <c r="M797" i="8"/>
  <c r="O797" i="8"/>
  <c r="P797" i="8" s="1"/>
  <c r="Q797" i="8" s="1"/>
  <c r="R797" i="8"/>
  <c r="S797" i="8"/>
  <c r="T797" i="8"/>
  <c r="AA797" i="8"/>
  <c r="AB797" i="8"/>
  <c r="C798" i="8"/>
  <c r="H798" i="8"/>
  <c r="I798" i="8"/>
  <c r="M798" i="8"/>
  <c r="O798" i="8"/>
  <c r="P798" i="8" s="1"/>
  <c r="Q798" i="8" s="1"/>
  <c r="R798" i="8"/>
  <c r="S798" i="8"/>
  <c r="T798" i="8"/>
  <c r="AA798" i="8"/>
  <c r="AB798" i="8"/>
  <c r="C799" i="8"/>
  <c r="H799" i="8"/>
  <c r="I799" i="8"/>
  <c r="M799" i="8"/>
  <c r="O799" i="8"/>
  <c r="P799" i="8" s="1"/>
  <c r="Q799" i="8" s="1"/>
  <c r="R799" i="8"/>
  <c r="S799" i="8"/>
  <c r="T799" i="8"/>
  <c r="AA799" i="8"/>
  <c r="AB799" i="8"/>
  <c r="C800" i="8"/>
  <c r="H800" i="8"/>
  <c r="I800" i="8"/>
  <c r="M800" i="8"/>
  <c r="N800" i="8"/>
  <c r="O800" i="8"/>
  <c r="P800" i="8" s="1"/>
  <c r="Q800" i="8" s="1"/>
  <c r="R800" i="8"/>
  <c r="S800" i="8"/>
  <c r="T800" i="8"/>
  <c r="AA800" i="8"/>
  <c r="AB800" i="8"/>
  <c r="C801" i="8"/>
  <c r="H801" i="8"/>
  <c r="V801" i="8" s="1"/>
  <c r="I801" i="8"/>
  <c r="M801" i="8"/>
  <c r="O801" i="8"/>
  <c r="P801" i="8" s="1"/>
  <c r="Q801" i="8" s="1"/>
  <c r="R801" i="8"/>
  <c r="S801" i="8"/>
  <c r="T801" i="8"/>
  <c r="AA801" i="8"/>
  <c r="AB801" i="8"/>
  <c r="C802" i="8"/>
  <c r="H802" i="8"/>
  <c r="I802" i="8"/>
  <c r="M802" i="8"/>
  <c r="O802" i="8"/>
  <c r="P802" i="8" s="1"/>
  <c r="Q802" i="8" s="1"/>
  <c r="R802" i="8"/>
  <c r="S802" i="8"/>
  <c r="T802" i="8"/>
  <c r="AA802" i="8"/>
  <c r="AB802" i="8"/>
  <c r="C803" i="8"/>
  <c r="H803" i="8"/>
  <c r="I803" i="8"/>
  <c r="M803" i="8"/>
  <c r="O803" i="8"/>
  <c r="P803" i="8" s="1"/>
  <c r="Q803" i="8" s="1"/>
  <c r="R803" i="8"/>
  <c r="S803" i="8"/>
  <c r="T803" i="8"/>
  <c r="AA803" i="8"/>
  <c r="AB803" i="8"/>
  <c r="C804" i="8"/>
  <c r="H804" i="8"/>
  <c r="Y804" i="8" s="1"/>
  <c r="I804" i="8"/>
  <c r="M804" i="8"/>
  <c r="O804" i="8"/>
  <c r="P804" i="8" s="1"/>
  <c r="Q804" i="8" s="1"/>
  <c r="R804" i="8"/>
  <c r="S804" i="8"/>
  <c r="T804" i="8"/>
  <c r="AA804" i="8"/>
  <c r="AB804" i="8"/>
  <c r="C805" i="8"/>
  <c r="H805" i="8"/>
  <c r="I805" i="8"/>
  <c r="M805" i="8"/>
  <c r="O805" i="8"/>
  <c r="P805" i="8" s="1"/>
  <c r="Q805" i="8" s="1"/>
  <c r="R805" i="8"/>
  <c r="S805" i="8"/>
  <c r="T805" i="8"/>
  <c r="AA805" i="8"/>
  <c r="AB805" i="8"/>
  <c r="C806" i="8"/>
  <c r="H806" i="8"/>
  <c r="I806" i="8"/>
  <c r="M806" i="8"/>
  <c r="O806" i="8"/>
  <c r="P806" i="8" s="1"/>
  <c r="Q806" i="8" s="1"/>
  <c r="R806" i="8"/>
  <c r="S806" i="8"/>
  <c r="T806" i="8"/>
  <c r="AA806" i="8"/>
  <c r="AB806" i="8"/>
  <c r="C808" i="8"/>
  <c r="H808" i="8"/>
  <c r="I808" i="8"/>
  <c r="M808" i="8"/>
  <c r="O808" i="8"/>
  <c r="P808" i="8" s="1"/>
  <c r="Q808" i="8" s="1"/>
  <c r="R808" i="8"/>
  <c r="S808" i="8"/>
  <c r="T808" i="8"/>
  <c r="AA808" i="8"/>
  <c r="AB808" i="8"/>
  <c r="C810" i="8"/>
  <c r="H810" i="8"/>
  <c r="Z810" i="8" s="1"/>
  <c r="I810" i="8"/>
  <c r="M810" i="8"/>
  <c r="O810" i="8"/>
  <c r="P810" i="8" s="1"/>
  <c r="Q810" i="8" s="1"/>
  <c r="R810" i="8"/>
  <c r="S810" i="8"/>
  <c r="T810" i="8"/>
  <c r="AA810" i="8"/>
  <c r="AB810" i="8"/>
  <c r="C811" i="8"/>
  <c r="H811" i="8"/>
  <c r="Z811" i="8" s="1"/>
  <c r="I811" i="8"/>
  <c r="M811" i="8"/>
  <c r="O811" i="8"/>
  <c r="P811" i="8" s="1"/>
  <c r="Q811" i="8" s="1"/>
  <c r="R811" i="8"/>
  <c r="S811" i="8"/>
  <c r="T811" i="8"/>
  <c r="AA811" i="8"/>
  <c r="AB811" i="8"/>
  <c r="M812" i="8"/>
  <c r="O812" i="8"/>
  <c r="P812" i="8" s="1"/>
  <c r="Q812" i="8" s="1"/>
  <c r="R812" i="8"/>
  <c r="S812" i="8"/>
  <c r="T812" i="8"/>
  <c r="J812" i="8" s="1"/>
  <c r="AA812" i="8"/>
  <c r="AB812" i="8"/>
  <c r="C813" i="8"/>
  <c r="H813" i="8"/>
  <c r="I813" i="8"/>
  <c r="M813" i="8"/>
  <c r="O813" i="8"/>
  <c r="P813" i="8" s="1"/>
  <c r="Q813" i="8" s="1"/>
  <c r="R813" i="8"/>
  <c r="S813" i="8"/>
  <c r="T813" i="8"/>
  <c r="AA813" i="8"/>
  <c r="AB813" i="8"/>
  <c r="C814" i="8"/>
  <c r="H814" i="8"/>
  <c r="Y814" i="8" s="1"/>
  <c r="I814" i="8"/>
  <c r="M814" i="8"/>
  <c r="O814" i="8"/>
  <c r="P814" i="8" s="1"/>
  <c r="Q814" i="8" s="1"/>
  <c r="R814" i="8"/>
  <c r="S814" i="8"/>
  <c r="T814" i="8"/>
  <c r="AA814" i="8"/>
  <c r="AB814" i="8"/>
  <c r="C815" i="8"/>
  <c r="H815" i="8"/>
  <c r="Y815" i="8" s="1"/>
  <c r="I815" i="8"/>
  <c r="M815" i="8"/>
  <c r="O815" i="8"/>
  <c r="P815" i="8" s="1"/>
  <c r="Q815" i="8" s="1"/>
  <c r="R815" i="8"/>
  <c r="S815" i="8"/>
  <c r="T815" i="8"/>
  <c r="AA815" i="8"/>
  <c r="AB815" i="8"/>
  <c r="C816" i="8"/>
  <c r="H816" i="8"/>
  <c r="I816" i="8"/>
  <c r="M816" i="8"/>
  <c r="O816" i="8"/>
  <c r="P816" i="8" s="1"/>
  <c r="Q816" i="8" s="1"/>
  <c r="R816" i="8"/>
  <c r="S816" i="8"/>
  <c r="T816" i="8"/>
  <c r="AA816" i="8"/>
  <c r="AB816" i="8"/>
  <c r="C817" i="8"/>
  <c r="H817" i="8"/>
  <c r="I817" i="8"/>
  <c r="M817" i="8"/>
  <c r="O817" i="8"/>
  <c r="P817" i="8" s="1"/>
  <c r="Q817" i="8" s="1"/>
  <c r="R817" i="8"/>
  <c r="S817" i="8"/>
  <c r="T817" i="8"/>
  <c r="N817" i="8" s="1"/>
  <c r="AA817" i="8"/>
  <c r="AB817" i="8"/>
  <c r="C818" i="8"/>
  <c r="H818" i="8"/>
  <c r="I818" i="8"/>
  <c r="M818" i="8"/>
  <c r="O818" i="8"/>
  <c r="P818" i="8" s="1"/>
  <c r="Q818" i="8" s="1"/>
  <c r="R818" i="8"/>
  <c r="S818" i="8"/>
  <c r="T818" i="8"/>
  <c r="AA818" i="8"/>
  <c r="AB818" i="8"/>
  <c r="C819" i="8"/>
  <c r="H819" i="8"/>
  <c r="Z819" i="8" s="1"/>
  <c r="I819" i="8"/>
  <c r="M819" i="8"/>
  <c r="O819" i="8"/>
  <c r="P819" i="8" s="1"/>
  <c r="Q819" i="8" s="1"/>
  <c r="R819" i="8"/>
  <c r="S819" i="8"/>
  <c r="T819" i="8"/>
  <c r="AA819" i="8"/>
  <c r="AB819" i="8"/>
  <c r="M820" i="8"/>
  <c r="O820" i="8"/>
  <c r="P820" i="8" s="1"/>
  <c r="Q820" i="8" s="1"/>
  <c r="R820" i="8"/>
  <c r="S820" i="8"/>
  <c r="T820" i="8"/>
  <c r="J820" i="8" s="1"/>
  <c r="AA820" i="8"/>
  <c r="AB820" i="8"/>
  <c r="C821" i="8"/>
  <c r="H821" i="8"/>
  <c r="I821" i="8"/>
  <c r="M821" i="8"/>
  <c r="O821" i="8"/>
  <c r="P821" i="8" s="1"/>
  <c r="Q821" i="8" s="1"/>
  <c r="R821" i="8"/>
  <c r="S821" i="8"/>
  <c r="T821" i="8"/>
  <c r="AA821" i="8"/>
  <c r="AB821" i="8"/>
  <c r="C822" i="8"/>
  <c r="H822" i="8"/>
  <c r="V822" i="8" s="1"/>
  <c r="I822" i="8"/>
  <c r="M822" i="8"/>
  <c r="O822" i="8"/>
  <c r="P822" i="8" s="1"/>
  <c r="Q822" i="8" s="1"/>
  <c r="R822" i="8"/>
  <c r="S822" i="8"/>
  <c r="T822" i="8"/>
  <c r="AA822" i="8"/>
  <c r="AB822" i="8"/>
  <c r="C823" i="8"/>
  <c r="H823" i="8"/>
  <c r="Y823" i="8" s="1"/>
  <c r="I823" i="8"/>
  <c r="M823" i="8"/>
  <c r="O823" i="8"/>
  <c r="P823" i="8" s="1"/>
  <c r="Q823" i="8" s="1"/>
  <c r="R823" i="8"/>
  <c r="S823" i="8"/>
  <c r="T823" i="8"/>
  <c r="AA823" i="8"/>
  <c r="AB823" i="8"/>
  <c r="C824" i="8"/>
  <c r="H824" i="8"/>
  <c r="Z824" i="8" s="1"/>
  <c r="I824" i="8"/>
  <c r="M824" i="8"/>
  <c r="O824" i="8"/>
  <c r="P824" i="8" s="1"/>
  <c r="Q824" i="8" s="1"/>
  <c r="R824" i="8"/>
  <c r="S824" i="8"/>
  <c r="T824" i="8"/>
  <c r="AA824" i="8"/>
  <c r="AB824" i="8"/>
  <c r="C825" i="8"/>
  <c r="H825" i="8"/>
  <c r="I825" i="8"/>
  <c r="M825" i="8"/>
  <c r="O825" i="8"/>
  <c r="P825" i="8" s="1"/>
  <c r="Q825" i="8" s="1"/>
  <c r="R825" i="8"/>
  <c r="S825" i="8"/>
  <c r="T825" i="8"/>
  <c r="AA825" i="8"/>
  <c r="AB825" i="8"/>
  <c r="C826" i="8"/>
  <c r="H826" i="8"/>
  <c r="V826" i="8" s="1"/>
  <c r="I826" i="8"/>
  <c r="M826" i="8"/>
  <c r="O826" i="8"/>
  <c r="P826" i="8" s="1"/>
  <c r="Q826" i="8" s="1"/>
  <c r="R826" i="8"/>
  <c r="S826" i="8"/>
  <c r="T826" i="8"/>
  <c r="AA826" i="8"/>
  <c r="AB826" i="8"/>
  <c r="C827" i="8"/>
  <c r="H827" i="8"/>
  <c r="I827" i="8"/>
  <c r="M827" i="8"/>
  <c r="O827" i="8"/>
  <c r="P827" i="8"/>
  <c r="Q827" i="8"/>
  <c r="R827" i="8"/>
  <c r="S827" i="8"/>
  <c r="T827" i="8"/>
  <c r="N827" i="8" s="1"/>
  <c r="V827" i="8"/>
  <c r="X827" i="8"/>
  <c r="Y827" i="8"/>
  <c r="Z827" i="8"/>
  <c r="AA827" i="8"/>
  <c r="AB827" i="8"/>
  <c r="C828" i="8"/>
  <c r="H828" i="8"/>
  <c r="Y828" i="8" s="1"/>
  <c r="I828" i="8"/>
  <c r="M828" i="8"/>
  <c r="O828" i="8"/>
  <c r="P828" i="8" s="1"/>
  <c r="Q828" i="8" s="1"/>
  <c r="R828" i="8"/>
  <c r="S828" i="8"/>
  <c r="T828" i="8"/>
  <c r="AA828" i="8"/>
  <c r="AB828" i="8"/>
  <c r="C829" i="8"/>
  <c r="H829" i="8"/>
  <c r="I829" i="8"/>
  <c r="M829" i="8"/>
  <c r="O829" i="8"/>
  <c r="P829" i="8" s="1"/>
  <c r="Q829" i="8" s="1"/>
  <c r="R829" i="8"/>
  <c r="S829" i="8"/>
  <c r="T829" i="8"/>
  <c r="AA829" i="8"/>
  <c r="AB829" i="8"/>
  <c r="M830" i="8"/>
  <c r="O830" i="8"/>
  <c r="P830" i="8" s="1"/>
  <c r="Q830" i="8" s="1"/>
  <c r="R830" i="8"/>
  <c r="S830" i="8"/>
  <c r="T830" i="8"/>
  <c r="AA830" i="8"/>
  <c r="AB830" i="8"/>
  <c r="C831" i="8"/>
  <c r="H831" i="8"/>
  <c r="I831" i="8"/>
  <c r="M831" i="8"/>
  <c r="O831" i="8"/>
  <c r="P831" i="8"/>
  <c r="Q831" i="8"/>
  <c r="R831" i="8"/>
  <c r="S831" i="8"/>
  <c r="T831" i="8"/>
  <c r="N831" i="8" s="1"/>
  <c r="U831" i="8"/>
  <c r="V831" i="8"/>
  <c r="W831" i="8"/>
  <c r="X831" i="8"/>
  <c r="Y831" i="8"/>
  <c r="Z831" i="8"/>
  <c r="AA831" i="8"/>
  <c r="AB831" i="8"/>
  <c r="M832" i="8"/>
  <c r="O832" i="8"/>
  <c r="P832" i="8"/>
  <c r="Q832" i="8"/>
  <c r="R832" i="8"/>
  <c r="S832" i="8"/>
  <c r="T832" i="8"/>
  <c r="U832" i="8"/>
  <c r="V832" i="8"/>
  <c r="W832" i="8"/>
  <c r="X832" i="8"/>
  <c r="Y832" i="8"/>
  <c r="Z832" i="8"/>
  <c r="AA832" i="8"/>
  <c r="AB832" i="8"/>
  <c r="C833" i="8"/>
  <c r="H833" i="8"/>
  <c r="I833" i="8"/>
  <c r="M833" i="8"/>
  <c r="O833" i="8"/>
  <c r="P833" i="8" s="1"/>
  <c r="Q833" i="8" s="1"/>
  <c r="R833" i="8"/>
  <c r="S833" i="8"/>
  <c r="T833" i="8"/>
  <c r="AA833" i="8"/>
  <c r="AB833" i="8"/>
  <c r="C834" i="8"/>
  <c r="H834" i="8"/>
  <c r="X834" i="8" s="1"/>
  <c r="I834" i="8"/>
  <c r="M834" i="8"/>
  <c r="O834" i="8"/>
  <c r="P834" i="8" s="1"/>
  <c r="Q834" i="8" s="1"/>
  <c r="R834" i="8"/>
  <c r="S834" i="8"/>
  <c r="T834" i="8"/>
  <c r="AA834" i="8"/>
  <c r="AB834" i="8"/>
  <c r="C835" i="8"/>
  <c r="H835" i="8"/>
  <c r="J835" i="8" s="1"/>
  <c r="I835" i="8"/>
  <c r="M835" i="8"/>
  <c r="N835" i="8"/>
  <c r="O835" i="8"/>
  <c r="P835" i="8"/>
  <c r="Q835" i="8"/>
  <c r="R835" i="8"/>
  <c r="S835" i="8"/>
  <c r="T835" i="8"/>
  <c r="U835" i="8"/>
  <c r="V835" i="8"/>
  <c r="W835" i="8"/>
  <c r="X835" i="8"/>
  <c r="Y835" i="8"/>
  <c r="Z835" i="8"/>
  <c r="AA835" i="8"/>
  <c r="AB835" i="8"/>
  <c r="AC835" i="8"/>
  <c r="C836" i="8"/>
  <c r="H836" i="8"/>
  <c r="Y836" i="8" s="1"/>
  <c r="I836" i="8"/>
  <c r="M836" i="8"/>
  <c r="O836" i="8"/>
  <c r="P836" i="8" s="1"/>
  <c r="Q836" i="8" s="1"/>
  <c r="R836" i="8"/>
  <c r="S836" i="8"/>
  <c r="T836" i="8"/>
  <c r="AA836" i="8"/>
  <c r="AB836" i="8"/>
  <c r="C837" i="8"/>
  <c r="H837" i="8"/>
  <c r="X837" i="8" s="1"/>
  <c r="I837" i="8"/>
  <c r="M837" i="8"/>
  <c r="O837" i="8"/>
  <c r="P837" i="8" s="1"/>
  <c r="Q837" i="8" s="1"/>
  <c r="R837" i="8"/>
  <c r="S837" i="8"/>
  <c r="T837" i="8"/>
  <c r="AA837" i="8"/>
  <c r="AB837" i="8"/>
  <c r="C838" i="8"/>
  <c r="H838" i="8"/>
  <c r="V838" i="8" s="1"/>
  <c r="I838" i="8"/>
  <c r="M838" i="8"/>
  <c r="O838" i="8"/>
  <c r="P838" i="8" s="1"/>
  <c r="Q838" i="8" s="1"/>
  <c r="R838" i="8"/>
  <c r="S838" i="8"/>
  <c r="T838" i="8"/>
  <c r="AA838" i="8"/>
  <c r="AB838" i="8"/>
  <c r="C839" i="8"/>
  <c r="H839" i="8"/>
  <c r="I839" i="8"/>
  <c r="M839" i="8"/>
  <c r="O839" i="8"/>
  <c r="P839" i="8" s="1"/>
  <c r="Q839" i="8" s="1"/>
  <c r="R839" i="8"/>
  <c r="S839" i="8"/>
  <c r="T839" i="8"/>
  <c r="AA839" i="8"/>
  <c r="AB839" i="8"/>
  <c r="C840" i="8"/>
  <c r="H840" i="8"/>
  <c r="I840" i="8"/>
  <c r="M840" i="8"/>
  <c r="O840" i="8"/>
  <c r="P840" i="8"/>
  <c r="Q840" i="8"/>
  <c r="R840" i="8"/>
  <c r="S840" i="8"/>
  <c r="T840" i="8"/>
  <c r="N840" i="8" s="1"/>
  <c r="V840" i="8"/>
  <c r="X840" i="8"/>
  <c r="Y840" i="8"/>
  <c r="Z840" i="8"/>
  <c r="AA840" i="8"/>
  <c r="AB840" i="8"/>
  <c r="C841" i="8"/>
  <c r="H841" i="8"/>
  <c r="I841" i="8"/>
  <c r="M841" i="8"/>
  <c r="O841" i="8"/>
  <c r="P841" i="8"/>
  <c r="Q841" i="8"/>
  <c r="R841" i="8"/>
  <c r="S841" i="8"/>
  <c r="T841" i="8"/>
  <c r="N841" i="8" s="1"/>
  <c r="V841" i="8"/>
  <c r="X841" i="8"/>
  <c r="Y841" i="8"/>
  <c r="Z841" i="8"/>
  <c r="AA841" i="8"/>
  <c r="AB841" i="8"/>
  <c r="C842" i="8"/>
  <c r="H842" i="8"/>
  <c r="I842" i="8"/>
  <c r="M842" i="8"/>
  <c r="O842" i="8"/>
  <c r="P842" i="8" s="1"/>
  <c r="Q842" i="8" s="1"/>
  <c r="R842" i="8"/>
  <c r="S842" i="8"/>
  <c r="T842" i="8"/>
  <c r="AA842" i="8"/>
  <c r="AB842" i="8"/>
  <c r="C843" i="8"/>
  <c r="H843" i="8"/>
  <c r="V843" i="8" s="1"/>
  <c r="I843" i="8"/>
  <c r="M843" i="8"/>
  <c r="O843" i="8"/>
  <c r="P843" i="8" s="1"/>
  <c r="Q843" i="8" s="1"/>
  <c r="R843" i="8"/>
  <c r="S843" i="8"/>
  <c r="T843" i="8"/>
  <c r="AA843" i="8"/>
  <c r="AB843" i="8"/>
  <c r="C844" i="8"/>
  <c r="H844" i="8"/>
  <c r="Z844" i="8" s="1"/>
  <c r="I844" i="8"/>
  <c r="M844" i="8"/>
  <c r="O844" i="8"/>
  <c r="P844" i="8" s="1"/>
  <c r="Q844" i="8" s="1"/>
  <c r="R844" i="8"/>
  <c r="S844" i="8"/>
  <c r="T844" i="8"/>
  <c r="AA844" i="8"/>
  <c r="AB844" i="8"/>
  <c r="C845" i="8"/>
  <c r="H845" i="8"/>
  <c r="I845" i="8"/>
  <c r="M845" i="8"/>
  <c r="O845" i="8"/>
  <c r="P845" i="8"/>
  <c r="Q845" i="8"/>
  <c r="R845" i="8"/>
  <c r="S845" i="8"/>
  <c r="T845" i="8"/>
  <c r="N845" i="8" s="1"/>
  <c r="V845" i="8"/>
  <c r="X845" i="8"/>
  <c r="Y845" i="8"/>
  <c r="Z845" i="8"/>
  <c r="AA845" i="8"/>
  <c r="AB845" i="8"/>
  <c r="C846" i="8"/>
  <c r="H846" i="8"/>
  <c r="Z846" i="8" s="1"/>
  <c r="I846" i="8"/>
  <c r="M846" i="8"/>
  <c r="O846" i="8"/>
  <c r="P846" i="8" s="1"/>
  <c r="Q846" i="8" s="1"/>
  <c r="R846" i="8"/>
  <c r="S846" i="8"/>
  <c r="T846" i="8"/>
  <c r="AA846" i="8"/>
  <c r="AB846" i="8"/>
  <c r="C847" i="8"/>
  <c r="H847" i="8"/>
  <c r="I847" i="8"/>
  <c r="M847" i="8"/>
  <c r="O847" i="8"/>
  <c r="P847" i="8" s="1"/>
  <c r="Q847" i="8" s="1"/>
  <c r="R847" i="8"/>
  <c r="S847" i="8"/>
  <c r="T847" i="8"/>
  <c r="AA847" i="8"/>
  <c r="AB847" i="8"/>
  <c r="C848" i="8"/>
  <c r="H848" i="8"/>
  <c r="I848" i="8"/>
  <c r="M848" i="8"/>
  <c r="O848" i="8"/>
  <c r="P848" i="8"/>
  <c r="Q848" i="8"/>
  <c r="R848" i="8"/>
  <c r="S848" i="8"/>
  <c r="T848" i="8"/>
  <c r="N848" i="8" s="1"/>
  <c r="V848" i="8"/>
  <c r="X848" i="8"/>
  <c r="Y848" i="8"/>
  <c r="Z848" i="8"/>
  <c r="AA848" i="8"/>
  <c r="AB848" i="8"/>
  <c r="C849" i="8"/>
  <c r="H849" i="8"/>
  <c r="Y849" i="8" s="1"/>
  <c r="I849" i="8"/>
  <c r="M849" i="8"/>
  <c r="O849" i="8"/>
  <c r="P849" i="8" s="1"/>
  <c r="Q849" i="8" s="1"/>
  <c r="R849" i="8"/>
  <c r="S849" i="8"/>
  <c r="T849" i="8"/>
  <c r="AA849" i="8"/>
  <c r="AB849" i="8"/>
  <c r="C850" i="8"/>
  <c r="H850" i="8"/>
  <c r="I850" i="8"/>
  <c r="M850" i="8"/>
  <c r="O850" i="8"/>
  <c r="P850" i="8" s="1"/>
  <c r="Q850" i="8" s="1"/>
  <c r="R850" i="8"/>
  <c r="S850" i="8"/>
  <c r="T850" i="8"/>
  <c r="AA850" i="8"/>
  <c r="AB850" i="8"/>
  <c r="C851" i="8"/>
  <c r="H851" i="8"/>
  <c r="Y851" i="8" s="1"/>
  <c r="I851" i="8"/>
  <c r="M851" i="8"/>
  <c r="O851" i="8"/>
  <c r="P851" i="8" s="1"/>
  <c r="Q851" i="8" s="1"/>
  <c r="R851" i="8"/>
  <c r="S851" i="8"/>
  <c r="T851" i="8"/>
  <c r="AA851" i="8"/>
  <c r="AB851" i="8"/>
  <c r="C852" i="8"/>
  <c r="H852" i="8"/>
  <c r="V852" i="8" s="1"/>
  <c r="I852" i="8"/>
  <c r="M852" i="8"/>
  <c r="O852" i="8"/>
  <c r="P852" i="8" s="1"/>
  <c r="Q852" i="8" s="1"/>
  <c r="R852" i="8"/>
  <c r="S852" i="8"/>
  <c r="T852" i="8"/>
  <c r="AA852" i="8"/>
  <c r="AB852" i="8"/>
  <c r="C853" i="8"/>
  <c r="H853" i="8"/>
  <c r="Y853" i="8" s="1"/>
  <c r="I853" i="8"/>
  <c r="M853" i="8"/>
  <c r="O853" i="8"/>
  <c r="P853" i="8" s="1"/>
  <c r="Q853" i="8" s="1"/>
  <c r="R853" i="8"/>
  <c r="S853" i="8"/>
  <c r="T853" i="8"/>
  <c r="AA853" i="8"/>
  <c r="AB853" i="8"/>
  <c r="C854" i="8"/>
  <c r="H854" i="8"/>
  <c r="Z854" i="8" s="1"/>
  <c r="I854" i="8"/>
  <c r="M854" i="8"/>
  <c r="O854" i="8"/>
  <c r="P854" i="8" s="1"/>
  <c r="Q854" i="8" s="1"/>
  <c r="R854" i="8"/>
  <c r="S854" i="8"/>
  <c r="T854" i="8"/>
  <c r="AA854" i="8"/>
  <c r="AB854" i="8"/>
  <c r="C855" i="8"/>
  <c r="H855" i="8"/>
  <c r="I855" i="8"/>
  <c r="M855" i="8"/>
  <c r="O855" i="8"/>
  <c r="P855" i="8" s="1"/>
  <c r="Q855" i="8" s="1"/>
  <c r="R855" i="8"/>
  <c r="S855" i="8"/>
  <c r="T855" i="8"/>
  <c r="AA855" i="8"/>
  <c r="AB855" i="8"/>
  <c r="C856" i="8"/>
  <c r="H856" i="8"/>
  <c r="X856" i="8" s="1"/>
  <c r="I856" i="8"/>
  <c r="M856" i="8"/>
  <c r="O856" i="8"/>
  <c r="P856" i="8" s="1"/>
  <c r="Q856" i="8" s="1"/>
  <c r="R856" i="8"/>
  <c r="S856" i="8"/>
  <c r="T856" i="8"/>
  <c r="AA856" i="8"/>
  <c r="AB856" i="8"/>
  <c r="C857" i="8"/>
  <c r="H857" i="8"/>
  <c r="I857" i="8"/>
  <c r="M857" i="8"/>
  <c r="O857" i="8"/>
  <c r="P857" i="8" s="1"/>
  <c r="Q857" i="8" s="1"/>
  <c r="R857" i="8"/>
  <c r="S857" i="8"/>
  <c r="T857" i="8"/>
  <c r="AA857" i="8"/>
  <c r="AB857" i="8"/>
  <c r="C858" i="8"/>
  <c r="H858" i="8"/>
  <c r="Z858" i="8" s="1"/>
  <c r="I858" i="8"/>
  <c r="M858" i="8"/>
  <c r="O858" i="8"/>
  <c r="P858" i="8" s="1"/>
  <c r="Q858" i="8" s="1"/>
  <c r="R858" i="8"/>
  <c r="S858" i="8"/>
  <c r="T858" i="8"/>
  <c r="AA858" i="8"/>
  <c r="AB858" i="8"/>
  <c r="C859" i="8"/>
  <c r="H859" i="8"/>
  <c r="Y859" i="8" s="1"/>
  <c r="I859" i="8"/>
  <c r="M859" i="8"/>
  <c r="O859" i="8"/>
  <c r="P859" i="8" s="1"/>
  <c r="Q859" i="8" s="1"/>
  <c r="R859" i="8"/>
  <c r="S859" i="8"/>
  <c r="T859" i="8"/>
  <c r="AA859" i="8"/>
  <c r="AB859" i="8"/>
  <c r="C860" i="8"/>
  <c r="H860" i="8"/>
  <c r="I860" i="8"/>
  <c r="M860" i="8"/>
  <c r="O860" i="8"/>
  <c r="P860" i="8" s="1"/>
  <c r="Q860" i="8" s="1"/>
  <c r="R860" i="8"/>
  <c r="S860" i="8"/>
  <c r="T860" i="8"/>
  <c r="AA860" i="8"/>
  <c r="AB860" i="8"/>
  <c r="C861" i="8"/>
  <c r="H861" i="8"/>
  <c r="V861" i="8" s="1"/>
  <c r="I861" i="8"/>
  <c r="M861" i="8"/>
  <c r="O861" i="8"/>
  <c r="P861" i="8" s="1"/>
  <c r="Q861" i="8" s="1"/>
  <c r="R861" i="8"/>
  <c r="S861" i="8"/>
  <c r="T861" i="8"/>
  <c r="AA861" i="8"/>
  <c r="AB861" i="8"/>
  <c r="C863" i="8"/>
  <c r="H863" i="8"/>
  <c r="I863" i="8"/>
  <c r="M863" i="8"/>
  <c r="O863" i="8"/>
  <c r="P863" i="8" s="1"/>
  <c r="Q863" i="8" s="1"/>
  <c r="R863" i="8"/>
  <c r="S863" i="8"/>
  <c r="T863" i="8"/>
  <c r="AA863" i="8"/>
  <c r="AB863" i="8"/>
  <c r="C864" i="8"/>
  <c r="H864" i="8"/>
  <c r="X864" i="8" s="1"/>
  <c r="I864" i="8"/>
  <c r="M864" i="8"/>
  <c r="O864" i="8"/>
  <c r="P864" i="8" s="1"/>
  <c r="Q864" i="8" s="1"/>
  <c r="R864" i="8"/>
  <c r="S864" i="8"/>
  <c r="T864" i="8"/>
  <c r="AA864" i="8"/>
  <c r="AB864" i="8"/>
  <c r="C865" i="8"/>
  <c r="H865" i="8"/>
  <c r="I865" i="8"/>
  <c r="M865" i="8"/>
  <c r="O865" i="8"/>
  <c r="P865" i="8" s="1"/>
  <c r="Q865" i="8" s="1"/>
  <c r="R865" i="8"/>
  <c r="S865" i="8"/>
  <c r="T865" i="8"/>
  <c r="AA865" i="8"/>
  <c r="AB865" i="8"/>
  <c r="C866" i="8"/>
  <c r="H866" i="8"/>
  <c r="Z866" i="8" s="1"/>
  <c r="I866" i="8"/>
  <c r="M866" i="8"/>
  <c r="O866" i="8"/>
  <c r="P866" i="8" s="1"/>
  <c r="Q866" i="8" s="1"/>
  <c r="R866" i="8"/>
  <c r="S866" i="8"/>
  <c r="T866" i="8"/>
  <c r="AA866" i="8"/>
  <c r="AB866" i="8"/>
  <c r="C867" i="8"/>
  <c r="H867" i="8"/>
  <c r="I867" i="8"/>
  <c r="M867" i="8"/>
  <c r="O867" i="8"/>
  <c r="P867" i="8" s="1"/>
  <c r="Q867" i="8" s="1"/>
  <c r="R867" i="8"/>
  <c r="S867" i="8"/>
  <c r="T867" i="8"/>
  <c r="AA867" i="8"/>
  <c r="AB867" i="8"/>
  <c r="C868" i="8"/>
  <c r="H868" i="8"/>
  <c r="I868" i="8"/>
  <c r="M868" i="8"/>
  <c r="O868" i="8"/>
  <c r="P868" i="8" s="1"/>
  <c r="Q868" i="8" s="1"/>
  <c r="R868" i="8"/>
  <c r="S868" i="8"/>
  <c r="T868" i="8"/>
  <c r="AA868" i="8"/>
  <c r="AB868" i="8"/>
  <c r="C869" i="8"/>
  <c r="H869" i="8"/>
  <c r="V869" i="8" s="1"/>
  <c r="I869" i="8"/>
  <c r="M869" i="8"/>
  <c r="O869" i="8"/>
  <c r="P869" i="8" s="1"/>
  <c r="Q869" i="8" s="1"/>
  <c r="R869" i="8"/>
  <c r="S869" i="8"/>
  <c r="T869" i="8"/>
  <c r="AA869" i="8"/>
  <c r="AB869" i="8"/>
  <c r="C870" i="8"/>
  <c r="H870" i="8"/>
  <c r="I870" i="8"/>
  <c r="M870" i="8"/>
  <c r="O870" i="8"/>
  <c r="P870" i="8" s="1"/>
  <c r="Q870" i="8" s="1"/>
  <c r="R870" i="8"/>
  <c r="S870" i="8"/>
  <c r="T870" i="8"/>
  <c r="AA870" i="8"/>
  <c r="AB870" i="8"/>
  <c r="C871" i="8"/>
  <c r="H871" i="8"/>
  <c r="J871" i="8" s="1"/>
  <c r="I871" i="8"/>
  <c r="M871" i="8"/>
  <c r="N871" i="8"/>
  <c r="O871" i="8"/>
  <c r="P871" i="8"/>
  <c r="Q871" i="8"/>
  <c r="R871" i="8"/>
  <c r="S871" i="8"/>
  <c r="T871" i="8"/>
  <c r="U871" i="8"/>
  <c r="V871" i="8"/>
  <c r="W871" i="8"/>
  <c r="X871" i="8"/>
  <c r="Y871" i="8"/>
  <c r="Z871" i="8"/>
  <c r="AA871" i="8"/>
  <c r="AB871" i="8"/>
  <c r="AC871" i="8"/>
  <c r="C872" i="8"/>
  <c r="H872" i="8"/>
  <c r="J872" i="8" s="1"/>
  <c r="I872" i="8"/>
  <c r="M872" i="8"/>
  <c r="N872" i="8"/>
  <c r="O872" i="8"/>
  <c r="P872" i="8"/>
  <c r="Q872" i="8"/>
  <c r="R872" i="8"/>
  <c r="S872" i="8"/>
  <c r="T872" i="8"/>
  <c r="U872" i="8"/>
  <c r="V872" i="8"/>
  <c r="W872" i="8"/>
  <c r="X872" i="8"/>
  <c r="Y872" i="8"/>
  <c r="Z872" i="8"/>
  <c r="AA872" i="8"/>
  <c r="AB872" i="8"/>
  <c r="AC872" i="8"/>
  <c r="C876" i="8"/>
  <c r="H876" i="8"/>
  <c r="I876" i="8"/>
  <c r="M876" i="8"/>
  <c r="O876" i="8"/>
  <c r="P876" i="8" s="1"/>
  <c r="Q876" i="8" s="1"/>
  <c r="R876" i="8"/>
  <c r="S876" i="8"/>
  <c r="T876" i="8"/>
  <c r="AA876" i="8"/>
  <c r="AB876" i="8"/>
  <c r="C877" i="8"/>
  <c r="H877" i="8"/>
  <c r="X877" i="8" s="1"/>
  <c r="I877" i="8"/>
  <c r="M877" i="8"/>
  <c r="O877" i="8"/>
  <c r="P877" i="8" s="1"/>
  <c r="Q877" i="8" s="1"/>
  <c r="R877" i="8"/>
  <c r="S877" i="8"/>
  <c r="T877" i="8"/>
  <c r="AA877" i="8"/>
  <c r="AB877" i="8"/>
  <c r="C878" i="8"/>
  <c r="H878" i="8"/>
  <c r="I878" i="8"/>
  <c r="M878" i="8"/>
  <c r="O878" i="8"/>
  <c r="P878" i="8" s="1"/>
  <c r="Q878" i="8" s="1"/>
  <c r="R878" i="8"/>
  <c r="S878" i="8"/>
  <c r="T878" i="8"/>
  <c r="AA878" i="8"/>
  <c r="AB878" i="8"/>
  <c r="C881" i="8"/>
  <c r="H881" i="8"/>
  <c r="I881" i="8"/>
  <c r="M881" i="8"/>
  <c r="O881" i="8"/>
  <c r="P881" i="8" s="1"/>
  <c r="Q881" i="8" s="1"/>
  <c r="R881" i="8"/>
  <c r="S881" i="8"/>
  <c r="T881" i="8"/>
  <c r="AA881" i="8"/>
  <c r="AB881" i="8"/>
  <c r="C882" i="8"/>
  <c r="H882" i="8"/>
  <c r="V882" i="8" s="1"/>
  <c r="I882" i="8"/>
  <c r="M882" i="8"/>
  <c r="O882" i="8"/>
  <c r="P882" i="8" s="1"/>
  <c r="Q882" i="8" s="1"/>
  <c r="R882" i="8"/>
  <c r="S882" i="8"/>
  <c r="T882" i="8"/>
  <c r="AA882" i="8"/>
  <c r="AB882" i="8"/>
  <c r="C883" i="8"/>
  <c r="H883" i="8"/>
  <c r="Z883" i="8" s="1"/>
  <c r="I883" i="8"/>
  <c r="M883" i="8"/>
  <c r="O883" i="8"/>
  <c r="P883" i="8" s="1"/>
  <c r="Q883" i="8" s="1"/>
  <c r="R883" i="8"/>
  <c r="S883" i="8"/>
  <c r="T883" i="8"/>
  <c r="AA883" i="8"/>
  <c r="AB883" i="8"/>
  <c r="C884" i="8"/>
  <c r="H884" i="8"/>
  <c r="X884" i="8" s="1"/>
  <c r="I884" i="8"/>
  <c r="M884" i="8"/>
  <c r="O884" i="8"/>
  <c r="P884" i="8" s="1"/>
  <c r="Q884" i="8" s="1"/>
  <c r="R884" i="8"/>
  <c r="S884" i="8"/>
  <c r="T884" i="8"/>
  <c r="AA884" i="8"/>
  <c r="AB884" i="8"/>
  <c r="C885" i="8"/>
  <c r="H885" i="8"/>
  <c r="I885" i="8"/>
  <c r="M885" i="8"/>
  <c r="O885" i="8"/>
  <c r="P885" i="8" s="1"/>
  <c r="Q885" i="8" s="1"/>
  <c r="R885" i="8"/>
  <c r="S885" i="8"/>
  <c r="T885" i="8"/>
  <c r="AA885" i="8"/>
  <c r="AB885" i="8"/>
  <c r="C886" i="8"/>
  <c r="H886" i="8"/>
  <c r="Z886" i="8" s="1"/>
  <c r="I886" i="8"/>
  <c r="M886" i="8"/>
  <c r="O886" i="8"/>
  <c r="P886" i="8" s="1"/>
  <c r="Q886" i="8" s="1"/>
  <c r="R886" i="8"/>
  <c r="S886" i="8"/>
  <c r="T886" i="8"/>
  <c r="AA886" i="8"/>
  <c r="AB886" i="8"/>
  <c r="C887" i="8"/>
  <c r="H887" i="8"/>
  <c r="I887" i="8"/>
  <c r="M887" i="8"/>
  <c r="O887" i="8"/>
  <c r="P887" i="8" s="1"/>
  <c r="Q887" i="8" s="1"/>
  <c r="R887" i="8"/>
  <c r="S887" i="8"/>
  <c r="T887" i="8"/>
  <c r="AA887" i="8"/>
  <c r="AB887" i="8"/>
  <c r="C888" i="8"/>
  <c r="H888" i="8"/>
  <c r="V888" i="8" s="1"/>
  <c r="I888" i="8"/>
  <c r="M888" i="8"/>
  <c r="O888" i="8"/>
  <c r="P888" i="8" s="1"/>
  <c r="Q888" i="8" s="1"/>
  <c r="R888" i="8"/>
  <c r="S888" i="8"/>
  <c r="T888" i="8"/>
  <c r="AA888" i="8"/>
  <c r="AB888" i="8"/>
  <c r="C889" i="8"/>
  <c r="H889" i="8"/>
  <c r="I889" i="8"/>
  <c r="M889" i="8"/>
  <c r="O889" i="8"/>
  <c r="P889" i="8" s="1"/>
  <c r="Q889" i="8" s="1"/>
  <c r="R889" i="8"/>
  <c r="S889" i="8"/>
  <c r="T889" i="8"/>
  <c r="AA889" i="8"/>
  <c r="AB889" i="8"/>
  <c r="C890" i="8"/>
  <c r="H890" i="8"/>
  <c r="Z890" i="8" s="1"/>
  <c r="I890" i="8"/>
  <c r="M890" i="8"/>
  <c r="O890" i="8"/>
  <c r="P890" i="8" s="1"/>
  <c r="Q890" i="8" s="1"/>
  <c r="R890" i="8"/>
  <c r="S890" i="8"/>
  <c r="T890" i="8"/>
  <c r="AA890" i="8"/>
  <c r="AB890" i="8"/>
  <c r="C891" i="8"/>
  <c r="H891" i="8"/>
  <c r="I891" i="8"/>
  <c r="M891" i="8"/>
  <c r="O891" i="8"/>
  <c r="P891" i="8" s="1"/>
  <c r="Q891" i="8" s="1"/>
  <c r="R891" i="8"/>
  <c r="S891" i="8"/>
  <c r="T891" i="8"/>
  <c r="AA891" i="8"/>
  <c r="AB891" i="8"/>
  <c r="C893" i="8"/>
  <c r="H893" i="8"/>
  <c r="V893" i="8" s="1"/>
  <c r="I893" i="8"/>
  <c r="M893" i="8"/>
  <c r="O893" i="8"/>
  <c r="P893" i="8" s="1"/>
  <c r="Q893" i="8" s="1"/>
  <c r="R893" i="8"/>
  <c r="S893" i="8"/>
  <c r="T893" i="8"/>
  <c r="AA893" i="8"/>
  <c r="AB893" i="8"/>
  <c r="C894" i="8"/>
  <c r="H894" i="8"/>
  <c r="X894" i="8" s="1"/>
  <c r="I894" i="8"/>
  <c r="M894" i="8"/>
  <c r="O894" i="8"/>
  <c r="P894" i="8" s="1"/>
  <c r="Q894" i="8" s="1"/>
  <c r="R894" i="8"/>
  <c r="S894" i="8"/>
  <c r="T894" i="8"/>
  <c r="AA894" i="8"/>
  <c r="AB894" i="8"/>
  <c r="C895" i="8"/>
  <c r="H895" i="8"/>
  <c r="V895" i="8" s="1"/>
  <c r="I895" i="8"/>
  <c r="M895" i="8"/>
  <c r="O895" i="8"/>
  <c r="P895" i="8" s="1"/>
  <c r="Q895" i="8" s="1"/>
  <c r="R895" i="8"/>
  <c r="S895" i="8"/>
  <c r="T895" i="8"/>
  <c r="AA895" i="8"/>
  <c r="AB895" i="8"/>
  <c r="C896" i="8"/>
  <c r="H896" i="8"/>
  <c r="Z896" i="8" s="1"/>
  <c r="I896" i="8"/>
  <c r="M896" i="8"/>
  <c r="N896" i="8"/>
  <c r="O896" i="8"/>
  <c r="P896" i="8" s="1"/>
  <c r="Q896" i="8" s="1"/>
  <c r="R896" i="8"/>
  <c r="S896" i="8"/>
  <c r="T896" i="8"/>
  <c r="AA896" i="8"/>
  <c r="AB896" i="8"/>
  <c r="C897" i="8"/>
  <c r="H897" i="8"/>
  <c r="Z897" i="8" s="1"/>
  <c r="I897" i="8"/>
  <c r="M897" i="8"/>
  <c r="O897" i="8"/>
  <c r="P897" i="8" s="1"/>
  <c r="Q897" i="8" s="1"/>
  <c r="R897" i="8"/>
  <c r="S897" i="8"/>
  <c r="T897" i="8"/>
  <c r="AA897" i="8"/>
  <c r="AB897" i="8"/>
  <c r="C898" i="8"/>
  <c r="H898" i="8"/>
  <c r="Z898" i="8" s="1"/>
  <c r="I898" i="8"/>
  <c r="M898" i="8"/>
  <c r="O898" i="8"/>
  <c r="P898" i="8" s="1"/>
  <c r="Q898" i="8" s="1"/>
  <c r="R898" i="8"/>
  <c r="S898" i="8"/>
  <c r="T898" i="8"/>
  <c r="AA898" i="8"/>
  <c r="AB898" i="8"/>
  <c r="C899" i="8"/>
  <c r="H899" i="8"/>
  <c r="Y899" i="8" s="1"/>
  <c r="I899" i="8"/>
  <c r="M899" i="8"/>
  <c r="O899" i="8"/>
  <c r="P899" i="8" s="1"/>
  <c r="Q899" i="8" s="1"/>
  <c r="R899" i="8"/>
  <c r="S899" i="8"/>
  <c r="T899" i="8"/>
  <c r="AA899" i="8"/>
  <c r="AB899" i="8"/>
  <c r="C900" i="8"/>
  <c r="H900" i="8"/>
  <c r="Z900" i="8" s="1"/>
  <c r="I900" i="8"/>
  <c r="M900" i="8"/>
  <c r="O900" i="8"/>
  <c r="P900" i="8" s="1"/>
  <c r="Q900" i="8" s="1"/>
  <c r="R900" i="8"/>
  <c r="S900" i="8"/>
  <c r="T900" i="8"/>
  <c r="AA900" i="8"/>
  <c r="AB900" i="8"/>
  <c r="C901" i="8"/>
  <c r="H901" i="8"/>
  <c r="I901" i="8"/>
  <c r="M901" i="8"/>
  <c r="O901" i="8"/>
  <c r="P901" i="8" s="1"/>
  <c r="Q901" i="8" s="1"/>
  <c r="R901" i="8"/>
  <c r="S901" i="8"/>
  <c r="T901" i="8"/>
  <c r="AA901" i="8"/>
  <c r="AB901" i="8"/>
  <c r="C902" i="8"/>
  <c r="H902" i="8"/>
  <c r="I902" i="8"/>
  <c r="M902" i="8"/>
  <c r="O902" i="8"/>
  <c r="P902" i="8" s="1"/>
  <c r="Q902" i="8" s="1"/>
  <c r="R902" i="8"/>
  <c r="S902" i="8"/>
  <c r="T902" i="8"/>
  <c r="AA902" i="8"/>
  <c r="AB902" i="8"/>
  <c r="C903" i="8"/>
  <c r="H903" i="8"/>
  <c r="I903" i="8"/>
  <c r="M903" i="8"/>
  <c r="O903" i="8"/>
  <c r="P903" i="8" s="1"/>
  <c r="Q903" i="8" s="1"/>
  <c r="R903" i="8"/>
  <c r="S903" i="8"/>
  <c r="T903" i="8"/>
  <c r="AA903" i="8"/>
  <c r="AB903" i="8"/>
  <c r="C904" i="8"/>
  <c r="H904" i="8"/>
  <c r="I904" i="8"/>
  <c r="M904" i="8"/>
  <c r="O904" i="8"/>
  <c r="P904" i="8" s="1"/>
  <c r="Q904" i="8" s="1"/>
  <c r="R904" i="8"/>
  <c r="S904" i="8"/>
  <c r="T904" i="8"/>
  <c r="AA904" i="8"/>
  <c r="AB904" i="8"/>
  <c r="C905" i="8"/>
  <c r="H905" i="8"/>
  <c r="V905" i="8" s="1"/>
  <c r="I905" i="8"/>
  <c r="M905" i="8"/>
  <c r="O905" i="8"/>
  <c r="P905" i="8" s="1"/>
  <c r="Q905" i="8" s="1"/>
  <c r="R905" i="8"/>
  <c r="S905" i="8"/>
  <c r="T905" i="8"/>
  <c r="AA905" i="8"/>
  <c r="AB905" i="8"/>
  <c r="C906" i="8"/>
  <c r="H906" i="8"/>
  <c r="Y906" i="8" s="1"/>
  <c r="I906" i="8"/>
  <c r="M906" i="8"/>
  <c r="O906" i="8"/>
  <c r="P906" i="8" s="1"/>
  <c r="Q906" i="8" s="1"/>
  <c r="R906" i="8"/>
  <c r="S906" i="8"/>
  <c r="T906" i="8"/>
  <c r="AA906" i="8"/>
  <c r="AB906" i="8"/>
  <c r="C907" i="8"/>
  <c r="H907" i="8"/>
  <c r="I907" i="8"/>
  <c r="M907" i="8"/>
  <c r="O907" i="8"/>
  <c r="P907" i="8" s="1"/>
  <c r="Q907" i="8" s="1"/>
  <c r="R907" i="8"/>
  <c r="S907" i="8"/>
  <c r="T907" i="8"/>
  <c r="AA907" i="8"/>
  <c r="AB907" i="8"/>
  <c r="C909" i="8"/>
  <c r="H909" i="8"/>
  <c r="I909" i="8"/>
  <c r="M909" i="8"/>
  <c r="O909" i="8"/>
  <c r="P909" i="8" s="1"/>
  <c r="Q909" i="8" s="1"/>
  <c r="R909" i="8"/>
  <c r="S909" i="8"/>
  <c r="T909" i="8"/>
  <c r="AA909" i="8"/>
  <c r="AB909" i="8"/>
  <c r="C910" i="8"/>
  <c r="H910" i="8"/>
  <c r="I910" i="8"/>
  <c r="M910" i="8"/>
  <c r="O910" i="8"/>
  <c r="P910" i="8" s="1"/>
  <c r="Q910" i="8" s="1"/>
  <c r="R910" i="8"/>
  <c r="S910" i="8"/>
  <c r="T910" i="8"/>
  <c r="AA910" i="8"/>
  <c r="AB910" i="8"/>
  <c r="C911" i="8"/>
  <c r="H911" i="8"/>
  <c r="J911" i="8" s="1"/>
  <c r="I911" i="8"/>
  <c r="M911" i="8"/>
  <c r="N911" i="8"/>
  <c r="O911" i="8"/>
  <c r="P911" i="8"/>
  <c r="Q911" i="8"/>
  <c r="R911" i="8"/>
  <c r="S911" i="8"/>
  <c r="T911" i="8"/>
  <c r="U911" i="8"/>
  <c r="V911" i="8"/>
  <c r="W911" i="8"/>
  <c r="X911" i="8"/>
  <c r="Y911" i="8"/>
  <c r="Z911" i="8"/>
  <c r="AA911" i="8"/>
  <c r="AB911" i="8"/>
  <c r="AC911" i="8"/>
  <c r="C912" i="8"/>
  <c r="H912" i="8"/>
  <c r="I912" i="8"/>
  <c r="M912" i="8"/>
  <c r="O912" i="8"/>
  <c r="P912" i="8" s="1"/>
  <c r="Q912" i="8" s="1"/>
  <c r="R912" i="8"/>
  <c r="S912" i="8"/>
  <c r="T912" i="8"/>
  <c r="AA912" i="8"/>
  <c r="AB912" i="8"/>
  <c r="C913" i="8"/>
  <c r="H913" i="8"/>
  <c r="J913" i="8" s="1"/>
  <c r="I913" i="8"/>
  <c r="M913" i="8"/>
  <c r="N913" i="8"/>
  <c r="O913" i="8"/>
  <c r="P913" i="8"/>
  <c r="Q913" i="8"/>
  <c r="R913" i="8"/>
  <c r="S913" i="8"/>
  <c r="T913" i="8"/>
  <c r="U913" i="8"/>
  <c r="V913" i="8"/>
  <c r="W913" i="8"/>
  <c r="X913" i="8"/>
  <c r="Y913" i="8"/>
  <c r="Z913" i="8"/>
  <c r="AA913" i="8"/>
  <c r="AB913" i="8"/>
  <c r="AC913" i="8"/>
  <c r="C914" i="8"/>
  <c r="H914" i="8"/>
  <c r="V914" i="8" s="1"/>
  <c r="I914" i="8"/>
  <c r="M914" i="8"/>
  <c r="O914" i="8"/>
  <c r="P914" i="8" s="1"/>
  <c r="Q914" i="8" s="1"/>
  <c r="R914" i="8"/>
  <c r="S914" i="8"/>
  <c r="T914" i="8"/>
  <c r="AA914" i="8"/>
  <c r="AB914" i="8"/>
  <c r="C915" i="8"/>
  <c r="H915" i="8"/>
  <c r="I915" i="8"/>
  <c r="M915" i="8"/>
  <c r="O915" i="8"/>
  <c r="P915" i="8" s="1"/>
  <c r="Q915" i="8" s="1"/>
  <c r="R915" i="8"/>
  <c r="S915" i="8"/>
  <c r="T915" i="8"/>
  <c r="AA915" i="8"/>
  <c r="AB915" i="8"/>
  <c r="C916" i="8"/>
  <c r="H916" i="8"/>
  <c r="I916" i="8"/>
  <c r="M916" i="8"/>
  <c r="O916" i="8"/>
  <c r="P916" i="8" s="1"/>
  <c r="Q916" i="8" s="1"/>
  <c r="R916" i="8"/>
  <c r="S916" i="8"/>
  <c r="T916" i="8"/>
  <c r="AA916" i="8"/>
  <c r="AB916" i="8"/>
  <c r="C917" i="8"/>
  <c r="H917" i="8"/>
  <c r="I917" i="8"/>
  <c r="M917" i="8"/>
  <c r="O917" i="8"/>
  <c r="P917" i="8" s="1"/>
  <c r="Q917" i="8" s="1"/>
  <c r="R917" i="8"/>
  <c r="S917" i="8"/>
  <c r="T917" i="8"/>
  <c r="AA917" i="8"/>
  <c r="AB917" i="8"/>
  <c r="C918" i="8"/>
  <c r="H918" i="8"/>
  <c r="V918" i="8" s="1"/>
  <c r="I918" i="8"/>
  <c r="M918" i="8"/>
  <c r="O918" i="8"/>
  <c r="P918" i="8" s="1"/>
  <c r="Q918" i="8" s="1"/>
  <c r="R918" i="8"/>
  <c r="S918" i="8"/>
  <c r="T918" i="8"/>
  <c r="AA918" i="8"/>
  <c r="AB918" i="8"/>
  <c r="C919" i="8"/>
  <c r="H919" i="8"/>
  <c r="I919" i="8"/>
  <c r="M919" i="8"/>
  <c r="O919" i="8"/>
  <c r="P919" i="8" s="1"/>
  <c r="Q919" i="8" s="1"/>
  <c r="R919" i="8"/>
  <c r="S919" i="8"/>
  <c r="T919" i="8"/>
  <c r="AA919" i="8"/>
  <c r="AB919" i="8"/>
  <c r="C920" i="8"/>
  <c r="H920" i="8"/>
  <c r="V920" i="8" s="1"/>
  <c r="I920" i="8"/>
  <c r="M920" i="8"/>
  <c r="O920" i="8"/>
  <c r="P920" i="8" s="1"/>
  <c r="Q920" i="8" s="1"/>
  <c r="R920" i="8"/>
  <c r="S920" i="8"/>
  <c r="T920" i="8"/>
  <c r="AA920" i="8"/>
  <c r="AB920" i="8"/>
  <c r="C921" i="8"/>
  <c r="H921" i="8"/>
  <c r="J921" i="8" s="1"/>
  <c r="I921" i="8"/>
  <c r="M921" i="8"/>
  <c r="N921" i="8"/>
  <c r="O921" i="8"/>
  <c r="P921" i="8"/>
  <c r="Q921" i="8"/>
  <c r="R921" i="8"/>
  <c r="S921" i="8"/>
  <c r="T921" i="8"/>
  <c r="U921" i="8"/>
  <c r="V921" i="8"/>
  <c r="W921" i="8"/>
  <c r="X921" i="8"/>
  <c r="Y921" i="8"/>
  <c r="Z921" i="8"/>
  <c r="AA921" i="8"/>
  <c r="AB921" i="8"/>
  <c r="AC921" i="8"/>
  <c r="C922" i="8"/>
  <c r="H922" i="8"/>
  <c r="I922" i="8"/>
  <c r="M922" i="8"/>
  <c r="O922" i="8"/>
  <c r="P922" i="8" s="1"/>
  <c r="Q922" i="8" s="1"/>
  <c r="R922" i="8"/>
  <c r="S922" i="8"/>
  <c r="T922" i="8"/>
  <c r="AA922" i="8"/>
  <c r="AB922" i="8"/>
  <c r="C923" i="8"/>
  <c r="H923" i="8"/>
  <c r="Y923" i="8" s="1"/>
  <c r="I923" i="8"/>
  <c r="M923" i="8"/>
  <c r="O923" i="8"/>
  <c r="P923" i="8" s="1"/>
  <c r="Q923" i="8" s="1"/>
  <c r="R923" i="8"/>
  <c r="S923" i="8"/>
  <c r="T923" i="8"/>
  <c r="AA923" i="8"/>
  <c r="AB923" i="8"/>
  <c r="C924" i="8"/>
  <c r="H924" i="8"/>
  <c r="I924" i="8"/>
  <c r="M924" i="8"/>
  <c r="O924" i="8"/>
  <c r="P924" i="8" s="1"/>
  <c r="Q924" i="8" s="1"/>
  <c r="R924" i="8"/>
  <c r="S924" i="8"/>
  <c r="T924" i="8"/>
  <c r="AA924" i="8"/>
  <c r="AB924" i="8"/>
  <c r="C925" i="8"/>
  <c r="H925" i="8"/>
  <c r="I925" i="8"/>
  <c r="M925" i="8"/>
  <c r="O925" i="8"/>
  <c r="P925" i="8" s="1"/>
  <c r="Q925" i="8" s="1"/>
  <c r="R925" i="8"/>
  <c r="S925" i="8"/>
  <c r="T925" i="8"/>
  <c r="N925" i="8" s="1"/>
  <c r="AA925" i="8"/>
  <c r="AB925" i="8"/>
  <c r="C926" i="8"/>
  <c r="H926" i="8"/>
  <c r="I926" i="8"/>
  <c r="M926" i="8"/>
  <c r="N926" i="8"/>
  <c r="O926" i="8"/>
  <c r="P926" i="8" s="1"/>
  <c r="Q926" i="8" s="1"/>
  <c r="R926" i="8"/>
  <c r="S926" i="8"/>
  <c r="T926" i="8"/>
  <c r="AA926" i="8"/>
  <c r="AB926" i="8"/>
  <c r="C927" i="8"/>
  <c r="H927" i="8"/>
  <c r="I927" i="8"/>
  <c r="M927" i="8"/>
  <c r="O927" i="8"/>
  <c r="P927" i="8"/>
  <c r="Q927" i="8"/>
  <c r="R927" i="8"/>
  <c r="S927" i="8"/>
  <c r="T927" i="8"/>
  <c r="N927" i="8" s="1"/>
  <c r="U927" i="8"/>
  <c r="V927" i="8"/>
  <c r="W927" i="8"/>
  <c r="X927" i="8"/>
  <c r="Y927" i="8"/>
  <c r="Z927" i="8"/>
  <c r="AA927" i="8"/>
  <c r="AB927" i="8"/>
  <c r="C928" i="8"/>
  <c r="H928" i="8"/>
  <c r="I928" i="8"/>
  <c r="M928" i="8"/>
  <c r="O928" i="8"/>
  <c r="P928" i="8"/>
  <c r="Q928" i="8"/>
  <c r="R928" i="8"/>
  <c r="S928" i="8"/>
  <c r="T928" i="8"/>
  <c r="N928" i="8" s="1"/>
  <c r="U928" i="8"/>
  <c r="V928" i="8"/>
  <c r="W928" i="8"/>
  <c r="X928" i="8"/>
  <c r="Y928" i="8"/>
  <c r="Z928" i="8"/>
  <c r="AA928" i="8"/>
  <c r="AB928" i="8"/>
  <c r="C929" i="8"/>
  <c r="H929" i="8"/>
  <c r="J929" i="8" s="1"/>
  <c r="I929" i="8"/>
  <c r="M929" i="8"/>
  <c r="N929" i="8"/>
  <c r="O929" i="8"/>
  <c r="P929" i="8"/>
  <c r="Q929" i="8"/>
  <c r="R929" i="8"/>
  <c r="S929" i="8"/>
  <c r="T929" i="8"/>
  <c r="U929" i="8"/>
  <c r="V929" i="8"/>
  <c r="W929" i="8"/>
  <c r="X929" i="8"/>
  <c r="Y929" i="8"/>
  <c r="Z929" i="8"/>
  <c r="AA929" i="8"/>
  <c r="AB929" i="8"/>
  <c r="AC929" i="8"/>
  <c r="C930" i="8"/>
  <c r="H930" i="8"/>
  <c r="J930" i="8" s="1"/>
  <c r="I930" i="8"/>
  <c r="M930" i="8"/>
  <c r="N930" i="8"/>
  <c r="O930" i="8"/>
  <c r="P930" i="8"/>
  <c r="Q930" i="8"/>
  <c r="R930" i="8"/>
  <c r="S930" i="8"/>
  <c r="T930" i="8"/>
  <c r="U930" i="8"/>
  <c r="V930" i="8"/>
  <c r="W930" i="8"/>
  <c r="X930" i="8"/>
  <c r="Y930" i="8"/>
  <c r="Z930" i="8"/>
  <c r="AA930" i="8"/>
  <c r="AB930" i="8"/>
  <c r="AC930" i="8"/>
  <c r="C931" i="8"/>
  <c r="H931" i="8"/>
  <c r="J931" i="8" s="1"/>
  <c r="I931" i="8"/>
  <c r="M931" i="8"/>
  <c r="N931" i="8"/>
  <c r="O931" i="8"/>
  <c r="P931" i="8"/>
  <c r="Q931" i="8"/>
  <c r="R931" i="8"/>
  <c r="S931" i="8"/>
  <c r="T931" i="8"/>
  <c r="U931" i="8"/>
  <c r="V931" i="8"/>
  <c r="W931" i="8"/>
  <c r="X931" i="8"/>
  <c r="Y931" i="8"/>
  <c r="Z931" i="8"/>
  <c r="AA931" i="8"/>
  <c r="AB931" i="8"/>
  <c r="AC931" i="8"/>
  <c r="C932" i="8"/>
  <c r="H932" i="8"/>
  <c r="J932" i="8" s="1"/>
  <c r="I932" i="8"/>
  <c r="M932" i="8"/>
  <c r="N932" i="8"/>
  <c r="O932" i="8"/>
  <c r="P932" i="8"/>
  <c r="Q932" i="8"/>
  <c r="R932" i="8"/>
  <c r="S932" i="8"/>
  <c r="T932" i="8"/>
  <c r="U932" i="8"/>
  <c r="V932" i="8"/>
  <c r="W932" i="8"/>
  <c r="X932" i="8"/>
  <c r="Y932" i="8"/>
  <c r="Z932" i="8"/>
  <c r="AA932" i="8"/>
  <c r="AB932" i="8"/>
  <c r="AC932" i="8"/>
  <c r="C933" i="8"/>
  <c r="H933" i="8"/>
  <c r="J933" i="8" s="1"/>
  <c r="I933" i="8"/>
  <c r="M933" i="8"/>
  <c r="N933" i="8"/>
  <c r="O933" i="8"/>
  <c r="P933" i="8"/>
  <c r="Q933" i="8"/>
  <c r="R933" i="8"/>
  <c r="S933" i="8"/>
  <c r="T933" i="8"/>
  <c r="U933" i="8"/>
  <c r="V933" i="8"/>
  <c r="W933" i="8"/>
  <c r="X933" i="8"/>
  <c r="Y933" i="8"/>
  <c r="Z933" i="8"/>
  <c r="AA933" i="8"/>
  <c r="AB933" i="8"/>
  <c r="AC933" i="8"/>
  <c r="C934" i="8"/>
  <c r="H934" i="8"/>
  <c r="I934" i="8"/>
  <c r="M934" i="8"/>
  <c r="O934" i="8"/>
  <c r="P934" i="8" s="1"/>
  <c r="Q934" i="8" s="1"/>
  <c r="R934" i="8"/>
  <c r="S934" i="8"/>
  <c r="T934" i="8"/>
  <c r="AA934" i="8"/>
  <c r="AB934" i="8"/>
  <c r="C935" i="8"/>
  <c r="H935" i="8"/>
  <c r="J935" i="8" s="1"/>
  <c r="I935" i="8"/>
  <c r="M935" i="8"/>
  <c r="N935" i="8"/>
  <c r="O935" i="8"/>
  <c r="P935" i="8"/>
  <c r="Q935" i="8"/>
  <c r="R935" i="8"/>
  <c r="S935" i="8"/>
  <c r="T935" i="8"/>
  <c r="U935" i="8"/>
  <c r="V935" i="8"/>
  <c r="W935" i="8"/>
  <c r="X935" i="8"/>
  <c r="Y935" i="8"/>
  <c r="Z935" i="8"/>
  <c r="AA935" i="8"/>
  <c r="AB935" i="8"/>
  <c r="AC935" i="8"/>
  <c r="C936" i="8"/>
  <c r="H936" i="8"/>
  <c r="I936" i="8"/>
  <c r="M936" i="8"/>
  <c r="O936" i="8"/>
  <c r="P936" i="8" s="1"/>
  <c r="Q936" i="8" s="1"/>
  <c r="R936" i="8"/>
  <c r="S936" i="8"/>
  <c r="T936" i="8"/>
  <c r="AA936" i="8"/>
  <c r="AB936" i="8"/>
  <c r="C937" i="8"/>
  <c r="H937" i="8"/>
  <c r="V937" i="8" s="1"/>
  <c r="I937" i="8"/>
  <c r="M937" i="8"/>
  <c r="O937" i="8"/>
  <c r="P937" i="8" s="1"/>
  <c r="Q937" i="8" s="1"/>
  <c r="R937" i="8"/>
  <c r="S937" i="8"/>
  <c r="T937" i="8"/>
  <c r="AA937" i="8"/>
  <c r="AB937" i="8"/>
  <c r="C938" i="8"/>
  <c r="H938" i="8"/>
  <c r="Z938" i="8" s="1"/>
  <c r="I938" i="8"/>
  <c r="M938" i="8"/>
  <c r="O938" i="8"/>
  <c r="P938" i="8" s="1"/>
  <c r="Q938" i="8" s="1"/>
  <c r="R938" i="8"/>
  <c r="S938" i="8"/>
  <c r="T938" i="8"/>
  <c r="AA938" i="8"/>
  <c r="AB938" i="8"/>
  <c r="C939" i="8"/>
  <c r="H939" i="8"/>
  <c r="V939" i="8" s="1"/>
  <c r="I939" i="8"/>
  <c r="M939" i="8"/>
  <c r="O939" i="8"/>
  <c r="P939" i="8" s="1"/>
  <c r="Q939" i="8" s="1"/>
  <c r="R939" i="8"/>
  <c r="S939" i="8"/>
  <c r="T939" i="8"/>
  <c r="AA939" i="8"/>
  <c r="AB939" i="8"/>
  <c r="C940" i="8"/>
  <c r="H940" i="8"/>
  <c r="I940" i="8"/>
  <c r="M940" i="8"/>
  <c r="O940" i="8"/>
  <c r="P940" i="8" s="1"/>
  <c r="Q940" i="8" s="1"/>
  <c r="R940" i="8"/>
  <c r="S940" i="8"/>
  <c r="T940" i="8"/>
  <c r="AA940" i="8"/>
  <c r="AB940" i="8"/>
  <c r="C941" i="8"/>
  <c r="H941" i="8"/>
  <c r="J941" i="8" s="1"/>
  <c r="I941" i="8"/>
  <c r="M941" i="8"/>
  <c r="N941" i="8"/>
  <c r="O941" i="8"/>
  <c r="P941" i="8"/>
  <c r="Q941" i="8"/>
  <c r="R941" i="8"/>
  <c r="S941" i="8"/>
  <c r="T941" i="8"/>
  <c r="U941" i="8"/>
  <c r="V941" i="8"/>
  <c r="W941" i="8"/>
  <c r="X941" i="8"/>
  <c r="Y941" i="8"/>
  <c r="Z941" i="8"/>
  <c r="AA941" i="8"/>
  <c r="AB941" i="8"/>
  <c r="AC941" i="8"/>
  <c r="C942" i="8"/>
  <c r="H942" i="8"/>
  <c r="J942" i="8" s="1"/>
  <c r="I942" i="8"/>
  <c r="M942" i="8"/>
  <c r="N942" i="8"/>
  <c r="O942" i="8"/>
  <c r="P942" i="8"/>
  <c r="Q942" i="8"/>
  <c r="R942" i="8"/>
  <c r="S942" i="8"/>
  <c r="T942" i="8"/>
  <c r="U942" i="8"/>
  <c r="V942" i="8"/>
  <c r="W942" i="8"/>
  <c r="X942" i="8"/>
  <c r="Y942" i="8"/>
  <c r="Z942" i="8"/>
  <c r="AA942" i="8"/>
  <c r="AB942" i="8"/>
  <c r="AC942" i="8"/>
  <c r="C943" i="8"/>
  <c r="H943" i="8"/>
  <c r="J943" i="8" s="1"/>
  <c r="I943" i="8"/>
  <c r="M943" i="8"/>
  <c r="N943" i="8"/>
  <c r="O943" i="8"/>
  <c r="P943" i="8"/>
  <c r="Q943" i="8"/>
  <c r="R943" i="8"/>
  <c r="S943" i="8"/>
  <c r="T943" i="8"/>
  <c r="U943" i="8"/>
  <c r="V943" i="8"/>
  <c r="W943" i="8"/>
  <c r="X943" i="8"/>
  <c r="Y943" i="8"/>
  <c r="Z943" i="8"/>
  <c r="AA943" i="8"/>
  <c r="AB943" i="8"/>
  <c r="AC943" i="8"/>
  <c r="C944" i="8"/>
  <c r="H944" i="8"/>
  <c r="J944" i="8" s="1"/>
  <c r="I944" i="8"/>
  <c r="M944" i="8"/>
  <c r="N944" i="8"/>
  <c r="O944" i="8"/>
  <c r="P944" i="8"/>
  <c r="Q944" i="8"/>
  <c r="R944" i="8"/>
  <c r="S944" i="8"/>
  <c r="T944" i="8"/>
  <c r="U944" i="8"/>
  <c r="V944" i="8"/>
  <c r="W944" i="8"/>
  <c r="X944" i="8"/>
  <c r="Y944" i="8"/>
  <c r="Z944" i="8"/>
  <c r="AA944" i="8"/>
  <c r="AB944" i="8"/>
  <c r="AC944" i="8"/>
  <c r="C945" i="8"/>
  <c r="H945" i="8"/>
  <c r="J945" i="8" s="1"/>
  <c r="I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C946" i="8"/>
  <c r="H946" i="8"/>
  <c r="J946" i="8" s="1"/>
  <c r="I946" i="8"/>
  <c r="M946" i="8"/>
  <c r="N946" i="8"/>
  <c r="O946" i="8"/>
  <c r="P946" i="8"/>
  <c r="Q946" i="8"/>
  <c r="R946" i="8"/>
  <c r="S946" i="8"/>
  <c r="T946" i="8"/>
  <c r="U946" i="8"/>
  <c r="V946" i="8"/>
  <c r="W946" i="8"/>
  <c r="X946" i="8"/>
  <c r="Y946" i="8"/>
  <c r="Z946" i="8"/>
  <c r="AA946" i="8"/>
  <c r="AB946" i="8"/>
  <c r="AC946" i="8"/>
  <c r="C947" i="8"/>
  <c r="H947" i="8"/>
  <c r="J947" i="8" s="1"/>
  <c r="I947" i="8"/>
  <c r="M947" i="8"/>
  <c r="N947" i="8"/>
  <c r="O947" i="8"/>
  <c r="P947" i="8"/>
  <c r="Q947" i="8"/>
  <c r="R947" i="8"/>
  <c r="S947" i="8"/>
  <c r="T947" i="8"/>
  <c r="U947" i="8"/>
  <c r="V947" i="8"/>
  <c r="W947" i="8"/>
  <c r="X947" i="8"/>
  <c r="Y947" i="8"/>
  <c r="Z947" i="8"/>
  <c r="AA947" i="8"/>
  <c r="AB947" i="8"/>
  <c r="AC947" i="8"/>
  <c r="C948" i="8"/>
  <c r="H948" i="8"/>
  <c r="J948" i="8" s="1"/>
  <c r="I948" i="8"/>
  <c r="M948" i="8"/>
  <c r="N948" i="8"/>
  <c r="O948" i="8"/>
  <c r="P948" i="8"/>
  <c r="Q948" i="8"/>
  <c r="R948" i="8"/>
  <c r="S948" i="8"/>
  <c r="T948" i="8"/>
  <c r="U948" i="8"/>
  <c r="V948" i="8"/>
  <c r="W948" i="8"/>
  <c r="X948" i="8"/>
  <c r="Y948" i="8"/>
  <c r="Z948" i="8"/>
  <c r="AA948" i="8"/>
  <c r="AB948" i="8"/>
  <c r="AC948" i="8"/>
  <c r="C949" i="8"/>
  <c r="H949" i="8"/>
  <c r="J949" i="8" s="1"/>
  <c r="I949" i="8"/>
  <c r="M949" i="8"/>
  <c r="N949" i="8"/>
  <c r="O949" i="8"/>
  <c r="P949" i="8"/>
  <c r="Q949" i="8"/>
  <c r="R949" i="8"/>
  <c r="S949" i="8"/>
  <c r="T949" i="8"/>
  <c r="U949" i="8"/>
  <c r="V949" i="8"/>
  <c r="W949" i="8"/>
  <c r="X949" i="8"/>
  <c r="Y949" i="8"/>
  <c r="Z949" i="8"/>
  <c r="AA949" i="8"/>
  <c r="AB949" i="8"/>
  <c r="AC949" i="8"/>
  <c r="J584" i="8" l="1"/>
  <c r="J530" i="8"/>
  <c r="J928" i="8"/>
  <c r="J927" i="8"/>
  <c r="J848" i="8"/>
  <c r="J831" i="8"/>
  <c r="J832" i="8"/>
  <c r="N832" i="8"/>
  <c r="J784" i="8"/>
  <c r="J689" i="8"/>
  <c r="N214" i="8"/>
  <c r="J214" i="8"/>
  <c r="J724" i="8"/>
  <c r="J675" i="8"/>
  <c r="J649" i="8"/>
  <c r="N219" i="8"/>
  <c r="J219" i="8"/>
  <c r="J721" i="8"/>
  <c r="J701" i="8"/>
  <c r="J291" i="8"/>
  <c r="Z892" i="8"/>
  <c r="Y892" i="8"/>
  <c r="X892" i="8"/>
  <c r="V892" i="8"/>
  <c r="J892" i="8"/>
  <c r="Z879" i="8"/>
  <c r="Y879" i="8"/>
  <c r="X879" i="8"/>
  <c r="V879" i="8"/>
  <c r="J879" i="8"/>
  <c r="Z874" i="8"/>
  <c r="Y874" i="8"/>
  <c r="X874" i="8"/>
  <c r="V874" i="8"/>
  <c r="J874" i="8"/>
  <c r="Z873" i="8"/>
  <c r="Y873" i="8"/>
  <c r="X873" i="8"/>
  <c r="V873" i="8"/>
  <c r="J873" i="8"/>
  <c r="J841" i="8"/>
  <c r="J840" i="8"/>
  <c r="J845" i="8"/>
  <c r="J827" i="8"/>
  <c r="Z625" i="8"/>
  <c r="Y625" i="8"/>
  <c r="X625" i="8"/>
  <c r="V625" i="8"/>
  <c r="J625" i="8"/>
  <c r="J571" i="8"/>
  <c r="Z627" i="8"/>
  <c r="Y627" i="8"/>
  <c r="X627" i="8"/>
  <c r="V627" i="8"/>
  <c r="J627" i="8"/>
  <c r="Z567" i="8"/>
  <c r="Y567" i="8"/>
  <c r="X567" i="8"/>
  <c r="V567" i="8"/>
  <c r="J567" i="8"/>
  <c r="Z558" i="8"/>
  <c r="Y558" i="8"/>
  <c r="X558" i="8"/>
  <c r="V558" i="8"/>
  <c r="J558" i="8"/>
  <c r="Z453" i="8"/>
  <c r="Y453" i="8"/>
  <c r="X453" i="8"/>
  <c r="V453" i="8"/>
  <c r="J453" i="8"/>
  <c r="J277" i="8"/>
  <c r="Z244" i="8"/>
  <c r="Y244" i="8"/>
  <c r="X244" i="8"/>
  <c r="V244" i="8"/>
  <c r="J244" i="8"/>
  <c r="Z231" i="8"/>
  <c r="Y231" i="8"/>
  <c r="X231" i="8"/>
  <c r="V231" i="8"/>
  <c r="J231" i="8"/>
  <c r="J74" i="8"/>
  <c r="Z74" i="8"/>
  <c r="Y74" i="8"/>
  <c r="X74" i="8"/>
  <c r="V74" i="8"/>
  <c r="J549" i="8"/>
  <c r="N549" i="8"/>
  <c r="J516" i="8"/>
  <c r="Z494" i="8"/>
  <c r="Y494" i="8"/>
  <c r="X494" i="8"/>
  <c r="V494" i="8"/>
  <c r="J494" i="8"/>
  <c r="Z497" i="8"/>
  <c r="Y497" i="8"/>
  <c r="X497" i="8"/>
  <c r="V497" i="8"/>
  <c r="J497" i="8"/>
  <c r="Z455" i="8"/>
  <c r="Y455" i="8"/>
  <c r="X455" i="8"/>
  <c r="V455" i="8"/>
  <c r="J455" i="8"/>
  <c r="Z452" i="8"/>
  <c r="Y452" i="8"/>
  <c r="X452" i="8"/>
  <c r="V452" i="8"/>
  <c r="J452" i="8"/>
  <c r="Z436" i="8"/>
  <c r="Y436" i="8"/>
  <c r="X436" i="8"/>
  <c r="V436" i="8"/>
  <c r="J436" i="8"/>
  <c r="J204" i="8"/>
  <c r="J198" i="8"/>
  <c r="J190" i="8"/>
  <c r="J189" i="8"/>
  <c r="J183" i="8"/>
  <c r="V286" i="8"/>
  <c r="X286" i="8"/>
  <c r="Y286" i="8"/>
  <c r="Z286" i="8"/>
  <c r="J737" i="8"/>
  <c r="J589" i="8"/>
  <c r="J588" i="8"/>
  <c r="J566" i="8"/>
  <c r="J454" i="8"/>
  <c r="J165" i="8"/>
  <c r="V447" i="8"/>
  <c r="X447" i="8"/>
  <c r="Y447" i="8"/>
  <c r="Z447" i="8"/>
  <c r="V510" i="8"/>
  <c r="X510" i="8"/>
  <c r="Y510" i="8"/>
  <c r="Z510" i="8"/>
  <c r="V568" i="8"/>
  <c r="X568" i="8"/>
  <c r="Y568" i="8"/>
  <c r="Z568" i="8"/>
  <c r="V657" i="8"/>
  <c r="X657" i="8"/>
  <c r="Y657" i="8"/>
  <c r="Z657" i="8"/>
  <c r="V809" i="8"/>
  <c r="X809" i="8"/>
  <c r="Y809" i="8"/>
  <c r="Z809" i="8"/>
  <c r="V862" i="8"/>
  <c r="X862" i="8"/>
  <c r="Y862" i="8"/>
  <c r="Z862" i="8"/>
  <c r="J875" i="8"/>
  <c r="N875" i="8"/>
  <c r="V880" i="8"/>
  <c r="X880" i="8"/>
  <c r="Y880" i="8"/>
  <c r="Z880" i="8"/>
  <c r="J378" i="8"/>
  <c r="J388" i="8"/>
  <c r="X378" i="8"/>
  <c r="X388" i="8"/>
  <c r="V388" i="8"/>
  <c r="Y388" i="8"/>
  <c r="Y378" i="8"/>
  <c r="V378" i="8"/>
  <c r="J345" i="8"/>
  <c r="X345" i="8"/>
  <c r="V345" i="8"/>
  <c r="Y345" i="8"/>
  <c r="J321" i="8"/>
  <c r="X321" i="8"/>
  <c r="V321" i="8"/>
  <c r="Y321" i="8"/>
  <c r="J187" i="8"/>
  <c r="V320" i="8"/>
  <c r="J320" i="8"/>
  <c r="X320" i="8"/>
  <c r="Y320" i="8"/>
  <c r="X319" i="8"/>
  <c r="Z319" i="8"/>
  <c r="J319" i="8"/>
  <c r="V319" i="8"/>
  <c r="J275" i="8"/>
  <c r="Z263" i="8"/>
  <c r="X263" i="8"/>
  <c r="Y263" i="8"/>
  <c r="J283" i="8"/>
  <c r="X283" i="8"/>
  <c r="J276" i="8"/>
  <c r="V283" i="8"/>
  <c r="J188" i="8"/>
  <c r="Y283" i="8"/>
  <c r="J213" i="8"/>
  <c r="V275" i="8"/>
  <c r="Z276" i="8"/>
  <c r="X276" i="8"/>
  <c r="Z275" i="8"/>
  <c r="Y275" i="8"/>
  <c r="X275" i="8"/>
  <c r="Y276" i="8"/>
  <c r="V276" i="8"/>
  <c r="J263" i="8"/>
  <c r="Y213" i="8"/>
  <c r="Z213" i="8"/>
  <c r="X213" i="8"/>
  <c r="V213" i="8"/>
  <c r="X187" i="8"/>
  <c r="Z187" i="8"/>
  <c r="Y187" i="8"/>
  <c r="V187" i="8"/>
  <c r="Z188" i="8"/>
  <c r="Y188" i="8"/>
  <c r="X188" i="8"/>
  <c r="V188" i="8"/>
  <c r="Z559" i="8"/>
  <c r="Y559" i="8"/>
  <c r="Z73" i="8"/>
  <c r="X37" i="8"/>
  <c r="X42" i="8"/>
  <c r="Z493" i="8"/>
  <c r="X562" i="8"/>
  <c r="V559" i="8"/>
  <c r="V570" i="8"/>
  <c r="Y238" i="8"/>
  <c r="X369" i="8"/>
  <c r="V249" i="8"/>
  <c r="X238" i="8"/>
  <c r="Z154" i="8"/>
  <c r="Z290" i="8"/>
  <c r="X154" i="8"/>
  <c r="Y42" i="8"/>
  <c r="X333" i="8"/>
  <c r="Z836" i="8"/>
  <c r="Z905" i="8"/>
  <c r="Z597" i="8"/>
  <c r="V595" i="8"/>
  <c r="X350" i="8"/>
  <c r="Y485" i="8"/>
  <c r="X294" i="8"/>
  <c r="Y255" i="8"/>
  <c r="Z254" i="8"/>
  <c r="Z654" i="8"/>
  <c r="V622" i="8"/>
  <c r="X420" i="8"/>
  <c r="Y254" i="8"/>
  <c r="Y43" i="8"/>
  <c r="Z619" i="8"/>
  <c r="X643" i="8"/>
  <c r="X526" i="8"/>
  <c r="Y386" i="8"/>
  <c r="X254" i="8"/>
  <c r="Y252" i="8"/>
  <c r="V271" i="8"/>
  <c r="X905" i="8"/>
  <c r="Z169" i="8"/>
  <c r="X86" i="8"/>
  <c r="Y85" i="8"/>
  <c r="X613" i="8"/>
  <c r="X599" i="8"/>
  <c r="V597" i="8"/>
  <c r="X854" i="8"/>
  <c r="X836" i="8"/>
  <c r="X538" i="8"/>
  <c r="Z459" i="8"/>
  <c r="Z242" i="8"/>
  <c r="X432" i="8"/>
  <c r="Y400" i="8"/>
  <c r="X340" i="8"/>
  <c r="X242" i="8"/>
  <c r="X169" i="8"/>
  <c r="Z72" i="8"/>
  <c r="Z599" i="8"/>
  <c r="Z236" i="8"/>
  <c r="X99" i="8"/>
  <c r="Y84" i="8"/>
  <c r="V64" i="8"/>
  <c r="X683" i="8"/>
  <c r="X493" i="8"/>
  <c r="Z736" i="8"/>
  <c r="Z734" i="8"/>
  <c r="Z700" i="8"/>
  <c r="X606" i="8"/>
  <c r="X475" i="8"/>
  <c r="V324" i="8"/>
  <c r="X352" i="8"/>
  <c r="V683" i="8"/>
  <c r="V432" i="8"/>
  <c r="V353" i="8"/>
  <c r="V340" i="8"/>
  <c r="V339" i="8"/>
  <c r="V857" i="8"/>
  <c r="Y703" i="8"/>
  <c r="V607" i="8"/>
  <c r="X503" i="8"/>
  <c r="Z400" i="8"/>
  <c r="J333" i="8"/>
  <c r="Z245" i="8"/>
  <c r="Y242" i="8"/>
  <c r="Y124" i="8"/>
  <c r="Y99" i="8"/>
  <c r="Z853" i="8"/>
  <c r="X940" i="8"/>
  <c r="X446" i="8"/>
  <c r="Y402" i="8"/>
  <c r="V364" i="8"/>
  <c r="Y711" i="8"/>
  <c r="X614" i="8"/>
  <c r="Z335" i="8"/>
  <c r="X241" i="8"/>
  <c r="Z164" i="8"/>
  <c r="V207" i="8"/>
  <c r="J43" i="8"/>
  <c r="Y802" i="8"/>
  <c r="V328" i="8"/>
  <c r="V178" i="8"/>
  <c r="V109" i="8"/>
  <c r="Y340" i="8"/>
  <c r="V36" i="8"/>
  <c r="X29" i="8"/>
  <c r="Y290" i="8"/>
  <c r="Y146" i="8"/>
  <c r="X124" i="8"/>
  <c r="Y123" i="8"/>
  <c r="Z64" i="8"/>
  <c r="Z43" i="8"/>
  <c r="Y897" i="8"/>
  <c r="V894" i="8"/>
  <c r="X748" i="8"/>
  <c r="Z639" i="8"/>
  <c r="Y512" i="8"/>
  <c r="Z508" i="8"/>
  <c r="X507" i="8"/>
  <c r="X370" i="8"/>
  <c r="V896" i="8"/>
  <c r="Z830" i="8"/>
  <c r="Y821" i="8"/>
  <c r="V370" i="8"/>
  <c r="X729" i="8"/>
  <c r="Z695" i="8"/>
  <c r="V538" i="8"/>
  <c r="Z940" i="8"/>
  <c r="Z826" i="8"/>
  <c r="V696" i="8"/>
  <c r="X695" i="8"/>
  <c r="Z692" i="8"/>
  <c r="X597" i="8"/>
  <c r="Z487" i="8"/>
  <c r="Z475" i="8"/>
  <c r="Z469" i="8"/>
  <c r="V441" i="8"/>
  <c r="Y440" i="8"/>
  <c r="J327" i="8"/>
  <c r="Y154" i="8"/>
  <c r="Z68" i="8"/>
  <c r="Z51" i="8"/>
  <c r="V43" i="8"/>
  <c r="X25" i="8"/>
  <c r="X619" i="8"/>
  <c r="V828" i="8"/>
  <c r="V806" i="8"/>
  <c r="Z783" i="8"/>
  <c r="V670" i="8"/>
  <c r="X509" i="8"/>
  <c r="X463" i="8"/>
  <c r="Y359" i="8"/>
  <c r="X508" i="8"/>
  <c r="Y374" i="8"/>
  <c r="V836" i="8"/>
  <c r="Y818" i="8"/>
  <c r="V643" i="8"/>
  <c r="V148" i="8"/>
  <c r="Y940" i="8"/>
  <c r="X939" i="8"/>
  <c r="X857" i="8"/>
  <c r="Y751" i="8"/>
  <c r="Z703" i="8"/>
  <c r="Y482" i="8"/>
  <c r="Y475" i="8"/>
  <c r="Y469" i="8"/>
  <c r="X444" i="8"/>
  <c r="X353" i="8"/>
  <c r="Y352" i="8"/>
  <c r="V333" i="8"/>
  <c r="Z260" i="8"/>
  <c r="Z178" i="8"/>
  <c r="V68" i="8"/>
  <c r="X23" i="8"/>
  <c r="X15" i="8"/>
  <c r="Y97" i="8"/>
  <c r="Z41" i="8"/>
  <c r="Z430" i="8"/>
  <c r="Y274" i="8"/>
  <c r="V237" i="8"/>
  <c r="Z139" i="8"/>
  <c r="X97" i="8"/>
  <c r="Y41" i="8"/>
  <c r="Y502" i="8"/>
  <c r="Y448" i="8"/>
  <c r="Y430" i="8"/>
  <c r="X310" i="8"/>
  <c r="Z308" i="8"/>
  <c r="Z266" i="8"/>
  <c r="Y220" i="8"/>
  <c r="X186" i="8"/>
  <c r="V139" i="8"/>
  <c r="Y95" i="8"/>
  <c r="V41" i="8"/>
  <c r="V526" i="8"/>
  <c r="Z523" i="8"/>
  <c r="Y501" i="8"/>
  <c r="Y500" i="8"/>
  <c r="X448" i="8"/>
  <c r="X430" i="8"/>
  <c r="Z404" i="8"/>
  <c r="Z326" i="8"/>
  <c r="Y308" i="8"/>
  <c r="Y223" i="8"/>
  <c r="V220" i="8"/>
  <c r="V186" i="8"/>
  <c r="Y184" i="8"/>
  <c r="X95" i="8"/>
  <c r="V30" i="8"/>
  <c r="Y806" i="8"/>
  <c r="Y383" i="8"/>
  <c r="V326" i="8"/>
  <c r="Y236" i="8"/>
  <c r="X223" i="8"/>
  <c r="X184" i="8"/>
  <c r="X138" i="8"/>
  <c r="Y109" i="8"/>
  <c r="X39" i="8"/>
  <c r="V619" i="8"/>
  <c r="V611" i="8"/>
  <c r="Z838" i="8"/>
  <c r="Y881" i="8"/>
  <c r="X838" i="8"/>
  <c r="Y746" i="8"/>
  <c r="Z463" i="8"/>
  <c r="V430" i="8"/>
  <c r="Y404" i="8"/>
  <c r="X934" i="8"/>
  <c r="X896" i="8"/>
  <c r="X806" i="8"/>
  <c r="Y748" i="8"/>
  <c r="V644" i="8"/>
  <c r="Z538" i="8"/>
  <c r="Z512" i="8"/>
  <c r="X404" i="8"/>
  <c r="Z359" i="8"/>
  <c r="Y150" i="8"/>
  <c r="V138" i="8"/>
  <c r="X125" i="8"/>
  <c r="V405" i="8"/>
  <c r="V194" i="8"/>
  <c r="V258" i="8"/>
  <c r="X938" i="8"/>
  <c r="V934" i="8"/>
  <c r="Y838" i="8"/>
  <c r="X639" i="8"/>
  <c r="V564" i="8"/>
  <c r="V414" i="8"/>
  <c r="Z414" i="8"/>
  <c r="X413" i="8"/>
  <c r="X411" i="8"/>
  <c r="Y411" i="8"/>
  <c r="X309" i="8"/>
  <c r="Z306" i="8"/>
  <c r="Z258" i="8"/>
  <c r="V255" i="8"/>
  <c r="X255" i="8"/>
  <c r="Z868" i="8"/>
  <c r="V639" i="8"/>
  <c r="X544" i="8"/>
  <c r="Y544" i="8"/>
  <c r="X537" i="8"/>
  <c r="X278" i="8"/>
  <c r="Y258" i="8"/>
  <c r="Y208" i="8"/>
  <c r="Z134" i="8"/>
  <c r="V134" i="8"/>
  <c r="Y546" i="8"/>
  <c r="Z330" i="8"/>
  <c r="Y330" i="8"/>
  <c r="Y267" i="8"/>
  <c r="V267" i="8"/>
  <c r="Z837" i="8"/>
  <c r="Z939" i="8"/>
  <c r="Y863" i="8"/>
  <c r="V701" i="8"/>
  <c r="Y696" i="8"/>
  <c r="V586" i="8"/>
  <c r="X586" i="8"/>
  <c r="Y422" i="8"/>
  <c r="Z267" i="8"/>
  <c r="X258" i="8"/>
  <c r="J238" i="8"/>
  <c r="V238" i="8"/>
  <c r="Y206" i="8"/>
  <c r="J206" i="8"/>
  <c r="Z132" i="8"/>
  <c r="Z75" i="8"/>
  <c r="Y426" i="8"/>
  <c r="Y637" i="8"/>
  <c r="X637" i="8"/>
  <c r="Z711" i="8"/>
  <c r="X696" i="8"/>
  <c r="V637" i="8"/>
  <c r="X536" i="8"/>
  <c r="V230" i="8"/>
  <c r="X230" i="8"/>
  <c r="Y230" i="8"/>
  <c r="X193" i="8"/>
  <c r="V193" i="8"/>
  <c r="Z131" i="8"/>
  <c r="X131" i="8"/>
  <c r="V604" i="8"/>
  <c r="X604" i="8"/>
  <c r="Y280" i="8"/>
  <c r="Z603" i="8"/>
  <c r="Z477" i="8"/>
  <c r="X315" i="8"/>
  <c r="Z315" i="8"/>
  <c r="Z145" i="8"/>
  <c r="V145" i="8"/>
  <c r="Y118" i="8"/>
  <c r="V117" i="8"/>
  <c r="J117" i="8"/>
  <c r="X881" i="8"/>
  <c r="Z828" i="8"/>
  <c r="V783" i="8"/>
  <c r="V780" i="8"/>
  <c r="X779" i="8"/>
  <c r="X751" i="8"/>
  <c r="X730" i="8"/>
  <c r="X725" i="8"/>
  <c r="X679" i="8"/>
  <c r="X647" i="8"/>
  <c r="Y565" i="8"/>
  <c r="Z517" i="8"/>
  <c r="X517" i="8"/>
  <c r="Z515" i="8"/>
  <c r="Z491" i="8"/>
  <c r="Z401" i="8"/>
  <c r="X341" i="8"/>
  <c r="Z194" i="8"/>
  <c r="Y158" i="8"/>
  <c r="Z158" i="8"/>
  <c r="Y131" i="8"/>
  <c r="J108" i="8"/>
  <c r="Z108" i="8"/>
  <c r="Y660" i="8"/>
  <c r="V156" i="8"/>
  <c r="X156" i="8"/>
  <c r="Z156" i="8"/>
  <c r="Z314" i="8"/>
  <c r="V314" i="8"/>
  <c r="Y233" i="8"/>
  <c r="V233" i="8"/>
  <c r="Z889" i="8"/>
  <c r="Z869" i="8"/>
  <c r="Y866" i="8"/>
  <c r="X863" i="8"/>
  <c r="Z792" i="8"/>
  <c r="V779" i="8"/>
  <c r="X565" i="8"/>
  <c r="X552" i="8"/>
  <c r="V507" i="8"/>
  <c r="Y401" i="8"/>
  <c r="Y262" i="8"/>
  <c r="X214" i="8"/>
  <c r="V214" i="8"/>
  <c r="X200" i="8"/>
  <c r="J200" i="8"/>
  <c r="Y194" i="8"/>
  <c r="Z79" i="8"/>
  <c r="X79" i="8"/>
  <c r="Y79" i="8"/>
  <c r="Y460" i="8"/>
  <c r="Z460" i="8"/>
  <c r="Y740" i="8"/>
  <c r="X660" i="8"/>
  <c r="X624" i="8"/>
  <c r="X603" i="8"/>
  <c r="V565" i="8"/>
  <c r="X518" i="8"/>
  <c r="V446" i="8"/>
  <c r="Z446" i="8"/>
  <c r="X194" i="8"/>
  <c r="Z915" i="8"/>
  <c r="X799" i="8"/>
  <c r="X790" i="8"/>
  <c r="V777" i="8"/>
  <c r="X645" i="8"/>
  <c r="X633" i="8"/>
  <c r="Z631" i="8"/>
  <c r="X611" i="8"/>
  <c r="Z611" i="8"/>
  <c r="Y564" i="8"/>
  <c r="V562" i="8"/>
  <c r="V522" i="8"/>
  <c r="X522" i="8"/>
  <c r="V520" i="8"/>
  <c r="Z435" i="8"/>
  <c r="X435" i="8"/>
  <c r="Y435" i="8"/>
  <c r="X407" i="8"/>
  <c r="Y405" i="8"/>
  <c r="X317" i="8"/>
  <c r="Y317" i="8"/>
  <c r="Z200" i="8"/>
  <c r="X145" i="8"/>
  <c r="X117" i="8"/>
  <c r="Y886" i="8"/>
  <c r="X869" i="8"/>
  <c r="V647" i="8"/>
  <c r="V561" i="8"/>
  <c r="Y561" i="8"/>
  <c r="X561" i="8"/>
  <c r="X460" i="8"/>
  <c r="Z405" i="8"/>
  <c r="V309" i="8"/>
  <c r="Y309" i="8"/>
  <c r="Z309" i="8"/>
  <c r="Z216" i="8"/>
  <c r="X216" i="8"/>
  <c r="V160" i="8"/>
  <c r="Y160" i="8"/>
  <c r="Z160" i="8"/>
  <c r="Y145" i="8"/>
  <c r="V118" i="8"/>
  <c r="Y934" i="8"/>
  <c r="Y920" i="8"/>
  <c r="Z920" i="8"/>
  <c r="Y915" i="8"/>
  <c r="Z818" i="8"/>
  <c r="Z812" i="8"/>
  <c r="Z785" i="8"/>
  <c r="X682" i="8"/>
  <c r="X615" i="8"/>
  <c r="Y538" i="8"/>
  <c r="Y525" i="8"/>
  <c r="V525" i="8"/>
  <c r="Y420" i="8"/>
  <c r="Z420" i="8"/>
  <c r="Z374" i="8"/>
  <c r="Y361" i="8"/>
  <c r="X361" i="8"/>
  <c r="V200" i="8"/>
  <c r="Y161" i="8"/>
  <c r="X161" i="8"/>
  <c r="Y140" i="8"/>
  <c r="X140" i="8"/>
  <c r="Z140" i="8"/>
  <c r="Z84" i="8"/>
  <c r="X84" i="8"/>
  <c r="Y98" i="8"/>
  <c r="Y90" i="8"/>
  <c r="J47" i="8"/>
  <c r="V26" i="8"/>
  <c r="Y349" i="8"/>
  <c r="V169" i="8"/>
  <c r="Y147" i="8"/>
  <c r="X146" i="8"/>
  <c r="Y136" i="8"/>
  <c r="Z123" i="8"/>
  <c r="Z111" i="8"/>
  <c r="Z65" i="8"/>
  <c r="Z47" i="8"/>
  <c r="X36" i="8"/>
  <c r="Y81" i="8"/>
  <c r="J311" i="8"/>
  <c r="Z150" i="8"/>
  <c r="Y143" i="8"/>
  <c r="Z142" i="8"/>
  <c r="Y141" i="8"/>
  <c r="Y101" i="8"/>
  <c r="X43" i="8"/>
  <c r="Z437" i="8"/>
  <c r="Y116" i="8"/>
  <c r="Y105" i="8"/>
  <c r="Y78" i="8"/>
  <c r="Y76" i="8"/>
  <c r="V18" i="8"/>
  <c r="X437" i="8"/>
  <c r="X266" i="8"/>
  <c r="Y260" i="8"/>
  <c r="X246" i="8"/>
  <c r="X229" i="8"/>
  <c r="Y178" i="8"/>
  <c r="X150" i="8"/>
  <c r="Y128" i="8"/>
  <c r="X116" i="8"/>
  <c r="Y115" i="8"/>
  <c r="Y114" i="8"/>
  <c r="Z295" i="8"/>
  <c r="Y294" i="8"/>
  <c r="X260" i="8"/>
  <c r="Z252" i="8"/>
  <c r="J169" i="8"/>
  <c r="Z125" i="8"/>
  <c r="V116" i="8"/>
  <c r="X115" i="8"/>
  <c r="X114" i="8"/>
  <c r="X92" i="8"/>
  <c r="Y91" i="8"/>
  <c r="Z90" i="8"/>
  <c r="X89" i="8"/>
  <c r="Y88" i="8"/>
  <c r="V78" i="8"/>
  <c r="X21" i="8"/>
  <c r="Z726" i="8"/>
  <c r="X726" i="8"/>
  <c r="Y677" i="8"/>
  <c r="X677" i="8"/>
  <c r="X794" i="8"/>
  <c r="Z794" i="8"/>
  <c r="V890" i="8"/>
  <c r="Y890" i="8"/>
  <c r="Y822" i="8"/>
  <c r="Y583" i="8"/>
  <c r="X936" i="8"/>
  <c r="Z926" i="8"/>
  <c r="Z907" i="8"/>
  <c r="V837" i="8"/>
  <c r="Z822" i="8"/>
  <c r="V727" i="8"/>
  <c r="V612" i="8"/>
  <c r="X612" i="8"/>
  <c r="X533" i="8"/>
  <c r="Y533" i="8"/>
  <c r="Z533" i="8"/>
  <c r="Y936" i="8"/>
  <c r="X923" i="8"/>
  <c r="Z917" i="8"/>
  <c r="X912" i="8"/>
  <c r="Y889" i="8"/>
  <c r="V884" i="8"/>
  <c r="V846" i="8"/>
  <c r="Y846" i="8"/>
  <c r="Z805" i="8"/>
  <c r="Z739" i="8"/>
  <c r="X739" i="8"/>
  <c r="X727" i="8"/>
  <c r="X720" i="8"/>
  <c r="Z709" i="8"/>
  <c r="Z547" i="8"/>
  <c r="Y834" i="8"/>
  <c r="Z834" i="8"/>
  <c r="Y535" i="8"/>
  <c r="Z535" i="8"/>
  <c r="V535" i="8"/>
  <c r="V940" i="8"/>
  <c r="X924" i="8"/>
  <c r="V917" i="8"/>
  <c r="X903" i="8"/>
  <c r="Z903" i="8"/>
  <c r="X889" i="8"/>
  <c r="Z864" i="8"/>
  <c r="V864" i="8"/>
  <c r="X855" i="8"/>
  <c r="Z839" i="8"/>
  <c r="X839" i="8"/>
  <c r="Y839" i="8"/>
  <c r="X829" i="8"/>
  <c r="Y829" i="8"/>
  <c r="Y805" i="8"/>
  <c r="Z583" i="8"/>
  <c r="X535" i="8"/>
  <c r="V379" i="8"/>
  <c r="X379" i="8"/>
  <c r="Y379" i="8"/>
  <c r="Z379" i="8"/>
  <c r="Z918" i="8"/>
  <c r="V889" i="8"/>
  <c r="Z860" i="8"/>
  <c r="V860" i="8"/>
  <c r="Y816" i="8"/>
  <c r="Y726" i="8"/>
  <c r="X698" i="8"/>
  <c r="Y698" i="8"/>
  <c r="Z698" i="8"/>
  <c r="Z384" i="8"/>
  <c r="V248" i="8"/>
  <c r="V709" i="8"/>
  <c r="Y709" i="8"/>
  <c r="V842" i="8"/>
  <c r="X842" i="8"/>
  <c r="X781" i="8"/>
  <c r="X858" i="8"/>
  <c r="Z849" i="8"/>
  <c r="V849" i="8"/>
  <c r="X849" i="8"/>
  <c r="Y830" i="8"/>
  <c r="Y699" i="8"/>
  <c r="V299" i="8"/>
  <c r="Y299" i="8"/>
  <c r="X867" i="8"/>
  <c r="X866" i="8"/>
  <c r="Y860" i="8"/>
  <c r="V839" i="8"/>
  <c r="Y808" i="8"/>
  <c r="Z808" i="8"/>
  <c r="V776" i="8"/>
  <c r="Y742" i="8"/>
  <c r="X620" i="8"/>
  <c r="X590" i="8"/>
  <c r="V418" i="8"/>
  <c r="X418" i="8"/>
  <c r="Y418" i="8"/>
  <c r="V284" i="8"/>
  <c r="Y887" i="8"/>
  <c r="V915" i="8"/>
  <c r="Y938" i="8"/>
  <c r="X860" i="8"/>
  <c r="V830" i="8"/>
  <c r="V691" i="8"/>
  <c r="X691" i="8"/>
  <c r="Y691" i="8"/>
  <c r="Y592" i="8"/>
  <c r="V592" i="8"/>
  <c r="X592" i="8"/>
  <c r="Y586" i="8"/>
  <c r="Y492" i="8"/>
  <c r="V410" i="8"/>
  <c r="Y410" i="8"/>
  <c r="X410" i="8"/>
  <c r="V312" i="8"/>
  <c r="Y635" i="8"/>
  <c r="Y621" i="8"/>
  <c r="Z545" i="8"/>
  <c r="V545" i="8"/>
  <c r="V337" i="8"/>
  <c r="J337" i="8"/>
  <c r="Z337" i="8"/>
  <c r="Z176" i="8"/>
  <c r="X176" i="8"/>
  <c r="Z740" i="8"/>
  <c r="X654" i="8"/>
  <c r="Y654" i="8"/>
  <c r="Y611" i="8"/>
  <c r="Y599" i="8"/>
  <c r="V599" i="8"/>
  <c r="X523" i="8"/>
  <c r="Y513" i="8"/>
  <c r="Z513" i="8"/>
  <c r="Y478" i="8"/>
  <c r="Z478" i="8"/>
  <c r="Z476" i="8"/>
  <c r="X464" i="8"/>
  <c r="Y464" i="8"/>
  <c r="Z464" i="8"/>
  <c r="Z287" i="8"/>
  <c r="X287" i="8"/>
  <c r="Y716" i="8"/>
  <c r="Z705" i="8"/>
  <c r="X635" i="8"/>
  <c r="V621" i="8"/>
  <c r="X514" i="8"/>
  <c r="X392" i="8"/>
  <c r="Y392" i="8"/>
  <c r="Z392" i="8"/>
  <c r="Y363" i="8"/>
  <c r="X363" i="8"/>
  <c r="Y337" i="8"/>
  <c r="Z232" i="8"/>
  <c r="X232" i="8"/>
  <c r="Y232" i="8"/>
  <c r="Y705" i="8"/>
  <c r="Z458" i="8"/>
  <c r="Z239" i="8"/>
  <c r="V239" i="8"/>
  <c r="X239" i="8"/>
  <c r="X802" i="8"/>
  <c r="Z793" i="8"/>
  <c r="Y785" i="8"/>
  <c r="X738" i="8"/>
  <c r="Y736" i="8"/>
  <c r="Z715" i="8"/>
  <c r="X703" i="8"/>
  <c r="Y617" i="8"/>
  <c r="Z617" i="8"/>
  <c r="Y587" i="8"/>
  <c r="V587" i="8"/>
  <c r="Y570" i="8"/>
  <c r="X570" i="8"/>
  <c r="Z514" i="8"/>
  <c r="V287" i="8"/>
  <c r="Z227" i="8"/>
  <c r="Y227" i="8"/>
  <c r="V227" i="8"/>
  <c r="X227" i="8"/>
  <c r="X821" i="8"/>
  <c r="V802" i="8"/>
  <c r="X793" i="8"/>
  <c r="X783" i="8"/>
  <c r="J783" i="8"/>
  <c r="V774" i="8"/>
  <c r="Y747" i="8"/>
  <c r="V740" i="8"/>
  <c r="V736" i="8"/>
  <c r="V729" i="8"/>
  <c r="Y715" i="8"/>
  <c r="V703" i="8"/>
  <c r="Y669" i="8"/>
  <c r="Z651" i="8"/>
  <c r="Z609" i="8"/>
  <c r="Y607" i="8"/>
  <c r="Z607" i="8"/>
  <c r="Z569" i="8"/>
  <c r="Y514" i="8"/>
  <c r="X469" i="8"/>
  <c r="Y468" i="8"/>
  <c r="Z468" i="8"/>
  <c r="Y371" i="8"/>
  <c r="Z371" i="8"/>
  <c r="X801" i="8"/>
  <c r="X747" i="8"/>
  <c r="V738" i="8"/>
  <c r="X728" i="8"/>
  <c r="X715" i="8"/>
  <c r="Y701" i="8"/>
  <c r="X669" i="8"/>
  <c r="Y651" i="8"/>
  <c r="X608" i="8"/>
  <c r="X587" i="8"/>
  <c r="Y458" i="8"/>
  <c r="X347" i="8"/>
  <c r="X240" i="8"/>
  <c r="V821" i="8"/>
  <c r="V713" i="8"/>
  <c r="X640" i="8"/>
  <c r="X629" i="8"/>
  <c r="Z564" i="8"/>
  <c r="V514" i="8"/>
  <c r="V449" i="8"/>
  <c r="V351" i="8"/>
  <c r="X351" i="8"/>
  <c r="Z351" i="8"/>
  <c r="Y351" i="8"/>
  <c r="V240" i="8"/>
  <c r="Y239" i="8"/>
  <c r="Y382" i="8"/>
  <c r="Z382" i="8"/>
  <c r="J335" i="8"/>
  <c r="X335" i="8"/>
  <c r="V334" i="8"/>
  <c r="V264" i="8"/>
  <c r="Y264" i="8"/>
  <c r="Y44" i="8"/>
  <c r="X44" i="8"/>
  <c r="V633" i="8"/>
  <c r="Y562" i="8"/>
  <c r="Y507" i="8"/>
  <c r="V394" i="8"/>
  <c r="V387" i="8"/>
  <c r="Y387" i="8"/>
  <c r="V335" i="8"/>
  <c r="X130" i="8"/>
  <c r="Z438" i="8"/>
  <c r="Y408" i="8"/>
  <c r="Z408" i="8"/>
  <c r="Y323" i="8"/>
  <c r="X323" i="8"/>
  <c r="Z296" i="8"/>
  <c r="V296" i="8"/>
  <c r="Y250" i="8"/>
  <c r="J250" i="8"/>
  <c r="X250" i="8"/>
  <c r="V250" i="8"/>
  <c r="Y247" i="8"/>
  <c r="Z247" i="8"/>
  <c r="Z243" i="8"/>
  <c r="X243" i="8"/>
  <c r="V322" i="8"/>
  <c r="X322" i="8"/>
  <c r="V293" i="8"/>
  <c r="Z293" i="8"/>
  <c r="X256" i="8"/>
  <c r="Y256" i="8"/>
  <c r="Y202" i="8"/>
  <c r="X202" i="8"/>
  <c r="Z202" i="8"/>
  <c r="J202" i="8"/>
  <c r="Y554" i="8"/>
  <c r="X512" i="8"/>
  <c r="X486" i="8"/>
  <c r="X471" i="8"/>
  <c r="V443" i="8"/>
  <c r="X360" i="8"/>
  <c r="V360" i="8"/>
  <c r="Y296" i="8"/>
  <c r="Z197" i="8"/>
  <c r="J197" i="8"/>
  <c r="V197" i="8"/>
  <c r="J196" i="8"/>
  <c r="V196" i="8"/>
  <c r="Z470" i="8"/>
  <c r="Y322" i="8"/>
  <c r="X296" i="8"/>
  <c r="V279" i="8"/>
  <c r="X279" i="8"/>
  <c r="Y279" i="8"/>
  <c r="X274" i="8"/>
  <c r="V518" i="8"/>
  <c r="X459" i="8"/>
  <c r="Y446" i="8"/>
  <c r="V422" i="8"/>
  <c r="Z422" i="8"/>
  <c r="Z419" i="8"/>
  <c r="Y419" i="8"/>
  <c r="Y407" i="8"/>
  <c r="Y336" i="8"/>
  <c r="V317" i="8"/>
  <c r="Z317" i="8"/>
  <c r="Y293" i="8"/>
  <c r="V278" i="8"/>
  <c r="Z274" i="8"/>
  <c r="V246" i="8"/>
  <c r="V225" i="8"/>
  <c r="X107" i="8"/>
  <c r="Y107" i="8"/>
  <c r="X339" i="8"/>
  <c r="Y266" i="8"/>
  <c r="V211" i="8"/>
  <c r="V203" i="8"/>
  <c r="X199" i="8"/>
  <c r="V184" i="8"/>
  <c r="Z184" i="8"/>
  <c r="X172" i="8"/>
  <c r="Z172" i="8"/>
  <c r="Y171" i="8"/>
  <c r="V58" i="8"/>
  <c r="X58" i="8"/>
  <c r="Y369" i="8"/>
  <c r="Y341" i="8"/>
  <c r="Y326" i="8"/>
  <c r="X133" i="8"/>
  <c r="J133" i="8"/>
  <c r="Y133" i="8"/>
  <c r="Z133" i="8"/>
  <c r="Z316" i="8"/>
  <c r="V294" i="8"/>
  <c r="Y218" i="8"/>
  <c r="V34" i="8"/>
  <c r="X11" i="8"/>
  <c r="Z432" i="8"/>
  <c r="X374" i="8"/>
  <c r="X368" i="8"/>
  <c r="Z340" i="8"/>
  <c r="Y297" i="8"/>
  <c r="Y259" i="8"/>
  <c r="X252" i="8"/>
  <c r="Y228" i="8"/>
  <c r="X220" i="8"/>
  <c r="X218" i="8"/>
  <c r="Y205" i="8"/>
  <c r="Y110" i="8"/>
  <c r="V110" i="8"/>
  <c r="Z110" i="8"/>
  <c r="X66" i="8"/>
  <c r="X267" i="8"/>
  <c r="X259" i="8"/>
  <c r="X205" i="8"/>
  <c r="Y204" i="8"/>
  <c r="X191" i="8"/>
  <c r="Z186" i="8"/>
  <c r="Y186" i="8"/>
  <c r="V133" i="8"/>
  <c r="V218" i="8"/>
  <c r="Z185" i="8"/>
  <c r="Y185" i="8"/>
  <c r="X162" i="8"/>
  <c r="Y162" i="8"/>
  <c r="V158" i="8"/>
  <c r="X158" i="8"/>
  <c r="V82" i="8"/>
  <c r="X82" i="8"/>
  <c r="V28" i="8"/>
  <c r="X28" i="8"/>
  <c r="X147" i="8"/>
  <c r="X98" i="8"/>
  <c r="X90" i="8"/>
  <c r="Y80" i="8"/>
  <c r="Y77" i="8"/>
  <c r="X20" i="8"/>
  <c r="Z144" i="8"/>
  <c r="Y122" i="8"/>
  <c r="V115" i="8"/>
  <c r="Y108" i="8"/>
  <c r="Y103" i="8"/>
  <c r="V98" i="8"/>
  <c r="X94" i="8"/>
  <c r="Y83" i="8"/>
  <c r="X80" i="8"/>
  <c r="X77" i="8"/>
  <c r="V42" i="8"/>
  <c r="V20" i="8"/>
  <c r="V147" i="8"/>
  <c r="V140" i="8"/>
  <c r="X122" i="8"/>
  <c r="X103" i="8"/>
  <c r="V90" i="8"/>
  <c r="V86" i="8"/>
  <c r="X83" i="8"/>
  <c r="X33" i="8"/>
  <c r="Y156" i="8"/>
  <c r="V108" i="8"/>
  <c r="Y92" i="8"/>
  <c r="Y89" i="8"/>
  <c r="X73" i="8"/>
  <c r="X65" i="8"/>
  <c r="X55" i="8"/>
  <c r="X31" i="8"/>
  <c r="X17" i="8"/>
  <c r="X168" i="8"/>
  <c r="X85" i="8"/>
  <c r="Y75" i="8"/>
  <c r="V65" i="8"/>
  <c r="X51" i="8"/>
  <c r="X13" i="8"/>
  <c r="Y164" i="8"/>
  <c r="X160" i="8"/>
  <c r="V136" i="8"/>
  <c r="Z118" i="8"/>
  <c r="X96" i="8"/>
  <c r="X91" i="8"/>
  <c r="X88" i="8"/>
  <c r="Z78" i="8"/>
  <c r="X64" i="8"/>
  <c r="V166" i="8"/>
  <c r="X164" i="8"/>
  <c r="Y132" i="8"/>
  <c r="Z70" i="8"/>
  <c r="Y138" i="8"/>
  <c r="J138" i="8"/>
  <c r="X132" i="8"/>
  <c r="J132" i="8"/>
  <c r="X118" i="8"/>
  <c r="X109" i="8"/>
  <c r="X105" i="8"/>
  <c r="X81" i="8"/>
  <c r="X78" i="8"/>
  <c r="X70" i="8"/>
  <c r="V38" i="8"/>
  <c r="Y904" i="8"/>
  <c r="Y865" i="8"/>
  <c r="X865" i="8"/>
  <c r="Z850" i="8"/>
  <c r="X833" i="8"/>
  <c r="Y826" i="8"/>
  <c r="X825" i="8"/>
  <c r="Z825" i="8"/>
  <c r="X800" i="8"/>
  <c r="J800" i="8"/>
  <c r="Y800" i="8"/>
  <c r="X704" i="8"/>
  <c r="Z690" i="8"/>
  <c r="X638" i="8"/>
  <c r="Z628" i="8"/>
  <c r="X585" i="8"/>
  <c r="X560" i="8"/>
  <c r="X555" i="8"/>
  <c r="Y555" i="8"/>
  <c r="X521" i="8"/>
  <c r="Y521" i="8"/>
  <c r="V192" i="8"/>
  <c r="X192" i="8"/>
  <c r="Z192" i="8"/>
  <c r="Z829" i="8"/>
  <c r="X937" i="8"/>
  <c r="V926" i="8"/>
  <c r="Y919" i="8"/>
  <c r="V885" i="8"/>
  <c r="X861" i="8"/>
  <c r="Z856" i="8"/>
  <c r="Y856" i="8"/>
  <c r="X851" i="8"/>
  <c r="V878" i="8"/>
  <c r="Y843" i="8"/>
  <c r="Z843" i="8"/>
  <c r="V800" i="8"/>
  <c r="Y788" i="8"/>
  <c r="V788" i="8"/>
  <c r="J778" i="8"/>
  <c r="X745" i="8"/>
  <c r="V694" i="8"/>
  <c r="Y666" i="8"/>
  <c r="X666" i="8"/>
  <c r="Z666" i="8"/>
  <c r="V617" i="8"/>
  <c r="Y601" i="8"/>
  <c r="V601" i="8"/>
  <c r="X598" i="8"/>
  <c r="V313" i="8"/>
  <c r="X313" i="8"/>
  <c r="Y313" i="8"/>
  <c r="Z870" i="8"/>
  <c r="X870" i="8"/>
  <c r="Z776" i="8"/>
  <c r="Z916" i="8"/>
  <c r="V844" i="8"/>
  <c r="Z919" i="8"/>
  <c r="Z904" i="8"/>
  <c r="Y894" i="8"/>
  <c r="Y939" i="8"/>
  <c r="Z936" i="8"/>
  <c r="V925" i="8"/>
  <c r="V919" i="8"/>
  <c r="V907" i="8"/>
  <c r="X907" i="8"/>
  <c r="V904" i="8"/>
  <c r="Y900" i="8"/>
  <c r="Z895" i="8"/>
  <c r="Y884" i="8"/>
  <c r="Y883" i="8"/>
  <c r="Z878" i="8"/>
  <c r="Y869" i="8"/>
  <c r="V856" i="8"/>
  <c r="Y855" i="8"/>
  <c r="V851" i="8"/>
  <c r="X843" i="8"/>
  <c r="Y837" i="8"/>
  <c r="V829" i="8"/>
  <c r="X828" i="8"/>
  <c r="Z813" i="8"/>
  <c r="V805" i="8"/>
  <c r="X805" i="8"/>
  <c r="Y792" i="8"/>
  <c r="V792" i="8"/>
  <c r="Z788" i="8"/>
  <c r="X778" i="8"/>
  <c r="V726" i="8"/>
  <c r="Z694" i="8"/>
  <c r="Y641" i="8"/>
  <c r="V641" i="8"/>
  <c r="Y457" i="8"/>
  <c r="X457" i="8"/>
  <c r="Z457" i="8"/>
  <c r="V417" i="8"/>
  <c r="X417" i="8"/>
  <c r="Y417" i="8"/>
  <c r="Z937" i="8"/>
  <c r="X844" i="8"/>
  <c r="Y585" i="8"/>
  <c r="Z934" i="8"/>
  <c r="V903" i="8"/>
  <c r="X900" i="8"/>
  <c r="Y878" i="8"/>
  <c r="Z865" i="8"/>
  <c r="X850" i="8"/>
  <c r="X823" i="8"/>
  <c r="X788" i="8"/>
  <c r="V778" i="8"/>
  <c r="Y749" i="8"/>
  <c r="Y728" i="8"/>
  <c r="Y723" i="8"/>
  <c r="Y710" i="8"/>
  <c r="Y694" i="8"/>
  <c r="V676" i="8"/>
  <c r="Y631" i="8"/>
  <c r="V630" i="8"/>
  <c r="X630" i="8"/>
  <c r="Y605" i="8"/>
  <c r="V605" i="8"/>
  <c r="X480" i="8"/>
  <c r="Y480" i="8"/>
  <c r="Z480" i="8"/>
  <c r="V462" i="8"/>
  <c r="Y462" i="8"/>
  <c r="Z462" i="8"/>
  <c r="X462" i="8"/>
  <c r="V393" i="8"/>
  <c r="X393" i="8"/>
  <c r="Y393" i="8"/>
  <c r="Z393" i="8"/>
  <c r="Y192" i="8"/>
  <c r="Y861" i="8"/>
  <c r="Y833" i="8"/>
  <c r="Y789" i="8"/>
  <c r="X789" i="8"/>
  <c r="Y926" i="8"/>
  <c r="X617" i="8"/>
  <c r="Z899" i="8"/>
  <c r="V877" i="8"/>
  <c r="X804" i="8"/>
  <c r="X749" i="8"/>
  <c r="V732" i="8"/>
  <c r="Y732" i="8"/>
  <c r="Z732" i="8"/>
  <c r="Y720" i="8"/>
  <c r="Z720" i="8"/>
  <c r="X710" i="8"/>
  <c r="X694" i="8"/>
  <c r="Z673" i="8"/>
  <c r="V673" i="8"/>
  <c r="X673" i="8"/>
  <c r="X663" i="8"/>
  <c r="Y663" i="8"/>
  <c r="Y645" i="8"/>
  <c r="Z645" i="8"/>
  <c r="V645" i="8"/>
  <c r="Z641" i="8"/>
  <c r="X631" i="8"/>
  <c r="V620" i="8"/>
  <c r="X601" i="8"/>
  <c r="Y591" i="8"/>
  <c r="V591" i="8"/>
  <c r="X591" i="8"/>
  <c r="Z563" i="8"/>
  <c r="V563" i="8"/>
  <c r="X563" i="8"/>
  <c r="Z313" i="8"/>
  <c r="V195" i="8"/>
  <c r="Y937" i="8"/>
  <c r="V916" i="8"/>
  <c r="X916" i="8"/>
  <c r="Y910" i="8"/>
  <c r="V906" i="8"/>
  <c r="Y893" i="8"/>
  <c r="Z877" i="8"/>
  <c r="V847" i="8"/>
  <c r="Y847" i="8"/>
  <c r="Z842" i="8"/>
  <c r="Y812" i="8"/>
  <c r="Y791" i="8"/>
  <c r="V791" i="8"/>
  <c r="Y609" i="8"/>
  <c r="V609" i="8"/>
  <c r="Z605" i="8"/>
  <c r="Y541" i="8"/>
  <c r="Y540" i="8"/>
  <c r="Z540" i="8"/>
  <c r="V540" i="8"/>
  <c r="X540" i="8"/>
  <c r="X403" i="8"/>
  <c r="Y403" i="8"/>
  <c r="Z403" i="8"/>
  <c r="V901" i="8"/>
  <c r="X901" i="8"/>
  <c r="X918" i="8"/>
  <c r="Z910" i="8"/>
  <c r="X899" i="8"/>
  <c r="V936" i="8"/>
  <c r="X922" i="8"/>
  <c r="X920" i="8"/>
  <c r="V910" i="8"/>
  <c r="Z906" i="8"/>
  <c r="X893" i="8"/>
  <c r="V886" i="8"/>
  <c r="X886" i="8"/>
  <c r="Z882" i="8"/>
  <c r="Y877" i="8"/>
  <c r="Y868" i="8"/>
  <c r="X859" i="8"/>
  <c r="Y854" i="8"/>
  <c r="Y842" i="8"/>
  <c r="X818" i="8"/>
  <c r="V812" i="8"/>
  <c r="Z804" i="8"/>
  <c r="Y796" i="8"/>
  <c r="V796" i="8"/>
  <c r="X796" i="8"/>
  <c r="Z791" i="8"/>
  <c r="X785" i="8"/>
  <c r="X780" i="8"/>
  <c r="Y739" i="8"/>
  <c r="V728" i="8"/>
  <c r="V723" i="8"/>
  <c r="V720" i="8"/>
  <c r="Z716" i="8"/>
  <c r="V698" i="8"/>
  <c r="Z663" i="8"/>
  <c r="Z635" i="8"/>
  <c r="V631" i="8"/>
  <c r="Y613" i="8"/>
  <c r="V613" i="8"/>
  <c r="X605" i="8"/>
  <c r="X548" i="8"/>
  <c r="X541" i="8"/>
  <c r="Z505" i="8"/>
  <c r="Y505" i="8"/>
  <c r="X481" i="8"/>
  <c r="X467" i="8"/>
  <c r="Y467" i="8"/>
  <c r="Z467" i="8"/>
  <c r="X421" i="8"/>
  <c r="Y421" i="8"/>
  <c r="Z421" i="8"/>
  <c r="X690" i="8"/>
  <c r="Y628" i="8"/>
  <c r="V628" i="8"/>
  <c r="Z560" i="8"/>
  <c r="V560" i="8"/>
  <c r="V909" i="8"/>
  <c r="X817" i="8"/>
  <c r="V817" i="8"/>
  <c r="Z681" i="8"/>
  <c r="X681" i="8"/>
  <c r="Z472" i="8"/>
  <c r="Z329" i="8"/>
  <c r="X329" i="8"/>
  <c r="J329" i="8"/>
  <c r="Y329" i="8"/>
  <c r="X885" i="8"/>
  <c r="Z861" i="8"/>
  <c r="X616" i="8"/>
  <c r="Z902" i="8"/>
  <c r="X868" i="8"/>
  <c r="Y902" i="8"/>
  <c r="Y857" i="8"/>
  <c r="Z857" i="8"/>
  <c r="Z852" i="8"/>
  <c r="X852" i="8"/>
  <c r="V818" i="8"/>
  <c r="X810" i="8"/>
  <c r="Y776" i="8"/>
  <c r="J776" i="8"/>
  <c r="Y595" i="8"/>
  <c r="Y569" i="8"/>
  <c r="X550" i="8"/>
  <c r="Z350" i="8"/>
  <c r="V350" i="8"/>
  <c r="Z885" i="8"/>
  <c r="Z901" i="8"/>
  <c r="Y885" i="8"/>
  <c r="Z914" i="8"/>
  <c r="V899" i="8"/>
  <c r="X914" i="8"/>
  <c r="Z909" i="8"/>
  <c r="Y891" i="8"/>
  <c r="V938" i="8"/>
  <c r="Y917" i="8"/>
  <c r="X909" i="8"/>
  <c r="V902" i="8"/>
  <c r="X897" i="8"/>
  <c r="V881" i="8"/>
  <c r="V868" i="8"/>
  <c r="Y867" i="8"/>
  <c r="V863" i="8"/>
  <c r="X853" i="8"/>
  <c r="X822" i="8"/>
  <c r="J779" i="8"/>
  <c r="Y779" i="8"/>
  <c r="Z779" i="8"/>
  <c r="X776" i="8"/>
  <c r="V739" i="8"/>
  <c r="V700" i="8"/>
  <c r="X700" i="8"/>
  <c r="Z660" i="8"/>
  <c r="V635" i="8"/>
  <c r="X595" i="8"/>
  <c r="Y594" i="8"/>
  <c r="V594" i="8"/>
  <c r="X569" i="8"/>
  <c r="V548" i="8"/>
  <c r="X505" i="8"/>
  <c r="X476" i="8"/>
  <c r="Y476" i="8"/>
  <c r="Y437" i="8"/>
  <c r="X431" i="8"/>
  <c r="Z431" i="8"/>
  <c r="V329" i="8"/>
  <c r="J249" i="8"/>
  <c r="Y249" i="8"/>
  <c r="Z249" i="8"/>
  <c r="X217" i="8"/>
  <c r="Y217" i="8"/>
  <c r="Z217" i="8"/>
  <c r="Z561" i="8"/>
  <c r="V371" i="8"/>
  <c r="Z821" i="8"/>
  <c r="X777" i="8"/>
  <c r="J777" i="8"/>
  <c r="Z738" i="8"/>
  <c r="Z730" i="8"/>
  <c r="Z729" i="8"/>
  <c r="Z727" i="8"/>
  <c r="Z725" i="8"/>
  <c r="Z679" i="8"/>
  <c r="V679" i="8"/>
  <c r="Z637" i="8"/>
  <c r="V546" i="8"/>
  <c r="Z546" i="8"/>
  <c r="X502" i="8"/>
  <c r="V375" i="8"/>
  <c r="X371" i="8"/>
  <c r="V362" i="8"/>
  <c r="Y265" i="8"/>
  <c r="X265" i="8"/>
  <c r="Z265" i="8"/>
  <c r="J199" i="8"/>
  <c r="J129" i="8"/>
  <c r="X129" i="8"/>
  <c r="Z129" i="8"/>
  <c r="V129" i="8"/>
  <c r="Y129" i="8"/>
  <c r="Z751" i="8"/>
  <c r="Z748" i="8"/>
  <c r="Y738" i="8"/>
  <c r="Y730" i="8"/>
  <c r="Y729" i="8"/>
  <c r="Y727" i="8"/>
  <c r="Y725" i="8"/>
  <c r="Z696" i="8"/>
  <c r="Z633" i="8"/>
  <c r="V583" i="8"/>
  <c r="X583" i="8"/>
  <c r="Z565" i="8"/>
  <c r="Y553" i="8"/>
  <c r="X546" i="8"/>
  <c r="Y470" i="8"/>
  <c r="Y385" i="8"/>
  <c r="Z385" i="8"/>
  <c r="Z375" i="8"/>
  <c r="X344" i="8"/>
  <c r="Y344" i="8"/>
  <c r="V316" i="8"/>
  <c r="V300" i="8"/>
  <c r="Z615" i="8"/>
  <c r="Y590" i="8"/>
  <c r="Y539" i="8"/>
  <c r="Z539" i="8"/>
  <c r="Z486" i="8"/>
  <c r="Y486" i="8"/>
  <c r="Y427" i="8"/>
  <c r="Y284" i="8"/>
  <c r="Y282" i="8"/>
  <c r="V282" i="8"/>
  <c r="X282" i="8"/>
  <c r="Z282" i="8"/>
  <c r="Z199" i="8"/>
  <c r="V199" i="8"/>
  <c r="Z152" i="8"/>
  <c r="V152" i="8"/>
  <c r="X152" i="8"/>
  <c r="Z135" i="8"/>
  <c r="J135" i="8"/>
  <c r="X135" i="8"/>
  <c r="Y135" i="8"/>
  <c r="V135" i="8"/>
  <c r="Y629" i="8"/>
  <c r="Y596" i="8"/>
  <c r="Y593" i="8"/>
  <c r="Z593" i="8"/>
  <c r="X539" i="8"/>
  <c r="V501" i="8"/>
  <c r="X501" i="8"/>
  <c r="Z501" i="8"/>
  <c r="X375" i="8"/>
  <c r="Y362" i="8"/>
  <c r="Y316" i="8"/>
  <c r="X284" i="8"/>
  <c r="Y269" i="8"/>
  <c r="V269" i="8"/>
  <c r="X269" i="8"/>
  <c r="Y624" i="8"/>
  <c r="Z624" i="8"/>
  <c r="X543" i="8"/>
  <c r="Y519" i="8"/>
  <c r="Z519" i="8"/>
  <c r="V434" i="8"/>
  <c r="Y434" i="8"/>
  <c r="J332" i="8"/>
  <c r="Y332" i="8"/>
  <c r="Z332" i="8"/>
  <c r="X318" i="8"/>
  <c r="V318" i="8"/>
  <c r="Y318" i="8"/>
  <c r="Z222" i="8"/>
  <c r="V222" i="8"/>
  <c r="X222" i="8"/>
  <c r="Z806" i="8"/>
  <c r="V751" i="8"/>
  <c r="V748" i="8"/>
  <c r="V715" i="8"/>
  <c r="Y707" i="8"/>
  <c r="X701" i="8"/>
  <c r="X699" i="8"/>
  <c r="Z691" i="8"/>
  <c r="Z647" i="8"/>
  <c r="Y643" i="8"/>
  <c r="X636" i="8"/>
  <c r="V629" i="8"/>
  <c r="Z621" i="8"/>
  <c r="V615" i="8"/>
  <c r="Y603" i="8"/>
  <c r="V603" i="8"/>
  <c r="V596" i="8"/>
  <c r="V593" i="8"/>
  <c r="V590" i="8"/>
  <c r="Y552" i="8"/>
  <c r="X519" i="8"/>
  <c r="V427" i="8"/>
  <c r="V359" i="8"/>
  <c r="X358" i="8"/>
  <c r="Z358" i="8"/>
  <c r="Z331" i="8"/>
  <c r="V331" i="8"/>
  <c r="V241" i="8"/>
  <c r="V201" i="8"/>
  <c r="V175" i="8"/>
  <c r="X175" i="8"/>
  <c r="Y174" i="8"/>
  <c r="X174" i="8"/>
  <c r="Z174" i="8"/>
  <c r="Y152" i="8"/>
  <c r="Y639" i="8"/>
  <c r="V636" i="8"/>
  <c r="V624" i="8"/>
  <c r="Y551" i="8"/>
  <c r="V519" i="8"/>
  <c r="Y515" i="8"/>
  <c r="X515" i="8"/>
  <c r="Y511" i="8"/>
  <c r="Z511" i="8"/>
  <c r="Y477" i="8"/>
  <c r="V463" i="8"/>
  <c r="Z434" i="8"/>
  <c r="Z426" i="8"/>
  <c r="V397" i="8"/>
  <c r="Z397" i="8"/>
  <c r="X382" i="8"/>
  <c r="Y381" i="8"/>
  <c r="Z381" i="8"/>
  <c r="Z365" i="8"/>
  <c r="V365" i="8"/>
  <c r="X365" i="8"/>
  <c r="J334" i="8"/>
  <c r="Y334" i="8"/>
  <c r="Z334" i="8"/>
  <c r="V332" i="8"/>
  <c r="Z214" i="8"/>
  <c r="Z492" i="8"/>
  <c r="Z448" i="8"/>
  <c r="X326" i="8"/>
  <c r="J326" i="8"/>
  <c r="Z323" i="8"/>
  <c r="J323" i="8"/>
  <c r="V262" i="8"/>
  <c r="Z262" i="8"/>
  <c r="Z248" i="8"/>
  <c r="V245" i="8"/>
  <c r="X245" i="8"/>
  <c r="V235" i="8"/>
  <c r="Y235" i="8"/>
  <c r="V182" i="8"/>
  <c r="V120" i="8"/>
  <c r="X120" i="8"/>
  <c r="Z100" i="8"/>
  <c r="V100" i="8"/>
  <c r="X100" i="8"/>
  <c r="Y100" i="8"/>
  <c r="V411" i="8"/>
  <c r="Z411" i="8"/>
  <c r="Z361" i="8"/>
  <c r="Z349" i="8"/>
  <c r="X328" i="8"/>
  <c r="J328" i="8"/>
  <c r="V315" i="8"/>
  <c r="Y315" i="8"/>
  <c r="Z299" i="8"/>
  <c r="V290" i="8"/>
  <c r="X290" i="8"/>
  <c r="X262" i="8"/>
  <c r="Z250" i="8"/>
  <c r="X248" i="8"/>
  <c r="Y245" i="8"/>
  <c r="X207" i="8"/>
  <c r="V204" i="8"/>
  <c r="Y197" i="8"/>
  <c r="V484" i="8"/>
  <c r="Y423" i="8"/>
  <c r="X380" i="8"/>
  <c r="V323" i="8"/>
  <c r="Y281" i="8"/>
  <c r="Z120" i="8"/>
  <c r="Y484" i="8"/>
  <c r="Z423" i="8"/>
  <c r="Z396" i="8"/>
  <c r="Y384" i="8"/>
  <c r="Z380" i="8"/>
  <c r="Z364" i="8"/>
  <c r="Y357" i="8"/>
  <c r="X349" i="8"/>
  <c r="Z343" i="8"/>
  <c r="X299" i="8"/>
  <c r="Z281" i="8"/>
  <c r="Z221" i="8"/>
  <c r="V216" i="8"/>
  <c r="Y120" i="8"/>
  <c r="Z537" i="8"/>
  <c r="Z506" i="8"/>
  <c r="V492" i="8"/>
  <c r="Y487" i="8"/>
  <c r="X484" i="8"/>
  <c r="X478" i="8"/>
  <c r="Y459" i="8"/>
  <c r="V448" i="8"/>
  <c r="Z415" i="8"/>
  <c r="Y396" i="8"/>
  <c r="Y389" i="8"/>
  <c r="V384" i="8"/>
  <c r="Y380" i="8"/>
  <c r="Z369" i="8"/>
  <c r="X364" i="8"/>
  <c r="V361" i="8"/>
  <c r="X357" i="8"/>
  <c r="V349" i="8"/>
  <c r="X343" i="8"/>
  <c r="X337" i="8"/>
  <c r="Z333" i="8"/>
  <c r="Y333" i="8"/>
  <c r="V325" i="8"/>
  <c r="Z325" i="8"/>
  <c r="Z304" i="8"/>
  <c r="V295" i="8"/>
  <c r="X295" i="8"/>
  <c r="X281" i="8"/>
  <c r="V256" i="8"/>
  <c r="Z256" i="8"/>
  <c r="V253" i="8"/>
  <c r="Y253" i="8"/>
  <c r="V247" i="8"/>
  <c r="X247" i="8"/>
  <c r="X237" i="8"/>
  <c r="X233" i="8"/>
  <c r="Z229" i="8"/>
  <c r="Y226" i="8"/>
  <c r="X221" i="8"/>
  <c r="Y216" i="8"/>
  <c r="Y200" i="8"/>
  <c r="J137" i="8"/>
  <c r="X137" i="8"/>
  <c r="Y137" i="8"/>
  <c r="Z137" i="8"/>
  <c r="X69" i="8"/>
  <c r="J69" i="8"/>
  <c r="Z69" i="8"/>
  <c r="V69" i="8"/>
  <c r="V478" i="8"/>
  <c r="V423" i="8"/>
  <c r="V343" i="8"/>
  <c r="V330" i="8"/>
  <c r="Y304" i="8"/>
  <c r="V303" i="8"/>
  <c r="Y303" i="8"/>
  <c r="Y298" i="8"/>
  <c r="Y196" i="8"/>
  <c r="V383" i="8"/>
  <c r="Z383" i="8"/>
  <c r="Z360" i="8"/>
  <c r="Z356" i="8"/>
  <c r="Z348" i="8"/>
  <c r="V347" i="8"/>
  <c r="Y347" i="8"/>
  <c r="Y314" i="8"/>
  <c r="Y311" i="8"/>
  <c r="X304" i="8"/>
  <c r="X298" i="8"/>
  <c r="Z280" i="8"/>
  <c r="Z237" i="8"/>
  <c r="Y237" i="8"/>
  <c r="X159" i="8"/>
  <c r="X149" i="8"/>
  <c r="X542" i="8"/>
  <c r="V537" i="8"/>
  <c r="V523" i="8"/>
  <c r="X496" i="8"/>
  <c r="Y491" i="8"/>
  <c r="Z418" i="8"/>
  <c r="Y414" i="8"/>
  <c r="Y394" i="8"/>
  <c r="X383" i="8"/>
  <c r="V369" i="8"/>
  <c r="Z363" i="8"/>
  <c r="Y356" i="8"/>
  <c r="X314" i="8"/>
  <c r="X308" i="8"/>
  <c r="Z303" i="8"/>
  <c r="V298" i="8"/>
  <c r="X280" i="8"/>
  <c r="V229" i="8"/>
  <c r="X225" i="8"/>
  <c r="Z196" i="8"/>
  <c r="J126" i="8"/>
  <c r="Z126" i="8"/>
  <c r="V126" i="8"/>
  <c r="V404" i="8"/>
  <c r="V400" i="8"/>
  <c r="X400" i="8"/>
  <c r="Z324" i="8"/>
  <c r="Y324" i="8"/>
  <c r="V310" i="8"/>
  <c r="Y271" i="8"/>
  <c r="X271" i="8"/>
  <c r="Z246" i="8"/>
  <c r="Y246" i="8"/>
  <c r="V223" i="8"/>
  <c r="Z223" i="8"/>
  <c r="V205" i="8"/>
  <c r="Z205" i="8"/>
  <c r="Y126" i="8"/>
  <c r="Z93" i="8"/>
  <c r="X93" i="8"/>
  <c r="Y93" i="8"/>
  <c r="J144" i="8"/>
  <c r="X144" i="8"/>
  <c r="Y144" i="8"/>
  <c r="X119" i="8"/>
  <c r="Z104" i="8"/>
  <c r="Y104" i="8"/>
  <c r="Y49" i="8"/>
  <c r="Z49" i="8"/>
  <c r="V162" i="8"/>
  <c r="V144" i="8"/>
  <c r="X123" i="8"/>
  <c r="Z114" i="8"/>
  <c r="Y86" i="8"/>
  <c r="Z86" i="8"/>
  <c r="Z83" i="8"/>
  <c r="V12" i="8"/>
  <c r="Y278" i="8"/>
  <c r="Z278" i="8"/>
  <c r="Z148" i="8"/>
  <c r="Y134" i="8"/>
  <c r="Y119" i="8"/>
  <c r="V104" i="8"/>
  <c r="Z92" i="8"/>
  <c r="V92" i="8"/>
  <c r="X63" i="8"/>
  <c r="V62" i="8"/>
  <c r="X62" i="8"/>
  <c r="Z62" i="8"/>
  <c r="V27" i="8"/>
  <c r="X27" i="8"/>
  <c r="Y148" i="8"/>
  <c r="J136" i="8"/>
  <c r="X136" i="8"/>
  <c r="X134" i="8"/>
  <c r="J134" i="8"/>
  <c r="Z130" i="8"/>
  <c r="V125" i="8"/>
  <c r="V123" i="8"/>
  <c r="J113" i="8"/>
  <c r="V113" i="8"/>
  <c r="Y113" i="8"/>
  <c r="Z113" i="8"/>
  <c r="Z96" i="8"/>
  <c r="Y96" i="8"/>
  <c r="X49" i="8"/>
  <c r="Y130" i="8"/>
  <c r="Z107" i="8"/>
  <c r="V76" i="8"/>
  <c r="V67" i="8"/>
  <c r="V306" i="8"/>
  <c r="Y306" i="8"/>
  <c r="Z294" i="8"/>
  <c r="Z191" i="8"/>
  <c r="V191" i="8"/>
  <c r="V127" i="8"/>
  <c r="Z102" i="8"/>
  <c r="V102" i="8"/>
  <c r="Y102" i="8"/>
  <c r="Z67" i="8"/>
  <c r="V63" i="8"/>
  <c r="X60" i="8"/>
  <c r="V142" i="8"/>
  <c r="Y127" i="8"/>
  <c r="V107" i="8"/>
  <c r="Z88" i="8"/>
  <c r="X76" i="8"/>
  <c r="X67" i="8"/>
  <c r="Y157" i="8"/>
  <c r="Y153" i="8"/>
  <c r="Y142" i="8"/>
  <c r="J139" i="8"/>
  <c r="X139" i="8"/>
  <c r="Y139" i="8"/>
  <c r="V130" i="8"/>
  <c r="X102" i="8"/>
  <c r="Z98" i="8"/>
  <c r="V35" i="8"/>
  <c r="X35" i="8"/>
  <c r="Z147" i="8"/>
  <c r="Z101" i="8"/>
  <c r="Z94" i="8"/>
  <c r="V94" i="8"/>
  <c r="Y94" i="8"/>
  <c r="V60" i="8"/>
  <c r="V19" i="8"/>
  <c r="X19" i="8"/>
  <c r="J111" i="8"/>
  <c r="Y111" i="8"/>
  <c r="Z87" i="8"/>
  <c r="X87" i="8"/>
  <c r="Y53" i="8"/>
  <c r="X53" i="8"/>
  <c r="Z53" i="8"/>
  <c r="X47" i="8"/>
  <c r="Z80" i="8"/>
  <c r="Z66" i="8"/>
  <c r="Z55" i="8"/>
  <c r="V47" i="8"/>
  <c r="X41" i="8"/>
  <c r="X34" i="8"/>
  <c r="X26" i="8"/>
  <c r="X18" i="8"/>
  <c r="Y11" i="8"/>
  <c r="V66" i="8"/>
  <c r="V11" i="8"/>
  <c r="Z117" i="8"/>
  <c r="Y82" i="8"/>
  <c r="X75" i="8"/>
  <c r="V73" i="8"/>
  <c r="V40" i="8"/>
  <c r="X32" i="8"/>
  <c r="X24" i="8"/>
  <c r="X16" i="8"/>
  <c r="V10" i="8"/>
  <c r="Y117" i="8"/>
  <c r="V32" i="8"/>
  <c r="V24" i="8"/>
  <c r="V16" i="8"/>
  <c r="X68" i="8"/>
  <c r="X38" i="8"/>
  <c r="X30" i="8"/>
  <c r="X22" i="8"/>
  <c r="X14" i="8"/>
  <c r="Z44" i="8"/>
  <c r="V22" i="8"/>
  <c r="V14" i="8"/>
  <c r="Z814" i="8"/>
  <c r="V714" i="8"/>
  <c r="Z714" i="8"/>
  <c r="X714" i="8"/>
  <c r="Y714" i="8"/>
  <c r="V708" i="8"/>
  <c r="Z708" i="8"/>
  <c r="X708" i="8"/>
  <c r="Y708" i="8"/>
  <c r="V702" i="8"/>
  <c r="Z702" i="8"/>
  <c r="X702" i="8"/>
  <c r="Y702" i="8"/>
  <c r="Y680" i="8"/>
  <c r="Z680" i="8"/>
  <c r="V664" i="8"/>
  <c r="X664" i="8"/>
  <c r="Y664" i="8"/>
  <c r="V658" i="8"/>
  <c r="X658" i="8"/>
  <c r="Y658" i="8"/>
  <c r="Y646" i="8"/>
  <c r="Z646" i="8"/>
  <c r="Y876" i="8"/>
  <c r="V824" i="8"/>
  <c r="Y819" i="8"/>
  <c r="X814" i="8"/>
  <c r="Y811" i="8"/>
  <c r="V803" i="8"/>
  <c r="X803" i="8"/>
  <c r="Y797" i="8"/>
  <c r="Y895" i="8"/>
  <c r="X887" i="8"/>
  <c r="X926" i="8"/>
  <c r="J926" i="8"/>
  <c r="V923" i="8"/>
  <c r="Y918" i="8"/>
  <c r="Y916" i="8"/>
  <c r="Y914" i="8"/>
  <c r="Y909" i="8"/>
  <c r="Y907" i="8"/>
  <c r="Y905" i="8"/>
  <c r="Y903" i="8"/>
  <c r="Y901" i="8"/>
  <c r="X895" i="8"/>
  <c r="V887" i="8"/>
  <c r="Z884" i="8"/>
  <c r="X882" i="8"/>
  <c r="V876" i="8"/>
  <c r="V870" i="8"/>
  <c r="Z867" i="8"/>
  <c r="V858" i="8"/>
  <c r="Z855" i="8"/>
  <c r="V833" i="8"/>
  <c r="Y824" i="8"/>
  <c r="X819" i="8"/>
  <c r="V814" i="8"/>
  <c r="X811" i="8"/>
  <c r="Z803" i="8"/>
  <c r="X797" i="8"/>
  <c r="V743" i="8"/>
  <c r="X743" i="8"/>
  <c r="Z743" i="8"/>
  <c r="X680" i="8"/>
  <c r="X646" i="8"/>
  <c r="Y882" i="8"/>
  <c r="X876" i="8"/>
  <c r="V897" i="8"/>
  <c r="Z891" i="8"/>
  <c r="V865" i="8"/>
  <c r="V853" i="8"/>
  <c r="Y850" i="8"/>
  <c r="Z847" i="8"/>
  <c r="X824" i="8"/>
  <c r="V819" i="8"/>
  <c r="Z816" i="8"/>
  <c r="V811" i="8"/>
  <c r="V810" i="8"/>
  <c r="Y803" i="8"/>
  <c r="V797" i="8"/>
  <c r="Y793" i="8"/>
  <c r="Y787" i="8"/>
  <c r="V787" i="8"/>
  <c r="Z787" i="8"/>
  <c r="J782" i="8"/>
  <c r="Y782" i="8"/>
  <c r="Z782" i="8"/>
  <c r="V782" i="8"/>
  <c r="J775" i="8"/>
  <c r="Y775" i="8"/>
  <c r="Z775" i="8"/>
  <c r="V734" i="8"/>
  <c r="X734" i="8"/>
  <c r="V718" i="8"/>
  <c r="Z718" i="8"/>
  <c r="X718" i="8"/>
  <c r="Y718" i="8"/>
  <c r="Z713" i="8"/>
  <c r="V712" i="8"/>
  <c r="Z712" i="8"/>
  <c r="X712" i="8"/>
  <c r="Y712" i="8"/>
  <c r="Z707" i="8"/>
  <c r="V706" i="8"/>
  <c r="Z706" i="8"/>
  <c r="X706" i="8"/>
  <c r="Y706" i="8"/>
  <c r="V680" i="8"/>
  <c r="Z664" i="8"/>
  <c r="Z658" i="8"/>
  <c r="V646" i="8"/>
  <c r="Z924" i="8"/>
  <c r="Z922" i="8"/>
  <c r="X813" i="8"/>
  <c r="Y668" i="8"/>
  <c r="Z668" i="8"/>
  <c r="Z912" i="8"/>
  <c r="Y924" i="8"/>
  <c r="Y922" i="8"/>
  <c r="Y912" i="8"/>
  <c r="Y896" i="8"/>
  <c r="Z894" i="8"/>
  <c r="X891" i="8"/>
  <c r="Z881" i="8"/>
  <c r="V867" i="8"/>
  <c r="Y864" i="8"/>
  <c r="V855" i="8"/>
  <c r="Y852" i="8"/>
  <c r="X847" i="8"/>
  <c r="X826" i="8"/>
  <c r="Z823" i="8"/>
  <c r="X816" i="8"/>
  <c r="Y813" i="8"/>
  <c r="Y810" i="8"/>
  <c r="Z802" i="8"/>
  <c r="V793" i="8"/>
  <c r="Y790" i="8"/>
  <c r="V790" i="8"/>
  <c r="X787" i="8"/>
  <c r="V775" i="8"/>
  <c r="Y743" i="8"/>
  <c r="Y734" i="8"/>
  <c r="X713" i="8"/>
  <c r="X707" i="8"/>
  <c r="Z683" i="8"/>
  <c r="V662" i="8"/>
  <c r="X662" i="8"/>
  <c r="Y662" i="8"/>
  <c r="V656" i="8"/>
  <c r="X656" i="8"/>
  <c r="Y656" i="8"/>
  <c r="V650" i="8"/>
  <c r="X650" i="8"/>
  <c r="Y650" i="8"/>
  <c r="Y638" i="8"/>
  <c r="Z638" i="8"/>
  <c r="Y898" i="8"/>
  <c r="J896" i="8"/>
  <c r="V891" i="8"/>
  <c r="Z888" i="8"/>
  <c r="Z859" i="8"/>
  <c r="V850" i="8"/>
  <c r="V816" i="8"/>
  <c r="V813" i="8"/>
  <c r="Y799" i="8"/>
  <c r="Z799" i="8"/>
  <c r="J781" i="8"/>
  <c r="Y781" i="8"/>
  <c r="Z781" i="8"/>
  <c r="Y774" i="8"/>
  <c r="Z774" i="8"/>
  <c r="J774" i="8"/>
  <c r="X774" i="8"/>
  <c r="Z677" i="8"/>
  <c r="X668" i="8"/>
  <c r="Z667" i="8"/>
  <c r="J667" i="8"/>
  <c r="X667" i="8"/>
  <c r="Y667" i="8"/>
  <c r="V661" i="8"/>
  <c r="X661" i="8"/>
  <c r="Y661" i="8"/>
  <c r="X898" i="8"/>
  <c r="V924" i="8"/>
  <c r="V922" i="8"/>
  <c r="V912" i="8"/>
  <c r="Z815" i="8"/>
  <c r="Y795" i="8"/>
  <c r="Z795" i="8"/>
  <c r="V735" i="8"/>
  <c r="Z735" i="8"/>
  <c r="X735" i="8"/>
  <c r="Z671" i="8"/>
  <c r="Y888" i="8"/>
  <c r="Z925" i="8"/>
  <c r="X888" i="8"/>
  <c r="Z820" i="8"/>
  <c r="X915" i="8"/>
  <c r="V898" i="8"/>
  <c r="X883" i="8"/>
  <c r="V859" i="8"/>
  <c r="V834" i="8"/>
  <c r="V825" i="8"/>
  <c r="V823" i="8"/>
  <c r="Y820" i="8"/>
  <c r="Y817" i="8"/>
  <c r="J817" i="8"/>
  <c r="X815" i="8"/>
  <c r="X808" i="8"/>
  <c r="Z801" i="8"/>
  <c r="V799" i="8"/>
  <c r="Y798" i="8"/>
  <c r="Z798" i="8"/>
  <c r="V798" i="8"/>
  <c r="X795" i="8"/>
  <c r="J780" i="8"/>
  <c r="Z686" i="8"/>
  <c r="V686" i="8"/>
  <c r="Y686" i="8"/>
  <c r="V677" i="8"/>
  <c r="Y671" i="8"/>
  <c r="Z661" i="8"/>
  <c r="Y925" i="8"/>
  <c r="X919" i="8"/>
  <c r="X917" i="8"/>
  <c r="X910" i="8"/>
  <c r="X906" i="8"/>
  <c r="X904" i="8"/>
  <c r="X902" i="8"/>
  <c r="X925" i="8"/>
  <c r="J925" i="8"/>
  <c r="Z923" i="8"/>
  <c r="V900" i="8"/>
  <c r="Z893" i="8"/>
  <c r="X890" i="8"/>
  <c r="V883" i="8"/>
  <c r="X878" i="8"/>
  <c r="V866" i="8"/>
  <c r="Z863" i="8"/>
  <c r="V854" i="8"/>
  <c r="Z851" i="8"/>
  <c r="X846" i="8"/>
  <c r="Y844" i="8"/>
  <c r="Z833" i="8"/>
  <c r="X830" i="8"/>
  <c r="Y825" i="8"/>
  <c r="X820" i="8"/>
  <c r="V815" i="8"/>
  <c r="V808" i="8"/>
  <c r="V804" i="8"/>
  <c r="Y801" i="8"/>
  <c r="X798" i="8"/>
  <c r="Y735" i="8"/>
  <c r="X671" i="8"/>
  <c r="Z887" i="8"/>
  <c r="Z876" i="8"/>
  <c r="Y870" i="8"/>
  <c r="Y858" i="8"/>
  <c r="V820" i="8"/>
  <c r="Z817" i="8"/>
  <c r="V795" i="8"/>
  <c r="Y794" i="8"/>
  <c r="V794" i="8"/>
  <c r="Y780" i="8"/>
  <c r="V746" i="8"/>
  <c r="Z746" i="8"/>
  <c r="V671" i="8"/>
  <c r="V665" i="8"/>
  <c r="X665" i="8"/>
  <c r="Y665" i="8"/>
  <c r="V659" i="8"/>
  <c r="X659" i="8"/>
  <c r="Y659" i="8"/>
  <c r="V653" i="8"/>
  <c r="X653" i="8"/>
  <c r="Y653" i="8"/>
  <c r="Y547" i="8"/>
  <c r="V547" i="8"/>
  <c r="V499" i="8"/>
  <c r="X499" i="8"/>
  <c r="V472" i="8"/>
  <c r="X472" i="8"/>
  <c r="Y433" i="8"/>
  <c r="X433" i="8"/>
  <c r="Y630" i="8"/>
  <c r="Z630" i="8"/>
  <c r="Y622" i="8"/>
  <c r="Z622" i="8"/>
  <c r="Y614" i="8"/>
  <c r="Z614" i="8"/>
  <c r="Y606" i="8"/>
  <c r="Z606" i="8"/>
  <c r="Y598" i="8"/>
  <c r="Z598" i="8"/>
  <c r="Z554" i="8"/>
  <c r="V412" i="8"/>
  <c r="X412" i="8"/>
  <c r="Y412" i="8"/>
  <c r="Z412" i="8"/>
  <c r="Z778" i="8"/>
  <c r="V747" i="8"/>
  <c r="Z747" i="8"/>
  <c r="V692" i="8"/>
  <c r="X554" i="8"/>
  <c r="X547" i="8"/>
  <c r="Y543" i="8"/>
  <c r="Z543" i="8"/>
  <c r="V543" i="8"/>
  <c r="V517" i="8"/>
  <c r="Y517" i="8"/>
  <c r="Y499" i="8"/>
  <c r="Y472" i="8"/>
  <c r="V438" i="8"/>
  <c r="Y438" i="8"/>
  <c r="X438" i="8"/>
  <c r="Z433" i="8"/>
  <c r="V261" i="8"/>
  <c r="Y261" i="8"/>
  <c r="Z261" i="8"/>
  <c r="X261" i="8"/>
  <c r="V354" i="8"/>
  <c r="X354" i="8"/>
  <c r="Y354" i="8"/>
  <c r="Z224" i="8"/>
  <c r="X224" i="8"/>
  <c r="Y224" i="8"/>
  <c r="V224" i="8"/>
  <c r="X177" i="8"/>
  <c r="Z177" i="8"/>
  <c r="V177" i="8"/>
  <c r="Y177" i="8"/>
  <c r="V733" i="8"/>
  <c r="Z733" i="8"/>
  <c r="X692" i="8"/>
  <c r="Y682" i="8"/>
  <c r="Z682" i="8"/>
  <c r="Y679" i="8"/>
  <c r="Y676" i="8"/>
  <c r="Z676" i="8"/>
  <c r="Y673" i="8"/>
  <c r="Y670" i="8"/>
  <c r="Z670" i="8"/>
  <c r="Y648" i="8"/>
  <c r="Z648" i="8"/>
  <c r="Y640" i="8"/>
  <c r="Z640" i="8"/>
  <c r="Y632" i="8"/>
  <c r="Z632" i="8"/>
  <c r="Y623" i="8"/>
  <c r="Z623" i="8"/>
  <c r="Y616" i="8"/>
  <c r="Z616" i="8"/>
  <c r="Y608" i="8"/>
  <c r="Z608" i="8"/>
  <c r="Y600" i="8"/>
  <c r="Z600" i="8"/>
  <c r="V554" i="8"/>
  <c r="Y524" i="8"/>
  <c r="Z524" i="8"/>
  <c r="V524" i="8"/>
  <c r="Y503" i="8"/>
  <c r="Z503" i="8"/>
  <c r="V503" i="8"/>
  <c r="V440" i="8"/>
  <c r="Z440" i="8"/>
  <c r="V416" i="8"/>
  <c r="X416" i="8"/>
  <c r="Z416" i="8"/>
  <c r="Y733" i="8"/>
  <c r="V695" i="8"/>
  <c r="Y445" i="8"/>
  <c r="Z445" i="8"/>
  <c r="V445" i="8"/>
  <c r="V399" i="8"/>
  <c r="Z399" i="8"/>
  <c r="X399" i="8"/>
  <c r="Y399" i="8"/>
  <c r="Z354" i="8"/>
  <c r="V749" i="8"/>
  <c r="Z749" i="8"/>
  <c r="V742" i="8"/>
  <c r="Z742" i="8"/>
  <c r="X733" i="8"/>
  <c r="X723" i="8"/>
  <c r="Y695" i="8"/>
  <c r="V648" i="8"/>
  <c r="V640" i="8"/>
  <c r="V632" i="8"/>
  <c r="V623" i="8"/>
  <c r="V616" i="8"/>
  <c r="V608" i="8"/>
  <c r="V600" i="8"/>
  <c r="V536" i="8"/>
  <c r="Y536" i="8"/>
  <c r="V511" i="8"/>
  <c r="X511" i="8"/>
  <c r="V482" i="8"/>
  <c r="X482" i="8"/>
  <c r="X445" i="8"/>
  <c r="X440" i="8"/>
  <c r="V655" i="8"/>
  <c r="V652" i="8"/>
  <c r="Y642" i="8"/>
  <c r="Z642" i="8"/>
  <c r="Y634" i="8"/>
  <c r="Z634" i="8"/>
  <c r="Y626" i="8"/>
  <c r="Z626" i="8"/>
  <c r="Y618" i="8"/>
  <c r="Z618" i="8"/>
  <c r="Y610" i="8"/>
  <c r="Z610" i="8"/>
  <c r="Y602" i="8"/>
  <c r="Z602" i="8"/>
  <c r="V582" i="8"/>
  <c r="Z557" i="8"/>
  <c r="Z527" i="8"/>
  <c r="V461" i="8"/>
  <c r="X461" i="8"/>
  <c r="V406" i="8"/>
  <c r="X406" i="8"/>
  <c r="Y406" i="8"/>
  <c r="V722" i="8"/>
  <c r="Z722" i="8"/>
  <c r="V697" i="8"/>
  <c r="Y678" i="8"/>
  <c r="Z678" i="8"/>
  <c r="Y672" i="8"/>
  <c r="Z672" i="8"/>
  <c r="Y655" i="8"/>
  <c r="Y652" i="8"/>
  <c r="Y582" i="8"/>
  <c r="X557" i="8"/>
  <c r="Y527" i="8"/>
  <c r="Z461" i="8"/>
  <c r="X372" i="8"/>
  <c r="V372" i="8"/>
  <c r="Z372" i="8"/>
  <c r="Y722" i="8"/>
  <c r="X716" i="8"/>
  <c r="X711" i="8"/>
  <c r="X705" i="8"/>
  <c r="Y697" i="8"/>
  <c r="X678" i="8"/>
  <c r="X672" i="8"/>
  <c r="X655" i="8"/>
  <c r="X652" i="8"/>
  <c r="V642" i="8"/>
  <c r="V634" i="8"/>
  <c r="V626" i="8"/>
  <c r="V618" i="8"/>
  <c r="V610" i="8"/>
  <c r="V602" i="8"/>
  <c r="X582" i="8"/>
  <c r="Y545" i="8"/>
  <c r="X527" i="8"/>
  <c r="Y461" i="8"/>
  <c r="Y450" i="8"/>
  <c r="Z450" i="8"/>
  <c r="V450" i="8"/>
  <c r="V745" i="8"/>
  <c r="Z745" i="8"/>
  <c r="X736" i="8"/>
  <c r="X732" i="8"/>
  <c r="X722" i="8"/>
  <c r="X697" i="8"/>
  <c r="Y688" i="8"/>
  <c r="Z688" i="8"/>
  <c r="Y644" i="8"/>
  <c r="Z644" i="8"/>
  <c r="Y636" i="8"/>
  <c r="Z636" i="8"/>
  <c r="Y620" i="8"/>
  <c r="Z620" i="8"/>
  <c r="Y612" i="8"/>
  <c r="Z612" i="8"/>
  <c r="Y604" i="8"/>
  <c r="Z604" i="8"/>
  <c r="V557" i="8"/>
  <c r="X545" i="8"/>
  <c r="V527" i="8"/>
  <c r="Y522" i="8"/>
  <c r="Z522" i="8"/>
  <c r="Y488" i="8"/>
  <c r="Z488" i="8"/>
  <c r="V488" i="8"/>
  <c r="Y465" i="8"/>
  <c r="Z465" i="8"/>
  <c r="V465" i="8"/>
  <c r="V409" i="8"/>
  <c r="X409" i="8"/>
  <c r="Z409" i="8"/>
  <c r="Z406" i="8"/>
  <c r="X812" i="8"/>
  <c r="Z800" i="8"/>
  <c r="V789" i="8"/>
  <c r="Y777" i="8"/>
  <c r="Z777" i="8"/>
  <c r="Y745" i="8"/>
  <c r="V716" i="8"/>
  <c r="V711" i="8"/>
  <c r="V710" i="8"/>
  <c r="Z710" i="8"/>
  <c r="V705" i="8"/>
  <c r="V704" i="8"/>
  <c r="Z704" i="8"/>
  <c r="Z701" i="8"/>
  <c r="V699" i="8"/>
  <c r="V690" i="8"/>
  <c r="X688" i="8"/>
  <c r="V681" i="8"/>
  <c r="V678" i="8"/>
  <c r="V672" i="8"/>
  <c r="V669" i="8"/>
  <c r="V666" i="8"/>
  <c r="U663" i="8"/>
  <c r="V663" i="8"/>
  <c r="V660" i="8"/>
  <c r="V654" i="8"/>
  <c r="V651" i="8"/>
  <c r="X488" i="8"/>
  <c r="X465" i="8"/>
  <c r="V442" i="8"/>
  <c r="X442" i="8"/>
  <c r="Z442" i="8"/>
  <c r="Y372" i="8"/>
  <c r="V513" i="8"/>
  <c r="V500" i="8"/>
  <c r="V485" i="8"/>
  <c r="Z425" i="8"/>
  <c r="V425" i="8"/>
  <c r="V381" i="8"/>
  <c r="Z542" i="8"/>
  <c r="V533" i="8"/>
  <c r="V515" i="8"/>
  <c r="X513" i="8"/>
  <c r="Z509" i="8"/>
  <c r="V505" i="8"/>
  <c r="V502" i="8"/>
  <c r="X500" i="8"/>
  <c r="Z496" i="8"/>
  <c r="V487" i="8"/>
  <c r="X485" i="8"/>
  <c r="Z481" i="8"/>
  <c r="V476" i="8"/>
  <c r="Z471" i="8"/>
  <c r="V467" i="8"/>
  <c r="V464" i="8"/>
  <c r="V457" i="8"/>
  <c r="Y449" i="8"/>
  <c r="Z449" i="8"/>
  <c r="Z444" i="8"/>
  <c r="V428" i="8"/>
  <c r="X428" i="8"/>
  <c r="Z428" i="8"/>
  <c r="X425" i="8"/>
  <c r="X419" i="8"/>
  <c r="X381" i="8"/>
  <c r="V346" i="8"/>
  <c r="X346" i="8"/>
  <c r="Y346" i="8"/>
  <c r="Z341" i="8"/>
  <c r="V270" i="8"/>
  <c r="X270" i="8"/>
  <c r="Z270" i="8"/>
  <c r="Y270" i="8"/>
  <c r="Z555" i="8"/>
  <c r="Z553" i="8"/>
  <c r="Z552" i="8"/>
  <c r="Z551" i="8"/>
  <c r="Z550" i="8"/>
  <c r="Z544" i="8"/>
  <c r="Y542" i="8"/>
  <c r="Y526" i="8"/>
  <c r="Z526" i="8"/>
  <c r="Z521" i="8"/>
  <c r="Y509" i="8"/>
  <c r="Y496" i="8"/>
  <c r="Y481" i="8"/>
  <c r="Y471" i="8"/>
  <c r="Y444" i="8"/>
  <c r="V419" i="8"/>
  <c r="X415" i="8"/>
  <c r="X408" i="8"/>
  <c r="V402" i="8"/>
  <c r="V398" i="8"/>
  <c r="X398" i="8"/>
  <c r="Z398" i="8"/>
  <c r="V395" i="8"/>
  <c r="X395" i="8"/>
  <c r="V504" i="8"/>
  <c r="V490" i="8"/>
  <c r="V466" i="8"/>
  <c r="V456" i="8"/>
  <c r="Y451" i="8"/>
  <c r="Z451" i="8"/>
  <c r="V424" i="8"/>
  <c r="Y367" i="8"/>
  <c r="Z367" i="8"/>
  <c r="V367" i="8"/>
  <c r="Y528" i="8"/>
  <c r="Z528" i="8"/>
  <c r="Y504" i="8"/>
  <c r="Y490" i="8"/>
  <c r="Y466" i="8"/>
  <c r="Y456" i="8"/>
  <c r="Y441" i="8"/>
  <c r="Z441" i="8"/>
  <c r="Y424" i="8"/>
  <c r="V408" i="8"/>
  <c r="X402" i="8"/>
  <c r="Y398" i="8"/>
  <c r="Z395" i="8"/>
  <c r="X367" i="8"/>
  <c r="Y548" i="8"/>
  <c r="V542" i="8"/>
  <c r="Y523" i="8"/>
  <c r="V509" i="8"/>
  <c r="V506" i="8"/>
  <c r="X504" i="8"/>
  <c r="V496" i="8"/>
  <c r="V491" i="8"/>
  <c r="X490" i="8"/>
  <c r="V481" i="8"/>
  <c r="V477" i="8"/>
  <c r="V471" i="8"/>
  <c r="V468" i="8"/>
  <c r="X466" i="8"/>
  <c r="V458" i="8"/>
  <c r="X456" i="8"/>
  <c r="V451" i="8"/>
  <c r="V444" i="8"/>
  <c r="X427" i="8"/>
  <c r="X424" i="8"/>
  <c r="V415" i="8"/>
  <c r="Y395" i="8"/>
  <c r="V390" i="8"/>
  <c r="Z390" i="8"/>
  <c r="Z386" i="8"/>
  <c r="Z596" i="8"/>
  <c r="Z594" i="8"/>
  <c r="Z592" i="8"/>
  <c r="Z590" i="8"/>
  <c r="Z587" i="8"/>
  <c r="Z585" i="8"/>
  <c r="Z570" i="8"/>
  <c r="V555" i="8"/>
  <c r="V553" i="8"/>
  <c r="V552" i="8"/>
  <c r="V551" i="8"/>
  <c r="V550" i="8"/>
  <c r="V544" i="8"/>
  <c r="V528" i="8"/>
  <c r="Z525" i="8"/>
  <c r="V521" i="8"/>
  <c r="Y518" i="8"/>
  <c r="Z518" i="8"/>
  <c r="X397" i="8"/>
  <c r="V391" i="8"/>
  <c r="Z541" i="8"/>
  <c r="V508" i="8"/>
  <c r="X506" i="8"/>
  <c r="V493" i="8"/>
  <c r="X491" i="8"/>
  <c r="V480" i="8"/>
  <c r="X477" i="8"/>
  <c r="V470" i="8"/>
  <c r="X468" i="8"/>
  <c r="V460" i="8"/>
  <c r="X458" i="8"/>
  <c r="Y443" i="8"/>
  <c r="Z443" i="8"/>
  <c r="V420" i="8"/>
  <c r="Y397" i="8"/>
  <c r="Y391" i="8"/>
  <c r="V389" i="8"/>
  <c r="X389" i="8"/>
  <c r="Z389" i="8"/>
  <c r="V385" i="8"/>
  <c r="X385" i="8"/>
  <c r="Z376" i="8"/>
  <c r="V376" i="8"/>
  <c r="X376" i="8"/>
  <c r="V373" i="8"/>
  <c r="X373" i="8"/>
  <c r="Z373" i="8"/>
  <c r="Z302" i="8"/>
  <c r="V302" i="8"/>
  <c r="Y302" i="8"/>
  <c r="Y520" i="8"/>
  <c r="Z520" i="8"/>
  <c r="Y431" i="8"/>
  <c r="V431" i="8"/>
  <c r="V426" i="8"/>
  <c r="X426" i="8"/>
  <c r="Z417" i="8"/>
  <c r="Z413" i="8"/>
  <c r="V413" i="8"/>
  <c r="Z410" i="8"/>
  <c r="Z407" i="8"/>
  <c r="X391" i="8"/>
  <c r="X390" i="8"/>
  <c r="V386" i="8"/>
  <c r="Y289" i="8"/>
  <c r="V289" i="8"/>
  <c r="Z289" i="8"/>
  <c r="Y328" i="8"/>
  <c r="Z328" i="8"/>
  <c r="X306" i="8"/>
  <c r="V305" i="8"/>
  <c r="X305" i="8"/>
  <c r="Z305" i="8"/>
  <c r="X289" i="8"/>
  <c r="V288" i="8"/>
  <c r="X288" i="8"/>
  <c r="Z288" i="8"/>
  <c r="Z366" i="8"/>
  <c r="Y257" i="8"/>
  <c r="X366" i="8"/>
  <c r="X356" i="8"/>
  <c r="Z353" i="8"/>
  <c r="Y343" i="8"/>
  <c r="Y331" i="8"/>
  <c r="Y307" i="8"/>
  <c r="V301" i="8"/>
  <c r="X301" i="8"/>
  <c r="Z301" i="8"/>
  <c r="Y288" i="8"/>
  <c r="Z279" i="8"/>
  <c r="Y273" i="8"/>
  <c r="V273" i="8"/>
  <c r="Z273" i="8"/>
  <c r="Z257" i="8"/>
  <c r="X401" i="8"/>
  <c r="V368" i="8"/>
  <c r="V358" i="8"/>
  <c r="X348" i="8"/>
  <c r="Z336" i="8"/>
  <c r="J336" i="8"/>
  <c r="X336" i="8"/>
  <c r="X331" i="8"/>
  <c r="J331" i="8"/>
  <c r="Z327" i="8"/>
  <c r="Y327" i="8"/>
  <c r="X307" i="8"/>
  <c r="Y287" i="8"/>
  <c r="V272" i="8"/>
  <c r="X272" i="8"/>
  <c r="Z272" i="8"/>
  <c r="X257" i="8"/>
  <c r="X414" i="8"/>
  <c r="V401" i="8"/>
  <c r="X396" i="8"/>
  <c r="X387" i="8"/>
  <c r="V380" i="8"/>
  <c r="Y368" i="8"/>
  <c r="V366" i="8"/>
  <c r="Y358" i="8"/>
  <c r="V356" i="8"/>
  <c r="Y348" i="8"/>
  <c r="V336" i="8"/>
  <c r="V327" i="8"/>
  <c r="J325" i="8"/>
  <c r="X325" i="8"/>
  <c r="Y325" i="8"/>
  <c r="V307" i="8"/>
  <c r="Y301" i="8"/>
  <c r="V268" i="8"/>
  <c r="X268" i="8"/>
  <c r="V257" i="8"/>
  <c r="V251" i="8"/>
  <c r="Y251" i="8"/>
  <c r="Z251" i="8"/>
  <c r="Y181" i="8"/>
  <c r="J181" i="8"/>
  <c r="Z181" i="8"/>
  <c r="V181" i="8"/>
  <c r="Z355" i="8"/>
  <c r="V342" i="8"/>
  <c r="X342" i="8"/>
  <c r="Z342" i="8"/>
  <c r="V292" i="8"/>
  <c r="Y292" i="8"/>
  <c r="X251" i="8"/>
  <c r="V403" i="8"/>
  <c r="V392" i="8"/>
  <c r="V382" i="8"/>
  <c r="V363" i="8"/>
  <c r="X355" i="8"/>
  <c r="V348" i="8"/>
  <c r="Z311" i="8"/>
  <c r="Y300" i="8"/>
  <c r="Z300" i="8"/>
  <c r="V297" i="8"/>
  <c r="X297" i="8"/>
  <c r="Y272" i="8"/>
  <c r="Y268" i="8"/>
  <c r="X181" i="8"/>
  <c r="X423" i="8"/>
  <c r="V421" i="8"/>
  <c r="X405" i="8"/>
  <c r="X394" i="8"/>
  <c r="X384" i="8"/>
  <c r="Y370" i="8"/>
  <c r="Y360" i="8"/>
  <c r="Z357" i="8"/>
  <c r="Z352" i="8"/>
  <c r="Z347" i="8"/>
  <c r="Y342" i="8"/>
  <c r="Y339" i="8"/>
  <c r="Z339" i="8"/>
  <c r="V311" i="8"/>
  <c r="V304" i="8"/>
  <c r="Z297" i="8"/>
  <c r="Z292" i="8"/>
  <c r="X362" i="8"/>
  <c r="V355" i="8"/>
  <c r="Z253" i="8"/>
  <c r="Z235" i="8"/>
  <c r="Z234" i="8"/>
  <c r="Y234" i="8"/>
  <c r="V234" i="8"/>
  <c r="X234" i="8"/>
  <c r="J210" i="8"/>
  <c r="X210" i="8"/>
  <c r="V210" i="8"/>
  <c r="Y210" i="8"/>
  <c r="X201" i="8"/>
  <c r="J201" i="8"/>
  <c r="Y201" i="8"/>
  <c r="Z201" i="8"/>
  <c r="Z230" i="8"/>
  <c r="X211" i="8"/>
  <c r="J211" i="8"/>
  <c r="Z203" i="8"/>
  <c r="J203" i="8"/>
  <c r="J195" i="8"/>
  <c r="X195" i="8"/>
  <c r="Z195" i="8"/>
  <c r="X264" i="8"/>
  <c r="Y222" i="8"/>
  <c r="Y207" i="8"/>
  <c r="V173" i="8"/>
  <c r="X173" i="8"/>
  <c r="Z173" i="8"/>
  <c r="Y203" i="8"/>
  <c r="X324" i="8"/>
  <c r="J324" i="8"/>
  <c r="V281" i="8"/>
  <c r="V266" i="8"/>
  <c r="Z259" i="8"/>
  <c r="Z241" i="8"/>
  <c r="Y241" i="8"/>
  <c r="Y221" i="8"/>
  <c r="Y214" i="8"/>
  <c r="Z206" i="8"/>
  <c r="Z204" i="8"/>
  <c r="J180" i="8"/>
  <c r="Y180" i="8"/>
  <c r="Z180" i="8"/>
  <c r="V180" i="8"/>
  <c r="X180" i="8"/>
  <c r="X330" i="8"/>
  <c r="J330" i="8"/>
  <c r="Z322" i="8"/>
  <c r="Z318" i="8"/>
  <c r="Z312" i="8"/>
  <c r="Y243" i="8"/>
  <c r="Z226" i="8"/>
  <c r="V212" i="8"/>
  <c r="X212" i="8"/>
  <c r="X206" i="8"/>
  <c r="X204" i="8"/>
  <c r="J208" i="8"/>
  <c r="X208" i="8"/>
  <c r="Z208" i="8"/>
  <c r="V179" i="8"/>
  <c r="X179" i="8"/>
  <c r="X312" i="8"/>
  <c r="J312" i="8"/>
  <c r="Z298" i="8"/>
  <c r="V280" i="8"/>
  <c r="V265" i="8"/>
  <c r="V259" i="8"/>
  <c r="Z228" i="8"/>
  <c r="V228" i="8"/>
  <c r="Y212" i="8"/>
  <c r="V208" i="8"/>
  <c r="V206" i="8"/>
  <c r="V202" i="8"/>
  <c r="Z193" i="8"/>
  <c r="Y193" i="8"/>
  <c r="Z179" i="8"/>
  <c r="V59" i="8"/>
  <c r="Y59" i="8"/>
  <c r="Z59" i="8"/>
  <c r="X59" i="8"/>
  <c r="V344" i="8"/>
  <c r="Z310" i="8"/>
  <c r="Z284" i="8"/>
  <c r="Z269" i="8"/>
  <c r="V243" i="8"/>
  <c r="Y240" i="8"/>
  <c r="Z233" i="8"/>
  <c r="X228" i="8"/>
  <c r="V226" i="8"/>
  <c r="Y179" i="8"/>
  <c r="Z264" i="8"/>
  <c r="Y248" i="8"/>
  <c r="Y225" i="8"/>
  <c r="Z218" i="8"/>
  <c r="Z211" i="8"/>
  <c r="J207" i="8"/>
  <c r="Y195" i="8"/>
  <c r="J112" i="8"/>
  <c r="X112" i="8"/>
  <c r="Z112" i="8"/>
  <c r="V112" i="8"/>
  <c r="Y112" i="8"/>
  <c r="V151" i="8"/>
  <c r="Z151" i="8"/>
  <c r="J121" i="8"/>
  <c r="X121" i="8"/>
  <c r="J61" i="8"/>
  <c r="X61" i="8"/>
  <c r="Y61" i="8"/>
  <c r="V170" i="8"/>
  <c r="Y168" i="8"/>
  <c r="X151" i="8"/>
  <c r="V121" i="8"/>
  <c r="J71" i="8"/>
  <c r="X71" i="8"/>
  <c r="Y71" i="8"/>
  <c r="Z71" i="8"/>
  <c r="Z61" i="8"/>
  <c r="J236" i="8"/>
  <c r="X236" i="8"/>
  <c r="V232" i="8"/>
  <c r="V161" i="8"/>
  <c r="Z161" i="8"/>
  <c r="V153" i="8"/>
  <c r="Z153" i="8"/>
  <c r="V52" i="8"/>
  <c r="Y52" i="8"/>
  <c r="Z52" i="8"/>
  <c r="V217" i="8"/>
  <c r="V185" i="8"/>
  <c r="V172" i="8"/>
  <c r="J127" i="8"/>
  <c r="X127" i="8"/>
  <c r="Z127" i="8"/>
  <c r="V163" i="8"/>
  <c r="Z163" i="8"/>
  <c r="V155" i="8"/>
  <c r="Z155" i="8"/>
  <c r="X52" i="8"/>
  <c r="V50" i="8"/>
  <c r="Y50" i="8"/>
  <c r="Z50" i="8"/>
  <c r="J46" i="8"/>
  <c r="X46" i="8"/>
  <c r="Y46" i="8"/>
  <c r="Y167" i="8"/>
  <c r="X163" i="8"/>
  <c r="X155" i="8"/>
  <c r="V141" i="8"/>
  <c r="Z141" i="8"/>
  <c r="V57" i="8"/>
  <c r="Y57" i="8"/>
  <c r="Z57" i="8"/>
  <c r="V174" i="8"/>
  <c r="X171" i="8"/>
  <c r="X167" i="8"/>
  <c r="X141" i="8"/>
  <c r="V46" i="8"/>
  <c r="J45" i="8"/>
  <c r="X45" i="8"/>
  <c r="Y45" i="8"/>
  <c r="Z45" i="8"/>
  <c r="Y176" i="8"/>
  <c r="V171" i="8"/>
  <c r="V167" i="8"/>
  <c r="V157" i="8"/>
  <c r="Z157" i="8"/>
  <c r="V143" i="8"/>
  <c r="Z143" i="8"/>
  <c r="J56" i="8"/>
  <c r="X56" i="8"/>
  <c r="Y56" i="8"/>
  <c r="Z56" i="8"/>
  <c r="X50" i="8"/>
  <c r="V48" i="8"/>
  <c r="Y48" i="8"/>
  <c r="Z48" i="8"/>
  <c r="Z166" i="8"/>
  <c r="X57" i="8"/>
  <c r="Y182" i="8"/>
  <c r="J182" i="8"/>
  <c r="V176" i="8"/>
  <c r="Z170" i="8"/>
  <c r="J170" i="8"/>
  <c r="Y166" i="8"/>
  <c r="J166" i="8"/>
  <c r="V149" i="8"/>
  <c r="Z149" i="8"/>
  <c r="Z121" i="8"/>
  <c r="V119" i="8"/>
  <c r="Z119" i="8"/>
  <c r="V56" i="8"/>
  <c r="X182" i="8"/>
  <c r="Z175" i="8"/>
  <c r="Y170" i="8"/>
  <c r="Z168" i="8"/>
  <c r="J168" i="8"/>
  <c r="X166" i="8"/>
  <c r="V159" i="8"/>
  <c r="Z159" i="8"/>
  <c r="V128" i="8"/>
  <c r="Z128" i="8"/>
  <c r="Y121" i="8"/>
  <c r="J72" i="8"/>
  <c r="X72" i="8"/>
  <c r="Y72" i="8"/>
  <c r="V54" i="8"/>
  <c r="Y54" i="8"/>
  <c r="Z54" i="8"/>
  <c r="X48" i="8"/>
  <c r="Y73" i="8"/>
  <c r="Y68" i="8"/>
  <c r="Y66" i="8"/>
  <c r="Y64" i="8"/>
  <c r="Y62" i="8"/>
  <c r="Y40" i="8"/>
  <c r="V70" i="8"/>
  <c r="Z60" i="8"/>
  <c r="Z58" i="8"/>
  <c r="V55" i="8"/>
  <c r="V53" i="8"/>
  <c r="V51" i="8"/>
  <c r="V49" i="8"/>
  <c r="V44" i="8"/>
  <c r="X40" i="8"/>
  <c r="J40" i="8"/>
  <c r="Z38" i="8"/>
  <c r="Z36" i="8"/>
  <c r="Z34" i="8"/>
  <c r="Z32" i="8"/>
  <c r="Z30" i="8"/>
  <c r="Z28" i="8"/>
  <c r="Z26" i="8"/>
  <c r="Z24" i="8"/>
  <c r="Z22" i="8"/>
  <c r="Z20" i="8"/>
  <c r="Z18" i="8"/>
  <c r="Z16" i="8"/>
  <c r="Z14" i="8"/>
  <c r="Z12" i="8"/>
  <c r="Z10" i="8"/>
  <c r="V146" i="8"/>
  <c r="V131" i="8"/>
  <c r="V124" i="8"/>
  <c r="V122" i="8"/>
  <c r="X111" i="8"/>
  <c r="V105" i="8"/>
  <c r="V103" i="8"/>
  <c r="V101" i="8"/>
  <c r="V99" i="8"/>
  <c r="V97" i="8"/>
  <c r="V95" i="8"/>
  <c r="V93" i="8"/>
  <c r="V91" i="8"/>
  <c r="V89" i="8"/>
  <c r="V87" i="8"/>
  <c r="V85" i="8"/>
  <c r="V83" i="8"/>
  <c r="V81" i="8"/>
  <c r="V79" i="8"/>
  <c r="V77" i="8"/>
  <c r="V75" i="8"/>
  <c r="Y60" i="8"/>
  <c r="Y58" i="8"/>
  <c r="Y38" i="8"/>
  <c r="Y36" i="8"/>
  <c r="Y34" i="8"/>
  <c r="Y32" i="8"/>
  <c r="Y30" i="8"/>
  <c r="Y28" i="8"/>
  <c r="Y26" i="8"/>
  <c r="Y24" i="8"/>
  <c r="Y22" i="8"/>
  <c r="Y20" i="8"/>
  <c r="Y18" i="8"/>
  <c r="Y16" i="8"/>
  <c r="Y14" i="8"/>
  <c r="Y12" i="8"/>
  <c r="Y10" i="8"/>
  <c r="X10" i="8"/>
  <c r="J10" i="8"/>
  <c r="Y69" i="8"/>
  <c r="Y67" i="8"/>
  <c r="Y65" i="8"/>
  <c r="Y63" i="8"/>
  <c r="Z39" i="8"/>
  <c r="Z37" i="8"/>
  <c r="Z35" i="8"/>
  <c r="Z33" i="8"/>
  <c r="Z31" i="8"/>
  <c r="Z29" i="8"/>
  <c r="Z27" i="8"/>
  <c r="Z25" i="8"/>
  <c r="Z23" i="8"/>
  <c r="Z21" i="8"/>
  <c r="Z19" i="8"/>
  <c r="Z17" i="8"/>
  <c r="Z15" i="8"/>
  <c r="Z13" i="8"/>
  <c r="Z11" i="8"/>
  <c r="Y39" i="8"/>
  <c r="Y37" i="8"/>
  <c r="Y35" i="8"/>
  <c r="Y33" i="8"/>
  <c r="Y31" i="8"/>
  <c r="Y29" i="8"/>
  <c r="Y27" i="8"/>
  <c r="Y25" i="8"/>
  <c r="Y23" i="8"/>
  <c r="Y21" i="8"/>
  <c r="Y19" i="8"/>
  <c r="Y17" i="8"/>
  <c r="Y15" i="8"/>
  <c r="Y13" i="8"/>
  <c r="X148" i="8"/>
  <c r="X126" i="8"/>
  <c r="X113" i="8"/>
  <c r="X108" i="8"/>
  <c r="J910" i="8"/>
  <c r="N910" i="8"/>
  <c r="J902" i="8"/>
  <c r="N902" i="8"/>
  <c r="Z908" i="8"/>
  <c r="Y908" i="8"/>
  <c r="X908" i="8"/>
  <c r="V908" i="8"/>
  <c r="J908" i="8"/>
  <c r="J940" i="8"/>
  <c r="N940" i="8"/>
  <c r="J939" i="8"/>
  <c r="N939" i="8"/>
  <c r="J938" i="8"/>
  <c r="N938" i="8"/>
  <c r="J937" i="8"/>
  <c r="N937" i="8"/>
  <c r="J936" i="8"/>
  <c r="N936" i="8"/>
  <c r="J934" i="8"/>
  <c r="N934" i="8"/>
  <c r="J924" i="8"/>
  <c r="N924" i="8"/>
  <c r="J923" i="8"/>
  <c r="N923" i="8"/>
  <c r="J922" i="8"/>
  <c r="N922" i="8"/>
  <c r="J920" i="8"/>
  <c r="N920" i="8"/>
  <c r="J919" i="8"/>
  <c r="N919" i="8"/>
  <c r="J918" i="8"/>
  <c r="N918" i="8"/>
  <c r="J917" i="8"/>
  <c r="N917" i="8"/>
  <c r="J916" i="8"/>
  <c r="N916" i="8"/>
  <c r="J915" i="8"/>
  <c r="N915" i="8"/>
  <c r="J914" i="8"/>
  <c r="N914" i="8"/>
  <c r="J912" i="8"/>
  <c r="N912" i="8"/>
  <c r="J909" i="8"/>
  <c r="N909" i="8"/>
  <c r="J907" i="8"/>
  <c r="N907" i="8"/>
  <c r="J906" i="8"/>
  <c r="N906" i="8"/>
  <c r="J905" i="8"/>
  <c r="N905" i="8"/>
  <c r="J904" i="8"/>
  <c r="N904" i="8"/>
  <c r="J903" i="8"/>
  <c r="N903" i="8"/>
  <c r="J901" i="8"/>
  <c r="N901" i="8"/>
  <c r="J900" i="8"/>
  <c r="N900" i="8"/>
  <c r="J899" i="8"/>
  <c r="N899" i="8"/>
  <c r="J898" i="8"/>
  <c r="N898" i="8"/>
  <c r="J897" i="8"/>
  <c r="N897" i="8"/>
  <c r="J895" i="8"/>
  <c r="N895" i="8"/>
  <c r="J894" i="8"/>
  <c r="N894" i="8"/>
  <c r="J893" i="8"/>
  <c r="N893" i="8"/>
  <c r="J891" i="8"/>
  <c r="N891" i="8"/>
  <c r="J890" i="8"/>
  <c r="N890" i="8"/>
  <c r="J889" i="8"/>
  <c r="N889" i="8"/>
  <c r="J888" i="8"/>
  <c r="N888" i="8"/>
  <c r="J887" i="8"/>
  <c r="N887" i="8"/>
  <c r="J886" i="8"/>
  <c r="N886" i="8"/>
  <c r="J885" i="8"/>
  <c r="N885" i="8"/>
  <c r="J884" i="8"/>
  <c r="N884" i="8"/>
  <c r="J883" i="8"/>
  <c r="N883" i="8"/>
  <c r="J882" i="8"/>
  <c r="N882" i="8"/>
  <c r="J881" i="8"/>
  <c r="N881" i="8"/>
  <c r="J878" i="8"/>
  <c r="N878" i="8"/>
  <c r="J877" i="8"/>
  <c r="N877" i="8"/>
  <c r="J876" i="8"/>
  <c r="N876" i="8"/>
  <c r="J870" i="8"/>
  <c r="N870" i="8"/>
  <c r="J869" i="8"/>
  <c r="N869" i="8"/>
  <c r="J868" i="8"/>
  <c r="N868" i="8"/>
  <c r="J867" i="8"/>
  <c r="N867" i="8"/>
  <c r="J866" i="8"/>
  <c r="N866" i="8"/>
  <c r="J865" i="8"/>
  <c r="N865" i="8"/>
  <c r="J864" i="8"/>
  <c r="N864" i="8"/>
  <c r="J863" i="8"/>
  <c r="N863" i="8"/>
  <c r="J861" i="8"/>
  <c r="N861" i="8"/>
  <c r="J860" i="8"/>
  <c r="N860" i="8"/>
  <c r="J859" i="8"/>
  <c r="N859" i="8"/>
  <c r="J858" i="8"/>
  <c r="N858" i="8"/>
  <c r="J857" i="8"/>
  <c r="N857" i="8"/>
  <c r="J856" i="8"/>
  <c r="N856" i="8"/>
  <c r="J855" i="8"/>
  <c r="N855" i="8"/>
  <c r="J854" i="8"/>
  <c r="N854" i="8"/>
  <c r="J853" i="8"/>
  <c r="N853" i="8"/>
  <c r="J852" i="8"/>
  <c r="N852" i="8"/>
  <c r="J851" i="8"/>
  <c r="N851" i="8"/>
  <c r="J850" i="8"/>
  <c r="N850" i="8"/>
  <c r="J849" i="8"/>
  <c r="N849" i="8"/>
  <c r="J847" i="8"/>
  <c r="N847" i="8"/>
  <c r="J846" i="8"/>
  <c r="N846" i="8"/>
  <c r="J844" i="8"/>
  <c r="N844" i="8"/>
  <c r="J843" i="8"/>
  <c r="N843" i="8"/>
  <c r="J842" i="8"/>
  <c r="N842" i="8"/>
  <c r="J839" i="8"/>
  <c r="N839" i="8"/>
  <c r="J838" i="8"/>
  <c r="N838" i="8"/>
  <c r="J837" i="8"/>
  <c r="N837" i="8"/>
  <c r="J836" i="8"/>
  <c r="N836" i="8"/>
  <c r="J834" i="8"/>
  <c r="N834" i="8"/>
  <c r="J833" i="8"/>
  <c r="N833" i="8"/>
  <c r="N830" i="8"/>
  <c r="J829" i="8"/>
  <c r="N829" i="8"/>
  <c r="J828" i="8"/>
  <c r="N828" i="8"/>
  <c r="J826" i="8"/>
  <c r="N826" i="8"/>
  <c r="J825" i="8"/>
  <c r="N825" i="8"/>
  <c r="J824" i="8"/>
  <c r="N824" i="8"/>
  <c r="J823" i="8"/>
  <c r="N823" i="8"/>
  <c r="J822" i="8"/>
  <c r="N822" i="8"/>
  <c r="J821" i="8"/>
  <c r="N821" i="8"/>
  <c r="N820" i="8"/>
  <c r="J819" i="8"/>
  <c r="N819" i="8"/>
  <c r="J818" i="8"/>
  <c r="N818" i="8"/>
  <c r="J816" i="8"/>
  <c r="N816" i="8"/>
  <c r="J815" i="8"/>
  <c r="N815" i="8"/>
  <c r="J814" i="8"/>
  <c r="N814" i="8"/>
  <c r="J813" i="8"/>
  <c r="N813" i="8"/>
  <c r="N812" i="8"/>
  <c r="J811" i="8"/>
  <c r="N811" i="8"/>
  <c r="J810" i="8"/>
  <c r="N810" i="8"/>
  <c r="J808" i="8"/>
  <c r="N808" i="8"/>
  <c r="J806" i="8"/>
  <c r="N806" i="8"/>
  <c r="J805" i="8"/>
  <c r="N805" i="8"/>
  <c r="J804" i="8"/>
  <c r="N804" i="8"/>
  <c r="J803" i="8"/>
  <c r="N803" i="8"/>
  <c r="J802" i="8"/>
  <c r="N802" i="8"/>
  <c r="J801" i="8"/>
  <c r="N801" i="8"/>
  <c r="J799" i="8"/>
  <c r="N799" i="8"/>
  <c r="J798" i="8"/>
  <c r="N798" i="8"/>
  <c r="J797" i="8"/>
  <c r="N797" i="8"/>
  <c r="J796" i="8"/>
  <c r="N796" i="8"/>
  <c r="J795" i="8"/>
  <c r="N795" i="8"/>
  <c r="J794" i="8"/>
  <c r="N794" i="8"/>
  <c r="J793" i="8"/>
  <c r="N793" i="8"/>
  <c r="N792" i="8"/>
  <c r="N791" i="8"/>
  <c r="J790" i="8"/>
  <c r="N790" i="8"/>
  <c r="J789" i="8"/>
  <c r="N789" i="8"/>
  <c r="J788" i="8"/>
  <c r="N788" i="8"/>
  <c r="J787" i="8"/>
  <c r="N787" i="8"/>
  <c r="J785" i="8"/>
  <c r="N785" i="8"/>
  <c r="J751" i="8"/>
  <c r="N751" i="8"/>
  <c r="J749" i="8"/>
  <c r="N749" i="8"/>
  <c r="J748" i="8"/>
  <c r="N748" i="8"/>
  <c r="J747" i="8"/>
  <c r="N747" i="8"/>
  <c r="J746" i="8"/>
  <c r="N746" i="8"/>
  <c r="J745" i="8"/>
  <c r="N745" i="8"/>
  <c r="J743" i="8"/>
  <c r="N743" i="8"/>
  <c r="J742" i="8"/>
  <c r="N742" i="8"/>
  <c r="J740" i="8"/>
  <c r="N740" i="8"/>
  <c r="J739" i="8"/>
  <c r="N739" i="8"/>
  <c r="J738" i="8"/>
  <c r="N738" i="8"/>
  <c r="J736" i="8"/>
  <c r="N736" i="8"/>
  <c r="J735" i="8"/>
  <c r="N735" i="8"/>
  <c r="J734" i="8"/>
  <c r="N734" i="8"/>
  <c r="J733" i="8"/>
  <c r="N733" i="8"/>
  <c r="J732" i="8"/>
  <c r="N732" i="8"/>
  <c r="J730" i="8"/>
  <c r="N730" i="8"/>
  <c r="J729" i="8"/>
  <c r="N729" i="8"/>
  <c r="J728" i="8"/>
  <c r="N728" i="8"/>
  <c r="J727" i="8"/>
  <c r="N727" i="8"/>
  <c r="J726" i="8"/>
  <c r="N726" i="8"/>
  <c r="J725" i="8"/>
  <c r="N725" i="8"/>
  <c r="J723" i="8"/>
  <c r="N723" i="8"/>
  <c r="J722" i="8"/>
  <c r="N722" i="8"/>
  <c r="J720" i="8"/>
  <c r="N720" i="8"/>
  <c r="J718" i="8"/>
  <c r="N718" i="8"/>
  <c r="J716" i="8"/>
  <c r="N716" i="8"/>
  <c r="J715" i="8"/>
  <c r="N715" i="8"/>
  <c r="J714" i="8"/>
  <c r="N714" i="8"/>
  <c r="J713" i="8"/>
  <c r="N713" i="8"/>
  <c r="J712" i="8"/>
  <c r="N712" i="8"/>
  <c r="J711" i="8"/>
  <c r="N711" i="8"/>
  <c r="J710" i="8"/>
  <c r="N710" i="8"/>
  <c r="J709" i="8"/>
  <c r="N709" i="8"/>
  <c r="J708" i="8"/>
  <c r="N708" i="8"/>
  <c r="J707" i="8"/>
  <c r="N707" i="8"/>
  <c r="J706" i="8"/>
  <c r="N706" i="8"/>
  <c r="J705" i="8"/>
  <c r="N705" i="8"/>
  <c r="J704" i="8"/>
  <c r="N704" i="8"/>
  <c r="J703" i="8"/>
  <c r="N703" i="8"/>
  <c r="J702" i="8"/>
  <c r="N702" i="8"/>
  <c r="J700" i="8"/>
  <c r="N700" i="8"/>
  <c r="J699" i="8"/>
  <c r="N699" i="8"/>
  <c r="J698" i="8"/>
  <c r="N698" i="8"/>
  <c r="J697" i="8"/>
  <c r="N697" i="8"/>
  <c r="J696" i="8"/>
  <c r="N696" i="8"/>
  <c r="J695" i="8"/>
  <c r="N695" i="8"/>
  <c r="J694" i="8"/>
  <c r="N694" i="8"/>
  <c r="J692" i="8"/>
  <c r="N692" i="8"/>
  <c r="J691" i="8"/>
  <c r="N691" i="8"/>
  <c r="J690" i="8"/>
  <c r="N690" i="8"/>
  <c r="J688" i="8"/>
  <c r="N688" i="8"/>
  <c r="J686" i="8"/>
  <c r="N686" i="8"/>
  <c r="J683" i="8"/>
  <c r="N683" i="8"/>
  <c r="J682" i="8"/>
  <c r="N682" i="8"/>
  <c r="J681" i="8"/>
  <c r="N681" i="8"/>
  <c r="J680" i="8"/>
  <c r="N680" i="8"/>
  <c r="J679" i="8"/>
  <c r="N679" i="8"/>
  <c r="J678" i="8"/>
  <c r="N678" i="8"/>
  <c r="J677" i="8"/>
  <c r="N677" i="8"/>
  <c r="J676" i="8"/>
  <c r="N676" i="8"/>
  <c r="J673" i="8"/>
  <c r="N673" i="8"/>
  <c r="J672" i="8"/>
  <c r="N672" i="8"/>
  <c r="J671" i="8"/>
  <c r="N671" i="8"/>
  <c r="J670" i="8"/>
  <c r="N670" i="8"/>
  <c r="J669" i="8"/>
  <c r="N669" i="8"/>
  <c r="J668" i="8"/>
  <c r="N668" i="8"/>
  <c r="J666" i="8"/>
  <c r="N666" i="8"/>
  <c r="J665" i="8"/>
  <c r="N665" i="8"/>
  <c r="J664" i="8"/>
  <c r="N664" i="8"/>
  <c r="J663" i="8"/>
  <c r="N663" i="8"/>
  <c r="J662" i="8"/>
  <c r="N662" i="8"/>
  <c r="J661" i="8"/>
  <c r="N661" i="8"/>
  <c r="J660" i="8"/>
  <c r="N660" i="8"/>
  <c r="J659" i="8"/>
  <c r="N659" i="8"/>
  <c r="J658" i="8"/>
  <c r="N658" i="8"/>
  <c r="J656" i="8"/>
  <c r="N656" i="8"/>
  <c r="J655" i="8"/>
  <c r="N655" i="8"/>
  <c r="J654" i="8"/>
  <c r="N654" i="8"/>
  <c r="J653" i="8"/>
  <c r="N653" i="8"/>
  <c r="J652" i="8"/>
  <c r="N652" i="8"/>
  <c r="J651" i="8"/>
  <c r="N651" i="8"/>
  <c r="J650" i="8"/>
  <c r="N650" i="8"/>
  <c r="J648" i="8"/>
  <c r="N648" i="8"/>
  <c r="J647" i="8"/>
  <c r="N647" i="8"/>
  <c r="J646" i="8"/>
  <c r="N646" i="8"/>
  <c r="J645" i="8"/>
  <c r="N645" i="8"/>
  <c r="J644" i="8"/>
  <c r="N644" i="8"/>
  <c r="J643" i="8"/>
  <c r="N643" i="8"/>
  <c r="J642" i="8"/>
  <c r="N642" i="8"/>
  <c r="J641" i="8"/>
  <c r="N641" i="8"/>
  <c r="J640" i="8"/>
  <c r="N640" i="8"/>
  <c r="J639" i="8"/>
  <c r="N639" i="8"/>
  <c r="J638" i="8"/>
  <c r="N638" i="8"/>
  <c r="J637" i="8"/>
  <c r="N637" i="8"/>
  <c r="J636" i="8"/>
  <c r="N636" i="8"/>
  <c r="J635" i="8"/>
  <c r="N635" i="8"/>
  <c r="J634" i="8"/>
  <c r="N634" i="8"/>
  <c r="J633" i="8"/>
  <c r="N633" i="8"/>
  <c r="J632" i="8"/>
  <c r="N632" i="8"/>
  <c r="J631" i="8"/>
  <c r="N631" i="8"/>
  <c r="J630" i="8"/>
  <c r="N630" i="8"/>
  <c r="J629" i="8"/>
  <c r="N629" i="8"/>
  <c r="J628" i="8"/>
  <c r="N628" i="8"/>
  <c r="J626" i="8"/>
  <c r="N626" i="8"/>
  <c r="J624" i="8"/>
  <c r="N624" i="8"/>
  <c r="J623" i="8"/>
  <c r="N623" i="8"/>
  <c r="J622" i="8"/>
  <c r="N622" i="8"/>
  <c r="J621" i="8"/>
  <c r="N621" i="8"/>
  <c r="J620" i="8"/>
  <c r="N620" i="8"/>
  <c r="J619" i="8"/>
  <c r="N619" i="8"/>
  <c r="J618" i="8"/>
  <c r="N618" i="8"/>
  <c r="J617" i="8"/>
  <c r="N617" i="8"/>
  <c r="J616" i="8"/>
  <c r="N616" i="8"/>
  <c r="J615" i="8"/>
  <c r="N615" i="8"/>
  <c r="J614" i="8"/>
  <c r="N614" i="8"/>
  <c r="J613" i="8"/>
  <c r="N613" i="8"/>
  <c r="J612" i="8"/>
  <c r="N612" i="8"/>
  <c r="J611" i="8"/>
  <c r="N611" i="8"/>
  <c r="J610" i="8"/>
  <c r="N610" i="8"/>
  <c r="J609" i="8"/>
  <c r="N609" i="8"/>
  <c r="J608" i="8"/>
  <c r="N608" i="8"/>
  <c r="J607" i="8"/>
  <c r="N607" i="8"/>
  <c r="J606" i="8"/>
  <c r="N606" i="8"/>
  <c r="J605" i="8"/>
  <c r="N605" i="8"/>
  <c r="J604" i="8"/>
  <c r="N604" i="8"/>
  <c r="J603" i="8"/>
  <c r="N603" i="8"/>
  <c r="J602" i="8"/>
  <c r="N602" i="8"/>
  <c r="J601" i="8"/>
  <c r="N601" i="8"/>
  <c r="J600" i="8"/>
  <c r="N600" i="8"/>
  <c r="J599" i="8"/>
  <c r="N599" i="8"/>
  <c r="J598" i="8"/>
  <c r="N598" i="8"/>
  <c r="J597" i="8"/>
  <c r="N597" i="8"/>
  <c r="J596" i="8"/>
  <c r="N596" i="8"/>
  <c r="J595" i="8"/>
  <c r="N595" i="8"/>
  <c r="J594" i="8"/>
  <c r="N594" i="8"/>
  <c r="J593" i="8"/>
  <c r="N593" i="8"/>
  <c r="J592" i="8"/>
  <c r="N592" i="8"/>
  <c r="J591" i="8"/>
  <c r="N591" i="8"/>
  <c r="J590" i="8"/>
  <c r="N590" i="8"/>
  <c r="J587" i="8"/>
  <c r="N587" i="8"/>
  <c r="J586" i="8"/>
  <c r="N586" i="8"/>
  <c r="J585" i="8"/>
  <c r="N585" i="8"/>
  <c r="J583" i="8"/>
  <c r="N583" i="8"/>
  <c r="J582" i="8"/>
  <c r="N582" i="8"/>
  <c r="J570" i="8"/>
  <c r="N570" i="8"/>
  <c r="J569" i="8"/>
  <c r="N569" i="8"/>
  <c r="J565" i="8"/>
  <c r="N565" i="8"/>
  <c r="J564" i="8"/>
  <c r="N564" i="8"/>
  <c r="J563" i="8"/>
  <c r="N563" i="8"/>
  <c r="J562" i="8"/>
  <c r="N562" i="8"/>
  <c r="J561" i="8"/>
  <c r="N561" i="8"/>
  <c r="J560" i="8"/>
  <c r="N560" i="8"/>
  <c r="J559" i="8"/>
  <c r="N559" i="8"/>
  <c r="J557" i="8"/>
  <c r="N557" i="8"/>
  <c r="J555" i="8"/>
  <c r="N555" i="8"/>
  <c r="J554" i="8"/>
  <c r="N554" i="8"/>
  <c r="J553" i="8"/>
  <c r="N553" i="8"/>
  <c r="J552" i="8"/>
  <c r="N552" i="8"/>
  <c r="J551" i="8"/>
  <c r="N551" i="8"/>
  <c r="J550" i="8"/>
  <c r="N550" i="8"/>
  <c r="J548" i="8"/>
  <c r="N548" i="8"/>
  <c r="J547" i="8"/>
  <c r="N547" i="8"/>
  <c r="J546" i="8"/>
  <c r="N546" i="8"/>
  <c r="J545" i="8"/>
  <c r="N545" i="8"/>
  <c r="J544" i="8"/>
  <c r="N544" i="8"/>
  <c r="J543" i="8"/>
  <c r="N543" i="8"/>
  <c r="J542" i="8"/>
  <c r="N542" i="8"/>
  <c r="J541" i="8"/>
  <c r="N541" i="8"/>
  <c r="J540" i="8"/>
  <c r="N540" i="8"/>
  <c r="J539" i="8"/>
  <c r="N539" i="8"/>
  <c r="J538" i="8"/>
  <c r="N538" i="8"/>
  <c r="J537" i="8"/>
  <c r="N537" i="8"/>
  <c r="J536" i="8"/>
  <c r="N536" i="8"/>
  <c r="J535" i="8"/>
  <c r="N535" i="8"/>
  <c r="J533" i="8"/>
  <c r="N533" i="8"/>
  <c r="J528" i="8"/>
  <c r="N528" i="8"/>
  <c r="J527" i="8"/>
  <c r="N527" i="8"/>
  <c r="J526" i="8"/>
  <c r="N526" i="8"/>
  <c r="J525" i="8"/>
  <c r="N525" i="8"/>
  <c r="J524" i="8"/>
  <c r="N524" i="8"/>
  <c r="J523" i="8"/>
  <c r="N523" i="8"/>
  <c r="J522" i="8"/>
  <c r="N522" i="8"/>
  <c r="J521" i="8"/>
  <c r="N521" i="8"/>
  <c r="J520" i="8"/>
  <c r="N520" i="8"/>
  <c r="J519" i="8"/>
  <c r="N519" i="8"/>
  <c r="J518" i="8"/>
  <c r="N518" i="8"/>
  <c r="J517" i="8"/>
  <c r="N517" i="8"/>
  <c r="J515" i="8"/>
  <c r="N515" i="8"/>
  <c r="J514" i="8"/>
  <c r="N514" i="8"/>
  <c r="J513" i="8"/>
  <c r="N513" i="8"/>
  <c r="J512" i="8"/>
  <c r="N512" i="8"/>
  <c r="J511" i="8"/>
  <c r="N511" i="8"/>
  <c r="J509" i="8"/>
  <c r="N509" i="8"/>
  <c r="J508" i="8"/>
  <c r="N508" i="8"/>
  <c r="J507" i="8"/>
  <c r="N507" i="8"/>
  <c r="J506" i="8"/>
  <c r="N506" i="8"/>
  <c r="J505" i="8"/>
  <c r="N505" i="8"/>
  <c r="J504" i="8"/>
  <c r="N504" i="8"/>
  <c r="J503" i="8"/>
  <c r="N503" i="8"/>
  <c r="J502" i="8"/>
  <c r="N502" i="8"/>
  <c r="J501" i="8"/>
  <c r="N501" i="8"/>
  <c r="J500" i="8"/>
  <c r="N500" i="8"/>
  <c r="J499" i="8"/>
  <c r="N499" i="8"/>
  <c r="J496" i="8"/>
  <c r="N496" i="8"/>
  <c r="J493" i="8"/>
  <c r="N493" i="8"/>
  <c r="J492" i="8"/>
  <c r="N492" i="8"/>
  <c r="J491" i="8"/>
  <c r="N491" i="8"/>
  <c r="J490" i="8"/>
  <c r="N490" i="8"/>
  <c r="J488" i="8"/>
  <c r="N488" i="8"/>
  <c r="J487" i="8"/>
  <c r="N487" i="8"/>
  <c r="J486" i="8"/>
  <c r="N486" i="8"/>
  <c r="J485" i="8"/>
  <c r="N485" i="8"/>
  <c r="J484" i="8"/>
  <c r="N484" i="8"/>
  <c r="J482" i="8"/>
  <c r="N482" i="8"/>
  <c r="J481" i="8"/>
  <c r="N481" i="8"/>
  <c r="J480" i="8"/>
  <c r="N480" i="8"/>
  <c r="J478" i="8"/>
  <c r="N478" i="8"/>
  <c r="J477" i="8"/>
  <c r="N477" i="8"/>
  <c r="J476" i="8"/>
  <c r="N476" i="8"/>
  <c r="J475" i="8"/>
  <c r="N475" i="8"/>
  <c r="J472" i="8"/>
  <c r="N472" i="8"/>
  <c r="J471" i="8"/>
  <c r="N471" i="8"/>
  <c r="J470" i="8"/>
  <c r="N470" i="8"/>
  <c r="J469" i="8"/>
  <c r="N469" i="8"/>
  <c r="J468" i="8"/>
  <c r="N468" i="8"/>
  <c r="J467" i="8"/>
  <c r="N467" i="8"/>
  <c r="J466" i="8"/>
  <c r="N466" i="8"/>
  <c r="J465" i="8"/>
  <c r="N465" i="8"/>
  <c r="J464" i="8"/>
  <c r="N464" i="8"/>
  <c r="J463" i="8"/>
  <c r="N463" i="8"/>
  <c r="J462" i="8"/>
  <c r="N462" i="8"/>
  <c r="J461" i="8"/>
  <c r="N461" i="8"/>
  <c r="J460" i="8"/>
  <c r="N460" i="8"/>
  <c r="J459" i="8"/>
  <c r="N459" i="8"/>
  <c r="J458" i="8"/>
  <c r="N458" i="8"/>
  <c r="J457" i="8"/>
  <c r="N457" i="8"/>
  <c r="J456" i="8"/>
  <c r="N456" i="8"/>
  <c r="J451" i="8"/>
  <c r="N451" i="8"/>
  <c r="J450" i="8"/>
  <c r="N450" i="8"/>
  <c r="J449" i="8"/>
  <c r="N449" i="8"/>
  <c r="J448" i="8"/>
  <c r="N448" i="8"/>
  <c r="J446" i="8"/>
  <c r="N446" i="8"/>
  <c r="J445" i="8"/>
  <c r="N445" i="8"/>
  <c r="J444" i="8"/>
  <c r="N444" i="8"/>
  <c r="J443" i="8"/>
  <c r="N443" i="8"/>
  <c r="J442" i="8"/>
  <c r="N442" i="8"/>
  <c r="J441" i="8"/>
  <c r="N441" i="8"/>
  <c r="J440" i="8"/>
  <c r="N440" i="8"/>
  <c r="J438" i="8"/>
  <c r="N438" i="8"/>
  <c r="J437" i="8"/>
  <c r="N437" i="8"/>
  <c r="J435" i="8"/>
  <c r="N435" i="8"/>
  <c r="J434" i="8"/>
  <c r="N434" i="8"/>
  <c r="J433" i="8"/>
  <c r="N433" i="8"/>
  <c r="J432" i="8"/>
  <c r="N432" i="8"/>
  <c r="J431" i="8"/>
  <c r="N431" i="8"/>
  <c r="J430" i="8"/>
  <c r="N430" i="8"/>
  <c r="J428" i="8"/>
  <c r="N428" i="8"/>
  <c r="J427" i="8"/>
  <c r="N427" i="8"/>
  <c r="J426" i="8"/>
  <c r="N426" i="8"/>
  <c r="J425" i="8"/>
  <c r="N425" i="8"/>
  <c r="J424" i="8"/>
  <c r="N424" i="8"/>
  <c r="J423" i="8"/>
  <c r="N423" i="8"/>
  <c r="J422" i="8"/>
  <c r="N422" i="8"/>
  <c r="J421" i="8"/>
  <c r="N421" i="8"/>
  <c r="J420" i="8"/>
  <c r="N420" i="8"/>
  <c r="J419" i="8"/>
  <c r="N419" i="8"/>
  <c r="J418" i="8"/>
  <c r="N418" i="8"/>
  <c r="J417" i="8"/>
  <c r="N417" i="8"/>
  <c r="J416" i="8"/>
  <c r="N416" i="8"/>
  <c r="J415" i="8"/>
  <c r="N415" i="8"/>
  <c r="J414" i="8"/>
  <c r="N414" i="8"/>
  <c r="J413" i="8"/>
  <c r="N413" i="8"/>
  <c r="J412" i="8"/>
  <c r="N412" i="8"/>
  <c r="J411" i="8"/>
  <c r="N411" i="8"/>
  <c r="J410" i="8"/>
  <c r="N410" i="8"/>
  <c r="J409" i="8"/>
  <c r="N409" i="8"/>
  <c r="J408" i="8"/>
  <c r="N408" i="8"/>
  <c r="J407" i="8"/>
  <c r="N407" i="8"/>
  <c r="J406" i="8"/>
  <c r="N406" i="8"/>
  <c r="J405" i="8"/>
  <c r="N405" i="8"/>
  <c r="J404" i="8"/>
  <c r="N404" i="8"/>
  <c r="J403" i="8"/>
  <c r="N403" i="8"/>
  <c r="J402" i="8"/>
  <c r="N402" i="8"/>
  <c r="J401" i="8"/>
  <c r="N401" i="8"/>
  <c r="J400" i="8"/>
  <c r="N400" i="8"/>
  <c r="J399" i="8"/>
  <c r="N399" i="8"/>
  <c r="J398" i="8"/>
  <c r="N398" i="8"/>
  <c r="J397" i="8"/>
  <c r="N397" i="8"/>
  <c r="J396" i="8"/>
  <c r="N396" i="8"/>
  <c r="J395" i="8"/>
  <c r="N395" i="8"/>
  <c r="J394" i="8"/>
  <c r="N394" i="8"/>
  <c r="J393" i="8"/>
  <c r="N393" i="8"/>
  <c r="J392" i="8"/>
  <c r="N392" i="8"/>
  <c r="J391" i="8"/>
  <c r="N391" i="8"/>
  <c r="J390" i="8"/>
  <c r="N390" i="8"/>
  <c r="J389" i="8"/>
  <c r="N389" i="8"/>
  <c r="J387" i="8"/>
  <c r="N387" i="8"/>
  <c r="J386" i="8"/>
  <c r="N386" i="8"/>
  <c r="J385" i="8"/>
  <c r="N385" i="8"/>
  <c r="J384" i="8"/>
  <c r="N384" i="8"/>
  <c r="J383" i="8"/>
  <c r="N383" i="8"/>
  <c r="J382" i="8"/>
  <c r="N382" i="8"/>
  <c r="J381" i="8"/>
  <c r="N381" i="8"/>
  <c r="J380" i="8"/>
  <c r="N380" i="8"/>
  <c r="J379" i="8"/>
  <c r="N379" i="8"/>
  <c r="J376" i="8"/>
  <c r="N376" i="8"/>
  <c r="J375" i="8"/>
  <c r="N375" i="8"/>
  <c r="J374" i="8"/>
  <c r="N374" i="8"/>
  <c r="J373" i="8"/>
  <c r="N373" i="8"/>
  <c r="J372" i="8"/>
  <c r="N372" i="8"/>
  <c r="J371" i="8"/>
  <c r="N371" i="8"/>
  <c r="J370" i="8"/>
  <c r="N370" i="8"/>
  <c r="J369" i="8"/>
  <c r="N369" i="8"/>
  <c r="J368" i="8"/>
  <c r="N368" i="8"/>
  <c r="J367" i="8"/>
  <c r="N367" i="8"/>
  <c r="J366" i="8"/>
  <c r="N366" i="8"/>
  <c r="J365" i="8"/>
  <c r="N365" i="8"/>
  <c r="J364" i="8"/>
  <c r="N364" i="8"/>
  <c r="J363" i="8"/>
  <c r="N363" i="8"/>
  <c r="J362" i="8"/>
  <c r="N362" i="8"/>
  <c r="J361" i="8"/>
  <c r="N361" i="8"/>
  <c r="J360" i="8"/>
  <c r="N360" i="8"/>
  <c r="J359" i="8"/>
  <c r="N359" i="8"/>
  <c r="J358" i="8"/>
  <c r="N358" i="8"/>
  <c r="J357" i="8"/>
  <c r="N357" i="8"/>
  <c r="J356" i="8"/>
  <c r="N356" i="8"/>
  <c r="J355" i="8"/>
  <c r="N355" i="8"/>
  <c r="J354" i="8"/>
  <c r="N354" i="8"/>
  <c r="J353" i="8"/>
  <c r="N353" i="8"/>
  <c r="J352" i="8"/>
  <c r="N352" i="8"/>
  <c r="J351" i="8"/>
  <c r="N351" i="8"/>
  <c r="J350" i="8"/>
  <c r="N350" i="8"/>
  <c r="J349" i="8"/>
  <c r="N349" i="8"/>
  <c r="J348" i="8"/>
  <c r="N348" i="8"/>
  <c r="J347" i="8"/>
  <c r="N347" i="8"/>
  <c r="J346" i="8"/>
  <c r="N346" i="8"/>
  <c r="J344" i="8"/>
  <c r="N344" i="8"/>
  <c r="J343" i="8"/>
  <c r="N343" i="8"/>
  <c r="J342" i="8"/>
  <c r="N342" i="8"/>
  <c r="J341" i="8"/>
  <c r="N341" i="8"/>
  <c r="J340" i="8"/>
  <c r="N340" i="8"/>
  <c r="J339" i="8"/>
  <c r="N339" i="8"/>
  <c r="J322" i="8"/>
  <c r="N322" i="8"/>
  <c r="J318" i="8"/>
  <c r="N318" i="8"/>
  <c r="J317" i="8"/>
  <c r="N317" i="8"/>
  <c r="J316" i="8"/>
  <c r="N316" i="8"/>
  <c r="J315" i="8"/>
  <c r="N315" i="8"/>
  <c r="J314" i="8"/>
  <c r="N314" i="8"/>
  <c r="J313" i="8"/>
  <c r="N313" i="8"/>
  <c r="J310" i="8"/>
  <c r="N310" i="8"/>
  <c r="J309" i="8"/>
  <c r="N309" i="8"/>
  <c r="J308" i="8"/>
  <c r="N308" i="8"/>
  <c r="J307" i="8"/>
  <c r="N307" i="8"/>
  <c r="J306" i="8"/>
  <c r="N306" i="8"/>
  <c r="J305" i="8"/>
  <c r="N305" i="8"/>
  <c r="J304" i="8"/>
  <c r="N304" i="8"/>
  <c r="J303" i="8"/>
  <c r="N303" i="8"/>
  <c r="J302" i="8"/>
  <c r="N302" i="8"/>
  <c r="J301" i="8"/>
  <c r="N301" i="8"/>
  <c r="J300" i="8"/>
  <c r="N300" i="8"/>
  <c r="J299" i="8"/>
  <c r="N299" i="8"/>
  <c r="J298" i="8"/>
  <c r="N298" i="8"/>
  <c r="J297" i="8"/>
  <c r="N297" i="8"/>
  <c r="J296" i="8"/>
  <c r="N296" i="8"/>
  <c r="J295" i="8"/>
  <c r="N295" i="8"/>
  <c r="J294" i="8"/>
  <c r="N294" i="8"/>
  <c r="J293" i="8"/>
  <c r="N293" i="8"/>
  <c r="J292" i="8"/>
  <c r="N292" i="8"/>
  <c r="J290" i="8"/>
  <c r="N290" i="8"/>
  <c r="J289" i="8"/>
  <c r="N289" i="8"/>
  <c r="J288" i="8"/>
  <c r="N288" i="8"/>
  <c r="J287" i="8"/>
  <c r="N287" i="8"/>
  <c r="J286" i="8"/>
  <c r="N286" i="8"/>
  <c r="J284" i="8"/>
  <c r="N284" i="8"/>
  <c r="J282" i="8"/>
  <c r="N282" i="8"/>
  <c r="J281" i="8"/>
  <c r="N281" i="8"/>
  <c r="J280" i="8"/>
  <c r="N280" i="8"/>
  <c r="J279" i="8"/>
  <c r="N279" i="8"/>
  <c r="J278" i="8"/>
  <c r="N278" i="8"/>
  <c r="J274" i="8"/>
  <c r="N274" i="8"/>
  <c r="J273" i="8"/>
  <c r="N273" i="8"/>
  <c r="J272" i="8"/>
  <c r="N272" i="8"/>
  <c r="J271" i="8"/>
  <c r="N271" i="8"/>
  <c r="J270" i="8"/>
  <c r="N270" i="8"/>
  <c r="J269" i="8"/>
  <c r="N269" i="8"/>
  <c r="J268" i="8"/>
  <c r="N268" i="8"/>
  <c r="J267" i="8"/>
  <c r="N267" i="8"/>
  <c r="J266" i="8"/>
  <c r="N266" i="8"/>
  <c r="J265" i="8"/>
  <c r="N265" i="8"/>
  <c r="J264" i="8"/>
  <c r="N264" i="8"/>
  <c r="J262" i="8"/>
  <c r="N262" i="8"/>
  <c r="J261" i="8"/>
  <c r="N261" i="8"/>
  <c r="J260" i="8"/>
  <c r="N260" i="8"/>
  <c r="J259" i="8"/>
  <c r="N259" i="8"/>
  <c r="J258" i="8"/>
  <c r="N258" i="8"/>
  <c r="J257" i="8"/>
  <c r="N257" i="8"/>
  <c r="J256" i="8"/>
  <c r="N256" i="8"/>
  <c r="J255" i="8"/>
  <c r="N255" i="8"/>
  <c r="J254" i="8"/>
  <c r="N254" i="8"/>
  <c r="J253" i="8"/>
  <c r="N253" i="8"/>
  <c r="J252" i="8"/>
  <c r="N252" i="8"/>
  <c r="J251" i="8"/>
  <c r="N251" i="8"/>
  <c r="J248" i="8"/>
  <c r="N248" i="8"/>
  <c r="J247" i="8"/>
  <c r="N247" i="8"/>
  <c r="J246" i="8"/>
  <c r="N246" i="8"/>
  <c r="J245" i="8"/>
  <c r="N245" i="8"/>
  <c r="J243" i="8"/>
  <c r="N243" i="8"/>
  <c r="J242" i="8"/>
  <c r="N242" i="8"/>
  <c r="J241" i="8"/>
  <c r="N241" i="8"/>
  <c r="J240" i="8"/>
  <c r="N240" i="8"/>
  <c r="J239" i="8"/>
  <c r="N239" i="8"/>
  <c r="J235" i="8"/>
  <c r="N235" i="8"/>
  <c r="J234" i="8"/>
  <c r="N234" i="8"/>
  <c r="J233" i="8"/>
  <c r="N233" i="8"/>
  <c r="J232" i="8"/>
  <c r="N232" i="8"/>
  <c r="J230" i="8"/>
  <c r="N230" i="8"/>
  <c r="J229" i="8"/>
  <c r="N229" i="8"/>
  <c r="J228" i="8"/>
  <c r="N228" i="8"/>
  <c r="J227" i="8"/>
  <c r="N227" i="8"/>
  <c r="J226" i="8"/>
  <c r="N226" i="8"/>
  <c r="J225" i="8"/>
  <c r="N225" i="8"/>
  <c r="J224" i="8"/>
  <c r="N224" i="8"/>
  <c r="J223" i="8"/>
  <c r="N223" i="8"/>
  <c r="J222" i="8"/>
  <c r="N222" i="8"/>
  <c r="J221" i="8"/>
  <c r="N221" i="8"/>
  <c r="J220" i="8"/>
  <c r="N220" i="8"/>
  <c r="N218" i="8"/>
  <c r="J217" i="8"/>
  <c r="N217" i="8"/>
  <c r="J216" i="8"/>
  <c r="N216" i="8"/>
  <c r="J212" i="8"/>
  <c r="N212" i="8"/>
  <c r="J205" i="8"/>
  <c r="N205" i="8"/>
  <c r="J194" i="8"/>
  <c r="N194" i="8"/>
  <c r="J193" i="8"/>
  <c r="N193" i="8"/>
  <c r="J192" i="8"/>
  <c r="N192" i="8"/>
  <c r="J191" i="8"/>
  <c r="N191" i="8"/>
  <c r="J186" i="8"/>
  <c r="N186" i="8"/>
  <c r="J185" i="8"/>
  <c r="N185" i="8"/>
  <c r="J184" i="8"/>
  <c r="N184" i="8"/>
  <c r="J179" i="8"/>
  <c r="N179" i="8"/>
  <c r="J178" i="8"/>
  <c r="N178" i="8"/>
  <c r="J177" i="8"/>
  <c r="N177" i="8"/>
  <c r="J176" i="8"/>
  <c r="N176" i="8"/>
  <c r="J175" i="8"/>
  <c r="N175" i="8"/>
  <c r="J174" i="8"/>
  <c r="N174" i="8"/>
  <c r="J173" i="8"/>
  <c r="N173" i="8"/>
  <c r="J172" i="8"/>
  <c r="N172" i="8"/>
  <c r="J171" i="8"/>
  <c r="N171" i="8"/>
  <c r="J167" i="8"/>
  <c r="N167" i="8"/>
  <c r="J164" i="8"/>
  <c r="N164" i="8"/>
  <c r="J163" i="8"/>
  <c r="N163" i="8"/>
  <c r="J162" i="8"/>
  <c r="N162" i="8"/>
  <c r="J161" i="8"/>
  <c r="N161" i="8"/>
  <c r="J160" i="8"/>
  <c r="N160" i="8"/>
  <c r="J159" i="8"/>
  <c r="N159" i="8"/>
  <c r="J158" i="8"/>
  <c r="N158" i="8"/>
  <c r="J157" i="8"/>
  <c r="N157" i="8"/>
  <c r="J156" i="8"/>
  <c r="N156" i="8"/>
  <c r="J155" i="8"/>
  <c r="N155" i="8"/>
  <c r="J154" i="8"/>
  <c r="N154" i="8"/>
  <c r="J153" i="8"/>
  <c r="N153" i="8"/>
  <c r="J152" i="8"/>
  <c r="N152" i="8"/>
  <c r="J151" i="8"/>
  <c r="N151" i="8"/>
  <c r="J150" i="8"/>
  <c r="N150" i="8"/>
  <c r="J149" i="8"/>
  <c r="N149" i="8"/>
  <c r="J147" i="8"/>
  <c r="N147" i="8"/>
  <c r="J146" i="8"/>
  <c r="N146" i="8"/>
  <c r="J145" i="8"/>
  <c r="N145" i="8"/>
  <c r="J143" i="8"/>
  <c r="N143" i="8"/>
  <c r="J142" i="8"/>
  <c r="N142" i="8"/>
  <c r="J141" i="8"/>
  <c r="N141" i="8"/>
  <c r="J140" i="8"/>
  <c r="N140" i="8"/>
  <c r="J131" i="8"/>
  <c r="N131" i="8"/>
  <c r="J130" i="8"/>
  <c r="N130" i="8"/>
  <c r="J128" i="8"/>
  <c r="N128" i="8"/>
  <c r="J125" i="8"/>
  <c r="N125" i="8"/>
  <c r="J124" i="8"/>
  <c r="N124" i="8"/>
  <c r="J123" i="8"/>
  <c r="N123" i="8"/>
  <c r="J122" i="8"/>
  <c r="N122" i="8"/>
  <c r="J120" i="8"/>
  <c r="N120" i="8"/>
  <c r="J119" i="8"/>
  <c r="N119" i="8"/>
  <c r="J118" i="8"/>
  <c r="N118" i="8"/>
  <c r="J116" i="8"/>
  <c r="N116" i="8"/>
  <c r="J115" i="8"/>
  <c r="N115" i="8"/>
  <c r="J114" i="8"/>
  <c r="N114" i="8"/>
  <c r="J110" i="8"/>
  <c r="N110" i="8"/>
  <c r="J109" i="8"/>
  <c r="N109" i="8"/>
  <c r="J107" i="8"/>
  <c r="N107" i="8"/>
  <c r="J105" i="8"/>
  <c r="N105" i="8"/>
  <c r="J104" i="8"/>
  <c r="N104" i="8"/>
  <c r="J103" i="8"/>
  <c r="N103" i="8"/>
  <c r="J102" i="8"/>
  <c r="N102" i="8"/>
  <c r="J101" i="8"/>
  <c r="N101" i="8"/>
  <c r="J100" i="8"/>
  <c r="N100" i="8"/>
  <c r="J99" i="8"/>
  <c r="N99" i="8"/>
  <c r="J98" i="8"/>
  <c r="N98" i="8"/>
  <c r="J97" i="8"/>
  <c r="N97" i="8"/>
  <c r="J96" i="8"/>
  <c r="N96" i="8"/>
  <c r="J95" i="8"/>
  <c r="N95" i="8"/>
  <c r="J94" i="8"/>
  <c r="N94" i="8"/>
  <c r="J93" i="8"/>
  <c r="N93" i="8"/>
  <c r="J92" i="8"/>
  <c r="N92" i="8"/>
  <c r="J91" i="8"/>
  <c r="N91" i="8"/>
  <c r="J90" i="8"/>
  <c r="N90" i="8"/>
  <c r="J89" i="8"/>
  <c r="N89" i="8"/>
  <c r="J88" i="8"/>
  <c r="N88" i="8"/>
  <c r="J87" i="8"/>
  <c r="N87" i="8"/>
  <c r="J86" i="8"/>
  <c r="N86" i="8"/>
  <c r="J85" i="8"/>
  <c r="N85" i="8"/>
  <c r="J84" i="8"/>
  <c r="N84" i="8"/>
  <c r="J83" i="8"/>
  <c r="N83" i="8"/>
  <c r="J82" i="8"/>
  <c r="N82" i="8"/>
  <c r="J81" i="8"/>
  <c r="N81" i="8"/>
  <c r="J80" i="8"/>
  <c r="N80" i="8"/>
  <c r="J79" i="8"/>
  <c r="N79" i="8"/>
  <c r="J78" i="8"/>
  <c r="N78" i="8"/>
  <c r="J77" i="8"/>
  <c r="N77" i="8"/>
  <c r="J76" i="8"/>
  <c r="N76" i="8"/>
  <c r="J75" i="8"/>
  <c r="N75" i="8"/>
  <c r="J73" i="8"/>
  <c r="N73" i="8"/>
  <c r="J70" i="8"/>
  <c r="N70" i="8"/>
  <c r="J68" i="8"/>
  <c r="N68" i="8"/>
  <c r="J67" i="8"/>
  <c r="N67" i="8"/>
  <c r="J66" i="8"/>
  <c r="N66" i="8"/>
  <c r="J65" i="8"/>
  <c r="N65" i="8"/>
  <c r="J64" i="8"/>
  <c r="N64" i="8"/>
  <c r="J63" i="8"/>
  <c r="N63" i="8"/>
  <c r="J62" i="8"/>
  <c r="N62" i="8"/>
  <c r="J60" i="8"/>
  <c r="N60" i="8"/>
  <c r="J59" i="8"/>
  <c r="N59" i="8"/>
  <c r="J58" i="8"/>
  <c r="N58" i="8"/>
  <c r="J57" i="8"/>
  <c r="N57" i="8"/>
  <c r="J55" i="8"/>
  <c r="N55" i="8"/>
  <c r="J54" i="8"/>
  <c r="N54" i="8"/>
  <c r="J53" i="8"/>
  <c r="N53" i="8"/>
  <c r="J52" i="8"/>
  <c r="N52" i="8"/>
  <c r="J51" i="8"/>
  <c r="N51" i="8"/>
  <c r="J50" i="8"/>
  <c r="N50" i="8"/>
  <c r="J49" i="8"/>
  <c r="N49" i="8"/>
  <c r="J48" i="8"/>
  <c r="N48" i="8"/>
  <c r="J44" i="8"/>
  <c r="N44" i="8"/>
  <c r="J42" i="8"/>
  <c r="N42" i="8"/>
  <c r="J41" i="8"/>
  <c r="N41" i="8"/>
  <c r="J39" i="8"/>
  <c r="N39" i="8"/>
  <c r="J38" i="8"/>
  <c r="N38" i="8"/>
  <c r="J37" i="8"/>
  <c r="N37" i="8"/>
  <c r="J36" i="8"/>
  <c r="N36" i="8"/>
  <c r="J35" i="8"/>
  <c r="N35" i="8"/>
  <c r="J34" i="8"/>
  <c r="N34" i="8"/>
  <c r="J33" i="8"/>
  <c r="N33" i="8"/>
  <c r="J32" i="8"/>
  <c r="N32" i="8"/>
  <c r="J31" i="8"/>
  <c r="N31" i="8"/>
  <c r="J30" i="8"/>
  <c r="N30" i="8"/>
  <c r="J29" i="8"/>
  <c r="N29" i="8"/>
  <c r="J28" i="8"/>
  <c r="N28" i="8"/>
  <c r="J27" i="8"/>
  <c r="N27" i="8"/>
  <c r="J26" i="8"/>
  <c r="N26" i="8"/>
  <c r="J25" i="8"/>
  <c r="N25" i="8"/>
  <c r="J24" i="8"/>
  <c r="N24" i="8"/>
  <c r="J23" i="8"/>
  <c r="N23" i="8"/>
  <c r="J22" i="8"/>
  <c r="N22" i="8"/>
  <c r="J21" i="8"/>
  <c r="N21" i="8"/>
  <c r="J20" i="8"/>
  <c r="N20" i="8"/>
  <c r="J19" i="8"/>
  <c r="N19" i="8"/>
  <c r="J18" i="8"/>
  <c r="N18" i="8"/>
  <c r="J17" i="8"/>
  <c r="N17" i="8"/>
  <c r="J16" i="8"/>
  <c r="N16" i="8"/>
  <c r="J15" i="8"/>
  <c r="N15" i="8"/>
  <c r="J14" i="8"/>
  <c r="N14" i="8"/>
  <c r="J13" i="8"/>
  <c r="N13" i="8"/>
  <c r="J12" i="8"/>
  <c r="N12" i="8"/>
  <c r="J11" i="8"/>
  <c r="N11" i="8"/>
  <c r="M716" i="9"/>
  <c r="L716" i="9"/>
  <c r="M715" i="9"/>
  <c r="L715" i="9"/>
  <c r="M714" i="9"/>
  <c r="L714" i="9"/>
  <c r="M713" i="9"/>
  <c r="L713" i="9"/>
  <c r="M712" i="9"/>
  <c r="L712" i="9"/>
  <c r="M711" i="9"/>
  <c r="L711" i="9"/>
  <c r="M710" i="9"/>
  <c r="L710" i="9"/>
  <c r="M709" i="9"/>
  <c r="L709" i="9"/>
  <c r="M708" i="9"/>
  <c r="L708" i="9"/>
  <c r="M707" i="9"/>
  <c r="L707" i="9"/>
  <c r="M706" i="9"/>
  <c r="L706" i="9"/>
  <c r="M705" i="9"/>
  <c r="L705" i="9"/>
  <c r="M704" i="9"/>
  <c r="L704" i="9"/>
  <c r="M703" i="9"/>
  <c r="L703" i="9"/>
  <c r="M702" i="9"/>
  <c r="L702" i="9"/>
  <c r="M701" i="9"/>
  <c r="L701" i="9"/>
  <c r="M700" i="9"/>
  <c r="L700" i="9"/>
  <c r="M699" i="9"/>
  <c r="L699" i="9"/>
  <c r="M698" i="9"/>
  <c r="L698" i="9"/>
  <c r="M697" i="9"/>
  <c r="L697" i="9"/>
  <c r="M696" i="9"/>
  <c r="L696" i="9"/>
  <c r="M695" i="9"/>
  <c r="L695" i="9"/>
  <c r="M694" i="9"/>
  <c r="L694" i="9"/>
  <c r="M693" i="9"/>
  <c r="L693" i="9"/>
  <c r="M692" i="9"/>
  <c r="L692" i="9"/>
  <c r="M691" i="9"/>
  <c r="L691" i="9"/>
  <c r="M690" i="9"/>
  <c r="L690" i="9"/>
  <c r="M689" i="9"/>
  <c r="L689" i="9"/>
  <c r="M688" i="9"/>
  <c r="L688" i="9"/>
  <c r="M687" i="9"/>
  <c r="L687" i="9"/>
  <c r="M686" i="9"/>
  <c r="L686" i="9"/>
  <c r="M685" i="9"/>
  <c r="L685" i="9"/>
  <c r="M684" i="9"/>
  <c r="L684" i="9"/>
  <c r="M683" i="9"/>
  <c r="L683" i="9"/>
  <c r="M682" i="9"/>
  <c r="L682" i="9"/>
  <c r="M681" i="9"/>
  <c r="L681" i="9"/>
  <c r="M680" i="9"/>
  <c r="L680" i="9"/>
  <c r="M679" i="9"/>
  <c r="L679" i="9"/>
  <c r="M678" i="9"/>
  <c r="L678" i="9"/>
  <c r="M677" i="9"/>
  <c r="L677" i="9"/>
  <c r="M676" i="9"/>
  <c r="L676" i="9"/>
  <c r="M675" i="9"/>
  <c r="L675" i="9"/>
  <c r="M674" i="9"/>
  <c r="L674" i="9"/>
  <c r="M673" i="9"/>
  <c r="L673" i="9"/>
  <c r="M672" i="9"/>
  <c r="L672" i="9"/>
  <c r="M671" i="9"/>
  <c r="L671" i="9"/>
  <c r="M670" i="9"/>
  <c r="L670" i="9"/>
  <c r="M669" i="9"/>
  <c r="L669" i="9"/>
  <c r="M668" i="9"/>
  <c r="L668" i="9"/>
  <c r="M667" i="9"/>
  <c r="L667" i="9"/>
  <c r="M666" i="9"/>
  <c r="L666" i="9"/>
  <c r="M665" i="9"/>
  <c r="L665" i="9"/>
  <c r="M664" i="9"/>
  <c r="L664" i="9"/>
  <c r="M663" i="9"/>
  <c r="L663" i="9"/>
  <c r="M662" i="9"/>
  <c r="L662" i="9"/>
  <c r="M661" i="9"/>
  <c r="L661" i="9"/>
  <c r="M660" i="9"/>
  <c r="L660" i="9"/>
  <c r="M659" i="9"/>
  <c r="L659" i="9"/>
  <c r="M658" i="9"/>
  <c r="L658" i="9"/>
  <c r="M657" i="9"/>
  <c r="L657" i="9"/>
  <c r="M656" i="9"/>
  <c r="L656" i="9"/>
  <c r="M655" i="9"/>
  <c r="L655" i="9"/>
  <c r="M654" i="9"/>
  <c r="L654" i="9"/>
  <c r="M653" i="9"/>
  <c r="L653" i="9"/>
  <c r="M652" i="9"/>
  <c r="L652" i="9"/>
  <c r="M651" i="9"/>
  <c r="L651" i="9"/>
  <c r="M650" i="9"/>
  <c r="L650" i="9"/>
  <c r="M649" i="9"/>
  <c r="L649" i="9"/>
  <c r="M648" i="9"/>
  <c r="L648" i="9"/>
  <c r="M647" i="9"/>
  <c r="L647" i="9"/>
  <c r="M646" i="9"/>
  <c r="L646" i="9"/>
  <c r="M645" i="9"/>
  <c r="L645" i="9"/>
  <c r="M644" i="9"/>
  <c r="L644" i="9"/>
  <c r="M643" i="9"/>
  <c r="L643" i="9"/>
  <c r="M642" i="9"/>
  <c r="L642" i="9"/>
  <c r="M641" i="9"/>
  <c r="L641" i="9"/>
  <c r="M640" i="9"/>
  <c r="L640" i="9"/>
  <c r="M639" i="9"/>
  <c r="L639" i="9"/>
  <c r="M638" i="9"/>
  <c r="L638" i="9"/>
  <c r="M637" i="9"/>
  <c r="L637" i="9"/>
  <c r="M636" i="9"/>
  <c r="L636" i="9"/>
  <c r="M635" i="9"/>
  <c r="L635" i="9"/>
  <c r="M634" i="9"/>
  <c r="L634" i="9"/>
  <c r="M633" i="9"/>
  <c r="L633" i="9"/>
  <c r="M632" i="9"/>
  <c r="L632" i="9"/>
  <c r="M631" i="9"/>
  <c r="L631" i="9"/>
  <c r="M630" i="9"/>
  <c r="L630" i="9"/>
  <c r="M629" i="9"/>
  <c r="L629" i="9"/>
  <c r="M628" i="9"/>
  <c r="L628" i="9"/>
  <c r="M627" i="9"/>
  <c r="L627" i="9"/>
  <c r="M626" i="9"/>
  <c r="L626" i="9"/>
  <c r="M625" i="9"/>
  <c r="L625" i="9"/>
  <c r="M624" i="9"/>
  <c r="L624" i="9"/>
  <c r="M623" i="9"/>
  <c r="L623" i="9"/>
  <c r="M622" i="9"/>
  <c r="L622" i="9"/>
  <c r="M621" i="9"/>
  <c r="L621" i="9"/>
  <c r="M620" i="9"/>
  <c r="L620" i="9"/>
  <c r="M619" i="9"/>
  <c r="L619" i="9"/>
  <c r="M618" i="9"/>
  <c r="L618" i="9"/>
  <c r="M617" i="9"/>
  <c r="L617" i="9"/>
  <c r="M616" i="9"/>
  <c r="L616" i="9"/>
  <c r="M615" i="9"/>
  <c r="L615" i="9"/>
  <c r="M614" i="9"/>
  <c r="L614" i="9"/>
  <c r="M613" i="9"/>
  <c r="L613" i="9"/>
  <c r="M612" i="9"/>
  <c r="L612" i="9"/>
  <c r="M611" i="9"/>
  <c r="L611" i="9"/>
  <c r="M610" i="9"/>
  <c r="L610" i="9"/>
  <c r="M609" i="9"/>
  <c r="L609" i="9"/>
  <c r="M608" i="9"/>
  <c r="L608" i="9"/>
  <c r="M607" i="9"/>
  <c r="L607" i="9"/>
  <c r="M606" i="9"/>
  <c r="L606" i="9"/>
  <c r="M605" i="9"/>
  <c r="L605" i="9"/>
  <c r="M604" i="9"/>
  <c r="L604" i="9"/>
  <c r="M603" i="9"/>
  <c r="L603" i="9"/>
  <c r="M602" i="9"/>
  <c r="L602" i="9"/>
  <c r="M601" i="9"/>
  <c r="L601" i="9"/>
  <c r="M600" i="9"/>
  <c r="L600" i="9"/>
  <c r="M599" i="9"/>
  <c r="L599" i="9"/>
  <c r="M598" i="9"/>
  <c r="L598" i="9"/>
  <c r="M597" i="9"/>
  <c r="L597" i="9"/>
  <c r="M596" i="9"/>
  <c r="L596" i="9"/>
  <c r="M595" i="9"/>
  <c r="L595" i="9"/>
  <c r="M594" i="9"/>
  <c r="L594" i="9"/>
  <c r="M593" i="9"/>
  <c r="L593" i="9"/>
  <c r="M592" i="9"/>
  <c r="L592" i="9"/>
  <c r="M591" i="9"/>
  <c r="L591" i="9"/>
  <c r="M590" i="9"/>
  <c r="L590" i="9"/>
  <c r="M589" i="9"/>
  <c r="L589" i="9"/>
  <c r="M588" i="9"/>
  <c r="L588" i="9"/>
  <c r="M587" i="9"/>
  <c r="L587" i="9"/>
  <c r="M586" i="9"/>
  <c r="L586" i="9"/>
  <c r="M585" i="9"/>
  <c r="L585" i="9"/>
  <c r="M584" i="9"/>
  <c r="L584" i="9"/>
  <c r="M583" i="9"/>
  <c r="L583" i="9"/>
  <c r="M582" i="9"/>
  <c r="L582" i="9"/>
  <c r="M581" i="9"/>
  <c r="L581" i="9"/>
  <c r="M580" i="9"/>
  <c r="L580" i="9"/>
  <c r="M579" i="9"/>
  <c r="L579" i="9"/>
  <c r="M578" i="9"/>
  <c r="L578" i="9"/>
  <c r="M577" i="9"/>
  <c r="L577" i="9"/>
  <c r="M576" i="9"/>
  <c r="L576" i="9"/>
  <c r="M575" i="9"/>
  <c r="L575" i="9"/>
  <c r="M574" i="9"/>
  <c r="L574" i="9"/>
  <c r="M573" i="9"/>
  <c r="L573" i="9"/>
  <c r="M572" i="9"/>
  <c r="L572" i="9"/>
  <c r="M571" i="9"/>
  <c r="L571" i="9"/>
  <c r="M570" i="9"/>
  <c r="L570" i="9"/>
  <c r="M569" i="9"/>
  <c r="L569" i="9"/>
  <c r="M568" i="9"/>
  <c r="L568" i="9"/>
  <c r="M567" i="9"/>
  <c r="L567" i="9"/>
  <c r="M566" i="9"/>
  <c r="L566" i="9"/>
  <c r="M565" i="9"/>
  <c r="L565" i="9"/>
  <c r="M564" i="9"/>
  <c r="L564" i="9"/>
  <c r="M563" i="9"/>
  <c r="L563" i="9"/>
  <c r="M562" i="9"/>
  <c r="L562" i="9"/>
  <c r="M561" i="9"/>
  <c r="L561" i="9"/>
  <c r="M560" i="9"/>
  <c r="L560" i="9"/>
  <c r="M559" i="9"/>
  <c r="L559" i="9"/>
  <c r="M558" i="9"/>
  <c r="L558" i="9"/>
  <c r="M557" i="9"/>
  <c r="L557" i="9"/>
  <c r="M556" i="9"/>
  <c r="L556" i="9"/>
  <c r="M555" i="9"/>
  <c r="L555" i="9"/>
  <c r="M554" i="9"/>
  <c r="L554" i="9"/>
  <c r="M553" i="9"/>
  <c r="L553" i="9"/>
  <c r="M552" i="9"/>
  <c r="L552" i="9"/>
  <c r="M551" i="9"/>
  <c r="L551" i="9"/>
  <c r="M550" i="9"/>
  <c r="L550" i="9"/>
  <c r="M549" i="9"/>
  <c r="L549" i="9"/>
  <c r="M548" i="9"/>
  <c r="L548" i="9"/>
  <c r="M547" i="9"/>
  <c r="L547" i="9"/>
  <c r="M546" i="9"/>
  <c r="L546" i="9"/>
  <c r="M545" i="9"/>
  <c r="L545" i="9"/>
  <c r="M544" i="9"/>
  <c r="L544" i="9"/>
  <c r="M543" i="9"/>
  <c r="L543" i="9"/>
  <c r="M542" i="9"/>
  <c r="L542" i="9"/>
  <c r="M541" i="9"/>
  <c r="L541" i="9"/>
  <c r="M540" i="9"/>
  <c r="L540" i="9"/>
  <c r="M539" i="9"/>
  <c r="L539" i="9"/>
  <c r="M538" i="9"/>
  <c r="L538" i="9"/>
  <c r="M537" i="9"/>
  <c r="L537" i="9"/>
  <c r="M536" i="9"/>
  <c r="L536" i="9"/>
  <c r="M535" i="9"/>
  <c r="L535" i="9"/>
  <c r="M534" i="9"/>
  <c r="L534" i="9"/>
  <c r="M533" i="9"/>
  <c r="L533" i="9"/>
  <c r="M532" i="9"/>
  <c r="L532" i="9"/>
  <c r="M531" i="9"/>
  <c r="L531" i="9"/>
  <c r="M530" i="9"/>
  <c r="L530" i="9"/>
  <c r="M529" i="9"/>
  <c r="L529" i="9"/>
  <c r="M528" i="9"/>
  <c r="L528" i="9"/>
  <c r="M527" i="9"/>
  <c r="L527" i="9"/>
  <c r="M526" i="9"/>
  <c r="L526" i="9"/>
  <c r="M525" i="9"/>
  <c r="L525" i="9"/>
  <c r="M524" i="9"/>
  <c r="L524" i="9"/>
  <c r="M523" i="9"/>
  <c r="L523" i="9"/>
  <c r="M522" i="9"/>
  <c r="L522" i="9"/>
  <c r="M521" i="9"/>
  <c r="L521" i="9"/>
  <c r="M520" i="9"/>
  <c r="L520" i="9"/>
  <c r="M519" i="9"/>
  <c r="L519" i="9"/>
  <c r="M518" i="9"/>
  <c r="L518" i="9"/>
  <c r="M517" i="9"/>
  <c r="L517" i="9"/>
  <c r="M516" i="9"/>
  <c r="L516" i="9"/>
  <c r="M515" i="9"/>
  <c r="L515" i="9"/>
  <c r="M514" i="9"/>
  <c r="L514" i="9"/>
  <c r="M513" i="9"/>
  <c r="L513" i="9"/>
  <c r="M512" i="9"/>
  <c r="L512" i="9"/>
  <c r="M511" i="9"/>
  <c r="L511" i="9"/>
  <c r="M510" i="9"/>
  <c r="L510" i="9"/>
  <c r="M509" i="9"/>
  <c r="L509" i="9"/>
  <c r="M508" i="9"/>
  <c r="L508" i="9"/>
  <c r="M507" i="9"/>
  <c r="L507" i="9"/>
  <c r="M506" i="9"/>
  <c r="L506" i="9"/>
  <c r="M505" i="9"/>
  <c r="L505" i="9"/>
  <c r="M504" i="9"/>
  <c r="L504" i="9"/>
  <c r="M503" i="9"/>
  <c r="L503" i="9"/>
  <c r="M502" i="9"/>
  <c r="L502" i="9"/>
  <c r="M501" i="9"/>
  <c r="L501" i="9"/>
  <c r="M500" i="9"/>
  <c r="L500" i="9"/>
  <c r="M499" i="9"/>
  <c r="L499" i="9"/>
  <c r="M498" i="9"/>
  <c r="L498" i="9"/>
  <c r="M497" i="9"/>
  <c r="L497" i="9"/>
  <c r="M496" i="9"/>
  <c r="L496" i="9"/>
  <c r="M495" i="9"/>
  <c r="L495" i="9"/>
  <c r="M494" i="9"/>
  <c r="L494" i="9"/>
  <c r="M493" i="9"/>
  <c r="L493" i="9"/>
  <c r="M492" i="9"/>
  <c r="L492" i="9"/>
  <c r="M491" i="9"/>
  <c r="L491" i="9"/>
  <c r="M490" i="9"/>
  <c r="L490" i="9"/>
  <c r="M489" i="9"/>
  <c r="L489" i="9"/>
  <c r="M488" i="9"/>
  <c r="L488" i="9"/>
  <c r="M487" i="9"/>
  <c r="L487" i="9"/>
  <c r="M486" i="9"/>
  <c r="L486" i="9"/>
  <c r="M485" i="9"/>
  <c r="L485" i="9"/>
  <c r="M484" i="9"/>
  <c r="L484" i="9"/>
  <c r="M483" i="9"/>
  <c r="L483" i="9"/>
  <c r="M482" i="9"/>
  <c r="L482" i="9"/>
  <c r="M481" i="9"/>
  <c r="L481" i="9"/>
  <c r="M480" i="9"/>
  <c r="L480" i="9"/>
  <c r="M479" i="9"/>
  <c r="L479" i="9"/>
  <c r="M478" i="9"/>
  <c r="L478" i="9"/>
  <c r="M477" i="9"/>
  <c r="L477" i="9"/>
  <c r="M476" i="9"/>
  <c r="L476" i="9"/>
  <c r="M475" i="9"/>
  <c r="L475" i="9"/>
  <c r="M474" i="9"/>
  <c r="L474" i="9"/>
  <c r="M473" i="9"/>
  <c r="L473" i="9"/>
  <c r="M472" i="9"/>
  <c r="L472" i="9"/>
  <c r="M471" i="9"/>
  <c r="L471" i="9"/>
  <c r="M470" i="9"/>
  <c r="L470" i="9"/>
  <c r="M469" i="9"/>
  <c r="L469" i="9"/>
  <c r="M468" i="9"/>
  <c r="L468" i="9"/>
  <c r="M467" i="9"/>
  <c r="L467" i="9"/>
  <c r="M466" i="9"/>
  <c r="L466" i="9"/>
  <c r="M465" i="9"/>
  <c r="L465" i="9"/>
  <c r="M464" i="9"/>
  <c r="L464" i="9"/>
  <c r="M463" i="9"/>
  <c r="L463" i="9"/>
  <c r="M462" i="9"/>
  <c r="L462" i="9"/>
  <c r="M461" i="9"/>
  <c r="L461" i="9"/>
  <c r="M460" i="9"/>
  <c r="L460" i="9"/>
  <c r="M459" i="9"/>
  <c r="L459" i="9"/>
  <c r="M458" i="9"/>
  <c r="L458" i="9"/>
  <c r="M457" i="9"/>
  <c r="L457" i="9"/>
  <c r="M456" i="9"/>
  <c r="L456" i="9"/>
  <c r="M455" i="9"/>
  <c r="L455" i="9"/>
  <c r="M454" i="9"/>
  <c r="L454" i="9"/>
  <c r="M453" i="9"/>
  <c r="L453" i="9"/>
  <c r="M452" i="9"/>
  <c r="L452" i="9"/>
  <c r="M451" i="9"/>
  <c r="L451" i="9"/>
  <c r="M450" i="9"/>
  <c r="L450" i="9"/>
  <c r="M449" i="9"/>
  <c r="L449" i="9"/>
  <c r="M448" i="9"/>
  <c r="L448" i="9"/>
  <c r="M447" i="9"/>
  <c r="L447" i="9"/>
  <c r="M446" i="9"/>
  <c r="L446" i="9"/>
  <c r="M445" i="9"/>
  <c r="L445" i="9"/>
  <c r="M444" i="9"/>
  <c r="L444" i="9"/>
  <c r="M443" i="9"/>
  <c r="L443" i="9"/>
  <c r="M442" i="9"/>
  <c r="L442" i="9"/>
  <c r="M441" i="9"/>
  <c r="L441" i="9"/>
  <c r="M440" i="9"/>
  <c r="L440" i="9"/>
  <c r="M439" i="9"/>
  <c r="L439" i="9"/>
  <c r="M438" i="9"/>
  <c r="L438" i="9"/>
  <c r="M437" i="9"/>
  <c r="L437" i="9"/>
  <c r="M436" i="9"/>
  <c r="L436" i="9"/>
  <c r="M435" i="9"/>
  <c r="L435" i="9"/>
  <c r="M434" i="9"/>
  <c r="L434" i="9"/>
  <c r="M433" i="9"/>
  <c r="L433" i="9"/>
  <c r="M432" i="9"/>
  <c r="L432" i="9"/>
  <c r="M431" i="9"/>
  <c r="L431" i="9"/>
  <c r="M430" i="9"/>
  <c r="L430" i="9"/>
  <c r="M429" i="9"/>
  <c r="L429" i="9"/>
  <c r="M428" i="9"/>
  <c r="L428" i="9"/>
  <c r="M427" i="9"/>
  <c r="L427" i="9"/>
  <c r="M426" i="9"/>
  <c r="L426" i="9"/>
  <c r="M425" i="9"/>
  <c r="L425" i="9"/>
  <c r="M424" i="9"/>
  <c r="L424" i="9"/>
  <c r="M423" i="9"/>
  <c r="L423" i="9"/>
  <c r="M422" i="9"/>
  <c r="L422" i="9"/>
  <c r="M421" i="9"/>
  <c r="L421" i="9"/>
  <c r="M420" i="9"/>
  <c r="L420" i="9"/>
  <c r="M419" i="9"/>
  <c r="L419" i="9"/>
  <c r="M418" i="9"/>
  <c r="L418" i="9"/>
  <c r="M417" i="9"/>
  <c r="L417" i="9"/>
  <c r="M416" i="9"/>
  <c r="L416" i="9"/>
  <c r="M415" i="9"/>
  <c r="L415" i="9"/>
  <c r="M414" i="9"/>
  <c r="L414" i="9"/>
  <c r="M413" i="9"/>
  <c r="L413" i="9"/>
  <c r="M412" i="9"/>
  <c r="L412" i="9"/>
  <c r="M411" i="9"/>
  <c r="L411" i="9"/>
  <c r="M410" i="9"/>
  <c r="L410" i="9"/>
  <c r="M409" i="9"/>
  <c r="L409" i="9"/>
  <c r="M408" i="9"/>
  <c r="L408" i="9"/>
  <c r="M407" i="9"/>
  <c r="L407" i="9"/>
  <c r="M406" i="9"/>
  <c r="L406" i="9"/>
  <c r="M405" i="9"/>
  <c r="L405" i="9"/>
  <c r="M404" i="9"/>
  <c r="L404" i="9"/>
  <c r="M403" i="9"/>
  <c r="L403" i="9"/>
  <c r="M402" i="9"/>
  <c r="L402" i="9"/>
  <c r="M401" i="9"/>
  <c r="L401" i="9"/>
  <c r="M400" i="9"/>
  <c r="L400" i="9"/>
  <c r="M399" i="9"/>
  <c r="L399" i="9"/>
  <c r="M398" i="9"/>
  <c r="L398" i="9"/>
  <c r="M397" i="9"/>
  <c r="L397" i="9"/>
  <c r="M396" i="9"/>
  <c r="L396" i="9"/>
  <c r="M395" i="9"/>
  <c r="L395" i="9"/>
  <c r="M394" i="9"/>
  <c r="L394" i="9"/>
  <c r="M393" i="9"/>
  <c r="L393" i="9"/>
  <c r="M392" i="9"/>
  <c r="L392" i="9"/>
  <c r="M391" i="9"/>
  <c r="L391" i="9"/>
  <c r="M390" i="9"/>
  <c r="L390" i="9"/>
  <c r="M389" i="9"/>
  <c r="L389" i="9"/>
  <c r="M388" i="9"/>
  <c r="L388" i="9"/>
  <c r="M387" i="9"/>
  <c r="L387" i="9"/>
  <c r="M386" i="9"/>
  <c r="L386" i="9"/>
  <c r="M385" i="9"/>
  <c r="L385" i="9"/>
  <c r="M384" i="9"/>
  <c r="L384" i="9"/>
  <c r="M383" i="9"/>
  <c r="L383" i="9"/>
  <c r="M382" i="9"/>
  <c r="L382" i="9"/>
  <c r="M381" i="9"/>
  <c r="L381" i="9"/>
  <c r="M380" i="9"/>
  <c r="L380" i="9"/>
  <c r="M379" i="9"/>
  <c r="L379" i="9"/>
  <c r="M378" i="9"/>
  <c r="L378" i="9"/>
  <c r="M377" i="9"/>
  <c r="L377" i="9"/>
  <c r="M376" i="9"/>
  <c r="L376" i="9"/>
  <c r="M375" i="9"/>
  <c r="L375" i="9"/>
  <c r="M374" i="9"/>
  <c r="L374" i="9"/>
  <c r="M373" i="9"/>
  <c r="L373" i="9"/>
  <c r="M372" i="9"/>
  <c r="L372" i="9"/>
  <c r="M371" i="9"/>
  <c r="L371" i="9"/>
  <c r="M370" i="9"/>
  <c r="L370" i="9"/>
  <c r="M369" i="9"/>
  <c r="L369" i="9"/>
  <c r="M368" i="9"/>
  <c r="L368" i="9"/>
  <c r="M367" i="9"/>
  <c r="L367" i="9"/>
  <c r="M366" i="9"/>
  <c r="L366" i="9"/>
  <c r="M365" i="9"/>
  <c r="L365" i="9"/>
  <c r="M364" i="9"/>
  <c r="L364" i="9"/>
  <c r="M363" i="9"/>
  <c r="L363" i="9"/>
  <c r="M362" i="9"/>
  <c r="L362" i="9"/>
  <c r="M361" i="9"/>
  <c r="L361" i="9"/>
  <c r="M360" i="9"/>
  <c r="L360" i="9"/>
  <c r="M359" i="9"/>
  <c r="L359" i="9"/>
  <c r="M358" i="9"/>
  <c r="L358" i="9"/>
  <c r="M357" i="9"/>
  <c r="L357" i="9"/>
  <c r="M356" i="9"/>
  <c r="L356" i="9"/>
  <c r="M355" i="9"/>
  <c r="L355" i="9"/>
  <c r="M354" i="9"/>
  <c r="L354" i="9"/>
  <c r="M353" i="9"/>
  <c r="L353" i="9"/>
  <c r="M352" i="9"/>
  <c r="L352" i="9"/>
  <c r="M351" i="9"/>
  <c r="L351" i="9"/>
  <c r="M350" i="9"/>
  <c r="L350" i="9"/>
  <c r="M349" i="9"/>
  <c r="L349" i="9"/>
  <c r="M348" i="9"/>
  <c r="L348" i="9"/>
  <c r="M347" i="9"/>
  <c r="L347" i="9"/>
  <c r="M346" i="9"/>
  <c r="L346" i="9"/>
  <c r="M345" i="9"/>
  <c r="L345" i="9"/>
  <c r="M344" i="9"/>
  <c r="L344" i="9"/>
  <c r="M343" i="9"/>
  <c r="L343" i="9"/>
  <c r="M342" i="9"/>
  <c r="L342" i="9"/>
  <c r="M341" i="9"/>
  <c r="L341" i="9"/>
  <c r="M340" i="9"/>
  <c r="L340" i="9"/>
  <c r="M339" i="9"/>
  <c r="L339" i="9"/>
  <c r="M338" i="9"/>
  <c r="L338" i="9"/>
  <c r="M337" i="9"/>
  <c r="L337" i="9"/>
  <c r="M336" i="9"/>
  <c r="L336" i="9"/>
  <c r="M335" i="9"/>
  <c r="L335" i="9"/>
  <c r="M334" i="9"/>
  <c r="L334" i="9"/>
  <c r="M333" i="9"/>
  <c r="L333" i="9"/>
  <c r="M332" i="9"/>
  <c r="L332" i="9"/>
  <c r="M331" i="9"/>
  <c r="L331" i="9"/>
  <c r="M330" i="9"/>
  <c r="L330" i="9"/>
  <c r="M329" i="9"/>
  <c r="L329" i="9"/>
  <c r="M328" i="9"/>
  <c r="L328" i="9"/>
  <c r="M327" i="9"/>
  <c r="L327" i="9"/>
  <c r="M326" i="9"/>
  <c r="L326" i="9"/>
  <c r="M325" i="9"/>
  <c r="L325" i="9"/>
  <c r="M324" i="9"/>
  <c r="L324" i="9"/>
  <c r="M323" i="9"/>
  <c r="L323" i="9"/>
  <c r="M322" i="9"/>
  <c r="L322" i="9"/>
  <c r="M321" i="9"/>
  <c r="L321" i="9"/>
  <c r="M320" i="9"/>
  <c r="L320" i="9"/>
  <c r="M319" i="9"/>
  <c r="L319" i="9"/>
  <c r="M318" i="9"/>
  <c r="L318" i="9"/>
  <c r="M317" i="9"/>
  <c r="L317" i="9"/>
  <c r="M316" i="9"/>
  <c r="L316" i="9"/>
  <c r="M315" i="9"/>
  <c r="L315" i="9"/>
  <c r="M314" i="9"/>
  <c r="L314" i="9"/>
  <c r="M313" i="9"/>
  <c r="L313" i="9"/>
  <c r="M312" i="9"/>
  <c r="L312" i="9"/>
  <c r="M311" i="9"/>
  <c r="L311" i="9"/>
  <c r="M310" i="9"/>
  <c r="L310" i="9"/>
  <c r="M309" i="9"/>
  <c r="L309" i="9"/>
  <c r="M308" i="9"/>
  <c r="L308" i="9"/>
  <c r="M307" i="9"/>
  <c r="L307" i="9"/>
  <c r="M306" i="9"/>
  <c r="L306" i="9"/>
  <c r="M305" i="9"/>
  <c r="L305" i="9"/>
  <c r="M304" i="9"/>
  <c r="L304" i="9"/>
  <c r="M303" i="9"/>
  <c r="L303" i="9"/>
  <c r="M302" i="9"/>
  <c r="L302" i="9"/>
  <c r="M301" i="9"/>
  <c r="L301" i="9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4" i="9"/>
  <c r="L4" i="9"/>
  <c r="M3" i="9"/>
  <c r="L3" i="9"/>
  <c r="W453" i="8" l="1"/>
  <c r="U453" i="8"/>
  <c r="W498" i="8"/>
  <c r="U498" i="8"/>
  <c r="W74" i="8"/>
  <c r="U74" i="8"/>
  <c r="W892" i="8"/>
  <c r="U892" i="8"/>
  <c r="W215" i="8"/>
  <c r="U215" i="8"/>
  <c r="W625" i="8"/>
  <c r="U625" i="8"/>
  <c r="U516" i="8"/>
  <c r="W516" i="8"/>
  <c r="U827" i="8"/>
  <c r="W827" i="8"/>
  <c r="U840" i="8"/>
  <c r="W840" i="8"/>
  <c r="U841" i="8"/>
  <c r="W841" i="8"/>
  <c r="U845" i="8"/>
  <c r="W845" i="8"/>
  <c r="U571" i="8"/>
  <c r="W571" i="8"/>
  <c r="U675" i="8"/>
  <c r="W675" i="8"/>
  <c r="U786" i="8"/>
  <c r="W786" i="8"/>
  <c r="U848" i="8"/>
  <c r="W848" i="8"/>
  <c r="W483" i="8"/>
  <c r="U483" i="8"/>
  <c r="W479" i="8"/>
  <c r="U479" i="8"/>
  <c r="U127" i="8"/>
  <c r="W127" i="8"/>
  <c r="W161" i="8"/>
  <c r="U161" i="8"/>
  <c r="W873" i="8"/>
  <c r="U873" i="8"/>
  <c r="W627" i="8"/>
  <c r="U627" i="8"/>
  <c r="W567" i="8"/>
  <c r="U567" i="8"/>
  <c r="U291" i="8"/>
  <c r="W291" i="8"/>
  <c r="W106" i="8"/>
  <c r="U106" i="8"/>
  <c r="W295" i="8"/>
  <c r="U295" i="8"/>
  <c r="W563" i="8"/>
  <c r="U563" i="8"/>
  <c r="W231" i="8"/>
  <c r="U231" i="8"/>
  <c r="W312" i="8"/>
  <c r="U312" i="8"/>
  <c r="U146" i="8"/>
  <c r="W146" i="8"/>
  <c r="W489" i="8"/>
  <c r="U489" i="8"/>
  <c r="W474" i="8"/>
  <c r="U474" i="8"/>
  <c r="U721" i="8"/>
  <c r="W721" i="8"/>
  <c r="U277" i="8"/>
  <c r="W277" i="8"/>
  <c r="U549" i="8"/>
  <c r="W549" i="8"/>
  <c r="U649" i="8"/>
  <c r="W649" i="8"/>
  <c r="W879" i="8"/>
  <c r="U879" i="8"/>
  <c r="W874" i="8"/>
  <c r="U874" i="8"/>
  <c r="W244" i="8"/>
  <c r="U244" i="8"/>
  <c r="W558" i="8"/>
  <c r="U558" i="8"/>
  <c r="W473" i="8"/>
  <c r="U473" i="8"/>
  <c r="W494" i="8"/>
  <c r="U494" i="8"/>
  <c r="W497" i="8"/>
  <c r="U497" i="8"/>
  <c r="W455" i="8"/>
  <c r="U455" i="8"/>
  <c r="U440" i="8"/>
  <c r="W443" i="8"/>
  <c r="W432" i="8"/>
  <c r="U432" i="8"/>
  <c r="U438" i="8"/>
  <c r="U293" i="8"/>
  <c r="W293" i="8"/>
  <c r="U443" i="8"/>
  <c r="U437" i="8"/>
  <c r="W437" i="8"/>
  <c r="U434" i="8"/>
  <c r="W434" i="8"/>
  <c r="W438" i="8"/>
  <c r="W440" i="8"/>
  <c r="U292" i="8"/>
  <c r="W292" i="8"/>
  <c r="U667" i="8"/>
  <c r="W667" i="8"/>
  <c r="U519" i="8"/>
  <c r="W919" i="8"/>
  <c r="U919" i="8"/>
  <c r="W519" i="8"/>
  <c r="U695" i="8"/>
  <c r="U822" i="8"/>
  <c r="W822" i="8"/>
  <c r="U844" i="8"/>
  <c r="W844" i="8"/>
  <c r="W695" i="8"/>
  <c r="W452" i="8"/>
  <c r="U452" i="8"/>
  <c r="U454" i="8"/>
  <c r="W454" i="8"/>
  <c r="U857" i="8"/>
  <c r="U880" i="8"/>
  <c r="W880" i="8"/>
  <c r="W825" i="8"/>
  <c r="W857" i="8"/>
  <c r="U834" i="8"/>
  <c r="W834" i="8"/>
  <c r="U825" i="8"/>
  <c r="U147" i="8"/>
  <c r="U90" i="8"/>
  <c r="W147" i="8"/>
  <c r="W90" i="8"/>
  <c r="W91" i="8"/>
  <c r="U91" i="8"/>
  <c r="W902" i="8"/>
  <c r="W846" i="8"/>
  <c r="U846" i="8"/>
  <c r="U902" i="8"/>
  <c r="W881" i="8"/>
  <c r="U552" i="8"/>
  <c r="U723" i="8"/>
  <c r="W723" i="8"/>
  <c r="U594" i="8"/>
  <c r="W594" i="8"/>
  <c r="U819" i="8"/>
  <c r="W819" i="8"/>
  <c r="U680" i="8"/>
  <c r="W680" i="8"/>
  <c r="W858" i="8"/>
  <c r="U858" i="8"/>
  <c r="U881" i="8"/>
  <c r="W854" i="8"/>
  <c r="U854" i="8"/>
  <c r="U746" i="8"/>
  <c r="W746" i="8"/>
  <c r="W552" i="8"/>
  <c r="W528" i="8"/>
  <c r="U528" i="8"/>
  <c r="U728" i="8"/>
  <c r="W728" i="8"/>
  <c r="W363" i="8"/>
  <c r="U363" i="8"/>
  <c r="U878" i="8"/>
  <c r="W806" i="8"/>
  <c r="U805" i="8"/>
  <c r="U793" i="8"/>
  <c r="U496" i="8"/>
  <c r="U471" i="8"/>
  <c r="U809" i="8"/>
  <c r="W809" i="8"/>
  <c r="U806" i="8"/>
  <c r="U391" i="8"/>
  <c r="W837" i="8"/>
  <c r="U798" i="8"/>
  <c r="W798" i="8"/>
  <c r="W812" i="8"/>
  <c r="U812" i="8"/>
  <c r="W794" i="8"/>
  <c r="U842" i="8"/>
  <c r="W478" i="8"/>
  <c r="U478" i="8"/>
  <c r="U829" i="8"/>
  <c r="W878" i="8"/>
  <c r="W829" i="8"/>
  <c r="W883" i="8"/>
  <c r="W805" i="8"/>
  <c r="U804" i="8"/>
  <c r="U837" i="8"/>
  <c r="W842" i="8"/>
  <c r="U796" i="8"/>
  <c r="W362" i="8"/>
  <c r="W803" i="8"/>
  <c r="W810" i="8"/>
  <c r="U810" i="8"/>
  <c r="W793" i="8"/>
  <c r="U803" i="8"/>
  <c r="U795" i="8"/>
  <c r="W801" i="8"/>
  <c r="U801" i="8"/>
  <c r="W859" i="8"/>
  <c r="U859" i="8"/>
  <c r="W804" i="8"/>
  <c r="W795" i="8"/>
  <c r="U883" i="8"/>
  <c r="U794" i="8"/>
  <c r="W796" i="8"/>
  <c r="W496" i="8"/>
  <c r="W471" i="8"/>
  <c r="W391" i="8"/>
  <c r="U362" i="8"/>
  <c r="U39" i="8"/>
  <c r="W39" i="8"/>
  <c r="U729" i="8"/>
  <c r="W476" i="8"/>
  <c r="W729" i="8"/>
  <c r="U690" i="8"/>
  <c r="U476" i="8"/>
  <c r="U470" i="8"/>
  <c r="W690" i="8"/>
  <c r="W470" i="8"/>
  <c r="U131" i="8"/>
  <c r="U130" i="8"/>
  <c r="W131" i="8"/>
  <c r="W130" i="8"/>
  <c r="U924" i="8"/>
  <c r="U862" i="8"/>
  <c r="W862" i="8"/>
  <c r="U914" i="8"/>
  <c r="W893" i="8"/>
  <c r="W914" i="8"/>
  <c r="U893" i="8"/>
  <c r="W924" i="8"/>
  <c r="U189" i="8"/>
  <c r="W189" i="8"/>
  <c r="U190" i="8"/>
  <c r="W190" i="8"/>
  <c r="U198" i="8"/>
  <c r="W198" i="8"/>
  <c r="W802" i="8"/>
  <c r="U266" i="8"/>
  <c r="U259" i="8"/>
  <c r="W256" i="8"/>
  <c r="U218" i="8"/>
  <c r="U193" i="8"/>
  <c r="W263" i="8"/>
  <c r="U263" i="8"/>
  <c r="W275" i="8"/>
  <c r="U275" i="8"/>
  <c r="W276" i="8"/>
  <c r="U276" i="8"/>
  <c r="W187" i="8"/>
  <c r="U187" i="8"/>
  <c r="W188" i="8"/>
  <c r="U188" i="8"/>
  <c r="W254" i="8"/>
  <c r="U254" i="8"/>
  <c r="U114" i="8"/>
  <c r="U252" i="8"/>
  <c r="W259" i="8"/>
  <c r="W191" i="8"/>
  <c r="U229" i="8"/>
  <c r="W273" i="8"/>
  <c r="U273" i="8"/>
  <c r="U194" i="8"/>
  <c r="W194" i="8"/>
  <c r="U258" i="8"/>
  <c r="W258" i="8"/>
  <c r="W208" i="8"/>
  <c r="U267" i="8"/>
  <c r="U262" i="8"/>
  <c r="W262" i="8"/>
  <c r="W792" i="8"/>
  <c r="W216" i="8"/>
  <c r="W160" i="8"/>
  <c r="W266" i="8"/>
  <c r="W229" i="8"/>
  <c r="W808" i="8"/>
  <c r="W785" i="8"/>
  <c r="U785" i="8"/>
  <c r="U264" i="8"/>
  <c r="U274" i="8"/>
  <c r="W274" i="8"/>
  <c r="W260" i="8"/>
  <c r="U260" i="8"/>
  <c r="W252" i="8"/>
  <c r="W218" i="8"/>
  <c r="U191" i="8"/>
  <c r="W115" i="8"/>
  <c r="U115" i="8"/>
  <c r="U192" i="8"/>
  <c r="W192" i="8"/>
  <c r="U792" i="8"/>
  <c r="U791" i="8"/>
  <c r="W791" i="8"/>
  <c r="W217" i="8"/>
  <c r="U217" i="8"/>
  <c r="W265" i="8"/>
  <c r="U269" i="8"/>
  <c r="W269" i="8"/>
  <c r="U216" i="8"/>
  <c r="U256" i="8"/>
  <c r="U271" i="8"/>
  <c r="W114" i="8"/>
  <c r="W811" i="8"/>
  <c r="U811" i="8"/>
  <c r="W797" i="8"/>
  <c r="U797" i="8"/>
  <c r="W815" i="8"/>
  <c r="U802" i="8"/>
  <c r="U815" i="8"/>
  <c r="U808" i="8"/>
  <c r="U261" i="8"/>
  <c r="W261" i="8"/>
  <c r="U270" i="8"/>
  <c r="W270" i="8"/>
  <c r="U257" i="8"/>
  <c r="W257" i="8"/>
  <c r="U272" i="8"/>
  <c r="W272" i="8"/>
  <c r="U268" i="8"/>
  <c r="W251" i="8"/>
  <c r="W268" i="8"/>
  <c r="U251" i="8"/>
  <c r="U253" i="8"/>
  <c r="W253" i="8"/>
  <c r="U230" i="8"/>
  <c r="W230" i="8"/>
  <c r="U207" i="8"/>
  <c r="W207" i="8"/>
  <c r="W271" i="8"/>
  <c r="W264" i="8"/>
  <c r="W267" i="8"/>
  <c r="U265" i="8"/>
  <c r="U208" i="8"/>
  <c r="W193" i="8"/>
  <c r="U160" i="8"/>
  <c r="U813" i="8"/>
  <c r="W787" i="8"/>
  <c r="W799" i="8"/>
  <c r="U790" i="8"/>
  <c r="W790" i="8"/>
  <c r="W814" i="8"/>
  <c r="U814" i="8"/>
  <c r="U787" i="8"/>
  <c r="W813" i="8"/>
  <c r="U799" i="8"/>
  <c r="W586" i="8"/>
  <c r="U586" i="8"/>
  <c r="U553" i="8"/>
  <c r="W553" i="8"/>
  <c r="U464" i="8"/>
  <c r="W462" i="8"/>
  <c r="U462" i="8"/>
  <c r="W464" i="8"/>
  <c r="U751" i="8"/>
  <c r="W619" i="8"/>
  <c r="U619" i="8"/>
  <c r="W751" i="8"/>
  <c r="U632" i="8"/>
  <c r="U620" i="8"/>
  <c r="W617" i="8"/>
  <c r="U617" i="8"/>
  <c r="W632" i="8"/>
  <c r="W618" i="8"/>
  <c r="U618" i="8"/>
  <c r="W620" i="8"/>
  <c r="U611" i="8"/>
  <c r="W611" i="8"/>
  <c r="U621" i="8"/>
  <c r="W621" i="8"/>
  <c r="U465" i="8"/>
  <c r="W465" i="8"/>
  <c r="W461" i="8"/>
  <c r="U461" i="8"/>
  <c r="W466" i="8"/>
  <c r="U466" i="8"/>
  <c r="W643" i="8"/>
  <c r="U643" i="8"/>
  <c r="U612" i="8"/>
  <c r="W612" i="8"/>
  <c r="U628" i="8"/>
  <c r="W628" i="8"/>
  <c r="U624" i="8"/>
  <c r="W623" i="8"/>
  <c r="U623" i="8"/>
  <c r="W624" i="8"/>
  <c r="W622" i="8"/>
  <c r="U622" i="8"/>
  <c r="W626" i="8"/>
  <c r="U626" i="8"/>
  <c r="W907" i="8"/>
  <c r="U830" i="8"/>
  <c r="U400" i="8"/>
  <c r="W400" i="8"/>
  <c r="W905" i="8"/>
  <c r="U905" i="8"/>
  <c r="U838" i="8"/>
  <c r="U907" i="8"/>
  <c r="W855" i="8"/>
  <c r="W830" i="8"/>
  <c r="W838" i="8"/>
  <c r="W904" i="8"/>
  <c r="U855" i="8"/>
  <c r="U904" i="8"/>
  <c r="W906" i="8"/>
  <c r="U906" i="8"/>
  <c r="W816" i="8"/>
  <c r="U816" i="8"/>
  <c r="U499" i="8"/>
  <c r="U457" i="8"/>
  <c r="W457" i="8"/>
  <c r="W910" i="8"/>
  <c r="U910" i="8"/>
  <c r="U550" i="8"/>
  <c r="W499" i="8"/>
  <c r="W550" i="8"/>
  <c r="W367" i="8"/>
  <c r="U367" i="8"/>
  <c r="U368" i="8"/>
  <c r="W368" i="8"/>
  <c r="U926" i="8"/>
  <c r="W236" i="8"/>
  <c r="W237" i="8"/>
  <c r="W817" i="8"/>
  <c r="U237" i="8"/>
  <c r="W926" i="8"/>
  <c r="U817" i="8"/>
  <c r="U236" i="8"/>
  <c r="W896" i="8"/>
  <c r="U896" i="8"/>
  <c r="U463" i="8"/>
  <c r="W463" i="8"/>
  <c r="W887" i="8"/>
  <c r="U740" i="8"/>
  <c r="W742" i="8"/>
  <c r="U514" i="8"/>
  <c r="W740" i="8"/>
  <c r="W514" i="8"/>
  <c r="U887" i="8"/>
  <c r="U742" i="8"/>
  <c r="U566" i="8"/>
  <c r="W566" i="8"/>
  <c r="W925" i="8"/>
  <c r="W570" i="8"/>
  <c r="U491" i="8"/>
  <c r="W348" i="8"/>
  <c r="U38" i="8"/>
  <c r="U939" i="8"/>
  <c r="W105" i="8"/>
  <c r="U105" i="8"/>
  <c r="U488" i="8"/>
  <c r="W488" i="8"/>
  <c r="W42" i="8"/>
  <c r="U42" i="8"/>
  <c r="W877" i="8"/>
  <c r="U484" i="8"/>
  <c r="W361" i="8"/>
  <c r="W484" i="8"/>
  <c r="U361" i="8"/>
  <c r="U570" i="8"/>
  <c r="U925" i="8"/>
  <c r="U877" i="8"/>
  <c r="W939" i="8"/>
  <c r="W177" i="8"/>
  <c r="U177" i="8"/>
  <c r="U527" i="8"/>
  <c r="W527" i="8"/>
  <c r="U346" i="8"/>
  <c r="W346" i="8"/>
  <c r="W491" i="8"/>
  <c r="W407" i="8"/>
  <c r="U407" i="8"/>
  <c r="U348" i="8"/>
  <c r="U176" i="8"/>
  <c r="W176" i="8"/>
  <c r="W44" i="8"/>
  <c r="U44" i="8"/>
  <c r="W38" i="8"/>
  <c r="U493" i="8"/>
  <c r="W316" i="8"/>
  <c r="U316" i="8"/>
  <c r="W888" i="8"/>
  <c r="U888" i="8"/>
  <c r="W493" i="8"/>
  <c r="U936" i="8"/>
  <c r="U87" i="8"/>
  <c r="W85" i="8"/>
  <c r="W607" i="8"/>
  <c r="U97" i="8"/>
  <c r="W936" i="8"/>
  <c r="U607" i="8"/>
  <c r="U110" i="8"/>
  <c r="W110" i="8"/>
  <c r="W156" i="8"/>
  <c r="W97" i="8"/>
  <c r="U89" i="8"/>
  <c r="U93" i="8"/>
  <c r="W93" i="8"/>
  <c r="W87" i="8"/>
  <c r="U85" i="8"/>
  <c r="W89" i="8"/>
  <c r="W606" i="8"/>
  <c r="U606" i="8"/>
  <c r="U156" i="8"/>
  <c r="U481" i="8"/>
  <c r="U339" i="8"/>
  <c r="U141" i="8"/>
  <c r="W564" i="8"/>
  <c r="W339" i="8"/>
  <c r="U477" i="8"/>
  <c r="U374" i="8"/>
  <c r="U564" i="8"/>
  <c r="W374" i="8"/>
  <c r="U480" i="8"/>
  <c r="W485" i="8"/>
  <c r="U485" i="8"/>
  <c r="W481" i="8"/>
  <c r="W477" i="8"/>
  <c r="W390" i="8"/>
  <c r="U390" i="8"/>
  <c r="W480" i="8"/>
  <c r="W141" i="8"/>
  <c r="W158" i="8"/>
  <c r="U159" i="8"/>
  <c r="W159" i="8"/>
  <c r="U158" i="8"/>
  <c r="W157" i="8"/>
  <c r="U157" i="8"/>
  <c r="U98" i="8"/>
  <c r="U78" i="8"/>
  <c r="U938" i="8"/>
  <c r="W938" i="8"/>
  <c r="W78" i="8"/>
  <c r="W111" i="8"/>
  <c r="W140" i="8"/>
  <c r="U140" i="8"/>
  <c r="W98" i="8"/>
  <c r="U111" i="8"/>
  <c r="U420" i="8"/>
  <c r="W420" i="8"/>
  <c r="W128" i="8"/>
  <c r="U128" i="8"/>
  <c r="W889" i="8"/>
  <c r="U889" i="8"/>
  <c r="W153" i="8"/>
  <c r="U153" i="8"/>
  <c r="W745" i="8"/>
  <c r="U716" i="8"/>
  <c r="U718" i="8"/>
  <c r="W718" i="8"/>
  <c r="U745" i="8"/>
  <c r="W716" i="8"/>
  <c r="U522" i="8"/>
  <c r="W522" i="8"/>
  <c r="U468" i="8"/>
  <c r="U378" i="8"/>
  <c r="W378" i="8"/>
  <c r="U482" i="8"/>
  <c r="W569" i="8"/>
  <c r="U467" i="8"/>
  <c r="W467" i="8"/>
  <c r="U569" i="8"/>
  <c r="W895" i="8"/>
  <c r="U895" i="8"/>
  <c r="W482" i="8"/>
  <c r="W468" i="8"/>
  <c r="W373" i="8"/>
  <c r="U373" i="8"/>
  <c r="W179" i="8"/>
  <c r="U240" i="8"/>
  <c r="W240" i="8"/>
  <c r="U179" i="8"/>
  <c r="U557" i="8"/>
  <c r="W557" i="8"/>
  <c r="U442" i="8"/>
  <c r="W442" i="8"/>
  <c r="W441" i="8"/>
  <c r="U441" i="8"/>
  <c r="U305" i="8"/>
  <c r="W305" i="8"/>
  <c r="U92" i="8"/>
  <c r="U83" i="8"/>
  <c r="U30" i="8"/>
  <c r="U58" i="8"/>
  <c r="U28" i="8"/>
  <c r="U77" i="8"/>
  <c r="W83" i="8"/>
  <c r="W92" i="8"/>
  <c r="W107" i="8"/>
  <c r="U107" i="8"/>
  <c r="W77" i="8"/>
  <c r="U50" i="8"/>
  <c r="W50" i="8"/>
  <c r="U37" i="8"/>
  <c r="U33" i="8"/>
  <c r="W58" i="8"/>
  <c r="W30" i="8"/>
  <c r="W28" i="8"/>
  <c r="W37" i="8"/>
  <c r="W33" i="8"/>
  <c r="W725" i="8"/>
  <c r="U725" i="8"/>
  <c r="W694" i="8"/>
  <c r="U694" i="8"/>
  <c r="U708" i="8"/>
  <c r="W708" i="8"/>
  <c r="U510" i="8"/>
  <c r="W510" i="8"/>
  <c r="U520" i="8"/>
  <c r="W520" i="8"/>
  <c r="W691" i="8"/>
  <c r="U691" i="8"/>
  <c r="U425" i="8"/>
  <c r="W425" i="8"/>
  <c r="U376" i="8"/>
  <c r="W376" i="8"/>
  <c r="U720" i="8"/>
  <c r="W720" i="8"/>
  <c r="U677" i="8"/>
  <c r="W677" i="8"/>
  <c r="U676" i="8"/>
  <c r="W676" i="8"/>
  <c r="U736" i="8"/>
  <c r="W734" i="8"/>
  <c r="W698" i="8"/>
  <c r="U698" i="8"/>
  <c r="U699" i="8"/>
  <c r="U734" i="8"/>
  <c r="U706" i="8"/>
  <c r="W706" i="8"/>
  <c r="U686" i="8"/>
  <c r="W686" i="8"/>
  <c r="W736" i="8"/>
  <c r="W699" i="8"/>
  <c r="W749" i="8"/>
  <c r="U748" i="8"/>
  <c r="U738" i="8"/>
  <c r="U711" i="8"/>
  <c r="U705" i="8"/>
  <c r="W554" i="8"/>
  <c r="W748" i="8"/>
  <c r="U739" i="8"/>
  <c r="W688" i="8"/>
  <c r="W738" i="8"/>
  <c r="U555" i="8"/>
  <c r="U732" i="8"/>
  <c r="U673" i="8"/>
  <c r="W739" i="8"/>
  <c r="W700" i="8"/>
  <c r="U700" i="8"/>
  <c r="W561" i="8"/>
  <c r="U561" i="8"/>
  <c r="U743" i="8"/>
  <c r="W743" i="8"/>
  <c r="U554" i="8"/>
  <c r="U749" i="8"/>
  <c r="W673" i="8"/>
  <c r="U678" i="8"/>
  <c r="W711" i="8"/>
  <c r="W705" i="8"/>
  <c r="U688" i="8"/>
  <c r="W678" i="8"/>
  <c r="W732" i="8"/>
  <c r="W555" i="8"/>
  <c r="U737" i="8"/>
  <c r="W737" i="8"/>
  <c r="U940" i="8"/>
  <c r="W733" i="8"/>
  <c r="W710" i="8"/>
  <c r="W696" i="8"/>
  <c r="U640" i="8"/>
  <c r="U411" i="8"/>
  <c r="W319" i="8"/>
  <c r="U319" i="8"/>
  <c r="W411" i="8"/>
  <c r="U595" i="8"/>
  <c r="W352" i="8"/>
  <c r="W640" i="8"/>
  <c r="W387" i="8"/>
  <c r="U644" i="8"/>
  <c r="W426" i="8"/>
  <c r="U315" i="8"/>
  <c r="W315" i="8"/>
  <c r="U692" i="8"/>
  <c r="W940" i="8"/>
  <c r="U709" i="8"/>
  <c r="U635" i="8"/>
  <c r="W392" i="8"/>
  <c r="U356" i="8"/>
  <c r="W356" i="8"/>
  <c r="W351" i="8"/>
  <c r="U351" i="8"/>
  <c r="W313" i="8"/>
  <c r="U313" i="8"/>
  <c r="U641" i="8"/>
  <c r="W641" i="8"/>
  <c r="W403" i="8"/>
  <c r="W635" i="8"/>
  <c r="W595" i="8"/>
  <c r="W318" i="8"/>
  <c r="U318" i="8"/>
  <c r="U696" i="8"/>
  <c r="W357" i="8"/>
  <c r="U713" i="8"/>
  <c r="W713" i="8"/>
  <c r="U707" i="8"/>
  <c r="W707" i="8"/>
  <c r="W412" i="8"/>
  <c r="U412" i="8"/>
  <c r="W692" i="8"/>
  <c r="U354" i="8"/>
  <c r="U733" i="8"/>
  <c r="W709" i="8"/>
  <c r="W354" i="8"/>
  <c r="W610" i="8"/>
  <c r="U610" i="8"/>
  <c r="W409" i="8"/>
  <c r="U409" i="8"/>
  <c r="U710" i="8"/>
  <c r="W644" i="8"/>
  <c r="U419" i="8"/>
  <c r="W419" i="8"/>
  <c r="U341" i="8"/>
  <c r="W341" i="8"/>
  <c r="W398" i="8"/>
  <c r="U398" i="8"/>
  <c r="U426" i="8"/>
  <c r="W410" i="8"/>
  <c r="U410" i="8"/>
  <c r="U357" i="8"/>
  <c r="U366" i="8"/>
  <c r="W366" i="8"/>
  <c r="U387" i="8"/>
  <c r="U370" i="8"/>
  <c r="W370" i="8"/>
  <c r="U360" i="8"/>
  <c r="W360" i="8"/>
  <c r="U403" i="8"/>
  <c r="U392" i="8"/>
  <c r="U352" i="8"/>
  <c r="U86" i="8"/>
  <c r="U68" i="8"/>
  <c r="U145" i="8"/>
  <c r="W145" i="8"/>
  <c r="U79" i="8"/>
  <c r="W81" i="8"/>
  <c r="U81" i="8"/>
  <c r="W86" i="8"/>
  <c r="U80" i="8"/>
  <c r="U122" i="8"/>
  <c r="W79" i="8"/>
  <c r="W88" i="8"/>
  <c r="U88" i="8"/>
  <c r="U120" i="8"/>
  <c r="W120" i="8"/>
  <c r="W119" i="8"/>
  <c r="U63" i="8"/>
  <c r="W63" i="8"/>
  <c r="U62" i="8"/>
  <c r="U119" i="8"/>
  <c r="W80" i="8"/>
  <c r="W122" i="8"/>
  <c r="W59" i="8"/>
  <c r="U59" i="8"/>
  <c r="U48" i="8"/>
  <c r="W48" i="8"/>
  <c r="W55" i="8"/>
  <c r="W49" i="8"/>
  <c r="W68" i="8"/>
  <c r="W62" i="8"/>
  <c r="U55" i="8"/>
  <c r="U49" i="8"/>
  <c r="W788" i="8"/>
  <c r="U154" i="8"/>
  <c r="W154" i="8"/>
  <c r="W278" i="8"/>
  <c r="W118" i="8"/>
  <c r="U118" i="8"/>
  <c r="U278" i="8"/>
  <c r="W164" i="8"/>
  <c r="U788" i="8"/>
  <c r="W903" i="8"/>
  <c r="U789" i="8"/>
  <c r="U903" i="8"/>
  <c r="U149" i="8"/>
  <c r="W149" i="8"/>
  <c r="W125" i="8"/>
  <c r="U125" i="8"/>
  <c r="W789" i="8"/>
  <c r="U164" i="8"/>
  <c r="W155" i="8"/>
  <c r="U155" i="8"/>
  <c r="W645" i="8"/>
  <c r="U639" i="8"/>
  <c r="U637" i="8"/>
  <c r="U636" i="8"/>
  <c r="W631" i="8"/>
  <c r="U608" i="8"/>
  <c r="U515" i="8"/>
  <c r="U501" i="8"/>
  <c r="U404" i="8"/>
  <c r="U383" i="8"/>
  <c r="W369" i="8"/>
  <c r="U340" i="8"/>
  <c r="W309" i="8"/>
  <c r="U294" i="8"/>
  <c r="W321" i="8"/>
  <c r="U321" i="8"/>
  <c r="W320" i="8"/>
  <c r="U320" i="8"/>
  <c r="W615" i="8"/>
  <c r="W340" i="8"/>
  <c r="W512" i="8"/>
  <c r="U310" i="8"/>
  <c r="W405" i="8"/>
  <c r="W413" i="8"/>
  <c r="W637" i="8"/>
  <c r="U506" i="8"/>
  <c r="U317" i="8"/>
  <c r="U309" i="8"/>
  <c r="W633" i="8"/>
  <c r="W379" i="8"/>
  <c r="U379" i="8"/>
  <c r="W384" i="8"/>
  <c r="W347" i="8"/>
  <c r="W608" i="8"/>
  <c r="W322" i="8"/>
  <c r="U512" i="8"/>
  <c r="U422" i="8"/>
  <c r="W422" i="8"/>
  <c r="U322" i="8"/>
  <c r="W317" i="8"/>
  <c r="W414" i="8"/>
  <c r="W417" i="8"/>
  <c r="U631" i="8"/>
  <c r="U393" i="8"/>
  <c r="W393" i="8"/>
  <c r="U645" i="8"/>
  <c r="W609" i="8"/>
  <c r="U609" i="8"/>
  <c r="U613" i="8"/>
  <c r="U505" i="8"/>
  <c r="W505" i="8"/>
  <c r="U616" i="8"/>
  <c r="W616" i="8"/>
  <c r="U350" i="8"/>
  <c r="W350" i="8"/>
  <c r="W613" i="8"/>
  <c r="U375" i="8"/>
  <c r="W375" i="8"/>
  <c r="U344" i="8"/>
  <c r="W344" i="8"/>
  <c r="W427" i="8"/>
  <c r="W629" i="8"/>
  <c r="U633" i="8"/>
  <c r="W501" i="8"/>
  <c r="W359" i="8"/>
  <c r="U359" i="8"/>
  <c r="W639" i="8"/>
  <c r="U629" i="8"/>
  <c r="U615" i="8"/>
  <c r="U397" i="8"/>
  <c r="W382" i="8"/>
  <c r="U423" i="8"/>
  <c r="W380" i="8"/>
  <c r="W423" i="8"/>
  <c r="U369" i="8"/>
  <c r="U428" i="8"/>
  <c r="W396" i="8"/>
  <c r="W394" i="8"/>
  <c r="U394" i="8"/>
  <c r="U384" i="8"/>
  <c r="U380" i="8"/>
  <c r="W314" i="8"/>
  <c r="U314" i="8"/>
  <c r="U405" i="8"/>
  <c r="W404" i="8"/>
  <c r="W383" i="8"/>
  <c r="W310" i="8"/>
  <c r="W294" i="8"/>
  <c r="U646" i="8"/>
  <c r="W646" i="8"/>
  <c r="U638" i="8"/>
  <c r="W638" i="8"/>
  <c r="W630" i="8"/>
  <c r="W614" i="8"/>
  <c r="U517" i="8"/>
  <c r="W517" i="8"/>
  <c r="U630" i="8"/>
  <c r="U614" i="8"/>
  <c r="W416" i="8"/>
  <c r="U416" i="8"/>
  <c r="W642" i="8"/>
  <c r="W634" i="8"/>
  <c r="U372" i="8"/>
  <c r="W372" i="8"/>
  <c r="U642" i="8"/>
  <c r="U634" i="8"/>
  <c r="W636" i="8"/>
  <c r="W515" i="8"/>
  <c r="W428" i="8"/>
  <c r="U415" i="8"/>
  <c r="U424" i="8"/>
  <c r="W415" i="8"/>
  <c r="W506" i="8"/>
  <c r="U427" i="8"/>
  <c r="W386" i="8"/>
  <c r="U386" i="8"/>
  <c r="W424" i="8"/>
  <c r="W397" i="8"/>
  <c r="U385" i="8"/>
  <c r="W385" i="8"/>
  <c r="U417" i="8"/>
  <c r="U413" i="8"/>
  <c r="U347" i="8"/>
  <c r="U358" i="8"/>
  <c r="W353" i="8"/>
  <c r="U355" i="8"/>
  <c r="U414" i="8"/>
  <c r="U396" i="8"/>
  <c r="W358" i="8"/>
  <c r="U353" i="8"/>
  <c r="U382" i="8"/>
  <c r="W355" i="8"/>
  <c r="U94" i="8"/>
  <c r="U24" i="8"/>
  <c r="U22" i="8"/>
  <c r="U20" i="8"/>
  <c r="U18" i="8"/>
  <c r="U16" i="8"/>
  <c r="U14" i="8"/>
  <c r="W99" i="8"/>
  <c r="U99" i="8"/>
  <c r="W95" i="8"/>
  <c r="U34" i="8"/>
  <c r="W11" i="8"/>
  <c r="U66" i="8"/>
  <c r="U82" i="8"/>
  <c r="W82" i="8"/>
  <c r="W100" i="8"/>
  <c r="U100" i="8"/>
  <c r="U12" i="8"/>
  <c r="W12" i="8"/>
  <c r="W76" i="8"/>
  <c r="U67" i="8"/>
  <c r="U60" i="8"/>
  <c r="U76" i="8"/>
  <c r="W67" i="8"/>
  <c r="W94" i="8"/>
  <c r="U95" i="8"/>
  <c r="U52" i="8"/>
  <c r="W52" i="8"/>
  <c r="W70" i="8"/>
  <c r="W53" i="8"/>
  <c r="W51" i="8"/>
  <c r="U25" i="8"/>
  <c r="U19" i="8"/>
  <c r="U15" i="8"/>
  <c r="U11" i="8"/>
  <c r="U70" i="8"/>
  <c r="W66" i="8"/>
  <c r="U53" i="8"/>
  <c r="U51" i="8"/>
  <c r="W60" i="8"/>
  <c r="W34" i="8"/>
  <c r="W24" i="8"/>
  <c r="W22" i="8"/>
  <c r="W20" i="8"/>
  <c r="W18" i="8"/>
  <c r="W16" i="8"/>
  <c r="W14" i="8"/>
  <c r="W25" i="8"/>
  <c r="W19" i="8"/>
  <c r="W15" i="8"/>
  <c r="W915" i="8"/>
  <c r="U818" i="8"/>
  <c r="W401" i="8"/>
  <c r="U568" i="8"/>
  <c r="W568" i="8"/>
  <c r="W459" i="8"/>
  <c r="U459" i="8"/>
  <c r="W818" i="8"/>
  <c r="U460" i="8"/>
  <c r="U890" i="8"/>
  <c r="W890" i="8"/>
  <c r="U915" i="8"/>
  <c r="U401" i="8"/>
  <c r="U923" i="8"/>
  <c r="W923" i="8"/>
  <c r="U406" i="8"/>
  <c r="W406" i="8"/>
  <c r="W460" i="8"/>
  <c r="U868" i="8"/>
  <c r="U828" i="8"/>
  <c r="W828" i="8"/>
  <c r="W918" i="8"/>
  <c r="U918" i="8"/>
  <c r="W868" i="8"/>
  <c r="W897" i="8"/>
  <c r="U897" i="8"/>
  <c r="U73" i="8"/>
  <c r="U65" i="8"/>
  <c r="U64" i="8"/>
  <c r="U36" i="8"/>
  <c r="U32" i="8"/>
  <c r="U26" i="8"/>
  <c r="W109" i="8"/>
  <c r="W65" i="8"/>
  <c r="U75" i="8"/>
  <c r="U108" i="8"/>
  <c r="W108" i="8"/>
  <c r="U84" i="8"/>
  <c r="W84" i="8"/>
  <c r="U137" i="8"/>
  <c r="W101" i="8"/>
  <c r="U136" i="8"/>
  <c r="W96" i="8"/>
  <c r="W137" i="8"/>
  <c r="W69" i="8"/>
  <c r="U69" i="8"/>
  <c r="W136" i="8"/>
  <c r="U96" i="8"/>
  <c r="U101" i="8"/>
  <c r="U109" i="8"/>
  <c r="W75" i="8"/>
  <c r="U71" i="8"/>
  <c r="W71" i="8"/>
  <c r="W57" i="8"/>
  <c r="U57" i="8"/>
  <c r="W143" i="8"/>
  <c r="U143" i="8"/>
  <c r="U54" i="8"/>
  <c r="W54" i="8"/>
  <c r="U35" i="8"/>
  <c r="U31" i="8"/>
  <c r="U29" i="8"/>
  <c r="U17" i="8"/>
  <c r="U13" i="8"/>
  <c r="W73" i="8"/>
  <c r="W64" i="8"/>
  <c r="W36" i="8"/>
  <c r="W32" i="8"/>
  <c r="W26" i="8"/>
  <c r="W35" i="8"/>
  <c r="W31" i="8"/>
  <c r="W29" i="8"/>
  <c r="W17" i="8"/>
  <c r="W13" i="8"/>
  <c r="W248" i="8"/>
  <c r="U248" i="8"/>
  <c r="U922" i="8"/>
  <c r="W860" i="8"/>
  <c r="W507" i="8"/>
  <c r="W239" i="8"/>
  <c r="U239" i="8"/>
  <c r="U507" i="8"/>
  <c r="W839" i="8"/>
  <c r="U839" i="8"/>
  <c r="U860" i="8"/>
  <c r="W922" i="8"/>
  <c r="W490" i="8"/>
  <c r="U490" i="8"/>
  <c r="U847" i="8"/>
  <c r="W870" i="8"/>
  <c r="W882" i="8"/>
  <c r="U870" i="8"/>
  <c r="U882" i="8"/>
  <c r="W847" i="8"/>
  <c r="W166" i="8"/>
  <c r="U138" i="8"/>
  <c r="W47" i="8"/>
  <c r="U199" i="8"/>
  <c r="W135" i="8"/>
  <c r="U135" i="8"/>
  <c r="W199" i="8"/>
  <c r="W138" i="8"/>
  <c r="W168" i="8"/>
  <c r="U168" i="8"/>
  <c r="U166" i="8"/>
  <c r="U46" i="8"/>
  <c r="W46" i="8"/>
  <c r="U72" i="8"/>
  <c r="W72" i="8"/>
  <c r="U47" i="8"/>
  <c r="U201" i="8"/>
  <c r="W180" i="8"/>
  <c r="W43" i="8"/>
  <c r="U211" i="8"/>
  <c r="W148" i="8"/>
  <c r="W238" i="8"/>
  <c r="W117" i="8"/>
  <c r="U117" i="8"/>
  <c r="U200" i="8"/>
  <c r="U43" i="8"/>
  <c r="W197" i="8"/>
  <c r="W196" i="8"/>
  <c r="W171" i="8"/>
  <c r="U171" i="8"/>
  <c r="U238" i="8"/>
  <c r="U197" i="8"/>
  <c r="W200" i="8"/>
  <c r="U196" i="8"/>
  <c r="U148" i="8"/>
  <c r="U210" i="8"/>
  <c r="W210" i="8"/>
  <c r="W201" i="8"/>
  <c r="W211" i="8"/>
  <c r="U180" i="8"/>
  <c r="U9" i="8"/>
  <c r="W9" i="8"/>
  <c r="W779" i="8"/>
  <c r="W777" i="8"/>
  <c r="U774" i="8"/>
  <c r="W144" i="8"/>
  <c r="U139" i="8"/>
  <c r="W126" i="8"/>
  <c r="U121" i="8"/>
  <c r="W113" i="8"/>
  <c r="W112" i="8"/>
  <c r="U10" i="8"/>
  <c r="W132" i="8"/>
  <c r="U783" i="8"/>
  <c r="U777" i="8"/>
  <c r="W121" i="8"/>
  <c r="W139" i="8"/>
  <c r="W776" i="8"/>
  <c r="W783" i="8"/>
  <c r="U250" i="8"/>
  <c r="W250" i="8"/>
  <c r="W133" i="8"/>
  <c r="U133" i="8"/>
  <c r="U132" i="8"/>
  <c r="W800" i="8"/>
  <c r="W778" i="8"/>
  <c r="U776" i="8"/>
  <c r="U800" i="8"/>
  <c r="U779" i="8"/>
  <c r="U249" i="8"/>
  <c r="W249" i="8"/>
  <c r="W129" i="8"/>
  <c r="U129" i="8"/>
  <c r="U214" i="8"/>
  <c r="W182" i="8"/>
  <c r="U182" i="8"/>
  <c r="U126" i="8"/>
  <c r="U144" i="8"/>
  <c r="U113" i="8"/>
  <c r="W134" i="8"/>
  <c r="U134" i="8"/>
  <c r="U782" i="8"/>
  <c r="W775" i="8"/>
  <c r="U775" i="8"/>
  <c r="W782" i="8"/>
  <c r="W781" i="8"/>
  <c r="U781" i="8"/>
  <c r="W774" i="8"/>
  <c r="U780" i="8"/>
  <c r="W780" i="8"/>
  <c r="U778" i="8"/>
  <c r="W181" i="8"/>
  <c r="U181" i="8"/>
  <c r="W214" i="8"/>
  <c r="U112" i="8"/>
  <c r="U170" i="8"/>
  <c r="W170" i="8"/>
  <c r="W10" i="8"/>
  <c r="U206" i="8"/>
  <c r="W206" i="8"/>
  <c r="W116" i="8"/>
  <c r="U195" i="8"/>
  <c r="W195" i="8"/>
  <c r="U116" i="8"/>
  <c r="U61" i="8"/>
  <c r="W61" i="8"/>
  <c r="U45" i="8"/>
  <c r="W45" i="8"/>
  <c r="U56" i="8"/>
  <c r="W56" i="8"/>
  <c r="W40" i="8"/>
  <c r="U40" i="8"/>
  <c r="U875" i="8"/>
  <c r="W875" i="8"/>
  <c r="W876" i="8"/>
  <c r="W851" i="8"/>
  <c r="U851" i="8"/>
  <c r="U876" i="8"/>
  <c r="W908" i="8"/>
  <c r="U908" i="8"/>
  <c r="U912" i="8"/>
  <c r="U901" i="8"/>
  <c r="U821" i="8"/>
  <c r="U518" i="8"/>
  <c r="U492" i="8"/>
  <c r="W821" i="8"/>
  <c r="W901" i="8"/>
  <c r="U521" i="8"/>
  <c r="W912" i="8"/>
  <c r="W492" i="8"/>
  <c r="W521" i="8"/>
  <c r="W518" i="8"/>
  <c r="U328" i="8"/>
  <c r="W328" i="8"/>
  <c r="W329" i="8"/>
  <c r="U329" i="8"/>
  <c r="W325" i="8"/>
  <c r="U327" i="8"/>
  <c r="W327" i="8"/>
  <c r="U325" i="8"/>
  <c r="U311" i="8"/>
  <c r="W311" i="8"/>
  <c r="U333" i="8"/>
  <c r="U326" i="8"/>
  <c r="U324" i="8"/>
  <c r="W324" i="8"/>
  <c r="U335" i="8"/>
  <c r="W333" i="8"/>
  <c r="W701" i="8"/>
  <c r="W337" i="8"/>
  <c r="U701" i="8"/>
  <c r="W335" i="8"/>
  <c r="U334" i="8"/>
  <c r="U336" i="8"/>
  <c r="U332" i="8"/>
  <c r="W332" i="8"/>
  <c r="W334" i="8"/>
  <c r="W326" i="8"/>
  <c r="U323" i="8"/>
  <c r="W323" i="8"/>
  <c r="U337" i="8"/>
  <c r="W330" i="8"/>
  <c r="W336" i="8"/>
  <c r="W331" i="8"/>
  <c r="U331" i="8"/>
  <c r="U330" i="8"/>
  <c r="W408" i="8"/>
  <c r="U408" i="8"/>
  <c r="U934" i="8"/>
  <c r="W934" i="8"/>
  <c r="U679" i="8"/>
  <c r="U730" i="8"/>
  <c r="W730" i="8"/>
  <c r="U727" i="8"/>
  <c r="W727" i="8"/>
  <c r="W726" i="8"/>
  <c r="U726" i="8"/>
  <c r="U540" i="8"/>
  <c r="W540" i="8"/>
  <c r="U681" i="8"/>
  <c r="U683" i="8"/>
  <c r="W683" i="8"/>
  <c r="U682" i="8"/>
  <c r="W682" i="8"/>
  <c r="W679" i="8"/>
  <c r="U672" i="8"/>
  <c r="W681" i="8"/>
  <c r="W672" i="8"/>
  <c r="U543" i="8"/>
  <c r="W543" i="8"/>
  <c r="U668" i="8"/>
  <c r="W668" i="8"/>
  <c r="W456" i="8"/>
  <c r="U456" i="8"/>
  <c r="U565" i="8"/>
  <c r="W349" i="8"/>
  <c r="U343" i="8"/>
  <c r="W342" i="8"/>
  <c r="U246" i="8"/>
  <c r="W241" i="8"/>
  <c r="U836" i="8"/>
  <c r="W836" i="8"/>
  <c r="W246" i="8"/>
  <c r="U458" i="8"/>
  <c r="U843" i="8"/>
  <c r="W843" i="8"/>
  <c r="U823" i="8"/>
  <c r="W823" i="8"/>
  <c r="W565" i="8"/>
  <c r="U241" i="8"/>
  <c r="W175" i="8"/>
  <c r="U175" i="8"/>
  <c r="U365" i="8"/>
  <c r="U364" i="8"/>
  <c r="W364" i="8"/>
  <c r="U349" i="8"/>
  <c r="W102" i="8"/>
  <c r="U102" i="8"/>
  <c r="W900" i="8"/>
  <c r="U900" i="8"/>
  <c r="W458" i="8"/>
  <c r="W343" i="8"/>
  <c r="U342" i="8"/>
  <c r="W365" i="8"/>
  <c r="W243" i="8"/>
  <c r="U243" i="8"/>
  <c r="U174" i="8"/>
  <c r="W174" i="8"/>
  <c r="U178" i="8"/>
  <c r="W178" i="8"/>
  <c r="U165" i="8"/>
  <c r="W165" i="8"/>
  <c r="U183" i="8"/>
  <c r="W183" i="8"/>
  <c r="U219" i="8"/>
  <c r="W219" i="8"/>
  <c r="W228" i="8"/>
  <c r="U213" i="8"/>
  <c r="U123" i="8"/>
  <c r="W213" i="8"/>
  <c r="U169" i="8"/>
  <c r="W169" i="8"/>
  <c r="U150" i="8"/>
  <c r="U124" i="8"/>
  <c r="U203" i="8"/>
  <c r="W124" i="8"/>
  <c r="W151" i="8"/>
  <c r="U151" i="8"/>
  <c r="U142" i="8"/>
  <c r="W150" i="8"/>
  <c r="W232" i="8"/>
  <c r="U232" i="8"/>
  <c r="W227" i="8"/>
  <c r="U227" i="8"/>
  <c r="U228" i="8"/>
  <c r="W204" i="8"/>
  <c r="U162" i="8"/>
  <c r="U152" i="8"/>
  <c r="W152" i="8"/>
  <c r="W162" i="8"/>
  <c r="W123" i="8"/>
  <c r="W142" i="8"/>
  <c r="W203" i="8"/>
  <c r="U226" i="8"/>
  <c r="U212" i="8"/>
  <c r="U202" i="8"/>
  <c r="W202" i="8"/>
  <c r="W226" i="8"/>
  <c r="U204" i="8"/>
  <c r="W212" i="8"/>
  <c r="U167" i="8"/>
  <c r="W167" i="8"/>
  <c r="W163" i="8"/>
  <c r="U163" i="8"/>
  <c r="U247" i="8"/>
  <c r="W247" i="8"/>
  <c r="U255" i="8"/>
  <c r="W255" i="8"/>
  <c r="W205" i="8"/>
  <c r="U205" i="8"/>
  <c r="W869" i="8"/>
  <c r="U869" i="8"/>
  <c r="W852" i="8"/>
  <c r="U820" i="8"/>
  <c r="W820" i="8"/>
  <c r="U852" i="8"/>
  <c r="U899" i="8"/>
  <c r="W899" i="8"/>
  <c r="W898" i="8"/>
  <c r="U898" i="8"/>
  <c r="W647" i="8"/>
  <c r="W435" i="8"/>
  <c r="W849" i="8"/>
  <c r="U647" i="8"/>
  <c r="U435" i="8"/>
  <c r="U666" i="8"/>
  <c r="U849" i="8"/>
  <c r="W433" i="8"/>
  <c r="U433" i="8"/>
  <c r="W666" i="8"/>
  <c r="W587" i="8"/>
  <c r="U603" i="8"/>
  <c r="U604" i="8"/>
  <c r="W603" i="8"/>
  <c r="U583" i="8"/>
  <c r="W583" i="8"/>
  <c r="W590" i="8"/>
  <c r="U587" i="8"/>
  <c r="U605" i="8"/>
  <c r="W605" i="8"/>
  <c r="U591" i="8"/>
  <c r="W591" i="8"/>
  <c r="U590" i="8"/>
  <c r="W539" i="8"/>
  <c r="W596" i="8"/>
  <c r="U539" i="8"/>
  <c r="U596" i="8"/>
  <c r="W662" i="8"/>
  <c r="U662" i="8"/>
  <c r="U661" i="8"/>
  <c r="W661" i="8"/>
  <c r="W604" i="8"/>
  <c r="U41" i="8"/>
  <c r="U345" i="8"/>
  <c r="W345" i="8"/>
  <c r="W486" i="8"/>
  <c r="U487" i="8"/>
  <c r="W41" i="8"/>
  <c r="W103" i="8"/>
  <c r="U486" i="8"/>
  <c r="W104" i="8"/>
  <c r="U104" i="8"/>
  <c r="U103" i="8"/>
  <c r="W487" i="8"/>
  <c r="U395" i="8"/>
  <c r="W395" i="8"/>
  <c r="W173" i="8"/>
  <c r="U173" i="8"/>
  <c r="U592" i="8"/>
  <c r="U538" i="8"/>
  <c r="U509" i="8"/>
  <c r="U503" i="8"/>
  <c r="U444" i="8"/>
  <c r="W301" i="8"/>
  <c r="U298" i="8"/>
  <c r="W297" i="8"/>
  <c r="W290" i="8"/>
  <c r="W289" i="8"/>
  <c r="W436" i="8"/>
  <c r="U436" i="8"/>
  <c r="U286" i="8"/>
  <c r="W286" i="8"/>
  <c r="U283" i="8"/>
  <c r="W283" i="8"/>
  <c r="W593" i="8"/>
  <c r="W538" i="8"/>
  <c r="W308" i="8"/>
  <c r="U508" i="8"/>
  <c r="U533" i="8"/>
  <c r="W535" i="8"/>
  <c r="U535" i="8"/>
  <c r="W284" i="8"/>
  <c r="W592" i="8"/>
  <c r="W648" i="8"/>
  <c r="W651" i="8"/>
  <c r="U648" i="8"/>
  <c r="W296" i="8"/>
  <c r="U296" i="8"/>
  <c r="U308" i="8"/>
  <c r="U445" i="8"/>
  <c r="W445" i="8"/>
  <c r="U300" i="8"/>
  <c r="U284" i="8"/>
  <c r="U282" i="8"/>
  <c r="U593" i="8"/>
  <c r="U290" i="8"/>
  <c r="W299" i="8"/>
  <c r="U299" i="8"/>
  <c r="W298" i="8"/>
  <c r="W533" i="8"/>
  <c r="W664" i="8"/>
  <c r="U664" i="8"/>
  <c r="W650" i="8"/>
  <c r="U650" i="8"/>
  <c r="U665" i="8"/>
  <c r="W665" i="8"/>
  <c r="W503" i="8"/>
  <c r="W652" i="8"/>
  <c r="U652" i="8"/>
  <c r="U651" i="8"/>
  <c r="W500" i="8"/>
  <c r="U500" i="8"/>
  <c r="W504" i="8"/>
  <c r="W509" i="8"/>
  <c r="W444" i="8"/>
  <c r="U504" i="8"/>
  <c r="W508" i="8"/>
  <c r="U302" i="8"/>
  <c r="W302" i="8"/>
  <c r="U288" i="8"/>
  <c r="W288" i="8"/>
  <c r="U307" i="8"/>
  <c r="W307" i="8"/>
  <c r="U289" i="8"/>
  <c r="U301" i="8"/>
  <c r="W287" i="8"/>
  <c r="U297" i="8"/>
  <c r="U287" i="8"/>
  <c r="W300" i="8"/>
  <c r="W303" i="8"/>
  <c r="U303" i="8"/>
  <c r="W282" i="8"/>
  <c r="U657" i="8"/>
  <c r="W657" i="8"/>
  <c r="U653" i="8"/>
  <c r="W653" i="8"/>
  <c r="W602" i="8"/>
  <c r="U602" i="8"/>
  <c r="U588" i="8"/>
  <c r="W588" i="8"/>
  <c r="U589" i="8"/>
  <c r="W589" i="8"/>
  <c r="U654" i="8"/>
  <c r="U542" i="8"/>
  <c r="W306" i="8"/>
  <c r="U304" i="8"/>
  <c r="W562" i="8"/>
  <c r="U562" i="8"/>
  <c r="W548" i="8"/>
  <c r="U548" i="8"/>
  <c r="W654" i="8"/>
  <c r="W542" i="8"/>
  <c r="U306" i="8"/>
  <c r="W304" i="8"/>
  <c r="U599" i="8"/>
  <c r="U448" i="8"/>
  <c r="W430" i="8"/>
  <c r="U447" i="8"/>
  <c r="W447" i="8"/>
  <c r="U597" i="8"/>
  <c r="W599" i="8"/>
  <c r="W597" i="8"/>
  <c r="U450" i="8"/>
  <c r="U544" i="8"/>
  <c r="U546" i="8"/>
  <c r="W537" i="8"/>
  <c r="U537" i="8"/>
  <c r="W280" i="8"/>
  <c r="U660" i="8"/>
  <c r="W546" i="8"/>
  <c r="W600" i="8"/>
  <c r="U600" i="8"/>
  <c r="W547" i="8"/>
  <c r="W601" i="8"/>
  <c r="U601" i="8"/>
  <c r="W541" i="8"/>
  <c r="U541" i="8"/>
  <c r="U431" i="8"/>
  <c r="W431" i="8"/>
  <c r="U511" i="8"/>
  <c r="U281" i="8"/>
  <c r="W448" i="8"/>
  <c r="W281" i="8"/>
  <c r="U430" i="8"/>
  <c r="W658" i="8"/>
  <c r="U658" i="8"/>
  <c r="W656" i="8"/>
  <c r="U656" i="8"/>
  <c r="U659" i="8"/>
  <c r="W659" i="8"/>
  <c r="U547" i="8"/>
  <c r="W598" i="8"/>
  <c r="U598" i="8"/>
  <c r="U536" i="8"/>
  <c r="W536" i="8"/>
  <c r="W511" i="8"/>
  <c r="U655" i="8"/>
  <c r="U545" i="8"/>
  <c r="W655" i="8"/>
  <c r="W660" i="8"/>
  <c r="W545" i="8"/>
  <c r="W450" i="8"/>
  <c r="W513" i="8"/>
  <c r="U513" i="8"/>
  <c r="W544" i="8"/>
  <c r="U279" i="8"/>
  <c r="W279" i="8"/>
  <c r="U280" i="8"/>
  <c r="U446" i="8"/>
  <c r="W446" i="8"/>
  <c r="W451" i="8"/>
  <c r="U451" i="8"/>
  <c r="U937" i="8"/>
  <c r="W937" i="8"/>
  <c r="U27" i="8"/>
  <c r="U23" i="8"/>
  <c r="U21" i="8"/>
  <c r="W27" i="8"/>
  <c r="W23" i="8"/>
  <c r="W21" i="8"/>
  <c r="W449" i="8"/>
  <c r="U449" i="8"/>
  <c r="U502" i="8"/>
  <c r="W502" i="8"/>
  <c r="W469" i="8"/>
  <c r="U469" i="8"/>
  <c r="U371" i="8"/>
  <c r="U824" i="8"/>
  <c r="W824" i="8"/>
  <c r="W399" i="8"/>
  <c r="U399" i="8"/>
  <c r="W371" i="8"/>
  <c r="U389" i="8"/>
  <c r="W388" i="8"/>
  <c r="U388" i="8"/>
  <c r="U242" i="8"/>
  <c r="W242" i="8"/>
  <c r="U418" i="8"/>
  <c r="W418" i="8"/>
  <c r="U421" i="8"/>
  <c r="U582" i="8"/>
  <c r="W582" i="8"/>
  <c r="W389" i="8"/>
  <c r="W421" i="8"/>
  <c r="U867" i="8"/>
  <c r="W833" i="8"/>
  <c r="U715" i="8"/>
  <c r="W526" i="8"/>
  <c r="W559" i="8"/>
  <c r="U559" i="8"/>
  <c r="U669" i="8"/>
  <c r="U526" i="8"/>
  <c r="W920" i="8"/>
  <c r="W669" i="8"/>
  <c r="W826" i="8"/>
  <c r="U560" i="8"/>
  <c r="W894" i="8"/>
  <c r="U833" i="8"/>
  <c r="W891" i="8"/>
  <c r="U891" i="8"/>
  <c r="W560" i="8"/>
  <c r="U920" i="8"/>
  <c r="W867" i="8"/>
  <c r="U714" i="8"/>
  <c r="W714" i="8"/>
  <c r="W865" i="8"/>
  <c r="U712" i="8"/>
  <c r="W712" i="8"/>
  <c r="U865" i="8"/>
  <c r="U826" i="8"/>
  <c r="W866" i="8"/>
  <c r="U894" i="8"/>
  <c r="U866" i="8"/>
  <c r="U670" i="8"/>
  <c r="U524" i="8"/>
  <c r="W524" i="8"/>
  <c r="W715" i="8"/>
  <c r="W670" i="8"/>
  <c r="U702" i="8"/>
  <c r="W702" i="8"/>
  <c r="W697" i="8"/>
  <c r="U697" i="8"/>
  <c r="U245" i="8"/>
  <c r="W245" i="8"/>
  <c r="U223" i="8"/>
  <c r="U186" i="8"/>
  <c r="U184" i="8"/>
  <c r="U185" i="8"/>
  <c r="W184" i="8"/>
  <c r="U220" i="8"/>
  <c r="U225" i="8"/>
  <c r="W220" i="8"/>
  <c r="W186" i="8"/>
  <c r="W222" i="8"/>
  <c r="U233" i="8"/>
  <c r="W223" i="8"/>
  <c r="W185" i="8"/>
  <c r="U224" i="8"/>
  <c r="W224" i="8"/>
  <c r="U235" i="8"/>
  <c r="W235" i="8"/>
  <c r="U234" i="8"/>
  <c r="W234" i="8"/>
  <c r="W233" i="8"/>
  <c r="U222" i="8"/>
  <c r="U221" i="8"/>
  <c r="W221" i="8"/>
  <c r="W225" i="8"/>
  <c r="U909" i="8"/>
  <c r="U885" i="8"/>
  <c r="W525" i="8"/>
  <c r="W863" i="8"/>
  <c r="W886" i="8"/>
  <c r="U525" i="8"/>
  <c r="U884" i="8"/>
  <c r="W864" i="8"/>
  <c r="U850" i="8"/>
  <c r="W585" i="8"/>
  <c r="U585" i="8"/>
  <c r="U861" i="8"/>
  <c r="W909" i="8"/>
  <c r="W885" i="8"/>
  <c r="U886" i="8"/>
  <c r="U863" i="8"/>
  <c r="W853" i="8"/>
  <c r="U853" i="8"/>
  <c r="W884" i="8"/>
  <c r="W850" i="8"/>
  <c r="U864" i="8"/>
  <c r="W861" i="8"/>
  <c r="U703" i="8"/>
  <c r="W704" i="8"/>
  <c r="W703" i="8"/>
  <c r="U704" i="8"/>
  <c r="U523" i="8"/>
  <c r="W523" i="8"/>
  <c r="U735" i="8"/>
  <c r="U671" i="8"/>
  <c r="W671" i="8"/>
  <c r="W735" i="8"/>
  <c r="W402" i="8"/>
  <c r="U402" i="8"/>
  <c r="W747" i="8"/>
  <c r="U747" i="8"/>
  <c r="W475" i="8"/>
  <c r="U472" i="8"/>
  <c r="U475" i="8"/>
  <c r="W472" i="8"/>
  <c r="W381" i="8"/>
  <c r="U381" i="8"/>
  <c r="U172" i="8"/>
  <c r="W172" i="8"/>
  <c r="W917" i="8"/>
  <c r="U916" i="8"/>
  <c r="U917" i="8"/>
  <c r="W916" i="8"/>
  <c r="W856" i="8"/>
  <c r="U856" i="8"/>
  <c r="U551" i="8"/>
  <c r="W551" i="8"/>
  <c r="U722" i="8"/>
  <c r="W722" i="8"/>
  <c r="I95" i="10"/>
  <c r="A95" i="10"/>
  <c r="I96" i="10"/>
  <c r="A96" i="10"/>
  <c r="F716" i="9" l="1"/>
  <c r="S105" i="19" l="1"/>
  <c r="S103" i="19"/>
  <c r="S101" i="19"/>
  <c r="S100" i="19"/>
  <c r="S99" i="19"/>
  <c r="S98" i="19"/>
  <c r="S97" i="19"/>
  <c r="S95" i="19"/>
  <c r="S94" i="19"/>
  <c r="S93" i="19"/>
  <c r="S92" i="19"/>
  <c r="S91" i="19"/>
  <c r="S90" i="19"/>
  <c r="S87" i="19"/>
  <c r="S86" i="19"/>
  <c r="S84" i="19"/>
  <c r="S80" i="19"/>
  <c r="S77" i="19"/>
  <c r="S74" i="19"/>
  <c r="S73" i="19"/>
  <c r="S72" i="19"/>
  <c r="S67" i="19"/>
  <c r="S66" i="19"/>
  <c r="S64" i="19"/>
  <c r="S62" i="19"/>
  <c r="S61" i="19"/>
  <c r="S60" i="19"/>
  <c r="S59" i="19"/>
  <c r="S58" i="19"/>
  <c r="S54" i="19"/>
  <c r="S52" i="19"/>
  <c r="S51" i="19"/>
  <c r="S50" i="19"/>
  <c r="S49" i="19"/>
  <c r="S48" i="19"/>
  <c r="S46" i="19"/>
  <c r="S45" i="19"/>
  <c r="S44" i="19"/>
  <c r="S43" i="19"/>
  <c r="S42" i="19"/>
  <c r="S40" i="19"/>
  <c r="S38" i="19"/>
  <c r="S37" i="19"/>
  <c r="S36" i="19"/>
  <c r="S35" i="19"/>
  <c r="S34" i="19"/>
  <c r="S32" i="19"/>
  <c r="S31" i="19"/>
  <c r="S30" i="19"/>
  <c r="S29" i="19"/>
  <c r="S26" i="19"/>
  <c r="S25" i="19"/>
  <c r="S24" i="19"/>
  <c r="S22" i="19"/>
  <c r="S20" i="19"/>
  <c r="S19" i="19"/>
  <c r="S18" i="19"/>
  <c r="S17" i="19"/>
  <c r="S16" i="19"/>
  <c r="S15" i="19"/>
  <c r="S10" i="19"/>
  <c r="S8" i="19"/>
  <c r="S7" i="19"/>
  <c r="S5" i="19"/>
  <c r="S332" i="19" l="1"/>
  <c r="S331" i="19"/>
  <c r="S330" i="19"/>
  <c r="S329" i="19"/>
  <c r="S328" i="19"/>
  <c r="S327" i="19"/>
  <c r="S326" i="19"/>
  <c r="S325" i="19"/>
  <c r="S324" i="19"/>
  <c r="S323" i="19"/>
  <c r="S322" i="19"/>
  <c r="S321" i="19"/>
  <c r="S320" i="19"/>
  <c r="S319" i="19"/>
  <c r="S318" i="19"/>
  <c r="S317" i="19"/>
  <c r="S316" i="19"/>
  <c r="S315" i="19"/>
  <c r="S314" i="19"/>
  <c r="S313" i="19"/>
  <c r="S312" i="19"/>
  <c r="S311" i="19"/>
  <c r="S310" i="19"/>
  <c r="S309" i="19"/>
  <c r="S308" i="19"/>
  <c r="S307" i="19"/>
  <c r="S306" i="19"/>
  <c r="S305" i="19"/>
  <c r="S304" i="19"/>
  <c r="S303" i="19"/>
  <c r="S302" i="19"/>
  <c r="S301" i="19"/>
  <c r="S300" i="19"/>
  <c r="S299" i="19"/>
  <c r="S298" i="19"/>
  <c r="S297" i="19"/>
  <c r="S296" i="19"/>
  <c r="S295" i="19"/>
  <c r="S294" i="19"/>
  <c r="S293" i="19"/>
  <c r="S292" i="19"/>
  <c r="S291" i="19"/>
  <c r="S290" i="19"/>
  <c r="S289" i="19"/>
  <c r="S288" i="19"/>
  <c r="S287" i="19"/>
  <c r="S286" i="19"/>
  <c r="S285" i="19"/>
  <c r="S284" i="19"/>
  <c r="S283" i="19"/>
  <c r="S282" i="19"/>
  <c r="S281" i="19"/>
  <c r="S280" i="19"/>
  <c r="S279" i="19"/>
  <c r="S278" i="19"/>
  <c r="S277" i="19"/>
  <c r="S276" i="19"/>
  <c r="S275" i="19"/>
  <c r="S274" i="19"/>
  <c r="S273" i="19"/>
  <c r="S272" i="19"/>
  <c r="S271" i="19"/>
  <c r="S270" i="19"/>
  <c r="S269" i="19"/>
  <c r="S268" i="19"/>
  <c r="S267" i="19"/>
  <c r="S266" i="19"/>
  <c r="S265" i="19"/>
  <c r="S264" i="19"/>
  <c r="S263" i="19"/>
  <c r="S262" i="19"/>
  <c r="S261" i="19"/>
  <c r="S260" i="19"/>
  <c r="S259" i="19"/>
  <c r="S258" i="19"/>
  <c r="S257" i="19"/>
  <c r="S256" i="19"/>
  <c r="S255" i="19"/>
  <c r="S254" i="19"/>
  <c r="S253" i="19"/>
  <c r="S252" i="19"/>
  <c r="S251" i="19"/>
  <c r="S250" i="19"/>
  <c r="S249" i="19"/>
  <c r="S248" i="19"/>
  <c r="S247" i="19"/>
  <c r="S246" i="19"/>
  <c r="S245" i="19"/>
  <c r="S244" i="19"/>
  <c r="S243" i="19"/>
  <c r="S242" i="19"/>
  <c r="S241" i="19"/>
  <c r="S240" i="19"/>
  <c r="S239" i="19"/>
  <c r="S238" i="19"/>
  <c r="S237" i="19"/>
  <c r="S236" i="19"/>
  <c r="S235" i="19"/>
  <c r="S234" i="19"/>
  <c r="S233" i="19"/>
  <c r="S232" i="19"/>
  <c r="S231" i="19"/>
  <c r="S230" i="19"/>
  <c r="S229" i="19"/>
  <c r="S228" i="19"/>
  <c r="S227" i="19"/>
  <c r="S226" i="19"/>
  <c r="S225" i="19"/>
  <c r="S224" i="19"/>
  <c r="S223" i="19"/>
  <c r="S222" i="19"/>
  <c r="S221" i="19"/>
  <c r="S220" i="19"/>
  <c r="S219" i="19"/>
  <c r="S218" i="19"/>
  <c r="S217" i="19"/>
  <c r="S216" i="19"/>
  <c r="S215" i="19"/>
  <c r="S214" i="19"/>
  <c r="S213" i="19"/>
  <c r="S212" i="19"/>
  <c r="S211" i="19"/>
  <c r="S210" i="19"/>
  <c r="S209" i="19"/>
  <c r="S208" i="19"/>
  <c r="S207" i="19"/>
  <c r="S206" i="19"/>
  <c r="S205" i="19"/>
  <c r="S204" i="19"/>
  <c r="S203" i="19"/>
  <c r="S202" i="19"/>
  <c r="S201" i="19"/>
  <c r="S200" i="19"/>
  <c r="S199" i="19"/>
  <c r="S198" i="19"/>
  <c r="S197" i="19"/>
  <c r="S196" i="19"/>
  <c r="S195" i="19"/>
  <c r="S194" i="19"/>
  <c r="S193" i="19"/>
  <c r="S192" i="19"/>
  <c r="S191" i="19"/>
  <c r="S190" i="19"/>
  <c r="S189" i="19"/>
  <c r="S188" i="19"/>
  <c r="S187" i="19"/>
  <c r="S186" i="19"/>
  <c r="S185" i="19"/>
  <c r="S184" i="19"/>
  <c r="S183" i="19"/>
  <c r="S182" i="19"/>
  <c r="S181" i="19"/>
  <c r="S180" i="19"/>
  <c r="S179" i="19"/>
  <c r="S178" i="19"/>
  <c r="S177" i="19"/>
  <c r="S176" i="19"/>
  <c r="S175" i="19"/>
  <c r="S174" i="19"/>
  <c r="S173" i="19"/>
  <c r="S172" i="19"/>
  <c r="S171" i="19"/>
  <c r="S170" i="19"/>
  <c r="S169" i="19"/>
  <c r="S168" i="19"/>
  <c r="S167" i="19"/>
  <c r="S166" i="19"/>
  <c r="S165" i="19"/>
  <c r="S164" i="19"/>
  <c r="S163" i="19"/>
  <c r="S162" i="19"/>
  <c r="S161" i="19"/>
  <c r="S160" i="19"/>
  <c r="S159" i="19"/>
  <c r="S158" i="19"/>
  <c r="S157" i="19"/>
  <c r="S156" i="19"/>
  <c r="S155" i="19"/>
  <c r="S154" i="19"/>
  <c r="S153" i="19"/>
  <c r="S152" i="19"/>
  <c r="S151" i="19"/>
  <c r="S150" i="19"/>
  <c r="S149" i="19"/>
  <c r="S148" i="19"/>
  <c r="S147" i="19"/>
  <c r="S146" i="19"/>
  <c r="S145" i="19"/>
  <c r="S144" i="19"/>
  <c r="S143" i="19"/>
  <c r="S142" i="19"/>
  <c r="S141" i="19"/>
  <c r="S140" i="19"/>
  <c r="S139" i="19"/>
  <c r="S138" i="19"/>
  <c r="S137" i="19"/>
  <c r="S136" i="19"/>
  <c r="S135" i="19"/>
  <c r="S134" i="19"/>
  <c r="S133" i="19"/>
  <c r="S132" i="19"/>
  <c r="S131" i="19"/>
  <c r="S130" i="19"/>
  <c r="S129" i="19"/>
  <c r="S128" i="19"/>
  <c r="S127" i="19"/>
  <c r="S126" i="19"/>
  <c r="S125" i="19"/>
  <c r="S124" i="19"/>
  <c r="S123" i="19"/>
  <c r="S122" i="19"/>
  <c r="S121" i="19"/>
  <c r="S120" i="19"/>
  <c r="S119" i="19"/>
  <c r="S118" i="19"/>
  <c r="S117" i="19"/>
  <c r="S116" i="19"/>
  <c r="S115" i="19"/>
  <c r="S114" i="19"/>
  <c r="S113" i="19"/>
  <c r="S112" i="19"/>
  <c r="S111" i="19"/>
  <c r="S110" i="19"/>
  <c r="S109" i="19"/>
  <c r="S108" i="19"/>
  <c r="S107" i="19"/>
  <c r="S106" i="19"/>
  <c r="S104" i="19"/>
  <c r="S102" i="19"/>
  <c r="S96" i="19"/>
  <c r="S89" i="19"/>
  <c r="S88" i="19"/>
  <c r="S85" i="19"/>
  <c r="S83" i="19"/>
  <c r="S82" i="19"/>
  <c r="S81" i="19"/>
  <c r="S79" i="19"/>
  <c r="S78" i="19"/>
  <c r="S76" i="19"/>
  <c r="S75" i="19"/>
  <c r="S71" i="19"/>
  <c r="S70" i="19"/>
  <c r="S69" i="19"/>
  <c r="S68" i="19"/>
  <c r="S65" i="19"/>
  <c r="S63" i="19"/>
  <c r="S57" i="19"/>
  <c r="S56" i="19"/>
  <c r="S55" i="19"/>
  <c r="S53" i="19"/>
  <c r="S47" i="19"/>
  <c r="S41" i="19"/>
  <c r="S39" i="19"/>
  <c r="S33" i="19"/>
  <c r="S28" i="19"/>
  <c r="S27" i="19"/>
  <c r="S23" i="19"/>
  <c r="S21" i="19"/>
  <c r="S14" i="19"/>
  <c r="S13" i="19"/>
  <c r="S12" i="19"/>
  <c r="S11" i="19"/>
  <c r="S9" i="19"/>
  <c r="S6" i="19"/>
  <c r="J133" i="20"/>
  <c r="J132" i="20"/>
  <c r="J131" i="20"/>
  <c r="J130" i="20"/>
  <c r="J129" i="20"/>
  <c r="J128" i="20"/>
  <c r="J127" i="20"/>
  <c r="J126" i="20"/>
  <c r="J125" i="20"/>
  <c r="J124" i="20"/>
  <c r="J123" i="20"/>
  <c r="J122" i="20"/>
  <c r="J121" i="20"/>
  <c r="J120" i="20"/>
  <c r="J119" i="20"/>
  <c r="J118" i="20"/>
  <c r="J117" i="20"/>
  <c r="J116" i="20"/>
  <c r="J115" i="20"/>
  <c r="J114" i="20"/>
  <c r="J113" i="20"/>
  <c r="J112" i="20"/>
  <c r="J111" i="20"/>
  <c r="J110" i="20"/>
  <c r="J109" i="20"/>
  <c r="J108" i="20"/>
  <c r="J107" i="20"/>
  <c r="J106" i="20"/>
  <c r="J105" i="20"/>
  <c r="J104" i="20"/>
  <c r="J103" i="20"/>
  <c r="J102" i="20"/>
  <c r="J101" i="20"/>
  <c r="J100" i="20"/>
  <c r="J99" i="20"/>
  <c r="J98" i="20"/>
  <c r="J97" i="20"/>
  <c r="J96" i="20"/>
  <c r="J95" i="20"/>
  <c r="J94" i="20"/>
  <c r="J93" i="20"/>
  <c r="J92" i="20"/>
  <c r="J91" i="20"/>
  <c r="J90" i="20"/>
  <c r="J89" i="20"/>
  <c r="J88" i="20"/>
  <c r="J87" i="20"/>
  <c r="J86" i="20"/>
  <c r="J85" i="20"/>
  <c r="J84" i="20"/>
  <c r="J83" i="20"/>
  <c r="J82" i="20"/>
  <c r="J81" i="20"/>
  <c r="J80" i="20"/>
  <c r="J79" i="20"/>
  <c r="J78" i="20"/>
  <c r="J77" i="20"/>
  <c r="J76" i="20"/>
  <c r="J75" i="20"/>
  <c r="J74" i="20"/>
  <c r="J73" i="20"/>
  <c r="J72" i="20"/>
  <c r="J71" i="20"/>
  <c r="J70" i="20"/>
  <c r="J69" i="20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T332" i="19"/>
  <c r="T331" i="19"/>
  <c r="T330" i="19"/>
  <c r="T329" i="19"/>
  <c r="T328" i="19"/>
  <c r="T327" i="19"/>
  <c r="T326" i="19"/>
  <c r="T325" i="19"/>
  <c r="T324" i="19"/>
  <c r="T323" i="19"/>
  <c r="T322" i="19"/>
  <c r="T321" i="19"/>
  <c r="T320" i="19"/>
  <c r="T319" i="19"/>
  <c r="T318" i="19"/>
  <c r="T317" i="19"/>
  <c r="T316" i="19"/>
  <c r="T315" i="19"/>
  <c r="T314" i="19"/>
  <c r="T313" i="19"/>
  <c r="T312" i="19"/>
  <c r="T311" i="19"/>
  <c r="T310" i="19"/>
  <c r="T309" i="19"/>
  <c r="T308" i="19"/>
  <c r="T307" i="19"/>
  <c r="T306" i="19"/>
  <c r="T305" i="19"/>
  <c r="T304" i="19"/>
  <c r="T303" i="19"/>
  <c r="T302" i="19"/>
  <c r="T301" i="19"/>
  <c r="T300" i="19"/>
  <c r="T299" i="19"/>
  <c r="T298" i="19"/>
  <c r="T297" i="19"/>
  <c r="T296" i="19"/>
  <c r="T295" i="19"/>
  <c r="T294" i="19"/>
  <c r="T293" i="19"/>
  <c r="T292" i="19"/>
  <c r="T291" i="19"/>
  <c r="T290" i="19"/>
  <c r="T289" i="19"/>
  <c r="T288" i="19"/>
  <c r="T287" i="19"/>
  <c r="T286" i="19"/>
  <c r="T285" i="19"/>
  <c r="T284" i="19"/>
  <c r="T283" i="19"/>
  <c r="T282" i="19"/>
  <c r="T281" i="19"/>
  <c r="T280" i="19"/>
  <c r="T279" i="19"/>
  <c r="T278" i="19"/>
  <c r="T277" i="19"/>
  <c r="T276" i="19"/>
  <c r="T275" i="19"/>
  <c r="T274" i="19"/>
  <c r="T273" i="19"/>
  <c r="T272" i="19"/>
  <c r="T271" i="19"/>
  <c r="T270" i="19"/>
  <c r="T269" i="19"/>
  <c r="T268" i="19"/>
  <c r="T267" i="19"/>
  <c r="T266" i="19"/>
  <c r="T265" i="19"/>
  <c r="T264" i="19"/>
  <c r="T263" i="19"/>
  <c r="T262" i="19"/>
  <c r="T261" i="19"/>
  <c r="T260" i="19"/>
  <c r="T259" i="19"/>
  <c r="T258" i="19"/>
  <c r="T257" i="19"/>
  <c r="T256" i="19"/>
  <c r="T255" i="19"/>
  <c r="T254" i="19"/>
  <c r="T253" i="19"/>
  <c r="T252" i="19"/>
  <c r="T251" i="19"/>
  <c r="T250" i="19"/>
  <c r="T249" i="19"/>
  <c r="T248" i="19"/>
  <c r="T247" i="19"/>
  <c r="T246" i="19"/>
  <c r="T245" i="19"/>
  <c r="T244" i="19"/>
  <c r="T243" i="19"/>
  <c r="T242" i="19"/>
  <c r="T241" i="19"/>
  <c r="T240" i="19"/>
  <c r="T239" i="19"/>
  <c r="T238" i="19"/>
  <c r="T237" i="19"/>
  <c r="T236" i="19"/>
  <c r="T235" i="19"/>
  <c r="T234" i="19"/>
  <c r="T233" i="19"/>
  <c r="T232" i="19"/>
  <c r="T231" i="19"/>
  <c r="T230" i="19"/>
  <c r="T229" i="19"/>
  <c r="T228" i="19"/>
  <c r="T227" i="19"/>
  <c r="T226" i="19"/>
  <c r="T225" i="19"/>
  <c r="T224" i="19"/>
  <c r="T223" i="19"/>
  <c r="T222" i="19"/>
  <c r="T221" i="19"/>
  <c r="T220" i="19"/>
  <c r="T219" i="19"/>
  <c r="T218" i="19"/>
  <c r="T217" i="19"/>
  <c r="T216" i="19"/>
  <c r="T215" i="19"/>
  <c r="T214" i="19"/>
  <c r="T213" i="19"/>
  <c r="T212" i="19"/>
  <c r="T211" i="19"/>
  <c r="T210" i="19"/>
  <c r="T209" i="19"/>
  <c r="T208" i="19"/>
  <c r="T207" i="19"/>
  <c r="T206" i="19"/>
  <c r="T205" i="19"/>
  <c r="T204" i="19"/>
  <c r="T203" i="19"/>
  <c r="T202" i="19"/>
  <c r="T201" i="19"/>
  <c r="T200" i="19"/>
  <c r="T199" i="19"/>
  <c r="T198" i="19"/>
  <c r="T197" i="19"/>
  <c r="T196" i="19"/>
  <c r="T195" i="19"/>
  <c r="T194" i="19"/>
  <c r="T193" i="19"/>
  <c r="T192" i="19"/>
  <c r="T191" i="19"/>
  <c r="T190" i="19"/>
  <c r="T189" i="19"/>
  <c r="T188" i="19"/>
  <c r="T187" i="19"/>
  <c r="T186" i="19"/>
  <c r="T185" i="19"/>
  <c r="T184" i="19"/>
  <c r="T183" i="19"/>
  <c r="T182" i="19"/>
  <c r="T181" i="19"/>
  <c r="T180" i="19"/>
  <c r="T179" i="19"/>
  <c r="T178" i="19"/>
  <c r="T177" i="19"/>
  <c r="T176" i="19"/>
  <c r="T175" i="19"/>
  <c r="T174" i="19"/>
  <c r="T173" i="19"/>
  <c r="T172" i="19"/>
  <c r="T171" i="19"/>
  <c r="T170" i="19"/>
  <c r="T169" i="19"/>
  <c r="T168" i="19"/>
  <c r="T167" i="19"/>
  <c r="T166" i="19"/>
  <c r="T165" i="19"/>
  <c r="T164" i="19"/>
  <c r="T163" i="19"/>
  <c r="T162" i="19"/>
  <c r="T161" i="19"/>
  <c r="T160" i="19"/>
  <c r="T159" i="19"/>
  <c r="T158" i="19"/>
  <c r="T157" i="19"/>
  <c r="T156" i="19"/>
  <c r="T155" i="19"/>
  <c r="T154" i="19"/>
  <c r="T153" i="19"/>
  <c r="T152" i="19"/>
  <c r="T151" i="19"/>
  <c r="T150" i="19"/>
  <c r="T149" i="19"/>
  <c r="T148" i="19"/>
  <c r="T147" i="19"/>
  <c r="T146" i="19"/>
  <c r="T145" i="19"/>
  <c r="T144" i="19"/>
  <c r="T143" i="19"/>
  <c r="T142" i="19"/>
  <c r="T141" i="19"/>
  <c r="T140" i="19"/>
  <c r="T139" i="19"/>
  <c r="T138" i="19"/>
  <c r="T137" i="19"/>
  <c r="T136" i="19"/>
  <c r="T135" i="19"/>
  <c r="T134" i="19"/>
  <c r="T133" i="19"/>
  <c r="T132" i="19"/>
  <c r="T131" i="19"/>
  <c r="T130" i="19"/>
  <c r="T129" i="19"/>
  <c r="T128" i="19"/>
  <c r="T127" i="19"/>
  <c r="T126" i="19"/>
  <c r="T125" i="19"/>
  <c r="T124" i="19"/>
  <c r="T123" i="19"/>
  <c r="T122" i="19"/>
  <c r="T121" i="19"/>
  <c r="T120" i="19"/>
  <c r="T119" i="19"/>
  <c r="T118" i="19"/>
  <c r="T117" i="19"/>
  <c r="T116" i="19"/>
  <c r="T115" i="19"/>
  <c r="T114" i="19"/>
  <c r="T113" i="19"/>
  <c r="T112" i="19"/>
  <c r="T111" i="19"/>
  <c r="T110" i="19"/>
  <c r="T109" i="19"/>
  <c r="T108" i="19"/>
  <c r="T107" i="19"/>
  <c r="T106" i="19"/>
  <c r="T105" i="19"/>
  <c r="T104" i="19"/>
  <c r="T103" i="19"/>
  <c r="T102" i="19"/>
  <c r="T101" i="19"/>
  <c r="T100" i="19"/>
  <c r="T99" i="19"/>
  <c r="T98" i="19"/>
  <c r="T97" i="19"/>
  <c r="T96" i="19"/>
  <c r="T95" i="19"/>
  <c r="T94" i="19"/>
  <c r="T93" i="19"/>
  <c r="T92" i="19"/>
  <c r="T91" i="19"/>
  <c r="T90" i="19"/>
  <c r="T89" i="19"/>
  <c r="T88" i="19"/>
  <c r="T87" i="19"/>
  <c r="T86" i="19"/>
  <c r="T85" i="19"/>
  <c r="T84" i="19"/>
  <c r="T83" i="19"/>
  <c r="T82" i="19"/>
  <c r="T81" i="19"/>
  <c r="T80" i="19"/>
  <c r="T79" i="19"/>
  <c r="T78" i="19"/>
  <c r="T77" i="19"/>
  <c r="T76" i="19"/>
  <c r="T75" i="19"/>
  <c r="T74" i="19"/>
  <c r="T73" i="19"/>
  <c r="T72" i="19"/>
  <c r="T71" i="19"/>
  <c r="T70" i="19"/>
  <c r="T69" i="19"/>
  <c r="T68" i="19"/>
  <c r="T67" i="19"/>
  <c r="T66" i="19"/>
  <c r="T65" i="19"/>
  <c r="T64" i="19"/>
  <c r="T63" i="19"/>
  <c r="T62" i="19"/>
  <c r="T61" i="19"/>
  <c r="T60" i="19"/>
  <c r="T59" i="19"/>
  <c r="T58" i="19"/>
  <c r="T57" i="19"/>
  <c r="T56" i="19"/>
  <c r="T55" i="19"/>
  <c r="T54" i="19"/>
  <c r="T53" i="19"/>
  <c r="T52" i="19"/>
  <c r="T51" i="19"/>
  <c r="T50" i="19"/>
  <c r="T49" i="19"/>
  <c r="T48" i="19"/>
  <c r="T47" i="19"/>
  <c r="T46" i="19"/>
  <c r="T45" i="19"/>
  <c r="T44" i="19"/>
  <c r="T43" i="19"/>
  <c r="T42" i="19"/>
  <c r="T41" i="19"/>
  <c r="T40" i="19"/>
  <c r="T39" i="19"/>
  <c r="T38" i="19"/>
  <c r="T37" i="19"/>
  <c r="T36" i="19"/>
  <c r="T35" i="19"/>
  <c r="T34" i="19"/>
  <c r="T33" i="19"/>
  <c r="T32" i="19"/>
  <c r="T31" i="19"/>
  <c r="T30" i="19"/>
  <c r="T29" i="19"/>
  <c r="T28" i="19"/>
  <c r="T27" i="19"/>
  <c r="T26" i="19"/>
  <c r="T25" i="19"/>
  <c r="T24" i="19"/>
  <c r="T23" i="19"/>
  <c r="T22" i="19"/>
  <c r="T21" i="19"/>
  <c r="T20" i="19"/>
  <c r="T19" i="19"/>
  <c r="AL18" i="19"/>
  <c r="AK18" i="19"/>
  <c r="AJ18" i="19"/>
  <c r="AI18" i="19"/>
  <c r="T18" i="19"/>
  <c r="AL17" i="19"/>
  <c r="AK17" i="19"/>
  <c r="AJ17" i="19"/>
  <c r="AI17" i="19"/>
  <c r="T17" i="19"/>
  <c r="AL16" i="19"/>
  <c r="AK16" i="19"/>
  <c r="AJ16" i="19"/>
  <c r="AI16" i="19"/>
  <c r="T16" i="19"/>
  <c r="AL15" i="19"/>
  <c r="AK15" i="19"/>
  <c r="AJ15" i="19"/>
  <c r="AI15" i="19"/>
  <c r="T15" i="19"/>
  <c r="AL14" i="19"/>
  <c r="AK14" i="19"/>
  <c r="AJ14" i="19"/>
  <c r="AI14" i="19"/>
  <c r="T14" i="19"/>
  <c r="AL13" i="19"/>
  <c r="AK13" i="19"/>
  <c r="AJ13" i="19"/>
  <c r="AI13" i="19"/>
  <c r="T13" i="19"/>
  <c r="AL12" i="19"/>
  <c r="AK12" i="19"/>
  <c r="AJ12" i="19"/>
  <c r="AI12" i="19"/>
  <c r="T12" i="19"/>
  <c r="AL11" i="19"/>
  <c r="AK11" i="19"/>
  <c r="AJ11" i="19"/>
  <c r="AI11" i="19"/>
  <c r="T11" i="19"/>
  <c r="AL10" i="19"/>
  <c r="AK10" i="19"/>
  <c r="AJ10" i="19"/>
  <c r="AI10" i="19"/>
  <c r="T10" i="19"/>
  <c r="AL9" i="19"/>
  <c r="AK9" i="19"/>
  <c r="AJ9" i="19"/>
  <c r="AI9" i="19"/>
  <c r="T9" i="19"/>
  <c r="AL8" i="19"/>
  <c r="AK8" i="19"/>
  <c r="AJ8" i="19"/>
  <c r="AI8" i="19"/>
  <c r="T8" i="19"/>
  <c r="AL7" i="19"/>
  <c r="AK7" i="19"/>
  <c r="AJ7" i="19"/>
  <c r="AI7" i="19"/>
  <c r="T7" i="19"/>
  <c r="AL6" i="19"/>
  <c r="AK6" i="19"/>
  <c r="AJ6" i="19"/>
  <c r="AI6" i="19"/>
  <c r="T6" i="19"/>
  <c r="AL5" i="19"/>
  <c r="AK5" i="19"/>
  <c r="AJ5" i="19"/>
  <c r="AI5" i="19"/>
  <c r="T5" i="19"/>
  <c r="I60" i="10"/>
  <c r="I61" i="10" s="1"/>
  <c r="I62" i="10" s="1"/>
  <c r="I63" i="10" s="1"/>
  <c r="I64" i="10" s="1"/>
  <c r="I65" i="10" s="1"/>
  <c r="I66" i="10" s="1"/>
  <c r="I67" i="10" s="1"/>
  <c r="I68" i="10" s="1"/>
  <c r="I69" i="10" s="1"/>
  <c r="I70" i="10" s="1"/>
  <c r="I71" i="10" s="1"/>
  <c r="I72" i="10" s="1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I83" i="10" s="1"/>
  <c r="I84" i="10" s="1"/>
  <c r="I85" i="10" s="1"/>
  <c r="I86" i="10" s="1"/>
  <c r="I87" i="10" s="1"/>
  <c r="I88" i="10" s="1"/>
  <c r="I89" i="10" s="1"/>
  <c r="I90" i="10" s="1"/>
  <c r="I91" i="10" s="1"/>
  <c r="I92" i="10" s="1"/>
  <c r="I93" i="10" s="1"/>
  <c r="I94" i="10" s="1"/>
  <c r="I97" i="10" s="1"/>
  <c r="I99" i="10" s="1"/>
  <c r="I101" i="10" s="1"/>
  <c r="I102" i="10" s="1"/>
  <c r="I103" i="10" s="1"/>
  <c r="I104" i="10" s="1"/>
  <c r="I105" i="10" s="1"/>
  <c r="I106" i="10" s="1"/>
  <c r="I107" i="10" s="1"/>
  <c r="I108" i="10" s="1"/>
  <c r="I109" i="10" s="1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7" i="10" s="1"/>
  <c r="A99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I7" i="10"/>
  <c r="I8" i="10" s="1"/>
  <c r="I9" i="10" s="1"/>
  <c r="I10" i="10" s="1"/>
  <c r="I11" i="10" s="1"/>
  <c r="I12" i="10" s="1"/>
  <c r="I13" i="10" s="1"/>
  <c r="I14" i="10" s="1"/>
  <c r="I15" i="10" s="1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2" i="10"/>
  <c r="A2" i="16"/>
  <c r="C4" i="8"/>
  <c r="AC674" i="8" s="1"/>
  <c r="M2" i="9"/>
  <c r="L2" i="9"/>
  <c r="F2" i="9"/>
  <c r="L1" i="17"/>
  <c r="C2" i="18"/>
  <c r="AC744" i="8" l="1"/>
  <c r="AC750" i="8"/>
  <c r="AC584" i="8"/>
  <c r="AC741" i="8"/>
  <c r="AC529" i="8"/>
  <c r="AC556" i="8"/>
  <c r="AC717" i="8"/>
  <c r="AC530" i="8"/>
  <c r="AC687" i="8"/>
  <c r="AC693" i="8"/>
  <c r="AC928" i="8"/>
  <c r="AC285" i="8"/>
  <c r="AC832" i="8"/>
  <c r="AC927" i="8"/>
  <c r="AC807" i="8"/>
  <c r="AC831" i="8"/>
  <c r="AC689" i="8"/>
  <c r="AC784" i="8"/>
  <c r="AC495" i="8"/>
  <c r="AC534" i="8"/>
  <c r="AC675" i="8"/>
  <c r="AC724" i="8"/>
  <c r="AC498" i="8"/>
  <c r="AC649" i="8"/>
  <c r="AC483" i="8"/>
  <c r="AC489" i="8"/>
  <c r="AC474" i="8"/>
  <c r="AC479" i="8"/>
  <c r="AC106" i="8"/>
  <c r="AC473" i="8"/>
  <c r="AC215" i="8"/>
  <c r="AC291" i="8"/>
  <c r="AC721" i="8"/>
  <c r="AC879" i="8"/>
  <c r="AC892" i="8"/>
  <c r="AC874" i="8"/>
  <c r="AC848" i="8"/>
  <c r="AC873" i="8"/>
  <c r="AC841" i="8"/>
  <c r="AC845" i="8"/>
  <c r="AC827" i="8"/>
  <c r="AC840" i="8"/>
  <c r="AC625" i="8"/>
  <c r="AC786" i="8"/>
  <c r="AC571" i="8"/>
  <c r="AC627" i="8"/>
  <c r="AC558" i="8"/>
  <c r="AC567" i="8"/>
  <c r="AC532" i="8"/>
  <c r="AC453" i="8"/>
  <c r="AC277" i="8"/>
  <c r="AC231" i="8"/>
  <c r="AC244" i="8"/>
  <c r="AC74" i="8"/>
  <c r="AC516" i="8"/>
  <c r="AC549" i="8"/>
  <c r="AC497" i="8"/>
  <c r="AC494" i="8"/>
  <c r="AC452" i="8"/>
  <c r="AC455" i="8"/>
  <c r="AC436" i="8"/>
  <c r="AC198" i="8"/>
  <c r="AC219" i="8"/>
  <c r="AC189" i="8"/>
  <c r="AC190" i="8"/>
  <c r="AC183" i="8"/>
  <c r="AC880" i="8"/>
  <c r="AC875" i="8"/>
  <c r="AC862" i="8"/>
  <c r="AC809" i="8"/>
  <c r="AC657" i="8"/>
  <c r="AC568" i="8"/>
  <c r="AC510" i="8"/>
  <c r="AC447" i="8"/>
  <c r="AC165" i="8"/>
  <c r="AC454" i="8"/>
  <c r="AC566" i="8"/>
  <c r="AC588" i="8"/>
  <c r="AC589" i="8"/>
  <c r="AC737" i="8"/>
  <c r="AC378" i="8"/>
  <c r="AC388" i="8"/>
  <c r="AC321" i="8"/>
  <c r="AC345" i="8"/>
  <c r="AC319" i="8"/>
  <c r="AC320" i="8"/>
  <c r="AC275" i="8"/>
  <c r="AC283" i="8"/>
  <c r="AC263" i="8"/>
  <c r="AC276" i="8"/>
  <c r="AC187" i="8"/>
  <c r="AC213" i="8"/>
  <c r="AC910" i="8"/>
  <c r="AC188" i="8"/>
  <c r="AC902" i="8"/>
  <c r="AC90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6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C180" i="8"/>
  <c r="AC181" i="8"/>
  <c r="AC182" i="8"/>
  <c r="AC184" i="8"/>
  <c r="AC185" i="8"/>
  <c r="AC186" i="8"/>
  <c r="AC191" i="8"/>
  <c r="AC192" i="8"/>
  <c r="AC193" i="8"/>
  <c r="AC194" i="8"/>
  <c r="AC195" i="8"/>
  <c r="AC196" i="8"/>
  <c r="AC197" i="8"/>
  <c r="AC199" i="8"/>
  <c r="AC200" i="8"/>
  <c r="AC201" i="8"/>
  <c r="AC202" i="8"/>
  <c r="AC203" i="8"/>
  <c r="AC204" i="8"/>
  <c r="AC205" i="8"/>
  <c r="AC206" i="8"/>
  <c r="AC207" i="8"/>
  <c r="AC208" i="8"/>
  <c r="AC210" i="8"/>
  <c r="AC211" i="8"/>
  <c r="AC212" i="8"/>
  <c r="AC214" i="8"/>
  <c r="AC216" i="8"/>
  <c r="AC217" i="8"/>
  <c r="AC218" i="8"/>
  <c r="AC220" i="8"/>
  <c r="AC221" i="8"/>
  <c r="AC222" i="8"/>
  <c r="AC223" i="8"/>
  <c r="AC224" i="8"/>
  <c r="AC225" i="8"/>
  <c r="AC226" i="8"/>
  <c r="AC227" i="8"/>
  <c r="AC228" i="8"/>
  <c r="AC229" i="8"/>
  <c r="AC230" i="8"/>
  <c r="AC232" i="8"/>
  <c r="AC233" i="8"/>
  <c r="AC234" i="8"/>
  <c r="AC235" i="8"/>
  <c r="AC236" i="8"/>
  <c r="AC237" i="8"/>
  <c r="AC238" i="8"/>
  <c r="AC239" i="8"/>
  <c r="AC240" i="8"/>
  <c r="AC241" i="8"/>
  <c r="AC242" i="8"/>
  <c r="AC243" i="8"/>
  <c r="AC245" i="8"/>
  <c r="AC246" i="8"/>
  <c r="AC247" i="8"/>
  <c r="AC248" i="8"/>
  <c r="AC249" i="8"/>
  <c r="AC250" i="8"/>
  <c r="AC251" i="8"/>
  <c r="AC252" i="8"/>
  <c r="AC253" i="8"/>
  <c r="AC254" i="8"/>
  <c r="AC255" i="8"/>
  <c r="AC256" i="8"/>
  <c r="AC257" i="8"/>
  <c r="AC258" i="8"/>
  <c r="AC259" i="8"/>
  <c r="AC260" i="8"/>
  <c r="AC261" i="8"/>
  <c r="AC262" i="8"/>
  <c r="AC264" i="8"/>
  <c r="AC265" i="8"/>
  <c r="AC266" i="8"/>
  <c r="AC267" i="8"/>
  <c r="AC268" i="8"/>
  <c r="AC269" i="8"/>
  <c r="AC270" i="8"/>
  <c r="AC271" i="8"/>
  <c r="AC272" i="8"/>
  <c r="AC273" i="8"/>
  <c r="AC274" i="8"/>
  <c r="AC278" i="8"/>
  <c r="AC279" i="8"/>
  <c r="AC280" i="8"/>
  <c r="AC281" i="8"/>
  <c r="AC282" i="8"/>
  <c r="AC284" i="8"/>
  <c r="AC286" i="8"/>
  <c r="AC287" i="8"/>
  <c r="AC288" i="8"/>
  <c r="AC289" i="8"/>
  <c r="AC290" i="8"/>
  <c r="AC292" i="8"/>
  <c r="AC293" i="8"/>
  <c r="AC294" i="8"/>
  <c r="AC295" i="8"/>
  <c r="AC296" i="8"/>
  <c r="AC297" i="8"/>
  <c r="AC298" i="8"/>
  <c r="AC299" i="8"/>
  <c r="AC300" i="8"/>
  <c r="AC301" i="8"/>
  <c r="AC302" i="8"/>
  <c r="AC303" i="8"/>
  <c r="AC304" i="8"/>
  <c r="AC305" i="8"/>
  <c r="AC306" i="8"/>
  <c r="AC307" i="8"/>
  <c r="AC308" i="8"/>
  <c r="AC309" i="8"/>
  <c r="AC310" i="8"/>
  <c r="AC311" i="8"/>
  <c r="AC312" i="8"/>
  <c r="AC313" i="8"/>
  <c r="AC314" i="8"/>
  <c r="AC315" i="8"/>
  <c r="AC316" i="8"/>
  <c r="AC317" i="8"/>
  <c r="AC318" i="8"/>
  <c r="AC322" i="8"/>
  <c r="AC323" i="8"/>
  <c r="AC324" i="8"/>
  <c r="AC325" i="8"/>
  <c r="AC326" i="8"/>
  <c r="AC327" i="8"/>
  <c r="AC328" i="8"/>
  <c r="AC329" i="8"/>
  <c r="AC330" i="8"/>
  <c r="AC331" i="8"/>
  <c r="AC332" i="8"/>
  <c r="AC333" i="8"/>
  <c r="AC334" i="8"/>
  <c r="AC335" i="8"/>
  <c r="AC336" i="8"/>
  <c r="AC337" i="8"/>
  <c r="AC339" i="8"/>
  <c r="AC340" i="8"/>
  <c r="AC341" i="8"/>
  <c r="AC342" i="8"/>
  <c r="AC343" i="8"/>
  <c r="AC344" i="8"/>
  <c r="AC346" i="8"/>
  <c r="AC347" i="8"/>
  <c r="AC348" i="8"/>
  <c r="AC349" i="8"/>
  <c r="AC350" i="8"/>
  <c r="AC351" i="8"/>
  <c r="AC352" i="8"/>
  <c r="AC353" i="8"/>
  <c r="AC354" i="8"/>
  <c r="AC355" i="8"/>
  <c r="AC356" i="8"/>
  <c r="AC357" i="8"/>
  <c r="AC358" i="8"/>
  <c r="AC359" i="8"/>
  <c r="AC360" i="8"/>
  <c r="AC361" i="8"/>
  <c r="AC362" i="8"/>
  <c r="AC363" i="8"/>
  <c r="AC364" i="8"/>
  <c r="AC365" i="8"/>
  <c r="AC366" i="8"/>
  <c r="AC367" i="8"/>
  <c r="AC368" i="8"/>
  <c r="AC369" i="8"/>
  <c r="AC370" i="8"/>
  <c r="AC371" i="8"/>
  <c r="AC372" i="8"/>
  <c r="AC373" i="8"/>
  <c r="AC374" i="8"/>
  <c r="AC375" i="8"/>
  <c r="AC376" i="8"/>
  <c r="AC379" i="8"/>
  <c r="AC380" i="8"/>
  <c r="AC381" i="8"/>
  <c r="AC382" i="8"/>
  <c r="AC383" i="8"/>
  <c r="AC384" i="8"/>
  <c r="AC385" i="8"/>
  <c r="AC386" i="8"/>
  <c r="AC387" i="8"/>
  <c r="AC389" i="8"/>
  <c r="AC390" i="8"/>
  <c r="AC391" i="8"/>
  <c r="AC392" i="8"/>
  <c r="AC393" i="8"/>
  <c r="AC394" i="8"/>
  <c r="AC395" i="8"/>
  <c r="AC396" i="8"/>
  <c r="AC397" i="8"/>
  <c r="AC398" i="8"/>
  <c r="AC399" i="8"/>
  <c r="AC400" i="8"/>
  <c r="AC401" i="8"/>
  <c r="AC402" i="8"/>
  <c r="AC403" i="8"/>
  <c r="AC404" i="8"/>
  <c r="AC405" i="8"/>
  <c r="AC406" i="8"/>
  <c r="AC407" i="8"/>
  <c r="AC408" i="8"/>
  <c r="AC409" i="8"/>
  <c r="AC410" i="8"/>
  <c r="AC411" i="8"/>
  <c r="AC412" i="8"/>
  <c r="AC413" i="8"/>
  <c r="AC414" i="8"/>
  <c r="AC415" i="8"/>
  <c r="AC416" i="8"/>
  <c r="AC417" i="8"/>
  <c r="AC418" i="8"/>
  <c r="AC419" i="8"/>
  <c r="AC420" i="8"/>
  <c r="AC421" i="8"/>
  <c r="AC422" i="8"/>
  <c r="AC423" i="8"/>
  <c r="AC424" i="8"/>
  <c r="AC425" i="8"/>
  <c r="AC426" i="8"/>
  <c r="AC427" i="8"/>
  <c r="AC428" i="8"/>
  <c r="AC430" i="8"/>
  <c r="AC431" i="8"/>
  <c r="AC432" i="8"/>
  <c r="AC433" i="8"/>
  <c r="AC434" i="8"/>
  <c r="AC435" i="8"/>
  <c r="AC437" i="8"/>
  <c r="AC438" i="8"/>
  <c r="AC440" i="8"/>
  <c r="AC441" i="8"/>
  <c r="AC442" i="8"/>
  <c r="AC443" i="8"/>
  <c r="AC444" i="8"/>
  <c r="AC445" i="8"/>
  <c r="AC446" i="8"/>
  <c r="AC448" i="8"/>
  <c r="AC449" i="8"/>
  <c r="AC450" i="8"/>
  <c r="AC451" i="8"/>
  <c r="AC456" i="8"/>
  <c r="AC457" i="8"/>
  <c r="AC458" i="8"/>
  <c r="AC459" i="8"/>
  <c r="AC460" i="8"/>
  <c r="AC461" i="8"/>
  <c r="AC462" i="8"/>
  <c r="AC463" i="8"/>
  <c r="AC464" i="8"/>
  <c r="AC465" i="8"/>
  <c r="AC466" i="8"/>
  <c r="AC467" i="8"/>
  <c r="AC468" i="8"/>
  <c r="AC469" i="8"/>
  <c r="AC470" i="8"/>
  <c r="AC471" i="8"/>
  <c r="AC472" i="8"/>
  <c r="AC475" i="8"/>
  <c r="AC476" i="8"/>
  <c r="AC477" i="8"/>
  <c r="AC478" i="8"/>
  <c r="AC480" i="8"/>
  <c r="AC481" i="8"/>
  <c r="AC482" i="8"/>
  <c r="AC484" i="8"/>
  <c r="AC485" i="8"/>
  <c r="AC486" i="8"/>
  <c r="AC487" i="8"/>
  <c r="AC488" i="8"/>
  <c r="AC490" i="8"/>
  <c r="AC491" i="8"/>
  <c r="AC492" i="8"/>
  <c r="AC493" i="8"/>
  <c r="AC496" i="8"/>
  <c r="AC499" i="8"/>
  <c r="AC500" i="8"/>
  <c r="AC501" i="8"/>
  <c r="AC502" i="8"/>
  <c r="AC503" i="8"/>
  <c r="AC504" i="8"/>
  <c r="AC505" i="8"/>
  <c r="AC506" i="8"/>
  <c r="AC507" i="8"/>
  <c r="AC508" i="8"/>
  <c r="AC509" i="8"/>
  <c r="AC511" i="8"/>
  <c r="AC512" i="8"/>
  <c r="AC513" i="8"/>
  <c r="AC514" i="8"/>
  <c r="AC515" i="8"/>
  <c r="AC517" i="8"/>
  <c r="AC518" i="8"/>
  <c r="AC519" i="8"/>
  <c r="AC520" i="8"/>
  <c r="AC521" i="8"/>
  <c r="AC522" i="8"/>
  <c r="AC523" i="8"/>
  <c r="AC524" i="8"/>
  <c r="AC525" i="8"/>
  <c r="AC526" i="8"/>
  <c r="AC527" i="8"/>
  <c r="AC528" i="8"/>
  <c r="AC533" i="8"/>
  <c r="AC535" i="8"/>
  <c r="AC536" i="8"/>
  <c r="AC537" i="8"/>
  <c r="AC538" i="8"/>
  <c r="AC539" i="8"/>
  <c r="AC540" i="8"/>
  <c r="AC541" i="8"/>
  <c r="AC542" i="8"/>
  <c r="AC543" i="8"/>
  <c r="AC544" i="8"/>
  <c r="AC545" i="8"/>
  <c r="AC546" i="8"/>
  <c r="AC547" i="8"/>
  <c r="AC548" i="8"/>
  <c r="AC550" i="8"/>
  <c r="AC551" i="8"/>
  <c r="AC552" i="8"/>
  <c r="AC553" i="8"/>
  <c r="AC554" i="8"/>
  <c r="AC555" i="8"/>
  <c r="AC557" i="8"/>
  <c r="AC559" i="8"/>
  <c r="AC560" i="8"/>
  <c r="AC561" i="8"/>
  <c r="AC562" i="8"/>
  <c r="AC563" i="8"/>
  <c r="AC564" i="8"/>
  <c r="AC565" i="8"/>
  <c r="AC569" i="8"/>
  <c r="AC570" i="8"/>
  <c r="AC582" i="8"/>
  <c r="AC583" i="8"/>
  <c r="AC585" i="8"/>
  <c r="AC586" i="8"/>
  <c r="AC587" i="8"/>
  <c r="AC590" i="8"/>
  <c r="AC591" i="8"/>
  <c r="AC592" i="8"/>
  <c r="AC593" i="8"/>
  <c r="AC594" i="8"/>
  <c r="AC595" i="8"/>
  <c r="AC596" i="8"/>
  <c r="AC597" i="8"/>
  <c r="AC598" i="8"/>
  <c r="AC599" i="8"/>
  <c r="AC600" i="8"/>
  <c r="AC601" i="8"/>
  <c r="AC602" i="8"/>
  <c r="AC603" i="8"/>
  <c r="AC604" i="8"/>
  <c r="AC605" i="8"/>
  <c r="AC606" i="8"/>
  <c r="AC607" i="8"/>
  <c r="AC608" i="8"/>
  <c r="AC609" i="8"/>
  <c r="AC610" i="8"/>
  <c r="AC611" i="8"/>
  <c r="AC612" i="8"/>
  <c r="AC613" i="8"/>
  <c r="AC614" i="8"/>
  <c r="AC615" i="8"/>
  <c r="AC616" i="8"/>
  <c r="AC617" i="8"/>
  <c r="AC618" i="8"/>
  <c r="AC619" i="8"/>
  <c r="AC620" i="8"/>
  <c r="AC621" i="8"/>
  <c r="AC622" i="8"/>
  <c r="AC623" i="8"/>
  <c r="AC624" i="8"/>
  <c r="AC626" i="8"/>
  <c r="AC628" i="8"/>
  <c r="AC629" i="8"/>
  <c r="AC630" i="8"/>
  <c r="AC631" i="8"/>
  <c r="AC632" i="8"/>
  <c r="AC633" i="8"/>
  <c r="AC634" i="8"/>
  <c r="AC635" i="8"/>
  <c r="AC636" i="8"/>
  <c r="AC637" i="8"/>
  <c r="AC638" i="8"/>
  <c r="AC639" i="8"/>
  <c r="AC640" i="8"/>
  <c r="AC641" i="8"/>
  <c r="AC642" i="8"/>
  <c r="AC643" i="8"/>
  <c r="AC644" i="8"/>
  <c r="AC645" i="8"/>
  <c r="AC646" i="8"/>
  <c r="AC647" i="8"/>
  <c r="AC648" i="8"/>
  <c r="AC650" i="8"/>
  <c r="AC651" i="8"/>
  <c r="AC652" i="8"/>
  <c r="AC653" i="8"/>
  <c r="AC654" i="8"/>
  <c r="AC655" i="8"/>
  <c r="AC656" i="8"/>
  <c r="AC658" i="8"/>
  <c r="AC659" i="8"/>
  <c r="AC660" i="8"/>
  <c r="AC661" i="8"/>
  <c r="AC662" i="8"/>
  <c r="AC663" i="8"/>
  <c r="AC664" i="8"/>
  <c r="AC665" i="8"/>
  <c r="AC666" i="8"/>
  <c r="AC667" i="8"/>
  <c r="AC668" i="8"/>
  <c r="AC669" i="8"/>
  <c r="AC670" i="8"/>
  <c r="AC671" i="8"/>
  <c r="AC672" i="8"/>
  <c r="AC673" i="8"/>
  <c r="AC676" i="8"/>
  <c r="AC677" i="8"/>
  <c r="AC678" i="8"/>
  <c r="AC679" i="8"/>
  <c r="AC680" i="8"/>
  <c r="AC681" i="8"/>
  <c r="AC682" i="8"/>
  <c r="AC683" i="8"/>
  <c r="AC686" i="8"/>
  <c r="AC688" i="8"/>
  <c r="AC690" i="8"/>
  <c r="AC691" i="8"/>
  <c r="AC692" i="8"/>
  <c r="AC694" i="8"/>
  <c r="AC695" i="8"/>
  <c r="AC696" i="8"/>
  <c r="AC697" i="8"/>
  <c r="AC698" i="8"/>
  <c r="AC699" i="8"/>
  <c r="AC700" i="8"/>
  <c r="AC701" i="8"/>
  <c r="AC702" i="8"/>
  <c r="AC703" i="8"/>
  <c r="AC704" i="8"/>
  <c r="AC705" i="8"/>
  <c r="AC706" i="8"/>
  <c r="AC707" i="8"/>
  <c r="AC708" i="8"/>
  <c r="AC709" i="8"/>
  <c r="AC710" i="8"/>
  <c r="AC711" i="8"/>
  <c r="AC712" i="8"/>
  <c r="AC713" i="8"/>
  <c r="AC714" i="8"/>
  <c r="AC715" i="8"/>
  <c r="AC716" i="8"/>
  <c r="AC718" i="8"/>
  <c r="AC720" i="8"/>
  <c r="AC722" i="8"/>
  <c r="AC723" i="8"/>
  <c r="AC725" i="8"/>
  <c r="AC726" i="8"/>
  <c r="AC727" i="8"/>
  <c r="AC728" i="8"/>
  <c r="AC729" i="8"/>
  <c r="AC730" i="8"/>
  <c r="AC732" i="8"/>
  <c r="AC733" i="8"/>
  <c r="AC734" i="8"/>
  <c r="AC735" i="8"/>
  <c r="AC736" i="8"/>
  <c r="AC738" i="8"/>
  <c r="AC739" i="8"/>
  <c r="AC740" i="8"/>
  <c r="AC742" i="8"/>
  <c r="AC743" i="8"/>
  <c r="AC745" i="8"/>
  <c r="AC746" i="8"/>
  <c r="AC747" i="8"/>
  <c r="AC748" i="8"/>
  <c r="AC749" i="8"/>
  <c r="AC751" i="8"/>
  <c r="AC774" i="8"/>
  <c r="AC775" i="8"/>
  <c r="AC776" i="8"/>
  <c r="AC777" i="8"/>
  <c r="AC778" i="8"/>
  <c r="AC779" i="8"/>
  <c r="AC780" i="8"/>
  <c r="AC781" i="8"/>
  <c r="AC782" i="8"/>
  <c r="AC783" i="8"/>
  <c r="AC785" i="8"/>
  <c r="AC787" i="8"/>
  <c r="AC788" i="8"/>
  <c r="AC789" i="8"/>
  <c r="AC790" i="8"/>
  <c r="AC791" i="8"/>
  <c r="AC792" i="8"/>
  <c r="AC793" i="8"/>
  <c r="AC794" i="8"/>
  <c r="AC795" i="8"/>
  <c r="AC796" i="8"/>
  <c r="AC797" i="8"/>
  <c r="AC798" i="8"/>
  <c r="AC799" i="8"/>
  <c r="AC800" i="8"/>
  <c r="AC801" i="8"/>
  <c r="AC802" i="8"/>
  <c r="AC803" i="8"/>
  <c r="AC804" i="8"/>
  <c r="AC805" i="8"/>
  <c r="AC806" i="8"/>
  <c r="AC808" i="8"/>
  <c r="AC810" i="8"/>
  <c r="AC811" i="8"/>
  <c r="AC812" i="8"/>
  <c r="AC813" i="8"/>
  <c r="AC814" i="8"/>
  <c r="AC815" i="8"/>
  <c r="AC816" i="8"/>
  <c r="AC817" i="8"/>
  <c r="AC818" i="8"/>
  <c r="AC819" i="8"/>
  <c r="AC820" i="8"/>
  <c r="AC821" i="8"/>
  <c r="AC822" i="8"/>
  <c r="AC823" i="8"/>
  <c r="AC824" i="8"/>
  <c r="AC825" i="8"/>
  <c r="AC826" i="8"/>
  <c r="AC828" i="8"/>
  <c r="AC829" i="8"/>
  <c r="AC830" i="8"/>
  <c r="AC833" i="8"/>
  <c r="AC834" i="8"/>
  <c r="AC836" i="8"/>
  <c r="AC837" i="8"/>
  <c r="AC838" i="8"/>
  <c r="AC839" i="8"/>
  <c r="AC842" i="8"/>
  <c r="AC843" i="8"/>
  <c r="AC844" i="8"/>
  <c r="AC846" i="8"/>
  <c r="AC847" i="8"/>
  <c r="AC849" i="8"/>
  <c r="AC850" i="8"/>
  <c r="AC851" i="8"/>
  <c r="AC852" i="8"/>
  <c r="AC853" i="8"/>
  <c r="AC854" i="8"/>
  <c r="AC855" i="8"/>
  <c r="AC856" i="8"/>
  <c r="AC857" i="8"/>
  <c r="AC858" i="8"/>
  <c r="AC859" i="8"/>
  <c r="AC860" i="8"/>
  <c r="AC861" i="8"/>
  <c r="AC863" i="8"/>
  <c r="AC864" i="8"/>
  <c r="AC865" i="8"/>
  <c r="AC866" i="8"/>
  <c r="AC867" i="8"/>
  <c r="AC868" i="8"/>
  <c r="AC869" i="8"/>
  <c r="AC870" i="8"/>
  <c r="AC876" i="8"/>
  <c r="AC877" i="8"/>
  <c r="AC878" i="8"/>
  <c r="AC881" i="8"/>
  <c r="AC882" i="8"/>
  <c r="AC883" i="8"/>
  <c r="AC884" i="8"/>
  <c r="AC885" i="8"/>
  <c r="AC886" i="8"/>
  <c r="AC887" i="8"/>
  <c r="AC888" i="8"/>
  <c r="AC889" i="8"/>
  <c r="AC890" i="8"/>
  <c r="AC891" i="8"/>
  <c r="AC893" i="8"/>
  <c r="AC894" i="8"/>
  <c r="AC895" i="8"/>
  <c r="AC896" i="8"/>
  <c r="AC897" i="8"/>
  <c r="AC898" i="8"/>
  <c r="AC899" i="8"/>
  <c r="AC900" i="8"/>
  <c r="AC901" i="8"/>
  <c r="AC903" i="8"/>
  <c r="AC904" i="8"/>
  <c r="AC905" i="8"/>
  <c r="AC906" i="8"/>
  <c r="AC907" i="8"/>
  <c r="AC909" i="8"/>
  <c r="AC912" i="8"/>
  <c r="AC914" i="8"/>
  <c r="AC915" i="8"/>
  <c r="AC916" i="8"/>
  <c r="AC917" i="8"/>
  <c r="AC918" i="8"/>
  <c r="AC919" i="8"/>
  <c r="AC920" i="8"/>
  <c r="AC922" i="8"/>
  <c r="AC923" i="8"/>
  <c r="AC924" i="8"/>
  <c r="AC925" i="8"/>
  <c r="AC926" i="8"/>
  <c r="AC934" i="8"/>
  <c r="AC936" i="8"/>
  <c r="AC937" i="8"/>
  <c r="AC938" i="8"/>
  <c r="AC939" i="8"/>
  <c r="AC940" i="8"/>
  <c r="I16" i="10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D11" i="17"/>
  <c r="C8" i="17"/>
  <c r="C13" i="17"/>
  <c r="F12" i="17"/>
  <c r="C10" i="17"/>
  <c r="F8" i="17"/>
  <c r="D12" i="17"/>
  <c r="E13" i="17"/>
  <c r="D10" i="17"/>
  <c r="E11" i="17"/>
  <c r="C9" i="17"/>
  <c r="F13" i="17"/>
  <c r="E10" i="17"/>
  <c r="E8" i="17"/>
  <c r="C7" i="17"/>
  <c r="E9" i="17"/>
  <c r="D13" i="17"/>
  <c r="D8" i="17"/>
  <c r="E12" i="17"/>
  <c r="F10" i="17"/>
  <c r="F7" i="17"/>
  <c r="C11" i="17"/>
  <c r="D9" i="17"/>
  <c r="F11" i="17"/>
  <c r="F9" i="17"/>
  <c r="C12" i="17"/>
  <c r="D7" i="17"/>
  <c r="E7" i="17"/>
  <c r="C14" i="17" l="1"/>
  <c r="E14" i="17"/>
  <c r="D14" i="17"/>
  <c r="F14" i="17"/>
  <c r="G7" i="17" s="1"/>
  <c r="G11" i="17" l="1"/>
  <c r="G10" i="17"/>
  <c r="G14" i="17"/>
  <c r="G12" i="17"/>
  <c r="G8" i="17"/>
  <c r="G9" i="17"/>
  <c r="G13" i="17"/>
</calcChain>
</file>

<file path=xl/sharedStrings.xml><?xml version="1.0" encoding="utf-8"?>
<sst xmlns="http://schemas.openxmlformats.org/spreadsheetml/2006/main" count="51020" uniqueCount="2848">
  <si>
    <t>VLD</t>
  </si>
  <si>
    <t>CONT</t>
  </si>
  <si>
    <t>Excl</t>
  </si>
  <si>
    <t xml:space="preserve">Modulo </t>
  </si>
  <si>
    <t>Código</t>
  </si>
  <si>
    <t xml:space="preserve">Descripción </t>
  </si>
  <si>
    <t>Estibas</t>
  </si>
  <si>
    <t xml:space="preserve">Cajas </t>
  </si>
  <si>
    <t xml:space="preserve">Unidades </t>
  </si>
  <si>
    <t xml:space="preserve">Fecha de vencimiento </t>
  </si>
  <si>
    <t xml:space="preserve">Días para vencer </t>
  </si>
  <si>
    <t>Estado</t>
  </si>
  <si>
    <t xml:space="preserve">Frescura </t>
  </si>
  <si>
    <t>Observaciones</t>
  </si>
  <si>
    <t>Estatus</t>
  </si>
  <si>
    <t>Exclusión</t>
  </si>
  <si>
    <t>Fecha de Producción</t>
  </si>
  <si>
    <t>Total Cajas</t>
  </si>
  <si>
    <t>Total Unidades</t>
  </si>
  <si>
    <t>Hectolitros</t>
  </si>
  <si>
    <t>Material</t>
  </si>
  <si>
    <t>Familia</t>
  </si>
  <si>
    <t>Vida Util</t>
  </si>
  <si>
    <t>Prioridad T1</t>
  </si>
  <si>
    <t>Prioridad T2</t>
  </si>
  <si>
    <t>APTO T1</t>
  </si>
  <si>
    <t>APTO T2</t>
  </si>
  <si>
    <t>APTO KA</t>
  </si>
  <si>
    <t>Bloquear</t>
  </si>
  <si>
    <t>F Bloqueo</t>
  </si>
  <si>
    <t>FLTV</t>
  </si>
  <si>
    <t>12026</t>
  </si>
  <si>
    <t>Agua Zalva Sin Gas Pet 600Cc X 12</t>
  </si>
  <si>
    <t>Mayor a 120 días</t>
  </si>
  <si>
    <t>SALDO ND</t>
  </si>
  <si>
    <t>Excluir</t>
  </si>
  <si>
    <t>Pet</t>
  </si>
  <si>
    <t>No</t>
  </si>
  <si>
    <t>Si</t>
  </si>
  <si>
    <t/>
  </si>
  <si>
    <t>12283</t>
  </si>
  <si>
    <t xml:space="preserve">BBC Cajica Miel Lta 269 x 4 </t>
  </si>
  <si>
    <t>Lata</t>
  </si>
  <si>
    <t>M_A6_IZQ_</t>
  </si>
  <si>
    <t>13451</t>
  </si>
  <si>
    <t>Costeña Bacana R 320cc x 30</t>
  </si>
  <si>
    <t>Ret</t>
  </si>
  <si>
    <t>M_B6_DER_</t>
  </si>
  <si>
    <t>M_B26_DER_</t>
  </si>
  <si>
    <t>M_B27_DER_</t>
  </si>
  <si>
    <t>M_A4_IZQ_</t>
  </si>
  <si>
    <t>M_O23</t>
  </si>
  <si>
    <t>13766</t>
  </si>
  <si>
    <t>Bahia Lat 330cc X6</t>
  </si>
  <si>
    <t>ATRAS</t>
  </si>
  <si>
    <t>M_K3_IZQ_</t>
  </si>
  <si>
    <t>M_K10_IZQ_</t>
  </si>
  <si>
    <t>1428</t>
  </si>
  <si>
    <t>Poker Lta 330Cc X 6</t>
  </si>
  <si>
    <t xml:space="preserve">M_K13_DER_ </t>
  </si>
  <si>
    <t>M_L13_IZQ</t>
  </si>
  <si>
    <t>M_KPASILLO__</t>
  </si>
  <si>
    <t>TAPA CODIGO</t>
  </si>
  <si>
    <t>M_K11_DER</t>
  </si>
  <si>
    <t>M_K14_DER_</t>
  </si>
  <si>
    <t>M_K14_IZQ_</t>
  </si>
  <si>
    <t>M_O16</t>
  </si>
  <si>
    <t>RETENIDO</t>
  </si>
  <si>
    <t>M_I3_DER</t>
  </si>
  <si>
    <t>M_K9_IZQ_</t>
  </si>
  <si>
    <t>BH_BAHIA 3_IZQ</t>
  </si>
  <si>
    <t>1430</t>
  </si>
  <si>
    <t>Envase Clover  320R</t>
  </si>
  <si>
    <t>ENVASE</t>
  </si>
  <si>
    <t>Envase</t>
  </si>
  <si>
    <t>M_B10_DER</t>
  </si>
  <si>
    <t>M_B13_DER_</t>
  </si>
  <si>
    <t>M_C7_DER_</t>
  </si>
  <si>
    <t>M_C11_IZQ_</t>
  </si>
  <si>
    <t>M_C13_IZQ_</t>
  </si>
  <si>
    <t>BH_BAHIA 12_IZQ</t>
  </si>
  <si>
    <t>M_D11_IZQ</t>
  </si>
  <si>
    <t>M_D11_DER</t>
  </si>
  <si>
    <t>M_D12_IZQ_</t>
  </si>
  <si>
    <t>M_D14_DER_</t>
  </si>
  <si>
    <t>TAPADO</t>
  </si>
  <si>
    <t>M_H2_IZQ_</t>
  </si>
  <si>
    <t>14703</t>
  </si>
  <si>
    <t>Aguila 0,0 LTA 330CCX6</t>
  </si>
  <si>
    <t>M_H13_DER_</t>
  </si>
  <si>
    <t>14709</t>
  </si>
  <si>
    <t>Costeñita Bacana Lta 330cc x6</t>
  </si>
  <si>
    <t>M_J15_IZQ</t>
  </si>
  <si>
    <t>BH_BAHIA 30_DER_</t>
  </si>
  <si>
    <t>BH_BAHIA 30_IZQ_</t>
  </si>
  <si>
    <t>M_O12</t>
  </si>
  <si>
    <t>BH_BAHIA 19_IZQ_</t>
  </si>
  <si>
    <t>M_J12_LAT</t>
  </si>
  <si>
    <t>BH_BAHIA 28_DER_</t>
  </si>
  <si>
    <t>BH_BAHIA 29_IZQ_</t>
  </si>
  <si>
    <t>BH_BAHIA 2_IZQ_</t>
  </si>
  <si>
    <t>156</t>
  </si>
  <si>
    <t>Caja Plástica AZUL 330Cc X 30</t>
  </si>
  <si>
    <t>Canasta</t>
  </si>
  <si>
    <t>M_B3_DER_</t>
  </si>
  <si>
    <t>M_B14_IZQ_</t>
  </si>
  <si>
    <t>BH_BAHIA 6_DER_</t>
  </si>
  <si>
    <t>BH_BAHIA 6_IZQ_</t>
  </si>
  <si>
    <t>M_C10_IZQ_</t>
  </si>
  <si>
    <t>M_C12_IZQ_</t>
  </si>
  <si>
    <t>M_C14_DER_</t>
  </si>
  <si>
    <t>M_C16_DER_</t>
  </si>
  <si>
    <t>BH_BAHIA 14_IZQ_</t>
  </si>
  <si>
    <t>15781</t>
  </si>
  <si>
    <t>Gran Club Col Dr 850</t>
  </si>
  <si>
    <t>M_A3_DER_</t>
  </si>
  <si>
    <t>159</t>
  </si>
  <si>
    <t>Caja Plástica Café 330Cc X 30</t>
  </si>
  <si>
    <t>M_A12_IZQ_</t>
  </si>
  <si>
    <t>M_A13_IZQ</t>
  </si>
  <si>
    <t>BH_BAHIA 9_DER</t>
  </si>
  <si>
    <t>M_C3 _IZQ</t>
  </si>
  <si>
    <t>M_C10_DER_</t>
  </si>
  <si>
    <t>M_C11_DER_</t>
  </si>
  <si>
    <t>BH_BAHIA 12_DER_</t>
  </si>
  <si>
    <t>BH_BAHIA 16_IZQ_</t>
  </si>
  <si>
    <t>M_D3_IZQ_</t>
  </si>
  <si>
    <t>M_D3_DER</t>
  </si>
  <si>
    <t>M_D28_IZQ_</t>
  </si>
  <si>
    <t>M_D28_DER_</t>
  </si>
  <si>
    <t>BH_BAHIA 18_IZQ_</t>
  </si>
  <si>
    <t>M_A1_DER_</t>
  </si>
  <si>
    <t>162</t>
  </si>
  <si>
    <t>Envase Marron 330R</t>
  </si>
  <si>
    <t>M_A1_IZQ_</t>
  </si>
  <si>
    <t>M_B1_IZQ_</t>
  </si>
  <si>
    <t>M_B1_DER_</t>
  </si>
  <si>
    <t>M_D15_IZQ_</t>
  </si>
  <si>
    <t>M_O5</t>
  </si>
  <si>
    <t>M_O6</t>
  </si>
  <si>
    <t>M_G5_IZQ</t>
  </si>
  <si>
    <t>16210</t>
  </si>
  <si>
    <t>Pony Malta LtaN 330ccX6</t>
  </si>
  <si>
    <t>164</t>
  </si>
  <si>
    <t>pallet lata</t>
  </si>
  <si>
    <t>M_F17__</t>
  </si>
  <si>
    <t>M_F18__</t>
  </si>
  <si>
    <t>M_F19__</t>
  </si>
  <si>
    <t>M_F20__</t>
  </si>
  <si>
    <t>M_F21__</t>
  </si>
  <si>
    <t>M_F22__</t>
  </si>
  <si>
    <t>M_F23__</t>
  </si>
  <si>
    <t>M_F24__</t>
  </si>
  <si>
    <t>M_F25__</t>
  </si>
  <si>
    <t>M_F26__</t>
  </si>
  <si>
    <t>M_F27__</t>
  </si>
  <si>
    <t>M_F28__</t>
  </si>
  <si>
    <t>M_F29__</t>
  </si>
  <si>
    <t>M_F30__</t>
  </si>
  <si>
    <t>M_F31__</t>
  </si>
  <si>
    <t>M_F36__</t>
  </si>
  <si>
    <t>M_F37__</t>
  </si>
  <si>
    <t>M_F38__</t>
  </si>
  <si>
    <t>M_F39__</t>
  </si>
  <si>
    <t>M_F40__</t>
  </si>
  <si>
    <t>M_F41__</t>
  </si>
  <si>
    <t>M_F42__</t>
  </si>
  <si>
    <t>M_F43__</t>
  </si>
  <si>
    <t>M_O24</t>
  </si>
  <si>
    <t>16466</t>
  </si>
  <si>
    <t>Austen lager 330x6</t>
  </si>
  <si>
    <t>Menos de 120 días</t>
  </si>
  <si>
    <t>M_I10_IZQ_</t>
  </si>
  <si>
    <t>M_K7_IZQ</t>
  </si>
  <si>
    <t>M_N1_IZQ_</t>
  </si>
  <si>
    <t>17154</t>
  </si>
  <si>
    <t>Corona Extra Lta  269Ccx24 REEM</t>
  </si>
  <si>
    <t>M_N8_IZQ_</t>
  </si>
  <si>
    <t>M_N16_IZQ_</t>
  </si>
  <si>
    <t>M_M14_DER_</t>
  </si>
  <si>
    <t>M_N18_DER_</t>
  </si>
  <si>
    <t>M_N17_IZQ_</t>
  </si>
  <si>
    <t>17155</t>
  </si>
  <si>
    <t>Corona Extra Lta  269Ccx6 Pack</t>
  </si>
  <si>
    <t>M_N13_IZQ_</t>
  </si>
  <si>
    <t>M_N17_DER_</t>
  </si>
  <si>
    <t>M_M13_DER_</t>
  </si>
  <si>
    <t>19303</t>
  </si>
  <si>
    <t>Bahia Lager Lat 330cc X6</t>
  </si>
  <si>
    <t>M_I4_DER_</t>
  </si>
  <si>
    <t>BH_BAHIA 29_DER_</t>
  </si>
  <si>
    <t>M_N6_IZQ_</t>
  </si>
  <si>
    <t>20050</t>
  </si>
  <si>
    <t>Corona Nr 330Cc X 6</t>
  </si>
  <si>
    <t>NR</t>
  </si>
  <si>
    <t>M_N10_DER_</t>
  </si>
  <si>
    <t>M_N11_DER_</t>
  </si>
  <si>
    <t>M_N13_DER_</t>
  </si>
  <si>
    <t>M_N15_IZQ_</t>
  </si>
  <si>
    <t>20282</t>
  </si>
  <si>
    <t>CORONA REUSABLE 330CC X30</t>
  </si>
  <si>
    <t>M_G12</t>
  </si>
  <si>
    <t>M_O19</t>
  </si>
  <si>
    <t>20463</t>
  </si>
  <si>
    <t>Stella Artois Nr 300Cc X 6</t>
  </si>
  <si>
    <t>M_O21</t>
  </si>
  <si>
    <t>20469</t>
  </si>
  <si>
    <t>stella  artois LT 269x6 NAC</t>
  </si>
  <si>
    <t>M_O7</t>
  </si>
  <si>
    <t>20672</t>
  </si>
  <si>
    <t>Poker Lta 330CC X 6 SIX</t>
  </si>
  <si>
    <t>Menos de 30 días</t>
  </si>
  <si>
    <t>M_O1</t>
  </si>
  <si>
    <t>M_O25</t>
  </si>
  <si>
    <t>M_L18_IZQ_</t>
  </si>
  <si>
    <t>Menos de 60 días</t>
  </si>
  <si>
    <t>M_L21_DER_</t>
  </si>
  <si>
    <t>M_L19_IZQ_</t>
  </si>
  <si>
    <t>20867</t>
  </si>
  <si>
    <t>COSTEÑA RN 330 X 30</t>
  </si>
  <si>
    <t>M_A5_DER_</t>
  </si>
  <si>
    <t>M_A10_DER_</t>
  </si>
  <si>
    <t>M_A9_DER_</t>
  </si>
  <si>
    <t>M_A9_IZQ_</t>
  </si>
  <si>
    <t>M_A11_IZQ_</t>
  </si>
  <si>
    <t>M_A12_DER_</t>
  </si>
  <si>
    <t>M_A14_IZQ_</t>
  </si>
  <si>
    <t>M_B5_DER_</t>
  </si>
  <si>
    <t>M_B6_IZQ_</t>
  </si>
  <si>
    <t>M_B14_DER_</t>
  </si>
  <si>
    <t>M_B11_DER_</t>
  </si>
  <si>
    <t>BH_BAHIA 20 DER</t>
  </si>
  <si>
    <t>20867+</t>
  </si>
  <si>
    <t>20877</t>
  </si>
  <si>
    <t>Costeña R 750 X 16</t>
  </si>
  <si>
    <t>21146</t>
  </si>
  <si>
    <t>club col Lta 473ccX6</t>
  </si>
  <si>
    <t>M_I11_DER_</t>
  </si>
  <si>
    <t>21155</t>
  </si>
  <si>
    <t>Club Col Trigo Lta 330ccX6 N</t>
  </si>
  <si>
    <t>M_H2_DER_</t>
  </si>
  <si>
    <t>M_C5_DER_</t>
  </si>
  <si>
    <t>21156</t>
  </si>
  <si>
    <t xml:space="preserve">Club Col TRIGO  330C X 30 </t>
  </si>
  <si>
    <t>M_C15_IZQ_</t>
  </si>
  <si>
    <t>21161+</t>
  </si>
  <si>
    <t>BBC ROSE NR BOT 330ccX4</t>
  </si>
  <si>
    <t>NR BBC</t>
  </si>
  <si>
    <t>M_O8</t>
  </si>
  <si>
    <t>21173</t>
  </si>
  <si>
    <t>M_L20_DER</t>
  </si>
  <si>
    <t xml:space="preserve">M_L22_IZQ </t>
  </si>
  <si>
    <t>M_L30_IZQ_</t>
  </si>
  <si>
    <t xml:space="preserve">M_K2_IZQ_ </t>
  </si>
  <si>
    <t>M_L_PASILLO-2</t>
  </si>
  <si>
    <t>M_L5_DER_</t>
  </si>
  <si>
    <t>M_L9_IZQ_</t>
  </si>
  <si>
    <t xml:space="preserve">M_L5_IZQ </t>
  </si>
  <si>
    <t>21177</t>
  </si>
  <si>
    <t>Modelo Tw 355Cc x 6</t>
  </si>
  <si>
    <t>M_L11_IZQ_</t>
  </si>
  <si>
    <t>M_L12_IZQ_</t>
  </si>
  <si>
    <t>M_L12_DER_</t>
  </si>
  <si>
    <t>M_L11_DER_</t>
  </si>
  <si>
    <t>21189</t>
  </si>
  <si>
    <t>Michelob Lta  269Ccx6 Pack</t>
  </si>
  <si>
    <t>M_H7_DER_ATRAS</t>
  </si>
  <si>
    <t>M_N6_DER_</t>
  </si>
  <si>
    <t>21255</t>
  </si>
  <si>
    <t>Corona CERO Nr 330Cc X 6</t>
  </si>
  <si>
    <t>M_A8_IZQ_</t>
  </si>
  <si>
    <t>213</t>
  </si>
  <si>
    <t>Envase Flint 330R</t>
  </si>
  <si>
    <t>M_A10_IZQ_</t>
  </si>
  <si>
    <t>M_A11_DER_</t>
  </si>
  <si>
    <t>M_A13_DER</t>
  </si>
  <si>
    <t>M_A14_DER_</t>
  </si>
  <si>
    <t>BH_BAHIA 1_</t>
  </si>
  <si>
    <t>BH_BAHIA 4 DER_</t>
  </si>
  <si>
    <t>BH_BAHIA 5 IZQ_</t>
  </si>
  <si>
    <t>M_B3_IZQ_</t>
  </si>
  <si>
    <t>M_B9_DER_</t>
  </si>
  <si>
    <t>M_B10_IZQ_</t>
  </si>
  <si>
    <t>M_B13_IZQ_</t>
  </si>
  <si>
    <t>M_B15_DER_</t>
  </si>
  <si>
    <t>M_B18_DER_</t>
  </si>
  <si>
    <t>M_B20_IZQ_</t>
  </si>
  <si>
    <t>BH_BAHIA 10_IZQ_</t>
  </si>
  <si>
    <t>M_C6_DER_</t>
  </si>
  <si>
    <t>M_C7_IZQ_</t>
  </si>
  <si>
    <t>M_C9_DER_</t>
  </si>
  <si>
    <t>M_C13_DER_</t>
  </si>
  <si>
    <t>M_C14_IZQ_</t>
  </si>
  <si>
    <t>M_C28_IZQ_</t>
  </si>
  <si>
    <t>M_C28_DER_</t>
  </si>
  <si>
    <t>M_D1_DER</t>
  </si>
  <si>
    <t>M_D10_IZQ_</t>
  </si>
  <si>
    <t>M_D13_IZQ_</t>
  </si>
  <si>
    <t>M_D16_IZQ_</t>
  </si>
  <si>
    <t>M_D16_DER</t>
  </si>
  <si>
    <t>M_E1_IZQ_</t>
  </si>
  <si>
    <t>M_E1_DER_</t>
  </si>
  <si>
    <t>M_E11_IZQ_</t>
  </si>
  <si>
    <t>M_E11_DER_</t>
  </si>
  <si>
    <t>M_E12_IZQ_</t>
  </si>
  <si>
    <t>M_E12_DER_</t>
  </si>
  <si>
    <t>M_E13_IZQ_</t>
  </si>
  <si>
    <t>M_E13_DER_</t>
  </si>
  <si>
    <t>M_E14_IZQ_</t>
  </si>
  <si>
    <t>M_E14_DER_</t>
  </si>
  <si>
    <t>21447</t>
  </si>
  <si>
    <t>Pony Malta go pet  200cc X 6</t>
  </si>
  <si>
    <t>Menos de 90 dìas</t>
  </si>
  <si>
    <t>21703</t>
  </si>
  <si>
    <t>PONY LESS SUGAR  2.0L X6</t>
  </si>
  <si>
    <t>M_L10_DER_</t>
  </si>
  <si>
    <t>21730</t>
  </si>
  <si>
    <t>Redds Rose Lt 269X6</t>
  </si>
  <si>
    <t>2174</t>
  </si>
  <si>
    <t>Aguila Lta N 330cc X 6</t>
  </si>
  <si>
    <t>M_J14_IZQ</t>
  </si>
  <si>
    <t>M_H12_IZQ_</t>
  </si>
  <si>
    <t>M_I4_IZQ_</t>
  </si>
  <si>
    <t>BH_BAHIA 3_DER</t>
  </si>
  <si>
    <t>BH_BAHIA 14_DER_</t>
  </si>
  <si>
    <t>M_H5_IZQ_</t>
  </si>
  <si>
    <t>M_H12_DER_</t>
  </si>
  <si>
    <t>M_H5_DER_</t>
  </si>
  <si>
    <t>M_H7_IZQ</t>
  </si>
  <si>
    <t>BH_BAHIA 13_IZQ_</t>
  </si>
  <si>
    <t>M_H3_IZQ_</t>
  </si>
  <si>
    <t>M_H6_DER_</t>
  </si>
  <si>
    <t>M_H9_DER</t>
  </si>
  <si>
    <t>BH_BAHIA 15_DER_</t>
  </si>
  <si>
    <t>BH_BAHIA 15_IZQ_</t>
  </si>
  <si>
    <t>M_A7_DER_</t>
  </si>
  <si>
    <t>2182</t>
  </si>
  <si>
    <t>Pony Malta R 330cc X 30</t>
  </si>
  <si>
    <t>M_L14_IZQ_</t>
  </si>
  <si>
    <t>21959</t>
  </si>
  <si>
    <t>Pony MaltaGO Pet 1.5LX 6</t>
  </si>
  <si>
    <t>M_O10</t>
  </si>
  <si>
    <t>22006</t>
  </si>
  <si>
    <t>AGUILA ORIGINAL  LTA 330 CC *12 LN9</t>
  </si>
  <si>
    <t>M_K8_DER</t>
  </si>
  <si>
    <t>J_JAULA 9</t>
  </si>
  <si>
    <t>M_O51_DER</t>
  </si>
  <si>
    <t>M_N4_IZQ_</t>
  </si>
  <si>
    <t>M_N5_DER_</t>
  </si>
  <si>
    <t>M_O2</t>
  </si>
  <si>
    <t>22135</t>
  </si>
  <si>
    <t>Cola y pola  Lata 269Cc X 6</t>
  </si>
  <si>
    <t>22202</t>
  </si>
  <si>
    <t>BBC CAJICA MIEL BRR 29.7L X1</t>
  </si>
  <si>
    <t>Barril</t>
  </si>
  <si>
    <t>M_L9_DER_</t>
  </si>
  <si>
    <t>2222</t>
  </si>
  <si>
    <t>Pony Malta Pet 330cc X 24</t>
  </si>
  <si>
    <t>M_L26_IZQ_</t>
  </si>
  <si>
    <t>M_L26_DER_</t>
  </si>
  <si>
    <t>2224</t>
  </si>
  <si>
    <t>Pony Malta Pet 1.5LX 6</t>
  </si>
  <si>
    <t>M_L4_IZQ_</t>
  </si>
  <si>
    <t>M_L4_DER_</t>
  </si>
  <si>
    <t>M_N1_DER_</t>
  </si>
  <si>
    <t>22242</t>
  </si>
  <si>
    <t>Corona CERO Lta  269Ccx6</t>
  </si>
  <si>
    <t>M_M14_IZQ_</t>
  </si>
  <si>
    <t>M_M15_</t>
  </si>
  <si>
    <t>BH_BAHIA 7_IZQ_</t>
  </si>
  <si>
    <t>22244</t>
  </si>
  <si>
    <t>Budweiser NR 250Ccx38</t>
  </si>
  <si>
    <t>22256</t>
  </si>
  <si>
    <t>POKER LTA 330 CC *12 LN9</t>
  </si>
  <si>
    <t xml:space="preserve">M_K12_DER_ </t>
  </si>
  <si>
    <t>M_N2_DER_</t>
  </si>
  <si>
    <t>M_M1_IZQ_</t>
  </si>
  <si>
    <t>LLENANDO</t>
  </si>
  <si>
    <t>M_M1_DER_</t>
  </si>
  <si>
    <t>22284</t>
  </si>
  <si>
    <t>BBC LAGER BRR 29.7L X1</t>
  </si>
  <si>
    <t>M_O28 _</t>
  </si>
  <si>
    <t>22315</t>
  </si>
  <si>
    <t>Aguila Lig CAN LtaN 330ccX6 THERMO INK</t>
  </si>
  <si>
    <t>BH_BAHIA 13_DER_</t>
  </si>
  <si>
    <t>M_K6_IZQ</t>
  </si>
  <si>
    <t>22363</t>
  </si>
  <si>
    <t>REDDS CITRUS RB 330 X30</t>
  </si>
  <si>
    <t>M_D14_IZQ_</t>
  </si>
  <si>
    <t>M_H1_ATRAS_</t>
  </si>
  <si>
    <t>22493</t>
  </si>
  <si>
    <t>Cor CEROLta 269Ccx12 Lose pack</t>
  </si>
  <si>
    <t>MAQUILA</t>
  </si>
  <si>
    <t>22512</t>
  </si>
  <si>
    <t>Corona Nr 330Cc X30</t>
  </si>
  <si>
    <t>Vencido</t>
  </si>
  <si>
    <t>M_C2_IZQ_</t>
  </si>
  <si>
    <t>M_C18_DER_</t>
  </si>
  <si>
    <t>M_D8_DER_</t>
  </si>
  <si>
    <t>M_B26_IZQ_</t>
  </si>
  <si>
    <t>M_C25_DER_</t>
  </si>
  <si>
    <t>M_B16_IZQ_</t>
  </si>
  <si>
    <t>M_C26_IZQ_</t>
  </si>
  <si>
    <t>22613</t>
  </si>
  <si>
    <t>Aguila Lig R FRIA HELADA 330cc X 30</t>
  </si>
  <si>
    <t>M_C27_IZQ_</t>
  </si>
  <si>
    <t>M_C27_DER_</t>
  </si>
  <si>
    <t>M_C19_DER_</t>
  </si>
  <si>
    <t>M_G5_DER_</t>
  </si>
  <si>
    <t>22863</t>
  </si>
  <si>
    <t>Michelob Ultra NR 330 CC X30 TOC</t>
  </si>
  <si>
    <t>M_B22_IZQ_</t>
  </si>
  <si>
    <t>M_B23_DER_</t>
  </si>
  <si>
    <t>M_B24_DER_</t>
  </si>
  <si>
    <t>M_G1_DER</t>
  </si>
  <si>
    <t>M_B24_IZQ_</t>
  </si>
  <si>
    <t>M_N9_DER_</t>
  </si>
  <si>
    <t>22866</t>
  </si>
  <si>
    <t>Michelob Ultra NR 330 CC X6 REM</t>
  </si>
  <si>
    <t>M_N14_IZQ_</t>
  </si>
  <si>
    <t>M_N12_IZQ_</t>
  </si>
  <si>
    <t>22867</t>
  </si>
  <si>
    <t>Michelob Ultra NR 330 CC X24 REM</t>
  </si>
  <si>
    <t>M_L14_DER_</t>
  </si>
  <si>
    <t>M_N3_IZQ_</t>
  </si>
  <si>
    <t>M_N11_IZQ_</t>
  </si>
  <si>
    <t>M_N12_DER_</t>
  </si>
  <si>
    <t>M_N9_IZQ_</t>
  </si>
  <si>
    <t>M_H9_IZQ_</t>
  </si>
  <si>
    <t>23121</t>
  </si>
  <si>
    <t>Cola&amp;Pola ROJA Lt 330cc X 6</t>
  </si>
  <si>
    <t>M_B7_DER_</t>
  </si>
  <si>
    <t>2511</t>
  </si>
  <si>
    <t>Cola&amp;Pola RN 330cc X 30</t>
  </si>
  <si>
    <t>M_A2_DER_</t>
  </si>
  <si>
    <t>2512</t>
  </si>
  <si>
    <t>Poker R 330cc X 30</t>
  </si>
  <si>
    <t>M_A3_IZQ_</t>
  </si>
  <si>
    <t>M_A6_DER_</t>
  </si>
  <si>
    <t>M_B4_IZQ_</t>
  </si>
  <si>
    <t>M_B4_DER_</t>
  </si>
  <si>
    <t>M_B7_IZQ_</t>
  </si>
  <si>
    <t>M_B8_IZQ_</t>
  </si>
  <si>
    <t>M_B8_DER_</t>
  </si>
  <si>
    <t>M_B9_IZQ_</t>
  </si>
  <si>
    <t>M_B17_DER_</t>
  </si>
  <si>
    <t>M_B19_IZQ_</t>
  </si>
  <si>
    <t>M_B21_IZQ_</t>
  </si>
  <si>
    <t>M_B25_IZQ_</t>
  </si>
  <si>
    <t>M_C17_IZQ_</t>
  </si>
  <si>
    <t>M_C21_DER_</t>
  </si>
  <si>
    <t>M_A2_IZQ_</t>
  </si>
  <si>
    <t>M_A4_DER_</t>
  </si>
  <si>
    <t>M_A7_IZQ_</t>
  </si>
  <si>
    <t>M_B2_DER_</t>
  </si>
  <si>
    <t>M_B5_IZQ_</t>
  </si>
  <si>
    <t>M_B11_IZQ_</t>
  </si>
  <si>
    <t>M_B12_IZQ_</t>
  </si>
  <si>
    <t>M_B12_DER_</t>
  </si>
  <si>
    <t>M_B15_IZQ_</t>
  </si>
  <si>
    <t>M_B16_DER_</t>
  </si>
  <si>
    <t>M_B17_IZQ_</t>
  </si>
  <si>
    <t>M_B18_IZQ_</t>
  </si>
  <si>
    <t>M_B19_DER_</t>
  </si>
  <si>
    <t>M_B21_DER_</t>
  </si>
  <si>
    <t>M_B22_DER_</t>
  </si>
  <si>
    <t>M_C5_IZQ_</t>
  </si>
  <si>
    <t>M_C8_DER_</t>
  </si>
  <si>
    <t>M_C9_IZQ</t>
  </si>
  <si>
    <t>M_C15_DER_</t>
  </si>
  <si>
    <t>BH_BAHIA 11_DER</t>
  </si>
  <si>
    <t>M_A8_DER_</t>
  </si>
  <si>
    <t>M_B25_DER_</t>
  </si>
  <si>
    <t>M_C3 _DER</t>
  </si>
  <si>
    <t>M_C4_DER_</t>
  </si>
  <si>
    <t>M_C16_IZQ_</t>
  </si>
  <si>
    <t>M_C17_DER_</t>
  </si>
  <si>
    <t>M_C18_IZQ_</t>
  </si>
  <si>
    <t>M_C19_IZQ_</t>
  </si>
  <si>
    <t>M_C20_DER_</t>
  </si>
  <si>
    <t>2512+</t>
  </si>
  <si>
    <t>BH_BAHIA 21_DER_</t>
  </si>
  <si>
    <t>M_E8_DER_</t>
  </si>
  <si>
    <t>2882</t>
  </si>
  <si>
    <t>Cola&amp;Pola Pet 1.5L X 6</t>
  </si>
  <si>
    <t>2882-</t>
  </si>
  <si>
    <t>M_H10_IZQ_</t>
  </si>
  <si>
    <t>2976</t>
  </si>
  <si>
    <t>Cola&amp;Pola Lt 330cc X 6</t>
  </si>
  <si>
    <t>M_H11_DER_</t>
  </si>
  <si>
    <t>M_I1_DER_</t>
  </si>
  <si>
    <t>M_I2_DER_</t>
  </si>
  <si>
    <t>M_I2_IZQ_</t>
  </si>
  <si>
    <t>M_J13_DER</t>
  </si>
  <si>
    <t>31</t>
  </si>
  <si>
    <t>Club Col Brr 30L X 1</t>
  </si>
  <si>
    <t>M_O3</t>
  </si>
  <si>
    <t>J_JAULA 3</t>
  </si>
  <si>
    <t>3128</t>
  </si>
  <si>
    <t>Aguila RN 330cc X 30</t>
  </si>
  <si>
    <t>M_D7_IZQ_</t>
  </si>
  <si>
    <t>M_D7_DER_</t>
  </si>
  <si>
    <t>M_D18_DER</t>
  </si>
  <si>
    <t>M_D21_IZQ_</t>
  </si>
  <si>
    <t>M_D21_DER_</t>
  </si>
  <si>
    <t>M_C20_IZQ_</t>
  </si>
  <si>
    <t>M_C24_IZQ_</t>
  </si>
  <si>
    <t>M_C24_DER_</t>
  </si>
  <si>
    <t>M_C25_IZQ_</t>
  </si>
  <si>
    <t>M_D22_IZQ_</t>
  </si>
  <si>
    <t>M_D22_DER_</t>
  </si>
  <si>
    <t>M_D24_IZQ_</t>
  </si>
  <si>
    <t>M_D24_DER_</t>
  </si>
  <si>
    <t>M_D25_IZQ_</t>
  </si>
  <si>
    <t>M_D25_DER_</t>
  </si>
  <si>
    <t>M_D27_IZQ_</t>
  </si>
  <si>
    <t>M_E5_IZQ_</t>
  </si>
  <si>
    <t>M_E5_DER_</t>
  </si>
  <si>
    <t>M_E6_DER_</t>
  </si>
  <si>
    <t>M_E7_IZQ_</t>
  </si>
  <si>
    <t>M_E7_DER_</t>
  </si>
  <si>
    <t>M_E8_IZQ_</t>
  </si>
  <si>
    <t>M_E9_IZQ_</t>
  </si>
  <si>
    <t>M_E9_DER_</t>
  </si>
  <si>
    <t>M_G7_IZQ_</t>
  </si>
  <si>
    <t>M_G7_DER_</t>
  </si>
  <si>
    <t>M_G8_IZQ_</t>
  </si>
  <si>
    <t>M_G8_DER_</t>
  </si>
  <si>
    <t>M_G9_IZQ_</t>
  </si>
  <si>
    <t>M_G9_DER_</t>
  </si>
  <si>
    <t>M_C22_IZQ_</t>
  </si>
  <si>
    <t>M_C22_DER_</t>
  </si>
  <si>
    <t>M_D2_IZQ_</t>
  </si>
  <si>
    <t>M_D2_DER_</t>
  </si>
  <si>
    <t>M_D4_IZQ_</t>
  </si>
  <si>
    <t>M_D4_DER_</t>
  </si>
  <si>
    <t>M_D19_DER_</t>
  </si>
  <si>
    <t>M_D23_IZQ_</t>
  </si>
  <si>
    <t>M_D23_DER_</t>
  </si>
  <si>
    <t>M_E4_IZQ_</t>
  </si>
  <si>
    <t>M_E4_DER_</t>
  </si>
  <si>
    <t>M_G6_IZQ_</t>
  </si>
  <si>
    <t>M_G6_DER_</t>
  </si>
  <si>
    <t>M_G10_IZQ_</t>
  </si>
  <si>
    <t>M_G11_IZQ_</t>
  </si>
  <si>
    <t>M_G11_DER_</t>
  </si>
  <si>
    <t>M_G10_DER</t>
  </si>
  <si>
    <t>3128+</t>
  </si>
  <si>
    <t>BH_BAHIA 17_DER</t>
  </si>
  <si>
    <t>BH_BAHIA 20 IZQ</t>
  </si>
  <si>
    <t>M_E10_IZQ_</t>
  </si>
  <si>
    <t>BH_BAHIA 19_DER_</t>
  </si>
  <si>
    <t>BH_BAHIA 21_IZQ_</t>
  </si>
  <si>
    <t>M_E10_DER_</t>
  </si>
  <si>
    <t>M_H7_DER_</t>
  </si>
  <si>
    <t>3228</t>
  </si>
  <si>
    <t>Redds Cold Lt 269X6</t>
  </si>
  <si>
    <t>M_H11_IZQ_</t>
  </si>
  <si>
    <t>BH_BAHIA 27- DER</t>
  </si>
  <si>
    <t>M_H1_IZQ_</t>
  </si>
  <si>
    <t>M_H3_DER_</t>
  </si>
  <si>
    <t>M_H10_DER</t>
  </si>
  <si>
    <t>3583</t>
  </si>
  <si>
    <t>Aguila R 750cc X 16</t>
  </si>
  <si>
    <t>3617</t>
  </si>
  <si>
    <t>Costeñita R 175cc X 38</t>
  </si>
  <si>
    <t>3659</t>
  </si>
  <si>
    <t>Poker R 750cc X 16</t>
  </si>
  <si>
    <t>3664</t>
  </si>
  <si>
    <t>Aguila Lig R 750cc X 16</t>
  </si>
  <si>
    <t>BH_BAHIA 7_DER_</t>
  </si>
  <si>
    <t>BH_BAHIA 5_DER_</t>
  </si>
  <si>
    <t>M_C6_IZQ_</t>
  </si>
  <si>
    <t>3751</t>
  </si>
  <si>
    <t>Club Col R 330cc X 30 N</t>
  </si>
  <si>
    <t>M_C23_IZQ_</t>
  </si>
  <si>
    <t>M_C23_DER_</t>
  </si>
  <si>
    <t>M_B27_IZQ</t>
  </si>
  <si>
    <t>3759</t>
  </si>
  <si>
    <t>Club Col RJ R 330cc X 30 N</t>
  </si>
  <si>
    <t>M_B20_DER_</t>
  </si>
  <si>
    <t>M_N10_IZQ_</t>
  </si>
  <si>
    <t>3787</t>
  </si>
  <si>
    <t>Club Col TW 330ccX6 N</t>
  </si>
  <si>
    <t>M_N14_DER_</t>
  </si>
  <si>
    <t>M_N3_DER_</t>
  </si>
  <si>
    <t>M_N16_DER_</t>
  </si>
  <si>
    <t>M_N8_DER_</t>
  </si>
  <si>
    <t>M_N7_IZQ_</t>
  </si>
  <si>
    <t>M_L29 IZQ_</t>
  </si>
  <si>
    <t>3810</t>
  </si>
  <si>
    <t>Pony Malta Pet 200ccX30</t>
  </si>
  <si>
    <t>M_L29 DER_</t>
  </si>
  <si>
    <t>M_L2_DER_</t>
  </si>
  <si>
    <t>M_L28_DER_</t>
  </si>
  <si>
    <t>M_L25_DER</t>
  </si>
  <si>
    <t>383</t>
  </si>
  <si>
    <t>Envase flint 750 R</t>
  </si>
  <si>
    <t>BH_BAHIA 2_DER</t>
  </si>
  <si>
    <t>446</t>
  </si>
  <si>
    <t>Envase Marron club col 330R</t>
  </si>
  <si>
    <t>M_B23_IZQ_</t>
  </si>
  <si>
    <t>BH_BAHIA 8_IZQ_</t>
  </si>
  <si>
    <t xml:space="preserve">BH_BAHIA 9 IZQ </t>
  </si>
  <si>
    <t>M_C1_IZQ_</t>
  </si>
  <si>
    <t>M_C1_DER_</t>
  </si>
  <si>
    <t>M_C8_IZQ_</t>
  </si>
  <si>
    <t>M_C12_DER_</t>
  </si>
  <si>
    <t>M_D6_IZQ_</t>
  </si>
  <si>
    <t>M_D10_DER_</t>
  </si>
  <si>
    <t>M_D12_DER_</t>
  </si>
  <si>
    <t>5</t>
  </si>
  <si>
    <t>Envase Costeñita 175 Cc</t>
  </si>
  <si>
    <t>5150</t>
  </si>
  <si>
    <t>Poker Lta 473cc X 6</t>
  </si>
  <si>
    <t>5252</t>
  </si>
  <si>
    <t>Club Col Lta 330X6 N</t>
  </si>
  <si>
    <t>M_K4_IZQ</t>
  </si>
  <si>
    <t>M_K5_IZQ_</t>
  </si>
  <si>
    <t>M_K9_DER_</t>
  </si>
  <si>
    <t>M_K11_IZQ</t>
  </si>
  <si>
    <t>M_J13_IZQ</t>
  </si>
  <si>
    <t>5255</t>
  </si>
  <si>
    <t>Club Col RJ Lta 330X6 N</t>
  </si>
  <si>
    <t>BH_BAHIA 10_DER_</t>
  </si>
  <si>
    <t>M_H4_DER_</t>
  </si>
  <si>
    <t>M_H8_DER_</t>
  </si>
  <si>
    <t>M_H1_DER_</t>
  </si>
  <si>
    <t>M_H4_IZQ_</t>
  </si>
  <si>
    <t>5630</t>
  </si>
  <si>
    <t>Aguila Lta 473cc X 6</t>
  </si>
  <si>
    <t>M_K7_DER</t>
  </si>
  <si>
    <t>5902</t>
  </si>
  <si>
    <t>PILSEN Lta 473cc X 6</t>
  </si>
  <si>
    <t>M_L25_IZQ</t>
  </si>
  <si>
    <t>7078</t>
  </si>
  <si>
    <t>Pony Malta Pet 1.0L X 15</t>
  </si>
  <si>
    <t>M_L20_IZQ_</t>
  </si>
  <si>
    <t>M_L21_IZQ_</t>
  </si>
  <si>
    <t>M_L23_IZQ_</t>
  </si>
  <si>
    <t>M_L23_DER_</t>
  </si>
  <si>
    <t>M_L1_DER_</t>
  </si>
  <si>
    <t>M_L3_IZQ_</t>
  </si>
  <si>
    <t>M_L3_DER_</t>
  </si>
  <si>
    <t>M_L24_IZQ_</t>
  </si>
  <si>
    <t>M_L24_DER_</t>
  </si>
  <si>
    <t>M_L27_DER_</t>
  </si>
  <si>
    <t>M_L30_DER_</t>
  </si>
  <si>
    <t>LATERAL PET</t>
  </si>
  <si>
    <t xml:space="preserve">M_K12_IZQ_ </t>
  </si>
  <si>
    <t>7584</t>
  </si>
  <si>
    <t>Aguila Lig Lta 269Cc X 6</t>
  </si>
  <si>
    <t xml:space="preserve">M_K13_IZQ_ </t>
  </si>
  <si>
    <t>M_J14_DER</t>
  </si>
  <si>
    <t>7596+</t>
  </si>
  <si>
    <t>BBC Lager Nr330ccX6</t>
  </si>
  <si>
    <t>7599+</t>
  </si>
  <si>
    <t>BBC Cajica Miel Nr330ccX4</t>
  </si>
  <si>
    <t>7605+</t>
  </si>
  <si>
    <t>BBC Monserrate Rj Nr330ccX4</t>
  </si>
  <si>
    <t>M_H6_IZQ_</t>
  </si>
  <si>
    <t>7993</t>
  </si>
  <si>
    <t>Budweiser Lta  269Ccx24 Pack</t>
  </si>
  <si>
    <t>M_H8_IZQ_</t>
  </si>
  <si>
    <t>M_K5_DER</t>
  </si>
  <si>
    <t>8532</t>
  </si>
  <si>
    <t>Club Col Lata 269Cc X 6</t>
  </si>
  <si>
    <t>M_K15_</t>
  </si>
  <si>
    <t>8923</t>
  </si>
  <si>
    <t>Azteca Lata-330 X 6</t>
  </si>
  <si>
    <t>M_F32__</t>
  </si>
  <si>
    <t>9213</t>
  </si>
  <si>
    <t>Pallet Coronita 210NR</t>
  </si>
  <si>
    <t>419213p</t>
  </si>
  <si>
    <t>Pallet NR</t>
  </si>
  <si>
    <t>M_F33__</t>
  </si>
  <si>
    <t>M_F34__</t>
  </si>
  <si>
    <t>M_F35__</t>
  </si>
  <si>
    <t>M_N20_</t>
  </si>
  <si>
    <t>M_M2_LAT_</t>
  </si>
  <si>
    <t>M_M3_DER_</t>
  </si>
  <si>
    <t>M_M4_IZQ_</t>
  </si>
  <si>
    <t>M_M4_DER_</t>
  </si>
  <si>
    <t>M_M5_IZQ_</t>
  </si>
  <si>
    <t>M_M5_DER_</t>
  </si>
  <si>
    <t>M_M7_IZQ_</t>
  </si>
  <si>
    <t>M_M7_DER_</t>
  </si>
  <si>
    <t>M_M8_</t>
  </si>
  <si>
    <t>M_M9_IZQ_</t>
  </si>
  <si>
    <t>M_M9_DER_</t>
  </si>
  <si>
    <t>M_M10_IZQ_</t>
  </si>
  <si>
    <t>M_M10_DER_</t>
  </si>
  <si>
    <t>M_M11_IZQ_</t>
  </si>
  <si>
    <t>M_M12_LAT_</t>
  </si>
  <si>
    <t>M_M13_IZQ_</t>
  </si>
  <si>
    <t>9480</t>
  </si>
  <si>
    <t>Poker Rn 1000Cc X 13</t>
  </si>
  <si>
    <t>BH_BAHIA 8_DER_</t>
  </si>
  <si>
    <t>9480-</t>
  </si>
  <si>
    <t>9482</t>
  </si>
  <si>
    <t>Aguila Lig Rn 1000Cc X 13</t>
  </si>
  <si>
    <t>9494</t>
  </si>
  <si>
    <t>Aguila Rn 1000Cc X 13</t>
  </si>
  <si>
    <t>9508</t>
  </si>
  <si>
    <t>Coronita Nr 210Cc X 6</t>
  </si>
  <si>
    <t>PRUEBA DE TRANSPORTE</t>
  </si>
  <si>
    <t>M_I13_DER_</t>
  </si>
  <si>
    <t>M_I11_IZQ</t>
  </si>
  <si>
    <t>M_I12_DER_</t>
  </si>
  <si>
    <t>M_I12_IZQ_</t>
  </si>
  <si>
    <t>M_I14_IZQ</t>
  </si>
  <si>
    <t>M_I15_DER</t>
  </si>
  <si>
    <t>M_I15_IZQ</t>
  </si>
  <si>
    <t>M_I16_DER_</t>
  </si>
  <si>
    <t>M_I16_IZQ_</t>
  </si>
  <si>
    <t>M_K1__DER</t>
  </si>
  <si>
    <t>M_K1__IZQ</t>
  </si>
  <si>
    <t>M_I3_IZQ</t>
  </si>
  <si>
    <t>M_I6_DER_</t>
  </si>
  <si>
    <t>M_I9_IZQ</t>
  </si>
  <si>
    <t>M_I9_DER</t>
  </si>
  <si>
    <t>M_I14_DER</t>
  </si>
  <si>
    <t>9672</t>
  </si>
  <si>
    <t xml:space="preserve">Budweiser Lta  269Ccx6 Pack TERMO </t>
  </si>
  <si>
    <t>9798</t>
  </si>
  <si>
    <t>Club Col Tw 330Cc X 30</t>
  </si>
  <si>
    <t>M_C2_DER_</t>
  </si>
  <si>
    <t>M_C21_IZQ_</t>
  </si>
  <si>
    <t>M_C26_DER_</t>
  </si>
  <si>
    <t>M_A5_IZQ_</t>
  </si>
  <si>
    <t>M_D5_IZQ_</t>
  </si>
  <si>
    <t>M_D5_DER_</t>
  </si>
  <si>
    <t>M_D6_DER_</t>
  </si>
  <si>
    <t>M_D8_IZQ_</t>
  </si>
  <si>
    <t>M_D9_IZQ</t>
  </si>
  <si>
    <t>M_D9_DER</t>
  </si>
  <si>
    <t>M_D13_DER_</t>
  </si>
  <si>
    <t>M_D15_DER_</t>
  </si>
  <si>
    <t>M_D17_IZQ_</t>
  </si>
  <si>
    <t>M_D18_IZQ_</t>
  </si>
  <si>
    <t>M_D19_IZQ_</t>
  </si>
  <si>
    <t>M_D20_IZQ_</t>
  </si>
  <si>
    <t>M_D20_DER_</t>
  </si>
  <si>
    <t>M_D27_DER_</t>
  </si>
  <si>
    <t>BH_BAHIA 17_LAT</t>
  </si>
  <si>
    <t>M_E2_IZQ_</t>
  </si>
  <si>
    <t>M_E2_DER_</t>
  </si>
  <si>
    <t>M_E3_IZQ_</t>
  </si>
  <si>
    <t>M_E3_DER_</t>
  </si>
  <si>
    <t>M_E6_IZQ_</t>
  </si>
  <si>
    <t>M_F8_LAT</t>
  </si>
  <si>
    <t xml:space="preserve">M_G2_IZQ_ </t>
  </si>
  <si>
    <t xml:space="preserve">M_G2_DER_ </t>
  </si>
  <si>
    <t>M_G3_IZQ</t>
  </si>
  <si>
    <t>M_G3_DER_</t>
  </si>
  <si>
    <t>M_G4_IZQ</t>
  </si>
  <si>
    <t>M_G4_DER_</t>
  </si>
  <si>
    <t>M_H13_IZQ_</t>
  </si>
  <si>
    <t>M_I8_IZQ_</t>
  </si>
  <si>
    <t>M_I8_DER_</t>
  </si>
  <si>
    <t>M_I14_LAT</t>
  </si>
  <si>
    <t>M_I17_IZQ_</t>
  </si>
  <si>
    <t>M_K3_DER_</t>
  </si>
  <si>
    <t>M_K4_DER_</t>
  </si>
  <si>
    <t>M_L2_IZQ_</t>
  </si>
  <si>
    <t>M_L6_DER_</t>
  </si>
  <si>
    <t>M_L7_IZQ</t>
  </si>
  <si>
    <t>M_L7_DER_</t>
  </si>
  <si>
    <t>M_L8_IZQ_</t>
  </si>
  <si>
    <t>M_L13_DER</t>
  </si>
  <si>
    <t>M_L15</t>
  </si>
  <si>
    <t>BH_BAHIA 31_DER</t>
  </si>
  <si>
    <t>BH_BAHIA 31_IZQ</t>
  </si>
  <si>
    <t>BH_BAHIA 32_DER</t>
  </si>
  <si>
    <t>BH_BAHIA 32_IZQ</t>
  </si>
  <si>
    <t>BH_BAHIA 33_DER</t>
  </si>
  <si>
    <t>BH_BAHIA 33_IZQ</t>
  </si>
  <si>
    <t>M_L19_DER_</t>
  </si>
  <si>
    <t>M_L22 DER</t>
  </si>
  <si>
    <t>M_L27_IZQ_</t>
  </si>
  <si>
    <t>M_L28_IZQ</t>
  </si>
  <si>
    <t>M_O11</t>
  </si>
  <si>
    <t>M_O50_</t>
  </si>
  <si>
    <t>M_N2_IZQ_</t>
  </si>
  <si>
    <t>M_N5_IZQ_</t>
  </si>
  <si>
    <t>M_N7_DER_</t>
  </si>
  <si>
    <t>M_M2_IZQ_</t>
  </si>
  <si>
    <t>M_M3_LAT_</t>
  </si>
  <si>
    <t>M_M12_DER_</t>
  </si>
  <si>
    <t>M_M15_LAT</t>
  </si>
  <si>
    <t>J_JAULA 1</t>
  </si>
  <si>
    <t>J_REP__L2</t>
  </si>
  <si>
    <t>J_JAULA 2</t>
  </si>
  <si>
    <t>J_JAULA 4</t>
  </si>
  <si>
    <t>J_JAULA 5</t>
  </si>
  <si>
    <t>J_JAULA 8</t>
  </si>
  <si>
    <t>Etiquetas de fila</t>
  </si>
  <si>
    <t>Suma de Total Unidades</t>
  </si>
  <si>
    <t>Suma de Hectolitros</t>
  </si>
  <si>
    <t>13413+-</t>
  </si>
  <si>
    <t>BAJA</t>
  </si>
  <si>
    <t>21159</t>
  </si>
  <si>
    <t>22124</t>
  </si>
  <si>
    <t>3787+</t>
  </si>
  <si>
    <t>Total general</t>
  </si>
  <si>
    <t>Dinámicas Base</t>
  </si>
  <si>
    <t>Valores</t>
  </si>
  <si>
    <t xml:space="preserve"> Frescura </t>
  </si>
  <si>
    <t xml:space="preserve"> Estibas</t>
  </si>
  <si>
    <t>T. Unidades</t>
  </si>
  <si>
    <t>T. Cajas</t>
  </si>
  <si>
    <t xml:space="preserve"> Hectolitros</t>
  </si>
  <si>
    <t>(en blanco)</t>
  </si>
  <si>
    <t>Estructura y relación del envase</t>
  </si>
  <si>
    <t>Palets</t>
  </si>
  <si>
    <t>Caja Relacionada</t>
  </si>
  <si>
    <t>Descripción</t>
  </si>
  <si>
    <t>Tipo</t>
  </si>
  <si>
    <t>Cant</t>
  </si>
  <si>
    <t>Cap</t>
  </si>
  <si>
    <t>Envase Costeñita 175R</t>
  </si>
  <si>
    <t>Env</t>
  </si>
  <si>
    <t>Caja Plástica Café 225Cc X 38</t>
  </si>
  <si>
    <t>Caja</t>
  </si>
  <si>
    <t>Botella Marron 225R</t>
  </si>
  <si>
    <t>Envase Flint 175R</t>
  </si>
  <si>
    <t>Envase Marron 750R</t>
  </si>
  <si>
    <t>Caja Plastica Marron 750Cc X 16</t>
  </si>
  <si>
    <t>Envase Flint 750R</t>
  </si>
  <si>
    <t>Envase Green 330R</t>
  </si>
  <si>
    <t>Envase Marron Club Col 330R</t>
  </si>
  <si>
    <t>Envase Marron 330Nr Cervezas</t>
  </si>
  <si>
    <t>Envase Marron 330Nr Miller Lite</t>
  </si>
  <si>
    <t>Pend</t>
  </si>
  <si>
    <t>Envase Flint 175Nr</t>
  </si>
  <si>
    <t>Envase Dark Ambar Rosca 900Nr Cerveza</t>
  </si>
  <si>
    <t>Caja Plastica Marron 1000Cc X 12</t>
  </si>
  <si>
    <t>Botella Marron 1000Cc</t>
  </si>
  <si>
    <t>Caja Plastica Marron 1000Cc X 13</t>
  </si>
  <si>
    <t>Botella Flint 1000R</t>
  </si>
  <si>
    <t>Botella Flint 250 Cc</t>
  </si>
  <si>
    <t>Caja Plastica Marron 250Cc X38</t>
  </si>
  <si>
    <t>Cilindros, Estibas y Barriles</t>
  </si>
  <si>
    <t>Emp</t>
  </si>
  <si>
    <t>Cilindro CO2 20 Kg</t>
  </si>
  <si>
    <t>Cilindro</t>
  </si>
  <si>
    <t>Bav</t>
  </si>
  <si>
    <t>Barril Acero Inox Din 30 Lt</t>
  </si>
  <si>
    <t>Barril Acero Inox Din 50 Lt</t>
  </si>
  <si>
    <t>Barril Acero Inox Din 20 Lt</t>
  </si>
  <si>
    <t>BBC Barril Acero Inox Din 30 Lt</t>
  </si>
  <si>
    <t>BBC</t>
  </si>
  <si>
    <t>Estiba Cerv Madera 1280X1080X120</t>
  </si>
  <si>
    <t>Estiba Cerv Madera 1360X1150</t>
  </si>
  <si>
    <t>Estiba Cerv Madera 1280X1080X120 16Tabla</t>
  </si>
  <si>
    <t>Indice de Frescura</t>
  </si>
  <si>
    <t>CD</t>
  </si>
  <si>
    <t>Estatus Rotación</t>
  </si>
  <si>
    <t>F.Toma</t>
  </si>
  <si>
    <t>Hora</t>
  </si>
  <si>
    <t>%</t>
  </si>
  <si>
    <t>% Cantidad Hl</t>
  </si>
  <si>
    <t>Menos de 10 días</t>
  </si>
  <si>
    <t>Total</t>
  </si>
  <si>
    <t>CÓDIGO</t>
  </si>
  <si>
    <t>MATERIAL</t>
  </si>
  <si>
    <t>DESCRIPCIÓN</t>
  </si>
  <si>
    <t>Factor Cajas</t>
  </si>
  <si>
    <t>Caj x Estiba</t>
  </si>
  <si>
    <t>Factor estibas</t>
  </si>
  <si>
    <t>Contenido</t>
  </si>
  <si>
    <t>Presentación</t>
  </si>
  <si>
    <t>Vida Útil</t>
  </si>
  <si>
    <t>F.Límite Desp</t>
  </si>
  <si>
    <t xml:space="preserve">Minimo T1 </t>
  </si>
  <si>
    <t>Minimo T2</t>
  </si>
  <si>
    <t>Minimo KA</t>
  </si>
  <si>
    <t>Tabla Novedades</t>
  </si>
  <si>
    <t>Rangos</t>
  </si>
  <si>
    <t>14603</t>
  </si>
  <si>
    <t>AGUA PURA ZALVA 1,5 L X 6</t>
  </si>
  <si>
    <t>Menor a 15 Días</t>
  </si>
  <si>
    <t>EXPORTACIÓN</t>
  </si>
  <si>
    <t>8073+</t>
  </si>
  <si>
    <t>Aguila  Lat 355 x 6</t>
  </si>
  <si>
    <t>9553</t>
  </si>
  <si>
    <t>Aguila 0,0 LTA 355CCX6</t>
  </si>
  <si>
    <t>TERMO TRNTE</t>
  </si>
  <si>
    <t>9551</t>
  </si>
  <si>
    <t>Aguila 0,0 RB 330CC X 30</t>
  </si>
  <si>
    <t>TERMO TRANSPARENTE</t>
  </si>
  <si>
    <t>9581</t>
  </si>
  <si>
    <t>Aguila 0,0 TW 330cc x 24 MANUAL</t>
  </si>
  <si>
    <t>Tw</t>
  </si>
  <si>
    <t>9557</t>
  </si>
  <si>
    <t>Aguila 0.0 tw 330x6</t>
  </si>
  <si>
    <t>PRODUCTO NR</t>
  </si>
  <si>
    <t>26</t>
  </si>
  <si>
    <t>Aguila Brr 50L X 1</t>
  </si>
  <si>
    <t>EXPORTACION</t>
  </si>
  <si>
    <t>5121</t>
  </si>
  <si>
    <t>Aguila Cero Lta 330cc X 24</t>
  </si>
  <si>
    <t>5119</t>
  </si>
  <si>
    <t>Aguila Cero R 330cc X 30</t>
  </si>
  <si>
    <t>5739</t>
  </si>
  <si>
    <t>Aguila Cero R 330Cc X 30 Pro</t>
  </si>
  <si>
    <t>5120</t>
  </si>
  <si>
    <t>Aguila Cero TW 330cc X 24</t>
  </si>
  <si>
    <t>PRODUCION</t>
  </si>
  <si>
    <t>8062</t>
  </si>
  <si>
    <t>Aguila Cero Tw 330Cc X 24 Evt</t>
  </si>
  <si>
    <t>9857</t>
  </si>
  <si>
    <t>Aguila Cero Tw 330Cc X 24 Manual</t>
  </si>
  <si>
    <t>Mayor a 15 Días</t>
  </si>
  <si>
    <t>9847</t>
  </si>
  <si>
    <t>Aguila Cero Tw 330Cc X 30</t>
  </si>
  <si>
    <t>3888</t>
  </si>
  <si>
    <t>Aguila Exp Tw 330Ccx24 Suecia</t>
  </si>
  <si>
    <t>No Retornable</t>
  </si>
  <si>
    <t>9141</t>
  </si>
  <si>
    <t>Aguila Fusion Limon 269Cc Lata X 24</t>
  </si>
  <si>
    <t>11162</t>
  </si>
  <si>
    <t>Aguila Fusion Limon 269Cc Lata X 6</t>
  </si>
  <si>
    <t>11162+</t>
  </si>
  <si>
    <t>9143</t>
  </si>
  <si>
    <t>Aguila Fusion Limon 330Cc Bot Rb X 30</t>
  </si>
  <si>
    <t>9143+</t>
  </si>
  <si>
    <t xml:space="preserve"> </t>
  </si>
  <si>
    <t>11182</t>
  </si>
  <si>
    <t>Aguila Fusion Limon Tw 330Cc X 6</t>
  </si>
  <si>
    <t>21871</t>
  </si>
  <si>
    <t xml:space="preserve">Aguila IMPERIAL  330cc X 30 </t>
  </si>
  <si>
    <t>22142</t>
  </si>
  <si>
    <t>Aguila IMPERIAL TW 330ccX6 N</t>
  </si>
  <si>
    <t>7089</t>
  </si>
  <si>
    <t>Aguila Lig Exp Nr 330Cc X 24 Aruba</t>
  </si>
  <si>
    <t>22102</t>
  </si>
  <si>
    <t>costeña bcna lta 269 Ccx6</t>
  </si>
  <si>
    <t>7584-</t>
  </si>
  <si>
    <t>4477</t>
  </si>
  <si>
    <t>AGUILA LIG LTA 269CCX24</t>
  </si>
  <si>
    <t>3867</t>
  </si>
  <si>
    <t>Aguila Lig Lta 330Ccx24 Evt</t>
  </si>
  <si>
    <t>Mayor a 30 Días</t>
  </si>
  <si>
    <t>5507</t>
  </si>
  <si>
    <t>Aguila Lig Lta 330Ccx24 Pro</t>
  </si>
  <si>
    <t>3878</t>
  </si>
  <si>
    <t>Aguila Lig Lta 330Ccx6 Evt</t>
  </si>
  <si>
    <t>3803</t>
  </si>
  <si>
    <t>Aguila Lig Lta 330Ccx6 Pro</t>
  </si>
  <si>
    <t>7952</t>
  </si>
  <si>
    <t>Aguila Lig Lta 330Ccx8 Ka</t>
  </si>
  <si>
    <t>7951</t>
  </si>
  <si>
    <t>Aguila Lig Lta 330Ccx8 Tat</t>
  </si>
  <si>
    <t>5905</t>
  </si>
  <si>
    <t>Aguila Lig Lta 473ccX18</t>
  </si>
  <si>
    <t>5632</t>
  </si>
  <si>
    <t>Aguila Lig Lta 473ccX6</t>
  </si>
  <si>
    <t>2169</t>
  </si>
  <si>
    <t>Aguila Lig Lta N 330ccX12</t>
  </si>
  <si>
    <t>2170</t>
  </si>
  <si>
    <t>Aguila Lig LtaN 330ccX24</t>
  </si>
  <si>
    <t>2171</t>
  </si>
  <si>
    <t>Aguila Lig LtaN 330ccX6</t>
  </si>
  <si>
    <t>21184</t>
  </si>
  <si>
    <t>Aguila Lig NR 330cc X 30</t>
  </si>
  <si>
    <t>3647</t>
  </si>
  <si>
    <t>Aguila Lig R 330 X 30 Pro</t>
  </si>
  <si>
    <t>5726</t>
  </si>
  <si>
    <t>Aguila Lig R 330 X 30 Pro2</t>
  </si>
  <si>
    <t>2160</t>
  </si>
  <si>
    <t>Aguila Lig R 330cc X 30</t>
  </si>
  <si>
    <t>Mayor a 45 Días</t>
  </si>
  <si>
    <t>2160+</t>
  </si>
  <si>
    <t>3664+</t>
  </si>
  <si>
    <t>2157</t>
  </si>
  <si>
    <t>Aguila Lig TW 330cc X 24</t>
  </si>
  <si>
    <t>9858</t>
  </si>
  <si>
    <t>Aguila Lig Tw 330Cc X 24 Manual</t>
  </si>
  <si>
    <t>9846</t>
  </si>
  <si>
    <t>Aguila Lig Tw 330Cc X 30</t>
  </si>
  <si>
    <t>9127-</t>
  </si>
  <si>
    <t>Aguila Lig Tw 330X6 Canastilla</t>
  </si>
  <si>
    <t>9127</t>
  </si>
  <si>
    <t>9139</t>
  </si>
  <si>
    <t>Aguila Ligh Rn 250Cc X 38</t>
  </si>
  <si>
    <t>3656</t>
  </si>
  <si>
    <t>Aguila Lta 269cc X 24</t>
  </si>
  <si>
    <t>9909</t>
  </si>
  <si>
    <t>Aguila Lta 269Cc X 6</t>
  </si>
  <si>
    <t>3229</t>
  </si>
  <si>
    <t>Aguila Lta 330ccX 12 Lna</t>
  </si>
  <si>
    <t>11747</t>
  </si>
  <si>
    <t>Aguila Lta 355Cc X 6 + Camisa Colombia</t>
  </si>
  <si>
    <t>8063</t>
  </si>
  <si>
    <t>Aguila Lta 355Ccx 24</t>
  </si>
  <si>
    <t>Mayor a 60 Días</t>
  </si>
  <si>
    <t>8507</t>
  </si>
  <si>
    <t>Aguila Lta 355Ccx 6 Evt</t>
  </si>
  <si>
    <t>8072</t>
  </si>
  <si>
    <t>Aguila Lta 355Ccx12</t>
  </si>
  <si>
    <t>8073</t>
  </si>
  <si>
    <t>Aguila Lta 355Ccx6</t>
  </si>
  <si>
    <t>5904</t>
  </si>
  <si>
    <t>Aguila Lta 473cc X 18</t>
  </si>
  <si>
    <t>2173</t>
  </si>
  <si>
    <t>Aguila Lta N 330cc X 24</t>
  </si>
  <si>
    <t>19877</t>
  </si>
  <si>
    <t>Aguila Lta N 330cc X 6 ED INDEP</t>
  </si>
  <si>
    <t>20254</t>
  </si>
  <si>
    <t>Aguila Lta N 330cc X 6 Femenino Mundial</t>
  </si>
  <si>
    <t>20668</t>
  </si>
  <si>
    <t>Aguila Lta N 330cc X 6 SIX</t>
  </si>
  <si>
    <t>21182</t>
  </si>
  <si>
    <t xml:space="preserve">Aguila NR 330cc X 30 </t>
  </si>
  <si>
    <t>21187</t>
  </si>
  <si>
    <t>Aguila NR 750cc X 16</t>
  </si>
  <si>
    <t>LATA</t>
  </si>
  <si>
    <t>3059</t>
  </si>
  <si>
    <t>Aguila R 330Cc X 30 Evt</t>
  </si>
  <si>
    <t>2986</t>
  </si>
  <si>
    <t>Aguila R 330cc X 30 Pro</t>
  </si>
  <si>
    <t>11120</t>
  </si>
  <si>
    <t>Aguila Rn 1000Cc X 12</t>
  </si>
  <si>
    <t>9494-</t>
  </si>
  <si>
    <t>3130</t>
  </si>
  <si>
    <t>Aguila RN 225cc X 38</t>
  </si>
  <si>
    <t>2154</t>
  </si>
  <si>
    <t>Aguila TW 330cc X 24</t>
  </si>
  <si>
    <t>9856</t>
  </si>
  <si>
    <t>Aguila Tw 330Cc X 24 Manual</t>
  </si>
  <si>
    <t>9845</t>
  </si>
  <si>
    <t>Aguila Tw 330Cc X 30</t>
  </si>
  <si>
    <t>9128</t>
  </si>
  <si>
    <t>Aguila Tw 330Cc X 6 Canastilla</t>
  </si>
  <si>
    <t>3221</t>
  </si>
  <si>
    <t>Aguila TW 330cc X 6 Lna</t>
  </si>
  <si>
    <t>8515</t>
  </si>
  <si>
    <t>Aguila Lta 355Ccx 24 Pro</t>
  </si>
  <si>
    <t>Mayor a 90 Días</t>
  </si>
  <si>
    <t>9675</t>
  </si>
  <si>
    <t>Azteca Rb 330 X 30</t>
  </si>
  <si>
    <t>15545</t>
  </si>
  <si>
    <t>BAHIA LAGER LTA 330X24</t>
  </si>
  <si>
    <t>7872</t>
  </si>
  <si>
    <t>Bahia Lig R 225Cc X 38</t>
  </si>
  <si>
    <t>9963</t>
  </si>
  <si>
    <t>Bahia Lta 330Cc X 24</t>
  </si>
  <si>
    <t>493</t>
  </si>
  <si>
    <t>025</t>
  </si>
  <si>
    <t>026</t>
  </si>
  <si>
    <t>12388</t>
  </si>
  <si>
    <t>BBC  Nr330ccX4</t>
  </si>
  <si>
    <t>7607</t>
  </si>
  <si>
    <t>BBC Aguinaldo Mix Nr330Ccx6</t>
  </si>
  <si>
    <t>7782</t>
  </si>
  <si>
    <t>BBC Bacata Blanca Brr 30L x 1</t>
  </si>
  <si>
    <t>7781</t>
  </si>
  <si>
    <t>BBC Bacata Blanca Brr 58L X 1</t>
  </si>
  <si>
    <t>7897</t>
  </si>
  <si>
    <t>BBC Bacata Blanca Nr330Ccx12</t>
  </si>
  <si>
    <t>7593</t>
  </si>
  <si>
    <t>BBC Bacata Blanca Nr330ccX24</t>
  </si>
  <si>
    <t>7594</t>
  </si>
  <si>
    <t>BBC Bacata Blanca Nr330ccX4</t>
  </si>
  <si>
    <t>7594+</t>
  </si>
  <si>
    <t>587</t>
  </si>
  <si>
    <t>7790</t>
  </si>
  <si>
    <t>BBC CAJICA MIEL BRR 30L X 1</t>
  </si>
  <si>
    <t>7804</t>
  </si>
  <si>
    <t>BBC Cajica Miel Brr 58L X 1</t>
  </si>
  <si>
    <t>14833</t>
  </si>
  <si>
    <t>BBC CAJICA MIEL DUO 330 X 2</t>
  </si>
  <si>
    <t>Global Brand</t>
  </si>
  <si>
    <t>13859</t>
  </si>
  <si>
    <t>BBC Cajica Miel Lta 269 x 12</t>
  </si>
  <si>
    <t>13858</t>
  </si>
  <si>
    <t xml:space="preserve">BBC Cajica Miel Lta 269 x 24 </t>
  </si>
  <si>
    <t>7898</t>
  </si>
  <si>
    <t>BBC Cajica Miel Nr330Ccx12</t>
  </si>
  <si>
    <t>7598</t>
  </si>
  <si>
    <t>BBC Cajica Miel Nr330ccX24</t>
  </si>
  <si>
    <t>7599</t>
  </si>
  <si>
    <t>Mayor a 120 Días</t>
  </si>
  <si>
    <t>9196</t>
  </si>
  <si>
    <t>BBC Cajica Miel Nr330Ccx5 Agr</t>
  </si>
  <si>
    <t>7600</t>
  </si>
  <si>
    <t>BBC Candelaria Clasic Nr 330x24</t>
  </si>
  <si>
    <t>7601</t>
  </si>
  <si>
    <t>BBC Candelaria Clasic Nr 330x4 Four PK</t>
  </si>
  <si>
    <t>7601+</t>
  </si>
  <si>
    <t>7601-</t>
  </si>
  <si>
    <t>7806</t>
  </si>
  <si>
    <t>BBC Candelaria Clásica Brr 30L X 1</t>
  </si>
  <si>
    <t>7805</t>
  </si>
  <si>
    <t>BBC Candelaria Clasica Brr 58L X 1</t>
  </si>
  <si>
    <t>7903</t>
  </si>
  <si>
    <t>BBC Candelaria Clasica Nr330Ccx12</t>
  </si>
  <si>
    <t>8130</t>
  </si>
  <si>
    <t>BBC Cerro De Guadalupe Nr 330Cc X 4</t>
  </si>
  <si>
    <t>22001</t>
  </si>
  <si>
    <t>BBC CHAPINERO BRR 29.7L X1</t>
  </si>
  <si>
    <t>7807</t>
  </si>
  <si>
    <t>BBC CHAPINERO PORTER BRR 30L X 1</t>
  </si>
  <si>
    <t>7814</t>
  </si>
  <si>
    <t>BBC Chapinero Porter Brr 58L X 1</t>
  </si>
  <si>
    <t>7602</t>
  </si>
  <si>
    <t>BBC Chapinero Porter Nr 330x24</t>
  </si>
  <si>
    <t>7603</t>
  </si>
  <si>
    <t>BBC Chapinero Porter Nr 330x4 Four PK</t>
  </si>
  <si>
    <t>7603+</t>
  </si>
  <si>
    <t>7902</t>
  </si>
  <si>
    <t>BBC Chapinero Porter Nr330Ccx12</t>
  </si>
  <si>
    <t>7797</t>
  </si>
  <si>
    <t>BBC Chia Weiss Brr 30L X 1</t>
  </si>
  <si>
    <t>7815</t>
  </si>
  <si>
    <t>BBC Chia Weiss Brr 58L X 1</t>
  </si>
  <si>
    <t>7832</t>
  </si>
  <si>
    <t>BBC Don Rufino Brr 30L X 1</t>
  </si>
  <si>
    <t>7833</t>
  </si>
  <si>
    <t>BBC Don Rufino Brr 58L X 1</t>
  </si>
  <si>
    <t>14833+</t>
  </si>
  <si>
    <t>BBC Duo Pack Nr330ccX2</t>
  </si>
  <si>
    <t>12013</t>
  </si>
  <si>
    <t>BBC La Cotidiana 269CC LTA X 24</t>
  </si>
  <si>
    <t>12012</t>
  </si>
  <si>
    <t>BBC La Cotidiana 269CC LTA X 4</t>
  </si>
  <si>
    <t>17075</t>
  </si>
  <si>
    <t>BBC La Cotidiana 269CC LTA X 6</t>
  </si>
  <si>
    <t>7780</t>
  </si>
  <si>
    <t>BBC LAGER BRR 30L x 1</t>
  </si>
  <si>
    <t>7783</t>
  </si>
  <si>
    <t>BBC Lager Brr 58L X 1</t>
  </si>
  <si>
    <t>7597</t>
  </si>
  <si>
    <t>BBC Lager Nr330Ccx12</t>
  </si>
  <si>
    <t>7595</t>
  </si>
  <si>
    <t>BBC Lager Nr330ccX24</t>
  </si>
  <si>
    <t>7596</t>
  </si>
  <si>
    <t>7596-</t>
  </si>
  <si>
    <t>8085</t>
  </si>
  <si>
    <t>BBC Macondo Nr330Cc 4Px6U</t>
  </si>
  <si>
    <t>8085+</t>
  </si>
  <si>
    <t>22003</t>
  </si>
  <si>
    <t>BBC MONSERRATE BRR 29.7L X1</t>
  </si>
  <si>
    <t>7676</t>
  </si>
  <si>
    <t>BBC Monserrate Rj Nr330Ccx12</t>
  </si>
  <si>
    <t>7604</t>
  </si>
  <si>
    <t>BBC Monserrate Rj Nr330ccX24</t>
  </si>
  <si>
    <t>7605</t>
  </si>
  <si>
    <t>7836</t>
  </si>
  <si>
    <t>BBC MONSERRATE ROJA BRR 30L x 1</t>
  </si>
  <si>
    <t>7838</t>
  </si>
  <si>
    <t>BBC Monserrate Roja Brr 58L X 1</t>
  </si>
  <si>
    <t>14908</t>
  </si>
  <si>
    <t>BBC Poker pura malta 330 x 6 NR</t>
  </si>
  <si>
    <t>7839</t>
  </si>
  <si>
    <t>BBC Policarpa Fte Brr 30L X 1</t>
  </si>
  <si>
    <t>7840</t>
  </si>
  <si>
    <t>BBC Policarpa Fte Brr 58L X 1</t>
  </si>
  <si>
    <t xml:space="preserve">BBC ROSE  Lta 269 x 4 </t>
  </si>
  <si>
    <t>21161</t>
  </si>
  <si>
    <t>7857</t>
  </si>
  <si>
    <t>BBC SEPTIMAZO IPA BRR 30L x 1</t>
  </si>
  <si>
    <t>7858</t>
  </si>
  <si>
    <t>BBC Septimazo Ipa Brr 58L X 1</t>
  </si>
  <si>
    <t>7900</t>
  </si>
  <si>
    <t>BBC Septimazo Ipa Nr330Ccx12</t>
  </si>
  <si>
    <t>7675</t>
  </si>
  <si>
    <t>BBC Septimazo Ipa Nr330Ccx24</t>
  </si>
  <si>
    <t>7660</t>
  </si>
  <si>
    <t>BBC SEPTIMAZO IPA NR330CCX4</t>
  </si>
  <si>
    <t>7660+</t>
  </si>
  <si>
    <t>12388+</t>
  </si>
  <si>
    <t>BBC Three Pack Nr330ccX3</t>
  </si>
  <si>
    <t>7859</t>
  </si>
  <si>
    <t>BBC Triqui Tri Brr 30L X 1</t>
  </si>
  <si>
    <t>8166</t>
  </si>
  <si>
    <t>BBC Triqui Tri Nr 330Cc X 4</t>
  </si>
  <si>
    <t>7861</t>
  </si>
  <si>
    <t>BBC Tutaina Brr 30L X 1</t>
  </si>
  <si>
    <t>8186</t>
  </si>
  <si>
    <t>BBC Tutatina Nr 330 X 4 Growl</t>
  </si>
  <si>
    <t>7883</t>
  </si>
  <si>
    <t>BBC Usaquen Stout Brr 30L X 1</t>
  </si>
  <si>
    <t>7884</t>
  </si>
  <si>
    <t>BBC Usaquen Stout Brr 58L X 1</t>
  </si>
  <si>
    <t>7899</t>
  </si>
  <si>
    <t>BBC Zanahoria Nr330Ccx12</t>
  </si>
  <si>
    <t>7606</t>
  </si>
  <si>
    <t>BBC Zanahoria Nr330Ccx24</t>
  </si>
  <si>
    <t>7887</t>
  </si>
  <si>
    <t>BBC Zipaquira Aba Brr 30L X 1</t>
  </si>
  <si>
    <t>7888</t>
  </si>
  <si>
    <t>BBC Zipaquira Aba Brr 58L X 1</t>
  </si>
  <si>
    <t>17157</t>
  </si>
  <si>
    <t>BECKS LATA 269 Cc x6</t>
  </si>
  <si>
    <t>14706</t>
  </si>
  <si>
    <t>Becks Lta 330Cc X 6</t>
  </si>
  <si>
    <t>8813</t>
  </si>
  <si>
    <t>Becks Lta 355Cc X 24</t>
  </si>
  <si>
    <t>8828</t>
  </si>
  <si>
    <t>Becks Lta 355Cc X 6</t>
  </si>
  <si>
    <t>8221</t>
  </si>
  <si>
    <t>Becks Nr 275Cc 4Px6U</t>
  </si>
  <si>
    <t>8815</t>
  </si>
  <si>
    <t>Becks Nr 275Cc X 6</t>
  </si>
  <si>
    <t>8815+</t>
  </si>
  <si>
    <t>887</t>
  </si>
  <si>
    <t>225</t>
  </si>
  <si>
    <t>888</t>
  </si>
  <si>
    <t>226</t>
  </si>
  <si>
    <t>Botella Marron 250 Cc</t>
  </si>
  <si>
    <t>226-</t>
  </si>
  <si>
    <t>8075</t>
  </si>
  <si>
    <t>Budweiser Al 355Cc X 24</t>
  </si>
  <si>
    <t>19184</t>
  </si>
  <si>
    <t>Budweiser Lat 355x6</t>
  </si>
  <si>
    <t>7996</t>
  </si>
  <si>
    <t>Budweiser Lta  269Ccx12 Pack</t>
  </si>
  <si>
    <t>20004</t>
  </si>
  <si>
    <t>Budweiser Lta  269Ccx12 Pack MAQUILADA</t>
  </si>
  <si>
    <t>21951</t>
  </si>
  <si>
    <t>Budweiser Lta  269Ccx12 Pack TERMO L9</t>
  </si>
  <si>
    <t>11794</t>
  </si>
  <si>
    <t>8531</t>
  </si>
  <si>
    <t>Budweiser Lta  269Ccx24 Pack MESSI</t>
  </si>
  <si>
    <t>7990</t>
  </si>
  <si>
    <t>Budweiser Lta  269Ccx6 Pack</t>
  </si>
  <si>
    <t>22612</t>
  </si>
  <si>
    <t>Budweiser CAN  269Ccx6  TERMO EXP ECU</t>
  </si>
  <si>
    <t>20677</t>
  </si>
  <si>
    <t>Budweiser Lta  269Ccx6 SXP</t>
  </si>
  <si>
    <t>8567</t>
  </si>
  <si>
    <t>Budweiser Lta 269Ccx24 Exp</t>
  </si>
  <si>
    <t>8567+</t>
  </si>
  <si>
    <t>7674</t>
  </si>
  <si>
    <t>Budweiser Lta 295cc 2PX12U</t>
  </si>
  <si>
    <t>7609</t>
  </si>
  <si>
    <t>Budweiser Lta 295cc X 12</t>
  </si>
  <si>
    <t>11173</t>
  </si>
  <si>
    <t>Budweiser Lta 355Ccx24</t>
  </si>
  <si>
    <t>11177</t>
  </si>
  <si>
    <t>Budweiser Lta 355Ccx6 Manual</t>
  </si>
  <si>
    <t>7991</t>
  </si>
  <si>
    <t>Budweiser Nr 250Ccx24</t>
  </si>
  <si>
    <t>19954</t>
  </si>
  <si>
    <t>Budweiser RET 250Ccx38</t>
  </si>
  <si>
    <t>8042</t>
  </si>
  <si>
    <t>Budweiser Nr 250Ccx6</t>
  </si>
  <si>
    <t>8042-</t>
  </si>
  <si>
    <t>7994</t>
  </si>
  <si>
    <t>Budweiser Nr 315Ccx24</t>
  </si>
  <si>
    <t>8061</t>
  </si>
  <si>
    <t>Budweiser Nr 315Ccx6</t>
  </si>
  <si>
    <t>Budweiser R 330Ccx30</t>
  </si>
  <si>
    <t>7579</t>
  </si>
  <si>
    <t>Budweiser Tw 355cc 4PX6U</t>
  </si>
  <si>
    <t>7617</t>
  </si>
  <si>
    <t>Budweiser Tw 355cc X 6</t>
  </si>
  <si>
    <t>8212</t>
  </si>
  <si>
    <t>Busch Light Lta 330Ccx24</t>
  </si>
  <si>
    <t>8213</t>
  </si>
  <si>
    <t>Busch Light Lta 330Ccx6</t>
  </si>
  <si>
    <t>8723</t>
  </si>
  <si>
    <t>Busch Light Lta 330Ccx6 Funda</t>
  </si>
  <si>
    <t>15070</t>
  </si>
  <si>
    <t>Busch Light Lta 330Ccx6 linea</t>
  </si>
  <si>
    <t>8814</t>
  </si>
  <si>
    <t>Busch Light Rb 330Ccx30</t>
  </si>
  <si>
    <t>60</t>
  </si>
  <si>
    <t xml:space="preserve">Caja carton </t>
  </si>
  <si>
    <t>231</t>
  </si>
  <si>
    <t>482</t>
  </si>
  <si>
    <t>Caja Plástica Café 330Cc X 30 Pallet</t>
  </si>
  <si>
    <t>206</t>
  </si>
  <si>
    <t>Caja Plástica Café 500Cc X 20</t>
  </si>
  <si>
    <t>387</t>
  </si>
  <si>
    <t>211</t>
  </si>
  <si>
    <t>Caja Plastica Marron 1000Cc X13</t>
  </si>
  <si>
    <t>224</t>
  </si>
  <si>
    <t>EER</t>
  </si>
  <si>
    <t>374</t>
  </si>
  <si>
    <t>374+</t>
  </si>
  <si>
    <t>024</t>
  </si>
  <si>
    <t>Cilindro Co2 20 Kg</t>
  </si>
  <si>
    <t>-</t>
  </si>
  <si>
    <t>5626</t>
  </si>
  <si>
    <t>Club Col Brr 30L X 1 Okf</t>
  </si>
  <si>
    <t>16017</t>
  </si>
  <si>
    <t>Club col Doble malta 330x6</t>
  </si>
  <si>
    <t>15012</t>
  </si>
  <si>
    <t>Club Col Doble Malta Br 330x30</t>
  </si>
  <si>
    <t>15015</t>
  </si>
  <si>
    <t>Club Col Doble Malta Lta 330 x24</t>
  </si>
  <si>
    <t>15024</t>
  </si>
  <si>
    <t>Club Col Doble Malta Lta 330 x6</t>
  </si>
  <si>
    <t>16282</t>
  </si>
  <si>
    <t>Club Col Doble Malta TW 330 X24</t>
  </si>
  <si>
    <t>16920</t>
  </si>
  <si>
    <t>Club Col Doble Malta TW 330 X6</t>
  </si>
  <si>
    <t>19596</t>
  </si>
  <si>
    <t>Club Col Eterno Lta 330X6 REEMP N CAJA</t>
  </si>
  <si>
    <t>3669</t>
  </si>
  <si>
    <t>Club Col Exp Tw 330Cc X 24 Esp</t>
  </si>
  <si>
    <t>3669+</t>
  </si>
  <si>
    <t>9500</t>
  </si>
  <si>
    <t>Club Col Lata 269Cc X 12</t>
  </si>
  <si>
    <t>9500+</t>
  </si>
  <si>
    <t>8532-</t>
  </si>
  <si>
    <t>8722</t>
  </si>
  <si>
    <t>15859</t>
  </si>
  <si>
    <t>Club Col Lta  Roja330X6 N CAJA</t>
  </si>
  <si>
    <t>7487</t>
  </si>
  <si>
    <t>CLUB COL LTA 269CC X 24</t>
  </si>
  <si>
    <t>7487+</t>
  </si>
  <si>
    <t>5251</t>
  </si>
  <si>
    <t>Club Col Lta 330cc X 12 N</t>
  </si>
  <si>
    <t>5250</t>
  </si>
  <si>
    <t>Club Col Lta 330cc X 24 N</t>
  </si>
  <si>
    <t>7410</t>
  </si>
  <si>
    <t>Club Col Lta 330Cc X 6 Okf</t>
  </si>
  <si>
    <t>6860</t>
  </si>
  <si>
    <t>Club Col Lta 330Cc X 9 Navidad Agr</t>
  </si>
  <si>
    <t>5624</t>
  </si>
  <si>
    <t>CLUB COL LTA 330CCX24 OKF</t>
  </si>
  <si>
    <t>15854</t>
  </si>
  <si>
    <t>Club Col Lta 330X6 REEMP N CAJA</t>
  </si>
  <si>
    <t>8158</t>
  </si>
  <si>
    <t>Club Col Lta 355Cc X 12</t>
  </si>
  <si>
    <t>8156</t>
  </si>
  <si>
    <t>Club Col Lta 355Cc X 24</t>
  </si>
  <si>
    <t>8157</t>
  </si>
  <si>
    <t>Club Col Lta 355Cc X 6</t>
  </si>
  <si>
    <t>9116</t>
  </si>
  <si>
    <t>Club Col Mix Lta 330X8 Pro</t>
  </si>
  <si>
    <t>6819</t>
  </si>
  <si>
    <t>Club Col NG Brr 20L X 1</t>
  </si>
  <si>
    <t>8306</t>
  </si>
  <si>
    <t>Club Col Ng Lata 269Cc X 24</t>
  </si>
  <si>
    <t>8533</t>
  </si>
  <si>
    <t>Club Col Ng Lata 269Cc X 6 Ka</t>
  </si>
  <si>
    <t>8727</t>
  </si>
  <si>
    <t>Club Col Ng Lata 269Cc X 6 Tat</t>
  </si>
  <si>
    <t>5257</t>
  </si>
  <si>
    <t>Club Col NG Lta 330ccX6 N</t>
  </si>
  <si>
    <t>15860</t>
  </si>
  <si>
    <t xml:space="preserve">Club Col NG Lta 330ccX6 N CAJA </t>
  </si>
  <si>
    <t>5256</t>
  </si>
  <si>
    <t>Club Col NG Lta 330X24 N</t>
  </si>
  <si>
    <t>5733</t>
  </si>
  <si>
    <t>Club Col Ng Lta 330X9</t>
  </si>
  <si>
    <t>8136</t>
  </si>
  <si>
    <t>Club Col Ng Lta 355Cc X 24</t>
  </si>
  <si>
    <t>8135</t>
  </si>
  <si>
    <t>Club Col Ng Lta 355X6</t>
  </si>
  <si>
    <t>6861</t>
  </si>
  <si>
    <t>Club Col Ng Ltaa 330Cc X 9 Navidad Agr</t>
  </si>
  <si>
    <t>3760</t>
  </si>
  <si>
    <t>Club Col NG R 330cc X 30 N</t>
  </si>
  <si>
    <t>9793</t>
  </si>
  <si>
    <t>Club Col Ng Tw 330Cc X 24 Manual</t>
  </si>
  <si>
    <t>3758</t>
  </si>
  <si>
    <t>Club Col NG Tw 330cc X 24 N</t>
  </si>
  <si>
    <t>9802</t>
  </si>
  <si>
    <t>Club Col Ng Tw 330Cc X 30</t>
  </si>
  <si>
    <t>3789</t>
  </si>
  <si>
    <t>Club Col NG Tw 330ccX6 N</t>
  </si>
  <si>
    <t>6718</t>
  </si>
  <si>
    <t>Club Col Nr 330Cc X 24 Exp Ci</t>
  </si>
  <si>
    <t>9161</t>
  </si>
  <si>
    <t>Club Col Nr330 X 24 Siembra</t>
  </si>
  <si>
    <t>9803</t>
  </si>
  <si>
    <t>Club Col Nr330 X 30 Siembra</t>
  </si>
  <si>
    <t>9130</t>
  </si>
  <si>
    <t>Club Col Nr330 X 6 Siembra</t>
  </si>
  <si>
    <t>8122</t>
  </si>
  <si>
    <t>Club Col Okt Lta 330Ccx6 Agr</t>
  </si>
  <si>
    <t>12254</t>
  </si>
  <si>
    <t>20250</t>
  </si>
  <si>
    <t>Club Col OKTF FESTBIER LTA 330X6</t>
  </si>
  <si>
    <t>20251</t>
  </si>
  <si>
    <t>Club Col OKTF FESTBIER NR 330X30</t>
  </si>
  <si>
    <t>3751+</t>
  </si>
  <si>
    <t>4044</t>
  </si>
  <si>
    <t>Club Col RJ Brr 30L X 1</t>
  </si>
  <si>
    <t>8703</t>
  </si>
  <si>
    <t>Club Col Rj Lata 269Cc X 6 Tat</t>
  </si>
  <si>
    <t>8547</t>
  </si>
  <si>
    <t>Club Col Rj Lata 269Cc X6</t>
  </si>
  <si>
    <t>8547-</t>
  </si>
  <si>
    <t>5729</t>
  </si>
  <si>
    <t>Club Col Rj Lta 330 X 9</t>
  </si>
  <si>
    <t>6862</t>
  </si>
  <si>
    <t>Club Col Rj Lta 330Cc X 9 Navidad Agr</t>
  </si>
  <si>
    <t>5253</t>
  </si>
  <si>
    <t>Club Col RJ Lta 330ccX 24 N</t>
  </si>
  <si>
    <t>5254</t>
  </si>
  <si>
    <t>Club Col RJ Lta 330X12 N</t>
  </si>
  <si>
    <t>8224</t>
  </si>
  <si>
    <t>Club Col Rj Lta 355Cc X 12</t>
  </si>
  <si>
    <t>8160</t>
  </si>
  <si>
    <t>Club Col Rj Lta 355Cc X 24</t>
  </si>
  <si>
    <t>8161</t>
  </si>
  <si>
    <t>Club Col Rj Lta 355Cc X 6</t>
  </si>
  <si>
    <t>9851</t>
  </si>
  <si>
    <t>Club Col Rj Tw 330Ccx24 Manual</t>
  </si>
  <si>
    <t>3756</t>
  </si>
  <si>
    <t>Club Col RJ Tw 330ccX24 N</t>
  </si>
  <si>
    <t>9800</t>
  </si>
  <si>
    <t>Club Col Rj Tw 330Ccx30</t>
  </si>
  <si>
    <t>5409</t>
  </si>
  <si>
    <t>Club Col RJ Tw 330X 24 KRAFT N</t>
  </si>
  <si>
    <t>3788</t>
  </si>
  <si>
    <t>Club Col RJ TW 330X6 N</t>
  </si>
  <si>
    <t>7476</t>
  </si>
  <si>
    <t>Club Col TG Nr 330cc X 24</t>
  </si>
  <si>
    <t>9859</t>
  </si>
  <si>
    <t>Club Col Tg Nr 330Cc X 24 Manual</t>
  </si>
  <si>
    <t>9801</t>
  </si>
  <si>
    <t>Club Col Tg Nr 330Cc X 30</t>
  </si>
  <si>
    <t>7475</t>
  </si>
  <si>
    <t>CLUB COL TG NR 330CC X 6</t>
  </si>
  <si>
    <t>7474</t>
  </si>
  <si>
    <t>Club Col TG R 330cc X 30</t>
  </si>
  <si>
    <t>21166</t>
  </si>
  <si>
    <t>Club Col TRIGO NR 330C X 24 REM</t>
  </si>
  <si>
    <t>21165</t>
  </si>
  <si>
    <t xml:space="preserve">Club Col TRIGO NR 330C X 30 </t>
  </si>
  <si>
    <t>7326</t>
  </si>
  <si>
    <t>Club Col Tw 330Cc X 10 Ka</t>
  </si>
  <si>
    <t>9849</t>
  </si>
  <si>
    <t>Club Col Tw 330Cc X 24 Manual</t>
  </si>
  <si>
    <t>9849-</t>
  </si>
  <si>
    <t>Club Col Tw 330cc X 24 MANUAL</t>
  </si>
  <si>
    <t>3753</t>
  </si>
  <si>
    <t>Club Col Tw 330cc X 24 N</t>
  </si>
  <si>
    <t>5410</t>
  </si>
  <si>
    <t>CLUB COL TW 330CCX24 KRAFT N</t>
  </si>
  <si>
    <t>3787-</t>
  </si>
  <si>
    <t>21892</t>
  </si>
  <si>
    <t>Club Colombia Mocca-Café 269Cc x6</t>
  </si>
  <si>
    <t>8307</t>
  </si>
  <si>
    <t>Club Colombia Roja 269 Ccx 24</t>
  </si>
  <si>
    <t>13798</t>
  </si>
  <si>
    <t>Cola &amp; Pola Lulo LTA 330cc x 6</t>
  </si>
  <si>
    <t>21174</t>
  </si>
  <si>
    <t>Cola&amp;Pola CLEAR CAN Lt 330cc X 6</t>
  </si>
  <si>
    <t>1421</t>
  </si>
  <si>
    <t>Cola&amp;Pola Lt 330cc X 24</t>
  </si>
  <si>
    <t>16198</t>
  </si>
  <si>
    <t>Cola&amp;Pola Lt limonada Coco330cc X 6</t>
  </si>
  <si>
    <t>2882+</t>
  </si>
  <si>
    <t>9965</t>
  </si>
  <si>
    <t>Cola&amp;Pola Pet 400Cc X 6</t>
  </si>
  <si>
    <t>7218</t>
  </si>
  <si>
    <t>Cola&amp;Pola RJ LT 330cc X 6</t>
  </si>
  <si>
    <t>17891</t>
  </si>
  <si>
    <t>Corona 269x24 EXP ECUADOR LIN</t>
  </si>
  <si>
    <t>17891+</t>
  </si>
  <si>
    <t>Corona 269x24 EXP ECUADOR LIN-9</t>
  </si>
  <si>
    <t>22243</t>
  </si>
  <si>
    <t>Corona CERO Lta  269Ccx24 LINEA</t>
  </si>
  <si>
    <t>22493+</t>
  </si>
  <si>
    <t>Cor CEROLta 269Ccx6 Lose pack</t>
  </si>
  <si>
    <t>22125</t>
  </si>
  <si>
    <t>Corona CERO Nr 330Cc X 6 EXP ECU</t>
  </si>
  <si>
    <t>16950</t>
  </si>
  <si>
    <t>Corona Coctel Frambuesa-limon LTA 269Cc X 24</t>
  </si>
  <si>
    <t>16951</t>
  </si>
  <si>
    <t>Corona Coctel Limon Cactus LTA 269Cc X 24</t>
  </si>
  <si>
    <t>16953</t>
  </si>
  <si>
    <t>Corona Coctel Toronja Limon  LTA 269Cc X 24</t>
  </si>
  <si>
    <t>16952</t>
  </si>
  <si>
    <t>Corona Coctel tropical   MixLTA 269Cc X 6</t>
  </si>
  <si>
    <t>7981</t>
  </si>
  <si>
    <t>Corona Extra Al 473Cc X 24</t>
  </si>
  <si>
    <t>17158-</t>
  </si>
  <si>
    <t>Corona Extra Lta  269Ccx 12 LINEA 9</t>
  </si>
  <si>
    <t>21860</t>
  </si>
  <si>
    <t>Corona Extra Lta  269Ccx 6 LINEA 9</t>
  </si>
  <si>
    <t>17158+</t>
  </si>
  <si>
    <t>17158</t>
  </si>
  <si>
    <t>Corona Extra Lta  269Ccx24 LINEA</t>
  </si>
  <si>
    <t>17154+</t>
  </si>
  <si>
    <t>17155+</t>
  </si>
  <si>
    <t>8223</t>
  </si>
  <si>
    <t>Corona Extra Nr 355Cc X12 Mini Cooler</t>
  </si>
  <si>
    <t>7659</t>
  </si>
  <si>
    <t>Corona Extra Nr 355cc X12Pricesmart</t>
  </si>
  <si>
    <t>8123</t>
  </si>
  <si>
    <t>Corona Extra Nr 355Cc X6 Bucket</t>
  </si>
  <si>
    <t>7576</t>
  </si>
  <si>
    <t>Corona Extra Tw 355cc 4PX6U</t>
  </si>
  <si>
    <t>7986</t>
  </si>
  <si>
    <t>Corona Extra Tw 355Cc 4Px6U Cooler</t>
  </si>
  <si>
    <t>7760</t>
  </si>
  <si>
    <t>Corona Extra Tw 355cc X 6 Cubeta</t>
  </si>
  <si>
    <t>7577</t>
  </si>
  <si>
    <t>Corona Extra Tw 710cc X 12</t>
  </si>
  <si>
    <t>7614</t>
  </si>
  <si>
    <t>Corona Extra Tw IM  355cc 4PX6U</t>
  </si>
  <si>
    <t>20050-</t>
  </si>
  <si>
    <t>22513</t>
  </si>
  <si>
    <t>Corona Cero Nr 330Cc X30</t>
  </si>
  <si>
    <t>11176</t>
  </si>
  <si>
    <t>Corona Nr 355Cc X 24</t>
  </si>
  <si>
    <t>9509</t>
  </si>
  <si>
    <t>Corona Nr 355Cc X 6</t>
  </si>
  <si>
    <t>9509+</t>
  </si>
  <si>
    <t>20282-</t>
  </si>
  <si>
    <t>8573</t>
  </si>
  <si>
    <t>Coronita Extra 210Cc X 24</t>
  </si>
  <si>
    <t>8570</t>
  </si>
  <si>
    <t>Coronita Extra IMP 210Cc X 6</t>
  </si>
  <si>
    <t>8570+</t>
  </si>
  <si>
    <t>7575</t>
  </si>
  <si>
    <t>Coronita Extra Tw 207cc 4PX6U</t>
  </si>
  <si>
    <t>7613</t>
  </si>
  <si>
    <t>Coronita Extra Tw 207cc X 6</t>
  </si>
  <si>
    <t>11180</t>
  </si>
  <si>
    <t>Coronita Nr 210Cc X 24</t>
  </si>
  <si>
    <t>9508-</t>
  </si>
  <si>
    <t>9508--</t>
  </si>
  <si>
    <t>20281</t>
  </si>
  <si>
    <t>CORONITA REUSABLE 210CC X40</t>
  </si>
  <si>
    <t>20281-</t>
  </si>
  <si>
    <t>22101</t>
  </si>
  <si>
    <t>COSTEÑA BACANA LATA 473X6</t>
  </si>
  <si>
    <t>21806</t>
  </si>
  <si>
    <t>COSTEÑA BACANA LTA 330X6 SIX SUELTO</t>
  </si>
  <si>
    <t>13451+</t>
  </si>
  <si>
    <t>1416</t>
  </si>
  <si>
    <t>Costeña Lta 330cc X 24</t>
  </si>
  <si>
    <t>1413</t>
  </si>
  <si>
    <t>Costeña Lta 330cc X 6</t>
  </si>
  <si>
    <t>22271</t>
  </si>
  <si>
    <t>Costeña Lta 310cc X 6</t>
  </si>
  <si>
    <t>21145</t>
  </si>
  <si>
    <t>COSTEÑA Rn 1000Cc X 13</t>
  </si>
  <si>
    <t>3198</t>
  </si>
  <si>
    <t>Costeña RN 350 X 30</t>
  </si>
  <si>
    <t>3198+</t>
  </si>
  <si>
    <t>12273</t>
  </si>
  <si>
    <t>Costeñita Bacana BNR320cc x 30</t>
  </si>
  <si>
    <t>12274</t>
  </si>
  <si>
    <t>Costeñita Bacana Lta 269cc x6</t>
  </si>
  <si>
    <t>12272</t>
  </si>
  <si>
    <t>Costeñita Bacana NR 320cc x 24</t>
  </si>
  <si>
    <t>TW</t>
  </si>
  <si>
    <t>12271</t>
  </si>
  <si>
    <t>Costeñita Bacana NR 320cc x 6</t>
  </si>
  <si>
    <t>12271-</t>
  </si>
  <si>
    <t>3617-</t>
  </si>
  <si>
    <t>18217</t>
  </si>
  <si>
    <t xml:space="preserve">CRA TROPLIM FR AMARILLOS LTA 355 x 12 </t>
  </si>
  <si>
    <t>17287</t>
  </si>
  <si>
    <t>CRA TROPLim Fr Roj Lta 355 x 24</t>
  </si>
  <si>
    <t>17287-</t>
  </si>
  <si>
    <t>17287+</t>
  </si>
  <si>
    <t>17287+-</t>
  </si>
  <si>
    <t>18216</t>
  </si>
  <si>
    <t xml:space="preserve">CRA TROPLIM FR ROJOS LTA 355 x 12 </t>
  </si>
  <si>
    <t>20013</t>
  </si>
  <si>
    <t>CRA TROPLim Frutos Rojos Lta 355x4</t>
  </si>
  <si>
    <t>18220</t>
  </si>
  <si>
    <t xml:space="preserve">CRA TROPLIM TORONJA LTA  355 x 12 </t>
  </si>
  <si>
    <t>17289</t>
  </si>
  <si>
    <t>CRA TROPLima Lim Fruto Ama Lta 355 x 24</t>
  </si>
  <si>
    <t>17289-</t>
  </si>
  <si>
    <t>17289+</t>
  </si>
  <si>
    <t>17289+-</t>
  </si>
  <si>
    <t>18218</t>
  </si>
  <si>
    <t xml:space="preserve">CRA TROPLIMA LIMON LTA  355 x 12 </t>
  </si>
  <si>
    <t>17286</t>
  </si>
  <si>
    <t>CRA TROPLima Limon Lta 355 x 24</t>
  </si>
  <si>
    <t>17286-</t>
  </si>
  <si>
    <t>17286+</t>
  </si>
  <si>
    <t>17286+-</t>
  </si>
  <si>
    <t>20014</t>
  </si>
  <si>
    <t>CRA TROPLima Limon Lta 355x4</t>
  </si>
  <si>
    <t>17288</t>
  </si>
  <si>
    <t>CRA TROPLimon Toronja Lta 355 x 24</t>
  </si>
  <si>
    <t>17288-</t>
  </si>
  <si>
    <t>17288+</t>
  </si>
  <si>
    <t>17288+-</t>
  </si>
  <si>
    <t>20012</t>
  </si>
  <si>
    <t>CRA TROPLimon Toronja Lta 355x4</t>
  </si>
  <si>
    <t>17594</t>
  </si>
  <si>
    <t>CRA TROPlm-fr-am  355 x 12</t>
  </si>
  <si>
    <t>17290</t>
  </si>
  <si>
    <t>CRA TROPmix  Lta 355 x 4</t>
  </si>
  <si>
    <t>9076</t>
  </si>
  <si>
    <t>Cusqueña Dorada Nr 330 X24</t>
  </si>
  <si>
    <t>9077</t>
  </si>
  <si>
    <t>Cusqueña Negra Nr 330 X24</t>
  </si>
  <si>
    <t>9074</t>
  </si>
  <si>
    <t>Cusqueña Red Nr 330 X24</t>
  </si>
  <si>
    <t>9075</t>
  </si>
  <si>
    <t>Cusqueña Trigo Nr 330 X24</t>
  </si>
  <si>
    <t>3016P</t>
  </si>
  <si>
    <t>Envase Budweiser 250</t>
  </si>
  <si>
    <t>409760P</t>
  </si>
  <si>
    <t>Envase Budweiser 250 Nr</t>
  </si>
  <si>
    <t>3016</t>
  </si>
  <si>
    <t>Envase Budweiser 250x38</t>
  </si>
  <si>
    <t>1430P</t>
  </si>
  <si>
    <t>430</t>
  </si>
  <si>
    <t>Envase costeña vacana  club col 330R</t>
  </si>
  <si>
    <t>472</t>
  </si>
  <si>
    <t>313</t>
  </si>
  <si>
    <t>Envase Flint 225R</t>
  </si>
  <si>
    <t>213P</t>
  </si>
  <si>
    <t>3317p</t>
  </si>
  <si>
    <t>caja azul 330cc*30</t>
  </si>
  <si>
    <t>si</t>
  </si>
  <si>
    <t>111111</t>
  </si>
  <si>
    <t>Envase Flint Aguila 330 Nr</t>
  </si>
  <si>
    <t>412707</t>
  </si>
  <si>
    <t>Envase Flint Aguila 330Nr Nuevo</t>
  </si>
  <si>
    <t>412707P</t>
  </si>
  <si>
    <t>408900</t>
  </si>
  <si>
    <t>Envase Flint Redd Apple 250Nr</t>
  </si>
  <si>
    <t>408900P</t>
  </si>
  <si>
    <t>332</t>
  </si>
  <si>
    <t xml:space="preserve">Envase GREEN 330R </t>
  </si>
  <si>
    <t>402549</t>
  </si>
  <si>
    <t>Envase Green Redd 250Nr</t>
  </si>
  <si>
    <t>402549P</t>
  </si>
  <si>
    <t>408694</t>
  </si>
  <si>
    <t>Envase Green Redds 250Nr Embossing</t>
  </si>
  <si>
    <t>408694P</t>
  </si>
  <si>
    <t>523</t>
  </si>
  <si>
    <t>Envase Green Redds Apple 330R</t>
  </si>
  <si>
    <t>523P</t>
  </si>
  <si>
    <t>850</t>
  </si>
  <si>
    <t>Envase MAR 8500 R</t>
  </si>
  <si>
    <t>Envase Marron 1000Cc x13</t>
  </si>
  <si>
    <t>207</t>
  </si>
  <si>
    <t>Envase Marron 225R</t>
  </si>
  <si>
    <t>1111</t>
  </si>
  <si>
    <t>406668</t>
  </si>
  <si>
    <t>Envase Marron 330Nr Club Colombia</t>
  </si>
  <si>
    <t>406668P</t>
  </si>
  <si>
    <t>412671</t>
  </si>
  <si>
    <t>Envase Marron 330Nr Club Colombia Nueva</t>
  </si>
  <si>
    <t>412671P</t>
  </si>
  <si>
    <t>412644</t>
  </si>
  <si>
    <t>Envase Marron 330Nr Nuevo</t>
  </si>
  <si>
    <t>412644P</t>
  </si>
  <si>
    <t>162+</t>
  </si>
  <si>
    <t>162P</t>
  </si>
  <si>
    <t>312</t>
  </si>
  <si>
    <t xml:space="preserve">Envase MARRON 350R nueva </t>
  </si>
  <si>
    <t>385</t>
  </si>
  <si>
    <t>Envase Marron 355R</t>
  </si>
  <si>
    <t>171</t>
  </si>
  <si>
    <t>Envase Marron 500R</t>
  </si>
  <si>
    <t>373</t>
  </si>
  <si>
    <t>Envase MARRON 750 R</t>
  </si>
  <si>
    <t>373P</t>
  </si>
  <si>
    <t>409761</t>
  </si>
  <si>
    <t>Envase Marron Budweiser 315 Nr</t>
  </si>
  <si>
    <t>409761P</t>
  </si>
  <si>
    <t>163</t>
  </si>
  <si>
    <t>Estiba</t>
  </si>
  <si>
    <t>311</t>
  </si>
  <si>
    <t>42</t>
  </si>
  <si>
    <t>405337</t>
  </si>
  <si>
    <t>Estiba Mader Exportacion Europa</t>
  </si>
  <si>
    <t>166</t>
  </si>
  <si>
    <t>21038</t>
  </si>
  <si>
    <t>FUSION PET 400x6</t>
  </si>
  <si>
    <t>3262</t>
  </si>
  <si>
    <t>GROLSCH PL Lta 330ccX 24</t>
  </si>
  <si>
    <t>3260</t>
  </si>
  <si>
    <t>Grolsch PL NR 330cc X 24</t>
  </si>
  <si>
    <t>3261</t>
  </si>
  <si>
    <t>Grolsch PL NR 450cc X 20</t>
  </si>
  <si>
    <t>7926</t>
  </si>
  <si>
    <t>Grolsch PL TW 450cc X 5 KA Agr</t>
  </si>
  <si>
    <t>9230</t>
  </si>
  <si>
    <t>Hoegaarden Grand Cru Nr 330X24</t>
  </si>
  <si>
    <t>8311</t>
  </si>
  <si>
    <t>Hoegaarden Lta 330Cc X 24</t>
  </si>
  <si>
    <t>8732</t>
  </si>
  <si>
    <t>Hoegaarden Radler Lemon Lime Nr 250 X24</t>
  </si>
  <si>
    <t>9228</t>
  </si>
  <si>
    <t>Hoegaarden White Nr 330X24</t>
  </si>
  <si>
    <t>12135</t>
  </si>
  <si>
    <t>Ikai Fsl Nr 250 Cc X24</t>
  </si>
  <si>
    <t>12134</t>
  </si>
  <si>
    <t>Ikai Lj Nr 250 Cc X24</t>
  </si>
  <si>
    <t>9084</t>
  </si>
  <si>
    <t>Kaufmann Lata 330 X24</t>
  </si>
  <si>
    <t>21204</t>
  </si>
  <si>
    <t>Kaufmann Lata 330 X6</t>
  </si>
  <si>
    <t>8343</t>
  </si>
  <si>
    <t>Leffe Nr 330Cc X 24</t>
  </si>
  <si>
    <t>8343+</t>
  </si>
  <si>
    <t>13443</t>
  </si>
  <si>
    <t>Malta Leona  Pet 200cc X 6</t>
  </si>
  <si>
    <t>13443+</t>
  </si>
  <si>
    <t>16398</t>
  </si>
  <si>
    <t xml:space="preserve">Malta leona café 269x6 </t>
  </si>
  <si>
    <t>9504</t>
  </si>
  <si>
    <t>Malta Leona Pet 1.5L X 6</t>
  </si>
  <si>
    <t>8881</t>
  </si>
  <si>
    <t>Malta Leona Pet 400Cc X 24</t>
  </si>
  <si>
    <t>8878</t>
  </si>
  <si>
    <t>Malta Leona Pet 400Cc X 6</t>
  </si>
  <si>
    <t>8880</t>
  </si>
  <si>
    <t>Malta Leona Rb 330Cc X 30</t>
  </si>
  <si>
    <t>22039</t>
  </si>
  <si>
    <t>Michelob Ultra AMBAR NR 355cc x 6</t>
  </si>
  <si>
    <t>13413-+</t>
  </si>
  <si>
    <t>Michelob Ultra BNR 210cc x 6</t>
  </si>
  <si>
    <t>Michelob Ultra BNR 330cc x 6</t>
  </si>
  <si>
    <t>13413+</t>
  </si>
  <si>
    <t>Michelob Ultra BNR 355cc x 6</t>
  </si>
  <si>
    <t>13413</t>
  </si>
  <si>
    <t>13413-</t>
  </si>
  <si>
    <t>18224</t>
  </si>
  <si>
    <t>MIKES LATA HARD LEMONADE 355 X 12</t>
  </si>
  <si>
    <t>13763</t>
  </si>
  <si>
    <t>MIKES LATA HARD LEMONADE 355 X 24</t>
  </si>
  <si>
    <t>13763-</t>
  </si>
  <si>
    <t>14798</t>
  </si>
  <si>
    <t>MIKES LATA HARD LEMONADE 355 X 4</t>
  </si>
  <si>
    <t>20016</t>
  </si>
  <si>
    <t>MIKES LATA HARD STRAWBEERY 355 X 4</t>
  </si>
  <si>
    <t>18226</t>
  </si>
  <si>
    <t>MIKES LATA LEM STAWBEERY 355 X 12</t>
  </si>
  <si>
    <t>16396</t>
  </si>
  <si>
    <t>MIKES LATA MIX LEMONADE Y FRAMBUESA</t>
  </si>
  <si>
    <t>14197</t>
  </si>
  <si>
    <t>MIKES LATA STRAWBEERY 355 X 24</t>
  </si>
  <si>
    <t>14197-</t>
  </si>
  <si>
    <t>7612</t>
  </si>
  <si>
    <t>Modelo Tw 355Cc 4Px6U</t>
  </si>
  <si>
    <t>14779</t>
  </si>
  <si>
    <t xml:space="preserve">NATIVA BR 330CC X 30 </t>
  </si>
  <si>
    <t>9799</t>
  </si>
  <si>
    <t>OZ TW 330cc X 30</t>
  </si>
  <si>
    <t>20</t>
  </si>
  <si>
    <t xml:space="preserve">palet lata </t>
  </si>
  <si>
    <t>165</t>
  </si>
  <si>
    <t>pallet carton</t>
  </si>
  <si>
    <t>419215p</t>
  </si>
  <si>
    <t>Pallet Corona 355Nr</t>
  </si>
  <si>
    <t>8367</t>
  </si>
  <si>
    <t>Patagonia Amber Lager Nr 355Cc X 12</t>
  </si>
  <si>
    <t>7608</t>
  </si>
  <si>
    <t>PATAGONIA BOHEMIA NR 355CC X 12</t>
  </si>
  <si>
    <t>8234</t>
  </si>
  <si>
    <t>Patagonia Weisse 355Nr X 12</t>
  </si>
  <si>
    <t>1262</t>
  </si>
  <si>
    <t>Peroni  Tw 330cc X 24</t>
  </si>
  <si>
    <t>2559</t>
  </si>
  <si>
    <t>Peroni TW 330cc X 6</t>
  </si>
  <si>
    <t>27</t>
  </si>
  <si>
    <t>Pilsen Brr 50L X 1</t>
  </si>
  <si>
    <t>8069</t>
  </si>
  <si>
    <t>Pilsen Lta 355Ccx 12</t>
  </si>
  <si>
    <t>8071</t>
  </si>
  <si>
    <t>Pilsen Lta 355Ccx 6</t>
  </si>
  <si>
    <t>8074</t>
  </si>
  <si>
    <t>Pilsen Lta 355Ccx24</t>
  </si>
  <si>
    <t>2641</t>
  </si>
  <si>
    <t>Pilsen LtaN 330cc  X  6</t>
  </si>
  <si>
    <t>2640</t>
  </si>
  <si>
    <t>Pilsen LtaN 330cc X 24</t>
  </si>
  <si>
    <t>2634</t>
  </si>
  <si>
    <t>Pilsen R 330cc X 30</t>
  </si>
  <si>
    <t>3658</t>
  </si>
  <si>
    <t>Pilsen R 750cc X 16</t>
  </si>
  <si>
    <t>3345</t>
  </si>
  <si>
    <t>Pilsen Tw 330 X 6 Lna</t>
  </si>
  <si>
    <t>2637</t>
  </si>
  <si>
    <t>Pilsen Tw 330cc X 24</t>
  </si>
  <si>
    <t>14969</t>
  </si>
  <si>
    <t>Poker  pura MaltaLta 330Cc X 6</t>
  </si>
  <si>
    <t>3162</t>
  </si>
  <si>
    <t>Poker Lig R 330cc X 30</t>
  </si>
  <si>
    <t>3162+</t>
  </si>
  <si>
    <t>13631-</t>
  </si>
  <si>
    <t>Poker Lta 269cc x 6</t>
  </si>
  <si>
    <t>13631</t>
  </si>
  <si>
    <t>21203</t>
  </si>
  <si>
    <t>Poker Lta 269cc x 6 LOOSEPACK</t>
  </si>
  <si>
    <t>7686</t>
  </si>
  <si>
    <t>Poker Lta 330Cc X 10 Agr</t>
  </si>
  <si>
    <t>19733</t>
  </si>
  <si>
    <t xml:space="preserve">Poker Lta 330Cc X 6 MAQUILADA </t>
  </si>
  <si>
    <t>1431</t>
  </si>
  <si>
    <t>Poker Lta 330ccX 24</t>
  </si>
  <si>
    <t>3232</t>
  </si>
  <si>
    <t>Poker Lta 330X12 Lna</t>
  </si>
  <si>
    <t>8070</t>
  </si>
  <si>
    <t>Poker Lta 355Cc X 12</t>
  </si>
  <si>
    <t>9797</t>
  </si>
  <si>
    <t>Poker Lta 355Cc X 12 Prom</t>
  </si>
  <si>
    <t>8066</t>
  </si>
  <si>
    <t>Poker Lta 355Cc X 24</t>
  </si>
  <si>
    <t>8225</t>
  </si>
  <si>
    <t>Poker Lta 355Cc X 24 Dda</t>
  </si>
  <si>
    <t>8065</t>
  </si>
  <si>
    <t>Poker Lta 355Cc X 6</t>
  </si>
  <si>
    <t>8229</t>
  </si>
  <si>
    <t>Poker Lta 355Cc X 6 Dda</t>
  </si>
  <si>
    <t>5268</t>
  </si>
  <si>
    <t>Poker Lta 473ccX 18</t>
  </si>
  <si>
    <t>14968</t>
  </si>
  <si>
    <t>Poker Pura Malta R 330cc X 30</t>
  </si>
  <si>
    <t>11111</t>
  </si>
  <si>
    <t>POKER PUREMALTA 355X6</t>
  </si>
  <si>
    <t>7167</t>
  </si>
  <si>
    <t>Poker R 330Cc X 30 Dda</t>
  </si>
  <si>
    <t>3659+</t>
  </si>
  <si>
    <t>8228</t>
  </si>
  <si>
    <t>Poker R 750Cc X 16 Dda</t>
  </si>
  <si>
    <t>9150</t>
  </si>
  <si>
    <t>Poker Rn 250Cc X 38</t>
  </si>
  <si>
    <t>12398</t>
  </si>
  <si>
    <t>Poker Roja Lata 355X6</t>
  </si>
  <si>
    <t>14707</t>
  </si>
  <si>
    <t>POKER ROJA LTA 330X6</t>
  </si>
  <si>
    <t>12275</t>
  </si>
  <si>
    <t>Poker Roja R 330Ccx30</t>
  </si>
  <si>
    <t>12279</t>
  </si>
  <si>
    <t>Pony Bit Pet200Cc X 6</t>
  </si>
  <si>
    <t>16542</t>
  </si>
  <si>
    <t>Pony BW Galleta  330cc X 6</t>
  </si>
  <si>
    <t>12137</t>
  </si>
  <si>
    <t>Pony Mal Pet 200Ccx12 Cart + Cartuchera</t>
  </si>
  <si>
    <t>2729</t>
  </si>
  <si>
    <t>Pony Malta Exp Lta 330Ccx24</t>
  </si>
  <si>
    <t>16736</t>
  </si>
  <si>
    <t>Pony Malta fresa Pet 1.5LX 6</t>
  </si>
  <si>
    <t>21447-</t>
  </si>
  <si>
    <t>22282</t>
  </si>
  <si>
    <t>Pony Malta go pet  200cc X 6 PG5 LL6</t>
  </si>
  <si>
    <t>22272</t>
  </si>
  <si>
    <t>Pony Malta GO RB 330cc X 30</t>
  </si>
  <si>
    <t>2208</t>
  </si>
  <si>
    <t>Pony Malta Lt N 330ccX6</t>
  </si>
  <si>
    <t>2206</t>
  </si>
  <si>
    <t>Pony Malta LtaN 330ccX24</t>
  </si>
  <si>
    <t>7078-</t>
  </si>
  <si>
    <t>8322</t>
  </si>
  <si>
    <t>Pony Malta Pet 1.0L X 15 Evt</t>
  </si>
  <si>
    <t>7692</t>
  </si>
  <si>
    <t>Pony Malta Pet 1.0LX2 + PlusPet200 Gtis</t>
  </si>
  <si>
    <t>2224-</t>
  </si>
  <si>
    <t>2224--</t>
  </si>
  <si>
    <t>2224+-</t>
  </si>
  <si>
    <t>11969</t>
  </si>
  <si>
    <t>Pony Malta Pet 2.0L X6</t>
  </si>
  <si>
    <t>12117</t>
  </si>
  <si>
    <t>Pony Malta Pet 2.0Lx2 + Pony Vit 200</t>
  </si>
  <si>
    <t>8287</t>
  </si>
  <si>
    <t>Pony Malta Pet 200Cc 6U X 2P Ka</t>
  </si>
  <si>
    <t>8262</t>
  </si>
  <si>
    <t>Pony Malta Pet 200Cc 6U X 2P Tat</t>
  </si>
  <si>
    <t>2759</t>
  </si>
  <si>
    <t>Pony Malta Pet 200cc X 6</t>
  </si>
  <si>
    <t>-2759</t>
  </si>
  <si>
    <t>2759-</t>
  </si>
  <si>
    <t>2759+</t>
  </si>
  <si>
    <t>21125</t>
  </si>
  <si>
    <t>Pony Malta Pet 200cc X 6 PROMO</t>
  </si>
  <si>
    <t>3810-</t>
  </si>
  <si>
    <t>3529</t>
  </si>
  <si>
    <t>Pony Malta Pet 200X6 Pro</t>
  </si>
  <si>
    <t>2223</t>
  </si>
  <si>
    <t>Pony Malta Pet 330cc X 6</t>
  </si>
  <si>
    <t>2223-</t>
  </si>
  <si>
    <t>3864</t>
  </si>
  <si>
    <t>Pony Malta Pet 330Ccx24 Evt</t>
  </si>
  <si>
    <t>16740</t>
  </si>
  <si>
    <t>Pony Malta Pet fresa sandia 330cc X 6</t>
  </si>
  <si>
    <t>11748</t>
  </si>
  <si>
    <t>Pony Malta Pet200Cc X 6 +Camisa Colombia</t>
  </si>
  <si>
    <t>2183</t>
  </si>
  <si>
    <t>Pony Malta R 225cc X 38</t>
  </si>
  <si>
    <t>2183-</t>
  </si>
  <si>
    <t>2772</t>
  </si>
  <si>
    <t>Pony Malta R 330ccX30 Pro</t>
  </si>
  <si>
    <t>12118</t>
  </si>
  <si>
    <t>Pony Malta Vital Pet 1.0L X 15</t>
  </si>
  <si>
    <t>21959-</t>
  </si>
  <si>
    <t>2558</t>
  </si>
  <si>
    <t>Pony Mlta Pet 1.5LX2 Agr</t>
  </si>
  <si>
    <t>2776</t>
  </si>
  <si>
    <t>Pony Mlta Pet 330ccX6 Pro</t>
  </si>
  <si>
    <t>12280</t>
  </si>
  <si>
    <t>Pony PIX Pet200Cc X 6</t>
  </si>
  <si>
    <t>11963</t>
  </si>
  <si>
    <t>Pony Vital Pet 200 X 30</t>
  </si>
  <si>
    <t>11964</t>
  </si>
  <si>
    <t>Pony Vital Pet 330Cc X 24</t>
  </si>
  <si>
    <t>11962</t>
  </si>
  <si>
    <t>Pony Vital Pet 330Cc X 6</t>
  </si>
  <si>
    <t>11962-</t>
  </si>
  <si>
    <t>11961</t>
  </si>
  <si>
    <t>Pony Vital Pet200Cc X 6</t>
  </si>
  <si>
    <t>8312</t>
  </si>
  <si>
    <t>Presidente Nr 355Cc X 24</t>
  </si>
  <si>
    <t>8245</t>
  </si>
  <si>
    <t>Quilmes Nr 340 X 24</t>
  </si>
  <si>
    <t>6122</t>
  </si>
  <si>
    <t>Redds App Lta 269cc X 24</t>
  </si>
  <si>
    <t>7450</t>
  </si>
  <si>
    <t>Redds App Lta 269Cc X 4 Ka</t>
  </si>
  <si>
    <t>3203</t>
  </si>
  <si>
    <t>Redds Cold Lt 269cc X 24</t>
  </si>
  <si>
    <t>2298</t>
  </si>
  <si>
    <t>Redds Cold R 330cc X 30</t>
  </si>
  <si>
    <t>2302</t>
  </si>
  <si>
    <t>Redds Cold TW 250cc X 24</t>
  </si>
  <si>
    <t>2999</t>
  </si>
  <si>
    <t>Redds Cold TW 250X6</t>
  </si>
  <si>
    <t>8086</t>
  </si>
  <si>
    <t>Redds Mix Lta 269X4</t>
  </si>
  <si>
    <t>20469-</t>
  </si>
  <si>
    <t>14647+</t>
  </si>
  <si>
    <t>stella  artois Nr 330x6 mex</t>
  </si>
  <si>
    <t>tw</t>
  </si>
  <si>
    <t>14647</t>
  </si>
  <si>
    <t>12136</t>
  </si>
  <si>
    <t>Stella artois 250cc x 6</t>
  </si>
  <si>
    <t>15367</t>
  </si>
  <si>
    <t>Stella artois 269cc x 24</t>
  </si>
  <si>
    <t>20466</t>
  </si>
  <si>
    <t>Stella artois 269cc x 24 VALLE</t>
  </si>
  <si>
    <t>15366--</t>
  </si>
  <si>
    <t>Stella artois 269cc x 6</t>
  </si>
  <si>
    <t>15366+-</t>
  </si>
  <si>
    <t>15366-</t>
  </si>
  <si>
    <t>15366-+</t>
  </si>
  <si>
    <t>15366</t>
  </si>
  <si>
    <t>15366+</t>
  </si>
  <si>
    <t>18039</t>
  </si>
  <si>
    <t>Stella Artois Belgica  Tw 330cc 4PX6U</t>
  </si>
  <si>
    <t>18039+</t>
  </si>
  <si>
    <t>18039-</t>
  </si>
  <si>
    <t>9893</t>
  </si>
  <si>
    <t>Stella Artois Bib Nr 12 L</t>
  </si>
  <si>
    <t>12212</t>
  </si>
  <si>
    <t>Stella Artois Lata 250 X24</t>
  </si>
  <si>
    <t>12212-</t>
  </si>
  <si>
    <t>8180</t>
  </si>
  <si>
    <t>Stella Artois NR 750cc X6 NAV</t>
  </si>
  <si>
    <t>7611</t>
  </si>
  <si>
    <t>Stella Artois Tw 330 X 6</t>
  </si>
  <si>
    <t>7611-</t>
  </si>
  <si>
    <t>7611+</t>
  </si>
  <si>
    <t>7581</t>
  </si>
  <si>
    <t>Stella Artois Tw 330cc 4PX6U</t>
  </si>
  <si>
    <t>7581+</t>
  </si>
  <si>
    <t>18059</t>
  </si>
  <si>
    <t>Stella Artois Tw 330cc X24 BELG</t>
  </si>
  <si>
    <t>21871+</t>
  </si>
  <si>
    <t>21447--</t>
  </si>
  <si>
    <t>22579</t>
  </si>
  <si>
    <t>Corona Extra Lta  473Ccx6 Pack</t>
  </si>
  <si>
    <t>22613+</t>
  </si>
  <si>
    <t>22270</t>
  </si>
  <si>
    <t>Kaufmann Lta 310cc X 6</t>
  </si>
  <si>
    <t>22660</t>
  </si>
  <si>
    <t>Club Colombia TW Esmeralda 24 x 330</t>
  </si>
  <si>
    <t>22589</t>
  </si>
  <si>
    <t>PILSEN Lta 473cc X 6 EDICION ESPECIAL</t>
  </si>
  <si>
    <t>21166+</t>
  </si>
  <si>
    <t xml:space="preserve"> Formato de Conteo de Producto</t>
  </si>
  <si>
    <t>Conteos</t>
  </si>
  <si>
    <t>Selección Zona Rotación</t>
  </si>
  <si>
    <t>Carga</t>
  </si>
  <si>
    <t>Tocancipa</t>
  </si>
  <si>
    <t xml:space="preserve">  </t>
  </si>
  <si>
    <t xml:space="preserve"> Kardex</t>
  </si>
  <si>
    <t>Fecha Toma</t>
  </si>
  <si>
    <t>Días Almace</t>
  </si>
  <si>
    <t>Rango Almacenado</t>
  </si>
  <si>
    <t>Bodega</t>
  </si>
  <si>
    <t xml:space="preserve">Fase </t>
  </si>
  <si>
    <t>Ret Pack</t>
  </si>
  <si>
    <t>A</t>
  </si>
  <si>
    <t>One Way</t>
  </si>
  <si>
    <t>B</t>
  </si>
  <si>
    <t>Carpas</t>
  </si>
  <si>
    <t>C</t>
  </si>
  <si>
    <t>Rotación</t>
  </si>
  <si>
    <t>Orden</t>
  </si>
  <si>
    <t>Cajas</t>
  </si>
  <si>
    <t>HHM</t>
  </si>
  <si>
    <t>Suma de Estibas</t>
  </si>
  <si>
    <t>Focos</t>
  </si>
  <si>
    <t>% Tapado</t>
  </si>
  <si>
    <t>Estibas Disponibles</t>
  </si>
  <si>
    <t>Estibas Tapadas</t>
  </si>
  <si>
    <t>Registro de fechas de vencimiento</t>
  </si>
  <si>
    <t>Fecha de ven</t>
  </si>
  <si>
    <t>Días Vencer</t>
  </si>
  <si>
    <t>Formato De Rotación Producto Familia</t>
  </si>
  <si>
    <t>T1</t>
  </si>
  <si>
    <t>I21</t>
  </si>
  <si>
    <t>J01LAT</t>
  </si>
  <si>
    <t>M11DER</t>
  </si>
  <si>
    <t>O14IZQ</t>
  </si>
  <si>
    <t>K04DER</t>
  </si>
  <si>
    <t>MAQUILA3</t>
  </si>
  <si>
    <t>O02IZQ</t>
  </si>
  <si>
    <t>Malta Leona Pet 400Cc X</t>
  </si>
  <si>
    <t>O06IZQ</t>
  </si>
  <si>
    <t>O07IZQ</t>
  </si>
  <si>
    <t>O08DER</t>
  </si>
  <si>
    <t>O08IZQ</t>
  </si>
  <si>
    <t>O09IZQ</t>
  </si>
  <si>
    <t>O10DER</t>
  </si>
  <si>
    <t>O13DER</t>
  </si>
  <si>
    <t>O18DER</t>
  </si>
  <si>
    <t>I11</t>
  </si>
  <si>
    <t>I17</t>
  </si>
  <si>
    <t xml:space="preserve">BAJAR TARJETAS </t>
  </si>
  <si>
    <t>I18</t>
  </si>
  <si>
    <t>K03IZQ</t>
  </si>
  <si>
    <t>L03DER</t>
  </si>
  <si>
    <t>M01</t>
  </si>
  <si>
    <t>M06IZQ</t>
  </si>
  <si>
    <t>O02DER</t>
  </si>
  <si>
    <t>F13IZQ</t>
  </si>
  <si>
    <t>J18IZQ</t>
  </si>
  <si>
    <t>QUITAR BLOQUEO ATRÁS</t>
  </si>
  <si>
    <t>J30</t>
  </si>
  <si>
    <t>O06DER</t>
  </si>
  <si>
    <t>O18IZQ</t>
  </si>
  <si>
    <t>R03IZQ</t>
  </si>
  <si>
    <t>F22</t>
  </si>
  <si>
    <t>Cuarentena</t>
  </si>
  <si>
    <t>I07</t>
  </si>
  <si>
    <t>I10</t>
  </si>
  <si>
    <t>I31</t>
  </si>
  <si>
    <t>I36</t>
  </si>
  <si>
    <t>K09 IZQ</t>
  </si>
  <si>
    <t>K11DER</t>
  </si>
  <si>
    <t>K11IZQ</t>
  </si>
  <si>
    <t>K22IZQ</t>
  </si>
  <si>
    <t>K24LAT</t>
  </si>
  <si>
    <t>MAQUILA2</t>
  </si>
  <si>
    <t>BLOQUEAR ATRÁS</t>
  </si>
  <si>
    <t>O11IZQ</t>
  </si>
  <si>
    <t>O13 IZQ</t>
  </si>
  <si>
    <t>R02DER</t>
  </si>
  <si>
    <t>R04DER</t>
  </si>
  <si>
    <t>F17</t>
  </si>
  <si>
    <t>F25</t>
  </si>
  <si>
    <t>I05</t>
  </si>
  <si>
    <t>I05 LAT</t>
  </si>
  <si>
    <t>I06</t>
  </si>
  <si>
    <t>I34</t>
  </si>
  <si>
    <t>J27DER</t>
  </si>
  <si>
    <t>O15DER</t>
  </si>
  <si>
    <t>K23DER</t>
  </si>
  <si>
    <t>K23IZQ</t>
  </si>
  <si>
    <t>O03</t>
  </si>
  <si>
    <t>O04</t>
  </si>
  <si>
    <t>O10IZQ</t>
  </si>
  <si>
    <t>O12DER</t>
  </si>
  <si>
    <t>O05</t>
  </si>
  <si>
    <t>F29</t>
  </si>
  <si>
    <t>Agua Zalva Sin Gas Pet 600 X 12</t>
  </si>
  <si>
    <t>K12DER</t>
  </si>
  <si>
    <t>B17IZQ</t>
  </si>
  <si>
    <t>Maquila</t>
  </si>
  <si>
    <t>J15</t>
  </si>
  <si>
    <t>R05LAT</t>
  </si>
  <si>
    <t>E07</t>
  </si>
  <si>
    <t>E07 ADE</t>
  </si>
  <si>
    <t>L09IZQ</t>
  </si>
  <si>
    <t>K07DER</t>
  </si>
  <si>
    <t>P14</t>
  </si>
  <si>
    <t>N03</t>
  </si>
  <si>
    <t>P01LAT</t>
  </si>
  <si>
    <t>E18 ADE</t>
  </si>
  <si>
    <t>M02ADE</t>
  </si>
  <si>
    <t>CARPA 2</t>
  </si>
  <si>
    <t>5506</t>
  </si>
  <si>
    <t>Aguila Cero TW 330cc X 6</t>
  </si>
  <si>
    <t>L11DER</t>
  </si>
  <si>
    <t>B11IZQ</t>
  </si>
  <si>
    <t>PRODUCTO EN CANASTA</t>
  </si>
  <si>
    <t>Saldo</t>
  </si>
  <si>
    <t>E06</t>
  </si>
  <si>
    <t>K12 ADE</t>
  </si>
  <si>
    <t>E02DER</t>
  </si>
  <si>
    <t>E02IZQ</t>
  </si>
  <si>
    <t>E09IZQ</t>
  </si>
  <si>
    <t>J04DER</t>
  </si>
  <si>
    <t>Retenido</t>
  </si>
  <si>
    <t>L14</t>
  </si>
  <si>
    <t>L05IZQ</t>
  </si>
  <si>
    <t>P09IZQ</t>
  </si>
  <si>
    <t>J22IZQ</t>
  </si>
  <si>
    <t>P02IZQ</t>
  </si>
  <si>
    <t>L01LAT</t>
  </si>
  <si>
    <t>P12</t>
  </si>
  <si>
    <t>C19</t>
  </si>
  <si>
    <t>J23IZQ</t>
  </si>
  <si>
    <t>P06DER</t>
  </si>
  <si>
    <t>B06DER</t>
  </si>
  <si>
    <t>C17 ADE</t>
  </si>
  <si>
    <t>I20</t>
  </si>
  <si>
    <t>L14ATRAS</t>
  </si>
  <si>
    <t>N01</t>
  </si>
  <si>
    <t>D19</t>
  </si>
  <si>
    <t>K20LAT</t>
  </si>
  <si>
    <t>Tapa Codigo</t>
  </si>
  <si>
    <t>M03DER</t>
  </si>
  <si>
    <t>M01LAT</t>
  </si>
  <si>
    <t>P04IZQ</t>
  </si>
  <si>
    <t>P02DER</t>
  </si>
  <si>
    <t>F23</t>
  </si>
  <si>
    <t>J26IZQ</t>
  </si>
  <si>
    <t>K21ATRAS</t>
  </si>
  <si>
    <t>P13DER</t>
  </si>
  <si>
    <t>I08</t>
  </si>
  <si>
    <t>J05DER</t>
  </si>
  <si>
    <t>J05IZQ</t>
  </si>
  <si>
    <t>J28DER</t>
  </si>
  <si>
    <t>J28IZQ</t>
  </si>
  <si>
    <t>R03DER</t>
  </si>
  <si>
    <t>R04IZQ</t>
  </si>
  <si>
    <t>K01</t>
  </si>
  <si>
    <t>L07LAT</t>
  </si>
  <si>
    <t>A31 ADE</t>
  </si>
  <si>
    <t>MAQUILA1</t>
  </si>
  <si>
    <t>P11IZQ</t>
  </si>
  <si>
    <t>D19LAT</t>
  </si>
  <si>
    <t>J03 DER</t>
  </si>
  <si>
    <t>J13 DER</t>
  </si>
  <si>
    <t>J13IZQ</t>
  </si>
  <si>
    <t>J22DER</t>
  </si>
  <si>
    <t>J25IZQ</t>
  </si>
  <si>
    <t>P09DER</t>
  </si>
  <si>
    <t>E06AD DER</t>
  </si>
  <si>
    <t>P11DER</t>
  </si>
  <si>
    <t>E09DER</t>
  </si>
  <si>
    <t>E21</t>
  </si>
  <si>
    <t>J26DER</t>
  </si>
  <si>
    <t>L11IZQ</t>
  </si>
  <si>
    <t>P13IZQ</t>
  </si>
  <si>
    <t>M14</t>
  </si>
  <si>
    <t>A02</t>
  </si>
  <si>
    <t>Tapado</t>
  </si>
  <si>
    <t>D02</t>
  </si>
  <si>
    <t>D04</t>
  </si>
  <si>
    <t>I22</t>
  </si>
  <si>
    <t>J16</t>
  </si>
  <si>
    <t>J17</t>
  </si>
  <si>
    <t>8163</t>
  </si>
  <si>
    <t>Aguila Cero Lta 355Cc X 6</t>
  </si>
  <si>
    <t>M10DER</t>
  </si>
  <si>
    <t>R01ATRAS</t>
  </si>
  <si>
    <t>A39LAT</t>
  </si>
  <si>
    <t>NO BORRAR</t>
  </si>
  <si>
    <t>B19</t>
  </si>
  <si>
    <t>L10DER</t>
  </si>
  <si>
    <t>P01DER</t>
  </si>
  <si>
    <t>2 ESTIBAS 21-07-2020</t>
  </si>
  <si>
    <t>P15</t>
  </si>
  <si>
    <t>D03</t>
  </si>
  <si>
    <t>D10IZQ</t>
  </si>
  <si>
    <t>A14</t>
  </si>
  <si>
    <t>B20</t>
  </si>
  <si>
    <t>H24</t>
  </si>
  <si>
    <t>K02IZQ</t>
  </si>
  <si>
    <t>Llenando</t>
  </si>
  <si>
    <t>L06DER2</t>
  </si>
  <si>
    <t>L07</t>
  </si>
  <si>
    <t>M09IZQ</t>
  </si>
  <si>
    <t>O20IZQ</t>
  </si>
  <si>
    <t>D11</t>
  </si>
  <si>
    <t>K09 DER</t>
  </si>
  <si>
    <t>K14</t>
  </si>
  <si>
    <t>L10IZQ</t>
  </si>
  <si>
    <t>J16LAT</t>
  </si>
  <si>
    <t>A01</t>
  </si>
  <si>
    <t>D01</t>
  </si>
  <si>
    <t>A28IZQ</t>
  </si>
  <si>
    <t>C17 ATRÁS</t>
  </si>
  <si>
    <t>K05IZQ</t>
  </si>
  <si>
    <t>A32</t>
  </si>
  <si>
    <t>B39</t>
  </si>
  <si>
    <t>C01IZQ</t>
  </si>
  <si>
    <t>E01 BIS</t>
  </si>
  <si>
    <t>E04</t>
  </si>
  <si>
    <t>H23</t>
  </si>
  <si>
    <t>C02</t>
  </si>
  <si>
    <t>L02IZQ</t>
  </si>
  <si>
    <t>P01IZQ</t>
  </si>
  <si>
    <t>A05</t>
  </si>
  <si>
    <t>D05</t>
  </si>
  <si>
    <t>E01</t>
  </si>
  <si>
    <t>A06</t>
  </si>
  <si>
    <t>B05DER</t>
  </si>
  <si>
    <t>B36DER</t>
  </si>
  <si>
    <t>A31</t>
  </si>
  <si>
    <t>B13IZQ</t>
  </si>
  <si>
    <t>B14IZQ</t>
  </si>
  <si>
    <t>B17DER</t>
  </si>
  <si>
    <t>B30</t>
  </si>
  <si>
    <t>B31</t>
  </si>
  <si>
    <t>B36IZQ</t>
  </si>
  <si>
    <t>E13</t>
  </si>
  <si>
    <t>K13DER</t>
  </si>
  <si>
    <t>A03</t>
  </si>
  <si>
    <t>A12</t>
  </si>
  <si>
    <t>D01ADE</t>
  </si>
  <si>
    <t>D02ADE</t>
  </si>
  <si>
    <t>D03ADE</t>
  </si>
  <si>
    <t>J06IZQ</t>
  </si>
  <si>
    <t>K05 ADE</t>
  </si>
  <si>
    <t>M14 ATRÁS</t>
  </si>
  <si>
    <t>O21DER</t>
  </si>
  <si>
    <t>P05</t>
  </si>
  <si>
    <t>P07IZQ</t>
  </si>
  <si>
    <t>B09</t>
  </si>
  <si>
    <t>C07</t>
  </si>
  <si>
    <t>C09</t>
  </si>
  <si>
    <t>C13IZQ</t>
  </si>
  <si>
    <t>C26IZQ</t>
  </si>
  <si>
    <t>D06</t>
  </si>
  <si>
    <t>D17</t>
  </si>
  <si>
    <t>E03IZQ</t>
  </si>
  <si>
    <t>A29</t>
  </si>
  <si>
    <t>A30DER</t>
  </si>
  <si>
    <t>C06</t>
  </si>
  <si>
    <t>C13DER</t>
  </si>
  <si>
    <t>L09DER</t>
  </si>
  <si>
    <t>MUELA ATRÁS</t>
  </si>
  <si>
    <t>A25</t>
  </si>
  <si>
    <t>B10DER</t>
  </si>
  <si>
    <t>B23</t>
  </si>
  <si>
    <t>C05</t>
  </si>
  <si>
    <t>C36</t>
  </si>
  <si>
    <t>C39</t>
  </si>
  <si>
    <t>D07 MEDIO</t>
  </si>
  <si>
    <t>D10DER</t>
  </si>
  <si>
    <t>B37</t>
  </si>
  <si>
    <t>C01DER</t>
  </si>
  <si>
    <t>H22</t>
  </si>
  <si>
    <t>K06DER</t>
  </si>
  <si>
    <t>C15IZQ</t>
  </si>
  <si>
    <t>E01LAT</t>
  </si>
  <si>
    <t>E03DER</t>
  </si>
  <si>
    <t>E08</t>
  </si>
  <si>
    <t>E16</t>
  </si>
  <si>
    <t>H27</t>
  </si>
  <si>
    <t>ESTIBADO 360</t>
  </si>
  <si>
    <t>K21</t>
  </si>
  <si>
    <t>O22 DER</t>
  </si>
  <si>
    <t>P16IZQ</t>
  </si>
  <si>
    <t>PASILLO E</t>
  </si>
  <si>
    <t>B13DER</t>
  </si>
  <si>
    <t>D08ADE</t>
  </si>
  <si>
    <t>D09IZQ</t>
  </si>
  <si>
    <t>E05IZQ</t>
  </si>
  <si>
    <t>J02DER</t>
  </si>
  <si>
    <t>J02IZQ</t>
  </si>
  <si>
    <t>J07DER</t>
  </si>
  <si>
    <t>K06IZQ</t>
  </si>
  <si>
    <t>L01 LAT</t>
  </si>
  <si>
    <t>L03IZQ</t>
  </si>
  <si>
    <t>L13DER</t>
  </si>
  <si>
    <t>M13IZQ</t>
  </si>
  <si>
    <t>A18</t>
  </si>
  <si>
    <t>B21</t>
  </si>
  <si>
    <t>J21DER</t>
  </si>
  <si>
    <t>L04IZQ</t>
  </si>
  <si>
    <t>P04DER</t>
  </si>
  <si>
    <t>P07DER</t>
  </si>
  <si>
    <t>P16DER</t>
  </si>
  <si>
    <t>R05</t>
  </si>
  <si>
    <t>F16</t>
  </si>
  <si>
    <t>K24IZQ</t>
  </si>
  <si>
    <t>L08</t>
  </si>
  <si>
    <t>M12IZQ</t>
  </si>
  <si>
    <t>P04 ADE</t>
  </si>
  <si>
    <t>A16</t>
  </si>
  <si>
    <t>A33DER</t>
  </si>
  <si>
    <t>B29IZQ</t>
  </si>
  <si>
    <t>D07</t>
  </si>
  <si>
    <t>D08</t>
  </si>
  <si>
    <t>F15</t>
  </si>
  <si>
    <t>J27IZQ</t>
  </si>
  <si>
    <t>L05 ADE</t>
  </si>
  <si>
    <t>M12DER</t>
  </si>
  <si>
    <t>B04</t>
  </si>
  <si>
    <t>B17 ADE</t>
  </si>
  <si>
    <t>B18IZQ</t>
  </si>
  <si>
    <t>B28DER</t>
  </si>
  <si>
    <t>B34</t>
  </si>
  <si>
    <t>B34 ADE</t>
  </si>
  <si>
    <t>J01</t>
  </si>
  <si>
    <t>J08DER</t>
  </si>
  <si>
    <t>J24LAT</t>
  </si>
  <si>
    <t>J25DER</t>
  </si>
  <si>
    <t>P10</t>
  </si>
  <si>
    <t>PASILLO M</t>
  </si>
  <si>
    <t>A11</t>
  </si>
  <si>
    <t>A15</t>
  </si>
  <si>
    <t>A17</t>
  </si>
  <si>
    <t>A37</t>
  </si>
  <si>
    <t>B02DER</t>
  </si>
  <si>
    <t>B10IZQ</t>
  </si>
  <si>
    <t>B20 BIS</t>
  </si>
  <si>
    <t>B26DER</t>
  </si>
  <si>
    <t>B27</t>
  </si>
  <si>
    <t>B33IZQ</t>
  </si>
  <si>
    <t>C11</t>
  </si>
  <si>
    <t>C26DER</t>
  </si>
  <si>
    <t>C33IZQ</t>
  </si>
  <si>
    <t>A09</t>
  </si>
  <si>
    <t>A10</t>
  </si>
  <si>
    <t>A33IZQ</t>
  </si>
  <si>
    <t>A38</t>
  </si>
  <si>
    <t>B02</t>
  </si>
  <si>
    <t>B11DER</t>
  </si>
  <si>
    <t>B25DER</t>
  </si>
  <si>
    <t>B38 ADE</t>
  </si>
  <si>
    <t>C23</t>
  </si>
  <si>
    <t>C25IZQ</t>
  </si>
  <si>
    <t>C27</t>
  </si>
  <si>
    <t>E18</t>
  </si>
  <si>
    <t>M06DER</t>
  </si>
  <si>
    <t>P03DER</t>
  </si>
  <si>
    <t>A20</t>
  </si>
  <si>
    <t>A26</t>
  </si>
  <si>
    <t>A34</t>
  </si>
  <si>
    <t>A37IZQ</t>
  </si>
  <si>
    <t>B24IZQ</t>
  </si>
  <si>
    <t>B26IZQ</t>
  </si>
  <si>
    <t>B29DER</t>
  </si>
  <si>
    <t>C25DER</t>
  </si>
  <si>
    <t>J03 IZQ</t>
  </si>
  <si>
    <t>J08IZQ</t>
  </si>
  <si>
    <t>J19DER</t>
  </si>
  <si>
    <t>PASILLO A</t>
  </si>
  <si>
    <t>A18IZQ</t>
  </si>
  <si>
    <t>A21</t>
  </si>
  <si>
    <t>A22</t>
  </si>
  <si>
    <t>A24</t>
  </si>
  <si>
    <t>B11ADE</t>
  </si>
  <si>
    <t>B14DER</t>
  </si>
  <si>
    <t>B24DER</t>
  </si>
  <si>
    <t>B25IZQ</t>
  </si>
  <si>
    <t>D04ADE</t>
  </si>
  <si>
    <t>D05ADE</t>
  </si>
  <si>
    <t>D07ADE</t>
  </si>
  <si>
    <t>J20 ADE</t>
  </si>
  <si>
    <t>K03 DER</t>
  </si>
  <si>
    <t>K08ADE</t>
  </si>
  <si>
    <t>K13IZQ</t>
  </si>
  <si>
    <t>P08DER</t>
  </si>
  <si>
    <t>B01IZQ</t>
  </si>
  <si>
    <t>J20IZQ</t>
  </si>
  <si>
    <t>K05DER</t>
  </si>
  <si>
    <t>L06ADE</t>
  </si>
  <si>
    <t>L06IZQ</t>
  </si>
  <si>
    <t>M10IZQ</t>
  </si>
  <si>
    <t>P08IZQ</t>
  </si>
  <si>
    <t>A07DER</t>
  </si>
  <si>
    <t>A07IZQ</t>
  </si>
  <si>
    <t>A27</t>
  </si>
  <si>
    <t>A36</t>
  </si>
  <si>
    <t>A36DER</t>
  </si>
  <si>
    <t>B07</t>
  </si>
  <si>
    <t>B12</t>
  </si>
  <si>
    <t>B16</t>
  </si>
  <si>
    <t>B33DER</t>
  </si>
  <si>
    <t>D06ADE</t>
  </si>
  <si>
    <t>D09DER</t>
  </si>
  <si>
    <t>D13</t>
  </si>
  <si>
    <t>D14</t>
  </si>
  <si>
    <t>E14</t>
  </si>
  <si>
    <t>E15</t>
  </si>
  <si>
    <t>E19</t>
  </si>
  <si>
    <t>E20</t>
  </si>
  <si>
    <t>J09IZQ</t>
  </si>
  <si>
    <t>J24DER</t>
  </si>
  <si>
    <t>J29</t>
  </si>
  <si>
    <t>A08</t>
  </si>
  <si>
    <t>A28DER</t>
  </si>
  <si>
    <t>A36IZQ</t>
  </si>
  <si>
    <t>B01DER</t>
  </si>
  <si>
    <t>B03</t>
  </si>
  <si>
    <t>B15 DER</t>
  </si>
  <si>
    <t>B15 IZQ</t>
  </si>
  <si>
    <t>B22</t>
  </si>
  <si>
    <t>B32</t>
  </si>
  <si>
    <t>B35</t>
  </si>
  <si>
    <t>C08</t>
  </si>
  <si>
    <t>C10DER</t>
  </si>
  <si>
    <t>C12</t>
  </si>
  <si>
    <t>C20</t>
  </si>
  <si>
    <t>C20BIS</t>
  </si>
  <si>
    <t>C21</t>
  </si>
  <si>
    <t>C24</t>
  </si>
  <si>
    <t>C31</t>
  </si>
  <si>
    <t>C38</t>
  </si>
  <si>
    <t>E17</t>
  </si>
  <si>
    <t>J23DER</t>
  </si>
  <si>
    <t>L12DER</t>
  </si>
  <si>
    <t>M04IZQ</t>
  </si>
  <si>
    <t>O19DER</t>
  </si>
  <si>
    <t>O19IZQ</t>
  </si>
  <si>
    <t>A30IZQ</t>
  </si>
  <si>
    <t>A35</t>
  </si>
  <si>
    <t>B05IZQ</t>
  </si>
  <si>
    <t>B28IZQ</t>
  </si>
  <si>
    <t>C03</t>
  </si>
  <si>
    <t>C22</t>
  </si>
  <si>
    <t>C29</t>
  </si>
  <si>
    <t>C33DER</t>
  </si>
  <si>
    <t>D12</t>
  </si>
  <si>
    <t>J12DER</t>
  </si>
  <si>
    <t>L05DER</t>
  </si>
  <si>
    <t>I19</t>
  </si>
  <si>
    <t>Stella Artois Lata 250 X6</t>
  </si>
  <si>
    <t>MODULO REVUELTO EN FECHAS</t>
  </si>
  <si>
    <t>L12IZQ</t>
  </si>
  <si>
    <t>J12IZQ</t>
  </si>
  <si>
    <t>J14DER</t>
  </si>
  <si>
    <t>58 EN TOTAL</t>
  </si>
  <si>
    <t>N02</t>
  </si>
  <si>
    <t>J07IZQ</t>
  </si>
  <si>
    <t>J06DER</t>
  </si>
  <si>
    <t>J24IZQ</t>
  </si>
  <si>
    <t>68 EN TOTAL</t>
  </si>
  <si>
    <t>J14 IZQ</t>
  </si>
  <si>
    <t>J19IZQ</t>
  </si>
  <si>
    <t>69 EN TOTAL</t>
  </si>
  <si>
    <t>J10DER</t>
  </si>
  <si>
    <t>F PASILLO</t>
  </si>
  <si>
    <t>F21LAT</t>
  </si>
  <si>
    <t>P09ADE</t>
  </si>
  <si>
    <t>J09DER</t>
  </si>
  <si>
    <t>37 EN TOTAL</t>
  </si>
  <si>
    <t>54 EN TOTAL</t>
  </si>
  <si>
    <t>N01ADE</t>
  </si>
  <si>
    <t>J12</t>
  </si>
  <si>
    <t>J11IZQ</t>
  </si>
  <si>
    <t>J20DER</t>
  </si>
  <si>
    <t>J21IZQ</t>
  </si>
  <si>
    <t>M05DER</t>
  </si>
  <si>
    <t>L04DER</t>
  </si>
  <si>
    <t>L02DER</t>
  </si>
  <si>
    <t>K10IZQATRÁS</t>
  </si>
  <si>
    <t>M02IZQ</t>
  </si>
  <si>
    <t>M09DER</t>
  </si>
  <si>
    <t>P03IZQ</t>
  </si>
  <si>
    <t>K10IZQADE</t>
  </si>
  <si>
    <t>K10 DER</t>
  </si>
  <si>
    <t>K10 IZQ</t>
  </si>
  <si>
    <t>K12IZQ</t>
  </si>
  <si>
    <t>CARPA3</t>
  </si>
  <si>
    <t>J04LAT</t>
  </si>
  <si>
    <t>M03IZQ</t>
  </si>
  <si>
    <t>J04IZQ</t>
  </si>
  <si>
    <t>M11IZQ</t>
  </si>
  <si>
    <t>J10IZQ</t>
  </si>
  <si>
    <t>K08</t>
  </si>
  <si>
    <t>C35</t>
  </si>
  <si>
    <t>A13</t>
  </si>
  <si>
    <t>A15IZQ</t>
  </si>
  <si>
    <t>M07LAT</t>
  </si>
  <si>
    <t>O17DER</t>
  </si>
  <si>
    <t>P06IZQ</t>
  </si>
  <si>
    <t>R01IZQ</t>
  </si>
  <si>
    <t>J18DER</t>
  </si>
  <si>
    <t>M07</t>
  </si>
  <si>
    <t>M_O22</t>
  </si>
  <si>
    <t>M_I7_DER</t>
  </si>
  <si>
    <t>M_I7_IZQ</t>
  </si>
  <si>
    <t>M_D26_DER</t>
  </si>
  <si>
    <t>9909-</t>
  </si>
  <si>
    <t>PONY MALTA LESS 1000CC X15</t>
  </si>
  <si>
    <t>22265</t>
  </si>
  <si>
    <t>BAHIA LAGER 310</t>
  </si>
  <si>
    <t>22269</t>
  </si>
  <si>
    <t>AZTECA LATA 310CC X6</t>
  </si>
  <si>
    <t>23013</t>
  </si>
  <si>
    <t>BAHIA LIGHT 310 X6</t>
  </si>
  <si>
    <t>23047</t>
  </si>
  <si>
    <t>AZTECA LIGHT 310CC X6</t>
  </si>
  <si>
    <t>22398</t>
  </si>
  <si>
    <t>Modelo Negra Tw 355Cc x 6</t>
  </si>
  <si>
    <t>BH_BAHIA 4 IZQ</t>
  </si>
  <si>
    <t>M_C4 _IZQ</t>
  </si>
  <si>
    <t>BH_BAHIA 16_DER</t>
  </si>
  <si>
    <t>M_D26_IZQ</t>
  </si>
  <si>
    <t>BH_BAHIA 18_DER</t>
  </si>
  <si>
    <t>E_F1_DER_</t>
  </si>
  <si>
    <t>E_F1_IZQ_</t>
  </si>
  <si>
    <t>E_F2_DER_</t>
  </si>
  <si>
    <t>E_F2_IZQ_</t>
  </si>
  <si>
    <t>E_F3_DER_</t>
  </si>
  <si>
    <t>E_F3_IZQ_</t>
  </si>
  <si>
    <t>E_F4_IZQ_</t>
  </si>
  <si>
    <t>E_F5_DER_</t>
  </si>
  <si>
    <t>E_F5_IZQ_</t>
  </si>
  <si>
    <t>E_F6_</t>
  </si>
  <si>
    <t>E_F7_</t>
  </si>
  <si>
    <t>E_F8_DER_</t>
  </si>
  <si>
    <t>E_F8_IZQ_</t>
  </si>
  <si>
    <t>E_F9_DER</t>
  </si>
  <si>
    <t>E_F9_IZQ</t>
  </si>
  <si>
    <t>E_F10_DER_</t>
  </si>
  <si>
    <t>E_F10_IZQ_</t>
  </si>
  <si>
    <t>E_F11_DER_</t>
  </si>
  <si>
    <t>E_F11_IZQ_</t>
  </si>
  <si>
    <t>E_F12_DER_</t>
  </si>
  <si>
    <t>E_F12_IZQ_</t>
  </si>
  <si>
    <t>E_F13_DER_</t>
  </si>
  <si>
    <t>E_F13_IZQ_</t>
  </si>
  <si>
    <t>E_F14_DER_</t>
  </si>
  <si>
    <t>E_F15__</t>
  </si>
  <si>
    <t>M_F31__LAT</t>
  </si>
  <si>
    <t>M_G1_IZQ</t>
  </si>
  <si>
    <t xml:space="preserve">E_ENTRE TUNELES </t>
  </si>
  <si>
    <t>M_I13_LAT</t>
  </si>
  <si>
    <t>E_J1_DER_</t>
  </si>
  <si>
    <t>E_J1_IZQ_</t>
  </si>
  <si>
    <t>E_J2_DER_</t>
  </si>
  <si>
    <t>E_J2_IZQ_</t>
  </si>
  <si>
    <t>E_J3_DER_</t>
  </si>
  <si>
    <t>E_J3_IZQ_</t>
  </si>
  <si>
    <t>E_J4_DER</t>
  </si>
  <si>
    <t>E_J4_IZQ</t>
  </si>
  <si>
    <t>E_J5_DER</t>
  </si>
  <si>
    <t>E_J5_IZQ</t>
  </si>
  <si>
    <t>E_J6_DER_</t>
  </si>
  <si>
    <t>E_J6_IZQ_</t>
  </si>
  <si>
    <t>E_J7_DER_</t>
  </si>
  <si>
    <t>E_J7_IZQ_</t>
  </si>
  <si>
    <t>E_J8_DER_</t>
  </si>
  <si>
    <t>E_J8_IZQ_</t>
  </si>
  <si>
    <t>E_J9_DER_</t>
  </si>
  <si>
    <t>E_J9_IZQ_</t>
  </si>
  <si>
    <t>E_J10_DER</t>
  </si>
  <si>
    <t>E_J10_IZQ</t>
  </si>
  <si>
    <t>E_J11_DER</t>
  </si>
  <si>
    <t>E_J11_IZQ</t>
  </si>
  <si>
    <t>M_J12_IZQ</t>
  </si>
  <si>
    <t>BH_BAHIA 28_IZQ_</t>
  </si>
  <si>
    <t>M_L16</t>
  </si>
  <si>
    <t xml:space="preserve">M_L17_IZQ </t>
  </si>
  <si>
    <t>M_L18_DER</t>
  </si>
  <si>
    <t>M_O13</t>
  </si>
  <si>
    <t>M_O14</t>
  </si>
  <si>
    <t>M_O15</t>
  </si>
  <si>
    <t>M_O17</t>
  </si>
  <si>
    <t>M_O18</t>
  </si>
  <si>
    <t>M_O20</t>
  </si>
  <si>
    <t>M_O26</t>
  </si>
  <si>
    <t xml:space="preserve">M_O27 </t>
  </si>
  <si>
    <t>E_O29_IZQ_</t>
  </si>
  <si>
    <t>E_O31_IZQ_</t>
  </si>
  <si>
    <t>E_O32_IZQ_</t>
  </si>
  <si>
    <t>E_O33_IZQ_</t>
  </si>
  <si>
    <t>E_O34_IZQ_</t>
  </si>
  <si>
    <t>E_O35_IZQ_</t>
  </si>
  <si>
    <t>E_O36_IZQ_</t>
  </si>
  <si>
    <t>E_O37_IZQ_</t>
  </si>
  <si>
    <t>E_O38_IZQ_</t>
  </si>
  <si>
    <t>E_O39_IZQ_</t>
  </si>
  <si>
    <t>E_O40_IZQ_</t>
  </si>
  <si>
    <t>E_O41_IZQ_</t>
  </si>
  <si>
    <t>E_O42_IZQ_</t>
  </si>
  <si>
    <t>E_O43_IZQ_</t>
  </si>
  <si>
    <t>E_O44_IZQ_</t>
  </si>
  <si>
    <t>E_O46_IZQ_</t>
  </si>
  <si>
    <t>E_O47_IZQ_</t>
  </si>
  <si>
    <t>E_O48_IZQ_</t>
  </si>
  <si>
    <t>M_N18_IZQ</t>
  </si>
  <si>
    <t>CPC1</t>
  </si>
  <si>
    <t>CPC2</t>
  </si>
  <si>
    <t>CPC3</t>
  </si>
  <si>
    <t>CPC4</t>
  </si>
  <si>
    <t>CPC5</t>
  </si>
  <si>
    <t>CPC6</t>
  </si>
  <si>
    <t>CPC7</t>
  </si>
  <si>
    <t>CPC8</t>
  </si>
  <si>
    <t>CPC9</t>
  </si>
  <si>
    <t>CPC10</t>
  </si>
  <si>
    <t>CPC11</t>
  </si>
  <si>
    <t>CPC12</t>
  </si>
  <si>
    <t>CPC13</t>
  </si>
  <si>
    <t>CPC14</t>
  </si>
  <si>
    <t>CPC15</t>
  </si>
  <si>
    <t>CPC16</t>
  </si>
  <si>
    <t>PCPC01</t>
  </si>
  <si>
    <t>CPC17</t>
  </si>
  <si>
    <t>CPC18</t>
  </si>
  <si>
    <t>CPC19</t>
  </si>
  <si>
    <t>CPC20</t>
  </si>
  <si>
    <t>CPC21</t>
  </si>
  <si>
    <t>CPC22</t>
  </si>
  <si>
    <t>CPC23</t>
  </si>
  <si>
    <t>CPC24</t>
  </si>
  <si>
    <t>CPC25</t>
  </si>
  <si>
    <t>CPC26</t>
  </si>
  <si>
    <t>CPC27</t>
  </si>
  <si>
    <t>CPC28</t>
  </si>
  <si>
    <t>CPC29</t>
  </si>
  <si>
    <t>CPC30</t>
  </si>
  <si>
    <t>CPC31</t>
  </si>
  <si>
    <t>CPC32</t>
  </si>
  <si>
    <t>CPD1</t>
  </si>
  <si>
    <t>CPD2</t>
  </si>
  <si>
    <t>CPD3</t>
  </si>
  <si>
    <t>CPD4</t>
  </si>
  <si>
    <t>CPD5</t>
  </si>
  <si>
    <t>CPD6</t>
  </si>
  <si>
    <t>CPD7</t>
  </si>
  <si>
    <t>CPD8</t>
  </si>
  <si>
    <t>CPD9</t>
  </si>
  <si>
    <t>CPD10</t>
  </si>
  <si>
    <t>CPD11</t>
  </si>
  <si>
    <t>CPD12</t>
  </si>
  <si>
    <t>CPD13</t>
  </si>
  <si>
    <t>CPD14</t>
  </si>
  <si>
    <t>CPD15</t>
  </si>
  <si>
    <t>CPD16</t>
  </si>
  <si>
    <t>PCPD01</t>
  </si>
  <si>
    <t>CPD17</t>
  </si>
  <si>
    <t>CPD18</t>
  </si>
  <si>
    <t>CPD19</t>
  </si>
  <si>
    <t>CPD20</t>
  </si>
  <si>
    <t>CPD21</t>
  </si>
  <si>
    <t>CPD22</t>
  </si>
  <si>
    <t>CPD23</t>
  </si>
  <si>
    <t>CPD24</t>
  </si>
  <si>
    <t>CPD25</t>
  </si>
  <si>
    <t>CPD26</t>
  </si>
  <si>
    <t>CPD27</t>
  </si>
  <si>
    <t>CPD28</t>
  </si>
  <si>
    <t>CPD29</t>
  </si>
  <si>
    <t>CPD30</t>
  </si>
  <si>
    <t>CPD31</t>
  </si>
  <si>
    <t>CPD32</t>
  </si>
  <si>
    <t>CPE1</t>
  </si>
  <si>
    <t>CPE2</t>
  </si>
  <si>
    <t>CPE3</t>
  </si>
  <si>
    <t>CPE4</t>
  </si>
  <si>
    <t>CPE5</t>
  </si>
  <si>
    <t>CPE6</t>
  </si>
  <si>
    <t>CPE7</t>
  </si>
  <si>
    <t>CPE8</t>
  </si>
  <si>
    <t>CPE9</t>
  </si>
  <si>
    <t>CPE10</t>
  </si>
  <si>
    <t>CPE11</t>
  </si>
  <si>
    <t>CPE12</t>
  </si>
  <si>
    <t>CPE13</t>
  </si>
  <si>
    <t>CPE14</t>
  </si>
  <si>
    <t>CPE15</t>
  </si>
  <si>
    <t>CPE16</t>
  </si>
  <si>
    <t>CPE17</t>
  </si>
  <si>
    <t>CPE18</t>
  </si>
  <si>
    <t>CPE19</t>
  </si>
  <si>
    <t>CPE20</t>
  </si>
  <si>
    <t>CPE21</t>
  </si>
  <si>
    <t>CPE22</t>
  </si>
  <si>
    <t>CPE23</t>
  </si>
  <si>
    <t>CPE24</t>
  </si>
  <si>
    <t>CPE25</t>
  </si>
  <si>
    <t>CPE26</t>
  </si>
  <si>
    <t>CPE27</t>
  </si>
  <si>
    <t>CPE28</t>
  </si>
  <si>
    <t>CPE29</t>
  </si>
  <si>
    <t>CPE30</t>
  </si>
  <si>
    <t>CPE31</t>
  </si>
  <si>
    <t>CPE32</t>
  </si>
  <si>
    <t>CPF1</t>
  </si>
  <si>
    <t>CPF2</t>
  </si>
  <si>
    <t>CPF3</t>
  </si>
  <si>
    <t>CPF4</t>
  </si>
  <si>
    <t>CPF5</t>
  </si>
  <si>
    <t>CPF6</t>
  </si>
  <si>
    <t>CPF7</t>
  </si>
  <si>
    <t>CPF8</t>
  </si>
  <si>
    <t>CPF10</t>
  </si>
  <si>
    <t>CPF11</t>
  </si>
  <si>
    <t>CPF13</t>
  </si>
  <si>
    <t>CPF14</t>
  </si>
  <si>
    <t>CPF15</t>
  </si>
  <si>
    <t>CPF16</t>
  </si>
  <si>
    <t>CPF17</t>
  </si>
  <si>
    <t>CPF18</t>
  </si>
  <si>
    <t>CPF19</t>
  </si>
  <si>
    <t>CPF20</t>
  </si>
  <si>
    <t>CPF22</t>
  </si>
  <si>
    <t>CPF23</t>
  </si>
  <si>
    <t>CPF25</t>
  </si>
  <si>
    <t>CPF26</t>
  </si>
  <si>
    <t>CPF27</t>
  </si>
  <si>
    <t>CPF28</t>
  </si>
  <si>
    <t>CPF30</t>
  </si>
  <si>
    <t>CPF31</t>
  </si>
  <si>
    <t>CPG29</t>
  </si>
  <si>
    <t>CPG30</t>
  </si>
  <si>
    <t>CPG31</t>
  </si>
  <si>
    <t>CPG32</t>
  </si>
  <si>
    <t>llenando</t>
  </si>
  <si>
    <t>tapado</t>
  </si>
  <si>
    <t>CPF12</t>
  </si>
  <si>
    <t>M_O14_LAT</t>
  </si>
  <si>
    <t>M_O9_</t>
  </si>
  <si>
    <t>23211</t>
  </si>
  <si>
    <t>PONY MALTA LESS SUGGAR PET 200CC X30</t>
  </si>
  <si>
    <t>CPF32</t>
  </si>
  <si>
    <t>M_M6 LAT</t>
  </si>
  <si>
    <t>CUARENTENA</t>
  </si>
  <si>
    <t>M_K8_IZQ_</t>
  </si>
  <si>
    <t>M_L_PASILLO-1</t>
  </si>
  <si>
    <t>MAL ESTADO</t>
  </si>
  <si>
    <t>M_F9_LAT</t>
  </si>
  <si>
    <t>M_O52_DER</t>
  </si>
  <si>
    <t>M_O52_IZQ</t>
  </si>
  <si>
    <t>M_L_PASILLO-3</t>
  </si>
  <si>
    <t>M_L1_IZQ_</t>
  </si>
  <si>
    <t>M_O53_DER_</t>
  </si>
  <si>
    <t>M_N15_DER_</t>
  </si>
  <si>
    <t>E_O45_IZQ_</t>
  </si>
  <si>
    <t>M_COLUMNA C_2</t>
  </si>
  <si>
    <t>Barril 30L Vacio</t>
  </si>
  <si>
    <t>M_K2_DER</t>
  </si>
  <si>
    <t>M_COLUMNA B</t>
  </si>
  <si>
    <t>FRENTE</t>
  </si>
  <si>
    <t>M_I5_IZQ</t>
  </si>
  <si>
    <t>M_K10_DER</t>
  </si>
  <si>
    <t>M_COLUMNA_D</t>
  </si>
  <si>
    <t xml:space="preserve">M_G1_ATRAS </t>
  </si>
  <si>
    <t>CPF29</t>
  </si>
  <si>
    <t>M_L6_IZQ_</t>
  </si>
  <si>
    <t>M_O1_LAT</t>
  </si>
  <si>
    <t>E_O49_DER_</t>
  </si>
  <si>
    <t>M_J15_DER</t>
  </si>
  <si>
    <t>CPF9</t>
  </si>
  <si>
    <t>E_O30_IZQ_</t>
  </si>
  <si>
    <t>M_O51_IZQ</t>
  </si>
  <si>
    <t>M_O53_IZQ_</t>
  </si>
  <si>
    <t>CPB1</t>
  </si>
  <si>
    <t>CPB2</t>
  </si>
  <si>
    <t>CPB3</t>
  </si>
  <si>
    <t>CPB4</t>
  </si>
  <si>
    <t>CPB5</t>
  </si>
  <si>
    <t>CPB6</t>
  </si>
  <si>
    <t>CPB7</t>
  </si>
  <si>
    <t>CPB8</t>
  </si>
  <si>
    <t>CPB9</t>
  </si>
  <si>
    <t>CPB10</t>
  </si>
  <si>
    <t>CPB11</t>
  </si>
  <si>
    <t>CPB12</t>
  </si>
  <si>
    <t>CPB13</t>
  </si>
  <si>
    <t>CPB14</t>
  </si>
  <si>
    <t>CPB15</t>
  </si>
  <si>
    <t>CPB16</t>
  </si>
  <si>
    <t>CPB17</t>
  </si>
  <si>
    <t>CPB18</t>
  </si>
  <si>
    <t>CPB19</t>
  </si>
  <si>
    <t>CPB20</t>
  </si>
  <si>
    <t>CPB21</t>
  </si>
  <si>
    <t>CPB22</t>
  </si>
  <si>
    <t>CPB23</t>
  </si>
  <si>
    <t>CPB24</t>
  </si>
  <si>
    <t>CPB25</t>
  </si>
  <si>
    <t>CPB26</t>
  </si>
  <si>
    <t>CPB27</t>
  </si>
  <si>
    <t>CPB28</t>
  </si>
  <si>
    <t>CPB29</t>
  </si>
  <si>
    <t>CPB30</t>
  </si>
  <si>
    <t>CPB31</t>
  </si>
  <si>
    <t>CPB32</t>
  </si>
  <si>
    <t>M_B2 IZQ</t>
  </si>
  <si>
    <t>22866-</t>
  </si>
  <si>
    <t>C.MOD</t>
  </si>
  <si>
    <t>Costeña bcna lta 269 Ccx6</t>
  </si>
  <si>
    <t>Formato Rotación de Producto</t>
  </si>
  <si>
    <t>M_F30__LAT</t>
  </si>
  <si>
    <t>M_N4_DER_</t>
  </si>
  <si>
    <t>PCPE</t>
  </si>
  <si>
    <t>EDICION VALLENATO</t>
  </si>
  <si>
    <t>V3</t>
  </si>
  <si>
    <t>MODULOS EN ROTACION</t>
  </si>
  <si>
    <t>BLOQUEADO</t>
  </si>
  <si>
    <t xml:space="preserve">SEPARAR </t>
  </si>
  <si>
    <t>DEFECTO EN TAPA</t>
  </si>
  <si>
    <t>M_O4</t>
  </si>
  <si>
    <t>M_M6_DER</t>
  </si>
  <si>
    <t>M_G9_LAT</t>
  </si>
  <si>
    <t>M_I6_IZQ_</t>
  </si>
  <si>
    <t>M_L10_IZQ</t>
  </si>
  <si>
    <t>STEREO PICNIC SOLO DRY</t>
  </si>
  <si>
    <t>ESTANTERIA DAÑADA</t>
  </si>
  <si>
    <t>LADEADO</t>
  </si>
  <si>
    <t>PRIORIDAD T2</t>
  </si>
  <si>
    <t>AL 240</t>
  </si>
  <si>
    <t>MODULO CON LOS LOCKERS</t>
  </si>
  <si>
    <t>(Todas)</t>
  </si>
  <si>
    <t>MARCAR</t>
  </si>
  <si>
    <t>PICADO ATRÁS</t>
  </si>
  <si>
    <t>MEZCLADO 18/7/26</t>
  </si>
  <si>
    <t>MEZCLADO 22/10/26</t>
  </si>
  <si>
    <t>E_F1_LAT</t>
  </si>
  <si>
    <t>E_J1_LAT</t>
  </si>
  <si>
    <t>CERTIFICADO PARA KA</t>
  </si>
  <si>
    <t>M_M1_LAT_</t>
  </si>
  <si>
    <t>1 MAL ESTADO</t>
  </si>
  <si>
    <t>S</t>
  </si>
  <si>
    <t>mal estado</t>
  </si>
  <si>
    <t>marcar</t>
  </si>
  <si>
    <t>ARRIBA</t>
  </si>
  <si>
    <t>Verf</t>
  </si>
  <si>
    <t>AVERIA</t>
  </si>
  <si>
    <t xml:space="preserve">   </t>
  </si>
  <si>
    <t>M_I10_DER_</t>
  </si>
  <si>
    <t>MAL ESTADO Z71</t>
  </si>
  <si>
    <t xml:space="preserve">S </t>
  </si>
  <si>
    <t>M_L8_DER_</t>
  </si>
  <si>
    <t>E_F4_DER</t>
  </si>
  <si>
    <t>M_K6_DER</t>
  </si>
  <si>
    <t>ROTAR FECHA CORTA</t>
  </si>
  <si>
    <t>BH_BAHIA 27- IZQ</t>
  </si>
  <si>
    <t>SACANDO</t>
  </si>
  <si>
    <t>PICADO</t>
  </si>
  <si>
    <t>MORADA</t>
  </si>
  <si>
    <t>ABAJO</t>
  </si>
  <si>
    <t>SEGUNDO NIVEL</t>
  </si>
  <si>
    <t>Z71 REVISAR MAL ESTADO</t>
  </si>
  <si>
    <t>M_D17_DER_</t>
  </si>
  <si>
    <t>NEGRA</t>
  </si>
  <si>
    <t>ATRÁS</t>
  </si>
  <si>
    <t>PQT</t>
  </si>
  <si>
    <t>CPG</t>
  </si>
  <si>
    <t>BLOQUEAR</t>
  </si>
  <si>
    <t>General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</si>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</sst>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* #,##0.00_);_(* \(#,##0.00\);_(* &quot;-&quot;??_);_(@_)"/>
    <numFmt numFmtId="165" formatCode="_([$€]* #,##0.00_);_([$€]* \(#,##0.00\);_([$€]* &quot;-&quot;??_);_(@_)"/>
    <numFmt numFmtId="166" formatCode="0.0%"/>
    <numFmt numFmtId="167" formatCode="0.0"/>
    <numFmt numFmtId="168" formatCode="#,##0.0"/>
    <numFmt numFmtId="169" formatCode="[$-F800]dddd\,\ mmmm\ dd\,\ yyyy"/>
  </numFmts>
  <fonts count="17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3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rgb="FF7AF81C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6"/>
      <color theme="9" tint="-0.499984740745262"/>
      <name val="Segoe Print"/>
    </font>
    <font>
      <b/>
      <sz val="12"/>
      <color rgb="FFC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22"/>
      <color theme="0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sz val="20"/>
      <color theme="1"/>
      <name val="Arial Black"/>
      <family val="2"/>
    </font>
    <font>
      <sz val="12"/>
      <color theme="0"/>
      <name val="Arial"/>
      <family val="2"/>
    </font>
    <font>
      <sz val="12"/>
      <color rgb="FFC00000"/>
      <name val="Arial"/>
      <family val="2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 Black"/>
      <family val="2"/>
    </font>
    <font>
      <sz val="48"/>
      <color theme="1"/>
      <name val="Arial Black"/>
      <family val="2"/>
    </font>
    <font>
      <i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7AF81C"/>
      <name val="Calibri"/>
      <family val="2"/>
      <scheme val="minor"/>
    </font>
    <font>
      <sz val="12"/>
      <color theme="3"/>
      <name val="Calibri"/>
      <family val="2"/>
      <scheme val="minor"/>
    </font>
    <font>
      <sz val="14"/>
      <color theme="1"/>
      <name val="Calibri"/>
      <family val="2"/>
    </font>
    <font>
      <sz val="11"/>
      <color theme="0" tint="-0.499984740745262"/>
      <name val="Arial"/>
      <family val="2"/>
    </font>
    <font>
      <b/>
      <sz val="16"/>
      <color theme="1"/>
      <name val="Calibri"/>
      <family val="2"/>
      <scheme val="minor"/>
    </font>
    <font>
      <sz val="10"/>
      <color indexed="18"/>
      <name val="Comic Sans MS"/>
      <family val="4"/>
    </font>
    <font>
      <sz val="10"/>
      <name val="Arial"/>
      <family val="2"/>
    </font>
    <font>
      <sz val="11"/>
      <color theme="9" tint="-0.499984740745262"/>
      <name val="Comic Sans MS"/>
      <family val="4"/>
    </font>
    <font>
      <sz val="11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0"/>
      <color theme="1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b/>
      <sz val="11"/>
      <color theme="1"/>
      <name val="Calibri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5239112521744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theme="4" tint="-0.249977111117893"/>
      </patternFill>
    </fill>
    <fill>
      <gradientFill degree="90">
        <stop position="0">
          <color theme="0"/>
        </stop>
        <stop position="1">
          <color theme="0" tint="-0.14856410412915433"/>
        </stop>
      </gradientFill>
    </fill>
    <fill>
      <gradientFill degree="90">
        <stop position="0">
          <color theme="0"/>
        </stop>
        <stop position="1">
          <color theme="2" tint="-9.8025452436902985E-2"/>
        </stop>
      </gradientFill>
    </fill>
    <fill>
      <patternFill patternType="solid">
        <fgColor theme="2" tint="-9.9978637043366805E-2"/>
        <bgColor indexed="64"/>
      </patternFill>
    </fill>
    <fill>
      <patternFill patternType="solid">
        <fgColor theme="6" tint="-0.499984740745262"/>
        <bgColor indexed="64"/>
      </patternFill>
    </fill>
    <fill>
      <gradientFill degree="90">
        <stop position="0">
          <color theme="0"/>
        </stop>
        <stop position="1">
          <color theme="0" tint="-0.25098422193060094"/>
        </stop>
      </gradientFill>
    </fill>
    <fill>
      <gradientFill degree="90">
        <stop position="0">
          <color theme="0"/>
        </stop>
        <stop position="1">
          <color rgb="FFC00000"/>
        </stop>
      </gradientFill>
    </fill>
    <fill>
      <gradientFill degree="90">
        <stop position="0">
          <color theme="0"/>
        </stop>
        <stop position="1">
          <color theme="2" tint="-0.25098422193060094"/>
        </stop>
      </gradientFill>
    </fill>
    <fill>
      <patternFill patternType="solid">
        <fgColor theme="8" tint="0.79952391125217448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theme="6" tint="0.79952391125217448"/>
        <bgColor indexed="64"/>
      </patternFill>
    </fill>
    <fill>
      <gradientFill degree="270">
        <stop position="0">
          <color theme="0"/>
        </stop>
        <stop position="1">
          <color theme="0" tint="-0.14856410412915433"/>
        </stop>
      </gradientFill>
    </fill>
    <fill>
      <patternFill patternType="solid">
        <fgColor rgb="FFC0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39951780755027927"/>
        <bgColor indexed="64"/>
      </patternFill>
    </fill>
    <fill>
      <patternFill patternType="solid">
        <fgColor theme="0" tint="-0.1495406964323862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5117038483843"/>
        <bgColor indexed="64"/>
      </patternFill>
    </fill>
  </fills>
  <borders count="98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9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4" tint="0.79952391125217448"/>
      </bottom>
      <diagonal/>
    </border>
    <border>
      <left/>
      <right/>
      <top style="thin">
        <color theme="4" tint="0.79952391125217448"/>
      </top>
      <bottom style="thin">
        <color theme="4" tint="0.79952391125217448"/>
      </bottom>
      <diagonal/>
    </border>
    <border>
      <left/>
      <right/>
      <top style="thin">
        <color theme="4" tint="0.79952391125217448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theme="0" tint="-0.14954069643238624"/>
      </left>
      <right style="thin">
        <color theme="0" tint="-0.14954069643238624"/>
      </right>
      <top style="thin">
        <color theme="0" tint="-0.14954069643238624"/>
      </top>
      <bottom style="thin">
        <color theme="0" tint="-0.1495406964323862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theme="0" tint="-0.14951017792291024"/>
      </top>
      <bottom style="thin">
        <color theme="0" tint="-0.14951017792291024"/>
      </bottom>
      <diagonal/>
    </border>
    <border>
      <left style="thin">
        <color auto="1"/>
      </left>
      <right style="thin">
        <color theme="0" tint="-0.34998626667073579"/>
      </right>
      <top style="medium">
        <color auto="1"/>
      </top>
      <bottom style="thin">
        <color theme="0" tint="-0.14951017792291024"/>
      </bottom>
      <diagonal/>
    </border>
    <border>
      <left/>
      <right style="thin">
        <color theme="0" tint="-0.34998626667073579"/>
      </right>
      <top style="medium">
        <color auto="1"/>
      </top>
      <bottom style="thin">
        <color theme="0" tint="-0.1495101779229102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theme="0" tint="-0.14951017792291024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thin">
        <color theme="0" tint="-0.14951017792291024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14951017792291024"/>
      </top>
      <bottom style="thin">
        <color theme="0" tint="-0.14951017792291024"/>
      </bottom>
      <diagonal/>
    </border>
    <border>
      <left/>
      <right style="thin">
        <color theme="0" tint="-0.34998626667073579"/>
      </right>
      <top style="thin">
        <color theme="0" tint="-0.14951017792291024"/>
      </top>
      <bottom style="thin">
        <color theme="0" tint="-0.1495101779229102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51017792291024"/>
      </top>
      <bottom style="thin">
        <color theme="0" tint="-0.14951017792291024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14951017792291024"/>
      </top>
      <bottom style="thin">
        <color theme="0" tint="-0.14951017792291024"/>
      </bottom>
      <diagonal/>
    </border>
    <border>
      <left style="medium">
        <color auto="1"/>
      </left>
      <right style="thin">
        <color auto="1"/>
      </right>
      <top style="thin">
        <color theme="0" tint="-0.14951017792291024"/>
      </top>
      <bottom style="medium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14951017792291024"/>
      </top>
      <bottom style="medium">
        <color auto="1"/>
      </bottom>
      <diagonal/>
    </border>
    <border>
      <left/>
      <right style="thin">
        <color theme="0" tint="-0.34998626667073579"/>
      </right>
      <top style="thin">
        <color theme="0" tint="-0.14951017792291024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51017792291024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14951017792291024"/>
      </top>
      <bottom style="medium">
        <color auto="1"/>
      </bottom>
      <diagonal/>
    </border>
    <border>
      <left/>
      <right/>
      <top/>
      <bottom style="medium">
        <color theme="9" tint="-0.2499465926084170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0" tint="-0.14951017792291024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14951017792291024"/>
      </bottom>
      <diagonal/>
    </border>
    <border>
      <left/>
      <right style="thin">
        <color theme="0" tint="-0.34998626667073579"/>
      </right>
      <top style="thin">
        <color auto="1"/>
      </top>
      <bottom style="thin">
        <color theme="0" tint="-0.1495101779229102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14951017792291024"/>
      </bottom>
      <diagonal/>
    </border>
    <border>
      <left style="thin">
        <color theme="0" tint="-0.34998626667073579"/>
      </left>
      <right style="medium">
        <color auto="1"/>
      </right>
      <top style="thin">
        <color auto="1"/>
      </top>
      <bottom style="thin">
        <color theme="0" tint="-0.1495101779229102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theme="0" tint="-0.14951017792291024"/>
      </bottom>
      <diagonal/>
    </border>
    <border>
      <left/>
      <right/>
      <top style="medium">
        <color theme="9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5101779229102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1495101779229102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3"/>
      </top>
      <bottom style="dotted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3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1495101779229102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51017792291024"/>
      </top>
      <bottom style="thin">
        <color theme="0" tint="-0.1495101779229102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51017792291024"/>
      </top>
      <bottom style="thin">
        <color theme="0" tint="-0.24994659260841701"/>
      </bottom>
      <diagonal/>
    </border>
    <border>
      <left/>
      <right/>
      <top style="thin">
        <color theme="3"/>
      </top>
      <bottom style="dotted">
        <color theme="0" tint="-0.24994659260841701"/>
      </bottom>
      <diagonal/>
    </border>
    <border>
      <left/>
      <right style="thin">
        <color theme="0" tint="-0.34998626667073579"/>
      </right>
      <top style="thin">
        <color theme="3"/>
      </top>
      <bottom style="dotted">
        <color theme="0" tint="-0.2499465926084170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999999"/>
      </top>
      <bottom/>
      <diagonal/>
    </border>
    <border>
      <left style="thin">
        <color auto="1"/>
      </left>
      <right style="thin">
        <color auto="1"/>
      </right>
      <top style="thin">
        <color rgb="FF999999"/>
      </top>
      <bottom style="thin">
        <color auto="1"/>
      </bottom>
      <diagonal/>
    </border>
    <border>
      <left style="thin">
        <color auto="1"/>
      </left>
      <right/>
      <top style="thin">
        <color rgb="FF999999"/>
      </top>
      <bottom/>
      <diagonal/>
    </border>
    <border>
      <left style="thin">
        <color auto="1"/>
      </left>
      <right/>
      <top style="thin">
        <color rgb="FF999999"/>
      </top>
      <bottom style="thin">
        <color auto="1"/>
      </bottom>
      <diagonal/>
    </border>
    <border>
      <left style="thin">
        <color rgb="FF999999"/>
      </left>
      <right/>
      <top/>
      <bottom/>
      <diagonal/>
    </border>
  </borders>
  <cellStyleXfs count="10">
    <xf numFmtId="0" fontId="0" fillId="0" borderId="0"/>
    <xf numFmtId="9" fontId="130" fillId="0" borderId="0" applyFont="0" applyFill="0" applyBorder="0" applyAlignment="0" applyProtection="0"/>
    <xf numFmtId="0" fontId="153" fillId="0" borderId="0" applyNumberFormat="0" applyFill="0" applyBorder="0" applyAlignment="0" applyProtection="0"/>
    <xf numFmtId="165" fontId="161" fillId="0" borderId="0" applyFont="0" applyFill="0" applyBorder="0" applyAlignment="0" applyProtection="0"/>
    <xf numFmtId="164" fontId="130" fillId="0" borderId="0" applyFont="0" applyFill="0" applyBorder="0" applyAlignment="0" applyProtection="0"/>
    <xf numFmtId="0" fontId="153" fillId="0" borderId="0"/>
    <xf numFmtId="0" fontId="162" fillId="0" borderId="0"/>
    <xf numFmtId="0" fontId="153" fillId="0" borderId="0" applyNumberFormat="0" applyFill="0" applyBorder="0" applyAlignment="0" applyProtection="0"/>
    <xf numFmtId="0" fontId="153" fillId="0" borderId="0"/>
    <xf numFmtId="0" fontId="163" fillId="0" borderId="0"/>
  </cellStyleXfs>
  <cellXfs count="57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vertical="center"/>
    </xf>
    <xf numFmtId="0" fontId="116" fillId="2" borderId="2" xfId="0" applyFont="1" applyFill="1" applyBorder="1" applyAlignment="1">
      <alignment horizontal="center" vertical="center" wrapText="1"/>
    </xf>
    <xf numFmtId="0" fontId="116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49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117" fillId="0" borderId="4" xfId="0" applyFont="1" applyBorder="1" applyAlignment="1">
      <alignment horizontal="center" vertical="center"/>
    </xf>
    <xf numFmtId="166" fontId="118" fillId="6" borderId="3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14" fontId="0" fillId="3" borderId="3" xfId="0" applyNumberFormat="1" applyFill="1" applyBorder="1" applyAlignment="1">
      <alignment horizontal="center" vertical="center"/>
    </xf>
    <xf numFmtId="0" fontId="116" fillId="5" borderId="2" xfId="0" applyFont="1" applyFill="1" applyBorder="1" applyAlignment="1">
      <alignment vertical="center" wrapText="1"/>
    </xf>
    <xf numFmtId="0" fontId="116" fillId="7" borderId="2" xfId="0" applyFont="1" applyFill="1" applyBorder="1" applyAlignment="1">
      <alignment vertical="center" wrapText="1"/>
    </xf>
    <xf numFmtId="0" fontId="116" fillId="8" borderId="2" xfId="0" applyFont="1" applyFill="1" applyBorder="1" applyAlignment="1">
      <alignment vertical="center" wrapText="1"/>
    </xf>
    <xf numFmtId="0" fontId="116" fillId="9" borderId="2" xfId="0" applyFont="1" applyFill="1" applyBorder="1" applyAlignment="1">
      <alignment vertical="center" wrapText="1"/>
    </xf>
    <xf numFmtId="167" fontId="0" fillId="3" borderId="3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19" fillId="0" borderId="0" xfId="0" applyFont="1" applyAlignment="1">
      <alignment horizontal="center" vertical="center"/>
    </xf>
    <xf numFmtId="0" fontId="116" fillId="9" borderId="0" xfId="0" applyFont="1" applyFill="1" applyAlignment="1">
      <alignment vertical="center" wrapText="1"/>
    </xf>
    <xf numFmtId="14" fontId="0" fillId="10" borderId="3" xfId="0" applyNumberFormat="1" applyFill="1" applyBorder="1" applyAlignment="1">
      <alignment horizontal="center" vertical="center"/>
    </xf>
    <xf numFmtId="0" fontId="120" fillId="0" borderId="0" xfId="0" applyFont="1" applyAlignment="1">
      <alignment horizontal="center" vertical="center"/>
    </xf>
    <xf numFmtId="14" fontId="0" fillId="0" borderId="0" xfId="0" applyNumberFormat="1"/>
    <xf numFmtId="0" fontId="122" fillId="12" borderId="6" xfId="0" applyFont="1" applyFill="1" applyBorder="1" applyAlignment="1">
      <alignment horizontal="center" vertical="center"/>
    </xf>
    <xf numFmtId="1" fontId="118" fillId="0" borderId="7" xfId="0" applyNumberFormat="1" applyFont="1" applyBorder="1"/>
    <xf numFmtId="1" fontId="118" fillId="0" borderId="8" xfId="0" applyNumberFormat="1" applyFont="1" applyBorder="1"/>
    <xf numFmtId="1" fontId="118" fillId="13" borderId="0" xfId="0" applyNumberFormat="1" applyFont="1" applyFill="1"/>
    <xf numFmtId="1" fontId="0" fillId="13" borderId="0" xfId="0" applyNumberFormat="1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23" fillId="0" borderId="11" xfId="0" applyFont="1" applyBorder="1" applyAlignment="1">
      <alignment vertical="center"/>
    </xf>
    <xf numFmtId="0" fontId="124" fillId="14" borderId="11" xfId="0" applyFont="1" applyFill="1" applyBorder="1" applyAlignment="1">
      <alignment vertical="center"/>
    </xf>
    <xf numFmtId="0" fontId="125" fillId="14" borderId="11" xfId="0" applyFont="1" applyFill="1" applyBorder="1" applyAlignment="1">
      <alignment vertical="center" wrapText="1"/>
    </xf>
    <xf numFmtId="9" fontId="0" fillId="0" borderId="11" xfId="1" applyFont="1" applyBorder="1"/>
    <xf numFmtId="0" fontId="126" fillId="0" borderId="0" xfId="0" applyFont="1"/>
    <xf numFmtId="0" fontId="116" fillId="11" borderId="13" xfId="0" applyFont="1" applyFill="1" applyBorder="1"/>
    <xf numFmtId="49" fontId="0" fillId="0" borderId="13" xfId="0" applyNumberFormat="1" applyBorder="1"/>
    <xf numFmtId="0" fontId="0" fillId="0" borderId="13" xfId="0" applyBorder="1"/>
    <xf numFmtId="9" fontId="0" fillId="0" borderId="13" xfId="1" applyFont="1" applyBorder="1"/>
    <xf numFmtId="0" fontId="119" fillId="0" borderId="0" xfId="0" applyFont="1"/>
    <xf numFmtId="0" fontId="0" fillId="0" borderId="14" xfId="0" applyBorder="1"/>
    <xf numFmtId="0" fontId="0" fillId="0" borderId="0" xfId="0" applyAlignment="1">
      <alignment horizontal="left" vertical="center"/>
    </xf>
    <xf numFmtId="0" fontId="131" fillId="16" borderId="15" xfId="0" applyFont="1" applyFill="1" applyBorder="1" applyAlignment="1">
      <alignment horizontal="center" vertical="center"/>
    </xf>
    <xf numFmtId="20" fontId="118" fillId="0" borderId="15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16" fillId="5" borderId="19" xfId="0" applyFont="1" applyFill="1" applyBorder="1" applyAlignment="1">
      <alignment horizontal="center" vertical="center" wrapText="1"/>
    </xf>
    <xf numFmtId="0" fontId="118" fillId="17" borderId="20" xfId="0" applyFont="1" applyFill="1" applyBorder="1" applyAlignment="1">
      <alignment horizontal="center" vertical="center" wrapText="1"/>
    </xf>
    <xf numFmtId="0" fontId="118" fillId="17" borderId="21" xfId="0" applyFont="1" applyFill="1" applyBorder="1" applyAlignment="1">
      <alignment horizontal="center" vertical="center" wrapText="1"/>
    </xf>
    <xf numFmtId="0" fontId="118" fillId="17" borderId="22" xfId="0" applyFont="1" applyFill="1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3" fontId="0" fillId="0" borderId="26" xfId="0" applyNumberFormat="1" applyBorder="1" applyAlignment="1">
      <alignment horizontal="center" vertical="center"/>
    </xf>
    <xf numFmtId="0" fontId="0" fillId="0" borderId="30" xfId="0" applyBorder="1" applyAlignment="1">
      <alignment vertical="center"/>
    </xf>
    <xf numFmtId="3" fontId="0" fillId="0" borderId="30" xfId="0" applyNumberFormat="1" applyBorder="1" applyAlignment="1">
      <alignment horizontal="center" vertical="center"/>
    </xf>
    <xf numFmtId="0" fontId="0" fillId="0" borderId="35" xfId="0" applyBorder="1" applyAlignment="1">
      <alignment vertical="center"/>
    </xf>
    <xf numFmtId="3" fontId="0" fillId="0" borderId="35" xfId="0" applyNumberForma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132" fillId="0" borderId="0" xfId="0" applyFont="1" applyAlignment="1">
      <alignment vertical="center"/>
    </xf>
    <xf numFmtId="0" fontId="0" fillId="0" borderId="41" xfId="0" applyBorder="1" applyAlignment="1">
      <alignment vertical="center"/>
    </xf>
    <xf numFmtId="3" fontId="0" fillId="0" borderId="41" xfId="0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32" fillId="0" borderId="47" xfId="0" applyFont="1" applyBorder="1" applyAlignment="1">
      <alignment vertical="center"/>
    </xf>
    <xf numFmtId="0" fontId="0" fillId="0" borderId="41" xfId="0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0" fillId="13" borderId="0" xfId="0" applyFill="1" applyAlignment="1">
      <alignment vertical="center"/>
    </xf>
    <xf numFmtId="0" fontId="0" fillId="0" borderId="49" xfId="0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vertical="center"/>
    </xf>
    <xf numFmtId="14" fontId="135" fillId="3" borderId="52" xfId="0" applyNumberFormat="1" applyFon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4" xfId="0" applyBorder="1" applyAlignment="1">
      <alignment vertical="center"/>
    </xf>
    <xf numFmtId="20" fontId="135" fillId="3" borderId="52" xfId="0" applyNumberFormat="1" applyFont="1" applyFill="1" applyBorder="1" applyAlignment="1">
      <alignment horizontal="center" vertical="center"/>
    </xf>
    <xf numFmtId="0" fontId="0" fillId="20" borderId="0" xfId="0" applyFill="1" applyAlignment="1">
      <alignment vertical="center"/>
    </xf>
    <xf numFmtId="0" fontId="0" fillId="20" borderId="0" xfId="0" applyFill="1" applyAlignment="1">
      <alignment horizontal="center" vertical="center"/>
    </xf>
    <xf numFmtId="0" fontId="116" fillId="2" borderId="55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19" borderId="0" xfId="0" applyFill="1" applyAlignment="1">
      <alignment vertical="center"/>
    </xf>
    <xf numFmtId="0" fontId="116" fillId="5" borderId="55" xfId="0" applyFont="1" applyFill="1" applyBorder="1" applyAlignment="1">
      <alignment horizontal="center" vertical="center" wrapText="1"/>
    </xf>
    <xf numFmtId="166" fontId="0" fillId="6" borderId="3" xfId="0" applyNumberFormat="1" applyFill="1" applyBorder="1" applyAlignment="1">
      <alignment horizontal="center" vertical="center"/>
    </xf>
    <xf numFmtId="0" fontId="116" fillId="5" borderId="55" xfId="0" applyFont="1" applyFill="1" applyBorder="1" applyAlignment="1">
      <alignment vertical="center" wrapText="1"/>
    </xf>
    <xf numFmtId="0" fontId="116" fillId="7" borderId="55" xfId="0" applyFont="1" applyFill="1" applyBorder="1" applyAlignment="1">
      <alignment vertical="center" wrapText="1"/>
    </xf>
    <xf numFmtId="0" fontId="116" fillId="8" borderId="55" xfId="0" applyFont="1" applyFill="1" applyBorder="1" applyAlignment="1">
      <alignment vertical="center" wrapText="1"/>
    </xf>
    <xf numFmtId="168" fontId="0" fillId="3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6" fillId="9" borderId="55" xfId="0" applyFont="1" applyFill="1" applyBorder="1" applyAlignment="1">
      <alignment vertical="center" wrapText="1"/>
    </xf>
    <xf numFmtId="0" fontId="0" fillId="0" borderId="3" xfId="0" applyBorder="1"/>
    <xf numFmtId="0" fontId="139" fillId="2" borderId="55" xfId="0" applyFont="1" applyFill="1" applyBorder="1" applyAlignment="1">
      <alignment horizontal="center" vertical="center" wrapText="1"/>
    </xf>
    <xf numFmtId="0" fontId="140" fillId="2" borderId="55" xfId="0" applyFont="1" applyFill="1" applyBorder="1" applyAlignment="1">
      <alignment horizontal="center" vertical="center" wrapText="1"/>
    </xf>
    <xf numFmtId="0" fontId="141" fillId="2" borderId="55" xfId="0" applyFont="1" applyFill="1" applyBorder="1" applyAlignment="1">
      <alignment horizontal="center" vertical="center" wrapText="1"/>
    </xf>
    <xf numFmtId="0" fontId="0" fillId="3" borderId="52" xfId="0" applyFill="1" applyBorder="1"/>
    <xf numFmtId="0" fontId="0" fillId="0" borderId="52" xfId="0" applyBorder="1" applyAlignment="1">
      <alignment horizontal="center" vertical="center"/>
    </xf>
    <xf numFmtId="14" fontId="0" fillId="6" borderId="52" xfId="0" applyNumberFormat="1" applyFill="1" applyBorder="1" applyAlignment="1">
      <alignment horizontal="center" vertical="center"/>
    </xf>
    <xf numFmtId="0" fontId="144" fillId="0" borderId="44" xfId="0" applyFont="1" applyBorder="1" applyAlignment="1">
      <alignment vertical="center" wrapText="1"/>
    </xf>
    <xf numFmtId="0" fontId="141" fillId="5" borderId="55" xfId="0" applyFont="1" applyFill="1" applyBorder="1" applyAlignment="1">
      <alignment horizontal="center" vertical="center" wrapText="1"/>
    </xf>
    <xf numFmtId="166" fontId="0" fillId="6" borderId="52" xfId="0" applyNumberFormat="1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14" fontId="0" fillId="3" borderId="52" xfId="0" applyNumberFormat="1" applyFill="1" applyBorder="1" applyAlignment="1">
      <alignment horizontal="center" vertical="center"/>
    </xf>
    <xf numFmtId="3" fontId="0" fillId="3" borderId="52" xfId="0" applyNumberFormat="1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47" fillId="7" borderId="55" xfId="0" applyFont="1" applyFill="1" applyBorder="1" applyAlignment="1">
      <alignment vertical="center" wrapText="1"/>
    </xf>
    <xf numFmtId="0" fontId="147" fillId="8" borderId="55" xfId="0" applyFont="1" applyFill="1" applyBorder="1" applyAlignment="1">
      <alignment vertical="center" wrapText="1"/>
    </xf>
    <xf numFmtId="168" fontId="0" fillId="3" borderId="52" xfId="0" applyNumberFormat="1" applyFill="1" applyBorder="1" applyAlignment="1">
      <alignment horizontal="center" vertical="center"/>
    </xf>
    <xf numFmtId="0" fontId="148" fillId="21" borderId="3" xfId="6" applyFont="1" applyFill="1" applyBorder="1" applyAlignment="1">
      <alignment horizontal="center" vertical="center"/>
    </xf>
    <xf numFmtId="0" fontId="149" fillId="0" borderId="3" xfId="6" applyFont="1" applyBorder="1" applyAlignment="1">
      <alignment horizontal="left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19" fillId="5" borderId="0" xfId="0" applyFont="1" applyFill="1" applyAlignment="1">
      <alignment vertical="center"/>
    </xf>
    <xf numFmtId="49" fontId="0" fillId="22" borderId="0" xfId="0" applyNumberFormat="1" applyFill="1" applyAlignment="1">
      <alignment vertical="center"/>
    </xf>
    <xf numFmtId="0" fontId="119" fillId="5" borderId="0" xfId="0" applyFont="1" applyFill="1" applyAlignment="1">
      <alignment horizontal="center" vertical="center"/>
    </xf>
    <xf numFmtId="0" fontId="119" fillId="5" borderId="0" xfId="0" applyFont="1" applyFill="1" applyAlignment="1">
      <alignment horizontal="center" vertical="center" wrapText="1"/>
    </xf>
    <xf numFmtId="0" fontId="119" fillId="2" borderId="0" xfId="0" applyFont="1" applyFill="1" applyAlignment="1">
      <alignment horizontal="left" vertical="center"/>
    </xf>
    <xf numFmtId="0" fontId="119" fillId="9" borderId="0" xfId="0" applyFont="1" applyFill="1" applyAlignment="1">
      <alignment horizontal="left" vertical="center"/>
    </xf>
    <xf numFmtId="0" fontId="119" fillId="18" borderId="0" xfId="0" applyFont="1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118" fillId="0" borderId="52" xfId="0" applyFont="1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64" xfId="0" applyBorder="1" applyAlignment="1">
      <alignment vertical="center"/>
    </xf>
    <xf numFmtId="0" fontId="151" fillId="0" borderId="0" xfId="0" applyFont="1" applyAlignment="1">
      <alignment vertical="center"/>
    </xf>
    <xf numFmtId="0" fontId="153" fillId="0" borderId="0" xfId="7" applyFill="1" applyBorder="1" applyAlignment="1">
      <alignment vertical="center"/>
    </xf>
    <xf numFmtId="169" fontId="154" fillId="0" borderId="0" xfId="7" applyNumberFormat="1" applyFont="1" applyFill="1" applyBorder="1" applyAlignment="1">
      <alignment vertical="center" wrapText="1"/>
    </xf>
    <xf numFmtId="0" fontId="131" fillId="16" borderId="52" xfId="0" applyFont="1" applyFill="1" applyBorder="1" applyAlignment="1">
      <alignment horizontal="center" vertical="center"/>
    </xf>
    <xf numFmtId="20" fontId="0" fillId="0" borderId="52" xfId="0" applyNumberFormat="1" applyBorder="1" applyAlignment="1">
      <alignment horizontal="center" vertical="center"/>
    </xf>
    <xf numFmtId="0" fontId="0" fillId="25" borderId="65" xfId="0" applyFill="1" applyBorder="1" applyAlignment="1">
      <alignment vertical="center"/>
    </xf>
    <xf numFmtId="0" fontId="116" fillId="2" borderId="66" xfId="0" applyFont="1" applyFill="1" applyBorder="1" applyAlignment="1">
      <alignment horizontal="center" vertical="center"/>
    </xf>
    <xf numFmtId="0" fontId="0" fillId="0" borderId="68" xfId="0" applyBorder="1" applyAlignment="1">
      <alignment vertical="center"/>
    </xf>
    <xf numFmtId="3" fontId="0" fillId="0" borderId="68" xfId="0" applyNumberFormat="1" applyBorder="1" applyAlignment="1">
      <alignment vertical="center"/>
    </xf>
    <xf numFmtId="168" fontId="155" fillId="0" borderId="68" xfId="0" applyNumberFormat="1" applyFont="1" applyBorder="1" applyAlignment="1">
      <alignment vertical="center"/>
    </xf>
    <xf numFmtId="166" fontId="155" fillId="0" borderId="68" xfId="1" applyNumberFormat="1" applyFont="1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9" xfId="0" applyBorder="1" applyAlignment="1">
      <alignment vertical="center"/>
    </xf>
    <xf numFmtId="3" fontId="0" fillId="0" borderId="69" xfId="0" applyNumberFormat="1" applyBorder="1" applyAlignment="1">
      <alignment vertical="center"/>
    </xf>
    <xf numFmtId="168" fontId="155" fillId="0" borderId="69" xfId="0" applyNumberFormat="1" applyFont="1" applyBorder="1" applyAlignment="1">
      <alignment vertical="center"/>
    </xf>
    <xf numFmtId="166" fontId="155" fillId="0" borderId="69" xfId="1" applyNumberFormat="1" applyFont="1" applyBorder="1" applyAlignment="1">
      <alignment vertical="center"/>
    </xf>
    <xf numFmtId="0" fontId="116" fillId="2" borderId="70" xfId="0" applyFont="1" applyFill="1" applyBorder="1" applyAlignment="1">
      <alignment horizontal="center" vertical="center"/>
    </xf>
    <xf numFmtId="3" fontId="116" fillId="2" borderId="70" xfId="0" applyNumberFormat="1" applyFont="1" applyFill="1" applyBorder="1" applyAlignment="1">
      <alignment vertical="center"/>
    </xf>
    <xf numFmtId="168" fontId="116" fillId="2" borderId="70" xfId="0" applyNumberFormat="1" applyFont="1" applyFill="1" applyBorder="1" applyAlignment="1">
      <alignment vertical="center"/>
    </xf>
    <xf numFmtId="166" fontId="116" fillId="2" borderId="70" xfId="0" applyNumberFormat="1" applyFont="1" applyFill="1" applyBorder="1" applyAlignment="1">
      <alignment vertical="center"/>
    </xf>
    <xf numFmtId="0" fontId="121" fillId="17" borderId="60" xfId="0" applyFont="1" applyFill="1" applyBorder="1" applyAlignment="1">
      <alignment horizontal="center" vertical="center" wrapText="1"/>
    </xf>
    <xf numFmtId="0" fontId="0" fillId="0" borderId="52" xfId="0" applyBorder="1"/>
    <xf numFmtId="0" fontId="0" fillId="0" borderId="61" xfId="0" applyBorder="1" applyAlignment="1">
      <alignment horizontal="center" vertical="center"/>
    </xf>
    <xf numFmtId="0" fontId="0" fillId="0" borderId="61" xfId="0" applyBorder="1"/>
    <xf numFmtId="0" fontId="0" fillId="0" borderId="62" xfId="0" applyBorder="1"/>
    <xf numFmtId="0" fontId="0" fillId="0" borderId="71" xfId="0" applyBorder="1" applyAlignment="1">
      <alignment vertical="center"/>
    </xf>
    <xf numFmtId="0" fontId="0" fillId="0" borderId="72" xfId="0" applyBorder="1" applyAlignment="1">
      <alignment vertical="center"/>
    </xf>
    <xf numFmtId="0" fontId="156" fillId="26" borderId="3" xfId="0" applyFont="1" applyFill="1" applyBorder="1" applyAlignment="1">
      <alignment horizontal="center" vertical="center"/>
    </xf>
    <xf numFmtId="0" fontId="158" fillId="0" borderId="0" xfId="7" applyFont="1" applyFill="1" applyBorder="1" applyAlignment="1">
      <alignment vertical="center"/>
    </xf>
    <xf numFmtId="0" fontId="0" fillId="25" borderId="60" xfId="0" applyFill="1" applyBorder="1" applyAlignment="1">
      <alignment vertical="center"/>
    </xf>
    <xf numFmtId="166" fontId="121" fillId="17" borderId="60" xfId="0" applyNumberFormat="1" applyFont="1" applyFill="1" applyBorder="1" applyAlignment="1">
      <alignment horizontal="center" vertical="center" wrapText="1"/>
    </xf>
    <xf numFmtId="3" fontId="121" fillId="17" borderId="60" xfId="0" applyNumberFormat="1" applyFont="1" applyFill="1" applyBorder="1" applyAlignment="1">
      <alignment horizontal="center" vertical="center" wrapText="1"/>
    </xf>
    <xf numFmtId="168" fontId="121" fillId="17" borderId="60" xfId="0" applyNumberFormat="1" applyFont="1" applyFill="1" applyBorder="1" applyAlignment="1">
      <alignment horizontal="center" vertical="center" wrapText="1"/>
    </xf>
    <xf numFmtId="166" fontId="0" fillId="0" borderId="52" xfId="0" applyNumberFormat="1" applyBorder="1"/>
    <xf numFmtId="3" fontId="0" fillId="0" borderId="52" xfId="0" applyNumberFormat="1" applyBorder="1"/>
    <xf numFmtId="168" fontId="0" fillId="0" borderId="52" xfId="0" applyNumberFormat="1" applyBorder="1"/>
    <xf numFmtId="0" fontId="153" fillId="0" borderId="0" xfId="8" applyAlignment="1">
      <alignment vertical="center"/>
    </xf>
    <xf numFmtId="0" fontId="153" fillId="0" borderId="0" xfId="8" applyAlignment="1">
      <alignment horizontal="center" vertical="center"/>
    </xf>
    <xf numFmtId="0" fontId="159" fillId="27" borderId="56" xfId="8" applyFont="1" applyFill="1" applyBorder="1" applyAlignment="1">
      <alignment horizontal="center" vertical="center"/>
    </xf>
    <xf numFmtId="0" fontId="153" fillId="29" borderId="74" xfId="8" applyFill="1" applyBorder="1" applyAlignment="1">
      <alignment horizontal="center" vertical="center"/>
    </xf>
    <xf numFmtId="0" fontId="153" fillId="29" borderId="75" xfId="8" applyFill="1" applyBorder="1" applyAlignment="1">
      <alignment horizontal="center" vertical="center"/>
    </xf>
    <xf numFmtId="0" fontId="153" fillId="29" borderId="76" xfId="8" applyFill="1" applyBorder="1" applyAlignment="1">
      <alignment horizontal="center" vertical="center"/>
    </xf>
    <xf numFmtId="0" fontId="153" fillId="29" borderId="77" xfId="8" applyFill="1" applyBorder="1" applyAlignment="1">
      <alignment horizontal="center" vertical="center"/>
    </xf>
    <xf numFmtId="0" fontId="153" fillId="0" borderId="78" xfId="8" applyBorder="1" applyAlignment="1">
      <alignment vertical="center"/>
    </xf>
    <xf numFmtId="0" fontId="153" fillId="0" borderId="52" xfId="8" applyBorder="1" applyAlignment="1">
      <alignment horizontal="left" vertical="center"/>
    </xf>
    <xf numFmtId="0" fontId="153" fillId="0" borderId="61" xfId="8" applyBorder="1" applyAlignment="1">
      <alignment vertical="center"/>
    </xf>
    <xf numFmtId="3" fontId="153" fillId="0" borderId="79" xfId="8" applyNumberFormat="1" applyBorder="1" applyAlignment="1">
      <alignment horizontal="center" vertical="center"/>
    </xf>
    <xf numFmtId="0" fontId="153" fillId="0" borderId="52" xfId="8" applyBorder="1" applyAlignment="1">
      <alignment vertical="center"/>
    </xf>
    <xf numFmtId="0" fontId="153" fillId="0" borderId="61" xfId="8" applyBorder="1" applyAlignment="1">
      <alignment horizontal="center" vertical="center"/>
    </xf>
    <xf numFmtId="0" fontId="153" fillId="0" borderId="80" xfId="8" applyBorder="1" applyAlignment="1">
      <alignment vertical="center"/>
    </xf>
    <xf numFmtId="0" fontId="153" fillId="0" borderId="81" xfId="8" applyBorder="1" applyAlignment="1">
      <alignment horizontal="left" vertical="center"/>
    </xf>
    <xf numFmtId="3" fontId="153" fillId="0" borderId="82" xfId="8" applyNumberFormat="1" applyBorder="1" applyAlignment="1">
      <alignment horizontal="center" vertical="center"/>
    </xf>
    <xf numFmtId="0" fontId="153" fillId="0" borderId="81" xfId="8" applyBorder="1" applyAlignment="1">
      <alignment vertical="center"/>
    </xf>
    <xf numFmtId="0" fontId="153" fillId="0" borderId="65" xfId="8" applyBorder="1" applyAlignment="1">
      <alignment horizontal="center" vertical="center"/>
    </xf>
    <xf numFmtId="0" fontId="153" fillId="29" borderId="84" xfId="8" applyFill="1" applyBorder="1" applyAlignment="1">
      <alignment horizontal="center" vertical="center"/>
    </xf>
    <xf numFmtId="0" fontId="153" fillId="29" borderId="85" xfId="8" applyFill="1" applyBorder="1" applyAlignment="1">
      <alignment horizontal="center" vertical="center"/>
    </xf>
    <xf numFmtId="0" fontId="153" fillId="29" borderId="53" xfId="8" applyFill="1" applyBorder="1" applyAlignment="1">
      <alignment horizontal="center" vertical="center"/>
    </xf>
    <xf numFmtId="0" fontId="153" fillId="29" borderId="86" xfId="8" applyFill="1" applyBorder="1" applyAlignment="1">
      <alignment horizontal="center" vertical="center"/>
    </xf>
    <xf numFmtId="0" fontId="153" fillId="0" borderId="52" xfId="8" applyBorder="1" applyAlignment="1">
      <alignment horizontal="center" vertical="center"/>
    </xf>
    <xf numFmtId="0" fontId="153" fillId="0" borderId="87" xfId="8" applyBorder="1" applyAlignment="1">
      <alignment vertical="center"/>
    </xf>
    <xf numFmtId="0" fontId="153" fillId="29" borderId="88" xfId="8" applyFill="1" applyBorder="1" applyAlignment="1">
      <alignment horizontal="center" vertical="center"/>
    </xf>
    <xf numFmtId="0" fontId="153" fillId="0" borderId="87" xfId="8" applyBorder="1" applyAlignment="1">
      <alignment horizontal="center" vertical="center"/>
    </xf>
    <xf numFmtId="0" fontId="153" fillId="0" borderId="89" xfId="8" applyBorder="1" applyAlignment="1">
      <alignment horizontal="center" vertical="center"/>
    </xf>
    <xf numFmtId="3" fontId="160" fillId="0" borderId="6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0" fillId="0" borderId="0" xfId="0" applyNumberFormat="1"/>
    <xf numFmtId="3" fontId="0" fillId="0" borderId="0" xfId="0" applyNumberFormat="1"/>
    <xf numFmtId="168" fontId="0" fillId="0" borderId="0" xfId="0" applyNumberFormat="1"/>
    <xf numFmtId="0" fontId="119" fillId="11" borderId="11" xfId="0" applyFont="1" applyFill="1" applyBorder="1"/>
    <xf numFmtId="0" fontId="116" fillId="11" borderId="11" xfId="0" applyFont="1" applyFill="1" applyBorder="1"/>
    <xf numFmtId="0" fontId="0" fillId="0" borderId="11" xfId="0" applyBorder="1" applyAlignment="1">
      <alignment horizontal="left"/>
    </xf>
    <xf numFmtId="167" fontId="0" fillId="0" borderId="11" xfId="0" applyNumberFormat="1" applyBorder="1"/>
    <xf numFmtId="0" fontId="119" fillId="11" borderId="11" xfId="0" applyFont="1" applyFill="1" applyBorder="1" applyAlignment="1">
      <alignment horizontal="left"/>
    </xf>
    <xf numFmtId="0" fontId="116" fillId="5" borderId="11" xfId="0" applyFont="1" applyFill="1" applyBorder="1" applyAlignment="1">
      <alignment horizontal="center" vertical="center" wrapText="1"/>
    </xf>
    <xf numFmtId="0" fontId="117" fillId="0" borderId="11" xfId="0" applyFont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6" fillId="2" borderId="3" xfId="0" applyFont="1" applyFill="1" applyBorder="1" applyAlignment="1">
      <alignment horizontal="center" vertical="center" wrapText="1"/>
    </xf>
    <xf numFmtId="0" fontId="116" fillId="5" borderId="3" xfId="0" applyFont="1" applyFill="1" applyBorder="1" applyAlignment="1">
      <alignment horizontal="center" vertical="center" wrapText="1"/>
    </xf>
    <xf numFmtId="0" fontId="116" fillId="5" borderId="3" xfId="0" applyFont="1" applyFill="1" applyBorder="1" applyAlignment="1">
      <alignment vertical="center" wrapText="1"/>
    </xf>
    <xf numFmtId="0" fontId="116" fillId="7" borderId="3" xfId="0" applyFont="1" applyFill="1" applyBorder="1" applyAlignment="1">
      <alignment vertical="center" wrapText="1"/>
    </xf>
    <xf numFmtId="0" fontId="116" fillId="8" borderId="3" xfId="0" applyFont="1" applyFill="1" applyBorder="1" applyAlignment="1">
      <alignment vertical="center" wrapText="1"/>
    </xf>
    <xf numFmtId="0" fontId="116" fillId="9" borderId="3" xfId="0" applyFont="1" applyFill="1" applyBorder="1" applyAlignment="1">
      <alignment vertical="center" wrapText="1"/>
    </xf>
    <xf numFmtId="0" fontId="0" fillId="31" borderId="3" xfId="0" applyFill="1" applyBorder="1" applyAlignment="1">
      <alignment horizontal="center" vertical="center"/>
    </xf>
    <xf numFmtId="14" fontId="0" fillId="31" borderId="3" xfId="0" applyNumberFormat="1" applyFill="1" applyBorder="1" applyAlignment="1">
      <alignment horizontal="center" vertical="center"/>
    </xf>
    <xf numFmtId="0" fontId="164" fillId="3" borderId="23" xfId="0" applyFont="1" applyFill="1" applyBorder="1" applyAlignment="1">
      <alignment horizontal="center" vertical="center"/>
    </xf>
    <xf numFmtId="0" fontId="164" fillId="3" borderId="32" xfId="0" applyFont="1" applyFill="1" applyBorder="1" applyAlignment="1">
      <alignment horizontal="center" vertical="center"/>
    </xf>
    <xf numFmtId="0" fontId="164" fillId="3" borderId="46" xfId="0" applyFont="1" applyFill="1" applyBorder="1" applyAlignment="1">
      <alignment horizontal="center" vertical="center"/>
    </xf>
    <xf numFmtId="0" fontId="164" fillId="3" borderId="38" xfId="0" applyFont="1" applyFill="1" applyBorder="1" applyAlignment="1">
      <alignment horizontal="center" vertical="center"/>
    </xf>
    <xf numFmtId="14" fontId="113" fillId="6" borderId="52" xfId="0" applyNumberFormat="1" applyFont="1" applyFill="1" applyBorder="1" applyAlignment="1">
      <alignment horizontal="center" vertical="center"/>
    </xf>
    <xf numFmtId="0" fontId="0" fillId="0" borderId="9" xfId="0" pivotButton="1" applyBorder="1"/>
    <xf numFmtId="0" fontId="118" fillId="0" borderId="25" xfId="0" applyFont="1" applyBorder="1" applyAlignment="1">
      <alignment horizontal="center" vertical="center"/>
    </xf>
    <xf numFmtId="0" fontId="116" fillId="0" borderId="26" xfId="0" applyFont="1" applyBorder="1" applyAlignment="1">
      <alignment horizontal="center" vertical="center"/>
    </xf>
    <xf numFmtId="0" fontId="118" fillId="0" borderId="29" xfId="0" applyFont="1" applyBorder="1" applyAlignment="1">
      <alignment horizontal="center" vertical="center"/>
    </xf>
    <xf numFmtId="0" fontId="116" fillId="0" borderId="30" xfId="0" applyFont="1" applyBorder="1" applyAlignment="1">
      <alignment horizontal="center" vertical="center"/>
    </xf>
    <xf numFmtId="0" fontId="118" fillId="0" borderId="28" xfId="0" applyFont="1" applyBorder="1" applyAlignment="1">
      <alignment horizontal="center" vertical="center"/>
    </xf>
    <xf numFmtId="0" fontId="118" fillId="0" borderId="33" xfId="0" applyFont="1" applyBorder="1" applyAlignment="1">
      <alignment horizontal="center" vertical="center"/>
    </xf>
    <xf numFmtId="0" fontId="118" fillId="0" borderId="34" xfId="0" applyFont="1" applyBorder="1" applyAlignment="1">
      <alignment horizontal="center" vertical="center"/>
    </xf>
    <xf numFmtId="0" fontId="116" fillId="0" borderId="35" xfId="0" applyFont="1" applyBorder="1" applyAlignment="1">
      <alignment horizontal="center" vertical="center"/>
    </xf>
    <xf numFmtId="3" fontId="118" fillId="0" borderId="26" xfId="0" applyNumberFormat="1" applyFont="1" applyBorder="1" applyAlignment="1">
      <alignment horizontal="center" vertical="center"/>
    </xf>
    <xf numFmtId="3" fontId="118" fillId="0" borderId="30" xfId="0" applyNumberFormat="1" applyFont="1" applyBorder="1" applyAlignment="1">
      <alignment horizontal="center" vertical="center"/>
    </xf>
    <xf numFmtId="3" fontId="118" fillId="0" borderId="35" xfId="0" applyNumberFormat="1" applyFont="1" applyBorder="1" applyAlignment="1">
      <alignment horizontal="center" vertical="center"/>
    </xf>
    <xf numFmtId="0" fontId="118" fillId="0" borderId="24" xfId="0" applyFont="1" applyBorder="1" applyAlignment="1">
      <alignment horizontal="center" vertical="center"/>
    </xf>
    <xf numFmtId="0" fontId="118" fillId="0" borderId="26" xfId="0" applyFont="1" applyBorder="1" applyAlignment="1">
      <alignment horizontal="center" vertical="center"/>
    </xf>
    <xf numFmtId="0" fontId="118" fillId="0" borderId="30" xfId="0" applyFont="1" applyBorder="1" applyAlignment="1">
      <alignment horizontal="center" vertical="center"/>
    </xf>
    <xf numFmtId="0" fontId="118" fillId="0" borderId="35" xfId="0" applyFont="1" applyBorder="1" applyAlignment="1">
      <alignment horizontal="center" vertical="center"/>
    </xf>
    <xf numFmtId="0" fontId="118" fillId="0" borderId="39" xfId="0" applyFont="1" applyBorder="1" applyAlignment="1">
      <alignment horizontal="center" vertical="center"/>
    </xf>
    <xf numFmtId="0" fontId="118" fillId="0" borderId="40" xfId="0" applyFont="1" applyBorder="1" applyAlignment="1">
      <alignment horizontal="center" vertical="center"/>
    </xf>
    <xf numFmtId="0" fontId="116" fillId="0" borderId="41" xfId="0" applyFont="1" applyBorder="1" applyAlignment="1">
      <alignment horizontal="center" vertical="center"/>
    </xf>
    <xf numFmtId="3" fontId="118" fillId="0" borderId="41" xfId="0" applyNumberFormat="1" applyFont="1" applyBorder="1" applyAlignment="1">
      <alignment horizontal="center" vertical="center"/>
    </xf>
    <xf numFmtId="0" fontId="116" fillId="0" borderId="48" xfId="0" applyFont="1" applyBorder="1" applyAlignment="1">
      <alignment horizontal="center" vertical="center"/>
    </xf>
    <xf numFmtId="0" fontId="116" fillId="13" borderId="0" xfId="0" applyFont="1" applyFill="1" applyAlignment="1">
      <alignment horizontal="center" vertical="center"/>
    </xf>
    <xf numFmtId="0" fontId="116" fillId="0" borderId="49" xfId="0" applyFont="1" applyBorder="1" applyAlignment="1">
      <alignment horizontal="center" vertical="center"/>
    </xf>
    <xf numFmtId="0" fontId="118" fillId="0" borderId="41" xfId="0" applyFont="1" applyBorder="1" applyAlignment="1">
      <alignment horizontal="center" vertical="center"/>
    </xf>
    <xf numFmtId="0" fontId="118" fillId="0" borderId="48" xfId="0" applyFont="1" applyBorder="1" applyAlignment="1">
      <alignment horizontal="center" vertical="center"/>
    </xf>
    <xf numFmtId="0" fontId="118" fillId="13" borderId="0" xfId="0" applyFont="1" applyFill="1" applyAlignment="1">
      <alignment horizontal="center" vertical="center"/>
    </xf>
    <xf numFmtId="0" fontId="118" fillId="0" borderId="49" xfId="0" applyFont="1" applyBorder="1" applyAlignment="1">
      <alignment horizontal="center" vertical="center"/>
    </xf>
    <xf numFmtId="0" fontId="0" fillId="0" borderId="90" xfId="0" applyBorder="1"/>
    <xf numFmtId="0" fontId="0" fillId="0" borderId="92" xfId="0" applyBorder="1"/>
    <xf numFmtId="0" fontId="0" fillId="0" borderId="91" xfId="0" applyBorder="1"/>
    <xf numFmtId="0" fontId="0" fillId="0" borderId="0" xfId="0" pivotButton="1"/>
    <xf numFmtId="14" fontId="145" fillId="6" borderId="5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94" xfId="0" applyBorder="1"/>
    <xf numFmtId="0" fontId="0" fillId="0" borderId="93" xfId="0" applyBorder="1"/>
    <xf numFmtId="0" fontId="123" fillId="11" borderId="11" xfId="0" applyFont="1" applyFill="1" applyBorder="1" applyAlignment="1">
      <alignment vertical="center"/>
    </xf>
    <xf numFmtId="0" fontId="0" fillId="0" borderId="96" xfId="0" applyBorder="1"/>
    <xf numFmtId="0" fontId="0" fillId="0" borderId="95" xfId="0" applyBorder="1"/>
    <xf numFmtId="0" fontId="123" fillId="11" borderId="11" xfId="0" applyFont="1" applyFill="1" applyBorder="1"/>
    <xf numFmtId="0" fontId="116" fillId="11" borderId="91" xfId="0" applyFont="1" applyFill="1" applyBorder="1"/>
    <xf numFmtId="0" fontId="0" fillId="0" borderId="97" xfId="0" applyBorder="1"/>
    <xf numFmtId="9" fontId="0" fillId="0" borderId="90" xfId="1" applyFont="1" applyBorder="1"/>
    <xf numFmtId="0" fontId="109" fillId="0" borderId="0" xfId="0" applyFont="1" applyAlignment="1">
      <alignment vertical="center"/>
    </xf>
    <xf numFmtId="14" fontId="165" fillId="6" borderId="52" xfId="0" applyNumberFormat="1" applyFont="1" applyFill="1" applyBorder="1" applyAlignment="1">
      <alignment horizontal="center" vertical="center"/>
    </xf>
    <xf numFmtId="14" fontId="105" fillId="6" borderId="52" xfId="0" applyNumberFormat="1" applyFont="1" applyFill="1" applyBorder="1" applyAlignment="1">
      <alignment horizontal="center" vertical="center"/>
    </xf>
    <xf numFmtId="49" fontId="103" fillId="22" borderId="0" xfId="0" applyNumberFormat="1" applyFont="1" applyFill="1" applyAlignment="1">
      <alignment vertical="center"/>
    </xf>
    <xf numFmtId="0" fontId="103" fillId="0" borderId="0" xfId="0" applyFont="1" applyAlignment="1">
      <alignment vertical="center"/>
    </xf>
    <xf numFmtId="14" fontId="96" fillId="6" borderId="52" xfId="0" applyNumberFormat="1" applyFont="1" applyFill="1" applyBorder="1" applyAlignment="1">
      <alignment horizontal="center" vertical="center"/>
    </xf>
    <xf numFmtId="14" fontId="89" fillId="6" borderId="52" xfId="0" applyNumberFormat="1" applyFont="1" applyFill="1" applyBorder="1" applyAlignment="1">
      <alignment horizontal="center" vertical="center"/>
    </xf>
    <xf numFmtId="14" fontId="88" fillId="6" borderId="52" xfId="0" applyNumberFormat="1" applyFont="1" applyFill="1" applyBorder="1" applyAlignment="1">
      <alignment horizontal="center" vertical="center"/>
    </xf>
    <xf numFmtId="14" fontId="87" fillId="6" borderId="52" xfId="0" applyNumberFormat="1" applyFont="1" applyFill="1" applyBorder="1" applyAlignment="1">
      <alignment horizontal="center" vertical="center"/>
    </xf>
    <xf numFmtId="14" fontId="84" fillId="6" borderId="52" xfId="0" applyNumberFormat="1" applyFont="1" applyFill="1" applyBorder="1" applyAlignment="1">
      <alignment horizontal="center" vertical="center"/>
    </xf>
    <xf numFmtId="14" fontId="83" fillId="6" borderId="52" xfId="0" applyNumberFormat="1" applyFont="1" applyFill="1" applyBorder="1" applyAlignment="1">
      <alignment horizontal="center" vertical="center"/>
    </xf>
    <xf numFmtId="0" fontId="78" fillId="0" borderId="0" xfId="0" applyFont="1" applyAlignment="1">
      <alignment vertical="center"/>
    </xf>
    <xf numFmtId="14" fontId="76" fillId="6" borderId="52" xfId="0" applyNumberFormat="1" applyFont="1" applyFill="1" applyBorder="1" applyAlignment="1">
      <alignment horizontal="center" vertical="center"/>
    </xf>
    <xf numFmtId="14" fontId="69" fillId="6" borderId="52" xfId="0" applyNumberFormat="1" applyFont="1" applyFill="1" applyBorder="1" applyAlignment="1">
      <alignment horizontal="center" vertical="center"/>
    </xf>
    <xf numFmtId="14" fontId="61" fillId="6" borderId="52" xfId="0" applyNumberFormat="1" applyFont="1" applyFill="1" applyBorder="1" applyAlignment="1">
      <alignment horizontal="center" vertical="center"/>
    </xf>
    <xf numFmtId="0" fontId="0" fillId="31" borderId="52" xfId="0" applyFill="1" applyBorder="1" applyAlignment="1">
      <alignment horizontal="center" vertical="center"/>
    </xf>
    <xf numFmtId="14" fontId="0" fillId="31" borderId="52" xfId="0" applyNumberFormat="1" applyFill="1" applyBorder="1" applyAlignment="1">
      <alignment horizontal="center" vertical="center"/>
    </xf>
    <xf numFmtId="14" fontId="53" fillId="6" borderId="52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14" fontId="46" fillId="6" borderId="52" xfId="0" applyNumberFormat="1" applyFont="1" applyFill="1" applyBorder="1" applyAlignment="1">
      <alignment horizontal="center" vertical="center"/>
    </xf>
    <xf numFmtId="14" fontId="38" fillId="6" borderId="52" xfId="0" applyNumberFormat="1" applyFont="1" applyFill="1" applyBorder="1" applyAlignment="1">
      <alignment horizontal="center" vertical="center"/>
    </xf>
    <xf numFmtId="49" fontId="36" fillId="22" borderId="0" xfId="0" applyNumberFormat="1" applyFont="1" applyFill="1" applyAlignment="1">
      <alignment vertical="center"/>
    </xf>
    <xf numFmtId="0" fontId="119" fillId="26" borderId="0" xfId="0" applyFont="1" applyFill="1" applyAlignment="1">
      <alignment vertical="center"/>
    </xf>
    <xf numFmtId="0" fontId="35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142" fillId="0" borderId="52" xfId="0" applyFont="1" applyBorder="1" applyAlignment="1">
      <alignment vertical="center"/>
    </xf>
    <xf numFmtId="49" fontId="0" fillId="0" borderId="52" xfId="0" applyNumberFormat="1" applyBorder="1" applyAlignment="1">
      <alignment horizontal="center" vertical="center"/>
    </xf>
    <xf numFmtId="0" fontId="165" fillId="0" borderId="52" xfId="0" applyFont="1" applyBorder="1" applyAlignment="1">
      <alignment horizontal="center" vertical="center"/>
    </xf>
    <xf numFmtId="14" fontId="0" fillId="0" borderId="52" xfId="0" applyNumberFormat="1" applyBorder="1" applyAlignment="1">
      <alignment horizontal="center" vertical="center"/>
    </xf>
    <xf numFmtId="14" fontId="118" fillId="0" borderId="52" xfId="0" applyNumberFormat="1" applyFont="1" applyBorder="1" applyAlignment="1">
      <alignment horizontal="left" vertical="center" shrinkToFit="1"/>
    </xf>
    <xf numFmtId="49" fontId="47" fillId="0" borderId="52" xfId="0" applyNumberFormat="1" applyFont="1" applyBorder="1" applyAlignment="1">
      <alignment horizontal="center" vertical="center"/>
    </xf>
    <xf numFmtId="49" fontId="38" fillId="0" borderId="52" xfId="0" applyNumberFormat="1" applyFont="1" applyBorder="1" applyAlignment="1">
      <alignment horizontal="center" vertical="center"/>
    </xf>
    <xf numFmtId="49" fontId="55" fillId="0" borderId="52" xfId="0" applyNumberFormat="1" applyFont="1" applyBorder="1" applyAlignment="1">
      <alignment horizontal="center" vertical="center"/>
    </xf>
    <xf numFmtId="49" fontId="48" fillId="0" borderId="52" xfId="0" applyNumberFormat="1" applyFont="1" applyBorder="1" applyAlignment="1">
      <alignment horizontal="center" vertical="center"/>
    </xf>
    <xf numFmtId="49" fontId="39" fillId="0" borderId="52" xfId="0" applyNumberFormat="1" applyFont="1" applyBorder="1" applyAlignment="1">
      <alignment horizontal="center" vertical="center"/>
    </xf>
    <xf numFmtId="49" fontId="69" fillId="0" borderId="52" xfId="0" applyNumberFormat="1" applyFont="1" applyBorder="1" applyAlignment="1">
      <alignment horizontal="center" vertical="center"/>
    </xf>
    <xf numFmtId="49" fontId="57" fillId="0" borderId="52" xfId="0" applyNumberFormat="1" applyFont="1" applyBorder="1" applyAlignment="1">
      <alignment horizontal="center" vertical="center"/>
    </xf>
    <xf numFmtId="49" fontId="40" fillId="0" borderId="52" xfId="0" applyNumberFormat="1" applyFont="1" applyBorder="1" applyAlignment="1">
      <alignment horizontal="center" vertical="center"/>
    </xf>
    <xf numFmtId="49" fontId="165" fillId="0" borderId="52" xfId="0" applyNumberFormat="1" applyFont="1" applyBorder="1" applyAlignment="1">
      <alignment horizontal="center" vertical="center"/>
    </xf>
    <xf numFmtId="49" fontId="41" fillId="0" borderId="52" xfId="0" applyNumberFormat="1" applyFont="1" applyBorder="1" applyAlignment="1">
      <alignment horizontal="center" vertical="center"/>
    </xf>
    <xf numFmtId="0" fontId="145" fillId="0" borderId="52" xfId="0" applyFont="1" applyBorder="1" applyAlignment="1">
      <alignment horizontal="center" vertical="center"/>
    </xf>
    <xf numFmtId="49" fontId="45" fillId="0" borderId="52" xfId="0" applyNumberFormat="1" applyFont="1" applyBorder="1" applyAlignment="1">
      <alignment horizontal="center" vertical="center"/>
    </xf>
    <xf numFmtId="49" fontId="49" fillId="0" borderId="52" xfId="0" applyNumberFormat="1" applyFont="1" applyBorder="1" applyAlignment="1">
      <alignment horizontal="center" vertical="center"/>
    </xf>
    <xf numFmtId="0" fontId="118" fillId="0" borderId="52" xfId="0" applyFont="1" applyBorder="1" applyAlignment="1">
      <alignment horizontal="left" vertical="center" shrinkToFit="1"/>
    </xf>
    <xf numFmtId="49" fontId="53" fillId="0" borderId="52" xfId="0" applyNumberFormat="1" applyFont="1" applyBorder="1" applyAlignment="1">
      <alignment horizontal="center" vertical="center"/>
    </xf>
    <xf numFmtId="49" fontId="43" fillId="0" borderId="52" xfId="0" applyNumberFormat="1" applyFont="1" applyBorder="1" applyAlignment="1">
      <alignment horizontal="center" vertical="center"/>
    </xf>
    <xf numFmtId="49" fontId="37" fillId="0" borderId="52" xfId="0" applyNumberFormat="1" applyFont="1" applyBorder="1" applyAlignment="1">
      <alignment horizontal="center" vertical="center"/>
    </xf>
    <xf numFmtId="49" fontId="46" fillId="0" borderId="52" xfId="0" applyNumberFormat="1" applyFont="1" applyBorder="1" applyAlignment="1">
      <alignment horizontal="center" vertical="center"/>
    </xf>
    <xf numFmtId="49" fontId="70" fillId="0" borderId="52" xfId="0" applyNumberFormat="1" applyFont="1" applyBorder="1" applyAlignment="1">
      <alignment horizontal="center" vertical="center"/>
    </xf>
    <xf numFmtId="49" fontId="79" fillId="0" borderId="52" xfId="0" applyNumberFormat="1" applyFont="1" applyBorder="1" applyAlignment="1">
      <alignment horizontal="center" vertical="center"/>
    </xf>
    <xf numFmtId="49" fontId="76" fillId="0" borderId="52" xfId="0" applyNumberFormat="1" applyFont="1" applyBorder="1" applyAlignment="1">
      <alignment horizontal="center" vertical="center"/>
    </xf>
    <xf numFmtId="49" fontId="85" fillId="0" borderId="52" xfId="0" applyNumberFormat="1" applyFont="1" applyBorder="1" applyAlignment="1">
      <alignment horizontal="center" vertical="center"/>
    </xf>
    <xf numFmtId="49" fontId="59" fillId="0" borderId="52" xfId="0" applyNumberFormat="1" applyFont="1" applyBorder="1" applyAlignment="1">
      <alignment horizontal="center" vertical="center"/>
    </xf>
    <xf numFmtId="49" fontId="78" fillId="0" borderId="52" xfId="0" applyNumberFormat="1" applyFont="1" applyBorder="1" applyAlignment="1">
      <alignment horizontal="center" vertical="center"/>
    </xf>
    <xf numFmtId="49" fontId="62" fillId="0" borderId="52" xfId="0" applyNumberFormat="1" applyFont="1" applyBorder="1" applyAlignment="1">
      <alignment horizontal="center" vertical="center"/>
    </xf>
    <xf numFmtId="49" fontId="77" fillId="0" borderId="52" xfId="0" applyNumberFormat="1" applyFont="1" applyBorder="1" applyAlignment="1">
      <alignment horizontal="center" vertical="center"/>
    </xf>
    <xf numFmtId="49" fontId="54" fillId="0" borderId="52" xfId="0" applyNumberFormat="1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/>
    </xf>
    <xf numFmtId="49" fontId="80" fillId="0" borderId="52" xfId="0" applyNumberFormat="1" applyFont="1" applyBorder="1" applyAlignment="1">
      <alignment horizontal="center" vertical="center"/>
    </xf>
    <xf numFmtId="49" fontId="61" fillId="0" borderId="52" xfId="0" applyNumberFormat="1" applyFont="1" applyBorder="1" applyAlignment="1">
      <alignment horizontal="center" vertical="center"/>
    </xf>
    <xf numFmtId="49" fontId="44" fillId="0" borderId="52" xfId="0" applyNumberFormat="1" applyFont="1" applyBorder="1" applyAlignment="1">
      <alignment horizontal="center" vertical="center"/>
    </xf>
    <xf numFmtId="49" fontId="36" fillId="0" borderId="52" xfId="0" applyNumberFormat="1" applyFont="1" applyBorder="1" applyAlignment="1">
      <alignment horizontal="center" vertical="center"/>
    </xf>
    <xf numFmtId="49" fontId="60" fillId="0" borderId="52" xfId="0" applyNumberFormat="1" applyFont="1" applyBorder="1" applyAlignment="1">
      <alignment horizontal="center" vertical="center"/>
    </xf>
    <xf numFmtId="49" fontId="64" fillId="0" borderId="52" xfId="0" applyNumberFormat="1" applyFont="1" applyBorder="1" applyAlignment="1">
      <alignment horizontal="center" vertical="center"/>
    </xf>
    <xf numFmtId="49" fontId="104" fillId="0" borderId="52" xfId="0" applyNumberFormat="1" applyFont="1" applyBorder="1" applyAlignment="1">
      <alignment horizontal="center" vertical="center"/>
    </xf>
    <xf numFmtId="49" fontId="42" fillId="0" borderId="52" xfId="0" applyNumberFormat="1" applyFont="1" applyBorder="1" applyAlignment="1">
      <alignment horizontal="center" vertical="center"/>
    </xf>
    <xf numFmtId="49" fontId="71" fillId="0" borderId="52" xfId="0" applyNumberFormat="1" applyFont="1" applyBorder="1" applyAlignment="1">
      <alignment horizontal="center" vertical="center"/>
    </xf>
    <xf numFmtId="0" fontId="39" fillId="0" borderId="52" xfId="0" applyFont="1" applyBorder="1" applyAlignment="1">
      <alignment horizontal="center" vertical="center"/>
    </xf>
    <xf numFmtId="49" fontId="51" fillId="0" borderId="52" xfId="0" applyNumberFormat="1" applyFont="1" applyBorder="1" applyAlignment="1">
      <alignment horizontal="center" vertical="center"/>
    </xf>
    <xf numFmtId="49" fontId="67" fillId="0" borderId="52" xfId="0" applyNumberFormat="1" applyFont="1" applyBorder="1" applyAlignment="1">
      <alignment horizontal="center" vertical="center"/>
    </xf>
    <xf numFmtId="49" fontId="65" fillId="0" borderId="52" xfId="0" applyNumberFormat="1" applyFont="1" applyBorder="1" applyAlignment="1">
      <alignment horizontal="center" vertical="center"/>
    </xf>
    <xf numFmtId="49" fontId="73" fillId="0" borderId="52" xfId="0" applyNumberFormat="1" applyFont="1" applyBorder="1" applyAlignment="1">
      <alignment horizontal="center" vertical="center"/>
    </xf>
    <xf numFmtId="49" fontId="63" fillId="0" borderId="52" xfId="0" applyNumberFormat="1" applyFont="1" applyBorder="1" applyAlignment="1">
      <alignment horizontal="center" vertical="center"/>
    </xf>
    <xf numFmtId="49" fontId="52" fillId="0" borderId="52" xfId="0" applyNumberFormat="1" applyFont="1" applyBorder="1" applyAlignment="1">
      <alignment horizontal="center" vertical="center"/>
    </xf>
    <xf numFmtId="49" fontId="86" fillId="0" borderId="52" xfId="0" applyNumberFormat="1" applyFont="1" applyBorder="1" applyAlignment="1">
      <alignment horizontal="center" vertical="center"/>
    </xf>
    <xf numFmtId="49" fontId="130" fillId="0" borderId="52" xfId="0" applyNumberFormat="1" applyFont="1" applyBorder="1" applyAlignment="1">
      <alignment horizontal="center" vertical="center"/>
    </xf>
    <xf numFmtId="49" fontId="72" fillId="0" borderId="52" xfId="0" applyNumberFormat="1" applyFont="1" applyBorder="1" applyAlignment="1">
      <alignment horizontal="center" vertical="center"/>
    </xf>
    <xf numFmtId="49" fontId="66" fillId="0" borderId="52" xfId="0" applyNumberFormat="1" applyFont="1" applyBorder="1" applyAlignment="1">
      <alignment horizontal="center" vertical="center"/>
    </xf>
    <xf numFmtId="20" fontId="118" fillId="0" borderId="52" xfId="0" applyNumberFormat="1" applyFont="1" applyBorder="1" applyAlignment="1">
      <alignment horizontal="left" vertical="center" shrinkToFit="1"/>
    </xf>
    <xf numFmtId="49" fontId="84" fillId="0" borderId="52" xfId="0" applyNumberFormat="1" applyFont="1" applyBorder="1" applyAlignment="1">
      <alignment horizontal="center" vertical="center"/>
    </xf>
    <xf numFmtId="49" fontId="82" fillId="0" borderId="52" xfId="0" applyNumberFormat="1" applyFont="1" applyBorder="1" applyAlignment="1">
      <alignment horizontal="center" vertical="center"/>
    </xf>
    <xf numFmtId="49" fontId="107" fillId="0" borderId="52" xfId="0" applyNumberFormat="1" applyFont="1" applyBorder="1" applyAlignment="1">
      <alignment horizontal="center" vertical="center"/>
    </xf>
    <xf numFmtId="49" fontId="112" fillId="0" borderId="52" xfId="0" applyNumberFormat="1" applyFont="1" applyBorder="1" applyAlignment="1">
      <alignment horizontal="center" vertical="center"/>
    </xf>
    <xf numFmtId="49" fontId="74" fillId="0" borderId="52" xfId="0" applyNumberFormat="1" applyFont="1" applyBorder="1" applyAlignment="1">
      <alignment horizontal="center" vertical="center"/>
    </xf>
    <xf numFmtId="49" fontId="89" fillId="0" borderId="52" xfId="0" applyNumberFormat="1" applyFont="1" applyBorder="1" applyAlignment="1">
      <alignment horizontal="center" vertical="center"/>
    </xf>
    <xf numFmtId="20" fontId="166" fillId="0" borderId="52" xfId="0" applyNumberFormat="1" applyFont="1" applyBorder="1" applyAlignment="1">
      <alignment horizontal="left" vertical="center" shrinkToFit="1"/>
    </xf>
    <xf numFmtId="49" fontId="99" fillId="0" borderId="52" xfId="0" applyNumberFormat="1" applyFont="1" applyBorder="1" applyAlignment="1">
      <alignment horizontal="center" vertical="center"/>
    </xf>
    <xf numFmtId="49" fontId="111" fillId="0" borderId="52" xfId="0" applyNumberFormat="1" applyFont="1" applyBorder="1" applyAlignment="1">
      <alignment horizontal="center" vertical="center"/>
    </xf>
    <xf numFmtId="49" fontId="98" fillId="0" borderId="52" xfId="0" applyNumberFormat="1" applyFont="1" applyBorder="1" applyAlignment="1">
      <alignment horizontal="center" vertical="center"/>
    </xf>
    <xf numFmtId="49" fontId="95" fillId="0" borderId="52" xfId="0" applyNumberFormat="1" applyFont="1" applyBorder="1" applyAlignment="1">
      <alignment horizontal="center" vertical="center"/>
    </xf>
    <xf numFmtId="49" fontId="109" fillId="0" borderId="52" xfId="0" applyNumberFormat="1" applyFont="1" applyBorder="1" applyAlignment="1">
      <alignment horizontal="center" vertical="center"/>
    </xf>
    <xf numFmtId="49" fontId="97" fillId="0" borderId="52" xfId="0" applyNumberFormat="1" applyFont="1" applyBorder="1" applyAlignment="1">
      <alignment horizontal="center" vertical="center"/>
    </xf>
    <xf numFmtId="49" fontId="75" fillId="0" borderId="52" xfId="0" applyNumberFormat="1" applyFont="1" applyBorder="1" applyAlignment="1">
      <alignment horizontal="center" vertical="center"/>
    </xf>
    <xf numFmtId="0" fontId="72" fillId="0" borderId="52" xfId="0" applyFont="1" applyBorder="1" applyAlignment="1">
      <alignment horizontal="center" vertical="center"/>
    </xf>
    <xf numFmtId="49" fontId="100" fillId="0" borderId="52" xfId="0" applyNumberFormat="1" applyFont="1" applyBorder="1" applyAlignment="1">
      <alignment horizontal="center" vertical="center"/>
    </xf>
    <xf numFmtId="49" fontId="56" fillId="0" borderId="52" xfId="0" applyNumberFormat="1" applyFont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165" fillId="0" borderId="52" xfId="0" applyFont="1" applyBorder="1"/>
    <xf numFmtId="49" fontId="58" fillId="0" borderId="52" xfId="0" applyNumberFormat="1" applyFont="1" applyBorder="1" applyAlignment="1">
      <alignment horizontal="center" vertical="center"/>
    </xf>
    <xf numFmtId="0" fontId="100" fillId="0" borderId="52" xfId="0" applyFont="1" applyBorder="1" applyAlignment="1">
      <alignment horizontal="center" vertical="center"/>
    </xf>
    <xf numFmtId="49" fontId="102" fillId="0" borderId="52" xfId="0" applyNumberFormat="1" applyFont="1" applyBorder="1" applyAlignment="1">
      <alignment horizontal="center" vertical="center"/>
    </xf>
    <xf numFmtId="49" fontId="92" fillId="0" borderId="52" xfId="0" applyNumberFormat="1" applyFont="1" applyBorder="1" applyAlignment="1">
      <alignment horizontal="center" vertical="center"/>
    </xf>
    <xf numFmtId="49" fontId="90" fillId="0" borderId="52" xfId="0" applyNumberFormat="1" applyFont="1" applyBorder="1" applyAlignment="1">
      <alignment horizontal="center" vertical="center"/>
    </xf>
    <xf numFmtId="49" fontId="145" fillId="0" borderId="52" xfId="0" applyNumberFormat="1" applyFont="1" applyBorder="1" applyAlignment="1">
      <alignment horizontal="center" vertical="center"/>
    </xf>
    <xf numFmtId="49" fontId="50" fillId="0" borderId="52" xfId="0" applyNumberFormat="1" applyFont="1" applyBorder="1" applyAlignment="1">
      <alignment horizontal="center" vertical="center"/>
    </xf>
    <xf numFmtId="0" fontId="142" fillId="0" borderId="3" xfId="0" applyFont="1" applyBorder="1" applyAlignment="1">
      <alignment vertical="center"/>
    </xf>
    <xf numFmtId="49" fontId="55" fillId="0" borderId="3" xfId="0" applyNumberFormat="1" applyFont="1" applyBorder="1" applyAlignment="1">
      <alignment horizontal="center" vertical="center"/>
    </xf>
    <xf numFmtId="14" fontId="118" fillId="0" borderId="3" xfId="0" applyNumberFormat="1" applyFont="1" applyBorder="1" applyAlignment="1">
      <alignment horizontal="left" vertical="center" shrinkToFit="1"/>
    </xf>
    <xf numFmtId="0" fontId="165" fillId="0" borderId="3" xfId="0" applyFont="1" applyBorder="1" applyAlignment="1">
      <alignment horizontal="center" vertical="center"/>
    </xf>
    <xf numFmtId="49" fontId="81" fillId="0" borderId="3" xfId="0" applyNumberFormat="1" applyFont="1" applyBorder="1" applyAlignment="1">
      <alignment horizontal="center" vertical="center"/>
    </xf>
    <xf numFmtId="14" fontId="89" fillId="6" borderId="3" xfId="0" applyNumberFormat="1" applyFont="1" applyFill="1" applyBorder="1" applyAlignment="1">
      <alignment horizontal="center" vertical="center"/>
    </xf>
    <xf numFmtId="49" fontId="41" fillId="0" borderId="3" xfId="0" applyNumberFormat="1" applyFont="1" applyBorder="1" applyAlignment="1">
      <alignment horizontal="center" vertical="center"/>
    </xf>
    <xf numFmtId="49" fontId="45" fillId="0" borderId="3" xfId="0" applyNumberFormat="1" applyFont="1" applyBorder="1" applyAlignment="1">
      <alignment horizontal="center" vertical="center"/>
    </xf>
    <xf numFmtId="49" fontId="76" fillId="0" borderId="3" xfId="0" applyNumberFormat="1" applyFont="1" applyBorder="1" applyAlignment="1">
      <alignment horizontal="center" vertical="center"/>
    </xf>
    <xf numFmtId="0" fontId="118" fillId="0" borderId="3" xfId="0" applyFont="1" applyBorder="1" applyAlignment="1">
      <alignment horizontal="left" vertical="center" shrinkToFit="1"/>
    </xf>
    <xf numFmtId="49" fontId="54" fillId="0" borderId="3" xfId="0" applyNumberFormat="1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49" fontId="165" fillId="0" borderId="3" xfId="0" applyNumberFormat="1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49" fontId="61" fillId="0" borderId="3" xfId="0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49" fontId="44" fillId="0" borderId="3" xfId="0" applyNumberFormat="1" applyFont="1" applyBorder="1" applyAlignment="1">
      <alignment horizontal="center" vertical="center"/>
    </xf>
    <xf numFmtId="49" fontId="43" fillId="0" borderId="3" xfId="0" applyNumberFormat="1" applyFont="1" applyBorder="1" applyAlignment="1">
      <alignment horizontal="center" vertical="center"/>
    </xf>
    <xf numFmtId="49" fontId="49" fillId="0" borderId="3" xfId="0" applyNumberFormat="1" applyFont="1" applyBorder="1" applyAlignment="1">
      <alignment horizontal="center" vertical="center"/>
    </xf>
    <xf numFmtId="49" fontId="42" fillId="0" borderId="3" xfId="0" applyNumberFormat="1" applyFont="1" applyBorder="1" applyAlignment="1">
      <alignment horizontal="center" vertical="center"/>
    </xf>
    <xf numFmtId="49" fontId="86" fillId="0" borderId="3" xfId="0" applyNumberFormat="1" applyFont="1" applyBorder="1" applyAlignment="1">
      <alignment horizontal="center" vertical="center"/>
    </xf>
    <xf numFmtId="0" fontId="86" fillId="0" borderId="3" xfId="0" applyFont="1" applyBorder="1" applyAlignment="1">
      <alignment horizontal="center" vertical="center"/>
    </xf>
    <xf numFmtId="14" fontId="83" fillId="6" borderId="3" xfId="0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49" fontId="59" fillId="0" borderId="3" xfId="0" applyNumberFormat="1" applyFont="1" applyBorder="1" applyAlignment="1">
      <alignment horizontal="center" vertical="center"/>
    </xf>
    <xf numFmtId="20" fontId="118" fillId="0" borderId="3" xfId="0" applyNumberFormat="1" applyFont="1" applyBorder="1" applyAlignment="1">
      <alignment horizontal="left" vertical="center" shrinkToFit="1"/>
    </xf>
    <xf numFmtId="49" fontId="67" fillId="0" borderId="3" xfId="0" applyNumberFormat="1" applyFont="1" applyBorder="1" applyAlignment="1">
      <alignment horizontal="center" vertical="center"/>
    </xf>
    <xf numFmtId="0" fontId="91" fillId="0" borderId="3" xfId="0" applyFont="1" applyBorder="1" applyAlignment="1">
      <alignment horizontal="center" vertical="center"/>
    </xf>
    <xf numFmtId="14" fontId="93" fillId="6" borderId="3" xfId="0" applyNumberFormat="1" applyFont="1" applyFill="1" applyBorder="1" applyAlignment="1">
      <alignment horizontal="center" vertical="center"/>
    </xf>
    <xf numFmtId="0" fontId="94" fillId="0" borderId="3" xfId="0" applyFont="1" applyBorder="1" applyAlignment="1">
      <alignment horizontal="center" vertical="center"/>
    </xf>
    <xf numFmtId="49" fontId="130" fillId="0" borderId="3" xfId="0" applyNumberFormat="1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49" fontId="66" fillId="0" borderId="3" xfId="0" applyNumberFormat="1" applyFont="1" applyBorder="1" applyAlignment="1">
      <alignment horizontal="center" vertical="center"/>
    </xf>
    <xf numFmtId="49" fontId="51" fillId="0" borderId="3" xfId="0" applyNumberFormat="1" applyFont="1" applyBorder="1" applyAlignment="1">
      <alignment horizontal="center" vertical="center"/>
    </xf>
    <xf numFmtId="49" fontId="38" fillId="0" borderId="3" xfId="0" applyNumberFormat="1" applyFont="1" applyBorder="1" applyAlignment="1">
      <alignment horizontal="center" vertical="center"/>
    </xf>
    <xf numFmtId="49" fontId="52" fillId="0" borderId="3" xfId="0" applyNumberFormat="1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49" fontId="101" fillId="0" borderId="3" xfId="0" applyNumberFormat="1" applyFont="1" applyBorder="1" applyAlignment="1">
      <alignment horizontal="center" vertical="center"/>
    </xf>
    <xf numFmtId="0" fontId="60" fillId="0" borderId="3" xfId="0" applyFont="1" applyBorder="1" applyAlignment="1">
      <alignment horizontal="center" vertical="center"/>
    </xf>
    <xf numFmtId="49" fontId="89" fillId="0" borderId="3" xfId="0" applyNumberFormat="1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center" vertical="center"/>
    </xf>
    <xf numFmtId="49" fontId="64" fillId="0" borderId="3" xfId="0" applyNumberFormat="1" applyFont="1" applyBorder="1" applyAlignment="1">
      <alignment horizontal="center" vertical="center"/>
    </xf>
    <xf numFmtId="14" fontId="165" fillId="6" borderId="3" xfId="0" applyNumberFormat="1" applyFont="1" applyFill="1" applyBorder="1" applyAlignment="1">
      <alignment horizontal="center" vertical="center"/>
    </xf>
    <xf numFmtId="0" fontId="99" fillId="0" borderId="3" xfId="0" applyFont="1" applyBorder="1" applyAlignment="1">
      <alignment horizontal="center" vertical="center"/>
    </xf>
    <xf numFmtId="0" fontId="110" fillId="0" borderId="3" xfId="0" applyFont="1" applyBorder="1" applyAlignment="1">
      <alignment horizontal="center" vertical="center"/>
    </xf>
    <xf numFmtId="49" fontId="98" fillId="0" borderId="3" xfId="0" applyNumberFormat="1" applyFont="1" applyBorder="1" applyAlignment="1">
      <alignment horizontal="center" vertical="center"/>
    </xf>
    <xf numFmtId="49" fontId="109" fillId="0" borderId="3" xfId="0" applyNumberFormat="1" applyFont="1" applyBorder="1" applyAlignment="1">
      <alignment horizontal="center" vertical="center"/>
    </xf>
    <xf numFmtId="49" fontId="69" fillId="0" borderId="3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71" fillId="0" borderId="3" xfId="0" applyFont="1" applyBorder="1" applyAlignment="1">
      <alignment horizontal="center" vertical="center"/>
    </xf>
    <xf numFmtId="49" fontId="56" fillId="0" borderId="3" xfId="0" applyNumberFormat="1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49" fontId="65" fillId="0" borderId="3" xfId="0" applyNumberFormat="1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49" fontId="83" fillId="0" borderId="3" xfId="0" applyNumberFormat="1" applyFont="1" applyBorder="1" applyAlignment="1">
      <alignment horizontal="center" vertical="center"/>
    </xf>
    <xf numFmtId="49" fontId="79" fillId="0" borderId="3" xfId="0" applyNumberFormat="1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14" fontId="145" fillId="6" borderId="3" xfId="0" applyNumberFormat="1" applyFont="1" applyFill="1" applyBorder="1" applyAlignment="1">
      <alignment horizontal="center" vertical="center"/>
    </xf>
    <xf numFmtId="49" fontId="57" fillId="0" borderId="3" xfId="0" applyNumberFormat="1" applyFont="1" applyBorder="1" applyAlignment="1">
      <alignment horizontal="center" vertical="center"/>
    </xf>
    <xf numFmtId="49" fontId="70" fillId="0" borderId="3" xfId="0" applyNumberFormat="1" applyFont="1" applyBorder="1" applyAlignment="1">
      <alignment horizontal="center" vertical="center"/>
    </xf>
    <xf numFmtId="49" fontId="78" fillId="0" borderId="3" xfId="0" applyNumberFormat="1" applyFont="1" applyBorder="1" applyAlignment="1">
      <alignment horizontal="center" vertical="center"/>
    </xf>
    <xf numFmtId="14" fontId="61" fillId="6" borderId="3" xfId="0" applyNumberFormat="1" applyFont="1" applyFill="1" applyBorder="1" applyAlignment="1">
      <alignment horizontal="center" vertical="center"/>
    </xf>
    <xf numFmtId="49" fontId="50" fillId="0" borderId="3" xfId="0" applyNumberFormat="1" applyFont="1" applyBorder="1" applyAlignment="1">
      <alignment horizontal="center" vertical="center"/>
    </xf>
    <xf numFmtId="49" fontId="73" fillId="0" borderId="3" xfId="0" applyNumberFormat="1" applyFont="1" applyBorder="1" applyAlignment="1">
      <alignment horizontal="center" vertical="center"/>
    </xf>
    <xf numFmtId="49" fontId="108" fillId="0" borderId="3" xfId="0" applyNumberFormat="1" applyFont="1" applyBorder="1" applyAlignment="1">
      <alignment horizontal="center" vertical="center"/>
    </xf>
    <xf numFmtId="49" fontId="87" fillId="0" borderId="3" xfId="0" applyNumberFormat="1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4" fontId="116" fillId="13" borderId="27" xfId="0" applyNumberFormat="1" applyFont="1" applyFill="1" applyBorder="1" applyAlignment="1">
      <alignment horizontal="center" vertical="center"/>
    </xf>
    <xf numFmtId="14" fontId="116" fillId="13" borderId="31" xfId="0" applyNumberFormat="1" applyFont="1" applyFill="1" applyBorder="1" applyAlignment="1">
      <alignment horizontal="center" vertical="center"/>
    </xf>
    <xf numFmtId="14" fontId="116" fillId="13" borderId="36" xfId="0" applyNumberFormat="1" applyFont="1" applyFill="1" applyBorder="1" applyAlignment="1">
      <alignment horizontal="center" vertical="center"/>
    </xf>
    <xf numFmtId="0" fontId="119" fillId="0" borderId="0" xfId="0" applyFont="1" applyAlignment="1">
      <alignment horizontal="left" vertical="center"/>
    </xf>
    <xf numFmtId="14" fontId="116" fillId="0" borderId="42" xfId="0" applyNumberFormat="1" applyFont="1" applyBorder="1" applyAlignment="1">
      <alignment horizontal="center" vertical="center"/>
    </xf>
    <xf numFmtId="14" fontId="116" fillId="0" borderId="31" xfId="0" applyNumberFormat="1" applyFont="1" applyBorder="1" applyAlignment="1">
      <alignment horizontal="center" vertical="center"/>
    </xf>
    <xf numFmtId="14" fontId="116" fillId="0" borderId="36" xfId="0" applyNumberFormat="1" applyFont="1" applyBorder="1" applyAlignment="1">
      <alignment horizontal="center" vertical="center"/>
    </xf>
    <xf numFmtId="49" fontId="106" fillId="0" borderId="52" xfId="0" applyNumberFormat="1" applyFont="1" applyBorder="1" applyAlignment="1">
      <alignment horizontal="center" vertical="center"/>
    </xf>
    <xf numFmtId="0" fontId="116" fillId="6" borderId="0" xfId="0" applyFont="1" applyFill="1" applyAlignment="1">
      <alignment horizontal="center" vertical="center"/>
    </xf>
    <xf numFmtId="0" fontId="118" fillId="0" borderId="52" xfId="0" applyFont="1" applyBorder="1" applyAlignment="1">
      <alignment horizontal="center" vertical="center"/>
    </xf>
    <xf numFmtId="0" fontId="118" fillId="0" borderId="37" xfId="0" applyFont="1" applyBorder="1" applyAlignment="1">
      <alignment horizontal="center" vertical="center"/>
    </xf>
    <xf numFmtId="0" fontId="168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14" fontId="116" fillId="0" borderId="37" xfId="0" applyNumberFormat="1" applyFont="1" applyBorder="1" applyAlignment="1">
      <alignment horizontal="center" vertical="center"/>
    </xf>
    <xf numFmtId="14" fontId="116" fillId="0" borderId="0" xfId="0" applyNumberFormat="1" applyFont="1" applyAlignment="1">
      <alignment horizontal="center" vertical="center"/>
    </xf>
    <xf numFmtId="14" fontId="118" fillId="0" borderId="37" xfId="0" applyNumberFormat="1" applyFont="1" applyBorder="1" applyAlignment="1">
      <alignment horizontal="center" vertical="center"/>
    </xf>
    <xf numFmtId="14" fontId="168" fillId="0" borderId="0" xfId="0" applyNumberFormat="1" applyFont="1" applyAlignment="1">
      <alignment horizontal="center" vertical="center"/>
    </xf>
    <xf numFmtId="14" fontId="118" fillId="0" borderId="0" xfId="0" applyNumberFormat="1" applyFont="1" applyAlignment="1">
      <alignment horizontal="center" vertical="center"/>
    </xf>
    <xf numFmtId="49" fontId="32" fillId="0" borderId="52" xfId="0" applyNumberFormat="1" applyFont="1" applyBorder="1" applyAlignment="1">
      <alignment horizontal="center" vertical="center"/>
    </xf>
    <xf numFmtId="49" fontId="31" fillId="0" borderId="52" xfId="0" applyNumberFormat="1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49" fontId="29" fillId="0" borderId="52" xfId="0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49" fontId="28" fillId="0" borderId="52" xfId="0" applyNumberFormat="1" applyFont="1" applyBorder="1" applyAlignment="1">
      <alignment horizontal="center" vertical="center"/>
    </xf>
    <xf numFmtId="49" fontId="27" fillId="0" borderId="52" xfId="0" applyNumberFormat="1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49" fontId="26" fillId="0" borderId="52" xfId="0" applyNumberFormat="1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49" fontId="25" fillId="0" borderId="52" xfId="0" applyNumberFormat="1" applyFont="1" applyBorder="1" applyAlignment="1">
      <alignment horizontal="center" vertical="center"/>
    </xf>
    <xf numFmtId="49" fontId="24" fillId="0" borderId="52" xfId="0" applyNumberFormat="1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49" fontId="23" fillId="0" borderId="52" xfId="0" applyNumberFormat="1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49" fontId="22" fillId="0" borderId="52" xfId="0" applyNumberFormat="1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49" fontId="21" fillId="0" borderId="52" xfId="0" applyNumberFormat="1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170" fillId="0" borderId="0" xfId="0" applyFont="1"/>
    <xf numFmtId="0" fontId="169" fillId="0" borderId="0" xfId="0" applyFont="1"/>
    <xf numFmtId="0" fontId="171" fillId="0" borderId="0" xfId="0" applyFont="1"/>
    <xf numFmtId="0" fontId="19" fillId="0" borderId="52" xfId="0" applyFont="1" applyBorder="1" applyAlignment="1">
      <alignment horizontal="center" vertical="center"/>
    </xf>
    <xf numFmtId="49" fontId="19" fillId="0" borderId="52" xfId="0" applyNumberFormat="1" applyFont="1" applyBorder="1" applyAlignment="1">
      <alignment horizontal="center" vertical="center"/>
    </xf>
    <xf numFmtId="49" fontId="18" fillId="0" borderId="52" xfId="0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49" fontId="17" fillId="0" borderId="52" xfId="0" applyNumberFormat="1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49" fontId="15" fillId="0" borderId="52" xfId="0" applyNumberFormat="1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49" fontId="14" fillId="0" borderId="52" xfId="0" applyNumberFormat="1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49" fontId="13" fillId="0" borderId="52" xfId="0" applyNumberFormat="1" applyFont="1" applyBorder="1" applyAlignment="1">
      <alignment horizontal="center" vertical="center"/>
    </xf>
    <xf numFmtId="49" fontId="12" fillId="0" borderId="52" xfId="0" applyNumberFormat="1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49" fontId="11" fillId="0" borderId="52" xfId="0" applyNumberFormat="1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49" fontId="10" fillId="0" borderId="52" xfId="0" applyNumberFormat="1" applyFont="1" applyBorder="1" applyAlignment="1">
      <alignment horizontal="center" vertical="center"/>
    </xf>
    <xf numFmtId="0" fontId="172" fillId="0" borderId="52" xfId="0" applyFont="1" applyBorder="1" applyAlignment="1">
      <alignment vertical="center"/>
    </xf>
    <xf numFmtId="0" fontId="173" fillId="0" borderId="52" xfId="0" applyFont="1" applyBorder="1" applyAlignment="1">
      <alignment horizontal="center" vertical="center"/>
    </xf>
    <xf numFmtId="14" fontId="173" fillId="0" borderId="52" xfId="0" applyNumberFormat="1" applyFont="1" applyBorder="1" applyAlignment="1">
      <alignment horizontal="left" vertical="center" shrinkToFit="1"/>
    </xf>
    <xf numFmtId="20" fontId="173" fillId="0" borderId="52" xfId="0" applyNumberFormat="1" applyFont="1" applyBorder="1" applyAlignment="1">
      <alignment horizontal="left" vertical="center" shrinkToFit="1"/>
    </xf>
    <xf numFmtId="0" fontId="173" fillId="0" borderId="52" xfId="0" applyFont="1" applyBorder="1" applyAlignment="1">
      <alignment horizontal="left" vertical="center" shrinkToFit="1"/>
    </xf>
    <xf numFmtId="0" fontId="9" fillId="0" borderId="5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7" fillId="0" borderId="52" xfId="0" applyNumberFormat="1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49" fontId="6" fillId="0" borderId="52" xfId="0" applyNumberFormat="1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49" fontId="5" fillId="0" borderId="52" xfId="0" applyNumberFormat="1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49" fontId="4" fillId="0" borderId="52" xfId="0" applyNumberFormat="1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49" fontId="3" fillId="0" borderId="52" xfId="0" applyNumberFormat="1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14" fontId="3" fillId="6" borderId="52" xfId="0" applyNumberFormat="1" applyFont="1" applyFill="1" applyBorder="1" applyAlignment="1">
      <alignment horizontal="center" vertical="center"/>
    </xf>
    <xf numFmtId="0" fontId="174" fillId="30" borderId="0" xfId="0" applyFont="1" applyFill="1"/>
    <xf numFmtId="166" fontId="174" fillId="30" borderId="0" xfId="0" applyNumberFormat="1" applyFont="1" applyFill="1"/>
    <xf numFmtId="3" fontId="174" fillId="30" borderId="0" xfId="0" applyNumberFormat="1" applyFont="1" applyFill="1"/>
    <xf numFmtId="168" fontId="174" fillId="30" borderId="0" xfId="0" applyNumberFormat="1" applyFont="1" applyFill="1"/>
    <xf numFmtId="49" fontId="2" fillId="0" borderId="52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136" fillId="3" borderId="56" xfId="0" applyFont="1" applyFill="1" applyBorder="1" applyAlignment="1">
      <alignment horizontal="center" vertical="center" wrapText="1"/>
    </xf>
    <xf numFmtId="0" fontId="136" fillId="3" borderId="57" xfId="0" applyFont="1" applyFill="1" applyBorder="1" applyAlignment="1">
      <alignment horizontal="center" vertical="center" wrapText="1"/>
    </xf>
    <xf numFmtId="0" fontId="134" fillId="18" borderId="0" xfId="0" applyFont="1" applyFill="1" applyAlignment="1">
      <alignment horizontal="center" vertical="center"/>
    </xf>
    <xf numFmtId="0" fontId="129" fillId="15" borderId="50" xfId="0" applyFont="1" applyFill="1" applyBorder="1" applyAlignment="1">
      <alignment horizontal="center" vertical="center"/>
    </xf>
    <xf numFmtId="0" fontId="129" fillId="15" borderId="51" xfId="0" applyFont="1" applyFill="1" applyBorder="1" applyAlignment="1">
      <alignment horizontal="center" vertical="center"/>
    </xf>
    <xf numFmtId="0" fontId="121" fillId="19" borderId="52" xfId="0" applyFont="1" applyFill="1" applyBorder="1" applyAlignment="1">
      <alignment horizontal="center" vertical="center" wrapText="1"/>
    </xf>
    <xf numFmtId="0" fontId="114" fillId="2" borderId="61" xfId="0" applyFont="1" applyFill="1" applyBorder="1" applyAlignment="1">
      <alignment horizontal="center" vertical="center"/>
    </xf>
    <xf numFmtId="0" fontId="114" fillId="2" borderId="62" xfId="0" applyFont="1" applyFill="1" applyBorder="1" applyAlignment="1">
      <alignment horizontal="center" vertical="center"/>
    </xf>
    <xf numFmtId="0" fontId="114" fillId="2" borderId="63" xfId="0" applyFont="1" applyFill="1" applyBorder="1" applyAlignment="1">
      <alignment horizontal="center" vertical="center"/>
    </xf>
    <xf numFmtId="0" fontId="137" fillId="9" borderId="0" xfId="8" applyFont="1" applyFill="1" applyAlignment="1">
      <alignment horizontal="center" vertical="center"/>
    </xf>
    <xf numFmtId="0" fontId="153" fillId="17" borderId="17" xfId="8" applyFill="1" applyBorder="1" applyAlignment="1">
      <alignment horizontal="center" vertical="center"/>
    </xf>
    <xf numFmtId="0" fontId="153" fillId="17" borderId="18" xfId="8" applyFill="1" applyBorder="1" applyAlignment="1">
      <alignment horizontal="center" vertical="center"/>
    </xf>
    <xf numFmtId="0" fontId="153" fillId="28" borderId="17" xfId="8" applyFill="1" applyBorder="1" applyAlignment="1">
      <alignment horizontal="center" vertical="center"/>
    </xf>
    <xf numFmtId="0" fontId="153" fillId="28" borderId="18" xfId="8" applyFill="1" applyBorder="1" applyAlignment="1">
      <alignment horizontal="center" vertical="center"/>
    </xf>
    <xf numFmtId="0" fontId="153" fillId="28" borderId="43" xfId="8" applyFill="1" applyBorder="1" applyAlignment="1">
      <alignment horizontal="center" vertical="center"/>
    </xf>
    <xf numFmtId="0" fontId="153" fillId="17" borderId="50" xfId="8" applyFill="1" applyBorder="1" applyAlignment="1">
      <alignment horizontal="center" vertical="center"/>
    </xf>
    <xf numFmtId="0" fontId="153" fillId="17" borderId="51" xfId="8" applyFill="1" applyBorder="1" applyAlignment="1">
      <alignment horizontal="center" vertical="center"/>
    </xf>
    <xf numFmtId="0" fontId="153" fillId="17" borderId="83" xfId="8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1" fillId="17" borderId="60" xfId="0" applyFont="1" applyFill="1" applyBorder="1" applyAlignment="1">
      <alignment horizontal="center" vertical="center" wrapText="1"/>
    </xf>
    <xf numFmtId="0" fontId="134" fillId="2" borderId="61" xfId="0" applyFont="1" applyFill="1" applyBorder="1" applyAlignment="1">
      <alignment horizontal="center" vertical="center"/>
    </xf>
    <xf numFmtId="0" fontId="134" fillId="2" borderId="62" xfId="0" applyFont="1" applyFill="1" applyBorder="1" applyAlignment="1">
      <alignment horizontal="center" vertical="center"/>
    </xf>
    <xf numFmtId="0" fontId="134" fillId="2" borderId="63" xfId="0" applyFont="1" applyFill="1" applyBorder="1" applyAlignment="1">
      <alignment horizontal="center" vertical="center"/>
    </xf>
    <xf numFmtId="0" fontId="157" fillId="0" borderId="4" xfId="0" applyFont="1" applyBorder="1" applyAlignment="1">
      <alignment horizontal="center" vertical="center"/>
    </xf>
    <xf numFmtId="0" fontId="157" fillId="0" borderId="73" xfId="0" applyFont="1" applyBorder="1" applyAlignment="1">
      <alignment horizontal="center" vertical="center"/>
    </xf>
    <xf numFmtId="0" fontId="157" fillId="0" borderId="5" xfId="0" applyFont="1" applyBorder="1" applyAlignment="1">
      <alignment horizontal="center" vertical="center"/>
    </xf>
    <xf numFmtId="0" fontId="150" fillId="0" borderId="61" xfId="0" applyFont="1" applyBorder="1" applyAlignment="1">
      <alignment horizontal="center" vertical="center"/>
    </xf>
    <xf numFmtId="0" fontId="150" fillId="0" borderId="62" xfId="0" applyFont="1" applyBorder="1" applyAlignment="1">
      <alignment horizontal="center" vertical="center"/>
    </xf>
    <xf numFmtId="0" fontId="150" fillId="0" borderId="63" xfId="0" applyFont="1" applyBorder="1" applyAlignment="1">
      <alignment horizontal="center" vertical="center"/>
    </xf>
    <xf numFmtId="0" fontId="152" fillId="0" borderId="0" xfId="7" applyFont="1" applyFill="1" applyBorder="1" applyAlignment="1">
      <alignment horizontal="left" vertical="center" wrapText="1"/>
    </xf>
    <xf numFmtId="14" fontId="117" fillId="0" borderId="52" xfId="0" applyNumberFormat="1" applyFont="1" applyBorder="1" applyAlignment="1">
      <alignment horizontal="center" vertical="center"/>
    </xf>
    <xf numFmtId="0" fontId="119" fillId="2" borderId="52" xfId="0" applyFont="1" applyFill="1" applyBorder="1" applyAlignment="1">
      <alignment horizontal="center" vertical="center"/>
    </xf>
    <xf numFmtId="0" fontId="143" fillId="3" borderId="0" xfId="0" applyFont="1" applyFill="1" applyAlignment="1">
      <alignment horizontal="center" vertical="center" wrapText="1"/>
    </xf>
    <xf numFmtId="0" fontId="143" fillId="3" borderId="44" xfId="0" applyFont="1" applyFill="1" applyBorder="1" applyAlignment="1">
      <alignment horizontal="center" vertical="center" wrapText="1"/>
    </xf>
    <xf numFmtId="0" fontId="137" fillId="2" borderId="0" xfId="0" applyFont="1" applyFill="1" applyAlignment="1">
      <alignment horizontal="center" vertical="center"/>
    </xf>
    <xf numFmtId="0" fontId="146" fillId="18" borderId="0" xfId="0" applyFont="1" applyFill="1" applyAlignment="1">
      <alignment horizontal="center" vertical="center"/>
    </xf>
    <xf numFmtId="0" fontId="138" fillId="15" borderId="50" xfId="0" applyFont="1" applyFill="1" applyBorder="1" applyAlignment="1">
      <alignment horizontal="center" vertical="center"/>
    </xf>
    <xf numFmtId="0" fontId="138" fillId="15" borderId="51" xfId="0" applyFont="1" applyFill="1" applyBorder="1" applyAlignment="1">
      <alignment horizontal="center" vertical="center"/>
    </xf>
    <xf numFmtId="0" fontId="115" fillId="3" borderId="1" xfId="0" applyFont="1" applyFill="1" applyBorder="1" applyAlignment="1">
      <alignment horizontal="center" vertical="center"/>
    </xf>
    <xf numFmtId="0" fontId="127" fillId="2" borderId="15" xfId="0" applyFont="1" applyFill="1" applyBorder="1" applyAlignment="1">
      <alignment horizontal="center" vertical="center"/>
    </xf>
    <xf numFmtId="0" fontId="129" fillId="15" borderId="15" xfId="0" applyFont="1" applyFill="1" applyBorder="1" applyAlignment="1">
      <alignment horizontal="center" vertical="center"/>
    </xf>
    <xf numFmtId="14" fontId="121" fillId="0" borderId="15" xfId="0" applyNumberFormat="1" applyFont="1" applyBorder="1" applyAlignment="1">
      <alignment horizontal="center" vertical="center"/>
    </xf>
    <xf numFmtId="0" fontId="133" fillId="5" borderId="18" xfId="0" applyFont="1" applyFill="1" applyBorder="1" applyAlignment="1">
      <alignment horizontal="center" vertical="center"/>
    </xf>
    <xf numFmtId="0" fontId="133" fillId="5" borderId="43" xfId="0" applyFont="1" applyFill="1" applyBorder="1" applyAlignment="1">
      <alignment horizontal="center" vertical="center"/>
    </xf>
    <xf numFmtId="0" fontId="133" fillId="5" borderId="44" xfId="0" applyFont="1" applyFill="1" applyBorder="1" applyAlignment="1">
      <alignment horizontal="center" vertical="center"/>
    </xf>
    <xf numFmtId="0" fontId="133" fillId="5" borderId="45" xfId="0" applyFont="1" applyFill="1" applyBorder="1" applyAlignment="1">
      <alignment horizontal="center" vertical="center"/>
    </xf>
    <xf numFmtId="0" fontId="128" fillId="0" borderId="16" xfId="0" applyFont="1" applyBorder="1" applyAlignment="1">
      <alignment horizontal="center" vertical="center"/>
    </xf>
    <xf numFmtId="0" fontId="128" fillId="0" borderId="0" xfId="0" applyFont="1" applyAlignment="1">
      <alignment horizontal="center" vertical="center"/>
    </xf>
    <xf numFmtId="0" fontId="116" fillId="11" borderId="0" xfId="0" applyFont="1" applyFill="1" applyAlignment="1">
      <alignment horizontal="center" vertical="center"/>
    </xf>
    <xf numFmtId="0" fontId="114" fillId="2" borderId="0" xfId="0" applyFont="1" applyFill="1" applyAlignment="1">
      <alignment horizontal="center" vertical="center"/>
    </xf>
    <xf numFmtId="49" fontId="1" fillId="0" borderId="52" xfId="0" applyNumberFormat="1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</cellXfs>
  <cellStyles count="10">
    <cellStyle name="Estilo 1" xfId="2" xr:uid="{00000000-0005-0000-0000-000031000000}"/>
    <cellStyle name="Euro" xfId="3" xr:uid="{00000000-0005-0000-0000-000032000000}"/>
    <cellStyle name="Millares 2" xfId="4" xr:uid="{00000000-0005-0000-0000-000033000000}"/>
    <cellStyle name="Normal" xfId="0" builtinId="0"/>
    <cellStyle name="Normal 10" xfId="5" xr:uid="{00000000-0005-0000-0000-000034000000}"/>
    <cellStyle name="Normal 1070 3" xfId="6" xr:uid="{00000000-0005-0000-0000-000035000000}"/>
    <cellStyle name="Normal 2" xfId="7" xr:uid="{00000000-0005-0000-0000-000036000000}"/>
    <cellStyle name="Normal 3" xfId="8" xr:uid="{00000000-0005-0000-0000-000037000000}"/>
    <cellStyle name="Normal 3 2" xfId="9" xr:uid="{00000000-0005-0000-0000-000038000000}"/>
    <cellStyle name="Porcentaje" xfId="1" builtinId="5"/>
  </cellStyles>
  <dxfs count="696">
    <dxf>
      <font>
        <b/>
        <i val="0"/>
        <color theme="0"/>
      </font>
      <fill>
        <patternFill>
          <fgColor indexed="64"/>
          <bgColor rgb="FFFF0000"/>
        </patternFill>
      </fill>
    </dxf>
    <dxf>
      <font>
        <b val="0"/>
        <i val="0"/>
        <color rgb="FFFF0000"/>
      </font>
      <fill>
        <patternFill patternType="solid">
          <fgColor indexed="64"/>
          <bgColor rgb="FFFFFF00"/>
        </patternFill>
      </fill>
    </dxf>
    <dxf>
      <font>
        <b val="0"/>
        <i val="0"/>
      </font>
      <fill>
        <patternFill>
          <fgColor indexed="64"/>
          <bgColor theme="9" tint="0.79995117038483843"/>
        </patternFill>
      </fill>
    </dxf>
    <dxf>
      <font>
        <b val="0"/>
        <i val="0"/>
        <color theme="1"/>
      </font>
      <fill>
        <patternFill>
          <fgColor indexed="64"/>
          <bgColor rgb="FFFFFF00"/>
        </patternFill>
      </fill>
    </dxf>
    <dxf>
      <font>
        <b val="0"/>
        <i val="0"/>
        <color theme="1"/>
      </font>
      <fill>
        <patternFill>
          <fgColor indexed="64"/>
          <bgColor rgb="FFFFC000"/>
        </patternFill>
      </fill>
    </dxf>
    <dxf>
      <font>
        <b val="0"/>
        <i val="0"/>
      </font>
      <fill>
        <patternFill>
          <fgColor indexed="64"/>
          <bgColor theme="6" tint="0.39991454817346722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  <dxf>
      <font>
        <b/>
        <i val="0"/>
        <color theme="0"/>
      </font>
      <fill>
        <patternFill>
          <fgColor indexed="64"/>
          <bgColor rgb="FF00B050"/>
        </patternFill>
      </fill>
    </dxf>
    <dxf>
      <border>
        <top style="thin">
          <color rgb="FFFF0000"/>
        </top>
        <bottom style="thin">
          <color rgb="FFFF0000"/>
        </bottom>
      </border>
    </dxf>
    <dxf>
      <font>
        <b/>
        <i val="0"/>
        <color theme="0"/>
      </font>
      <fill>
        <patternFill>
          <fgColor indexed="64"/>
          <bgColor rgb="FFFF0000"/>
        </patternFill>
      </fill>
    </dxf>
    <dxf>
      <font>
        <b val="0"/>
        <i val="0"/>
        <color rgb="FFFF0000"/>
      </font>
      <fill>
        <patternFill patternType="solid">
          <fgColor indexed="64"/>
          <bgColor rgb="FFFFFF00"/>
        </patternFill>
      </fill>
    </dxf>
    <dxf>
      <font>
        <b val="0"/>
        <i val="0"/>
      </font>
      <fill>
        <patternFill>
          <fgColor indexed="64"/>
          <bgColor theme="9" tint="0.79995117038483843"/>
        </patternFill>
      </fill>
    </dxf>
    <dxf>
      <font>
        <b val="0"/>
        <i val="0"/>
        <color theme="1"/>
      </font>
      <fill>
        <patternFill>
          <fgColor indexed="64"/>
          <bgColor rgb="FFFFFF00"/>
        </patternFill>
      </fill>
    </dxf>
    <dxf>
      <font>
        <b val="0"/>
        <i val="0"/>
        <color theme="1"/>
      </font>
      <fill>
        <patternFill>
          <fgColor indexed="64"/>
          <bgColor rgb="FFFFC000"/>
        </patternFill>
      </fill>
    </dxf>
    <dxf>
      <font>
        <b val="0"/>
        <i val="0"/>
      </font>
      <fill>
        <patternFill>
          <fgColor indexed="64"/>
          <bgColor theme="6" tint="0.39991454817346722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  <dxf>
      <font>
        <b/>
        <i val="0"/>
        <color theme="0"/>
      </font>
      <fill>
        <patternFill>
          <fgColor indexed="64"/>
          <bgColor rgb="FF00B050"/>
        </patternFill>
      </fill>
    </dxf>
    <dxf>
      <border>
        <top style="thin">
          <color rgb="FFFF0000"/>
        </top>
        <bottom style="thin">
          <color rgb="FFFF0000"/>
        </bottom>
      </border>
    </dxf>
    <dxf>
      <font>
        <b val="0"/>
        <i val="0"/>
        <color auto="1"/>
      </font>
      <fill>
        <patternFill>
          <fgColor indexed="64"/>
          <bgColor theme="0" tint="-0.14993743705557422"/>
        </patternFill>
      </fill>
    </dxf>
    <dxf>
      <font>
        <color rgb="FFFF0000"/>
      </font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 val="0"/>
        <i val="0"/>
        <color auto="1"/>
      </font>
      <fill>
        <patternFill>
          <fgColor indexed="64"/>
          <bgColor theme="0" tint="-0.14993743705557422"/>
        </patternFill>
      </fill>
    </dxf>
    <dxf>
      <font>
        <b val="0"/>
        <i val="0"/>
        <color rgb="FFFF0000"/>
      </font>
      <fill>
        <patternFill>
          <fgColor indexed="64"/>
          <bgColor rgb="FFFF0000"/>
        </patternFill>
      </fill>
    </dxf>
    <dxf>
      <font>
        <b val="0"/>
        <i val="0"/>
        <color rgb="FFFF0000"/>
      </font>
      <fill>
        <patternFill>
          <fgColor indexed="64"/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 val="0"/>
        <i val="0"/>
        <color rgb="FFFF0000"/>
      </font>
      <fill>
        <patternFill>
          <fgColor indexed="64"/>
          <bgColor rgb="FFFF0000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  <dxf>
      <font>
        <b val="0"/>
        <i val="0"/>
        <color theme="0" tint="-0.24994659260841701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 val="0"/>
        <i val="0"/>
      </font>
      <fill>
        <patternFill>
          <fgColor indexed="64"/>
          <bgColor theme="0" tint="-0.14993743705557422"/>
        </patternFill>
      </fill>
    </dxf>
    <dxf>
      <font>
        <b val="0"/>
        <i val="0"/>
        <color rgb="FFFF0000"/>
      </font>
      <fill>
        <patternFill>
          <fgColor indexed="64"/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fgColor indexed="64"/>
          <bgColor rgb="FFFF0000"/>
        </patternFill>
      </fill>
    </dxf>
    <dxf>
      <font>
        <b/>
        <i val="0"/>
        <color theme="0"/>
      </font>
      <fill>
        <patternFill>
          <fgColor indexed="64"/>
          <bgColor rgb="FF00B050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  <dxf>
      <font>
        <b val="0"/>
        <i val="0"/>
      </font>
      <fill>
        <patternFill>
          <fgColor indexed="64"/>
          <bgColor theme="6" tint="0.39991454817346722"/>
        </patternFill>
      </fill>
    </dxf>
    <dxf>
      <font>
        <b val="0"/>
        <i val="0"/>
        <color theme="1"/>
      </font>
      <fill>
        <patternFill>
          <fgColor indexed="64"/>
          <bgColor rgb="FFFFC000"/>
        </patternFill>
      </fill>
    </dxf>
    <dxf>
      <font>
        <b val="0"/>
        <i val="0"/>
        <color theme="1"/>
      </font>
      <fill>
        <patternFill>
          <fgColor indexed="64"/>
          <bgColor rgb="FFFFFF00"/>
        </patternFill>
      </fill>
    </dxf>
    <dxf>
      <font>
        <b val="0"/>
        <i val="0"/>
      </font>
      <fill>
        <patternFill>
          <fgColor indexed="64"/>
          <bgColor theme="9" tint="0.79995117038483843"/>
        </patternFill>
      </fill>
    </dxf>
    <dxf>
      <font>
        <b val="0"/>
        <i val="0"/>
        <color rgb="FFFF0000"/>
      </font>
      <fill>
        <patternFill patternType="solid">
          <fgColor indexed="64"/>
          <bgColor rgb="FFFFFF00"/>
        </patternFill>
      </fill>
    </dxf>
    <dxf>
      <font>
        <b/>
        <i val="0"/>
        <color theme="0"/>
      </font>
      <fill>
        <patternFill>
          <fgColor indexed="64"/>
          <bgColor theme="9" tint="-0.499984740745262"/>
        </patternFill>
      </fill>
    </dxf>
    <dxf>
      <font>
        <b/>
        <i val="0"/>
        <strike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b/>
        <i val="0"/>
        <color theme="0"/>
      </font>
      <fill>
        <patternFill>
          <fgColor indexed="64"/>
          <bgColor rgb="FF00B050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  <dxf>
      <font>
        <b val="0"/>
        <i val="0"/>
      </font>
      <fill>
        <patternFill>
          <fgColor indexed="64"/>
          <bgColor theme="6" tint="0.39991454817346722"/>
        </patternFill>
      </fill>
    </dxf>
    <dxf>
      <font>
        <b val="0"/>
        <i val="0"/>
        <color theme="1"/>
      </font>
      <fill>
        <patternFill>
          <fgColor indexed="64"/>
          <bgColor rgb="FFFFC000"/>
        </patternFill>
      </fill>
    </dxf>
    <dxf>
      <font>
        <b val="0"/>
        <i val="0"/>
        <color theme="1"/>
      </font>
      <fill>
        <patternFill>
          <fgColor indexed="64"/>
          <bgColor rgb="FFFFFF00"/>
        </patternFill>
      </fill>
    </dxf>
    <dxf>
      <font>
        <b val="0"/>
        <i val="0"/>
      </font>
      <fill>
        <patternFill>
          <fgColor indexed="64"/>
          <bgColor theme="9" tint="0.79995117038483843"/>
        </patternFill>
      </fill>
    </dxf>
    <dxf>
      <font>
        <b val="0"/>
        <i val="0"/>
        <color rgb="FFFF0000"/>
      </font>
      <fill>
        <patternFill patternType="solid">
          <fgColor indexed="64"/>
          <bgColor rgb="FFFFFF00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  <dxf>
      <border>
        <top style="thin">
          <color rgb="FFFF0000"/>
        </top>
        <bottom style="thin">
          <color rgb="FFFF0000"/>
        </bottom>
      </border>
    </dxf>
    <dxf>
      <font>
        <b/>
      </font>
    </dxf>
    <dxf>
      <font>
        <color theme="0"/>
      </font>
    </dxf>
    <dxf>
      <font>
        <color auto="1"/>
      </font>
    </dxf>
    <dxf>
      <font>
        <b/>
        <family val="2"/>
      </font>
    </dxf>
    <dxf>
      <font>
        <sz val="13"/>
      </font>
    </dxf>
    <dxf>
      <font>
        <sz val="13"/>
      </font>
    </dxf>
    <dxf>
      <font>
        <sz val="13"/>
      </font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color auto="1"/>
      </font>
    </dxf>
    <dxf>
      <font>
        <b/>
      </font>
    </dxf>
    <dxf>
      <font>
        <sz val="13"/>
      </font>
    </dxf>
    <dxf>
      <font>
        <sz val="13"/>
      </font>
    </dxf>
    <dxf>
      <font>
        <sz val="13"/>
      </font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002060"/>
        </patternFill>
      </fill>
    </dxf>
    <dxf>
      <font>
        <color theme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border>
        <left style="thin">
          <color theme="0" tint="-0.14954069643238624"/>
        </left>
        <right style="thin">
          <color theme="0" tint="-0.14954069643238624"/>
        </right>
        <top style="thin">
          <color theme="0" tint="-0.14954069643238624"/>
        </top>
        <bottom style="thin">
          <color theme="0" tint="-0.14954069643238624"/>
        </bottom>
      </border>
    </dxf>
    <dxf>
      <border>
        <left style="thin">
          <color theme="0" tint="-0.14954069643238624"/>
        </left>
        <right style="thin">
          <color theme="0" tint="-0.14954069643238624"/>
        </right>
        <top style="thin">
          <color theme="0" tint="-0.14954069643238624"/>
        </top>
        <bottom style="thin">
          <color theme="0" tint="-0.14954069643238624"/>
        </bottom>
      </border>
    </dxf>
    <dxf>
      <border>
        <left style="thin">
          <color theme="0" tint="-0.14954069643238624"/>
        </left>
        <right style="thin">
          <color theme="0" tint="-0.14954069643238624"/>
        </right>
        <top style="thin">
          <color theme="0" tint="-0.14954069643238624"/>
        </top>
        <bottom style="thin">
          <color theme="0" tint="-0.14954069643238624"/>
        </bottom>
      </border>
    </dxf>
    <dxf>
      <border>
        <left style="thin">
          <color theme="0" tint="-0.14954069643238624"/>
        </left>
        <right style="thin">
          <color theme="0" tint="-0.14954069643238624"/>
        </right>
        <top style="thin">
          <color theme="0" tint="-0.14954069643238624"/>
        </top>
        <bottom style="thin">
          <color theme="0" tint="-0.14954069643238624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8" formatCode="#,##0.0"/>
    </dxf>
    <dxf>
      <numFmt numFmtId="3" formatCode="#,##0"/>
    </dxf>
    <dxf>
      <numFmt numFmtId="3" formatCode="#,##0"/>
    </dxf>
    <dxf>
      <numFmt numFmtId="3" formatCode="#,##0"/>
    </dxf>
    <dxf>
      <numFmt numFmtId="166" formatCode="0.0%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numFmt numFmtId="167" formatCode="0.0"/>
    </dxf>
    <dxf>
      <font>
        <b/>
        <i val="0"/>
        <color auto="1"/>
      </font>
      <fill>
        <gradientFill degree="90">
          <stop position="0">
            <color theme="0"/>
          </stop>
          <stop position="1">
            <color theme="0" tint="-0.14856410412915433"/>
          </stop>
        </gradientFill>
      </fill>
      <border>
        <left/>
        <right/>
        <top/>
        <bottom style="thin">
          <color theme="4"/>
        </bottom>
        <vertical/>
        <horizontal/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</dxfs>
  <tableStyles count="1" defaultTableStyle="TableStyleMedium2" defaultPivotStyle="PivotStyleLight16">
    <tableStyle name="Estilo de segmentación de datos 2" pivot="0" table="0" count="6" xr9:uid="{5A49783F-554C-4F76-B2A2-AF304ABB60A1}">
      <tableStyleElement type="wholeTable" dxfId="695"/>
      <tableStyleElement type="headerRow" dxfId="694"/>
    </tableStyle>
  </tableStyles>
  <colors>
    <mruColors>
      <color rgb="FF7AF81C"/>
      <color rgb="FF9CE26C"/>
    </mruColors>
  </colors>
  <extLst>
    <ext xmlns:x14="http://schemas.microsoft.com/office/spreadsheetml/2009/9/main" uri="{46F421CA-312F-682f-3DD2-61675219B42D}">
      <x14:dxfs count="4">
        <dxf>
          <fill>
            <patternFill patternType="solid">
              <bgColor theme="9" tint="0.79952391125217448"/>
            </patternFill>
          </fill>
        </dxf>
        <dxf>
          <font>
            <b/>
            <i val="0"/>
            <color theme="0"/>
          </font>
          <fill>
            <patternFill patternType="solid">
              <bgColor theme="3"/>
            </patternFill>
          </fill>
        </dxf>
        <dxf>
          <font>
            <b val="0"/>
            <i val="0"/>
            <color theme="0" tint="-0.499984740745262"/>
          </font>
          <fill>
            <patternFill patternType="solid">
              <bgColor theme="0" tint="-0.14951017792291024"/>
            </patternFill>
          </fill>
        </dxf>
        <dxf>
          <fill>
            <patternFill patternType="solid">
              <bgColor theme="4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2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07/relationships/slicerCache" Target="slicerCaches/slicerCache1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Relationship Id="rId27" Type="http://schemas.microsoft.com/office/2006/relationships/vbaProject" Target="vbaProject.bin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7533665284637E-2"/>
          <c:y val="0"/>
          <c:w val="0.940493266943073"/>
          <c:h val="0.67846309340431998"/>
        </c:manualLayout>
      </c:layout>
      <c:lineChart>
        <c:grouping val="standard"/>
        <c:varyColors val="0"/>
        <c:ser>
          <c:idx val="0"/>
          <c:order val="0"/>
          <c:tx>
            <c:strRef>
              <c:f>IF!$G$6</c:f>
              <c:strCache>
                <c:ptCount val="1"/>
                <c:pt idx="0">
                  <c:v>%</c:v>
                </c:pt>
              </c:strCache>
            </c:strRef>
          </c:tx>
          <c:marker>
            <c:symbol val="none"/>
          </c:marker>
          <c:dLbls>
            <c:spPr>
              <a:gradFill flip="none" rotWithShape="1">
                <a:gsLst>
                  <a:gs pos="0">
                    <a:schemeClr val="bg1">
                      <a:lumMod val="95000"/>
                    </a:schemeClr>
                  </a:gs>
                  <a:gs pos="100000">
                    <a:schemeClr val="bg1"/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IF!$B$7:$B$13</c:f>
              <c:strCache>
                <c:ptCount val="7"/>
                <c:pt idx="0">
                  <c:v>Vencido</c:v>
                </c:pt>
                <c:pt idx="1">
                  <c:v>Menos de 10 días</c:v>
                </c:pt>
                <c:pt idx="2">
                  <c:v>Menos de 30 días</c:v>
                </c:pt>
                <c:pt idx="3">
                  <c:v>Menos de 60 días</c:v>
                </c:pt>
                <c:pt idx="4">
                  <c:v>Menos de 90 dìas</c:v>
                </c:pt>
                <c:pt idx="5">
                  <c:v>Menos de 120 días</c:v>
                </c:pt>
                <c:pt idx="6">
                  <c:v>Mayor a 120 días</c:v>
                </c:pt>
              </c:strCache>
            </c:strRef>
          </c:cat>
          <c:val>
            <c:numRef>
              <c:f>IF!$G$7:$G$13</c:f>
              <c:numCache>
                <c:formatCode>0.0%</c:formatCode>
                <c:ptCount val="7"/>
                <c:pt idx="0">
                  <c:v>2.0841083981007185E-3</c:v>
                </c:pt>
                <c:pt idx="1">
                  <c:v>0</c:v>
                </c:pt>
                <c:pt idx="2">
                  <c:v>5.8296738408411705E-5</c:v>
                </c:pt>
                <c:pt idx="3">
                  <c:v>1.4028777026341229E-2</c:v>
                </c:pt>
                <c:pt idx="4">
                  <c:v>8.8812740262839737E-2</c:v>
                </c:pt>
                <c:pt idx="5">
                  <c:v>3.4451305515009564E-2</c:v>
                </c:pt>
                <c:pt idx="6">
                  <c:v>0.86056477205930038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F0-4C7A-8EA1-9057EE450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339536"/>
        <c:axId val="1204350416"/>
      </c:lineChart>
      <c:catAx>
        <c:axId val="120433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alpha val="3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04350416"/>
        <c:crosses val="autoZero"/>
        <c:auto val="1"/>
        <c:lblAlgn val="ctr"/>
        <c:lblOffset val="100"/>
        <c:noMultiLvlLbl val="0"/>
      </c:catAx>
      <c:valAx>
        <c:axId val="120435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3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0433953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6c39bae-a6cf-4aa5-8f1d-fa804a308628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en-US"/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7937</xdr:colOff>
      <xdr:row>6</xdr:row>
      <xdr:rowOff>1</xdr:rowOff>
    </xdr:from>
    <xdr:to>
      <xdr:col>11</xdr:col>
      <xdr:colOff>1130829</xdr:colOff>
      <xdr:row>13</xdr:row>
      <xdr:rowOff>197225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9647</xdr:colOff>
      <xdr:row>0</xdr:row>
      <xdr:rowOff>0</xdr:rowOff>
    </xdr:from>
    <xdr:to>
      <xdr:col>1</xdr:col>
      <xdr:colOff>435292</xdr:colOff>
      <xdr:row>1</xdr:row>
      <xdr:rowOff>8177</xdr:rowOff>
    </xdr:to>
    <xdr:pic>
      <xdr:nvPicPr>
        <xdr:cNvPr id="11" name="Picture 11" descr="LOGO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200" y="0"/>
          <a:ext cx="42545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12</xdr:col>
      <xdr:colOff>4248</xdr:colOff>
      <xdr:row>3</xdr:row>
      <xdr:rowOff>10583</xdr:rowOff>
    </xdr:from>
    <xdr:to>
      <xdr:col>14</xdr:col>
      <xdr:colOff>18865</xdr:colOff>
      <xdr:row>14</xdr:row>
      <xdr:rowOff>52917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stado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69320" y="705485"/>
              <a:ext cx="1512570" cy="2319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11204</xdr:rowOff>
    </xdr:from>
    <xdr:to>
      <xdr:col>0</xdr:col>
      <xdr:colOff>450132</xdr:colOff>
      <xdr:row>1</xdr:row>
      <xdr:rowOff>1429</xdr:rowOff>
    </xdr:to>
    <xdr:pic macro="[0]!FormHJCont">
      <xdr:nvPicPr>
        <xdr:cNvPr id="9" name="Picture 11" descr="LOGO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795"/>
          <a:ext cx="44958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758213</xdr:colOff>
      <xdr:row>2</xdr:row>
      <xdr:rowOff>143043</xdr:rowOff>
    </xdr:from>
    <xdr:to>
      <xdr:col>27</xdr:col>
      <xdr:colOff>346596</xdr:colOff>
      <xdr:row>3</xdr:row>
      <xdr:rowOff>268941</xdr:rowOff>
    </xdr:to>
    <xdr:grpSp>
      <xdr:nvGrpSpPr>
        <xdr:cNvPr id="2" name="1 Grup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16119440" y="835770"/>
          <a:ext cx="4195020" cy="278298"/>
          <a:chOff x="23382889" y="837808"/>
          <a:chExt cx="4194001" cy="316398"/>
        </a:xfrm>
      </xdr:grpSpPr>
      <xdr:sp macro="[0]!RotaciónT2" textlink="">
        <xdr:nvSpPr>
          <xdr:cNvPr id="23" name="22 Rectángulo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/>
        </xdr:nvSpPr>
        <xdr:spPr>
          <a:xfrm>
            <a:off x="23882877" y="846380"/>
            <a:ext cx="486000" cy="284123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75000"/>
              </a:schemeClr>
            </a:solidFill>
          </a:ln>
          <a:effectLst>
            <a:softEdge rad="635000"/>
          </a:effectLst>
          <a:scene3d>
            <a:camera prst="orthographicFront">
              <a:rot lat="0" lon="0" rev="0"/>
            </a:camera>
            <a:lightRig rig="contrasting" dir="t">
              <a:rot lat="0" lon="0" rev="7800000"/>
            </a:lightRig>
          </a:scene3d>
          <a:sp3d>
            <a:bevelT w="139700" h="1397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100" b="1" baseline="0">
                <a:solidFill>
                  <a:schemeClr val="accent6">
                    <a:lumMod val="75000"/>
                  </a:schemeClr>
                </a:solidFill>
              </a:rPr>
              <a:t>T2</a:t>
            </a:r>
            <a:endParaRPr lang="es-CO" sz="1100" b="1">
              <a:solidFill>
                <a:schemeClr val="accent6">
                  <a:lumMod val="75000"/>
                </a:schemeClr>
              </a:solidFill>
            </a:endParaRPr>
          </a:p>
        </xdr:txBody>
      </xdr:sp>
      <xdr:sp macro="[0]!RotaciónKA" textlink="">
        <xdr:nvSpPr>
          <xdr:cNvPr id="24" name="23 Rectángulo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/>
        </xdr:nvSpPr>
        <xdr:spPr>
          <a:xfrm>
            <a:off x="24375755" y="846380"/>
            <a:ext cx="486000" cy="284123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85000"/>
              </a:schemeClr>
            </a:solidFill>
          </a:ln>
          <a:effectLst/>
          <a:scene3d>
            <a:camera prst="orthographicFront">
              <a:rot lat="0" lon="0" rev="0"/>
            </a:camera>
            <a:lightRig rig="contrasting" dir="t">
              <a:rot lat="0" lon="0" rev="7800000"/>
            </a:lightRig>
          </a:scene3d>
          <a:sp3d>
            <a:bevelT w="139700" h="1397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100" b="1">
                <a:solidFill>
                  <a:srgbClr val="00B050"/>
                </a:solidFill>
              </a:rPr>
              <a:t>KA</a:t>
            </a:r>
          </a:p>
        </xdr:txBody>
      </xdr:sp>
      <xdr:sp macro="[0]!RotaciónT1" textlink="">
        <xdr:nvSpPr>
          <xdr:cNvPr id="25" name="24 Rectángulo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/>
        </xdr:nvSpPr>
        <xdr:spPr>
          <a:xfrm>
            <a:off x="23385443" y="845706"/>
            <a:ext cx="486000" cy="285470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85000"/>
              </a:schemeClr>
            </a:solidFill>
          </a:ln>
          <a:effectLst>
            <a:softEdge rad="635000"/>
          </a:effectLst>
          <a:scene3d>
            <a:camera prst="orthographicFront">
              <a:rot lat="0" lon="0" rev="0"/>
            </a:camera>
            <a:lightRig rig="contrasting" dir="t">
              <a:rot lat="0" lon="0" rev="7800000"/>
            </a:lightRig>
          </a:scene3d>
          <a:sp3d>
            <a:bevelT w="139700" h="1397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100" b="1">
                <a:solidFill>
                  <a:schemeClr val="tx2"/>
                </a:solidFill>
              </a:rPr>
              <a:t>T1</a:t>
            </a:r>
          </a:p>
        </xdr:txBody>
      </xdr:sp>
      <xdr:sp macro="[0]!RotaciónVC" textlink="">
        <xdr:nvSpPr>
          <xdr:cNvPr id="26" name="25 Rectángulo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24871245" y="846380"/>
            <a:ext cx="577311" cy="284123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85000"/>
              </a:schemeClr>
            </a:solidFill>
          </a:ln>
          <a:effectLst>
            <a:softEdge rad="635000"/>
          </a:effectLst>
          <a:scene3d>
            <a:camera prst="orthographicFront">
              <a:rot lat="0" lon="0" rev="0"/>
            </a:camera>
            <a:lightRig rig="contrasting" dir="t">
              <a:rot lat="0" lon="0" rev="7800000"/>
            </a:lightRig>
          </a:scene3d>
          <a:sp3d>
            <a:bevelT w="139700" h="1397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000" b="1">
                <a:solidFill>
                  <a:schemeClr val="bg1">
                    <a:lumMod val="65000"/>
                  </a:schemeClr>
                </a:solidFill>
              </a:rPr>
              <a:t>Vacias</a:t>
            </a:r>
          </a:p>
        </xdr:txBody>
      </xdr:sp>
      <xdr:sp macro="[0]!RotaciónBQ" textlink="">
        <xdr:nvSpPr>
          <xdr:cNvPr id="27" name="26 Rectángulo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25446740" y="837808"/>
            <a:ext cx="702000" cy="284123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85000"/>
              </a:schemeClr>
            </a:solidFill>
          </a:ln>
          <a:effectLst/>
          <a:scene3d>
            <a:camera prst="orthographicFront">
              <a:rot lat="0" lon="0" rev="0"/>
            </a:camera>
            <a:lightRig rig="contrasting" dir="t">
              <a:rot lat="0" lon="0" rev="7800000"/>
            </a:lightRig>
          </a:scene3d>
          <a:sp3d>
            <a:bevelT w="139700" h="1397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000">
                <a:solidFill>
                  <a:srgbClr val="FF0000"/>
                </a:solidFill>
              </a:rPr>
              <a:t>Bloquear</a:t>
            </a:r>
          </a:p>
        </xdr:txBody>
      </xdr:sp>
      <xdr:cxnSp macro="">
        <xdr:nvCxnSpPr>
          <xdr:cNvPr id="22" name="21 Conector recto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CxnSpPr/>
        </xdr:nvCxnSpPr>
        <xdr:spPr>
          <a:xfrm>
            <a:off x="23382889" y="1154206"/>
            <a:ext cx="4194001" cy="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[0]!RotaciónEXCL" textlink="">
        <xdr:nvSpPr>
          <xdr:cNvPr id="10" name="9 Rectángulo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26168434" y="837808"/>
            <a:ext cx="698400" cy="284123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85000"/>
              </a:schemeClr>
            </a:solidFill>
          </a:ln>
          <a:effectLst/>
          <a:scene3d>
            <a:camera prst="orthographicFront">
              <a:rot lat="0" lon="0" rev="0"/>
            </a:camera>
            <a:lightRig rig="contrasting" dir="t">
              <a:rot lat="0" lon="0" rev="7800000"/>
            </a:lightRig>
          </a:scene3d>
          <a:sp3d>
            <a:bevelT w="139700" h="1397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000">
                <a:solidFill>
                  <a:schemeClr val="accent6">
                    <a:lumMod val="50000"/>
                  </a:schemeClr>
                </a:solidFill>
              </a:rPr>
              <a:t>Exclusión</a:t>
            </a:r>
          </a:p>
        </xdr:txBody>
      </xdr:sp>
      <xdr:sp macro="[0]!RotaciónGral" textlink="">
        <xdr:nvSpPr>
          <xdr:cNvPr id="12" name="11 Rectángulo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/>
        </xdr:nvSpPr>
        <xdr:spPr>
          <a:xfrm>
            <a:off x="26869592" y="840441"/>
            <a:ext cx="702000" cy="284123"/>
          </a:xfrm>
          <a:prstGeom prst="rect">
            <a:avLst/>
          </a:prstGeom>
          <a:solidFill>
            <a:schemeClr val="accent3">
              <a:lumMod val="20000"/>
              <a:lumOff val="80000"/>
            </a:schemeClr>
          </a:solidFill>
          <a:ln w="3175">
            <a:solidFill>
              <a:schemeClr val="bg1">
                <a:lumMod val="85000"/>
              </a:schemeClr>
            </a:solidFill>
          </a:ln>
          <a:effectLst/>
          <a:scene3d>
            <a:camera prst="orthographicFront">
              <a:rot lat="0" lon="0" rev="0"/>
            </a:camera>
            <a:lightRig rig="contrasting" dir="t">
              <a:rot lat="0" lon="0" rev="7800000"/>
            </a:lightRig>
          </a:scene3d>
          <a:sp3d>
            <a:bevelT w="139700" h="1397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100" b="1">
                <a:solidFill>
                  <a:schemeClr val="tx1"/>
                </a:solidFill>
              </a:rPr>
              <a:t>General</a:t>
            </a:r>
          </a:p>
        </xdr:txBody>
      </xdr:sp>
    </xdr:grpSp>
    <xdr:clientData/>
  </xdr:twoCellAnchor>
  <xdr:twoCellAnchor>
    <xdr:from>
      <xdr:col>29</xdr:col>
      <xdr:colOff>674758</xdr:colOff>
      <xdr:row>1</xdr:row>
      <xdr:rowOff>86660</xdr:rowOff>
    </xdr:from>
    <xdr:to>
      <xdr:col>29</xdr:col>
      <xdr:colOff>800758</xdr:colOff>
      <xdr:row>1</xdr:row>
      <xdr:rowOff>212660</xdr:rowOff>
    </xdr:to>
    <xdr:sp macro="[0]!ActKardex" textlink="">
      <xdr:nvSpPr>
        <xdr:cNvPr id="13" name="12 Elipse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20878800" y="476885"/>
          <a:ext cx="0" cy="123190"/>
        </a:xfrm>
        <a:prstGeom prst="ellipse">
          <a:avLst/>
        </a:prstGeom>
        <a:solidFill>
          <a:schemeClr val="accent6"/>
        </a:solidFill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11204</xdr:rowOff>
    </xdr:from>
    <xdr:to>
      <xdr:col>0</xdr:col>
      <xdr:colOff>450132</xdr:colOff>
      <xdr:row>1</xdr:row>
      <xdr:rowOff>1680</xdr:rowOff>
    </xdr:to>
    <xdr:pic macro="[0]!FormHJCont">
      <xdr:nvPicPr>
        <xdr:cNvPr id="2" name="Picture 11" descr="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795"/>
          <a:ext cx="44958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416032</xdr:colOff>
      <xdr:row>0</xdr:row>
      <xdr:rowOff>388759</xdr:rowOff>
    </xdr:to>
    <xdr:pic>
      <xdr:nvPicPr>
        <xdr:cNvPr id="2" name="Picture 11" descr="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415925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31750</xdr:colOff>
          <xdr:row>66</xdr:row>
          <xdr:rowOff>79375</xdr:rowOff>
        </xdr:from>
        <xdr:to>
          <xdr:col>14</xdr:col>
          <xdr:colOff>55966</xdr:colOff>
          <xdr:row>79</xdr:row>
          <xdr:rowOff>158751</xdr:rowOff>
        </xdr:to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10DA3E3D-7887-4E2C-6FD6-31A4360452F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Hoja1!$K$14:$L$21" spid="_x0000_s3221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0144125" y="16208375"/>
              <a:ext cx="3596091" cy="317500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859038</xdr:colOff>
      <xdr:row>2</xdr:row>
      <xdr:rowOff>112733</xdr:rowOff>
    </xdr:from>
    <xdr:to>
      <xdr:col>1</xdr:col>
      <xdr:colOff>759332</xdr:colOff>
      <xdr:row>3</xdr:row>
      <xdr:rowOff>105503</xdr:rowOff>
    </xdr:to>
    <xdr:sp macro="[0]!RotaciónT2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858520" y="788670"/>
          <a:ext cx="862330" cy="28829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75000"/>
            </a:schemeClr>
          </a:solidFill>
        </a:ln>
        <a:effectLst>
          <a:softEdge rad="635000"/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 b="1" baseline="0">
              <a:solidFill>
                <a:schemeClr val="accent6">
                  <a:lumMod val="75000"/>
                </a:schemeClr>
              </a:solidFill>
            </a:rPr>
            <a:t>RET</a:t>
          </a:r>
          <a:endParaRPr lang="es-CO" sz="11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691593</xdr:colOff>
      <xdr:row>2</xdr:row>
      <xdr:rowOff>112733</xdr:rowOff>
    </xdr:from>
    <xdr:to>
      <xdr:col>2</xdr:col>
      <xdr:colOff>793593</xdr:colOff>
      <xdr:row>3</xdr:row>
      <xdr:rowOff>105503</xdr:rowOff>
    </xdr:to>
    <xdr:sp macro="[0]!RotaciónKA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653540" y="788670"/>
          <a:ext cx="863600" cy="28829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85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 b="1">
              <a:solidFill>
                <a:srgbClr val="00B050"/>
              </a:solidFill>
            </a:rPr>
            <a:t>NR</a:t>
          </a:r>
        </a:p>
      </xdr:txBody>
    </xdr:sp>
    <xdr:clientData/>
  </xdr:twoCellAnchor>
  <xdr:twoCellAnchor>
    <xdr:from>
      <xdr:col>0</xdr:col>
      <xdr:colOff>0</xdr:colOff>
      <xdr:row>2</xdr:row>
      <xdr:rowOff>112059</xdr:rowOff>
    </xdr:from>
    <xdr:to>
      <xdr:col>0</xdr:col>
      <xdr:colOff>864000</xdr:colOff>
      <xdr:row>3</xdr:row>
      <xdr:rowOff>106176</xdr:rowOff>
    </xdr:to>
    <xdr:sp macro="[0]!RotaciónT1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0" y="788035"/>
          <a:ext cx="863600" cy="28956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85000"/>
            </a:schemeClr>
          </a:solidFill>
        </a:ln>
        <a:effectLst>
          <a:softEdge rad="635000"/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 b="1">
              <a:solidFill>
                <a:schemeClr val="tx2"/>
              </a:solidFill>
            </a:rPr>
            <a:t>Lata</a:t>
          </a:r>
        </a:p>
      </xdr:txBody>
    </xdr:sp>
    <xdr:clientData/>
  </xdr:twoCellAnchor>
  <xdr:twoCellAnchor>
    <xdr:from>
      <xdr:col>2</xdr:col>
      <xdr:colOff>791561</xdr:colOff>
      <xdr:row>2</xdr:row>
      <xdr:rowOff>112733</xdr:rowOff>
    </xdr:from>
    <xdr:to>
      <xdr:col>2</xdr:col>
      <xdr:colOff>1655561</xdr:colOff>
      <xdr:row>3</xdr:row>
      <xdr:rowOff>105503</xdr:rowOff>
    </xdr:to>
    <xdr:sp macro="[0]!RotaciónVC" textlink="">
      <xdr:nvSpPr>
        <xdr:cNvPr id="6" name="5 Rectángulo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2515235" y="788670"/>
          <a:ext cx="864235" cy="28829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85000"/>
            </a:schemeClr>
          </a:solidFill>
        </a:ln>
        <a:effectLst>
          <a:softEdge rad="635000"/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 b="1">
              <a:solidFill>
                <a:srgbClr val="00B050"/>
              </a:solidFill>
            </a:rPr>
            <a:t>NR BBC</a:t>
          </a:r>
        </a:p>
      </xdr:txBody>
    </xdr:sp>
    <xdr:clientData/>
  </xdr:twoCellAnchor>
  <xdr:twoCellAnchor>
    <xdr:from>
      <xdr:col>2</xdr:col>
      <xdr:colOff>1655850</xdr:colOff>
      <xdr:row>2</xdr:row>
      <xdr:rowOff>112733</xdr:rowOff>
    </xdr:from>
    <xdr:to>
      <xdr:col>3</xdr:col>
      <xdr:colOff>99380</xdr:colOff>
      <xdr:row>3</xdr:row>
      <xdr:rowOff>105503</xdr:rowOff>
    </xdr:to>
    <xdr:sp macro="[0]!RotaciónBQ" textlink="">
      <xdr:nvSpPr>
        <xdr:cNvPr id="7" name="6 Rectángulo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3379470" y="788670"/>
          <a:ext cx="862965" cy="28829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85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PET</a:t>
          </a:r>
        </a:p>
      </xdr:txBody>
    </xdr:sp>
    <xdr:clientData/>
  </xdr:twoCellAnchor>
  <xdr:twoCellAnchor>
    <xdr:from>
      <xdr:col>0</xdr:col>
      <xdr:colOff>18625</xdr:colOff>
      <xdr:row>3</xdr:row>
      <xdr:rowOff>106793</xdr:rowOff>
    </xdr:from>
    <xdr:to>
      <xdr:col>3</xdr:col>
      <xdr:colOff>963706</xdr:colOff>
      <xdr:row>3</xdr:row>
      <xdr:rowOff>106793</xdr:rowOff>
    </xdr:to>
    <xdr:cxnSp macro="">
      <xdr:nvCxnSpPr>
        <xdr:cNvPr id="8" name="7 Conector recto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CxnSpPr/>
      </xdr:nvCxnSpPr>
      <xdr:spPr>
        <a:xfrm>
          <a:off x="18415" y="1078230"/>
          <a:ext cx="50882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100854</xdr:colOff>
      <xdr:row>2</xdr:row>
      <xdr:rowOff>112059</xdr:rowOff>
    </xdr:from>
    <xdr:to>
      <xdr:col>3</xdr:col>
      <xdr:colOff>964854</xdr:colOff>
      <xdr:row>3</xdr:row>
      <xdr:rowOff>104829</xdr:rowOff>
    </xdr:to>
    <xdr:sp macro="[0]!RotaciónBQ" textlink="">
      <xdr:nvSpPr>
        <xdr:cNvPr id="9" name="8 Rectángulo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4243705" y="788035"/>
          <a:ext cx="864235" cy="28829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85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Global_B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heuserbuschinbev-my.sharepoint.com/personal/co027791_gmodelo_com_mx/Documents/Desktop/Indice%20de%20Frescura/..ROTACION/Hablador%20vida%20util%20Nueva.xlsx" TargetMode="External"/><Relationship Id="rId1" Type="http://schemas.openxmlformats.org/officeDocument/2006/relationships/externalLinkPath" Target="..ROTACION/Hablador%20vida%20util%20Nue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iver Mauricio Mendez Porras" refreshedDate="45938.968547338001" createdVersion="8" refreshedVersion="8" minRefreshableVersion="3" recordCount="1376" xr:uid="{00000000-000A-0000-FFFF-FFFF00000000}">
  <cacheSource type="worksheet">
    <worksheetSource ref="AG8:BL940" sheet="Conteos"/>
  </cacheSource>
  <cacheFields count="33">
    <cacheField name="Modulo " numFmtId="0">
      <sharedItems containsSemiMixedTypes="0" containsNonDate="0" containsString="0"/>
    </cacheField>
    <cacheField name="Código" numFmtId="0">
      <sharedItems containsBlank="1" count="143">
        <s v="20867"/>
        <s v="2182"/>
        <s v="13451"/>
        <s v="2512"/>
        <s v="3128"/>
        <s v="21156"/>
        <m/>
        <s v="3664"/>
        <s v="22613"/>
        <s v="213"/>
        <s v="162"/>
        <s v="1430"/>
        <s v="3759"/>
        <s v="2511"/>
        <s v="22512"/>
        <s v="9551"/>
        <s v="1428"/>
        <s v="159"/>
        <s v="3751"/>
        <s v="2160"/>
        <s v="22363"/>
        <s v="31"/>
        <s v="3810"/>
        <s v="3228"/>
        <s v="7078"/>
        <s v="2224"/>
        <s v="2174"/>
        <s v="9893"/>
        <s v="2759"/>
        <s v="21173"/>
        <s v="2222"/>
        <s v="12026"/>
        <s v="21155"/>
        <s v="9672"/>
        <s v="7599+"/>
        <s v="21161+"/>
        <s v="22202"/>
        <s v="164"/>
        <s v="165"/>
        <s v="9508"/>
        <s v="9213"/>
        <s v="21447"/>
        <s v="7993"/>
        <s v="13413+-"/>
        <s v="16210"/>
        <s v="22270"/>
        <s v="5255"/>
        <s v="17158"/>
        <s v="2976"/>
        <s v="16466"/>
        <s v="22271"/>
        <s v="13766"/>
        <s v="22039"/>
        <s v="22102"/>
        <s v="20463"/>
        <s v="3787"/>
        <s v="20668"/>
        <s v="8923"/>
        <s v="21189"/>
        <s v="22006"/>
        <s v="21730"/>
        <s v="14703"/>
        <s v="21204"/>
        <s v="1413"/>
        <s v="2882"/>
        <s v="21146"/>
        <s v="22315"/>
        <s v="21703"/>
        <s v="21959-"/>
        <s v="11969"/>
        <s v="21959"/>
        <s v="22579"/>
        <s v="5632"/>
        <s v="5252"/>
        <s v="8532"/>
        <s v="22003"/>
        <s v="22284"/>
        <s v="22001"/>
        <s v="7584"/>
        <s v="14709"/>
        <s v="9909"/>
        <s v="19303"/>
        <s v="5630"/>
        <s v="22135"/>
        <s v="20050"/>
        <s v="20672"/>
        <s v="21177"/>
        <s v="22256"/>
        <s v="22242"/>
        <s v="2223"/>
        <s v="3787+"/>
        <s v="5150"/>
        <s v="21159"/>
        <s v="17155"/>
        <s v="22612"/>
        <s v="21166"/>
        <s v="7596"/>
        <s v="21203"/>
        <s v="22142"/>
        <s v="7596+"/>
        <s v="21255"/>
        <s v="17154"/>
        <s v="22660"/>
        <s v="20469"/>
        <s v="7991"/>
        <s v="20867+"/>
        <s v="20877"/>
        <s v="3128+"/>
        <s v="9480"/>
        <s v="2512+"/>
        <s v="9482"/>
        <s v="9494"/>
        <s v="15781"/>
        <s v="3659"/>
        <s v="20282"/>
        <s v="22124"/>
        <s v="3583"/>
        <s v="21182"/>
        <s v="9150"/>
        <s v="22272"/>
        <s v="21184"/>
        <s v="13763"/>
        <s v="18217"/>
        <s v="17286"/>
        <s v="18224"/>
        <s v="20016"/>
        <s v="17288"/>
        <s v="14647"/>
        <s v="12283"/>
        <s v="17289"/>
        <s v="15366+-"/>
        <s v="15366+"/>
        <s v="15366"/>
        <s v="15366-"/>
        <s v="18039-"/>
        <s v="3789"/>
        <s v="3788"/>
        <s v="13413-+"/>
        <s v="14647+"/>
        <s v="18039"/>
        <s v="15366--"/>
        <s v="9845"/>
        <s v="9798"/>
      </sharedItems>
    </cacheField>
    <cacheField name="Descripción " numFmtId="0">
      <sharedItems containsSemiMixedTypes="0" containsNonDate="0" containsString="0"/>
    </cacheField>
    <cacheField name="Estibas" numFmtId="0">
      <sharedItems containsSemiMixedTypes="0" containsNonDate="0" containsString="0"/>
    </cacheField>
    <cacheField name="Cajas " numFmtId="0">
      <sharedItems containsSemiMixedTypes="0" containsNonDate="0" containsString="0"/>
    </cacheField>
    <cacheField name="Unidades " numFmtId="0">
      <sharedItems containsSemiMixedTypes="0" containsNonDate="0" containsString="0"/>
    </cacheField>
    <cacheField name="Fecha de vencimiento " numFmtId="0">
      <sharedItems containsSemiMixedTypes="0" containsNonDate="0" containsString="0"/>
    </cacheField>
    <cacheField name="Días para vencer " numFmtId="0">
      <sharedItems containsSemiMixedTypes="0" containsNonDate="0" containsString="0"/>
    </cacheField>
    <cacheField name="Estado" numFmtId="0">
      <sharedItems containsSemiMixedTypes="0" containsNonDate="0" containsString="0"/>
    </cacheField>
    <cacheField name="Frescura " numFmtId="0">
      <sharedItems containsSemiMixedTypes="0" containsNonDate="0" containsString="0"/>
    </cacheField>
    <cacheField name="Observaciones" numFmtId="0">
      <sharedItems containsSemiMixedTypes="0" containsNonDate="0" containsString="0"/>
    </cacheField>
    <cacheField name="Estatus" numFmtId="0">
      <sharedItems containsBlank="1" count="10">
        <s v="TAPADO"/>
        <m/>
        <s v="RETENIDO"/>
        <s v="ENVASE"/>
        <s v="MAQUILA"/>
        <s v="SALDO ND"/>
        <s v="CUARENTENA"/>
        <s v="TAPA CODIGO"/>
        <s v="EXPORTACION"/>
        <s v="PRODUCTO NR"/>
      </sharedItems>
    </cacheField>
    <cacheField name="Exclusión" numFmtId="0">
      <sharedItems containsSemiMixedTypes="0" containsNonDate="0" containsString="0"/>
    </cacheField>
    <cacheField name="Fecha de Producción" numFmtId="0">
      <sharedItems containsSemiMixedTypes="0" containsNonDate="0" containsString="0"/>
    </cacheField>
    <cacheField name="Total Cajas" numFmtId="0">
      <sharedItems containsSemiMixedTypes="0" containsNonDate="0" containsString="0"/>
    </cacheField>
    <cacheField name="Total Unidades" numFmtId="0">
      <sharedItems containsSemiMixedTypes="0" containsNonDate="0" containsString="0"/>
    </cacheField>
    <cacheField name="Hectolitros" numFmtId="0">
      <sharedItems containsSemiMixedTypes="0" containsNonDate="0" containsString="0"/>
    </cacheField>
    <cacheField name="Material" numFmtId="0">
      <sharedItems containsSemiMixedTypes="0" containsNonDate="0" containsString="0"/>
    </cacheField>
    <cacheField name="Familia" numFmtId="0">
      <sharedItems containsSemiMixedTypes="0" containsNonDate="0" containsString="0"/>
    </cacheField>
    <cacheField name="Vida Util" numFmtId="0">
      <sharedItems containsSemiMixedTypes="0" containsNonDate="0" containsString="0"/>
    </cacheField>
    <cacheField name="Prioridad T1" numFmtId="0">
      <sharedItems containsSemiMixedTypes="0" containsNonDate="0" containsString="0"/>
    </cacheField>
    <cacheField name="Prioridad T2" numFmtId="0">
      <sharedItems containsSemiMixedTypes="0" containsNonDate="0" containsString="0"/>
    </cacheField>
    <cacheField name="APTO T1" numFmtId="0">
      <sharedItems containsSemiMixedTypes="0" containsNonDate="0" containsString="0"/>
    </cacheField>
    <cacheField name="APTO T2" numFmtId="0">
      <sharedItems containsSemiMixedTypes="0" containsNonDate="0" containsString="0"/>
    </cacheField>
    <cacheField name="APTO KA" numFmtId="0">
      <sharedItems containsSemiMixedTypes="0" containsNonDate="0" containsString="0"/>
    </cacheField>
    <cacheField name="Bloquear" numFmtId="0">
      <sharedItems containsBlank="1" count="4">
        <s v="No"/>
        <s v=""/>
        <s v="Bloquear"/>
        <m/>
      </sharedItems>
    </cacheField>
    <cacheField name="F Bloqueo" numFmtId="0">
      <sharedItems containsSemiMixedTypes="0" containsNonDate="0" containsString="0"/>
    </cacheField>
    <cacheField name="FLTV" numFmtId="0">
      <sharedItems containsSemiMixedTypes="0" containsNonDate="0" containsString="0"/>
    </cacheField>
    <cacheField name="Días Almace" numFmtId="0">
      <sharedItems containsSemiMixedTypes="0" containsNonDate="0" containsString="0"/>
    </cacheField>
    <cacheField name="Rango Almacenado" numFmtId="0">
      <sharedItems containsSemiMixedTypes="0" containsNonDate="0" containsString="0"/>
    </cacheField>
    <cacheField name="Bodega" numFmtId="0">
      <sharedItems containsSemiMixedTypes="0" containsNonDate="0" containsString="0"/>
    </cacheField>
    <cacheField name="Fase " numFmtId="0">
      <sharedItems containsSemiMixedTypes="0" containsNonDate="0" containsString="0"/>
    </cacheField>
    <cacheField name="ZONA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iver Mauricio Mendez Porras" refreshedDate="46134.977949652777" createdVersion="8" refreshedVersion="8" minRefreshableVersion="3" recordCount="976" xr:uid="{00000000-000A-0000-FFFF-FFFF01000000}">
  <cacheSource type="worksheet">
    <worksheetSource ref="AG8:BH940" sheet="Conteos"/>
  </cacheSource>
  <cacheFields count="28">
    <cacheField name="Modulo " numFmtId="0">
      <sharedItems/>
    </cacheField>
    <cacheField name="Código" numFmtId="49">
      <sharedItems containsBlank="1" count="216">
        <s v="1430"/>
        <s v="20867"/>
        <s v="2512"/>
        <s v="13451"/>
        <s v="2511"/>
        <s v="7993"/>
        <s v="2174"/>
        <s v="5252"/>
        <s v="1428"/>
        <s v="16210"/>
        <s v="20877"/>
        <s v="22512"/>
        <s v="21156"/>
        <s v="3659"/>
        <s v="20282"/>
        <m/>
        <s v="3664"/>
        <s v="23121"/>
        <s v="3228"/>
        <s v="162"/>
        <s v="3751"/>
        <s v="22613"/>
        <s v="2182"/>
        <s v="3128"/>
        <s v="9672"/>
        <s v="213"/>
        <s v="21155"/>
        <s v="159"/>
        <s v="22613+"/>
        <s v="3128+"/>
        <s v="2976"/>
        <s v="20867+"/>
        <s v="2512+"/>
        <s v="31"/>
        <s v="3810"/>
        <s v="7078"/>
        <s v="2222"/>
        <s v="21447"/>
        <s v="12026"/>
        <s v="2224"/>
        <s v="9508"/>
        <s v="9213"/>
        <s v="164"/>
        <s v="22269"/>
        <s v="14703"/>
        <s v="5255"/>
        <s v="9909"/>
        <s v="21189"/>
        <s v="16466"/>
        <s v="22271"/>
        <s v="22265"/>
        <s v="21203"/>
        <s v="22135"/>
        <s v="8923"/>
        <s v="22270"/>
        <s v="20463"/>
        <s v="23013"/>
        <s v="2641"/>
        <s v="9909-"/>
        <s v="8532"/>
        <s v="21703"/>
        <s v="2882"/>
        <s v="21173"/>
        <s v="22006"/>
        <s v="22102"/>
        <s v="21177"/>
        <s v="22315"/>
        <s v="22202"/>
        <s v="22001"/>
        <s v="22284"/>
        <s v="22003"/>
        <s v="14709"/>
        <s v="5150"/>
        <s v="21730"/>
        <s v="22866"/>
        <s v="20050"/>
        <s v="17155"/>
        <s v="17158"/>
        <s v="17154"/>
        <s v="22242"/>
        <s v="8042"/>
        <s v="12283"/>
        <s v="7599+"/>
        <s v="21161"/>
        <s v="21159"/>
        <s v="7605+"/>
        <s v="3810-"/>
        <s v="21959"/>
        <s v="3787"/>
        <s v="21255"/>
        <s v="22867"/>
        <s v="20469"/>
        <s v="23047"/>
        <s v="15781"/>
        <s v="3583"/>
        <s v="2298"/>
        <s v="9480"/>
        <s v="9482"/>
        <s v="9494"/>
        <s v="9150"/>
        <s v="446" u="1"/>
        <s v="156" u="1"/>
        <s v="22863" u="1"/>
        <s v="9798" u="1"/>
        <s v="3759" u="1"/>
        <s v="22244" u="1"/>
        <s v="22363" u="1"/>
        <s v="22493" u="1"/>
        <s v="19303" u="1"/>
        <s v="13766" u="1"/>
        <s v="21146" u="1"/>
        <s v="5630" u="1"/>
        <s v="7584" u="1"/>
        <s v="5902" u="1"/>
        <s v="22256" u="1"/>
        <s v="20672" u="1"/>
        <s v="21161+" u="1"/>
        <s v="2882-" u="1"/>
        <s v="7596+" u="1"/>
        <s v="22101" u="1"/>
        <s v="383" u="1"/>
        <s v="3617" u="1"/>
        <s v="9480-" u="1"/>
        <s v="5" u="1"/>
        <s v="22513" u="1"/>
        <s v="9508-" u="1"/>
        <s v="7599" u="1"/>
        <s v="22243" u="1"/>
        <s v="22579" u="1"/>
        <s v="3664+" u="1"/>
        <s v="12271" u="1"/>
        <s v="21806" u="1"/>
        <s v="21166" u="1"/>
        <s v="374" u="1"/>
        <s v="22612" u="1"/>
        <s v="7991" u="1"/>
        <s v="7593" u="1"/>
        <s v="3617-" u="1"/>
        <s v="22124" u="1"/>
        <s v="22039" u="1"/>
        <s v="9893" u="1"/>
        <s v="3787+" u="1"/>
        <s v="5632" u="1"/>
        <s v="20668" u="1"/>
        <s v="7605" u="1"/>
        <s v="7596" u="1"/>
        <s v="9963" u="1"/>
        <s v="9494-" u="1"/>
        <s v="13631" u="1"/>
        <s v="21959-" u="1"/>
        <s v="21166+" u="1"/>
        <s v="9845" u="1"/>
        <s v="373" u="1"/>
        <s v="9551" u="1"/>
        <s v="2759" u="1"/>
        <s v="21204" u="1"/>
        <s v="1413" u="1"/>
        <s v="2223" u="1"/>
        <s v="11969" u="1"/>
        <s v="22282" u="1"/>
        <s v="22660" u="1"/>
        <s v="22272" u="1"/>
        <s v="21184" u="1"/>
        <s v="21182" u="1"/>
        <s v="13763" u="1"/>
        <s v="18217" u="1"/>
        <s v="17286" u="1"/>
        <s v="18224" u="1"/>
        <s v="20016" u="1"/>
        <s v="17288" u="1"/>
        <s v="15366+-" u="1"/>
        <s v="15366+" u="1"/>
        <s v="15366-" u="1"/>
        <s v="15366" u="1"/>
        <s v="18039-" u="1"/>
        <s v="3788" u="1"/>
        <s v="13413-+" u="1"/>
        <s v="14647+" u="1"/>
        <s v="14647" u="1"/>
        <s v="18039" u="1"/>
        <s v="165" u="1"/>
        <s v="13413+-" u="1"/>
        <s v="22142" u="1"/>
        <s v="3789" u="1"/>
        <s v="15366--" u="1"/>
        <s v="2160" u="1"/>
        <s v="2160+" u="1"/>
        <s v="17289" u="1"/>
        <s v="2171" u="1"/>
        <s v="20282-" u="1"/>
        <s v="162P" u="1"/>
        <s v="21447--" u="1"/>
        <s v="21165" u="1"/>
        <s v="20466" u="1"/>
        <s v="17158-" u="1"/>
        <s v="224" u="1"/>
        <s v="21447-" u="1"/>
        <s v="21951" u="1"/>
        <s v="8878" u="1"/>
        <s v="21871" u="1"/>
        <s v="20012" u="1"/>
        <s v="8567" u="1"/>
        <s v="20281" u="1"/>
        <s v="9139" u="1"/>
        <s v="17287" u="1"/>
        <s v="20469-" u="1"/>
        <s v="21145" u="1"/>
        <s v="19954" u="1"/>
        <s v="22243+" u="1"/>
        <s v="8072" u="1"/>
        <s v="5257" u="1"/>
        <s v="17158+" u="1"/>
        <s v="3760" u="1"/>
        <s v="21892" u="1"/>
        <s v="21872" u="1"/>
        <s v="17891" u="1"/>
      </sharedItems>
    </cacheField>
    <cacheField name="Descripción " numFmtId="0">
      <sharedItems containsBlank="1" count="187">
        <s v="Envase Clover  320R"/>
        <s v="COSTEÑA RN 330 X 30"/>
        <s v="Poker R 330cc X 30"/>
        <s v="Costeña Bacana R 320cc x 30"/>
        <s v="Cola&amp;Pola RN 330cc X 30"/>
        <s v="Budweiser Lta  269Ccx24 Pack"/>
        <s v="Aguila Lta N 330cc X 6"/>
        <s v="Club Col Lta 330X6 N"/>
        <s v="Poker Lta 330Cc X 6"/>
        <s v="Pony Malta LtaN 330ccX6"/>
        <s v="Costeña R 750 X 16"/>
        <s v="Corona Nr 330Cc X30"/>
        <s v="Club Col TRIGO  330C X 30 "/>
        <s v="Poker R 750cc X 16"/>
        <s v="CORONA REUSABLE 330CC X30"/>
        <s v=""/>
        <s v="Aguila Lig R 750cc X 16"/>
        <s v="Cola&amp;Pola ROJA Lt 330cc X 6"/>
        <s v="Redds Cold Lt 269X6"/>
        <s v="Envase Marron 330R"/>
        <s v="Club Col R 330cc X 30 N"/>
        <s v="Aguila Lig R FRIA HELADA 330cc X 30"/>
        <s v="Pony Malta R 330cc X 30"/>
        <s v="Aguila RN 330cc X 30"/>
        <s v="Budweiser Lta  269Ccx6 Pack TERMO "/>
        <s v="Envase Flint 330R"/>
        <s v="Club Col Trigo Lta 330ccX6 N"/>
        <s v="Caja Plástica Café 330Cc X 30"/>
        <s v="Cola&amp;Pola Lt 330cc X 6"/>
        <s v="Club Col Brr 30L X 1"/>
        <s v="Pony Malta Pet 200ccX30"/>
        <s v="Pony Malta Pet 1.0L X 15"/>
        <s v="Pony Malta Pet 330cc X 24"/>
        <s v="Pony Malta go pet  200cc X 6"/>
        <s v="Agua Zalva Sin Gas Pet 600Cc X 12"/>
        <s v="Pony Malta Pet 1.5LX 6"/>
        <s v="Coronita Nr 210Cc X 6"/>
        <s v="Pallet Coronita 210NR"/>
        <s v="pallet lata"/>
        <s v="AZTECA LATA 310CC X6"/>
        <s v="Aguila 0,0 LTA 330CCX6"/>
        <s v="Club Col RJ Lta 330X6 N"/>
        <s v="Aguila Lta 269Cc X 6"/>
        <s v="Michelob Lta  269Ccx6 Pack"/>
        <s v="Austen lager 330x6"/>
        <s v="Costeña Lta 310cc X 6"/>
        <s v="BAHIA LAGER 310"/>
        <s v="Poker Lta 269cc x 6 LOOSEPACK"/>
        <s v="Cola y pola  Lata 269Cc X 6"/>
        <s v="Azteca Lata-330 X 6"/>
        <s v="Kaufmann Lta 310cc X 6"/>
        <s v="Stella Artois Nr 300Cc X 6"/>
        <s v="BAHIA LIGHT 310 X6"/>
        <s v="Pilsen LtaN 330cc  X  6"/>
        <s v="Club Col Lata 269Cc X 6"/>
        <s v="PONY LESS SUGAR  2.0L X6"/>
        <s v="Cola&amp;Pola Pet 1.5L X 6"/>
        <s v="PONY MALTA LESS 1000CC X15"/>
        <s v="AGUILA ORIGINAL  LTA 330 CC *12 LN9"/>
        <s v="costeña bcna lta 269 Ccx6"/>
        <s v="Modelo Tw 355Cc x 6"/>
        <s v="Aguila Lig CAN LtaN 330ccX6 THERMO INK"/>
        <s v="BBC CAJICA MIEL BRR 29.7L X1"/>
        <s v="BBC CHAPINERO BRR 29.7L X1"/>
        <s v="BBC LAGER BRR 29.7L X1"/>
        <s v="BBC MONSERRATE BRR 29.7L X1"/>
        <s v="Costeñita Bacana Lta 330cc x6"/>
        <s v="Poker Lta 473cc X 6"/>
        <s v="Redds Rose Lt 269X6"/>
        <s v="Michelob Ultra NR 330 CC X6 REM"/>
        <s v="Corona Nr 330Cc X 6"/>
        <s v="Corona Extra Lta  269Ccx6 Pack"/>
        <s v="Corona Extra Lta  269Ccx24 LINEA"/>
        <s v="Corona Extra Lta  269Ccx24 REEM"/>
        <s v="Corona CERO Lta  269Ccx6"/>
        <s v="Budweiser Nr 250Ccx6"/>
        <s v="BBC Cajica Miel Lta 269 x 4 "/>
        <s v="BBC Cajica Miel Nr330ccX4"/>
        <s v="BBC ROSE NR BOT 330ccX4"/>
        <s v="BBC ROSE  Lta 269 x 4 "/>
        <s v="BBC Monserrate Rj Nr330ccX4"/>
        <s v="Pony MaltaGO Pet 1.5LX 6"/>
        <s v="Club Col TW 330ccX6 N"/>
        <s v="Corona CERO Nr 330Cc X 6"/>
        <s v="Michelob Ultra NR 330 CC X24 REM"/>
        <s v="stella  artois LT 269x6 NAC"/>
        <s v="AZTECA LIGHT 310CC X6"/>
        <s v="Gran Club Col Dr 850"/>
        <s v="Aguila R 750cc X 16"/>
        <s v="Redds Cold R 330cc X 30"/>
        <s v="Poker Rn 1000Cc X 13"/>
        <s v="Aguila Lig Rn 1000Cc X 13"/>
        <s v="Aguila Rn 1000Cc X 13"/>
        <s v="Poker Rn 250Cc X 38"/>
        <s v="Envase Marron club col 330R" u="1"/>
        <s v="Caja Plástica AZUL 330Cc X 30" u="1"/>
        <s v="Michelob Ultra NR 330 CC X30 TOC" u="1"/>
        <s v="Club Col Tw 330Cc X 30" u="1"/>
        <s v="Club Col RJ R 330cc X 30 N" u="1"/>
        <s v="Budweiser NR 250Ccx38" u="1"/>
        <s v="REDDS CITRUS RB 330 X30" u="1"/>
        <s v="Cor CEROLta 269Ccx12 Lose pack" u="1"/>
        <s v="Bahia Lager Lat 330cc X6" u="1"/>
        <s v="Bahia Lat 330cc X6" u="1"/>
        <s v="club col Lta 473ccX6" u="1"/>
        <m u="1"/>
        <s v="Pony Malta Pet LESS SUGAR 1.0L X 15" u="1"/>
        <s v="Aguila Lta 473cc X 6" u="1"/>
        <s v="Aguila Lig Lta 269Cc X 6" u="1"/>
        <s v="PILSEN Lta 473cc X 6" u="1"/>
        <s v="POKER LTA 330 CC *12 LN9" u="1"/>
        <s v="Poker Lta 330CC X 6 SIX" u="1"/>
        <s v="BBC Lager Nr330ccX6" u="1"/>
        <s v="COSTEÑA BACANA LATA 473X6" u="1"/>
        <s v="Envase flint 750 R" u="1"/>
        <s v="Costeñita R 175cc X 38" u="1"/>
        <s v="Envase Costeñita 175 Cc" u="1"/>
        <s v="Corona Cero Nr 330Cc X30" u="1"/>
        <s v="Corona CERO Lta  269Ccx24 LINEA" u="1"/>
        <s v="Corona Extra Lta  473Ccx6 Pack" u="1"/>
        <s v="Costeñita Bacana NR 320cc x 6" u="1"/>
        <s v="COSTEÑA BACANA LTA 330X6 SIX SUELTO" u="1"/>
        <s v="Club Col TRIGO NR 330C X 24 REM" u="1"/>
        <s v="Caja Plastica Marron 750Cc X 16" u="1"/>
        <s v="Budweiser CAN  269Ccx6  TERMO EXP ECU" u="1"/>
        <s v="Budweiser Nr 250Ccx24" u="1"/>
        <s v="BBC Bacata Blanca Nr330ccX24" u="1"/>
        <s v="Budweiser R 330Ccx30" u="1"/>
        <s v="Michelob Ultra AMBAR NR 355cc x 6" u="1"/>
        <s v="Stella Artois Bib Nr 12 L" u="1"/>
        <s v="Aguila Lig Lta 473ccX6" u="1"/>
        <s v="Aguila Lta N 330cc X 6 SIX" u="1"/>
        <s v="Bahia Lta 330Cc X 24" u="1"/>
        <s v="Poker Lta 269cc x 6" u="1"/>
        <s v="Aguila Tw 330Cc X 30" u="1"/>
        <s v="Envase MARRON 750 R" u="1"/>
        <s v="Aguila 0,0 RB 330CC X 30" u="1"/>
        <s v="Pony Malta Pet 200cc X 6" u="1"/>
        <s v="Kaufmann Lata 330 X6" u="1"/>
        <s v="Costeña Lta 330cc X 6" u="1"/>
        <s v="Pony Malta Pet 330cc X 6" u="1"/>
        <s v="Pony Malta Pet 2.0L X6" u="1"/>
        <s v="Pony Malta go pet  200cc X 6 PG5 LL6" u="1"/>
        <s v="Club Colombia TW Esmeralda 24 x 330" u="1"/>
        <s v="Pony Malta GO RB 330cc X 30" u="1"/>
        <s v="Aguila Lig NR 330cc X 30" u="1"/>
        <s v="Aguila NR 330cc X 30 " u="1"/>
        <s v="MIKES LATA HARD LEMONADE 355 X 24" u="1"/>
        <s v="CRA TROPLIM FR AMARILLOS LTA 355 x 12 " u="1"/>
        <s v="CRA TROPLima Limon Lta 355 x 24" u="1"/>
        <s v="MIKES LATA HARD LEMONADE 355 X 12" u="1"/>
        <s v="MIKES LATA HARD STRAWBEERY 355 X 4" u="1"/>
        <s v="CRA TROPLimon Toronja Lta 355 x 24" u="1"/>
        <s v="Stella artois 269cc x 6" u="1"/>
        <s v="Stella Artois Belgica  Tw 330cc 4PX6U" u="1"/>
        <s v="Club Col RJ TW 330X6 N" u="1"/>
        <s v="Michelob Ultra BNR 210cc x 6" u="1"/>
        <s v="stella  artois Nr 330x6 mex" u="1"/>
        <s v="pallet carton" u="1"/>
        <s v="Michelob Ultra BNR 330cc x 6" u="1"/>
        <s v="Aguila IMPERIAL TW 330ccX6 N" u="1"/>
        <s v="Club Col NG Tw 330ccX6 N" u="1"/>
        <s v="Aguila Lig R 330cc X 30" u="1"/>
        <s v="CRA TROPLima Lim Fruto Ama Lta 355 x 24" u="1"/>
        <s v="Aguila Lig LtaN 330ccX6" u="1"/>
        <s v="Club Col TRIGO NR 330C X 30 " u="1"/>
        <s v="Stella artois 269cc x 24 VALLE" u="1"/>
        <s v="Corona Extra Lta  269Ccx 12 LINEA 9" u="1"/>
        <s v="Caja Plastica Marron 250Cc X38" u="1"/>
        <s v="Budweiser Lta  269Ccx12 Pack TERMO L9" u="1"/>
        <s v="Malta Leona Pet 400Cc X 6" u="1"/>
        <s v="Aguila IMPERIAL  330cc X 30 " u="1"/>
        <s v="CRA TROPLimon Toronja Lta 355x4" u="1"/>
        <s v="Budweiser Lta 269Ccx24 Exp" u="1"/>
        <s v="CORONITA REUSABLE 210CC X40" u="1"/>
        <s v="Aguila Ligh Rn 250Cc X 38" u="1"/>
        <s v="CRA TROPLim Fr Roj Lta 355 x 24" u="1"/>
        <s v="COSTEÑA Rn 1000Cc X 13" u="1"/>
        <s v="Budweiser RET 250Ccx38" u="1"/>
        <s v="Cor CEROLta 269Ccx12 LN9 TERMO BUD" u="1"/>
        <s v="Aguila Lta 355Ccx12" u="1"/>
        <s v="Club Col NG Lta 330ccX6 N" u="1"/>
        <s v="Corona Extra Lta  269Ccx 6 LINEA 9" u="1"/>
        <s v="Club Col NG R 330cc X 30 N" u="1"/>
        <s v="Club Colombia Mocca-Café 269Cc x6" u="1"/>
        <s v="Aguila IMPERIAL NRB 330cc X 30 " u="1"/>
        <s v="Corona 269x24 EXP ECUADOR LIN" u="1"/>
      </sharedItems>
    </cacheField>
    <cacheField name="Estibas" numFmtId="0">
      <sharedItems containsBlank="1" containsMixedTypes="1" containsNumber="1" containsInteger="1" minValue="1" maxValue="443"/>
    </cacheField>
    <cacheField name="Cajas " numFmtId="0">
      <sharedItems containsString="0" containsBlank="1" containsNumber="1" containsInteger="1" minValue="1" maxValue="480"/>
    </cacheField>
    <cacheField name="Unidades " numFmtId="0">
      <sharedItems containsString="0" containsBlank="1" containsNumber="1" containsInteger="1" minValue="1560" maxValue="1560"/>
    </cacheField>
    <cacheField name="Fecha de vencimiento " numFmtId="14">
      <sharedItems containsNonDate="0" containsDate="1" containsString="0" containsBlank="1" minDate="2026-05-09T00:00:00" maxDate="2027-04-23T00:00:00"/>
    </cacheField>
    <cacheField name="Días para vencer " numFmtId="0">
      <sharedItems containsMixedTypes="1" containsNumber="1" containsInteger="1" minValue="17" maxValue="365"/>
    </cacheField>
    <cacheField name="Estado" numFmtId="0">
      <sharedItems/>
    </cacheField>
    <cacheField name="Frescura " numFmtId="166">
      <sharedItems containsMixedTypes="1" containsNumber="1" minValue="8.1481481481481488E-2" maxValue="1"/>
    </cacheField>
    <cacheField name="Observaciones" numFmtId="0">
      <sharedItems containsDate="1" containsBlank="1" containsMixedTypes="1" minDate="2026-06-16T00:00:00" maxDate="2026-11-12T00:00:00"/>
    </cacheField>
    <cacheField name="Estatus" numFmtId="0">
      <sharedItems containsBlank="1" count="18">
        <s v="ENVASE"/>
        <m/>
        <s v="llenando"/>
        <s v="SALDO ND"/>
        <s v="MAQUILA"/>
        <s v="tapado"/>
        <s v="RETENIDO"/>
        <s v="TERMO TRANSPARENTE"/>
        <s v="TAPA CODIGO"/>
        <s v="CUARENTENA" u="1"/>
        <s v="TER TRANSPARENTE" u="1"/>
        <s v="EXPORTACION" u="1"/>
        <s v="SALDO ND " u="1"/>
        <s v="PRODUCTO NR" u="1"/>
        <s v="MAQUILA " u="1"/>
        <s v="EXPORTACIÓN" u="1"/>
        <s v="Lllenando" u="1"/>
        <s v="PRODUCCIÓN" u="1"/>
      </sharedItems>
    </cacheField>
    <cacheField name="Exclusión" numFmtId="0">
      <sharedItems/>
    </cacheField>
    <cacheField name="Fecha de Producción" numFmtId="14">
      <sharedItems containsDate="1" containsMixedTypes="1" minDate="2025-08-17T00:00:00" maxDate="2026-04-23T00:00:00"/>
    </cacheField>
    <cacheField name="Total Cajas" numFmtId="3">
      <sharedItems containsMixedTypes="1" containsNumber="1" containsInteger="1" minValue="0" maxValue="170112"/>
    </cacheField>
    <cacheField name="Total Unidades" numFmtId="3">
      <sharedItems containsMixedTypes="1" containsNumber="1" containsInteger="1" minValue="0" maxValue="1020672"/>
    </cacheField>
    <cacheField name="Hectolitros" numFmtId="168">
      <sharedItems containsMixedTypes="1" containsNumber="1" minValue="0" maxValue="2143.4112"/>
    </cacheField>
    <cacheField name="Material" numFmtId="0">
      <sharedItems containsMixedTypes="1" containsNumber="1" containsInteger="1" minValue="31" maxValue="3500159"/>
    </cacheField>
    <cacheField name="Familia" numFmtId="0">
      <sharedItems containsMixedTypes="1" containsNumber="1" containsInteger="1" minValue="0" maxValue="0"/>
    </cacheField>
    <cacheField name="Vida Util" numFmtId="0">
      <sharedItems containsMixedTypes="1" containsNumber="1" containsInteger="1" minValue="0" maxValue="365"/>
    </cacheField>
    <cacheField name="Prioridad T1" numFmtId="0">
      <sharedItems/>
    </cacheField>
    <cacheField name="Prioridad T2" numFmtId="0">
      <sharedItems/>
    </cacheField>
    <cacheField name="APTO T1" numFmtId="0">
      <sharedItems/>
    </cacheField>
    <cacheField name="APTO T2" numFmtId="0">
      <sharedItems/>
    </cacheField>
    <cacheField name="APTO KA" numFmtId="0">
      <sharedItems/>
    </cacheField>
    <cacheField name="Bloquear" numFmtId="0">
      <sharedItems/>
    </cacheField>
    <cacheField name="F Bloqueo" numFmtId="14">
      <sharedItems containsDate="1" containsMixedTypes="1" minDate="1899-12-31T00:49:12" maxDate="2027-03-24T00:00:00"/>
    </cacheField>
    <cacheField name="FLTV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iver Mauricio Mendez Porras" refreshedDate="46178.942367592594" createdVersion="8" refreshedVersion="8" minRefreshableVersion="3" recordCount="976" xr:uid="{00000000-000A-0000-FFFF-FFFF02000000}">
  <cacheSource type="worksheet">
    <worksheetSource ref="AG8:BH940" sheet="Conteos"/>
  </cacheSource>
  <cacheFields count="28">
    <cacheField name="Modulo " numFmtId="0">
      <sharedItems/>
    </cacheField>
    <cacheField name="Código" numFmtId="49">
      <sharedItems containsBlank="1" count="255">
        <s v="162"/>
        <s v="13451"/>
        <m/>
        <s v="2182"/>
        <s v="2174"/>
        <s v="446"/>
        <s v="16210"/>
        <s v="1430"/>
        <s v="22512"/>
        <s v="20867"/>
        <s v="3664"/>
        <s v="21156"/>
        <s v="2511"/>
        <s v="3751"/>
        <s v="2976"/>
        <s v="5252"/>
        <s v="22613"/>
        <s v="20282"/>
        <s v="3759"/>
        <s v="3583"/>
        <s v="2512"/>
        <s v="5255"/>
        <s v="156"/>
        <s v="1428"/>
        <s v="3128"/>
        <s v="23121"/>
        <s v="3659"/>
        <s v="159"/>
        <s v="14709"/>
        <s v="21730"/>
        <s v="22613+"/>
        <s v="3128+"/>
        <s v="20867+"/>
        <s v="20050"/>
        <s v="2224"/>
        <s v="12026"/>
        <s v="9508"/>
        <s v="2222"/>
        <s v="3810"/>
        <s v="21173"/>
        <s v="7078"/>
        <s v="21255"/>
        <s v="164"/>
        <s v="9213"/>
        <s v="22256"/>
        <s v="7605"/>
        <s v="9672"/>
        <s v="3228"/>
        <s v="8567"/>
        <s v="22271"/>
        <s v="8532"/>
        <s v="16466"/>
        <s v="2641"/>
        <s v="21155"/>
        <s v="21703"/>
        <s v="21959"/>
        <s v="22284"/>
        <s v="22003"/>
        <s v="22202"/>
        <s v="22006"/>
        <s v="22315"/>
        <s v="21189"/>
        <s v="22135"/>
        <s v="20463"/>
        <s v="22270"/>
        <s v="9909"/>
        <s v="22269"/>
        <s v="23047"/>
        <s v="23013"/>
        <s v="22265"/>
        <s v="21447"/>
        <s v="21203"/>
        <s v="17155"/>
        <s v="22866"/>
        <s v="7599+"/>
        <s v="12283"/>
        <s v="21159"/>
        <s v="3787"/>
        <s v="21161"/>
        <s v="7596+"/>
        <s v="22579"/>
        <s v="17158"/>
        <s v="17154"/>
        <s v="22242"/>
        <s v="7584"/>
        <s v="22867"/>
        <s v="22102"/>
        <s v="20469"/>
        <s v="22866-"/>
        <s v="9494"/>
        <s v="9480"/>
        <s v="20877"/>
        <s v="7993"/>
        <s v="15781"/>
        <s v="9482"/>
        <s v="3617"/>
        <s v="21146"/>
        <s v="9798"/>
        <s v="5630"/>
        <s v="9150"/>
        <s v="213" u="1"/>
        <s v="374" u="1"/>
        <s v="2512+" u="1"/>
        <s v="31" u="1"/>
        <s v="8923" u="1"/>
        <s v="2882" u="1"/>
        <s v="21177" u="1"/>
        <s v="7605+" u="1"/>
        <s v="21161+" u="1"/>
        <s v="7603+" u="1"/>
        <s v="5632" u="1"/>
        <s v="23211" u="1"/>
        <s v="14703" u="1"/>
        <s v="9909-" u="1"/>
        <s v="7599" u="1"/>
        <s v="025" u="1"/>
        <s v="2634" u="1"/>
        <s v="373" u="1"/>
        <s v="3617-" u="1"/>
        <s v="22863" u="1"/>
        <s v="5150" u="1"/>
        <s v="22363" u="1"/>
        <s v="20050-" u="1"/>
        <s v="7991" u="1"/>
        <s v="19303" u="1"/>
        <s v="5902" u="1"/>
        <s v="22001" u="1"/>
        <s v="22513" u="1"/>
        <s v="8042" u="1"/>
        <s v="3810-" u="1"/>
        <s v="2298" u="1"/>
        <s v="22244" u="1"/>
        <s v="22493" u="1"/>
        <s v="13766" u="1"/>
        <s v="20672" u="1"/>
        <s v="2882-" u="1"/>
        <s v="22101" u="1"/>
        <s v="383" u="1"/>
        <s v="9480-" u="1"/>
        <s v="5" u="1"/>
        <s v="22243" u="1"/>
        <s v="9508-" u="1"/>
        <s v="21806" u="1"/>
        <s v="21166" u="1"/>
        <s v="22612" u="1"/>
        <s v="7593" u="1"/>
        <s v="22124" u="1"/>
        <s v="22039" u="1"/>
        <s v="9893" u="1"/>
        <s v="3787+" u="1"/>
        <s v="20668" u="1"/>
        <s v="7596" u="1"/>
        <s v="9494-" u="1"/>
        <s v="13631" u="1"/>
        <s v="21959-" u="1"/>
        <s v="21166+" u="1"/>
        <s v="9845" u="1"/>
        <s v="9551" u="1"/>
        <s v="2759" u="1"/>
        <s v="165" u="1"/>
        <s v="13413+-" u="1"/>
        <s v="21204" u="1"/>
        <s v="1413" u="1"/>
        <s v="11969" u="1"/>
        <s v="2223" u="1"/>
        <s v="22142" u="1"/>
        <s v="22660" u="1"/>
        <s v="22272" u="1"/>
        <s v="21184" u="1"/>
        <s v="21182" u="1"/>
        <s v="13763" u="1"/>
        <s v="18217" u="1"/>
        <s v="17286" u="1"/>
        <s v="18224" u="1"/>
        <s v="20016" u="1"/>
        <s v="17288" u="1"/>
        <s v="2160" u="1"/>
        <s v="2171" u="1"/>
        <s v="2160+" u="1"/>
        <s v="20282-" u="1"/>
        <s v="162P" u="1"/>
        <s v="21871" u="1"/>
        <s v="21165" u="1"/>
        <s v="20466" u="1"/>
        <s v="21951" u="1"/>
        <s v="17158-" u="1"/>
        <s v="21447-" u="1"/>
        <s v="8878" u="1"/>
        <s v="22282" u="1"/>
        <s v="20469-" u="1"/>
        <s v="22243+" u="1"/>
        <s v="5257" u="1"/>
        <s v="17158+" u="1"/>
        <s v="19954" u="1"/>
        <s v="3760" u="1"/>
        <s v="21892" u="1"/>
        <s v="21872" u="1"/>
        <s v="17891" u="1"/>
        <s v="2224-" u="1"/>
        <s v="2759-" u="1"/>
        <s v="22125" u="1"/>
        <s v="17891+" u="1"/>
        <s v="7603" u="1"/>
        <s v="2224--" u="1"/>
        <s v="2224+-" u="1"/>
        <s v="22282-" u="1"/>
        <s v="20281" u="1"/>
        <s v="13413" u="1"/>
        <s v="20281-" u="1"/>
        <s v="21186" u="1"/>
        <s v="21145" u="1"/>
        <s v="7780" u="1"/>
        <s v="21876" u="1"/>
        <s v="7790" u="1"/>
        <s v="7836" u="1"/>
        <s v="7807" u="1"/>
        <s v="419215p" u="1"/>
        <s v="13413-+" u="1"/>
        <s v="3788" u="1"/>
        <s v="3789" u="1"/>
        <s v="21187" u="1"/>
        <s v="14798" u="1"/>
        <s v="9139" u="1"/>
        <s v="17289" u="1"/>
        <s v="15366+-" u="1"/>
        <s v="15366+" u="1"/>
        <s v="15366" u="1"/>
        <s v="15366-" u="1"/>
        <s v="18039-" u="1"/>
        <s v="14647" u="1"/>
        <s v="14647+" u="1"/>
        <s v="18039" u="1"/>
        <s v="17287" u="1"/>
        <s v="15366--" u="1"/>
        <s v="430" u="1"/>
        <s v="21174" u="1"/>
        <s v="3787-" u="1"/>
        <s v="21860" u="1"/>
        <s v="18220" u="1"/>
        <s v="18216" u="1"/>
        <s v="18218" u="1"/>
        <s v="16398" u="1"/>
        <s v="21038" u="1"/>
        <s v="13413+" u="1"/>
        <s v="1416" u="1"/>
        <s v="5250" u="1"/>
        <s v="9084" u="1"/>
        <s v="26" u="1"/>
        <s v="9508--" u="1"/>
        <s v="163" u="1"/>
        <s v="1431" u="1"/>
        <s v="7487" u="1"/>
        <s v="9963" u="1"/>
        <s v="3203" u="1"/>
        <s v="13451+" u="1"/>
      </sharedItems>
    </cacheField>
    <cacheField name="Descripción " numFmtId="0">
      <sharedItems containsBlank="1" count="219">
        <s v="Envase Marron 330R"/>
        <s v="Costeña Bacana R 320cc x 30"/>
        <s v=""/>
        <s v="Pony Malta R 330cc X 30"/>
        <s v="Aguila Lta N 330cc X 6"/>
        <s v="Envase Marron club col 330R"/>
        <s v="Pony Malta LtaN 330ccX6"/>
        <s v="Envase Clover  320R"/>
        <s v="Corona Nr 330Cc X30"/>
        <s v="COSTEÑA RN 330 X 30"/>
        <s v="Aguila Lig R 750cc X 16"/>
        <s v="Club Col TRIGO  330C X 30 "/>
        <s v="Cola&amp;Pola RN 330cc X 30"/>
        <s v="Club Col R 330cc X 30 N"/>
        <s v="Cola&amp;Pola Lt 330cc X 6"/>
        <s v="Club Col Lta 330X6 N"/>
        <s v="Aguila Lig R FRIA HELADA 330cc X 30"/>
        <s v="CORONA REUSABLE 330CC X30"/>
        <s v="Club Col RJ R 330cc X 30 N"/>
        <s v="Aguila R 750cc X 16"/>
        <s v="Poker R 330cc X 30"/>
        <s v="Club Col RJ Lta 330X6 N"/>
        <s v="Caja Plástica AZUL 330Cc X 30"/>
        <s v="Poker Lta 330Cc X 6"/>
        <s v="Aguila RN 330cc X 30"/>
        <s v="Cola&amp;Pola ROJA Lt 330cc X 6"/>
        <s v="Poker R 750cc X 16"/>
        <s v="Caja Plástica Café 330Cc X 30"/>
        <s v="Costeñita Bacana Lta 330cc x6"/>
        <s v="Redds Rose Lt 269X6"/>
        <s v="Corona Nr 330Cc X 6"/>
        <s v="Pony Malta Pet 1.5LX 6"/>
        <s v="Agua Zalva Sin Gas Pet 600Cc X 12"/>
        <s v="Coronita Nr 210Cc X 6"/>
        <s v="Pony Malta Pet 330cc X 24"/>
        <m/>
        <s v="Pony Malta Pet 200ccX30"/>
        <s v="PONY MALTA LESS 1000CC X15"/>
        <s v="Pony Malta Pet 1.0L X 15"/>
        <s v="Corona CERO Nr 330Cc X 6"/>
        <s v="pallet lata"/>
        <s v="Pallet Coronita 210NR"/>
        <s v="POKER LTA 330 CC *12 LN9"/>
        <s v="BBC Monserrate Rj Nr330ccX4"/>
        <s v="Budweiser Lta  269Ccx6 Pack TERMO "/>
        <s v="Redds Cold Lt 269X6"/>
        <s v="Budweiser Lta 269Ccx24 Exp"/>
        <s v="Costeña Lta 310cc X 6"/>
        <s v="Club Col Lata 269Cc X 6"/>
        <s v="Austen lager 330x6"/>
        <s v="Pilsen LtaN 330cc  X  6"/>
        <s v="Club Col Trigo Lta 330ccX6 N"/>
        <s v="PONY LESS SUGAR  2.0L X6"/>
        <s v="Pony MaltaGO Pet 1.5LX 6"/>
        <s v="BBC LAGER BRR 29.7L X1"/>
        <s v="BBC MONSERRATE BRR 29.7L X1"/>
        <s v="BBC CAJICA MIEL BRR 29.7L X1"/>
        <s v="AGUILA ORIGINAL  LTA 330 CC *12 LN9"/>
        <s v="Aguila Lig CAN LtaN 330ccX6 THERMO INK"/>
        <s v="Michelob Lta  269Ccx6 Pack"/>
        <s v="Cola y pola  Lata 269Cc X 6"/>
        <s v="Stella Artois Nr 300Cc X 6"/>
        <s v="Kaufmann Lta 310cc X 6"/>
        <s v="Aguila Lta 269Cc X 6"/>
        <s v="AZTECA LATA 310CC X6"/>
        <s v="AZTECA LIGHT 310CC X6"/>
        <s v="BAHIA LIGHT 310 X6"/>
        <s v="BAHIA LAGER 310"/>
        <s v="Pony Malta go pet  200cc X 6"/>
        <s v="Poker Lta 269cc x 6 LOOSEPACK"/>
        <s v="Corona Extra Lta  269Ccx6 Pack"/>
        <s v="Michelob Ultra NR 330 CC X6 REM"/>
        <s v="BBC Cajica Miel Nr330ccX4"/>
        <s v="BBC Cajica Miel Lta 269 x 4 "/>
        <s v="BBC ROSE  Lta 269 x 4 "/>
        <s v="Club Col TW 330ccX6 N"/>
        <s v="BBC ROSE NR BOT 330ccX4"/>
        <s v="BBC Lager Nr330ccX6"/>
        <s v="Corona Extra Lta  473Ccx6 Pack"/>
        <s v="Corona Extra Lta  269Ccx24 LINEA"/>
        <s v="Corona Extra Lta  269Ccx24 REEM"/>
        <s v="Corona CERO Lta  269Ccx6"/>
        <s v="Aguila Lig Lta 269Cc X 6"/>
        <s v="Michelob Ultra NR 330 CC X24 REM"/>
        <s v="Costeña bcna lta 269 Ccx6"/>
        <s v="stella  artois LT 269x6 NAC"/>
        <s v="Aguila Rn 1000Cc X 13"/>
        <s v="Poker Rn 1000Cc X 13"/>
        <s v="Costeña R 750 X 16"/>
        <s v="Budweiser Lta  269Ccx24 Pack"/>
        <s v="Gran Club Col Dr 850"/>
        <s v="Aguila Lig Rn 1000Cc X 13"/>
        <s v="Costeñita R 175cc X 38"/>
        <s v="club col Lta 473ccX6"/>
        <s v="Club Col Tw 330Cc X 30"/>
        <s v="Aguila Lta 473cc X 6"/>
        <s v="Poker Rn 250Cc X 38"/>
        <s v="Envase Flint 330R" u="1"/>
        <s v="Caja Plastica Marron 750Cc X 16" u="1"/>
        <s v="Club Col Brr 30L X 1" u="1"/>
        <s v="Azteca Lata-330 X 6" u="1"/>
        <s v="Cola&amp;Pola Pet 1.5L X 6" u="1"/>
        <s v="Modelo Tw 355Cc x 6" u="1"/>
        <s v="BBC Chapinero Porter Nr 330x4 Four PK" u="1"/>
        <s v="Aguila Lig Lta 473ccX6" u="1"/>
        <s v="PONY MALTA LESS SUGGAR PET 200CC X30" u="1"/>
        <s v="Aguila 0,0 LTA 330CCX6" u="1"/>
        <s v="Barril 30L Vacio" u="1"/>
        <s v="Pilsen R 330cc X 30" u="1"/>
        <s v="Envase MARRON 750 R" u="1"/>
        <s v="Michelob Ultra NR 330 CC X30 TOC" u="1"/>
        <s v="Poker Lta 473cc X 6" u="1"/>
        <s v="REDDS CITRUS RB 330 X30" u="1"/>
        <s v="Budweiser Nr 250Ccx24" u="1"/>
        <s v="Bahia Lager Lat 330cc X6" u="1"/>
        <s v="PILSEN Lta 473cc X 6" u="1"/>
        <s v="BBC CHAPINERO BRR 29.7L X1" u="1"/>
        <s v="Corona Cero Nr 330Cc X30" u="1"/>
        <s v="Budweiser Nr 250Ccx6" u="1"/>
        <s v="Redds Cold R 330cc X 30" u="1"/>
        <s v="Budweiser NR 250Ccx38" u="1"/>
        <s v="Cor CEROLta 269Ccx12 Lose pack" u="1"/>
        <s v="Bahia Lat 330cc X6" u="1"/>
        <s v="Pony Malta Pet LESS SUGAR 1.0L X 15" u="1"/>
        <s v="Poker Lta 330CC X 6 SIX" u="1"/>
        <s v="COSTEÑA BACANA LATA 473X6" u="1"/>
        <s v="Envase flint 750 R" u="1"/>
        <s v="Envase Costeñita 175 Cc" u="1"/>
        <s v="Corona CERO Lta  269Ccx24 LINEA" u="1"/>
        <s v="COSTEÑA BACANA LTA 330X6 SIX SUELTO" u="1"/>
        <s v="Club Col TRIGO NR 330C X 24 REM" u="1"/>
        <s v="Budweiser CAN  269Ccx6  TERMO EXP ECU" u="1"/>
        <s v="BBC Bacata Blanca Nr330ccX24" u="1"/>
        <s v="Budweiser R 330Ccx30" u="1"/>
        <s v="Michelob Ultra AMBAR NR 355cc x 6" u="1"/>
        <s v="Stella Artois Bib Nr 12 L" u="1"/>
        <s v="Aguila Lta N 330cc X 6 SIX" u="1"/>
        <s v="Poker Lta 269cc x 6" u="1"/>
        <s v="Aguila Tw 330Cc X 30" u="1"/>
        <s v="Aguila 0,0 RB 330CC X 30" u="1"/>
        <s v="Pony Malta Pet 200cc X 6" u="1"/>
        <s v="pallet carton" u="1"/>
        <s v="Michelob Ultra BNR 330cc x 6" u="1"/>
        <s v="Kaufmann Lata 330 X6" u="1"/>
        <s v="Costeña Lta 330cc X 6" u="1"/>
        <s v="Pony Malta Pet 2.0L X6" u="1"/>
        <s v="Pony Malta Pet 330cc X 6" u="1"/>
        <s v="Aguila IMPERIAL TW 330ccX6 N" u="1"/>
        <s v="Club Colombia TW Esmeralda 24 x 330" u="1"/>
        <s v="Pony Malta GO RB 330cc X 30" u="1"/>
        <s v="Aguila Lig NR 330cc X 30" u="1"/>
        <s v="Aguila NR 330cc X 30 " u="1"/>
        <s v="MIKES LATA HARD LEMONADE 355 X 24" u="1"/>
        <s v="CRA TROPLIM FR AMARILLOS LTA 355 x 12 " u="1"/>
        <s v="CRA TROPLima Limon Lta 355 x 24" u="1"/>
        <s v="MIKES LATA HARD LEMONADE 355 X 12" u="1"/>
        <s v="MIKES LATA HARD STRAWBEERY 355 X 4" u="1"/>
        <s v="CRA TROPLimon Toronja Lta 355 x 24" u="1"/>
        <s v="Aguila Lig R 330cc X 30" u="1"/>
        <s v="Aguila Lig LtaN 330ccX6" u="1"/>
        <s v="Aguila IMPERIAL  330cc X 30 " u="1"/>
        <s v="Club Col TRIGO NR 330C X 30 " u="1"/>
        <s v="Stella artois 269cc x 24 VALLE" u="1"/>
        <s v="Budweiser Lta  269Ccx12 Pack TERMO L9" u="1"/>
        <s v="Corona Extra Lta  269Ccx 12 LINEA 9" u="1"/>
        <s v="Malta Leona Pet 400Cc X 6" u="1"/>
        <s v="Pony Malta go pet  200cc X 6 PG5 LL6" u="1"/>
        <s v="Cor CEROLta 269Ccx12 LN9 TERMO BUD" u="1"/>
        <s v="Club Col NG Lta 330ccX6 N" u="1"/>
        <s v="Corona Extra Lta  269Ccx 6 LINEA 9" u="1"/>
        <s v="Budweiser RET 250Ccx38" u="1"/>
        <s v="Club Col NG R 330cc X 30 N" u="1"/>
        <s v="Club Colombia Mocca-Café 269Cc x6" u="1"/>
        <s v="Aguila IMPERIAL NRB 330cc X 30 " u="1"/>
        <s v="Corona 269x24 EXP ECUADOR LIN" u="1"/>
        <s v="Corona CERO Nr 330Cc X 6 EXP ECU" u="1"/>
        <s v="Corona 269x24 EXP ECUADOR LIN-9" u="1"/>
        <s v="CORONITA REUSABLE 210CC X40" u="1"/>
        <s v="Michelob Ultra BNR 355cc x 6" u="1"/>
        <s v="Aguila Lig NR 750cc X 16" u="1"/>
        <s v="COSTEÑA Rn 1000Cc X 13" u="1"/>
        <s v="BBC LAGER BRR 30L x 1" u="1"/>
        <s v="BBC CAJICA MIEL BRR 30L X 1" u="1"/>
        <s v="BBC MONSERRATE ROJA BRR 30L x 1" u="1"/>
        <s v="BBC CHAPINERO PORTER BRR 30L X 1" u="1"/>
        <s v="Pallet Corona 355Nr" u="1"/>
        <s v="Michelob Ultra BNR 210cc x 6" u="1"/>
        <s v="Club Col RJ TW 330X6 N" u="1"/>
        <s v="Club Col NG Tw 330ccX6 N" u="1"/>
        <s v="Aguila NR 750cc X 16" u="1"/>
        <s v="MIKES LATA HARD LEMONADE 355 X 4" u="1"/>
        <s v="Aguila Ligh Rn 250Cc X 38" u="1"/>
        <s v="CRA TROPLima Lim Fruto Ama Lta 355 x 24" u="1"/>
        <s v="Stella artois 269cc x 6" u="1"/>
        <s v="Stella Artois Belgica  Tw 330cc 4PX6U" u="1"/>
        <s v="stella  artois Nr 330x6 mex" u="1"/>
        <s v="CRA TROPLim Fr Roj Lta 355 x 24" u="1"/>
        <s v="Envase costeña vacana  club col 330R" u="1"/>
        <s v="Cola&amp;Pola CLEAR CAN Lt 330cc X 6" u="1"/>
        <s v="Aguila  330cc X 30 NUEVO" u="1"/>
        <s v="Corona Tropical LIM FR AMARILLOS LTA 355 x 12 " u="1"/>
        <s v="Corona Tropical Lima Limon Lta 355 x 24" u="1"/>
        <s v="Corona Tropical Lima Lim Fruto Ama Lta 355 x 24" u="1"/>
        <s v="Corona Tropical Limon Toronja Lta 355 x 24" u="1"/>
        <s v="Corona Tropical Lim Fr Roj Lta 355 x 24" u="1"/>
        <s v="Corona Tropical LIM TORONJA LTA  355 x 12 " u="1"/>
        <s v="Corona Tropical LIM FR ROJOS LTA 355 x 12 " u="1"/>
        <s v="Corona Tropical LIMA LIMON LTA  355 x 12 " u="1"/>
        <s v="Malta leona café 269x6 " u="1"/>
        <s v="FUSION PET 400x6" u="1"/>
        <s v="Costeña Lta 330cc X 24" u="1"/>
        <s v="Club Col Lta 330cc X 24 N" u="1"/>
        <s v="Kaufmann Lata 330 X24" u="1"/>
        <s v="Aguila Brr 50L X 1" u="1"/>
        <s v="Estiba Cerv Madera 1280X1080X120" u="1"/>
        <s v="Poker Lta 330ccX 24" u="1"/>
        <s v="CLUB COL LTA 269CC X 24" u="1"/>
        <s v="Bahia Lta 330Cc X 24" u="1"/>
        <s v="Redds Cold Lt 269cc X 24" u="1"/>
      </sharedItems>
    </cacheField>
    <cacheField name="Estibas" numFmtId="0">
      <sharedItems containsString="0" containsBlank="1" containsNumber="1" containsInteger="1" minValue="1" maxValue="132"/>
    </cacheField>
    <cacheField name="Cajas " numFmtId="0">
      <sharedItems containsString="0" containsBlank="1" containsNumber="1" containsInteger="1" minValue="1" maxValue="762"/>
    </cacheField>
    <cacheField name="Unidades " numFmtId="0">
      <sharedItems containsNonDate="0" containsString="0" containsBlank="1"/>
    </cacheField>
    <cacheField name="Fecha de vencimiento " numFmtId="14">
      <sharedItems containsNonDate="0" containsDate="1" containsString="0" containsBlank="1" minDate="2023-03-13T00:00:00" maxDate="2027-06-06T00:00:00" count="880">
        <m/>
        <d v="2026-12-02T00:00:00"/>
        <d v="2026-12-01T00:00:00"/>
        <d v="2026-11-30T00:00:00"/>
        <d v="2027-05-28T00:00:00"/>
        <d v="2027-02-27T00:00:00"/>
        <d v="2027-02-26T00:00:00"/>
        <d v="2027-06-04T00:00:00"/>
        <d v="2026-11-27T00:00:00"/>
        <d v="2026-11-18T00:00:00"/>
        <d v="2027-06-05T00:00:00"/>
        <d v="2027-06-02T00:00:00"/>
        <d v="2027-06-03T00:00:00"/>
        <d v="2027-06-01T00:00:00"/>
        <d v="2026-11-25T00:00:00"/>
        <d v="2026-11-21T00:00:00"/>
        <d v="2026-11-24T00:00:00"/>
        <d v="2026-11-23T00:00:00"/>
        <d v="2026-11-07T00:00:00"/>
        <d v="2026-11-29T00:00:00"/>
        <d v="2027-02-21T00:00:00"/>
        <d v="2027-05-15T00:00:00"/>
        <d v="2027-05-16T00:00:00"/>
        <d v="2026-10-25T00:00:00"/>
        <d v="2026-10-24T00:00:00"/>
        <d v="2026-11-28T00:00:00"/>
        <d v="2026-11-26T00:00:00"/>
        <d v="2027-03-02T00:00:00"/>
        <d v="2027-02-24T00:00:00"/>
        <d v="2026-11-17T00:00:00"/>
        <d v="2026-11-12T00:00:00"/>
        <d v="2027-03-01T00:00:00"/>
        <d v="2026-11-10T00:00:00"/>
        <d v="2027-02-25T00:00:00"/>
        <d v="2026-11-22T00:00:00"/>
        <d v="2026-10-01T00:00:00"/>
        <d v="2026-09-30T00:00:00"/>
        <d v="2026-08-08T00:00:00"/>
        <d v="2026-08-26T00:00:00"/>
        <d v="2026-08-30T00:00:00"/>
        <d v="2026-09-03T00:00:00"/>
        <d v="2026-08-31T00:00:00"/>
        <d v="2026-08-21T00:00:00"/>
        <d v="2027-05-09T00:00:00"/>
        <d v="2027-05-26T00:00:00"/>
        <d v="2027-05-27T00:00:00"/>
        <d v="2027-05-30T00:00:00"/>
        <d v="2027-02-23T00:00:00"/>
        <d v="2027-05-12T00:00:00"/>
        <d v="2027-05-29T00:00:00"/>
        <d v="2027-02-13T00:00:00"/>
        <d v="2027-05-23T00:00:00"/>
        <d v="2027-05-31T00:00:00"/>
        <d v="2027-05-13T00:00:00"/>
        <d v="2026-10-04T00:00:00"/>
        <d v="2027-05-21T00:00:00"/>
        <d v="2027-02-08T00:00:00"/>
        <d v="2027-05-17T00:00:00"/>
        <d v="2027-02-09T00:00:00"/>
        <d v="2027-05-22T00:00:00"/>
        <d v="2027-02-06T00:00:00"/>
        <d v="2027-02-14T00:00:00"/>
        <d v="2027-02-20T00:00:00"/>
        <d v="2026-08-16T00:00:00"/>
        <d v="2026-08-17T00:00:00"/>
        <d v="2026-07-11T00:00:00"/>
        <d v="2026-07-12T00:00:00"/>
        <d v="2027-01-23T00:00:00"/>
        <d v="2026-08-18T00:00:00"/>
        <d v="2026-11-19T00:00:00"/>
        <d v="2027-01-07T00:00:00"/>
        <d v="2027-05-24T00:00:00"/>
        <d v="2027-05-25T00:00:00"/>
        <d v="2026-09-11T00:00:00"/>
        <d v="2026-08-27T00:00:00"/>
        <d v="2026-09-13T00:00:00"/>
        <d v="2026-09-19T00:00:00"/>
        <d v="2026-09-28T00:00:00"/>
        <d v="2026-08-07T00:00:00"/>
        <d v="2026-09-21T00:00:00"/>
        <d v="2027-02-19T00:00:00"/>
        <d v="2026-11-02T00:00:00"/>
        <d v="2027-02-02T00:00:00"/>
        <d v="2027-02-07T00:00:00"/>
        <d v="2026-07-21T00:00:00"/>
        <d v="2026-07-19T00:00:00"/>
        <d v="2026-07-28T00:00:00"/>
        <d v="2026-07-05T00:00:00"/>
        <d v="2027-02-11T00:00:00"/>
        <d v="2027-01-04T00:00:00"/>
        <d v="2027-02-10T00:00:00"/>
        <d v="2026-12-06T00:00:00"/>
        <d v="2026-11-03T00:00:00"/>
        <d v="2027-01-06T00:00:00"/>
        <d v="2027-01-03T00:00:00"/>
        <d v="2026-08-19T00:00:00"/>
        <d v="2026-07-23T00:00:00"/>
        <d v="2027-02-12T00:00:00"/>
        <d v="2027-01-18T00:00:00"/>
        <d v="2027-02-05T00:00:00"/>
        <d v="2027-03-05T00:00:00"/>
        <d v="2027-01-22T00:00:00"/>
        <d v="2026-10-15T00:00:00"/>
        <d v="2026-08-29T00:00:00"/>
        <d v="2027-02-01T00:00:00"/>
        <d v="2027-01-19T00:00:00"/>
        <d v="2027-01-11T00:00:00"/>
        <d v="2026-09-27T00:00:00"/>
        <d v="2027-05-20T00:00:00"/>
        <d v="2026-09-26T00:00:00"/>
        <d v="2026-10-21T00:00:00"/>
        <d v="2026-10-08T00:00:00"/>
        <d v="2026-11-04T00:00:00"/>
        <d v="2026-11-08T00:00:00"/>
        <d v="2027-01-29T00:00:00"/>
        <d v="2026-10-29T00:00:00"/>
        <d v="2026-08-20T00:00:00"/>
        <d v="2026-08-09T00:00:00"/>
        <d v="2026-08-22T00:00:00"/>
        <d v="2027-02-28T00:00:00"/>
        <d v="2026-08-25T00:00:00"/>
        <d v="2027-02-18T00:00:00"/>
        <d v="2027-01-28T00:00:00"/>
        <d v="2026-12-24T00:00:00"/>
        <d v="2026-11-16T00:00:00"/>
        <d v="2026-11-11T00:00:00"/>
        <d v="2027-02-16T00:00:00"/>
        <d v="2026-11-05T00:00:00"/>
        <d v="2026-08-23T00:00:00"/>
        <d v="2026-08-24T00:00:00"/>
        <d v="2026-09-02T00:00:00"/>
        <d v="2026-10-26T00:00:00"/>
        <d v="2026-10-09T00:00:00"/>
        <d v="2026-11-20T00:00:00"/>
        <d v="2026-07-09T00:00:00"/>
        <d v="2026-11-01T00:00:00"/>
        <d v="2026-08-13T00:00:00"/>
        <d v="2026-09-18T00:00:00"/>
        <d v="2026-08-02T00:00:00"/>
        <d v="2027-05-03T00:00:00"/>
        <d v="2027-04-15T00:00:00"/>
        <d v="2027-04-20T00:00:00"/>
        <d v="2027-02-22T00:00:00"/>
        <d v="2027-05-19T00:00:00"/>
        <d v="2026-10-18T00:00:00"/>
        <d v="2026-10-13T00:00:00"/>
        <d v="2026-10-14T00:00:00"/>
        <d v="2027-01-30T00:00:00"/>
        <d v="2026-07-18T00:00:00"/>
        <d v="2026-09-15T00:00:00"/>
        <d v="2027-04-28T00:00:00"/>
        <d v="2027-01-20T00:00:00"/>
        <d v="2027-04-27T00:00:00"/>
        <d v="2027-01-21T00:00:00"/>
        <d v="2026-11-09T00:00:00"/>
        <d v="2027-02-03T00:00:00"/>
        <d v="2027-01-31T00:00:00"/>
        <d v="2026-10-12T00:00:00"/>
        <d v="2027-02-17T00:00:00"/>
        <d v="2027-01-10T00:00:00"/>
        <d v="2027-05-08T00:00:00"/>
        <d v="2026-11-15T00:00:00"/>
        <d v="2027-02-15T00:00:00"/>
        <d v="2026-10-23T00:00:00"/>
        <d v="2026-07-22T00:00:00"/>
        <d v="2027-05-18T00:00:00" u="1"/>
        <d v="2027-05-11T00:00:00" u="1"/>
        <d v="2026-07-26T00:00:00" u="1"/>
        <d v="2026-12-17T00:00:00" u="1"/>
        <d v="2026-07-27T00:00:00" u="1"/>
        <d v="2026-12-08T00:00:00" u="1"/>
        <d v="2027-03-24T00:00:00" u="1"/>
        <d v="2027-05-01T00:00:00" u="1"/>
        <d v="2026-10-28T00:00:00" u="1"/>
        <d v="2026-10-22T00:00:00" u="1"/>
        <d v="2026-10-19T00:00:00" u="1"/>
        <d v="2026-08-10T00:00:00" u="1"/>
        <d v="2026-09-14T00:00:00" u="1"/>
        <d v="2026-10-11T00:00:00" u="1"/>
        <d v="2027-04-29T00:00:00" u="1"/>
        <d v="2027-01-05T00:00:00" u="1"/>
        <d v="2026-10-31T00:00:00" u="1"/>
        <d v="2026-12-13T00:00:00" u="1"/>
        <d v="2027-05-10T00:00:00" u="1"/>
        <d v="2026-11-13T00:00:00" u="1"/>
        <d v="2026-08-11T00:00:00" u="1"/>
        <d v="2027-05-07T00:00:00" u="1"/>
        <d v="2027-05-14T00:00:00" u="1"/>
        <d v="2026-09-12T00:00:00" u="1"/>
        <d v="2026-12-28T00:00:00" u="1"/>
        <d v="2026-12-12T00:00:00" u="1"/>
        <d v="2026-12-18T00:00:00" u="1"/>
        <d v="2026-12-07T00:00:00" u="1"/>
        <d v="2027-05-02T00:00:00" u="1"/>
        <d v="2027-02-04T00:00:00" u="1"/>
        <d v="2026-06-14T00:00:00" u="1"/>
        <d v="2026-10-10T00:00:00" u="1"/>
        <d v="2026-07-25T00:00:00" u="1"/>
        <d v="2026-12-21T00:00:00" u="1"/>
        <d v="2027-05-05T00:00:00" u="1"/>
        <d v="2026-12-20T00:00:00" u="1"/>
        <d v="2027-04-21T00:00:00" u="1"/>
        <d v="2027-01-26T00:00:00" u="1"/>
        <d v="2026-08-14T00:00:00" u="1"/>
        <d v="2027-05-04T00:00:00" u="1"/>
        <d v="2026-09-17T00:00:00" u="1"/>
        <d v="2026-08-06T00:00:00" u="1"/>
        <d v="2027-01-02T00:00:00" u="1"/>
        <d v="2027-04-22T00:00:00" u="1"/>
        <d v="2026-05-27T00:00:00" u="1"/>
        <d v="2026-11-14T00:00:00" u="1"/>
        <d v="2027-05-06T00:00:00" u="1"/>
        <d v="2027-01-01T00:00:00" u="1"/>
        <d v="2027-01-24T00:00:00" u="1"/>
        <d v="2026-11-06T00:00:00" u="1"/>
        <d v="2026-10-20T00:00:00" u="1"/>
        <d v="2026-10-27T00:00:00" u="1"/>
        <d v="2027-04-30T00:00:00" u="1"/>
        <d v="2027-04-24T00:00:00" u="1"/>
        <d v="2027-04-19T00:00:00" u="1"/>
        <d v="2027-04-18T00:00:00" u="1"/>
        <d v="2027-04-26T00:00:00" u="1"/>
        <d v="2026-12-05T00:00:00" u="1"/>
        <d v="2027-04-17T00:00:00" u="1"/>
        <d v="2027-04-25T00:00:00" u="1"/>
        <d v="2026-06-28T00:00:00" u="1"/>
        <d v="2026-06-05T00:00:00" u="1"/>
        <d v="2026-12-26T00:00:00" u="1"/>
        <d v="2027-04-23T00:00:00" u="1"/>
        <d v="2026-07-31T00:00:00" u="1"/>
        <d v="2026-08-05T00:00:00" u="1"/>
        <d v="2026-09-04T00:00:00" u="1"/>
        <d v="2026-12-14T00:00:00" u="1"/>
        <d v="2026-12-04T00:00:00" u="1"/>
        <d v="2027-04-16T00:00:00" u="1"/>
        <d v="2026-10-17T00:00:00" u="1"/>
        <d v="2027-01-16T00:00:00" u="1"/>
        <d v="2026-07-30T00:00:00" u="1"/>
        <d v="2026-07-10T00:00:00" u="1"/>
        <d v="2027-01-25T00:00:00" u="1"/>
        <d v="2026-09-20T00:00:00" u="1"/>
        <d v="2026-10-06T00:00:00" u="1"/>
        <d v="2027-01-13T00:00:00" u="1"/>
        <d v="2026-10-30T00:00:00" u="1"/>
        <d v="2027-04-02T00:00:00" u="1"/>
        <d v="2026-12-23T00:00:00" u="1"/>
        <d v="2027-04-14T00:00:00" u="1"/>
        <d v="2027-04-10T00:00:00" u="1"/>
        <d v="2026-06-27T00:00:00" u="1"/>
        <d v="2026-06-21T00:00:00" u="1"/>
        <d v="2026-06-22T00:00:00" u="1"/>
        <d v="2027-01-15T00:00:00" u="1"/>
        <d v="2026-06-29T00:00:00" u="1"/>
        <d v="2026-05-30T00:00:00" u="1"/>
        <d v="2026-08-01T00:00:00" u="1"/>
        <d v="2026-09-23T00:00:00" u="1"/>
        <d v="2026-12-22T00:00:00" u="1"/>
        <d v="2026-09-06T00:00:00" u="1"/>
        <d v="2026-07-29T00:00:00" u="1"/>
        <d v="2026-07-07T00:00:00" u="1"/>
        <d v="2027-01-27T00:00:00" u="1"/>
        <d v="2027-01-08T00:00:00" u="1"/>
        <d v="2026-10-05T00:00:00" u="1"/>
        <d v="2026-08-15T00:00:00" u="1"/>
        <d v="2027-04-13T00:00:00" u="1"/>
        <d v="2027-04-08T00:00:00" u="1"/>
        <d v="2026-10-16T00:00:00" u="1"/>
        <d v="2027-04-12T00:00:00" u="1"/>
        <d v="2027-04-09T00:00:00" u="1"/>
        <d v="2026-07-17T00:00:00" u="1"/>
        <d v="2026-06-20T00:00:00" u="1"/>
        <d v="2026-06-06T00:00:00" u="1"/>
        <d v="2026-12-19T00:00:00" u="1"/>
        <d v="2026-07-13T00:00:00" u="1"/>
        <d v="2026-05-14T00:00:00" u="1"/>
        <d v="2026-05-23T00:00:00" u="1"/>
        <d v="2026-07-15T00:00:00" u="1"/>
        <d v="2026-06-15T00:00:00" u="1"/>
        <d v="2026-07-06T00:00:00" u="1"/>
        <d v="2026-06-25T00:00:00" u="1"/>
        <d v="2026-06-09T00:00:00" u="1"/>
        <d v="2026-08-12T00:00:00" u="1"/>
        <d v="2027-04-11T00:00:00" u="1"/>
        <d v="2027-01-17T00:00:00" u="1"/>
        <d v="2026-07-24T00:00:00" u="1"/>
        <d v="2027-04-05T00:00:00" u="1"/>
        <d v="2027-04-07T00:00:00" u="1"/>
        <d v="2026-01-24T00:00:00" u="1"/>
        <d v="2026-12-10T00:00:00" u="1"/>
        <d v="2026-05-17T00:00:00" u="1"/>
        <d v="2026-12-03T00:00:00" u="1"/>
        <d v="2026-12-25T00:00:00" u="1"/>
        <d v="2026-09-25T00:00:00" u="1"/>
        <d v="2026-12-27T00:00:00" u="1"/>
        <d v="2026-10-07T00:00:00" u="1"/>
        <d v="2026-07-16T00:00:00" u="1"/>
        <d v="2027-03-11T00:00:00" u="1"/>
        <d v="2027-03-06T00:00:00" u="1"/>
        <d v="2026-08-28T00:00:00" u="1"/>
        <d v="2027-01-12T00:00:00" u="1"/>
        <d v="2026-07-14T00:00:00" u="1"/>
        <d v="2027-04-06T00:00:00" u="1"/>
        <d v="2027-04-01T00:00:00" u="1"/>
        <d v="2026-12-11T00:00:00" u="1"/>
        <d v="2026-07-08T00:00:00" u="1"/>
        <d v="2026-06-01T00:00:00" u="1"/>
        <d v="2026-05-16T00:00:00" u="1"/>
        <d v="2026-05-10T00:00:00" u="1"/>
        <d v="2026-05-09T00:00:00" u="1"/>
        <d v="2026-06-16T00:00:00" u="1"/>
        <d v="2027-03-09T00:00:00" u="1"/>
        <d v="2027-03-18T00:00:00" u="1"/>
        <d v="2027-04-03T00:00:00" u="1"/>
        <d v="2026-09-24T00:00:00" u="1"/>
        <d v="2027-03-12T00:00:00" u="1"/>
        <d v="2027-03-10T00:00:00" u="1"/>
        <d v="2026-10-03T00:00:00" u="1"/>
        <d v="2026-08-04T00:00:00" u="1"/>
        <d v="2027-01-14T00:00:00" u="1"/>
        <d v="2026-01-13T00:00:00" u="1"/>
        <d v="2026-04-22T00:00:00" u="1"/>
        <d v="2026-05-29T00:00:00" u="1"/>
        <d v="2026-03-27T00:00:00" u="1"/>
        <d v="2026-04-07T00:00:00" u="1"/>
        <d v="2026-05-26T00:00:00" u="1"/>
        <d v="2026-03-04T00:00:00" u="1"/>
        <d v="2026-05-31T00:00:00" u="1"/>
        <d v="2026-04-18T00:00:00" u="1"/>
        <d v="2026-05-20T00:00:00" u="1"/>
        <d v="2026-05-11T00:00:00" u="1"/>
        <d v="2026-06-23T00:00:00" u="1"/>
        <d v="2026-07-04T00:00:00" u="1"/>
        <d v="2026-03-16T00:00:00" u="1"/>
        <d v="2026-03-24T00:00:00" u="1"/>
        <d v="2026-03-05T00:00:00" u="1"/>
        <d v="2026-02-26T00:00:00" u="1"/>
        <d v="2026-02-24T00:00:00" u="1"/>
        <d v="2026-09-05T00:00:00" u="1"/>
        <d v="2026-05-19T00:00:00" u="1"/>
        <d v="2026-04-19T00:00:00" u="1"/>
        <d v="2026-04-27T00:00:00" u="1"/>
        <d v="2026-03-20T00:00:00" u="1"/>
        <d v="2026-03-21T00:00:00" u="1"/>
        <d v="2026-03-22T00:00:00" u="1"/>
        <d v="2026-05-02T00:00:00" u="1"/>
        <d v="2026-04-28T00:00:00" u="1"/>
        <d v="2026-04-30T00:00:00" u="1"/>
        <d v="2026-04-26T00:00:00" u="1"/>
        <d v="2026-02-20T00:00:00" u="1"/>
        <d v="2026-03-23T00:00:00" u="1"/>
        <d v="2026-02-18T00:00:00" u="1"/>
        <d v="2026-07-02T00:00:00" u="1"/>
        <d v="2026-06-30T00:00:00" u="1"/>
        <d v="2026-09-10T00:00:00" u="1"/>
        <d v="2026-04-21T00:00:00" u="1"/>
        <d v="2026-02-14T00:00:00" u="1"/>
        <d v="2026-06-13T00:00:00" u="1"/>
        <d v="2026-05-03T00:00:00" u="1"/>
        <d v="2027-01-09T00:00:00" u="1"/>
        <d v="2026-04-11T00:00:00" u="1"/>
        <d v="2026-12-09T00:00:00" u="1"/>
        <d v="2026-05-13T00:00:00" u="1"/>
        <d v="2026-05-28T00:00:00" u="1"/>
        <d v="2026-06-26T00:00:00" u="1"/>
        <d v="2026-07-20T00:00:00" u="1"/>
        <d v="2026-04-14T00:00:00" u="1"/>
        <d v="2026-04-17T00:00:00" u="1"/>
        <d v="2026-05-21T00:00:00" u="1"/>
        <d v="2026-04-15T00:00:00" u="1"/>
        <d v="2026-03-25T00:00:00" u="1"/>
        <d v="2026-03-08T00:00:00" u="1"/>
        <d v="2026-06-17T00:00:00" u="1"/>
        <d v="2026-06-02T00:00:00" u="1"/>
        <d v="2026-06-10T00:00:00" u="1"/>
        <d v="2026-02-10T00:00:00" u="1"/>
        <d v="2026-05-06T00:00:00" u="1"/>
        <d v="2026-01-12T00:00:00" u="1"/>
        <d v="2026-06-18T00:00:00" u="1"/>
        <d v="2026-01-19T00:00:00" u="1"/>
        <d v="2026-02-02T00:00:00" u="1"/>
        <d v="2026-03-30T00:00:00" u="1"/>
        <d v="2026-04-13T00:00:00" u="1"/>
        <d v="2026-04-12T00:00:00" u="1"/>
        <d v="2026-03-31T00:00:00" u="1"/>
        <d v="2026-02-21T00:00:00" u="1"/>
        <d v="2026-09-29T00:00:00" u="1"/>
        <d v="2026-06-03T00:00:00" u="1"/>
        <d v="2026-04-09T00:00:00" u="1"/>
        <d v="2026-04-08T00:00:00" u="1"/>
        <d v="2026-12-31T00:00:00" u="1"/>
        <d v="2025-12-20T00:00:00" u="1"/>
        <d v="2026-07-03T00:00:00" u="1"/>
        <d v="2026-06-19T00:00:00" u="1"/>
        <d v="2026-04-10T00:00:00" u="1"/>
        <d v="2026-04-05T00:00:00" u="1"/>
        <d v="2026-02-03T00:00:00" u="1"/>
        <d v="2026-02-23T00:00:00" u="1"/>
        <d v="2026-09-09T00:00:00" u="1"/>
        <d v="2026-03-29T00:00:00" u="1"/>
        <d v="2026-04-06T00:00:00" u="1"/>
        <d v="2026-05-05T00:00:00" u="1"/>
        <d v="2026-12-30T00:00:00" u="1"/>
        <d v="2026-06-11T00:00:00" u="1"/>
        <d v="2026-06-12T00:00:00" u="1"/>
        <d v="2026-09-22T00:00:00" u="1"/>
        <d v="2026-06-07T00:00:00" u="1"/>
        <d v="2025-12-06T00:00:00" u="1"/>
        <d v="2025-12-19T00:00:00" u="1"/>
        <d v="2025-11-11T00:00:00" u="1"/>
        <d v="2026-10-02T00:00:00" u="1"/>
        <d v="2026-06-24T00:00:00" u="1"/>
        <d v="2025-12-05T00:00:00" u="1"/>
        <d v="2025-12-10T00:00:00" u="1"/>
        <d v="2026-03-02T00:00:00" u="1"/>
        <d v="2026-02-28T00:00:00" u="1"/>
        <d v="2026-01-26T00:00:00" u="1"/>
        <d v="2026-03-18T00:00:00" u="1"/>
        <d v="2026-07-01T00:00:00" u="1"/>
        <d v="2026-05-04T00:00:00" u="1"/>
        <d v="2026-05-24T00:00:00" u="1"/>
        <d v="2026-03-17T00:00:00" u="1"/>
        <d v="2026-12-29T00:00:00" u="1"/>
        <d v="2026-12-15T00:00:00" u="1"/>
        <d v="2026-02-01T00:00:00" u="1"/>
        <d v="2026-04-25T00:00:00" u="1"/>
        <d v="2026-01-27T00:00:00" u="1"/>
        <d v="2026-02-16T00:00:00" u="1"/>
        <d v="2026-03-11T00:00:00" u="1"/>
        <d v="2026-03-26T00:00:00" u="1"/>
        <d v="2026-01-04T00:00:00" u="1"/>
        <d v="2026-01-05T00:00:00" u="1"/>
        <d v="2026-09-01T00:00:00" u="1"/>
        <d v="2026-04-20T00:00:00" u="1"/>
        <d v="2026-03-19T00:00:00" u="1"/>
        <d v="2026-09-07T00:00:00" u="1"/>
        <d v="2026-09-08T00:00:00" u="1"/>
        <d v="2026-05-15T00:00:00" u="1"/>
        <d v="2026-06-08T00:00:00" u="1"/>
        <d v="2026-12-16T00:00:00" u="1"/>
        <d v="2025-11-05T00:00:00" u="1"/>
        <d v="2026-06-04T00:00:00" u="1"/>
        <d v="2026-09-16T00:00:00" u="1"/>
        <d v="2026-05-01T00:00:00" u="1"/>
        <d v="2026-02-11T00:00:00" u="1"/>
        <d v="2025-11-28T00:00:00" u="1"/>
        <d v="2026-02-22T00:00:00" u="1"/>
        <d v="2025-12-07T00:00:00" u="1"/>
        <d v="2026-03-01T00:00:00" u="1"/>
        <d v="2026-04-29T00:00:00" u="1"/>
        <d v="2025-11-03T00:00:00" u="1"/>
        <d v="2026-03-09T00:00:00" u="1"/>
        <d v="2026-03-12T00:00:00" u="1"/>
        <d v="2026-03-10T00:00:00" u="1"/>
        <d v="2026-05-07T00:00:00" u="1"/>
        <d v="2026-05-25T00:00:00" u="1"/>
        <d v="2026-01-20T00:00:00" u="1"/>
        <d v="2026-01-06T00:00:00" u="1"/>
        <d v="2026-03-03T00:00:00" u="1"/>
        <d v="2026-02-17T00:00:00" u="1"/>
        <d v="2026-04-04T00:00:00" u="1"/>
        <d v="2026-04-03T00:00:00" u="1"/>
        <d v="2026-04-01T00:00:00" u="1"/>
        <d v="2026-02-27T00:00:00" u="1"/>
        <d v="2026-03-28T00:00:00" u="1"/>
        <d v="2026-03-06T00:00:00" u="1"/>
        <d v="2025-10-06T00:00:00" u="1"/>
        <d v="2026-04-02T00:00:00" u="1"/>
        <d v="2025-10-07T00:00:00" u="1"/>
        <d v="2026-02-25T00:00:00" u="1"/>
        <d v="2026-03-15T00:00:00" u="1"/>
        <d v="2025-11-27T00:00:00" u="1"/>
        <d v="2026-01-31T00:00:00" u="1"/>
        <d v="2026-01-30T00:00:00" u="1"/>
        <d v="2026-02-08T00:00:00" u="1"/>
        <d v="2026-02-12T00:00:00" u="1"/>
        <d v="2026-02-05T00:00:00" u="1"/>
        <d v="2026-01-03T00:00:00" u="1"/>
        <d v="2026-02-07T00:00:00" u="1"/>
        <d v="2026-01-08T00:00:00" u="1"/>
        <d v="2025-12-09T00:00:00" u="1"/>
        <d v="2026-02-13T00:00:00" u="1"/>
        <d v="2026-01-02T00:00:00" u="1"/>
        <d v="2025-09-22T00:00:00" u="1"/>
        <d v="2025-09-23T00:00:00" u="1"/>
        <d v="2026-01-15T00:00:00" u="1"/>
        <d v="2026-01-17T00:00:00" u="1"/>
        <d v="2026-01-07T00:00:00" u="1"/>
        <d v="2025-12-29T00:00:00" u="1"/>
        <d v="2025-11-30T00:00:00" u="1"/>
        <d v="2025-11-26T00:00:00" u="1"/>
        <d v="2025-11-25T00:00:00" u="1"/>
        <d v="2025-11-18T00:00:00" u="1"/>
        <d v="2025-11-17T00:00:00" u="1"/>
        <d v="2025-11-08T00:00:00" u="1"/>
        <d v="2025-12-23T00:00:00" u="1"/>
        <d v="2026-02-15T00:00:00" u="1"/>
        <d v="2025-07-21T00:00:00" u="1"/>
        <d v="2026-01-29T00:00:00" u="1"/>
        <d v="2025-10-24T00:00:00" u="1"/>
        <d v="2025-10-23T00:00:00" u="1"/>
        <d v="2026-05-22T00:00:00" u="1"/>
        <d v="2026-03-13T00:00:00" u="1"/>
        <d v="2025-10-13T00:00:00" u="1"/>
        <d v="2025-10-12T00:00:00" u="1"/>
        <d v="2025-08-25T00:00:00" u="1"/>
        <d v="2026-01-22T00:00:00" u="1"/>
        <d v="2026-05-08T00:00:00" u="1"/>
        <d v="2026-04-16T00:00:00" u="1"/>
        <d v="2025-11-19T00:00:00" u="1"/>
        <d v="2025-11-20T00:00:00" u="1"/>
        <d v="2025-12-24T00:00:00" u="1"/>
        <d v="2026-03-07T00:00:00" u="1"/>
        <d v="2023-03-31T00:00:00" u="1"/>
        <d v="2026-01-25T00:00:00" u="1"/>
        <d v="2025-12-21T00:00:00" u="1"/>
        <d v="2025-11-09T00:00:00" u="1"/>
        <d v="2025-12-08T00:00:00" u="1"/>
        <d v="2026-01-16T00:00:00" u="1"/>
        <d v="2023-11-06T00:00:00" u="1"/>
        <d v="2023-11-08T00:00:00" u="1"/>
        <d v="2023-06-14T00:00:00" u="1"/>
        <d v="2023-04-25T00:00:00" u="1"/>
        <d v="2024-06-14T00:00:00" u="1"/>
        <d v="2023-06-27T00:00:00" u="1"/>
        <d v="2023-12-24T00:00:00" u="1"/>
        <d v="2026-03-14T00:00:00" u="1"/>
        <d v="2026-02-19T00:00:00" u="1"/>
        <d v="2026-01-21T00:00:00" u="1"/>
        <d v="2026-01-18T00:00:00" u="1"/>
        <d v="2026-01-14T00:00:00" u="1"/>
        <d v="2025-12-16T00:00:00" u="1"/>
        <d v="2025-12-12T00:00:00" u="1"/>
        <d v="2025-10-27T00:00:00" u="1"/>
        <d v="2025-12-26T00:00:00" u="1"/>
        <d v="2025-10-08T00:00:00" u="1"/>
        <d v="2025-11-06T00:00:00" u="1"/>
        <d v="2026-01-10T00:00:00" u="1"/>
        <d v="2025-12-15T00:00:00" u="1"/>
        <d v="2026-01-11T00:00:00" u="1"/>
        <d v="2025-12-22T00:00:00" u="1"/>
        <d v="2025-02-03T00:00:00" u="1"/>
        <d v="2025-12-11T00:00:00" u="1"/>
        <d v="2025-12-04T00:00:00" u="1"/>
        <d v="2025-12-18T00:00:00" u="1"/>
        <d v="2025-12-03T00:00:00" u="1"/>
        <d v="2025-12-28T00:00:00" u="1"/>
        <d v="2025-10-29T00:00:00" u="1"/>
        <d v="2025-10-30T00:00:00" u="1"/>
        <d v="2025-10-20T00:00:00" u="1"/>
        <d v="2025-10-14T00:00:00" u="1"/>
        <d v="2025-12-14T00:00:00" u="1"/>
        <d v="2026-05-12T00:00:00" u="1"/>
        <d v="2025-11-29T00:00:00" u="1"/>
        <d v="2025-12-13T00:00:00" u="1"/>
        <d v="2026-01-09T00:00:00" u="1"/>
        <d v="2025-12-27T00:00:00" u="1"/>
        <d v="2026-01-23T00:00:00" u="1"/>
        <d v="2026-02-04T00:00:00" u="1"/>
        <d v="2026-02-09T00:00:00" u="1"/>
        <d v="2025-12-31T00:00:00" u="1"/>
        <d v="2025-12-17T00:00:00" u="1"/>
        <d v="2025-08-26T00:00:00" u="1"/>
        <d v="2026-01-01T00:00:00" u="1"/>
        <d v="2025-08-27T00:00:00" u="1"/>
        <d v="2025-12-30T00:00:00" u="1"/>
        <d v="2025-11-14T00:00:00" u="1"/>
        <d v="2025-09-08T00:00:00" u="1"/>
        <d v="2025-09-07T00:00:00" u="1"/>
        <d v="2025-09-29T00:00:00" u="1"/>
        <d v="2025-10-05T00:00:00" u="1"/>
        <d v="2025-10-25T00:00:00" u="1"/>
        <d v="2025-10-02T00:00:00" u="1"/>
        <d v="2025-10-15T00:00:00" u="1"/>
        <d v="2025-11-15T00:00:00" u="1"/>
        <d v="2025-09-18T00:00:00" u="1"/>
        <d v="2025-09-17T00:00:00" u="1"/>
        <d v="2025-11-10T00:00:00" u="1"/>
        <d v="2025-12-01T00:00:00" u="1"/>
        <d v="2025-08-05T00:00:00" u="1"/>
        <d v="2025-09-04T00:00:00" u="1"/>
        <d v="2025-07-06T00:00:00" u="1"/>
        <d v="2025-09-16T00:00:00" u="1"/>
        <d v="2025-10-28T00:00:00" u="1"/>
        <d v="2025-07-31T00:00:00" u="1"/>
        <d v="2025-09-24T00:00:00" u="1"/>
        <d v="2025-09-10T00:00:00" u="1"/>
        <d v="2025-09-13T00:00:00" u="1"/>
        <d v="2025-08-16T00:00:00" u="1"/>
        <d v="2025-11-02T00:00:00" u="1"/>
        <d v="2025-10-09T00:00:00" u="1"/>
        <d v="2025-10-10T00:00:00" u="1"/>
        <d v="2025-08-24T00:00:00" u="1"/>
        <d v="2025-08-10T00:00:00" u="1"/>
        <d v="2025-09-05T00:00:00" u="1"/>
        <d v="2025-08-20T00:00:00" u="1"/>
        <d v="2025-09-02T00:00:00" u="1"/>
        <d v="2026-01-28T00:00:00" u="1"/>
        <d v="2025-11-23T00:00:00" u="1"/>
        <d v="2025-09-20T00:00:00" u="1"/>
        <d v="2025-10-01T00:00:00" u="1"/>
        <d v="2025-09-19T00:00:00" u="1"/>
        <d v="2025-09-28T00:00:00" u="1"/>
        <d v="2025-11-24T00:00:00" u="1"/>
        <d v="2025-10-26T00:00:00" u="1"/>
        <d v="2025-05-04T00:00:00" u="1"/>
        <d v="2025-05-03T00:00:00" u="1"/>
        <d v="2025-09-21T00:00:00" u="1"/>
        <d v="2025-09-30T00:00:00" u="1"/>
        <d v="2025-08-29T00:00:00" u="1"/>
        <d v="2025-07-10T00:00:00" u="1"/>
        <d v="2025-07-05T00:00:00" u="1"/>
        <d v="2025-07-20T00:00:00" u="1"/>
        <d v="2025-06-27T00:00:00" u="1"/>
        <d v="2025-04-08T00:00:00" u="1"/>
        <d v="2025-09-06T00:00:00" u="1"/>
        <d v="2025-12-02T00:00:00" u="1"/>
        <d v="2025-07-09T00:00:00" u="1"/>
        <d v="2025-12-25T00:00:00" u="1"/>
        <d v="2025-10-21T00:00:00" u="1"/>
        <d v="2025-10-17T00:00:00" u="1"/>
        <d v="2025-07-30T00:00:00" u="1"/>
        <d v="2025-08-19T00:00:00" u="1"/>
        <d v="2025-08-12T00:00:00" u="1"/>
        <d v="2025-11-04T00:00:00" u="1"/>
        <d v="2025-08-15T00:00:00" u="1"/>
        <d v="2025-07-03T00:00:00" u="1"/>
        <d v="2025-11-01T00:00:00" u="1"/>
        <d v="2025-09-27T00:00:00" u="1"/>
        <d v="2025-08-23T00:00:00" u="1"/>
        <d v="2025-09-14T00:00:00" u="1"/>
        <d v="2025-10-11T00:00:00" u="1"/>
        <d v="2025-07-28T00:00:00" u="1"/>
        <d v="2025-08-13T00:00:00" u="1"/>
        <d v="2025-08-17T00:00:00" u="1"/>
        <d v="2025-10-04T00:00:00" u="1"/>
        <d v="2025-11-13T00:00:00" u="1"/>
        <d v="2025-10-16T00:00:00" u="1"/>
        <d v="2025-05-28T00:00:00" u="1"/>
        <d v="2025-06-15T00:00:00" u="1"/>
        <d v="2025-06-16T00:00:00" u="1"/>
        <d v="2025-06-03T00:00:00" u="1"/>
        <d v="2025-04-16T00:00:00" u="1"/>
        <d v="2025-05-23T00:00:00" u="1"/>
        <d v="2025-05-07T00:00:00" u="1"/>
        <d v="2025-05-08T00:00:00" u="1"/>
        <d v="2025-04-29T00:00:00" u="1"/>
        <d v="2025-04-30T00:00:00" u="1"/>
        <d v="2025-10-03T00:00:00" u="1"/>
        <d v="2025-09-26T00:00:00" u="1"/>
        <d v="2025-08-07T00:00:00" u="1"/>
        <d v="2025-10-22T00:00:00" u="1"/>
        <d v="2025-07-27T00:00:00" u="1"/>
        <d v="2025-09-11T00:00:00" u="1"/>
        <d v="2025-10-19T00:00:00" u="1"/>
        <d v="2025-09-15T00:00:00" u="1"/>
        <d v="2025-10-18T00:00:00" u="1"/>
        <d v="2025-09-09T00:00:00" u="1"/>
        <d v="2025-08-21T00:00:00" u="1"/>
        <d v="2025-11-22T00:00:00" u="1"/>
        <d v="2025-11-07T00:00:00" u="1"/>
        <d v="2025-11-21T00:00:00" u="1"/>
        <d v="2025-09-03T00:00:00" u="1"/>
        <d v="2025-09-12T00:00:00" u="1"/>
        <d v="2026-02-06T00:00:00" u="1"/>
        <d v="2025-01-20T00:00:00" u="1"/>
        <d v="2025-01-19T00:00:00" u="1"/>
        <d v="2025-07-02T00:00:00" u="1"/>
        <d v="2025-07-19T00:00:00" u="1"/>
        <d v="2025-08-08T00:00:00" u="1"/>
        <d v="2025-07-14T00:00:00" u="1"/>
        <d v="2025-07-12T00:00:00" u="1"/>
        <d v="2025-07-07T00:00:00" u="1"/>
        <d v="2025-08-28T00:00:00" u="1"/>
        <d v="2025-03-08T00:00:00" u="1"/>
        <d v="2025-11-12T00:00:00" u="1"/>
        <d v="2025-09-25T00:00:00" u="1"/>
        <d v="2025-02-13T00:00:00" u="1"/>
        <d v="2025-11-16T00:00:00" u="1"/>
        <d v="2025-09-01T00:00:00" u="1"/>
        <d v="2025-07-15T00:00:00" u="1"/>
        <d v="2025-10-31T00:00:00" u="1"/>
        <d v="2025-07-08T00:00:00" u="1"/>
        <d v="2025-07-23T00:00:00" u="1"/>
        <d v="2025-08-11T00:00:00" u="1"/>
        <d v="2025-07-25T00:00:00" u="1"/>
        <d v="2025-08-18T00:00:00" u="1"/>
        <d v="2025-06-30T00:00:00" u="1"/>
        <d v="2025-06-07T00:00:00" u="1"/>
        <d v="2025-06-06T00:00:00" u="1"/>
        <d v="2025-07-26T00:00:00" u="1"/>
        <d v="2025-08-22T00:00:00" u="1"/>
        <d v="2025-06-23T00:00:00" u="1"/>
        <d v="2025-07-22T00:00:00" u="1"/>
        <d v="2025-08-14T00:00:00" u="1"/>
        <d v="2025-08-01T00:00:00" u="1"/>
        <d v="2025-02-02T00:00:00" u="1"/>
        <d v="2025-07-04T00:00:00" u="1"/>
        <d v="2025-06-22T00:00:00" u="1"/>
        <d v="2025-06-24T00:00:00" u="1"/>
        <d v="2024-06-11T00:00:00" u="1"/>
        <d v="2025-06-14T00:00:00" u="1"/>
        <d v="2025-07-24T00:00:00" u="1"/>
        <d v="2026-05-18T00:00:00" u="1"/>
        <d v="2025-08-02T00:00:00" u="1"/>
        <d v="2025-07-01T00:00:00" u="1"/>
        <d v="2025-06-26T00:00:00" u="1"/>
        <d v="2025-08-09T00:00:00" u="1"/>
        <d v="2025-08-04T00:00:00" u="1"/>
        <d v="2025-08-03T00:00:00" u="1"/>
        <d v="2025-06-04T00:00:00" u="1"/>
        <d v="2025-06-10T00:00:00" u="1"/>
        <d v="2025-05-27T00:00:00" u="1"/>
        <d v="2025-06-25T00:00:00" u="1"/>
        <d v="2026-04-24T00:00:00" u="1"/>
        <d v="2025-07-29T00:00:00" u="1"/>
        <d v="2025-02-20T00:00:00" u="1"/>
        <d v="2025-02-24T00:00:00" u="1"/>
        <d v="2025-03-26T00:00:00" u="1"/>
        <d v="2025-04-23T00:00:00" u="1"/>
        <d v="2025-03-09T00:00:00" u="1"/>
        <d v="2025-08-31T00:00:00" u="1"/>
        <d v="2026-04-23T00:00:00" u="1"/>
        <d v="2025-05-06T00:00:00" u="1"/>
        <d v="2025-05-25T00:00:00" u="1"/>
        <d v="2025-05-20T00:00:00" u="1"/>
        <d v="2025-08-06T00:00:00" u="1"/>
        <d v="2025-06-12T00:00:00" u="1"/>
        <d v="2025-07-18T00:00:00" u="1"/>
        <d v="2025-05-15T00:00:00" u="1"/>
        <d v="2025-05-21T00:00:00" u="1"/>
        <d v="2025-06-08T00:00:00" u="1"/>
        <d v="2025-07-13T00:00:00" u="1"/>
        <d v="2025-07-16T00:00:00" u="1"/>
        <d v="2025-05-19T00:00:00" u="1"/>
        <d v="2025-05-05T00:00:00" u="1"/>
        <d v="2025-04-22T00:00:00" u="1"/>
        <d v="2025-05-02T00:00:00" u="1"/>
        <d v="2025-07-11T00:00:00" u="1"/>
        <d v="2025-04-26T00:00:00" u="1"/>
        <d v="2025-05-26T00:00:00" u="1"/>
        <d v="2025-06-18T00:00:00" u="1"/>
        <d v="2025-06-05T00:00:00" u="1"/>
        <d v="2025-04-21T00:00:00" u="1"/>
        <d v="2025-02-12T00:00:00" u="1"/>
        <d v="2025-08-30T00:00:00" u="1"/>
        <d v="2025-07-17T00:00:00" u="1"/>
        <d v="2025-06-11T00:00:00" u="1"/>
        <d v="2025-06-28T00:00:00" u="1"/>
        <d v="2025-05-16T00:00:00" u="1"/>
        <d v="2025-04-28T00:00:00" u="1"/>
        <d v="2025-04-27T00:00:00" u="1"/>
        <d v="2025-04-24T00:00:00" u="1"/>
        <d v="2025-06-17T00:00:00" u="1"/>
        <d v="2025-06-09T00:00:00" u="1"/>
        <d v="2025-06-02T00:00:00" u="1"/>
        <d v="2025-06-29T00:00:00" u="1"/>
        <d v="2025-04-18T00:00:00" u="1"/>
        <d v="2025-06-01T00:00:00" u="1"/>
        <d v="2024-11-27T00:00:00" u="1"/>
        <d v="2025-04-14T00:00:00" u="1"/>
        <d v="2025-05-29T00:00:00" u="1"/>
        <d v="2025-03-10T00:00:00" u="1"/>
        <d v="2025-03-23T00:00:00" u="1"/>
        <d v="2025-03-24T00:00:00" u="1"/>
        <d v="2025-05-12T00:00:00" u="1"/>
        <d v="2025-05-18T00:00:00" u="1"/>
        <d v="2025-06-19T00:00:00" u="1"/>
        <d v="2025-06-13T00:00:00" u="1"/>
        <d v="2025-05-13T00:00:00" u="1"/>
        <d v="2025-05-11T00:00:00" u="1"/>
        <d v="2025-04-03T00:00:00" u="1"/>
        <d v="2025-06-20T00:00:00" u="1"/>
        <d v="2025-05-22T00:00:00" u="1"/>
        <d v="2025-04-11T00:00:00" u="1"/>
        <d v="2025-06-21T00:00:00" u="1"/>
        <d v="2025-05-17T00:00:00" u="1"/>
        <d v="2025-05-14T00:00:00" u="1"/>
        <d v="2025-05-10T00:00:00" u="1"/>
        <d v="2025-03-18T00:00:00" u="1"/>
        <d v="2025-03-25T00:00:00" u="1"/>
        <d v="2025-03-22T00:00:00" u="1"/>
        <d v="2024-11-28T00:00:00" u="1"/>
        <d v="2025-05-30T00:00:00" u="1"/>
        <d v="2025-04-12T00:00:00" u="1"/>
        <d v="2025-05-01T00:00:00" u="1"/>
        <d v="2025-03-13T00:00:00" u="1"/>
        <d v="2025-05-31T00:00:00" u="1"/>
        <d v="2025-03-29T00:00:00" u="1"/>
        <d v="2025-03-28T00:00:00" u="1"/>
        <d v="2025-03-17T00:00:00" u="1"/>
        <d v="2025-04-09T00:00:00" u="1"/>
        <d v="2025-03-30T00:00:00" u="1"/>
        <d v="2025-03-20T00:00:00" u="1"/>
        <d v="2025-04-20T00:00:00" u="1"/>
        <d v="2025-02-25T00:00:00" u="1"/>
        <d v="2025-04-15T00:00:00" u="1"/>
        <d v="2025-03-19T00:00:00" u="1"/>
        <d v="2025-01-26T00:00:00" u="1"/>
        <d v="2025-03-14T00:00:00" u="1"/>
        <d v="2025-03-21T00:00:00" u="1"/>
        <d v="2025-05-24T00:00:00" u="1"/>
        <d v="2025-04-02T00:00:00" u="1"/>
        <d v="2025-02-16T00:00:00" u="1"/>
        <d v="2025-02-08T00:00:00" u="1"/>
        <d v="2025-02-05T00:00:00" u="1"/>
        <d v="2025-04-10T00:00:00" u="1"/>
        <d v="2025-03-27T00:00:00" u="1"/>
        <d v="2025-04-19T00:00:00" u="1"/>
        <d v="2025-02-04T00:00:00" u="1"/>
        <d v="2025-01-17T00:00:00" u="1"/>
        <d v="2025-03-15T00:00:00" u="1"/>
        <d v="2025-03-16T00:00:00" u="1"/>
        <d v="2025-03-12T00:00:00" u="1"/>
        <d v="2025-03-04T00:00:00" u="1"/>
        <d v="2025-01-04T00:00:00" u="1"/>
        <d v="2025-03-07T00:00:00" u="1"/>
        <d v="2025-02-18T00:00:00" u="1"/>
        <d v="2025-02-21T00:00:00" u="1"/>
        <d v="2025-02-17T00:00:00" u="1"/>
        <d v="2025-01-22T00:00:00" u="1"/>
        <d v="2025-03-11T00:00:00" u="1"/>
        <d v="2025-01-11T00:00:00" u="1"/>
        <d v="2025-01-18T00:00:00" u="1"/>
        <d v="2025-02-06T00:00:00" u="1"/>
        <d v="2024-12-10T00:00:00" u="1"/>
        <d v="2025-04-13T00:00:00" u="1"/>
        <d v="2025-02-01T00:00:00" u="1"/>
        <d v="2024-12-09T00:00:00" u="1"/>
        <d v="2024-11-07T00:00:00" u="1"/>
        <d v="2024-12-11T00:00:00" u="1"/>
        <d v="2025-03-06T00:00:00" u="1"/>
        <d v="2025-02-27T00:00:00" u="1"/>
        <d v="2025-04-25T00:00:00" u="1"/>
        <d v="2025-01-07T00:00:00" u="1"/>
        <d v="2025-02-15T00:00:00" u="1"/>
        <d v="2025-03-03T00:00:00" u="1"/>
        <d v="2025-03-02T00:00:00" u="1"/>
        <d v="2025-01-13T00:00:00" u="1"/>
        <d v="2025-01-09T00:00:00" u="1"/>
        <d v="2025-01-12T00:00:00" u="1"/>
        <d v="2025-01-27T00:00:00" u="1"/>
        <d v="2025-03-05T00:00:00" u="1"/>
        <d v="2025-02-14T00:00:00" u="1"/>
        <d v="2025-02-09T00:00:00" u="1"/>
        <d v="2024-11-24T00:00:00" u="1"/>
        <d v="2025-04-01T00:00:00" u="1"/>
        <d v="2024-11-13T00:00:00" u="1"/>
        <d v="2024-10-29T00:00:00" u="1"/>
        <d v="2025-04-07T00:00:00" u="1"/>
        <d v="2024-10-20T00:00:00" u="1"/>
        <d v="2023-06-12T00:00:00" u="1"/>
        <d v="2023-08-13T00:00:00" u="1"/>
        <d v="2024-11-14T00:00:00" u="1"/>
        <d v="2025-02-28T00:00:00" u="1"/>
        <d v="2023-04-26T00:00:00" u="1"/>
        <d v="2023-04-11T00:00:00" u="1"/>
        <d v="2023-06-01T00:00:00" u="1"/>
        <d v="2023-09-05T00:00:00" u="1"/>
        <d v="2023-06-02T00:00:00" u="1"/>
        <d v="2023-09-01T00:00:00" u="1"/>
        <d v="2023-07-29T00:00:00" u="1"/>
        <d v="2023-08-23T00:00:00" u="1"/>
        <d v="2023-07-31T00:00:00" u="1"/>
        <d v="2023-05-06T00:00:00" u="1"/>
        <d v="2023-08-12T00:00:00" u="1"/>
        <d v="2023-03-13T00:00:00" u="1"/>
        <d v="2023-04-18T00:00:00" u="1"/>
        <d v="2023-07-25T00:00:00" u="1"/>
        <d v="2023-07-14T00:00:00" u="1"/>
        <d v="2023-12-03T00:00:00" u="1"/>
        <d v="2024-02-20T00:00:00" u="1"/>
        <d v="2023-06-15T00:00:00" u="1"/>
        <d v="2023-05-26T00:00:00" u="1"/>
        <d v="2023-03-26T00:00:00" u="1"/>
        <d v="2023-12-23T00:00:00" u="1"/>
        <d v="2024-02-21T00:00:00" u="1"/>
        <d v="2023-05-31T00:00:00" u="1"/>
        <d v="2025-02-11T00:00:00" u="1"/>
        <d v="2025-01-31T00:00:00" u="1"/>
        <d v="2025-02-23T00:00:00" u="1"/>
      </sharedItems>
    </cacheField>
    <cacheField name="Días para vencer " numFmtId="0">
      <sharedItems containsBlank="1" containsMixedTypes="1" containsNumber="1" containsInteger="1" minValue="30" maxValue="365"/>
    </cacheField>
    <cacheField name="Estado" numFmtId="0">
      <sharedItems containsMixedTypes="1" containsNumber="1" containsInteger="1" minValue="-45949" maxValue="-45945" count="8">
        <s v=""/>
        <s v="Mayor a 120 días"/>
        <s v="Menos de 120 días"/>
        <s v="Menos de 90 dìas"/>
        <s v="Menos de 60 días"/>
        <n v="-45949" u="1"/>
        <n v="-45947" u="1"/>
        <n v="-45945" u="1"/>
      </sharedItems>
    </cacheField>
    <cacheField name="Frescura " numFmtId="166">
      <sharedItems containsMixedTypes="1" containsNumber="1" minValue="0.18888888888888888" maxValue="1"/>
    </cacheField>
    <cacheField name="Observaciones" numFmtId="0">
      <sharedItems containsDate="1" containsBlank="1" containsMixedTypes="1" minDate="2027-02-19T00:00:00" maxDate="2027-02-20T00:00:00"/>
    </cacheField>
    <cacheField name="Estatus" numFmtId="0">
      <sharedItems containsBlank="1"/>
    </cacheField>
    <cacheField name="Exclusión" numFmtId="0">
      <sharedItems/>
    </cacheField>
    <cacheField name="Fecha de Producción" numFmtId="14">
      <sharedItems containsDate="1" containsMixedTypes="1" minDate="2025-12-30T00:00:00" maxDate="2026-06-06T00:00:00"/>
    </cacheField>
    <cacheField name="Total Cajas" numFmtId="3">
      <sharedItems containsMixedTypes="1" containsNumber="1" containsInteger="1" minValue="0" maxValue="63360"/>
    </cacheField>
    <cacheField name="Total Unidades" numFmtId="3">
      <sharedItems containsMixedTypes="1" containsNumber="1" containsInteger="1" minValue="0" maxValue="380160"/>
    </cacheField>
    <cacheField name="Hectolitros" numFmtId="168">
      <sharedItems containsMixedTypes="1" containsNumber="1" minValue="0" maxValue="1349.568"/>
    </cacheField>
    <cacheField name="Material" numFmtId="0">
      <sharedItems containsMixedTypes="1" containsNumber="1" containsInteger="1" minValue="156" maxValue="3500159"/>
    </cacheField>
    <cacheField name="Familia" numFmtId="0">
      <sharedItems containsMixedTypes="1" containsNumber="1" containsInteger="1" minValue="0" maxValue="0"/>
    </cacheField>
    <cacheField name="Vida Util" numFmtId="0">
      <sharedItems containsMixedTypes="1" containsNumber="1" containsInteger="1" minValue="0" maxValue="365"/>
    </cacheField>
    <cacheField name="Prioridad T1" numFmtId="0">
      <sharedItems/>
    </cacheField>
    <cacheField name="Prioridad T2" numFmtId="0">
      <sharedItems/>
    </cacheField>
    <cacheField name="APTO T1" numFmtId="0">
      <sharedItems count="3">
        <s v="Si"/>
        <s v=""/>
        <s v="No"/>
      </sharedItems>
    </cacheField>
    <cacheField name="APTO T2" numFmtId="0">
      <sharedItems/>
    </cacheField>
    <cacheField name="APTO KA" numFmtId="0">
      <sharedItems/>
    </cacheField>
    <cacheField name="Bloquear" numFmtId="0">
      <sharedItems/>
    </cacheField>
    <cacheField name="F Bloqueo" numFmtId="14">
      <sharedItems containsDate="1" containsMixedTypes="1" minDate="1899-12-31T01:05:12" maxDate="2027-05-07T00:00:00"/>
    </cacheField>
    <cacheField name="FLTV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iver Mauricio Mendez Porras" refreshedDate="46184.249351851853" createdVersion="4" refreshedVersion="8" minRefreshableVersion="3" recordCount="933" xr:uid="{00000000-000A-0000-FFFF-FFFF03000000}">
  <cacheSource type="worksheet">
    <worksheetSource name="RnBDConteos"/>
  </cacheSource>
  <cacheFields count="28">
    <cacheField name="Modulo " numFmtId="0">
      <sharedItems containsMixedTypes="1" containsNumber="1" containsInteger="1" minValue="1" maxValue="1413" count="844">
        <s v="M_A1_DER_"/>
        <s v="M_A1_IZQ_"/>
        <s v="M_A2_DER_"/>
        <s v="M_A2_IZQ_"/>
        <s v="M_A3_DER_"/>
        <s v="M_A3_IZQ_"/>
        <s v="M_A4_DER_"/>
        <s v="M_A4_IZQ_"/>
        <s v="M_A5_DER_"/>
        <s v="M_A5_IZQ_"/>
        <s v="M_A6_DER_"/>
        <s v="M_A6_IZQ_"/>
        <s v="M_A7_DER_"/>
        <s v="M_A7_IZQ_"/>
        <s v="M_A8_DER_"/>
        <s v="M_A8_IZQ_"/>
        <s v="M_A9_DER_"/>
        <s v="M_A9_IZQ_"/>
        <s v="M_A10_DER_"/>
        <s v="M_A10_IZQ_"/>
        <s v="M_A11_DER_"/>
        <s v="M_A11_IZQ_"/>
        <s v="M_A12_DER_"/>
        <s v="M_A12_IZQ_"/>
        <s v="M_A13_DER"/>
        <s v="M_A13_IZQ"/>
        <s v="M_A14_DER_"/>
        <s v="M_A14_IZQ_"/>
        <s v="BH_BAHIA 1_"/>
        <s v="BH_BAHIA 2_DER"/>
        <s v="BH_BAHIA 2_IZQ_"/>
        <s v="BH_BAHIA 3_DER"/>
        <s v="BH_BAHIA 3_IZQ"/>
        <s v="BH_BAHIA 4 DER_"/>
        <s v="BH_BAHIA 4 IZQ"/>
        <s v="BH_BAHIA 5_DER_"/>
        <s v="BH_BAHIA 5 IZQ_"/>
        <s v="M_B1_IZQ_"/>
        <s v="M_B1_DER_"/>
        <s v="M_B2 IZQ"/>
        <s v="M_B2_DER_"/>
        <s v="M_B3_IZQ_"/>
        <s v="M_B3_DER_"/>
        <s v="M_B4_IZQ_"/>
        <s v="M_B4_DER_"/>
        <s v="M_B5_IZQ_"/>
        <s v="M_B5_DER_"/>
        <s v="M_B6_IZQ_"/>
        <s v="M_B6_DER_"/>
        <s v="M_B7_IZQ_"/>
        <s v="M_B7_DER_"/>
        <s v="M_B8_IZQ_"/>
        <s v="M_B8_DER_"/>
        <s v="M_B9_IZQ_"/>
        <s v="M_B9_DER_"/>
        <s v="M_B10_IZQ_"/>
        <s v="M_B10_DER"/>
        <s v="M_B11_IZQ_"/>
        <s v="M_B11_DER_"/>
        <s v="M_B12_IZQ_"/>
        <s v="M_B12_DER_"/>
        <s v="M_B13_IZQ_"/>
        <s v="M_B13_DER_"/>
        <s v="M_B14_IZQ_"/>
        <s v="M_B14_DER_"/>
        <s v="M_COLUMNA B"/>
        <s v="M_B15_IZQ_"/>
        <s v="M_B15_DER_"/>
        <s v="M_B16_IZQ_"/>
        <s v="M_B16_DER_"/>
        <s v="M_B17_IZQ_"/>
        <s v="M_B17_DER_"/>
        <s v="M_B18_IZQ_"/>
        <s v="M_B18_DER_"/>
        <s v="M_B19_IZQ_"/>
        <s v="M_B19_DER_"/>
        <s v="M_B20_IZQ_"/>
        <s v="M_B20_DER_"/>
        <s v="M_B21_IZQ_"/>
        <s v="M_B21_DER_"/>
        <s v="M_B22_IZQ_"/>
        <s v="M_B22_DER_"/>
        <s v="M_B23_IZQ_"/>
        <s v="M_B23_DER_"/>
        <s v="M_B24_IZQ_"/>
        <s v="M_B24_DER_"/>
        <s v="M_B25_IZQ_"/>
        <s v="M_B25_DER_"/>
        <s v="M_B26_IZQ_"/>
        <s v="M_B26_DER_"/>
        <s v="M_B27_IZQ"/>
        <s v="M_B27_DER_"/>
        <s v="BH_BAHIA 6_DER_"/>
        <s v="BH_BAHIA 6_IZQ_"/>
        <s v="BH_BAHIA 7_DER_"/>
        <s v="BH_BAHIA 7_IZQ_"/>
        <s v="BH_BAHIA 8_DER_"/>
        <s v="BH_BAHIA 8_IZQ_"/>
        <s v="BH_BAHIA 9_DER"/>
        <s v="BH_BAHIA 9 IZQ "/>
        <s v="BH_BAHIA 10_DER_"/>
        <s v="BH_BAHIA 10_IZQ_"/>
        <s v="M_C1_IZQ_"/>
        <s v="M_C1_DER_"/>
        <s v="M_C2_IZQ_"/>
        <s v="M_C2_DER_"/>
        <s v="M_C3 _IZQ"/>
        <s v="M_C3 _DER"/>
        <s v="M_C4 _IZQ"/>
        <s v="M_C4_DER_"/>
        <s v="M_C5_IZQ_"/>
        <s v="M_C5_DER_"/>
        <s v="M_C6_IZQ_"/>
        <s v="M_C6_DER_"/>
        <s v="M_C7_IZQ_"/>
        <s v="M_C7_DER_"/>
        <s v="M_C8_IZQ_"/>
        <s v="M_C8_DER_"/>
        <s v="M_C9_IZQ"/>
        <s v="M_C9_DER_"/>
        <s v="M_C10_IZQ_"/>
        <s v="M_C10_DER_"/>
        <s v="M_C11_IZQ_"/>
        <s v="M_C11_DER_"/>
        <s v="M_C12_IZQ_"/>
        <s v="M_C12_DER_"/>
        <s v="M_C13_IZQ_"/>
        <s v="M_C13_DER_"/>
        <s v="M_C14_IZQ_"/>
        <s v="M_C14_DER_"/>
        <s v="M_COLUMNA C_2"/>
        <s v="M_C15_IZQ_"/>
        <s v="M_C15_DER_"/>
        <s v="M_C16_IZQ_"/>
        <s v="M_C16_DER_"/>
        <s v="M_C17_IZQ_"/>
        <s v="M_C17_DER_"/>
        <s v="M_C18_IZQ_"/>
        <s v="M_C18_DER_"/>
        <s v="M_C19_IZQ_"/>
        <s v="M_C19_DER_"/>
        <s v="M_C20_IZQ_"/>
        <s v="M_C20_DER_"/>
        <s v="M_C21_IZQ_"/>
        <s v="M_C21_DER_"/>
        <s v="M_C22_IZQ_"/>
        <s v="M_C22_DER_"/>
        <s v="M_C23_IZQ_"/>
        <s v="M_C23_DER_"/>
        <s v="M_C24_IZQ_"/>
        <s v="M_C24_DER_"/>
        <s v="M_C25_IZQ_"/>
        <s v="M_C25_DER_"/>
        <s v="M_C26_IZQ_"/>
        <s v="M_C26_DER_"/>
        <s v="M_C27_IZQ_"/>
        <s v="M_C27_DER_"/>
        <s v="M_C28_IZQ_"/>
        <s v="M_C28_DER_"/>
        <s v="BH_BAHIA 11_DER"/>
        <s v="BH_BAHIA 12_DER_"/>
        <s v="BH_BAHIA 12_IZQ"/>
        <s v="BH_BAHIA 13_DER_"/>
        <s v="BH_BAHIA 13_IZQ_"/>
        <s v="BH_BAHIA 14_DER_"/>
        <s v="BH_BAHIA 14_IZQ_"/>
        <s v="BH_BAHIA 15_DER_"/>
        <s v="BH_BAHIA 15_IZQ_"/>
        <s v="BH_BAHIA 16_DER"/>
        <s v="BH_BAHIA 16_IZQ_"/>
        <s v="M_D1_DER"/>
        <s v="M_D2_IZQ_"/>
        <s v="M_D2_DER_"/>
        <s v="M_D3_IZQ_"/>
        <s v="M_D3_DER"/>
        <s v="M_D4_IZQ_"/>
        <s v="M_D4_DER_"/>
        <s v="M_D5_IZQ_"/>
        <s v="M_D5_DER_"/>
        <s v="M_D6_IZQ_"/>
        <s v="M_D6_DER_"/>
        <s v="M_D7_IZQ_"/>
        <s v="M_D7_DER_"/>
        <s v="M_D8_IZQ_"/>
        <s v="M_D8_DER_"/>
        <s v="M_D9_IZQ"/>
        <s v="M_D9_DER"/>
        <s v="M_D10_IZQ_"/>
        <s v="M_D10_DER_"/>
        <s v="M_D11_IZQ"/>
        <s v="M_D11_DER"/>
        <s v="M_D12_IZQ_"/>
        <s v="M_D12_DER_"/>
        <s v="M_D13_IZQ_"/>
        <s v="M_D13_DER_"/>
        <s v="M_D14_IZQ_"/>
        <s v="M_D14_DER_"/>
        <s v="M_COLUMNA_D"/>
        <s v="M_D15_IZQ_"/>
        <s v="M_D15_DER_"/>
        <s v="M_D16_IZQ_"/>
        <s v="M_D16_DER"/>
        <s v="M_D17_IZQ_"/>
        <s v="M_D17_DER_"/>
        <s v="M_D18_IZQ_"/>
        <s v="M_D18_DER"/>
        <s v="M_D19_IZQ_"/>
        <s v="M_D19_DER_"/>
        <s v="M_D20_IZQ_"/>
        <s v="M_D20_DER_"/>
        <s v="M_D21_IZQ_"/>
        <s v="M_D21_DER_"/>
        <s v="M_D22_IZQ_"/>
        <s v="M_D22_DER_"/>
        <s v="M_D23_IZQ_"/>
        <s v="M_D23_DER_"/>
        <s v="M_D24_IZQ_"/>
        <s v="M_D24_DER_"/>
        <s v="M_D25_IZQ_"/>
        <s v="M_D25_DER_"/>
        <s v="M_D26_IZQ"/>
        <s v="M_D26_DER"/>
        <s v="M_D27_IZQ_"/>
        <s v="M_D27_DER_"/>
        <s v="M_D28_IZQ_"/>
        <s v="M_D28_DER_"/>
        <s v="BH_BAHIA 17_DER"/>
        <s v="BH_BAHIA 17_LAT"/>
        <s v="BH_BAHIA 18_DER"/>
        <s v="BH_BAHIA 18_IZQ_"/>
        <s v="BH_BAHIA 19_DER_"/>
        <s v="BH_BAHIA 19_IZQ_"/>
        <s v="BH_BAHIA 20 DER"/>
        <s v="BH_BAHIA 20 IZQ"/>
        <s v="BH_BAHIA 21_DER_"/>
        <s v="BH_BAHIA 21_IZQ_"/>
        <s v="M_E1_IZQ_"/>
        <s v="M_E1_DER_"/>
        <s v="M_E2_IZQ_"/>
        <s v="M_E2_DER_"/>
        <s v="M_E3_IZQ_"/>
        <s v="M_E3_DER_"/>
        <s v="M_E4_IZQ_"/>
        <s v="M_E4_DER_"/>
        <s v="M_E5_IZQ_"/>
        <s v="M_E5_DER_"/>
        <s v="M_E6_IZQ_"/>
        <s v="M_E6_DER_"/>
        <s v="M_E7_IZQ_"/>
        <s v="M_E7_DER_"/>
        <s v="M_E8_IZQ_"/>
        <s v="M_E8_DER_"/>
        <s v="M_E9_IZQ_"/>
        <s v="M_E9_DER_"/>
        <s v="M_E10_IZQ_"/>
        <s v="M_E10_DER_"/>
        <s v="M_E11_IZQ_"/>
        <s v="M_E11_DER_"/>
        <s v="M_E12_IZQ_"/>
        <s v="M_E12_DER_"/>
        <s v="M_E13_IZQ_"/>
        <s v="M_E13_DER_"/>
        <s v="M_E14_IZQ_"/>
        <s v="M_E14_DER_"/>
        <s v="LATERAL PET"/>
        <s v="E_F1_LAT"/>
        <s v="E_F1_DER_"/>
        <s v="E_F1_IZQ_"/>
        <s v="E_F2_DER_"/>
        <s v="E_F2_IZQ_"/>
        <s v="E_F3_DER_"/>
        <s v="E_F3_IZQ_"/>
        <s v="E_F4_DER"/>
        <s v="E_F4_IZQ_"/>
        <s v="E_F5_DER_"/>
        <s v="E_F5_IZQ_"/>
        <s v="E_F6_"/>
        <s v="E_F7_"/>
        <s v="E_F8_DER_"/>
        <s v="E_F8_IZQ_"/>
        <s v="M_F8_LAT"/>
        <s v="M_F9_LAT"/>
        <s v="E_F9_DER"/>
        <s v="E_F9_IZQ"/>
        <s v="E_F10_DER_"/>
        <s v="E_F10_IZQ_"/>
        <s v="E_F11_DER_"/>
        <s v="E_F11_IZQ_"/>
        <s v="E_F12_DER_"/>
        <s v="E_F12_IZQ_"/>
        <s v="E_F13_DER_"/>
        <s v="E_F13_IZQ_"/>
        <s v="E_F14_DER_"/>
        <s v="E_F15__"/>
        <s v="M_F17__"/>
        <s v="M_F18__"/>
        <s v="M_F19__"/>
        <s v="M_F20__"/>
        <s v="M_F21__"/>
        <s v="M_F22__"/>
        <s v="M_F23__"/>
        <s v="M_F24__"/>
        <s v="M_F25__"/>
        <s v="M_F26__"/>
        <s v="M_F27__"/>
        <s v="M_F28__"/>
        <s v="M_F29__"/>
        <s v="M_F30__"/>
        <s v="M_F30__LAT"/>
        <s v="M_F31__LAT"/>
        <s v="M_F31__"/>
        <s v="M_F32__"/>
        <s v="M_F33__"/>
        <s v="M_F34__"/>
        <s v="M_F35__"/>
        <s v="M_F36__"/>
        <s v="M_F37__"/>
        <s v="M_F38__"/>
        <s v="M_F39__"/>
        <s v="M_F40__"/>
        <s v="M_F41__"/>
        <s v="M_F42__"/>
        <s v="M_F43__"/>
        <s v="M_G1_ATRAS "/>
        <s v="M_G1_IZQ"/>
        <s v="M_G1_DER"/>
        <s v="M_G2_IZQ_ "/>
        <s v="M_G2_DER_ "/>
        <s v="M_G3_IZQ"/>
        <s v="M_G3_DER_"/>
        <s v="M_G4_IZQ"/>
        <s v="M_G4_DER_"/>
        <s v="M_G5_IZQ"/>
        <s v="M_G5_DER_"/>
        <s v="M_G6_IZQ_"/>
        <s v="M_G6_DER_"/>
        <s v="M_G7_IZQ_"/>
        <s v="M_G7_DER_"/>
        <s v="M_G8_IZQ_"/>
        <s v="M_G8_DER_"/>
        <s v="M_G9_LAT"/>
        <s v="M_G9_IZQ_"/>
        <s v="M_G9_DER_"/>
        <s v="M_G10_IZQ_"/>
        <s v="M_G10_DER"/>
        <s v="M_G11_IZQ_"/>
        <s v="M_G11_DER_"/>
        <s v="M_G12"/>
        <s v="M_H1_ATRAS_"/>
        <s v="M_H1_DER_"/>
        <s v="M_H1_IZQ_"/>
        <s v="M_H2_DER_"/>
        <s v="M_H2_IZQ_"/>
        <s v="M_H3_DER_"/>
        <s v="M_H3_IZQ_"/>
        <s v="M_H4_DER_"/>
        <s v="M_H4_IZQ_"/>
        <s v="M_H5_DER_"/>
        <s v="M_H5_IZQ_"/>
        <s v="M_H6_DER_"/>
        <s v="M_H6_IZQ_"/>
        <s v="M_H7_DER_"/>
        <s v="M_H7_DER_ATRAS"/>
        <s v="M_H7_IZQ"/>
        <s v="M_H8_DER_"/>
        <s v="M_H8_IZQ_"/>
        <s v="M_H9_DER"/>
        <s v="M_H9_IZQ_"/>
        <s v="M_H10_DER"/>
        <s v="M_H10_IZQ_"/>
        <s v="M_H11_DER_"/>
        <s v="M_H11_IZQ_"/>
        <s v="M_H12_DER_"/>
        <s v="M_H12_IZQ_"/>
        <s v="M_H13_DER_"/>
        <s v="M_H13_IZQ_"/>
        <s v="M_I1_DER_"/>
        <s v="M_I2_DER_"/>
        <s v="M_I2_IZQ_"/>
        <s v="M_I3_DER"/>
        <s v="M_I3_IZQ"/>
        <s v="M_I4_DER_"/>
        <s v="M_I4_IZQ_"/>
        <s v="E_ENTRE TUNELES "/>
        <s v="M_I5_IZQ"/>
        <s v="M_I6_IZQ_"/>
        <s v="M_I6_DER_"/>
        <s v="M_I7_DER"/>
        <s v="M_I7_IZQ"/>
        <s v="M_I8_DER_"/>
        <s v="M_I8_IZQ_"/>
        <s v="M_I9_DER"/>
        <s v="M_I9_IZQ"/>
        <s v="M_I10_DER_"/>
        <s v="M_I10_IZQ_"/>
        <s v="M_I11_DER_"/>
        <s v="M_I11_IZQ"/>
        <s v="M_I12_DER_"/>
        <s v="M_I12_IZQ_"/>
        <s v="M_I13_DER_"/>
        <s v="M_I13_LAT"/>
        <s v="M_I14_LAT"/>
        <s v="M_I14_DER"/>
        <s v="M_I14_IZQ"/>
        <s v="M_I15_DER"/>
        <s v="M_I15_IZQ"/>
        <s v="M_I16_DER_"/>
        <s v="M_I16_IZQ_"/>
        <s v="M_I17_IZQ_"/>
        <s v="E_J1_LAT"/>
        <s v="E_J1_DER_"/>
        <s v="E_J1_IZQ_"/>
        <s v="E_J2_DER_"/>
        <s v="E_J2_IZQ_"/>
        <s v="E_J3_DER_"/>
        <s v="E_J3_IZQ_"/>
        <s v="E_J4_DER"/>
        <s v="E_J4_IZQ"/>
        <s v="E_J5_DER"/>
        <s v="E_J5_IZQ"/>
        <s v="E_J6_DER_"/>
        <s v="E_J6_IZQ_"/>
        <s v="E_J7_DER_"/>
        <s v="E_J7_IZQ_"/>
        <s v="E_J8_DER_"/>
        <s v="E_J8_IZQ_"/>
        <s v="E_J9_DER_"/>
        <s v="E_J9_IZQ_"/>
        <s v="E_J10_DER"/>
        <s v="E_J10_IZQ"/>
        <s v="E_J11_DER"/>
        <s v="E_J11_IZQ"/>
        <s v="M_J12_LAT"/>
        <s v="M_J12_IZQ"/>
        <s v="M_J13_DER"/>
        <s v="M_J13_IZQ"/>
        <s v="M_J14_DER"/>
        <s v="M_J14_IZQ"/>
        <s v="M_J15_DER"/>
        <s v="M_J15_IZQ"/>
        <s v="M_KPASILLO__"/>
        <s v="M_K1__DER"/>
        <s v="M_K1__IZQ"/>
        <s v="M_K2_DER"/>
        <s v="M_K2_IZQ_ "/>
        <s v="M_K3_DER_"/>
        <s v="M_K3_IZQ_"/>
        <s v="M_K4_DER_"/>
        <s v="M_K4_IZQ"/>
        <s v="M_K5_DER"/>
        <s v="M_K5_IZQ_"/>
        <s v="M_K6_DER"/>
        <s v="M_K6_IZQ"/>
        <s v="M_K7_DER"/>
        <s v="M_K7_IZQ"/>
        <s v="M_K8_DER"/>
        <s v="M_K8_IZQ_"/>
        <s v="M_K9_DER_"/>
        <s v="M_K9_IZQ_"/>
        <s v="M_K10_DER"/>
        <s v="M_K10_IZQ_"/>
        <s v="M_K11_DER"/>
        <s v="M_K11_IZQ"/>
        <s v="M_K12_DER_ "/>
        <s v="M_K12_IZQ_ "/>
        <s v="M_K13_DER_ "/>
        <s v="M_K13_IZQ_ "/>
        <s v="M_K14_DER_"/>
        <s v="M_K14_IZQ_"/>
        <s v="M_K15_"/>
        <s v="M_L_PASILLO-1"/>
        <s v="M_L_PASILLO-2"/>
        <s v="M_L_PASILLO-3"/>
        <s v="M_L1_IZQ_"/>
        <s v="M_L1_DER_"/>
        <s v="M_L2_IZQ_"/>
        <s v="M_L2_DER_"/>
        <s v="M_L3_IZQ_"/>
        <s v="M_L3_DER_"/>
        <s v="M_L4_IZQ_"/>
        <s v="M_L4_DER_"/>
        <s v="M_L5_IZQ "/>
        <s v="M_L5_DER_"/>
        <s v="M_L6_IZQ_"/>
        <s v="M_L6_DER_"/>
        <s v="M_L7_IZQ"/>
        <s v="M_L7_DER_"/>
        <s v="M_L8_DER_"/>
        <s v="M_L8_IZQ_"/>
        <s v="M_L9_IZQ_"/>
        <s v="M_L9_DER_"/>
        <s v="M_L10_IZQ"/>
        <s v="M_L10_DER_"/>
        <s v="M_L11_IZQ_"/>
        <s v="M_L11_DER_"/>
        <s v="M_L12_IZQ_"/>
        <s v="M_L12_DER_"/>
        <s v="M_L13_IZQ"/>
        <s v="M_L13_DER"/>
        <s v="M_L14_IZQ_"/>
        <s v="M_L14_DER_"/>
        <s v="M_L15"/>
        <s v="BH_BAHIA 27- DER"/>
        <s v="BH_BAHIA 27- IZQ"/>
        <s v="BH_BAHIA 28_DER_"/>
        <s v="BH_BAHIA 28_IZQ_"/>
        <s v="BH_BAHIA 29_DER_"/>
        <s v="BH_BAHIA 29_IZQ_"/>
        <s v="BH_BAHIA 30_DER_"/>
        <s v="BH_BAHIA 30_IZQ_"/>
        <s v="BH_BAHIA 31_DER"/>
        <s v="BH_BAHIA 31_IZQ"/>
        <s v="BH_BAHIA 32_DER"/>
        <s v="BH_BAHIA 32_IZQ"/>
        <s v="BH_BAHIA 33_DER"/>
        <s v="BH_BAHIA 33_IZQ"/>
        <s v="M_L16"/>
        <s v="M_L17_IZQ "/>
        <s v="M_L18_IZQ_"/>
        <s v="M_L18_DER"/>
        <s v="M_L19_IZQ_"/>
        <s v="M_L19_DER_"/>
        <s v="M_L20_IZQ_"/>
        <s v="M_L20_DER"/>
        <s v="M_L21_IZQ_"/>
        <s v="M_L21_DER_"/>
        <s v="M_L22_IZQ "/>
        <s v="M_L22 DER"/>
        <s v="M_L23_IZQ_"/>
        <s v="M_L23_DER_"/>
        <s v="M_L24_IZQ_"/>
        <s v="M_L24_DER_"/>
        <s v="M_L25_IZQ"/>
        <s v="M_L25_DER"/>
        <s v="M_L26_IZQ_"/>
        <s v="M_L26_DER_"/>
        <s v="M_L27_IZQ_"/>
        <s v="M_L27_DER_"/>
        <s v="M_L28_IZQ"/>
        <s v="M_L28_DER_"/>
        <s v="M_L29 IZQ_"/>
        <s v="M_L29 DER_"/>
        <s v="M_L30_IZQ_"/>
        <s v="M_L30_DER_"/>
        <s v="M_O1_LAT"/>
        <s v="M_O1"/>
        <s v="M_O2"/>
        <s v="M_O3"/>
        <s v="M_O4"/>
        <s v="M_O5"/>
        <s v="M_O6"/>
        <s v="M_O7"/>
        <s v="M_O8"/>
        <s v="M_O9_"/>
        <s v="M_O10"/>
        <s v="M_O11"/>
        <s v="M_O12"/>
        <s v="M_O13"/>
        <s v="M_O14"/>
        <s v="M_O14_LAT"/>
        <s v="M_O15"/>
        <s v="M_O16"/>
        <s v="M_O17"/>
        <s v="M_O18"/>
        <s v="M_O19"/>
        <s v="M_O20"/>
        <s v="M_O21"/>
        <s v="M_O22"/>
        <s v="M_O23"/>
        <s v="M_O24"/>
        <s v="M_O25"/>
        <s v="M_O26"/>
        <s v="M_O27 "/>
        <s v="M_O28 _"/>
        <s v="E_O29_IZQ_"/>
        <s v="E_O30_IZQ_"/>
        <s v="E_O31_IZQ_"/>
        <s v="E_O32_IZQ_"/>
        <s v="E_O33_IZQ_"/>
        <s v="E_O34_IZQ_"/>
        <s v="E_O35_IZQ_"/>
        <s v="E_O36_IZQ_"/>
        <s v="E_O37_IZQ_"/>
        <s v="E_O38_IZQ_"/>
        <s v="E_O39_IZQ_"/>
        <s v="E_O40_IZQ_"/>
        <s v="E_O41_IZQ_"/>
        <s v="E_O42_IZQ_"/>
        <s v="E_O43_IZQ_"/>
        <s v="E_O44_IZQ_"/>
        <s v="E_O45_IZQ_"/>
        <s v="E_O46_IZQ_"/>
        <s v="E_O47_IZQ_"/>
        <s v="E_O48_IZQ_"/>
        <s v="E_O49_DER_"/>
        <s v="M_O50_"/>
        <s v="M_O51_DER"/>
        <s v="M_O51_IZQ"/>
        <s v="M_O52_DER"/>
        <s v="M_O52_IZQ"/>
        <s v="M_O53_DER_"/>
        <s v="M_O53_IZQ_"/>
        <s v="M_N1_DER_"/>
        <s v="M_N1_IZQ_"/>
        <s v="M_N2_DER_"/>
        <s v="M_N2_IZQ_"/>
        <s v="M_N3_DER_"/>
        <s v="M_N3_IZQ_"/>
        <s v="M_N4_DER_"/>
        <s v="M_N4_IZQ_"/>
        <s v="M_N5_DER_"/>
        <s v="M_N5_IZQ_"/>
        <s v="M_N6_DER_"/>
        <s v="M_N6_IZQ_"/>
        <s v="M_N7_DER_"/>
        <s v="M_N7_IZQ_"/>
        <s v="M_N8_DER_"/>
        <s v="M_N8_IZQ_"/>
        <s v="M_N9_DER_"/>
        <s v="M_N9_IZQ_"/>
        <s v="M_N10_DER_"/>
        <s v="M_N10_IZQ_"/>
        <s v="M_N11_DER_"/>
        <s v="M_N11_IZQ_"/>
        <s v="M_N12_DER_"/>
        <s v="M_N12_IZQ_"/>
        <s v="M_N13_DER_"/>
        <s v="M_N13_IZQ_"/>
        <s v="M_N14_DER_"/>
        <s v="M_N14_IZQ_"/>
        <s v="M_N15_DER_"/>
        <s v="M_N15_IZQ_"/>
        <s v="M_N16_DER_"/>
        <s v="M_N16_IZQ_"/>
        <s v="M_N17_DER_"/>
        <s v="M_N17_IZQ_"/>
        <s v="M_N18_DER_"/>
        <s v="M_N18_IZQ"/>
        <s v="M_N20_"/>
        <s v="M_M1_LAT_"/>
        <s v="M_M1_IZQ_"/>
        <s v="M_M1_DER_"/>
        <s v="M_M2_IZQ_"/>
        <s v="M_M2_LAT_"/>
        <s v="M_M3_LAT_"/>
        <s v="M_M3_DER_"/>
        <s v="M_M4_IZQ_"/>
        <s v="M_M4_DER_"/>
        <s v="M_M5_IZQ_"/>
        <s v="M_M5_DER_"/>
        <s v="M_M6_DER"/>
        <s v="M_M6 LAT"/>
        <s v="M_M7_IZQ_"/>
        <s v="M_M7_DER_"/>
        <s v="M_M8_"/>
        <s v="M_M9_IZQ_"/>
        <s v="M_M9_DER_"/>
        <s v="M_M10_IZQ_"/>
        <s v="M_M10_DER_"/>
        <s v="M_M11_IZQ_"/>
        <s v="M_M12_LAT_"/>
        <s v="M_M12_DER_"/>
        <s v="M_M13_IZQ_"/>
        <s v="M_M13_DER_"/>
        <s v="M_M14_IZQ_"/>
        <s v="M_M14_DER_"/>
        <s v="M_M15_"/>
        <s v="M_M15_LAT"/>
        <s v="CPB1"/>
        <s v="CPB2"/>
        <s v="CPB3"/>
        <s v="CPB4"/>
        <s v="CPB5"/>
        <s v="CPB6"/>
        <s v="CPB7"/>
        <s v="CPB8"/>
        <s v="CPB9"/>
        <s v="CPB10"/>
        <s v="CPB11"/>
        <s v="CPB12"/>
        <s v="CPB13"/>
        <s v="CPB14"/>
        <s v="CPB15"/>
        <s v="CPB16"/>
        <s v="CPB17"/>
        <s v="CPB18"/>
        <s v="CPB19"/>
        <s v="CPB20"/>
        <s v="CPB21"/>
        <s v="CPB22"/>
        <s v="CPB23"/>
        <s v="CPB24"/>
        <s v="CPB25"/>
        <s v="CPB26"/>
        <s v="CPB27"/>
        <s v="CPB28"/>
        <s v="CPB29"/>
        <s v="CPB30"/>
        <s v="CPB31"/>
        <s v="CPB32"/>
        <s v="CPC1"/>
        <s v="CPC2"/>
        <s v="CPC3"/>
        <s v="CPC4"/>
        <s v="CPC5"/>
        <s v="CPC6"/>
        <s v="CPC7"/>
        <s v="CPC8"/>
        <s v="CPC9"/>
        <s v="CPC10"/>
        <s v="CPC11"/>
        <s v="CPC12"/>
        <s v="CPC13"/>
        <s v="CPC14"/>
        <s v="CPC15"/>
        <s v="CPC16"/>
        <s v="PCPC01"/>
        <s v="CPC17"/>
        <s v="CPC18"/>
        <s v="CPC19"/>
        <s v="CPC20"/>
        <s v="CPC21"/>
        <s v="CPC22"/>
        <s v="CPC23"/>
        <s v="CPC24"/>
        <s v="CPC25"/>
        <s v="CPC26"/>
        <s v="CPC27"/>
        <s v="CPC28"/>
        <s v="CPC29"/>
        <s v="CPC30"/>
        <s v="CPC31"/>
        <s v="CPC32"/>
        <s v="CPD1"/>
        <s v="CPD2"/>
        <s v="CPD3"/>
        <s v="CPD4"/>
        <s v="CPD5"/>
        <s v="CPD6"/>
        <s v="CPD7"/>
        <s v="CPD8"/>
        <s v="CPD9"/>
        <s v="CPD10"/>
        <s v="CPD11"/>
        <s v="CPD12"/>
        <s v="CPD13"/>
        <s v="CPD14"/>
        <s v="CPD15"/>
        <s v="CPD16"/>
        <s v="PCPD01"/>
        <s v="CPD17"/>
        <s v="CPD18"/>
        <s v="CPD19"/>
        <s v="CPD20"/>
        <s v="CPD21"/>
        <s v="CPD22"/>
        <s v="CPD23"/>
        <s v="CPD24"/>
        <s v="CPD25"/>
        <s v="CPD26"/>
        <s v="CPD27"/>
        <s v="CPD28"/>
        <s v="CPD29"/>
        <s v="CPD30"/>
        <s v="CPD31"/>
        <s v="CPD32"/>
        <s v="CPE1"/>
        <s v="CPE2"/>
        <s v="CPE3"/>
        <s v="CPE4"/>
        <s v="CPE5"/>
        <s v="CPE6"/>
        <s v="CPE7"/>
        <s v="CPE8"/>
        <s v="CPE9"/>
        <s v="CPE10"/>
        <s v="CPE11"/>
        <s v="CPE12"/>
        <s v="CPE13"/>
        <s v="CPE14"/>
        <s v="CPE15"/>
        <s v="CPE16"/>
        <s v="PCPE"/>
        <s v="CPE17"/>
        <s v="CPE18"/>
        <s v="CPE19"/>
        <s v="CPE20"/>
        <s v="CPE21"/>
        <s v="CPE22"/>
        <s v="CPE23"/>
        <s v="CPE24"/>
        <s v="CPE25"/>
        <s v="CPE26"/>
        <s v="CPE27"/>
        <s v="CPE28"/>
        <s v="CPE29"/>
        <s v="CPE30"/>
        <s v="CPE31"/>
        <s v="CPE32"/>
        <s v="CPF1"/>
        <s v="CPF2"/>
        <s v="CPF3"/>
        <s v="CPF4"/>
        <s v="CPF5"/>
        <s v="CPF6"/>
        <s v="CPF7"/>
        <s v="CPF8"/>
        <s v="CPF9"/>
        <s v="CPF10"/>
        <s v="CPF11"/>
        <s v="CPF12"/>
        <s v="CPF13"/>
        <s v="CPF14"/>
        <s v="CPF15"/>
        <s v="CPF16"/>
        <s v="CPF17"/>
        <s v="CPF18"/>
        <s v="CPF19"/>
        <s v="CPF20"/>
        <s v="CPF22"/>
        <s v="CPF23"/>
        <s v="CPF25"/>
        <s v="CPF26"/>
        <s v="CPF27"/>
        <s v="CPF28"/>
        <s v="CPF29"/>
        <s v="CPF30"/>
        <s v="CPF31"/>
        <s v="CPF32"/>
        <s v="CPG"/>
        <s v="CPG29"/>
        <s v="CPG30"/>
        <s v="CPG31"/>
        <s v="CPG32"/>
        <s v="J_JAULA 1"/>
        <s v="J_REP__L2"/>
        <s v="J_JAULA 2"/>
        <s v="J_JAULA 3"/>
        <s v="J_JAULA 4"/>
        <s v="J_JAULA 5"/>
        <s v="J_JAULA 8"/>
        <s v="J_JAULA 9"/>
        <n v="1" u="1"/>
        <n v="1413" u="1"/>
      </sharedItems>
    </cacheField>
    <cacheField name="Código" numFmtId="49">
      <sharedItems containsBlank="1"/>
    </cacheField>
    <cacheField name="Descripción " numFmtId="0">
      <sharedItems containsMixedTypes="1" containsNumber="1" containsInteger="1" minValue="4" maxValue="72" count="102">
        <s v="Envase Marron 330R"/>
        <s v="Costeña Bacana R 320cc x 30"/>
        <s v="COSTEÑA RN 330 X 30"/>
        <s v="Pony Malta R 330cc X 30"/>
        <s v="Poker R 330cc X 30"/>
        <s v="Cola&amp;Pola RN 330cc X 30"/>
        <s v="Club Col Lta 330X6 N"/>
        <s v="Budweiser Lta  269Ccx24 Pack"/>
        <s v="Pony Malta LtaN 330ccX6"/>
        <s v="Envase Flint 330R"/>
        <s v="Envase Clover  320R"/>
        <s v="Corona Nr 330Cc X30"/>
        <s v=""/>
        <s v="Club Col R 330cc X 30 N"/>
        <s v="Club Col TW 330ccX6 N"/>
        <s v="Club Col TRIGO  330C X 30 "/>
        <s v="Aguila Lig R 750cc X 16"/>
        <s v="Poker Lta 330Cc X 6"/>
        <s v="Aguila RN 330cc X 30"/>
        <s v="Club Col RJ R 330cc X 30 N"/>
        <s v="CORONA REUSABLE 330CC X30"/>
        <s v="Aguila R 750cc X 16"/>
        <s v="Club Col RJ Lta 330X6 N"/>
        <s v="Club Col Tw 330Cc X 30"/>
        <s v="Aguila Lig R FRIA HELADA 330cc X 30"/>
        <s v="Budweiser Lta  269Ccx6 Pack TERMO "/>
        <s v="Cola&amp;Pola Lt 330cc X 6"/>
        <s v="Envase Marron club col 330R"/>
        <s v="Poker R 750cc X 16"/>
        <s v="Caja Plástica Café 330Cc X 30"/>
        <s v="Costeñita Bacana Lta 330cc x6"/>
        <s v="Pony Malta Pet 1.0L X 15"/>
        <s v="Pony Malta Pet 200ccX30"/>
        <s v="Pony Malta Pet 330cc X 24"/>
        <s v="Cola&amp;Pola Pet 1.5L X 6"/>
        <s v="Agua Zalva Sin Gas Pet 600Cc X 12"/>
        <s v="Coronita Nr 210Cc X 6"/>
        <s v="Corona Nr 330Cc X 6"/>
        <s v="club col Lta 473ccX6"/>
        <s v="pallet lata"/>
        <s v="Pallet Coronita 210NR"/>
        <s v="Aguila Lta 473cc X 6"/>
        <s v="Redds Cold Lt 269X6"/>
        <s v="Corona CERO Nr 330Cc X 6"/>
        <s v="Cola&amp;Pola ROJA Lt 330cc X 6"/>
        <s v="Redds Rose Lt 269X6"/>
        <s v="Costeña Lta 310cc X 6"/>
        <s v="Michelob Ultra NR 330 CC X6 REM"/>
        <s v="Pilsen LtaN 330cc  X  6"/>
        <s v="Club Col Trigo Lta 330ccX6 N"/>
        <s v="PONY LESS SUGAR  2.0L X6"/>
        <s v="PONY MALTA LESS 1000CC X15"/>
        <s v="Pony MaltaGO Pet 1.5LX 6"/>
        <s v="Aguila Lig Lta 473ccX6"/>
        <s v="Aguila Lig CAN LtaN 330ccX6 THERMO INK"/>
        <s v="Aguila 0,0 LTA 330CCX6"/>
        <s v="BBC LAGER BRR 29.7L X1"/>
        <s v="BBC CAJICA MIEL BRR 29.7L X1"/>
        <s v="Club Col Brr 30L X 1"/>
        <s v="AGUILA ORIGINAL  LTA 330 CC *12 LN9"/>
        <s v="Aguila Lta N 330cc X 6"/>
        <s v="Michelob Lta  269Ccx6 Pack"/>
        <s v="Cola y pola  Lata 269Cc X 6"/>
        <s v="Stella Artois Nr 300Cc X 6"/>
        <s v="Aguila Lta 269Cc X 6"/>
        <s v="Club Col Lata 269Cc X 6"/>
        <s v="Costeña bcna lta 269 Ccx6"/>
        <s v="Kaufmann Lta 310cc X 6"/>
        <s v="Austen lager 330x6"/>
        <s v="Pony Malta go pet  200cc X 6"/>
        <s v="AZTECA LATA 310CC X6"/>
        <s v="Corona Extra Lta  269Ccx6 Pack"/>
        <s v="BBC Cajica Miel Nr330ccX4"/>
        <s v="BBC Monserrate Rj Nr330ccX4"/>
        <s v="BBC Cajica Miel Lta 269 x 4 "/>
        <s v="BBC Chapinero Porter Nr 330x4 Four PK"/>
        <s v="BBC ROSE NR BOT 330ccX4"/>
        <s v="BBC ROSE  Lta 269 x 4 "/>
        <s v="Budweiser Lta 269Ccx24 Exp"/>
        <s v="BBC Lager Nr330ccX6"/>
        <s v="Barril 30L Vacio"/>
        <s v="Poker Lta 269cc x 6 LOOSEPACK"/>
        <s v="Corona Extra Lta  269Ccx24 LINEA"/>
        <s v="Corona Extra Lta  269Ccx24 REEM"/>
        <s v="Corona CERO Lta  269Ccx6"/>
        <s v="Aguila Lig Lta 269Cc X 6"/>
        <s v="Corona Extra Lta  473Ccx6 Pack"/>
        <s v="Michelob Ultra NR 330 CC X24 REM"/>
        <s v="Modelo Tw 355Cc x 6"/>
        <s v="BAHIA LIGHT 310 X6"/>
        <s v="BAHIA LAGER 310"/>
        <s v="Modelo Negra Tw 355Cc x 6"/>
        <s v="Aguila Lig Rn 1000Cc X 13"/>
        <s v="Poker Rn 1000Cc X 13"/>
        <s v="Aguila Rn 1000Cc X 13"/>
        <s v="Costeña R 750 X 16"/>
        <s v="Costeñita R 175cc X 38"/>
        <s v="Gran Club Col Dr 850"/>
        <s v="Caja Plástica AZUL 330Cc X 30"/>
        <s v="Poker Rn 250Cc X 38"/>
        <n v="72" u="1"/>
        <n v="4" u="1"/>
      </sharedItems>
    </cacheField>
    <cacheField name="Estibas" numFmtId="0">
      <sharedItems containsString="0" containsBlank="1" containsNumber="1" containsInteger="1" minValue="0" maxValue="132"/>
    </cacheField>
    <cacheField name="Cajas " numFmtId="0">
      <sharedItems containsString="0" containsBlank="1" containsNumber="1" containsInteger="1" minValue="2" maxValue="587"/>
    </cacheField>
    <cacheField name="Unidades " numFmtId="0">
      <sharedItems containsNonDate="0" containsString="0" containsBlank="1"/>
    </cacheField>
    <cacheField name="Fecha de vencimiento " numFmtId="14">
      <sharedItems containsNonDate="0" containsDate="1" containsString="0" containsBlank="1" minDate="2026-06-03T00:00:00" maxDate="2027-06-12T00:00:00" count="171">
        <m/>
        <d v="2026-12-02T00:00:00"/>
        <d v="2026-12-05T00:00:00"/>
        <d v="2026-12-06T00:00:00"/>
        <d v="2027-06-10T00:00:00"/>
        <d v="2026-12-03T00:00:00"/>
        <d v="2027-05-28T00:00:00"/>
        <d v="2026-12-01T00:00:00"/>
        <d v="2026-12-07T00:00:00"/>
        <d v="2027-06-11T00:00:00"/>
        <d v="2026-12-04T00:00:00"/>
        <d v="2027-03-03T00:00:00"/>
        <d v="2027-03-06T00:00:00"/>
        <d v="2027-03-07T00:00:00"/>
        <d v="2027-06-04T00:00:00"/>
        <d v="2027-03-04T00:00:00"/>
        <d v="2026-12-08T00:00:00"/>
        <d v="2027-06-03T00:00:00"/>
        <d v="2026-11-25T00:00:00"/>
        <d v="2026-11-23T00:00:00"/>
        <d v="2026-11-24T00:00:00"/>
        <d v="2026-11-17T00:00:00"/>
        <d v="2026-11-18T00:00:00"/>
        <d v="2026-11-07T00:00:00"/>
        <d v="2027-02-21T00:00:00"/>
        <d v="2027-05-27T00:00:00"/>
        <d v="2027-06-09T00:00:00"/>
        <d v="2027-05-16T00:00:00"/>
        <d v="2026-10-24T00:00:00"/>
        <d v="2027-03-08T00:00:00"/>
        <d v="2026-11-12T00:00:00"/>
        <d v="2027-03-02T00:00:00"/>
        <d v="2027-03-01T00:00:00"/>
        <d v="2026-11-10T00:00:00"/>
        <d v="2027-02-25T00:00:00"/>
        <d v="2026-10-05T00:00:00"/>
        <d v="2026-09-07T00:00:00"/>
        <d v="2026-09-03T00:00:00"/>
        <d v="2026-10-01T00:00:00"/>
        <d v="2026-10-06T00:00:00"/>
        <d v="2026-09-08T00:00:00"/>
        <d v="2026-09-01T00:00:00"/>
        <d v="2026-08-08T00:00:00"/>
        <d v="2027-06-05T00:00:00"/>
        <d v="2026-08-21T00:00:00"/>
        <d v="2027-06-06T00:00:00"/>
        <d v="2027-06-07T00:00:00"/>
        <d v="2027-05-30T00:00:00"/>
        <d v="2027-06-08T00:00:00"/>
        <d v="2027-06-02T00:00:00"/>
        <d v="2027-06-01T00:00:00"/>
        <d v="2027-05-31T00:00:00"/>
        <d v="2027-02-27T00:00:00"/>
        <d v="2026-07-11T00:00:00"/>
        <d v="2027-05-08T00:00:00"/>
        <d v="2026-11-30T00:00:00"/>
        <d v="2026-11-26T00:00:00"/>
        <d v="2026-11-21T00:00:00"/>
        <d v="2027-05-15T00:00:00"/>
        <d v="2027-05-22T00:00:00"/>
        <d v="2027-02-06T00:00:00"/>
        <d v="2027-02-14T00:00:00"/>
        <d v="2027-02-08T00:00:00"/>
        <d v="2027-01-23T00:00:00"/>
        <d v="2027-01-07T00:00:00"/>
        <d v="2027-05-29T00:00:00"/>
        <d v="2027-05-26T00:00:00"/>
        <d v="2026-08-27T00:00:00"/>
        <d v="2026-09-13T00:00:00"/>
        <d v="2026-09-19T00:00:00"/>
        <d v="2026-09-28T00:00:00"/>
        <d v="2026-08-07T00:00:00"/>
        <d v="2026-09-21T00:00:00"/>
        <d v="2026-09-15T00:00:00"/>
        <d v="2026-08-29T00:00:00"/>
        <d v="2026-10-28T00:00:00"/>
        <d v="2026-11-02T00:00:00"/>
        <d v="2027-02-07T00:00:00"/>
        <d v="2027-02-12T00:00:00"/>
        <d v="2027-02-19T00:00:00"/>
        <d v="2026-07-21T00:00:00"/>
        <d v="2026-07-19T00:00:00"/>
        <d v="2026-07-26T00:00:00"/>
        <d v="2026-07-12T00:00:00"/>
        <d v="2027-02-11T00:00:00"/>
        <d v="2027-01-04T00:00:00"/>
        <d v="2027-02-23T00:00:00"/>
        <d v="2026-11-11T00:00:00"/>
        <d v="2027-01-03T00:00:00"/>
        <d v="2027-02-26T00:00:00"/>
        <d v="2026-08-19T00:00:00"/>
        <d v="2026-07-23T00:00:00"/>
        <d v="2027-02-05T00:00:00"/>
        <d v="2027-03-05T00:00:00"/>
        <d v="2027-01-22T00:00:00"/>
        <d v="2026-10-15T00:00:00"/>
        <d v="2026-10-09T00:00:00"/>
        <d v="2027-02-10T00:00:00"/>
        <d v="2027-02-15T00:00:00"/>
        <d v="2027-02-01T00:00:00"/>
        <d v="2026-11-22T00:00:00"/>
        <d v="2027-02-24T00:00:00"/>
        <d v="2026-09-27T00:00:00"/>
        <d v="2026-10-04T00:00:00"/>
        <d v="2026-08-09T00:00:00"/>
        <d v="2026-08-16T00:00:00"/>
        <d v="2026-11-05T00:00:00"/>
        <d v="2026-09-04T00:00:00"/>
        <d v="2026-08-22T00:00:00"/>
        <d v="2026-10-23T00:00:00"/>
        <d v="2026-09-06T00:00:00"/>
        <d v="2026-08-17T00:00:00"/>
        <d v="2026-08-31T00:00:00"/>
        <d v="2027-01-28T00:00:00"/>
        <d v="2027-05-25T00:00:00"/>
        <d v="2027-01-09T00:00:00"/>
        <d v="2026-11-09T00:00:00"/>
        <d v="2026-11-16T00:00:00"/>
        <d v="2027-02-18T00:00:00"/>
        <d v="2026-11-04T00:00:00"/>
        <d v="2027-02-16T00:00:00"/>
        <d v="2026-08-23T00:00:00"/>
        <d v="2027-02-28T00:00:00"/>
        <d v="2026-08-24T00:00:00"/>
        <d v="2026-09-02T00:00:00"/>
        <d v="2026-09-09T00:00:00"/>
        <d v="2026-10-25T00:00:00"/>
        <d v="2026-10-26T00:00:00"/>
        <d v="2026-10-19T00:00:00"/>
        <d v="2026-10-21T00:00:00"/>
        <d v="2026-07-09T00:00:00"/>
        <d v="2026-11-01T00:00:00"/>
        <d v="2026-08-30T00:00:00"/>
        <d v="2026-08-26T00:00:00"/>
        <d v="2026-09-30T00:00:00"/>
        <d v="2027-05-23T00:00:00"/>
        <d v="2027-04-15T00:00:00"/>
        <d v="2027-05-21T00:00:00"/>
        <d v="2027-04-21T00:00:00"/>
        <d v="2027-04-20T00:00:00"/>
        <d v="2027-04-22T00:00:00"/>
        <d v="2027-05-19T00:00:00"/>
        <d v="2026-10-18T00:00:00"/>
        <d v="2027-05-03T00:00:00"/>
        <d v="2027-05-20T00:00:00"/>
        <d v="2026-06-03T00:00:00"/>
        <d v="2026-10-13T00:00:00"/>
        <d v="2026-10-14T00:00:00"/>
        <d v="2027-01-30T00:00:00"/>
        <d v="2026-07-18T00:00:00"/>
        <d v="2027-03-24T00:00:00"/>
        <d v="2027-02-09T00:00:00"/>
        <d v="2027-03-20T00:00:00"/>
        <d v="2027-04-28T00:00:00"/>
        <d v="2027-01-25T00:00:00"/>
        <d v="2027-01-20T00:00:00"/>
        <d v="2027-01-21T00:00:00"/>
        <d v="2027-02-13T00:00:00"/>
        <d v="2026-10-12T00:00:00"/>
        <d v="2026-11-28T00:00:00"/>
        <d v="2026-09-29T00:00:00"/>
        <d v="2027-02-17T00:00:00"/>
        <d v="2027-01-10T00:00:00"/>
        <d v="2026-11-29T00:00:00"/>
        <d v="2026-11-15T00:00:00"/>
        <d v="2026-10-31T00:00:00"/>
        <d v="2027-02-03T00:00:00"/>
        <d v="2027-02-02T00:00:00"/>
        <d v="2026-07-22T00:00:00"/>
        <d v="2026-07-29T00:00:00"/>
        <d v="2026-11-27T00:00:00"/>
      </sharedItems>
    </cacheField>
    <cacheField name="Días para vencer " numFmtId="0">
      <sharedItems containsDate="1" containsBlank="1" containsMixedTypes="1" minDate="1899-12-31T20:53:12" maxDate="1900-01-03T10:10:04" count="1268">
        <s v="   "/>
        <s v=""/>
        <n v="174"/>
        <n v="177"/>
        <n v="178"/>
        <n v="364"/>
        <n v="175"/>
        <n v="351"/>
        <n v="173"/>
        <n v="179"/>
        <n v="365"/>
        <n v="176"/>
        <n v="265"/>
        <n v="268"/>
        <n v="269"/>
        <n v="358"/>
        <n v="266"/>
        <n v="180"/>
        <n v="357"/>
        <n v="167"/>
        <n v="165"/>
        <n v="166"/>
        <n v="159"/>
        <n v="160"/>
        <n v="149"/>
        <n v="255"/>
        <n v="350"/>
        <n v="363"/>
        <n v="339"/>
        <n v="135"/>
        <n v="270"/>
        <n v="154"/>
        <n v="264"/>
        <n v="263"/>
        <n v="152"/>
        <n v="259"/>
        <n v="116"/>
        <n v="88"/>
        <n v="84"/>
        <n v="112"/>
        <n v="117"/>
        <n v="89"/>
        <n v="82"/>
        <n v="58"/>
        <n v="359"/>
        <n v="71"/>
        <n v="360"/>
        <n v="361"/>
        <n v="353"/>
        <n v="362"/>
        <n v="356"/>
        <n v="355"/>
        <n v="354"/>
        <n v="261"/>
        <n v="30"/>
        <n v="331"/>
        <n v="172"/>
        <n v="168"/>
        <n v="163"/>
        <n v="338"/>
        <n v="345"/>
        <n v="240"/>
        <n v="248"/>
        <n v="242"/>
        <n v="226"/>
        <n v="210"/>
        <n v="352"/>
        <n v="349"/>
        <n v="77"/>
        <n v="94"/>
        <n v="100"/>
        <n v="109"/>
        <n v="57"/>
        <n v="102"/>
        <n v="96"/>
        <n v="79"/>
        <n v="139"/>
        <n v="144"/>
        <n v="241"/>
        <n v="246"/>
        <n v="253"/>
        <n v="40"/>
        <n v="38"/>
        <n v="45"/>
        <n v="31"/>
        <n v="245"/>
        <n v="207"/>
        <n v="257"/>
        <n v="153"/>
        <n v="206"/>
        <n v="260"/>
        <n v="69"/>
        <n v="42"/>
        <n v="239"/>
        <n v="267"/>
        <n v="225"/>
        <n v="126"/>
        <n v="120"/>
        <n v="244"/>
        <n v="249"/>
        <n v="235"/>
        <n v="164"/>
        <n v="258"/>
        <n v="108"/>
        <n v="115"/>
        <n v="59"/>
        <n v="66"/>
        <n v="147"/>
        <m/>
        <n v="85"/>
        <n v="72"/>
        <n v="134"/>
        <n v="87"/>
        <n v="67"/>
        <n v="81"/>
        <n v="231"/>
        <n v="348"/>
        <n v="212"/>
        <n v="151"/>
        <n v="158"/>
        <n v="252"/>
        <n v="146"/>
        <n v="250"/>
        <n v="73"/>
        <n v="262"/>
        <n v="74"/>
        <n v="83"/>
        <n v="90"/>
        <n v="136"/>
        <n v="137"/>
        <n v="130"/>
        <n v="132"/>
        <n v="28"/>
        <n v="143"/>
        <n v="80"/>
        <n v="76"/>
        <n v="111"/>
        <n v="346"/>
        <n v="308"/>
        <n v="344"/>
        <n v="314"/>
        <n v="313"/>
        <n v="315"/>
        <n v="342"/>
        <n v="129"/>
        <n v="326"/>
        <n v="343"/>
        <n v="-8"/>
        <n v="124"/>
        <n v="125"/>
        <n v="233"/>
        <n v="37"/>
        <n v="286"/>
        <n v="243"/>
        <n v="282"/>
        <n v="321"/>
        <n v="228"/>
        <n v="223"/>
        <n v="224"/>
        <n v="247"/>
        <n v="123"/>
        <n v="170"/>
        <n v="110"/>
        <n v="251"/>
        <n v="213"/>
        <n v="171"/>
        <n v="157"/>
        <n v="142"/>
        <n v="237"/>
        <n v="236"/>
        <n v="41"/>
        <n v="48"/>
        <n v="169"/>
        <n v="161" u="1"/>
        <n v="150" u="1"/>
        <n v="256" u="1"/>
        <n v="340" u="1"/>
        <n v="155" u="1"/>
        <n v="113" u="1"/>
        <n v="118" u="1"/>
        <n v="333" u="1"/>
        <n v="332" u="1"/>
        <n v="68" u="1"/>
        <n v="32" u="1"/>
        <n v="227" u="1"/>
        <n v="211" u="1"/>
        <n v="347" u="1"/>
        <n v="78" u="1"/>
        <n v="95" u="1"/>
        <n v="101" u="1"/>
        <n v="103" u="1"/>
        <n v="97" u="1"/>
        <n v="140" u="1"/>
        <n v="145" u="1"/>
        <n v="254" u="1"/>
        <n v="39" u="1"/>
        <n v="46" u="1"/>
        <n v="208" u="1"/>
        <n v="70" u="1"/>
        <n v="43" u="1"/>
        <n v="127" u="1"/>
        <n v="121" u="1"/>
        <n v="60" u="1"/>
        <n v="86" u="1"/>
        <n v="232" u="1"/>
        <n v="75" u="1"/>
        <n v="138" u="1"/>
        <n v="131" u="1"/>
        <n v="133" u="1"/>
        <n v="29" u="1"/>
        <n v="285" u="1"/>
        <n v="309" u="1"/>
        <n v="316" u="1"/>
        <n v="327" u="1"/>
        <n v="234" u="1"/>
        <n v="287" u="1"/>
        <n v="283" u="1"/>
        <n v="322" u="1"/>
        <n v="229" u="1"/>
        <n v="214" u="1"/>
        <n v="238" u="1"/>
        <n v="49" u="1"/>
        <n v="148" u="1"/>
        <n v="162" u="1"/>
        <n v="341" u="1"/>
        <n v="156" u="1"/>
        <n v="119" u="1"/>
        <n v="114" u="1"/>
        <n v="334" u="1"/>
        <n v="33" u="1"/>
        <n v="104" u="1"/>
        <n v="141" u="1"/>
        <n v="47" u="1"/>
        <n v="209" u="1"/>
        <n v="44" u="1"/>
        <n v="128" u="1"/>
        <n v="310" u="1"/>
        <n v="328" u="1"/>
        <n v="288" u="1"/>
        <n v="323" u="1"/>
        <n v="230" u="1"/>
        <n v="215" u="1"/>
        <n v="50" u="1"/>
        <n v="61" u="1"/>
        <e v="#VALUE!" u="1"/>
        <n v="335" u="1"/>
        <n v="105" u="1"/>
        <n v="34" u="1"/>
        <n v="55" u="1"/>
        <n v="311" u="1"/>
        <n v="329" u="1"/>
        <n v="324" u="1"/>
        <n v="216" u="1"/>
        <n v="51" u="1"/>
        <n v="318" u="1"/>
        <n v="62" u="1"/>
        <n v="336" u="1"/>
        <n v="98" u="1"/>
        <n v="106" u="1"/>
        <n v="35" u="1"/>
        <n v="271" u="1"/>
        <n v="-139" u="1"/>
        <n v="56" u="1"/>
        <n v="330" u="1"/>
        <n v="312" u="1"/>
        <n v="317" u="1"/>
        <n v="325" u="1"/>
        <n v="319" u="1"/>
        <n v="217" u="1"/>
        <n v="52" u="1"/>
        <n v="65" u="1"/>
        <n v="63" u="1"/>
        <n v="64" u="1"/>
        <n v="36" u="1"/>
        <n v="53" u="1"/>
        <n v="184" u="1"/>
        <n v="273" u="1"/>
        <n v="220" u="1"/>
        <n v="202" u="1"/>
        <n v="219" u="1"/>
        <n v="337" u="1"/>
        <n v="92" u="1"/>
        <n v="181" u="1"/>
        <n v="218" u="1"/>
        <n v="186" u="1"/>
        <n v="275" u="1"/>
        <n v="54" u="1"/>
        <n v="-99" u="1"/>
        <n v="204" u="1"/>
        <n v="91" u="1"/>
        <n v="107" u="1"/>
        <n v="221" u="1"/>
        <n v="197" u="1"/>
        <n v="188" u="1"/>
        <n v="294" u="1"/>
        <n v="199" u="1"/>
        <n v="198" u="1"/>
        <n v="187" u="1"/>
        <n v="203" u="1"/>
        <n v="192" u="1"/>
        <n v="193" u="1"/>
        <n v="17" u="1"/>
        <n v="281" u="1"/>
        <n v="93" u="1"/>
        <n v="194" u="1"/>
        <n v="-1" u="1"/>
        <n v="222" u="1"/>
        <n v="189" u="1"/>
        <n v="201" u="1"/>
        <n v="190" u="1"/>
        <n v="2" u="1"/>
        <n v="182" u="1"/>
        <n v="195" u="1"/>
        <n v="196" u="1"/>
        <n v="11" u="1"/>
        <n v="20" u="1"/>
        <n v="191" u="1"/>
        <n v="284" u="1"/>
        <n v="3" u="1"/>
        <n v="183" u="1"/>
        <n v="274" u="1"/>
        <n v="13" u="1"/>
        <n v="12" u="1"/>
        <n v="386" u="1"/>
        <n v="528" u="1"/>
        <n v="99" u="1"/>
        <n v="185" u="1"/>
        <n v="4" u="1"/>
        <n v="387" u="1"/>
        <n v="529" u="1"/>
        <n v="289" u="1"/>
        <n v="205" u="1"/>
        <n v="5" u="1"/>
        <n v="14" u="1"/>
        <n v="388" u="1"/>
        <n v="290" u="1"/>
        <n v="200" u="1"/>
        <n v="292" u="1"/>
        <s v=" " u="1"/>
        <n v="6" u="1"/>
        <n v="15" u="1"/>
        <n v="389" u="1"/>
        <n v="293" u="1"/>
        <n v="7" u="1"/>
        <n v="16" u="1"/>
        <n v="8" u="1"/>
        <n v="26" u="1"/>
        <n v="1" u="1"/>
        <n v="276" u="1"/>
        <n v="9" u="1"/>
        <n v="27" u="1"/>
        <n v="18" u="1"/>
        <n v="291" u="1"/>
        <n v="277" u="1"/>
        <n v="-3" u="1"/>
        <n v="25" u="1"/>
        <n v="19" u="1"/>
        <n v="298" u="1"/>
        <n v="-4" u="1"/>
        <n v="-126" u="1"/>
        <n v="278" u="1"/>
        <n v="299" u="1"/>
        <n v="279" u="1"/>
        <n v="21" u="1"/>
        <n v="272" u="1"/>
        <n v="300" u="1"/>
        <n v="280" u="1"/>
        <n v="301" u="1"/>
        <n v="24" u="1"/>
        <n v="303" u="1"/>
        <n v="304" u="1"/>
        <n v="305" u="1"/>
        <n v="122" u="1"/>
        <n v="23" u="1"/>
        <n v="-92" u="1"/>
        <n v="320" u="1"/>
        <n v="295" u="1"/>
        <n v="-19" u="1"/>
        <n v="-33" u="1"/>
        <n v="-2" u="1"/>
        <n v="-32" u="1"/>
        <n v="-45" u="1"/>
        <n v="-31" u="1"/>
        <n v="22" u="1"/>
        <n v="-44" u="1"/>
        <n v="-30" u="1"/>
        <n v="-42" u="1"/>
        <n v="-29" u="1"/>
        <n v="-28" u="1"/>
        <n v="297" u="1"/>
        <n v="-40" u="1"/>
        <n v="-27" u="1"/>
        <n v="-26" u="1"/>
        <n v="-5" u="1"/>
        <n v="-34" u="1"/>
        <n v="-35" u="1"/>
        <n v="-21" u="1"/>
        <n v="-20" u="1"/>
        <n v="-59" u="1"/>
        <n v="0" u="1"/>
        <n v="-17" u="1"/>
        <n v="-16" u="1"/>
        <n v="-53" u="1"/>
        <n v="-15" u="1"/>
        <n v="-58" u="1"/>
        <n v="-14" u="1"/>
        <n v="-13" u="1"/>
        <n v="-52" u="1"/>
        <n v="-57" u="1"/>
        <n v="-12" u="1"/>
        <n v="-51" u="1"/>
        <n v="-56" u="1"/>
        <n v="-11" u="1"/>
        <n v="-50" u="1"/>
        <n v="-25" u="1"/>
        <n v="-55" u="1"/>
        <n v="-10" u="1"/>
        <n v="-23" u="1"/>
        <n v="-24" u="1"/>
        <n v="-9" u="1"/>
        <n v="-22" u="1"/>
        <n v="-7" u="1"/>
        <n v="-54" u="1"/>
        <n v="10" u="1"/>
        <n v="-6" u="1"/>
        <n v="-18" u="1"/>
        <n v="-39" u="1"/>
        <n v="-941" u="1"/>
        <n v="-721" u="1"/>
        <n v="-719" u="1"/>
        <n v="-866" u="1"/>
        <n v="-916" u="1"/>
        <n v="-500" u="1"/>
        <n v="-853" u="1"/>
        <n v="-673" u="1"/>
        <n v="-879" u="1"/>
        <n v="-783" u="1"/>
        <n v="-878" u="1"/>
        <n v="-787" u="1"/>
        <n v="-821" u="1"/>
        <n v="-796" u="1"/>
        <n v="-819" u="1"/>
        <n v="-354" u="1"/>
        <n v="-739" u="1"/>
        <n v="-825" u="1"/>
        <n v="-923" u="1"/>
        <n v="-905" u="1"/>
        <n v="-836" u="1"/>
        <n v="-880" u="1"/>
        <n v="-865" u="1"/>
        <n v="-85" u="1"/>
        <n v="302" u="1"/>
        <n v="-928" u="1"/>
        <n v="-708" u="1"/>
        <n v="-706" u="1"/>
        <n v="-903" u="1"/>
        <n v="-487" u="1"/>
        <n v="-840" u="1"/>
        <n v="-660" u="1"/>
        <n v="-910" u="1"/>
        <n v="-120" u="1"/>
        <n v="-133" u="1"/>
        <n v="-121" u="1"/>
        <n v="-917" u="1"/>
        <n v="-770" u="1"/>
        <n v="-774" u="1"/>
        <n v="-808" u="1"/>
        <n v="-806" u="1"/>
        <n v="-307" u="1"/>
        <n v="-341" u="1"/>
        <n v="-726" u="1"/>
        <n v="-812" u="1"/>
        <n v="-892" u="1"/>
        <n v="-823" u="1"/>
        <n v="-867" u="1"/>
        <n v="-852" u="1"/>
        <n v="-82" u="1"/>
        <n v="-47" u="1"/>
        <n v="-925" u="1"/>
        <n v="-705" u="1"/>
        <n v="-703" u="1"/>
        <n v="-850" u="1"/>
        <n v="-900" u="1"/>
        <n v="-484" u="1"/>
        <n v="-837" u="1"/>
        <n v="-657" u="1"/>
        <n v="-907" u="1"/>
        <n v="-810" u="1"/>
        <n v="-117" u="1"/>
        <n v="-130" u="1"/>
        <n v="-118" u="1"/>
        <n v="-914" u="1"/>
        <n v="-863" u="1"/>
        <n v="-767" u="1"/>
        <n v="-862" u="1"/>
        <n v="-771" u="1"/>
        <n v="-805" u="1"/>
        <n v="-780" u="1"/>
        <n v="-803" u="1"/>
        <n v="-304" u="1"/>
        <n v="-338" u="1"/>
        <n v="-723" u="1"/>
        <n v="-809" u="1"/>
        <n v="-889" u="1"/>
        <n v="-820" u="1"/>
        <n v="-864" u="1"/>
        <n v="-849" u="1"/>
        <n v="-78" u="1"/>
        <n v="307" u="1"/>
        <n v="-43" u="1"/>
        <n v="-921" u="1"/>
        <n v="-701" u="1"/>
        <n v="-699" u="1"/>
        <n v="-846" u="1"/>
        <n v="-896" u="1"/>
        <n v="-480" u="1"/>
        <n v="-833" u="1"/>
        <n v="-653" u="1"/>
        <n v="-786" u="1"/>
        <n v="-885" u="1"/>
        <n v="-113" u="1"/>
        <n v="-114" u="1"/>
        <n v="-859" u="1"/>
        <n v="-763" u="1"/>
        <n v="-858" u="1"/>
        <n v="-801" u="1"/>
        <n v="-776" u="1"/>
        <n v="-799" u="1"/>
        <n v="-300" u="1"/>
        <n v="-334" u="1"/>
        <n v="-816" u="1"/>
        <n v="-860" u="1"/>
        <n v="-845" u="1"/>
        <n v="-77" u="1"/>
        <n v="-920" u="1"/>
        <n v="-700" u="1"/>
        <n v="-698" u="1"/>
        <n v="-895" u="1"/>
        <n v="-479" u="1"/>
        <n v="-832" u="1"/>
        <n v="-652" u="1"/>
        <n v="-902" u="1"/>
        <n v="-785" u="1"/>
        <n v="-884" u="1"/>
        <n v="-804" u="1"/>
        <n v="-112" u="1"/>
        <n v="-125" u="1"/>
        <n v="-909" u="1"/>
        <n v="-762" u="1"/>
        <n v="-857" u="1"/>
        <n v="-766" u="1"/>
        <n v="-800" u="1"/>
        <n v="-775" u="1"/>
        <n v="-798" u="1"/>
        <n v="-299" u="1"/>
        <n v="-333" u="1"/>
        <n v="-718" u="1"/>
        <n v="-815" u="1"/>
        <n v="-844" u="1"/>
        <n v="-75" u="1"/>
        <n v="-918" u="1"/>
        <n v="-696" u="1"/>
        <n v="-843" u="1"/>
        <n v="-893" u="1"/>
        <n v="-477" u="1"/>
        <n v="-830" u="1"/>
        <n v="-650" u="1"/>
        <n v="-882" u="1"/>
        <n v="-802" u="1"/>
        <n v="-110" u="1"/>
        <n v="-123" u="1"/>
        <n v="-111" u="1"/>
        <n v="-856" u="1"/>
        <n v="-760" u="1"/>
        <n v="-855" u="1"/>
        <n v="-764" u="1"/>
        <n v="-773" u="1"/>
        <n v="-297" u="1"/>
        <n v="-331" u="1"/>
        <n v="-716" u="1"/>
        <n v="-813" u="1"/>
        <n v="-842" u="1"/>
        <n v="296" u="1"/>
        <n v="-71" u="1"/>
        <n v="-36" u="1"/>
        <n v="-694" u="1"/>
        <n v="-692" u="1"/>
        <n v="-839" u="1"/>
        <n v="-473" u="1"/>
        <n v="-826" u="1"/>
        <n v="-646" u="1"/>
        <n v="-779" u="1"/>
        <n v="-106" u="1"/>
        <n v="-119" u="1"/>
        <n v="-107" u="1"/>
        <n v="-756" u="1"/>
        <n v="-851" u="1"/>
        <n v="-794" u="1"/>
        <n v="-769" u="1"/>
        <n v="-792" u="1"/>
        <n v="-293" u="1"/>
        <n v="-327" u="1"/>
        <n v="-712" u="1"/>
        <n v="-838" u="1"/>
        <n v="-235" u="1"/>
        <n v="-67" u="1"/>
        <n v="-690" u="1"/>
        <n v="-688" u="1"/>
        <n v="-835" u="1"/>
        <n v="-469" u="1"/>
        <n v="-822" u="1"/>
        <n v="-642" u="1"/>
        <n v="-795" u="1"/>
        <n v="-874" u="1"/>
        <n v="-102" u="1"/>
        <n v="-115" u="1"/>
        <n v="-103" u="1"/>
        <n v="-291" u="1"/>
        <n v="-899" u="1"/>
        <n v="-848" u="1"/>
        <n v="-752" u="1"/>
        <n v="-847" u="1"/>
        <n v="-790" u="1"/>
        <n v="-765" u="1"/>
        <n v="-788" u="1"/>
        <n v="-289" u="1"/>
        <n v="-323" u="1"/>
        <n v="-834" u="1"/>
        <n v="-234" u="1"/>
        <n v="-66" u="1"/>
        <n v="-689" u="1"/>
        <n v="-687" u="1"/>
        <n v="-468" u="1"/>
        <n v="-641" u="1"/>
        <n v="-891" u="1"/>
        <n v="-873" u="1"/>
        <n v="-793" u="1"/>
        <n v="-101" u="1"/>
        <n v="-290" u="1"/>
        <n v="-898" u="1"/>
        <n v="-751" u="1"/>
        <n v="-755" u="1"/>
        <n v="-789" u="1"/>
        <n v="-288" u="1"/>
        <n v="-322" u="1"/>
        <n v="-707" u="1"/>
        <n v="-227" u="1"/>
        <n v="-83" u="1"/>
        <n v="-682" u="1"/>
        <n v="-680" u="1"/>
        <n v="-827" u="1"/>
        <n v="-877" u="1"/>
        <n v="-461" u="1"/>
        <n v="-814" u="1"/>
        <n v="-634" u="1"/>
        <n v="-828" u="1"/>
        <n v="-94" u="1"/>
        <n v="-95" u="1"/>
        <n v="-283" u="1"/>
        <n v="-744" u="1"/>
        <n v="-748" u="1"/>
        <n v="-782" u="1"/>
        <n v="-757" u="1"/>
        <n v="-281" u="1"/>
        <n v="-315" u="1"/>
        <n v="-797" u="1"/>
        <n v="-841" u="1"/>
        <n v="-189" u="1"/>
        <n v="-202" u="1"/>
        <n v="-7044" u="1"/>
        <n v="-655" u="1"/>
        <n v="-436" u="1"/>
        <n v="-609" u="1"/>
        <n v="-742" u="1"/>
        <n v="-761" u="1"/>
        <n v="-69" u="1"/>
        <n v="-70" u="1"/>
        <n v="-217" u="1"/>
        <n v="-258" u="1"/>
        <n v="-732" u="1"/>
        <n v="-256" u="1"/>
        <n v="-675" u="1"/>
        <n v="-772" u="1"/>
        <n v="-187" u="1"/>
        <n v="-200" u="1"/>
        <n v="-434" u="1"/>
        <n v="-607" u="1"/>
        <n v="-740" u="1"/>
        <n v="-759" u="1"/>
        <n v="-80" u="1"/>
        <n v="-68" u="1"/>
        <n v="-215" u="1"/>
        <n v="-717" u="1"/>
        <n v="-730" u="1"/>
        <n v="-753" u="1"/>
        <n v="-254" u="1"/>
        <n v="-198" u="1"/>
        <n v="-651" u="1"/>
        <n v="-432" u="1"/>
        <n v="-605" u="1"/>
        <n v="-758" u="1"/>
        <n v="-738" u="1"/>
        <n v="-65" u="1"/>
        <n v="-213" u="1"/>
        <n v="-197" u="1"/>
        <n v="-431" u="1"/>
        <n v="-784" u="1"/>
        <n v="-604" u="1"/>
        <n v="-854" u="1"/>
        <n v="-737" u="1"/>
        <n v="-64" u="1"/>
        <n v="-212" u="1"/>
        <n v="-253" u="1"/>
        <n v="-861" u="1"/>
        <n v="-714" u="1"/>
        <n v="-727" u="1"/>
        <n v="-750" u="1"/>
        <n v="-251" u="1"/>
        <n v="-285" u="1"/>
        <n v="-670" u="1"/>
        <n v="-811" u="1"/>
        <n v="-196" u="1"/>
        <n v="-649" u="1"/>
        <n v="-746" u="1"/>
        <n v="-736" u="1"/>
        <n v="-63" u="1"/>
        <n v="-76" u="1"/>
        <n v="-211" u="1"/>
        <n v="-284" u="1"/>
        <n v="-252" u="1"/>
        <n v="-713" u="1"/>
        <n v="-749" u="1"/>
        <n v="-250" u="1"/>
        <n v="-669" u="1"/>
        <n v="306" u="1"/>
        <n v="-195" u="1"/>
        <n v="-648" u="1"/>
        <n v="-745" u="1"/>
        <n v="-735" u="1"/>
        <n v="-754" u="1"/>
        <n v="-129" u="1"/>
        <n v="-62" u="1"/>
        <n v="-210" u="1"/>
        <n v="-807" u="1"/>
        <n v="-725" u="1"/>
        <n v="-249" u="1"/>
        <n v="-668" u="1"/>
        <n v="-193" u="1"/>
        <n v="-49" u="1"/>
        <n v="-743" u="1"/>
        <n v="-733" u="1"/>
        <n v="-127" u="1"/>
        <n v="-60" u="1"/>
        <n v="-73" u="1"/>
        <n v="-61" u="1"/>
        <n v="-208" u="1"/>
        <n v="-176" u="1"/>
        <n v="-710" u="1"/>
        <n v="-247" u="1"/>
        <n v="-666" u="1"/>
        <n v="-170" u="1"/>
        <n v="-81" u="1"/>
        <n v="-145" u="1"/>
        <n v="-88" u="1"/>
        <n v="-720" u="1"/>
        <n v="-597" u="1"/>
        <n v="-625" u="1"/>
        <n v="-623" u="1"/>
        <n v="-577" u="1"/>
        <n v="-74" u="1"/>
        <n v="-729" u="1"/>
        <n v="-104" u="1"/>
        <n v="-37" u="1"/>
        <n v="-38" u="1"/>
        <n v="-185" u="1"/>
        <n v="-226" u="1"/>
        <n v="-98" u="1"/>
        <n v="-153" u="1"/>
        <n v="-691" u="1"/>
        <n v="-224" u="1"/>
        <n v="-643" u="1"/>
        <n v="-169" u="1"/>
        <n v="-79" u="1"/>
        <n v="-105" u="1"/>
        <n v="-144" u="1"/>
        <n v="-87" u="1"/>
        <n v="-596" u="1"/>
        <n v="-624" u="1"/>
        <n v="-622" u="1"/>
        <n v="-576" u="1"/>
        <n v="-709" u="1"/>
        <n v="-728" u="1"/>
        <n v="-184" u="1"/>
        <n v="-225" u="1"/>
        <n v="-97" u="1"/>
        <n v="-152" u="1"/>
        <n v="-686" u="1"/>
        <n v="-781" u="1"/>
        <n v="-724" u="1"/>
        <n v="-722" u="1"/>
        <n v="-223" u="1"/>
        <n v="-257" u="1"/>
        <n v="-768" u="1"/>
        <n v="-168" u="1"/>
        <n v="-143" u="1"/>
        <n v="-86" u="1"/>
        <n v="-595" u="1"/>
        <n v="-621" u="1"/>
        <n v="-575" u="1"/>
        <n v="-72" u="1"/>
        <n v="-48" u="1"/>
        <n v="-183" u="1"/>
        <n v="-96" u="1"/>
        <n v="-151" u="1"/>
        <n v="-685" u="1"/>
        <n v="-222" u="1"/>
        <n v="-167" u="1"/>
        <n v="-142" u="1"/>
        <n v="-594" u="1"/>
        <n v="-620" u="1"/>
        <n v="-818" u="1"/>
        <n v="-574" u="1"/>
        <n v="-824" u="1"/>
        <n v="-182" u="1"/>
        <n v="-150" u="1"/>
        <n v="-831" u="1"/>
        <n v="-684" u="1"/>
        <n v="-697" u="1"/>
        <n v="-221" u="1"/>
        <n v="-255" u="1"/>
        <n v="-640" u="1"/>
        <n v="-166" u="1"/>
        <n v="-141" u="1"/>
        <n v="-84" u="1"/>
        <n v="-593" u="1"/>
        <n v="-619" u="1"/>
        <n v="-817" u="1"/>
        <n v="-573" u="1"/>
        <n v="-100" u="1"/>
        <n v="-46" u="1"/>
        <n v="-181" u="1"/>
        <n v="-149" u="1"/>
        <n v="-683" u="1"/>
        <n v="-778" u="1"/>
        <n v="-220" u="1"/>
        <n v="-639" u="1"/>
        <n v="-515" u="1"/>
        <n v="-514" u="1"/>
        <n v="-165" u="1"/>
        <n v="-140" u="1"/>
        <n v="-715" u="1"/>
        <n v="-592" u="1"/>
        <n v="-618" u="1"/>
        <n v="-572" u="1"/>
        <n v="-180" u="1"/>
        <n v="-93" u="1"/>
        <n v="-148" u="1"/>
        <n v="-829" u="1"/>
        <n v="-777" u="1"/>
        <n v="-695" u="1"/>
        <n v="-219" u="1"/>
        <n v="-638" u="1"/>
        <n v="-513" u="1"/>
        <n v="-164" u="1"/>
        <n v="-591" u="1"/>
        <n v="-617" u="1"/>
        <n v="-571" u="1"/>
        <n v="-704" u="1"/>
        <n v="-734" u="1"/>
        <n v="-179" u="1"/>
        <n v="-147" u="1"/>
        <n v="-681" u="1"/>
        <n v="-218" u="1"/>
        <n v="-637" u="1"/>
        <n v="-512" u="1"/>
        <n v="-163" u="1"/>
        <n v="-138" u="1"/>
        <n v="-590" u="1"/>
        <n v="-616" u="1"/>
        <n v="-570" u="1"/>
        <n v="-178" u="1"/>
        <n v="-91" u="1"/>
        <n v="-146" u="1"/>
        <n v="-693" u="1"/>
        <n v="-636" u="1"/>
        <n v="-511" u="1"/>
        <n v="-161" u="1"/>
        <n v="-136" u="1"/>
        <n v="-711" u="1"/>
        <n v="-588" u="1"/>
        <n v="-614" u="1"/>
        <n v="-568" u="1"/>
        <n v="-731" u="1"/>
        <n v="-678" u="1"/>
        <n v="-589" u="1"/>
        <n v="-510" u="1"/>
        <n v="-569" u="1"/>
        <n v="-509" u="1"/>
        <n v="-160" u="1"/>
        <n v="-135" u="1"/>
        <n v="-747" u="1"/>
        <n v="-587" u="1"/>
        <n v="-615" u="1"/>
        <n v="-613" u="1"/>
        <n v="-567" u="1"/>
        <n v="-175" u="1"/>
        <n v="-216" u="1"/>
        <n v="-677" u="1"/>
        <n v="-214" u="1"/>
        <n v="-248" u="1"/>
        <n v="-633" u="1"/>
        <n v="-508" u="1"/>
        <n v="-159" u="1"/>
        <n v="-89" u="1"/>
        <n v="-134" u="1"/>
        <n v="-586" u="1"/>
        <n v="-612" u="1"/>
        <n v="-566" u="1"/>
        <n v="-174" u="1"/>
        <n v="-676" u="1"/>
        <n v="-632" u="1"/>
        <n v="-507" u="1"/>
        <n v="-158" u="1"/>
        <n v="-585" u="1"/>
        <n v="-611" u="1"/>
        <n v="-565" u="1"/>
        <n v="-41" u="1"/>
        <n v="-173" u="1"/>
        <n v="-679" u="1"/>
        <n v="-246" u="1"/>
        <n v="-631" u="1"/>
        <n v="-506" u="1"/>
        <n v="-157" u="1"/>
        <n v="-132" u="1"/>
        <n v="-584" u="1"/>
        <n v="-610" u="1"/>
        <n v="-564" u="1"/>
        <n v="-172" u="1"/>
        <n v="-674" u="1"/>
        <n v="-245" u="1"/>
        <n v="-630" u="1"/>
        <n v="-505" u="1"/>
        <n v="-156" u="1"/>
        <n v="-131" u="1"/>
        <n v="-583" u="1"/>
        <n v="-563" u="1"/>
        <n v="-171" u="1"/>
        <n v="-90" u="1"/>
        <n v="-244" u="1"/>
        <n v="-629" u="1"/>
        <n v="-504" u="1"/>
        <n v="-155" u="1"/>
        <n v="-582" u="1"/>
        <n v="-608" u="1"/>
        <n v="-562" u="1"/>
        <n v="-672" u="1"/>
        <n v="-209" u="1"/>
        <n v="-243" u="1"/>
        <n v="-628" u="1"/>
        <n v="-503" u="1"/>
        <n v="-154" u="1"/>
        <n v="-741" u="1"/>
        <n v="-581" u="1"/>
        <n v="-561" u="1"/>
        <n v="-671" u="1"/>
        <n v="-242" u="1"/>
        <n v="-627" u="1"/>
        <n v="-502" u="1"/>
        <n v="-702" u="1"/>
        <n v="-579" u="1"/>
        <n v="-559" u="1"/>
        <n v="-791" u="1"/>
        <n v="-108" u="1"/>
        <n v="-206" u="1"/>
        <n v="-240" u="1"/>
        <n v="-580" u="1"/>
        <n v="-501" u="1"/>
        <n v="-560" u="1"/>
        <n v="-603" u="1"/>
        <n v="-557" u="1"/>
        <n v="-667" u="1"/>
        <n v="-204" u="1"/>
        <n v="-238" u="1"/>
        <n v="-578" u="1"/>
        <n v="-499" u="1"/>
        <n v="-558" u="1"/>
        <n v="-498" u="1"/>
        <n v="-124" u="1"/>
        <n v="-602" u="1"/>
        <n v="-556" u="1"/>
        <n v="-205" u="1"/>
        <n v="-203" u="1"/>
        <n v="-237" u="1"/>
        <n v="-497" u="1"/>
        <n v="-601" u="1"/>
        <n v="-555" u="1"/>
        <n v="-665" u="1"/>
        <n v="-236" u="1"/>
        <n v="-496" u="1"/>
        <n v="-122" u="1"/>
        <n v="-600" u="1"/>
        <n v="-554" u="1"/>
        <n v="-162" u="1"/>
        <n v="-664" u="1"/>
        <n v="-201" u="1"/>
        <n v="-495" u="1"/>
        <n v="-598" u="1"/>
        <n v="-552" u="1"/>
        <n v="-662" u="1"/>
        <n v="-199" u="1"/>
        <n v="-233" u="1"/>
        <n v="-494" u="1"/>
        <n v="-553" u="1"/>
        <n v="-493" u="1"/>
        <n v="-550" u="1"/>
        <n v="-231" u="1"/>
        <n v="-492" u="1"/>
        <n v="-551" u="1"/>
        <n v="-491" u="1"/>
        <n v="-116" u="1"/>
        <n v="-548" u="1"/>
        <n v="-658" u="1"/>
        <n v="-229" u="1"/>
        <n v="-490" u="1"/>
        <n v="-549" u="1"/>
        <n v="-489" u="1"/>
        <n v="-547" u="1"/>
        <n v="-661" u="1"/>
        <n v="-194" u="1"/>
        <n v="-228" u="1"/>
        <n v="-488" u="1"/>
        <n v="-128" u="1"/>
        <n v="-545" u="1"/>
        <n v="-659" u="1"/>
        <n v="-192" u="1"/>
        <n v="-546" u="1"/>
        <n v="-486" u="1"/>
        <n v="-137" u="1"/>
        <n v="-544" u="1"/>
        <n v="-654" u="1"/>
        <n v="-191" u="1"/>
        <n v="-485" u="1"/>
        <n v="-543" u="1"/>
        <n v="-190" u="1"/>
        <n v="-542" u="1"/>
        <n v="-656" u="1"/>
        <n v="-483" u="1"/>
        <n v="-109" u="1"/>
        <n v="-541" u="1"/>
        <n v="-188" u="1"/>
        <n v="-482" u="1"/>
        <n v="-540" u="1"/>
        <n v="-663" u="1"/>
        <n v="-606" u="1"/>
        <n v="-481" u="1"/>
        <n v="-539" u="1"/>
        <n v="-186" u="1"/>
        <n v="-538" u="1"/>
        <n v="-534" u="1"/>
        <n v="-644" u="1"/>
        <n v="-476" u="1"/>
        <n v="-535" u="1"/>
        <n v="-475" u="1"/>
        <n v="-533" u="1"/>
        <n v="-647" u="1"/>
        <n v="-599" u="1"/>
        <n v="-474" u="1"/>
        <n v="-532" u="1"/>
        <n v="-530" u="1"/>
        <n v="-177" u="1"/>
        <n v="-472" u="1"/>
        <n v="-531" u="1"/>
        <n v="-471" u="1"/>
        <n v="-529" u="1"/>
        <n v="-470" u="1"/>
        <n v="-528" u="1"/>
        <n v="-527" u="1"/>
        <n v="-526" u="1"/>
        <n v="-207" u="1"/>
        <n v="-467" u="1"/>
        <n v="-525" u="1"/>
        <n v="-635" u="1"/>
        <n v="-466" u="1"/>
        <n v="-524" u="1"/>
        <n v="-465" u="1"/>
        <n v="-523" u="1"/>
        <n v="-464" u="1"/>
        <n v="-352" u="1"/>
        <n v="-522" u="1"/>
        <n v="-645" u="1"/>
        <n v="-463" u="1"/>
        <n v="-351" u="1"/>
        <n v="-521" u="1"/>
        <n v="-462" u="1"/>
        <n v="-520" u="1"/>
        <n v="-519" u="1"/>
        <n v="-460" u="1"/>
        <n v="-518" u="1"/>
        <n v="-459" u="1"/>
        <n v="-537" u="1"/>
        <n v="-517" u="1"/>
        <n v="-458" u="1"/>
        <n v="-536" u="1"/>
        <n v="-516" u="1"/>
        <n v="-626" u="1"/>
        <n v="-457" u="1"/>
        <n v="-456" u="1"/>
        <n v="-455" u="1"/>
        <n v="-454" u="1"/>
        <n v="-453" u="1"/>
        <n v="-452" u="1"/>
        <n v="-451" u="1"/>
        <n v="-450" u="1"/>
        <n v="-449" u="1"/>
        <n v="-448" u="1"/>
        <n v="-447" u="1"/>
        <n v="-446" u="1"/>
        <n v="-445" u="1"/>
        <n v="-444" u="1"/>
        <n v="-443" u="1"/>
        <n v="-442" u="1"/>
        <n v="-441" u="1"/>
        <n v="-440" u="1"/>
        <n v="-439" u="1"/>
        <n v="-438" u="1"/>
        <n v="-437" u="1"/>
        <n v="-435" u="1"/>
        <n v="-433" u="1"/>
        <n v="-428" u="1"/>
        <n v="-427" u="1"/>
        <n v="-424" u="1"/>
        <n v="-423" u="1"/>
        <n v="-422" u="1"/>
        <n v="-418" u="1"/>
        <n v="-417" u="1"/>
        <n v="-4589" u="1"/>
        <n v="-416" u="1"/>
        <n v="-415" u="1"/>
        <n v="-414" u="1"/>
        <n v="-413" u="1"/>
        <n v="-408" u="1"/>
        <n v="-407" u="1"/>
        <n v="-406" u="1"/>
        <n v="-384" u="1"/>
        <n v="-383" u="1"/>
        <n v="-382" u="1"/>
        <n v="-381" u="1"/>
        <n v="-360" u="1"/>
        <n v="-419" u="1"/>
        <n v="-359" u="1"/>
        <n v="-349" u="1"/>
        <n v="-348" u="1"/>
        <n v="-398" u="1"/>
        <n v="-340" u="1"/>
        <n v="-399" u="1"/>
        <n v="-339" u="1"/>
        <n v="-409" u="1"/>
        <n v="-389" u="1"/>
        <n v="-1476" u="1"/>
        <n v="-410" u="1"/>
        <n v="-390" u="1"/>
        <n v="-330" u="1"/>
        <n v="-426" u="1"/>
        <n v="-380" u="1"/>
        <n v="-401" u="1"/>
        <n v="-321" u="1"/>
        <n v="-397" u="1"/>
        <n v="-377" u="1"/>
        <n v="-425" u="1"/>
        <n v="-319" u="1"/>
        <n v="-378" u="1"/>
        <n v="-318" u="1"/>
        <n v="-379" u="1"/>
        <n v="-358" u="1"/>
        <n v="-374" u="1"/>
        <n v="-295" u="1"/>
        <n v="-353" u="1"/>
        <n v="-294" u="1"/>
        <n v="-478" u="1"/>
        <n v="-366" u="1"/>
        <n v="-287" u="1"/>
        <n v="-393" u="1"/>
        <n v="-345" u="1"/>
        <n v="-346" u="1"/>
        <n v="-286" u="1"/>
        <n v="-420" u="1"/>
        <n v="-429" u="1"/>
        <n v="-306" u="1"/>
        <n v="-326" u="1"/>
        <n v="-305" u="1"/>
        <n v="-325" u="1"/>
        <n v="-324" u="1"/>
        <n v="-303" u="1"/>
        <n v="-412" u="1"/>
        <n v="-350" u="1"/>
        <n v="-302" u="1"/>
        <n v="380" u="1"/>
        <n v="-404" u="1"/>
        <n v="-342" u="1"/>
        <n v="-405" u="1"/>
        <n v="-312" u="1"/>
        <n v="-292" u="1"/>
        <n v="-232" u="1"/>
        <n v="-394" u="1"/>
        <n v="-385" u="1"/>
        <n v="-271" u="1"/>
        <n v="-272" u="1"/>
        <n v="-400" u="1"/>
        <n v="-375" u="1"/>
        <n v="-362" u="1"/>
        <n v="-386" u="1"/>
        <n v="-273" u="1"/>
        <n v="-387" u="1"/>
        <n v="-372" u="1"/>
        <n v="-373" u="1"/>
        <n v="-402" u="1"/>
        <n v="-391" u="1"/>
        <n v="-260" u="1"/>
        <n v="-239" u="1"/>
        <n v="-361" u="1"/>
        <n v="-371" u="1"/>
        <n v="-430" u="1"/>
        <n v="-259" u="1"/>
        <n v="-355" u="1"/>
        <n v="-317" u="1"/>
        <n v="-370" u="1"/>
        <n v="-279" u="1"/>
        <n v="-277" u="1"/>
        <n v="-337" u="1"/>
        <n v="-241" u="1"/>
        <n v="-363" u="1"/>
        <n v="-263" u="1"/>
        <n v="-264" u="1"/>
        <n v="-364" u="1"/>
        <n v="-282" u="1"/>
        <n v="-265" u="1"/>
        <n v="-278" u="1"/>
        <n v="-266" u="1"/>
        <n v="-396" u="1"/>
        <n v="-388" u="1"/>
        <n v="-336" u="1"/>
        <n v="-7126" u="1"/>
        <n v="451" u="1"/>
        <n v="-25298" u="1"/>
        <d v="2023-12-23T00:00:00" u="1"/>
        <n v="453" u="1"/>
        <n v="421" u="1"/>
        <n v="455" u="1"/>
        <n v="-45191" u="1"/>
        <n v="423" u="1"/>
        <n v="-45192" u="1"/>
        <n v="-298" u="1"/>
        <n v="-267" u="1"/>
        <n v="-301" u="1"/>
        <n v="-269" u="1"/>
        <n v="-230" u="1"/>
        <n v="-335" u="1"/>
        <n v="-270" u="1"/>
        <n v="431" u="1"/>
        <n v="-274" u="1"/>
        <n v="554" u="1"/>
        <n v="-275" u="1"/>
        <n v="437" u="1"/>
        <n v="-311" u="1"/>
        <n v="-280" u="1"/>
        <n v="-313" u="1"/>
        <n v="-347" u="1"/>
        <n v="480" u="1"/>
      </sharedItems>
    </cacheField>
    <cacheField name="Estado" numFmtId="0">
      <sharedItems containsMixedTypes="1" containsNumber="1" containsInteger="1" minValue="-45949" maxValue="-45949" count="8">
        <s v=""/>
        <s v="Mayor a 120 días"/>
        <s v="Menos de 120 días"/>
        <s v="Menos de 90 dìas"/>
        <s v="Menos de 60 días"/>
        <s v="Menos de 30 días"/>
        <s v="Vencido"/>
        <n v="-45949" u="1"/>
      </sharedItems>
    </cacheField>
    <cacheField name="Frescura " numFmtId="166">
      <sharedItems containsMixedTypes="1" containsNumber="1" minValue="-2.1917808219178082E-2" maxValue="1"/>
    </cacheField>
    <cacheField name="Observaciones" numFmtId="0">
      <sharedItems containsBlank="1"/>
    </cacheField>
    <cacheField name="Estatus" numFmtId="0">
      <sharedItems containsBlank="1"/>
    </cacheField>
    <cacheField name="Exclusión" numFmtId="0">
      <sharedItems/>
    </cacheField>
    <cacheField name="Fecha de Producción" numFmtId="14">
      <sharedItems containsDate="1" containsMixedTypes="1" minDate="2025-06-03T00:00:00" maxDate="2026-06-12T00:00:00"/>
    </cacheField>
    <cacheField name="Total Cajas" numFmtId="3">
      <sharedItems containsMixedTypes="1" containsNumber="1" containsInteger="1" minValue="0" maxValue="63360"/>
    </cacheField>
    <cacheField name="Total Unidades" numFmtId="3">
      <sharedItems containsBlank="1" containsMixedTypes="1" containsNumber="1" containsInteger="1" minValue="0" maxValue="380160"/>
    </cacheField>
    <cacheField name="Hectolitros" numFmtId="168">
      <sharedItems containsMixedTypes="1" containsNumber="1" minValue="0" maxValue="1254.528"/>
    </cacheField>
    <cacheField name="Material" numFmtId="0">
      <sharedItems containsMixedTypes="1" containsNumber="1" containsInteger="1" minValue="25" maxValue="3501224" count="327">
        <n v="162"/>
        <n v="13451"/>
        <n v="20867"/>
        <n v="2182"/>
        <n v="2512"/>
        <n v="2511"/>
        <n v="5252"/>
        <n v="7993"/>
        <n v="16210"/>
        <n v="213"/>
        <n v="1430"/>
        <n v="22512"/>
        <s v=""/>
        <n v="3751"/>
        <n v="3787"/>
        <n v="21156"/>
        <n v="3664"/>
        <n v="1428"/>
        <n v="3128"/>
        <n v="3759"/>
        <n v="20282"/>
        <n v="3583"/>
        <n v="5255"/>
        <n v="9798"/>
        <n v="22613"/>
        <n v="9672"/>
        <n v="2976"/>
        <n v="446"/>
        <n v="3659"/>
        <n v="3500159"/>
        <n v="14709"/>
        <n v="7078"/>
        <n v="3810"/>
        <n v="2222"/>
        <n v="2882"/>
        <n v="12026"/>
        <n v="9508"/>
        <n v="20050"/>
        <n v="21146"/>
        <n v="164"/>
        <s v="419213p"/>
        <n v="5630"/>
        <n v="3228"/>
        <n v="21255"/>
        <n v="23121"/>
        <n v="21730"/>
        <n v="22271"/>
        <n v="22866"/>
        <n v="2641"/>
        <n v="21155"/>
        <n v="21703"/>
        <n v="21173"/>
        <n v="21959"/>
        <n v="5632"/>
        <n v="22315"/>
        <n v="14703"/>
        <n v="22284"/>
        <n v="22202"/>
        <n v="31"/>
        <n v="22006"/>
        <n v="2174"/>
        <n v="21189"/>
        <n v="22135"/>
        <n v="20463"/>
        <n v="9909"/>
        <n v="8532"/>
        <n v="22102"/>
        <n v="22270"/>
        <n v="16466"/>
        <n v="21447"/>
        <n v="22269"/>
        <n v="17155"/>
        <n v="7599"/>
        <n v="7605"/>
        <n v="12283"/>
        <n v="7603"/>
        <n v="21161"/>
        <n v="21159"/>
        <n v="8567"/>
        <n v="7596"/>
        <n v="25"/>
        <n v="21203"/>
        <n v="17158"/>
        <n v="17154"/>
        <n v="22242"/>
        <n v="7584"/>
        <n v="22579"/>
        <n v="22867"/>
        <n v="21177"/>
        <n v="23013"/>
        <n v="22265"/>
        <n v="22398"/>
        <n v="9482"/>
        <n v="9480"/>
        <n v="9494"/>
        <n v="20877"/>
        <n v="3617"/>
        <n v="15781"/>
        <n v="156"/>
        <n v="9150"/>
        <n v="2224" u="1"/>
        <n v="2634" u="1"/>
        <n v="22003" u="1"/>
        <n v="23047" u="1"/>
        <n v="8923" u="1"/>
        <n v="20668" u="1"/>
        <n v="22256" u="1"/>
        <n v="20469" u="1"/>
        <n v="5150" u="1"/>
        <n v="23211" u="1"/>
        <n v="3500374" u="1"/>
        <n v="373" u="1"/>
        <n v="22001" u="1"/>
        <n v="12274" u="1"/>
        <n v="3501211" u="1"/>
        <n v="383" u="1"/>
        <n v="22243" u="1"/>
        <n v="22039" u="1"/>
        <n v="22282" u="1"/>
        <n v="22863" u="1"/>
        <n v="22363" u="1"/>
        <n v="19303" u="1"/>
        <n v="5902" u="1"/>
        <n v="7991" u="1"/>
        <n v="165" u="1"/>
        <n v="22513" u="1"/>
        <n v="8042" u="1"/>
        <n v="22244" u="1"/>
        <n v="22493" u="1"/>
        <n v="13766" u="1"/>
        <n v="20672" u="1"/>
        <n v="22101" u="1"/>
        <n v="3500005" u="1"/>
        <n v="12271" u="1"/>
        <n v="2171" u="1"/>
        <n v="21806" u="1"/>
        <n v="21166" u="1"/>
        <n v="22612" u="1"/>
        <n v="22124" u="1"/>
        <n v="7593" u="1"/>
        <n v="9893" u="1"/>
        <n v="5250" u="1"/>
        <n v="13631" u="1"/>
        <n v="9845" u="1"/>
        <n v="9551" u="1"/>
        <n v="2759" u="1"/>
        <n v="21204" u="1"/>
        <n v="1413" u="1"/>
        <n v="2223" u="1"/>
        <n v="11969" u="1"/>
        <n v="22660" u="1"/>
        <n v="22272" u="1"/>
        <n v="21184" u="1"/>
        <n v="21182" u="1"/>
        <n v="13763" u="1"/>
        <n v="18217" u="1"/>
        <n v="17286" u="1"/>
        <n v="18224" u="1"/>
        <n v="20016" u="1"/>
        <n v="17288" u="1"/>
        <n v="15366" u="1"/>
        <n v="3788" u="1"/>
        <n v="14647" u="1"/>
        <n v="18039" u="1"/>
        <n v="2160" u="1"/>
        <n v="22142" u="1"/>
        <n v="17289" u="1"/>
        <n v="3789" u="1"/>
        <n v="20466" u="1"/>
        <n v="21165" u="1"/>
        <n v="3501224" u="1"/>
        <n v="21871" u="1"/>
        <n v="21951" u="1"/>
        <n v="8878" u="1"/>
        <n v="9139" u="1"/>
        <n v="20012" u="1"/>
        <n v="20281" u="1"/>
        <n v="17287" u="1"/>
        <n v="19954" u="1"/>
        <n v="21145" u="1"/>
        <n v="8072" u="1"/>
        <n v="22511" u="1"/>
        <n v="5257" u="1"/>
        <n v="3760" u="1"/>
        <n v="21892" u="1"/>
        <n v="21872" u="1"/>
        <n v="22246" u="1"/>
        <n v="17891" u="1"/>
        <n v="22125" u="1"/>
        <n v="21876" u="1"/>
        <n v="7780" u="1"/>
        <n v="21186" u="1"/>
        <n v="20013" u="1"/>
        <n v="20014" u="1"/>
        <n v="7836" u="1"/>
        <n v="7807" u="1"/>
        <n v="7790" u="1"/>
        <n v="21187" u="1"/>
        <n v="14798" u="1"/>
        <n v="21174" u="1"/>
        <n v="21860" u="1"/>
        <n v="18220" u="1"/>
        <n v="18216" u="1"/>
        <n v="18218" u="1"/>
        <n v="16398" u="1"/>
        <n v="9084" u="1"/>
        <n v="1416" u="1"/>
        <n v="3500163" u="1"/>
        <n v="3203" u="1"/>
        <n v="9963" u="1"/>
        <n v="9800" u="1"/>
        <n v="1421" u="1"/>
        <n v="14706" u="1"/>
        <n v="7487" u="1"/>
        <n v="4477" u="1"/>
        <n v="2170" u="1"/>
        <n v="2173" u="1"/>
        <n v="1431" u="1"/>
        <n v="5253" u="1"/>
        <n v="15545" u="1"/>
        <n v="18226" u="1"/>
        <n v="20251" u="1"/>
        <n v="9802" u="1"/>
        <n v="3198" u="1"/>
        <n v="11962" u="1"/>
        <n v="9127" u="1"/>
        <n v="9553" u="1"/>
        <n v="12398" u="1"/>
        <n v="7990" u="1"/>
        <n v="8061" u="1"/>
        <n v="8066" u="1"/>
        <n v="9857" u="1"/>
        <n v="14969" u="1"/>
        <n v="12134" u="1"/>
        <n v="7612" u="1"/>
        <n v="9801" u="1"/>
        <n v="7475" u="1"/>
        <n v="12012" u="1"/>
        <n v="13858" u="1"/>
        <n v="3500162" u="1"/>
        <n v="20004" u="1"/>
        <n v="7660" u="1"/>
        <n v="11961" u="1"/>
        <n v="5251" u="1"/>
        <n v="16920" u="1"/>
        <n v="5256" u="1"/>
        <n v="9846" u="1"/>
        <n v="12118" u="1"/>
        <n v="8063" u="1"/>
        <n v="8573" u="1"/>
        <n v="9141" u="1"/>
        <n v="9851" u="1"/>
        <n v="9856" u="1"/>
        <n v="12275" u="1"/>
        <n v="5905" u="1"/>
        <n v="14197" u="1"/>
        <n v="7576" u="1"/>
        <n v="8073" u="1"/>
        <n v="7614" u="1"/>
        <n v="3162" u="1"/>
        <n v="15860" u="1"/>
        <n v="2206" u="1"/>
        <n v="8212" u="1"/>
        <n v="12117" u="1"/>
        <n v="7601" u="1"/>
        <n v="7994" u="1"/>
        <n v="8065" u="1"/>
        <n v="9500" u="1"/>
        <n v="9581" u="1"/>
        <n v="12137" u="1"/>
        <n v="5268" u="1"/>
        <n v="7611" u="1"/>
        <n v="9799" u="1"/>
        <n v="20254" u="1"/>
        <n v="8881" u="1"/>
        <n v="3016" u="1"/>
        <n v="7474" u="1"/>
        <n v="8815" u="1"/>
        <n v="14779" u="1"/>
        <n v="2183" u="1"/>
        <n v="8085" u="1"/>
        <n v="11173" u="1"/>
        <n v="15859" u="1"/>
        <n v="2169" u="1"/>
        <n v="11964" u="1"/>
        <n v="21125" u="1"/>
        <n v="312" u="1"/>
        <n v="5506" u="1"/>
        <n v="9849" u="1"/>
        <n v="7996" u="1"/>
        <n v="8723" u="1"/>
        <n v="9504" u="1"/>
        <n v="19877" u="1"/>
        <n v="5904" u="1"/>
        <n v="8515" u="1"/>
        <n v="9509" u="1"/>
        <n v="9793" u="1"/>
        <n v="12136" u="1"/>
        <n v="9230" u="1"/>
        <n v="12212" u="1"/>
        <n v="26" u="1"/>
        <n v="4044" u="1"/>
        <n v="8880" u="1"/>
        <n v="8814" u="1"/>
        <n v="17290" u="1"/>
        <n v="3656" u="1"/>
        <n v="11162" u="1"/>
        <n v="3500313" u="1"/>
        <n v="11177" u="1"/>
        <n v="11182" u="1"/>
        <n v="11963" u="1"/>
        <n v="20677" u="1"/>
        <n v="9128" u="1"/>
        <n v="2298" u="1"/>
        <n v="6819" u="1"/>
        <n v="8570" u="1"/>
        <n v="17157" u="1"/>
        <n v="9143" u="1"/>
        <n v="8367" u="1"/>
        <n v="9858" u="1"/>
        <n v="19733" u="1"/>
        <n v="20250" u="1"/>
        <n v="8074" u="1"/>
        <n v="8813" u="1"/>
        <n v="12013" u="1"/>
        <n v="9675" u="1"/>
        <n v="8828" u="1"/>
      </sharedItems>
    </cacheField>
    <cacheField name="Familia" numFmtId="0">
      <sharedItems containsMixedTypes="1" containsNumber="1" containsInteger="1" minValue="0" maxValue="0" count="11">
        <s v="Envase"/>
        <s v="Ret"/>
        <s v="Lata"/>
        <s v="NR"/>
        <s v=""/>
        <s v="Canasta"/>
        <s v="Pet"/>
        <n v="0"/>
        <s v="Pallet NR"/>
        <s v="Barril"/>
        <s v="NR BBC"/>
      </sharedItems>
    </cacheField>
    <cacheField name="Vida Util" numFmtId="0">
      <sharedItems containsMixedTypes="1" containsNumber="1" containsInteger="1" minValue="0" maxValue="365"/>
    </cacheField>
    <cacheField name="Prioridad T1" numFmtId="0">
      <sharedItems/>
    </cacheField>
    <cacheField name="Prioridad T2" numFmtId="0">
      <sharedItems/>
    </cacheField>
    <cacheField name="APTO T1" numFmtId="0">
      <sharedItems/>
    </cacheField>
    <cacheField name="APTO T2" numFmtId="0">
      <sharedItems/>
    </cacheField>
    <cacheField name="APTO KA" numFmtId="0">
      <sharedItems/>
    </cacheField>
    <cacheField name="Bloquear" numFmtId="0">
      <sharedItems/>
    </cacheField>
    <cacheField name="F Bloqueo" numFmtId="14">
      <sharedItems containsDate="1" containsMixedTypes="1" minDate="1899-12-31T01:05:12" maxDate="2027-05-13T00:00:00"/>
    </cacheField>
    <cacheField name="FLTV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6">
  <r>
    <s v="M_A1_PASILLO_"/>
    <x v="0"/>
    <s v="COSTEÑA RN 330 X 30"/>
    <n v="384"/>
    <m/>
    <m/>
    <d v="2026-04-05T00:00:00"/>
    <n v="179"/>
    <s v="Mayor a 120 días"/>
    <n v="0.99444444444444446"/>
    <s v="PARED"/>
    <x v="0"/>
    <s v="Excluir"/>
    <d v="2025-10-07T00:00:00"/>
    <n v="17280"/>
    <n v="518400"/>
    <n v="1710.72"/>
    <n v="20867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A1_PASILLO_"/>
    <x v="1"/>
    <s v="Pony Malta R 330cc X 30"/>
    <m/>
    <n v="43"/>
    <m/>
    <d v="2026-09-01T00:00:00"/>
    <n v="328"/>
    <s v="Mayor a 120 días"/>
    <n v="0.89863013698630134"/>
    <s v="PARED"/>
    <x v="0"/>
    <s v="Excluir"/>
    <d v="2025-09-01T00:00:00"/>
    <n v="43"/>
    <n v="1290"/>
    <n v="4.2569999999999997"/>
    <n v="2182"/>
    <s v="Ret"/>
    <n v="365"/>
    <s v="No"/>
    <s v="No"/>
    <s v="Si"/>
    <s v="Si"/>
    <s v="Si"/>
    <s v="No"/>
    <d v="2026-08-02T00:00:00"/>
    <s v=""/>
    <n v="37"/>
    <m/>
    <s v="Ret Pack"/>
    <s v="A"/>
    <s v="Ret Pack  A"/>
  </r>
  <r>
    <s v="M_A1_PASILLO_"/>
    <x v="2"/>
    <s v="Costeña Bacana R 320cc x 30"/>
    <n v="104"/>
    <m/>
    <m/>
    <d v="2026-01-31T00:00:00"/>
    <n v="115"/>
    <s v="Menos de 120 días"/>
    <n v="0.63888888888888884"/>
    <s v="CENTRO"/>
    <x v="0"/>
    <s v="Excluir"/>
    <d v="2025-08-04T00:00:00"/>
    <n v="4680"/>
    <n v="140400"/>
    <n v="449.28"/>
    <n v="13451"/>
    <s v="Ret"/>
    <n v="180"/>
    <s v="No"/>
    <s v="No"/>
    <s v="No"/>
    <s v="Si"/>
    <s v="Si"/>
    <s v="No"/>
    <d v="2026-01-01T00:00:00"/>
    <s v=""/>
    <n v="65"/>
    <m/>
    <s v="Ret Pack"/>
    <s v="A"/>
    <s v="Ret Pack  A"/>
  </r>
  <r>
    <s v="M_A1_PASILLO_"/>
    <x v="3"/>
    <s v="Poker R 330cc X 30"/>
    <n v="184"/>
    <m/>
    <m/>
    <d v="2026-03-23T00:00:00"/>
    <n v="166"/>
    <s v="Mayor a 120 días"/>
    <n v="0.92222222222222228"/>
    <s v="CENTRO"/>
    <x v="0"/>
    <s v="Excluir"/>
    <d v="2025-09-24T00:00:00"/>
    <n v="8280"/>
    <n v="248400"/>
    <n v="819.72"/>
    <n v="2512"/>
    <s v="Ret"/>
    <n v="180"/>
    <s v="No"/>
    <s v="No"/>
    <s v="Si"/>
    <s v="Si"/>
    <s v="Si"/>
    <s v="No"/>
    <d v="2026-02-21T00:00:00"/>
    <s v=""/>
    <n v="14"/>
    <m/>
    <s v="Ret Pack"/>
    <s v="A"/>
    <s v="Ret Pack  A"/>
  </r>
  <r>
    <s v="M_A1_PASILLO_"/>
    <x v="4"/>
    <s v="Aguila RN 330cc X 30"/>
    <n v="208"/>
    <m/>
    <m/>
    <d v="2026-03-03T00:00:00"/>
    <n v="146"/>
    <s v="Mayor a 120 días"/>
    <n v="0.81111111111111112"/>
    <s v="CENTRO"/>
    <x v="0"/>
    <s v="Excluir"/>
    <d v="2025-09-04T00:00:00"/>
    <n v="9360"/>
    <n v="280800"/>
    <n v="926.64"/>
    <n v="3128"/>
    <s v="Ret"/>
    <n v="180"/>
    <s v="No"/>
    <s v="No"/>
    <s v="Si"/>
    <s v="Si"/>
    <s v="Si"/>
    <s v="No"/>
    <d v="2026-02-01T00:00:00"/>
    <s v=""/>
    <n v="34"/>
    <m/>
    <s v="Ret Pack"/>
    <s v="A"/>
    <s v="Ret Pack  A"/>
  </r>
  <r>
    <s v="M_A1_PASILLO_"/>
    <x v="3"/>
    <s v="Poker R 330cc X 30"/>
    <n v="220"/>
    <m/>
    <m/>
    <d v="2026-02-26T00:00:00"/>
    <n v="141"/>
    <s v="Mayor a 120 días"/>
    <n v="0.78333333333333333"/>
    <s v="PARED "/>
    <x v="0"/>
    <s v="Excluir"/>
    <d v="2025-08-30T00:00:00"/>
    <n v="9900"/>
    <n v="297000"/>
    <n v="980.1"/>
    <n v="2512"/>
    <s v="Ret"/>
    <n v="180"/>
    <s v="No"/>
    <s v="No"/>
    <s v="Si"/>
    <s v="Si"/>
    <s v="Si"/>
    <s v="No"/>
    <d v="2026-01-27T00:00:00"/>
    <s v=""/>
    <n v="39"/>
    <m/>
    <s v="Ret Pack"/>
    <s v="A"/>
    <s v="Ret Pack  A"/>
  </r>
  <r>
    <s v="M_A1_PASILLO_"/>
    <x v="3"/>
    <s v="Poker R 330cc X 30"/>
    <n v="22"/>
    <m/>
    <m/>
    <d v="2026-02-26T00:00:00"/>
    <n v="141"/>
    <s v="Mayor a 120 días"/>
    <n v="0.78333333333333333"/>
    <s v="PARED"/>
    <x v="0"/>
    <s v="Excluir"/>
    <d v="2025-08-30T00:00:00"/>
    <n v="990"/>
    <n v="29700"/>
    <n v="98.01"/>
    <n v="2512"/>
    <s v="Ret"/>
    <n v="180"/>
    <s v="No"/>
    <s v="No"/>
    <s v="Si"/>
    <s v="Si"/>
    <s v="Si"/>
    <s v="No"/>
    <d v="2026-01-27T00:00:00"/>
    <s v=""/>
    <n v="39"/>
    <m/>
    <s v="Ret Pack"/>
    <s v="A"/>
    <s v="Ret Pack  A"/>
  </r>
  <r>
    <s v="M_A1_PASILLO_"/>
    <x v="2"/>
    <s v="Costeña Bacana R 320cc x 30"/>
    <n v="212"/>
    <m/>
    <m/>
    <d v="2026-03-03T00:00:00"/>
    <n v="146"/>
    <s v="Mayor a 120 días"/>
    <n v="0.81111111111111112"/>
    <s v="PARED"/>
    <x v="0"/>
    <s v="Excluir"/>
    <d v="2025-09-04T00:00:00"/>
    <n v="9540"/>
    <n v="286200"/>
    <n v="915.84"/>
    <n v="13451"/>
    <s v="Ret"/>
    <n v="180"/>
    <s v="No"/>
    <s v="No"/>
    <s v="Si"/>
    <s v="Si"/>
    <s v="Si"/>
    <s v="No"/>
    <d v="2026-02-01T00:00:00"/>
    <s v=""/>
    <n v="34"/>
    <m/>
    <s v="Ret Pack"/>
    <s v="A"/>
    <s v="Ret Pack  A"/>
  </r>
  <r>
    <s v="M_A1_PASILLO_"/>
    <x v="2"/>
    <s v="Costeña Bacana R 320cc x 30"/>
    <n v="248"/>
    <m/>
    <m/>
    <d v="2026-02-17T00:00:00"/>
    <n v="132"/>
    <s v="Mayor a 120 días"/>
    <n v="0.73333333333333328"/>
    <s v="PARED"/>
    <x v="0"/>
    <s v="Excluir"/>
    <d v="2025-08-21T00:00:00"/>
    <n v="11160"/>
    <n v="334800"/>
    <n v="1071.3599999999999"/>
    <n v="13451"/>
    <s v="Ret"/>
    <n v="180"/>
    <s v="No"/>
    <s v="No"/>
    <s v="Si"/>
    <s v="Si"/>
    <s v="Si"/>
    <s v="No"/>
    <d v="2026-01-18T00:00:00"/>
    <s v=""/>
    <n v="48"/>
    <m/>
    <s v="Ret Pack"/>
    <s v="A"/>
    <s v="Ret Pack  A"/>
  </r>
  <r>
    <s v="M_A1_PASILLO_"/>
    <x v="2"/>
    <s v="Costeña Bacana R 320cc x 30"/>
    <n v="6"/>
    <m/>
    <m/>
    <d v="2026-03-31T00:00:00"/>
    <n v="174"/>
    <s v="Mayor a 120 días"/>
    <n v="0.96666666666666667"/>
    <s v="FRENTE"/>
    <x v="0"/>
    <s v="Excluir"/>
    <d v="2025-10-02T00:00:00"/>
    <n v="270"/>
    <n v="8100"/>
    <n v="25.92"/>
    <n v="13451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M_A1_PASILLO_"/>
    <x v="5"/>
    <s v="Club Col TRIGO  330C X 30 "/>
    <n v="7"/>
    <m/>
    <m/>
    <d v="2026-03-03T00:00:00"/>
    <n v="146"/>
    <s v="Mayor a 120 días"/>
    <n v="0.81111111111111112"/>
    <s v="CENTRO"/>
    <x v="0"/>
    <s v="Excluir"/>
    <d v="2025-09-04T00:00:00"/>
    <n v="315"/>
    <n v="9450"/>
    <n v="31.184999999999999"/>
    <n v="21156"/>
    <s v="Ret"/>
    <n v="180"/>
    <s v="No"/>
    <s v="No"/>
    <s v="Si"/>
    <s v="Si"/>
    <s v="Si"/>
    <s v="No"/>
    <d v="2026-02-01T00:00:00"/>
    <s v=""/>
    <n v="34"/>
    <m/>
    <s v="Ret Pack"/>
    <s v="A"/>
    <s v="Ret Pack  A"/>
  </r>
  <r>
    <s v="M_BUFFER L1_"/>
    <x v="2"/>
    <s v="Costeña Bacana R 320cc x 30"/>
    <n v="64"/>
    <m/>
    <m/>
    <d v="2026-04-02T00:00:00"/>
    <n v="176"/>
    <s v="Mayor a 120 días"/>
    <n v="0.97777777777777775"/>
    <m/>
    <x v="0"/>
    <s v="Excluir"/>
    <d v="2025-10-04T00:00:00"/>
    <n v="2880"/>
    <n v="86400"/>
    <n v="276.48"/>
    <n v="13451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A1_DER_"/>
    <x v="2"/>
    <s v="Costeña Bacana R 320cc x 30"/>
    <n v="72"/>
    <m/>
    <m/>
    <d v="2026-04-01T00:00:00"/>
    <n v="175"/>
    <s v="Mayor a 120 días"/>
    <n v="0.97222222222222221"/>
    <m/>
    <x v="0"/>
    <s v="Excluir"/>
    <d v="2025-10-03T00:00:00"/>
    <n v="3240"/>
    <n v="97200"/>
    <n v="311.04000000000002"/>
    <n v="13451"/>
    <s v="Ret"/>
    <n v="180"/>
    <s v="No"/>
    <s v="No"/>
    <s v="Si"/>
    <s v="Si"/>
    <s v="Si"/>
    <s v="No"/>
    <d v="2026-03-02T00:00:00"/>
    <s v=""/>
    <n v="5"/>
    <m/>
    <s v="Ret Pack"/>
    <s v="A"/>
    <s v="Ret Pack  A"/>
  </r>
  <r>
    <s v="M_A1_IZQ_"/>
    <x v="3"/>
    <s v="Poker R 330cc X 30"/>
    <n v="88"/>
    <m/>
    <m/>
    <d v="2026-03-28T00:00:00"/>
    <n v="171"/>
    <s v="Mayor a 120 días"/>
    <n v="0.95"/>
    <m/>
    <x v="0"/>
    <s v="Excluir"/>
    <d v="2025-09-29T00:00:00"/>
    <n v="3960"/>
    <n v="118800"/>
    <n v="392.04"/>
    <n v="2512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A2_DER_"/>
    <x v="2"/>
    <s v="Costeña Bacana R 320cc x 30"/>
    <n v="96"/>
    <m/>
    <m/>
    <d v="2026-04-01T00:00:00"/>
    <n v="175"/>
    <s v="Mayor a 120 días"/>
    <n v="0.97222222222222221"/>
    <m/>
    <x v="0"/>
    <s v="Excluir"/>
    <d v="2025-10-03T00:00:00"/>
    <n v="4320"/>
    <n v="129600"/>
    <n v="414.72"/>
    <n v="13451"/>
    <s v="Ret"/>
    <n v="180"/>
    <s v="No"/>
    <s v="No"/>
    <s v="Si"/>
    <s v="Si"/>
    <s v="Si"/>
    <s v="No"/>
    <d v="2026-03-02T00:00:00"/>
    <s v=""/>
    <n v="5"/>
    <m/>
    <s v="Ret Pack"/>
    <s v="A"/>
    <s v="Ret Pack  A"/>
  </r>
  <r>
    <s v="M_A2_IZQ_"/>
    <x v="2"/>
    <s v="Costeña Bacana R 320cc x 30"/>
    <n v="96"/>
    <m/>
    <m/>
    <d v="2026-03-17T00:00:00"/>
    <n v="160"/>
    <s v="Mayor a 120 días"/>
    <n v="0.88888888888888884"/>
    <m/>
    <x v="0"/>
    <s v="Excluir"/>
    <d v="2025-09-18T00:00:00"/>
    <n v="4320"/>
    <n v="129600"/>
    <n v="414.72"/>
    <n v="13451"/>
    <s v="Ret"/>
    <n v="180"/>
    <s v="No"/>
    <s v="No"/>
    <s v="Si"/>
    <s v="Si"/>
    <s v="Si"/>
    <s v="No"/>
    <d v="2026-02-15T00:00:00"/>
    <s v=""/>
    <n v="20"/>
    <m/>
    <s v="Ret Pack"/>
    <s v="A"/>
    <s v="Ret Pack  A"/>
  </r>
  <r>
    <s v="M_A3_DER_"/>
    <x v="2"/>
    <s v="Costeña Bacana R 320cc x 30"/>
    <n v="96"/>
    <m/>
    <m/>
    <d v="2026-03-03T00:00:00"/>
    <n v="146"/>
    <s v="Mayor a 120 días"/>
    <n v="0.81111111111111112"/>
    <m/>
    <x v="0"/>
    <s v="Excluir"/>
    <d v="2025-09-04T00:00:00"/>
    <n v="4320"/>
    <n v="129600"/>
    <n v="414.72"/>
    <n v="13451"/>
    <s v="Ret"/>
    <n v="180"/>
    <s v="No"/>
    <s v="No"/>
    <s v="Si"/>
    <s v="Si"/>
    <s v="Si"/>
    <s v="No"/>
    <d v="2026-02-01T00:00:00"/>
    <s v=""/>
    <n v="34"/>
    <m/>
    <s v="Ret Pack"/>
    <s v="A"/>
    <s v="Ret Pack  A"/>
  </r>
  <r>
    <s v="M_A3_IZQ_"/>
    <x v="3"/>
    <s v="Poker R 330cc X 30"/>
    <n v="96"/>
    <m/>
    <m/>
    <d v="2026-02-27T00:00:00"/>
    <n v="142"/>
    <s v="Mayor a 120 días"/>
    <n v="0.78888888888888886"/>
    <m/>
    <x v="0"/>
    <s v="Excluir"/>
    <d v="2025-08-31T00:00:00"/>
    <n v="4320"/>
    <n v="129600"/>
    <n v="427.68"/>
    <n v="2512"/>
    <s v="Ret"/>
    <n v="180"/>
    <s v="No"/>
    <s v="No"/>
    <s v="Si"/>
    <s v="Si"/>
    <s v="Si"/>
    <s v="No"/>
    <d v="2026-01-28T00:00:00"/>
    <s v=""/>
    <n v="38"/>
    <m/>
    <s v="Ret Pack"/>
    <s v="A"/>
    <s v="Ret Pack  A"/>
  </r>
  <r>
    <s v="M_A4_DER_"/>
    <x v="3"/>
    <s v="Poker R 330cc X 30"/>
    <n v="96"/>
    <m/>
    <m/>
    <d v="2026-02-27T00:00:00"/>
    <n v="142"/>
    <s v="Mayor a 120 días"/>
    <n v="0.78888888888888886"/>
    <m/>
    <x v="0"/>
    <s v="Excluir"/>
    <d v="2025-08-31T00:00:00"/>
    <n v="4320"/>
    <n v="129600"/>
    <n v="427.68"/>
    <n v="2512"/>
    <s v="Ret"/>
    <n v="180"/>
    <s v="No"/>
    <s v="No"/>
    <s v="Si"/>
    <s v="Si"/>
    <s v="Si"/>
    <s v="No"/>
    <d v="2026-01-28T00:00:00"/>
    <s v=""/>
    <n v="38"/>
    <m/>
    <s v="Ret Pack"/>
    <s v="A"/>
    <s v="Ret Pack  A"/>
  </r>
  <r>
    <s v="M_A4_IZQ_"/>
    <x v="2"/>
    <s v="Costeña Bacana R 320cc x 30"/>
    <n v="96"/>
    <m/>
    <m/>
    <d v="2026-02-24T00:00:00"/>
    <n v="139"/>
    <s v="Mayor a 120 días"/>
    <n v="0.77222222222222225"/>
    <m/>
    <x v="0"/>
    <s v="Excluir"/>
    <d v="2025-08-28T00:00:00"/>
    <n v="4320"/>
    <n v="129600"/>
    <n v="414.72"/>
    <n v="13451"/>
    <s v="Ret"/>
    <n v="180"/>
    <s v="No"/>
    <s v="No"/>
    <s v="Si"/>
    <s v="Si"/>
    <s v="Si"/>
    <s v="No"/>
    <d v="2026-01-25T00:00:00"/>
    <s v=""/>
    <n v="41"/>
    <m/>
    <s v="Ret Pack"/>
    <s v="A"/>
    <s v="Ret Pack  A"/>
  </r>
  <r>
    <s v="M_A5_DER_"/>
    <x v="2"/>
    <s v="Costeña Bacana R 320cc x 30"/>
    <n v="96"/>
    <m/>
    <m/>
    <d v="2026-03-18T00:00:00"/>
    <n v="161"/>
    <s v="Mayor a 120 días"/>
    <n v="0.89444444444444449"/>
    <m/>
    <x v="0"/>
    <s v="Excluir"/>
    <d v="2025-09-19T00:00:00"/>
    <n v="4320"/>
    <n v="129600"/>
    <n v="414.72"/>
    <n v="13451"/>
    <s v="Ret"/>
    <n v="180"/>
    <s v="No"/>
    <s v="No"/>
    <s v="Si"/>
    <s v="Si"/>
    <s v="Si"/>
    <s v="No"/>
    <d v="2026-02-16T00:00:00"/>
    <s v=""/>
    <n v="19"/>
    <m/>
    <s v="Ret Pack"/>
    <s v="A"/>
    <s v="Ret Pack  A"/>
  </r>
  <r>
    <s v="M_A5_IZQ_"/>
    <x v="2"/>
    <s v="Costeña Bacana R 320cc x 30"/>
    <n v="96"/>
    <m/>
    <m/>
    <d v="2026-03-03T00:00:00"/>
    <n v="146"/>
    <s v="Mayor a 120 días"/>
    <n v="0.81111111111111112"/>
    <m/>
    <x v="0"/>
    <s v="Excluir"/>
    <d v="2025-09-04T00:00:00"/>
    <n v="4320"/>
    <n v="129600"/>
    <n v="414.72"/>
    <n v="13451"/>
    <s v="Ret"/>
    <n v="180"/>
    <s v="No"/>
    <s v="No"/>
    <s v="Si"/>
    <s v="Si"/>
    <s v="Si"/>
    <s v="No"/>
    <d v="2026-02-01T00:00:00"/>
    <s v=""/>
    <n v="34"/>
    <m/>
    <s v="Ret Pack"/>
    <s v="A"/>
    <s v="Ret Pack  A"/>
  </r>
  <r>
    <s v="M_A6_DER_"/>
    <x v="3"/>
    <s v="Poker R 330cc X 30"/>
    <n v="96"/>
    <m/>
    <m/>
    <d v="2026-03-02T00:00:00"/>
    <n v="145"/>
    <s v="Mayor a 120 días"/>
    <n v="0.80555555555555558"/>
    <m/>
    <x v="0"/>
    <s v="Excluir"/>
    <d v="2025-09-03T00:00:00"/>
    <n v="4320"/>
    <n v="129600"/>
    <n v="427.68"/>
    <n v="2512"/>
    <s v="Ret"/>
    <n v="180"/>
    <s v="No"/>
    <s v="No"/>
    <s v="Si"/>
    <s v="Si"/>
    <s v="Si"/>
    <s v="No"/>
    <d v="2026-01-31T00:00:00"/>
    <s v=""/>
    <n v="35"/>
    <m/>
    <s v="Ret Pack"/>
    <s v="A"/>
    <s v="Ret Pack  A"/>
  </r>
  <r>
    <s v="M_A6_IZQ_"/>
    <x v="2"/>
    <s v="Costeña Bacana R 320cc x 30"/>
    <n v="96"/>
    <m/>
    <m/>
    <d v="2026-03-02T00:00:00"/>
    <n v="145"/>
    <s v="Mayor a 120 días"/>
    <n v="0.80555555555555558"/>
    <m/>
    <x v="0"/>
    <s v="Excluir"/>
    <d v="2025-09-03T00:00:00"/>
    <n v="4320"/>
    <n v="129600"/>
    <n v="414.72"/>
    <n v="13451"/>
    <s v="Ret"/>
    <n v="180"/>
    <s v="No"/>
    <s v="No"/>
    <s v="Si"/>
    <s v="Si"/>
    <s v="Si"/>
    <s v="No"/>
    <d v="2026-01-31T00:00:00"/>
    <s v=""/>
    <n v="35"/>
    <m/>
    <s v="Ret Pack"/>
    <s v="A"/>
    <s v="Ret Pack  A"/>
  </r>
  <r>
    <s v="M_A7_DER_"/>
    <x v="3"/>
    <s v="Poker R 330cc X 30"/>
    <n v="96"/>
    <m/>
    <m/>
    <d v="2026-03-12T00:00:00"/>
    <n v="155"/>
    <s v="Mayor a 120 días"/>
    <n v="0.86111111111111116"/>
    <m/>
    <x v="0"/>
    <s v="Excluir"/>
    <d v="2025-09-13T00:00:00"/>
    <n v="4320"/>
    <n v="129600"/>
    <n v="427.68"/>
    <n v="2512"/>
    <s v="Ret"/>
    <n v="180"/>
    <s v="No"/>
    <s v="No"/>
    <s v="Si"/>
    <s v="Si"/>
    <s v="Si"/>
    <s v="No"/>
    <d v="2026-02-10T00:00:00"/>
    <s v=""/>
    <n v="25"/>
    <m/>
    <s v="Ret Pack"/>
    <s v="A"/>
    <s v="Ret Pack  A"/>
  </r>
  <r>
    <s v="M_A7_IZQ_"/>
    <x v="3"/>
    <s v="Poker R 330cc X 30"/>
    <n v="96"/>
    <m/>
    <m/>
    <d v="2026-03-16T00:00:00"/>
    <n v="159"/>
    <s v="Mayor a 120 días"/>
    <n v="0.8833333333333333"/>
    <m/>
    <x v="0"/>
    <s v="Excluir"/>
    <d v="2025-09-17T00:00:00"/>
    <n v="4320"/>
    <n v="129600"/>
    <n v="427.68"/>
    <n v="2512"/>
    <s v="Ret"/>
    <n v="180"/>
    <s v="No"/>
    <s v="No"/>
    <s v="Si"/>
    <s v="Si"/>
    <s v="Si"/>
    <s v="No"/>
    <d v="2026-02-14T00:00:00"/>
    <s v=""/>
    <n v="21"/>
    <m/>
    <s v="Ret Pack"/>
    <s v="A"/>
    <s v="Ret Pack  A"/>
  </r>
  <r>
    <s v="M_A8_DER_"/>
    <x v="1"/>
    <s v="Pony Malta R 330cc X 30"/>
    <n v="96"/>
    <m/>
    <m/>
    <d v="2026-09-01T00:00:00"/>
    <n v="328"/>
    <s v="Mayor a 120 días"/>
    <n v="0.89863013698630134"/>
    <m/>
    <x v="0"/>
    <s v="Excluir"/>
    <d v="2025-09-01T00:00:00"/>
    <n v="4320"/>
    <n v="129600"/>
    <n v="427.68"/>
    <n v="2182"/>
    <s v="Ret"/>
    <n v="365"/>
    <s v="No"/>
    <s v="No"/>
    <s v="Si"/>
    <s v="Si"/>
    <s v="Si"/>
    <s v="No"/>
    <d v="2026-08-02T00:00:00"/>
    <s v=""/>
    <n v="37"/>
    <m/>
    <s v="Ret Pack"/>
    <s v="A"/>
    <s v="Ret Pack  A"/>
  </r>
  <r>
    <s v="M_A8_IZQ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Ret Pack"/>
    <s v="A"/>
    <s v="Ret Pack  A"/>
  </r>
  <r>
    <s v="M_A9_DER_"/>
    <x v="0"/>
    <s v="COSTEÑA RN 330 X 30"/>
    <n v="96"/>
    <m/>
    <m/>
    <d v="2026-03-27T00:00:00"/>
    <n v="170"/>
    <s v="Mayor a 120 días"/>
    <n v="0.94444444444444442"/>
    <m/>
    <x v="0"/>
    <s v="Excluir"/>
    <d v="2025-09-28T00:00:00"/>
    <n v="4320"/>
    <n v="129600"/>
    <n v="427.68"/>
    <n v="20867"/>
    <s v="Ret"/>
    <n v="180"/>
    <s v="No"/>
    <s v="No"/>
    <s v="Si"/>
    <s v="Si"/>
    <s v="Si"/>
    <s v="No"/>
    <d v="2026-02-25T00:00:00"/>
    <s v=""/>
    <n v="10"/>
    <m/>
    <s v="Ret Pack"/>
    <s v="A"/>
    <s v="Ret Pack  A"/>
  </r>
  <r>
    <s v="M_A9_IZQ_"/>
    <x v="0"/>
    <s v="COSTEÑA RN 330 X 30"/>
    <n v="96"/>
    <m/>
    <m/>
    <d v="2026-03-27T00:00:00"/>
    <n v="170"/>
    <s v="Mayor a 120 días"/>
    <n v="0.94444444444444442"/>
    <m/>
    <x v="0"/>
    <s v="Excluir"/>
    <d v="2025-09-28T00:00:00"/>
    <n v="4320"/>
    <n v="129600"/>
    <n v="427.68"/>
    <n v="20867"/>
    <s v="Ret"/>
    <n v="180"/>
    <s v="No"/>
    <s v="No"/>
    <s v="Si"/>
    <s v="Si"/>
    <s v="Si"/>
    <s v="No"/>
    <d v="2026-02-25T00:00:00"/>
    <s v=""/>
    <n v="10"/>
    <m/>
    <s v="Ret Pack"/>
    <s v="A"/>
    <s v="Ret Pack  A"/>
  </r>
  <r>
    <s v="M_A10_DER_"/>
    <x v="3"/>
    <s v="Poker R 330cc X 30"/>
    <n v="96"/>
    <m/>
    <m/>
    <d v="2026-02-27T00:00:00"/>
    <n v="142"/>
    <s v="Mayor a 120 días"/>
    <n v="0.78888888888888886"/>
    <m/>
    <x v="0"/>
    <s v="Excluir"/>
    <d v="2025-08-31T00:00:00"/>
    <n v="4320"/>
    <n v="129600"/>
    <n v="427.68"/>
    <n v="2512"/>
    <s v="Ret"/>
    <n v="180"/>
    <s v="No"/>
    <s v="No"/>
    <s v="Si"/>
    <s v="Si"/>
    <s v="Si"/>
    <s v="No"/>
    <d v="2026-01-28T00:00:00"/>
    <s v=""/>
    <n v="38"/>
    <m/>
    <s v="Ret Pack"/>
    <s v="A"/>
    <s v="Ret Pack  A"/>
  </r>
  <r>
    <s v="M_A10_IZQ_"/>
    <x v="0"/>
    <s v="COSTEÑA RN 330 X 30"/>
    <n v="92"/>
    <m/>
    <m/>
    <d v="2026-02-21T00:00:00"/>
    <n v="136"/>
    <s v="Mayor a 120 días"/>
    <n v="0.75555555555555554"/>
    <m/>
    <x v="0"/>
    <s v="Excluir"/>
    <d v="2025-08-25T00:00:00"/>
    <n v="4140"/>
    <n v="124200"/>
    <n v="409.86"/>
    <n v="20867"/>
    <s v="Ret"/>
    <n v="180"/>
    <s v="No"/>
    <s v="No"/>
    <s v="Si"/>
    <s v="Si"/>
    <s v="Si"/>
    <s v="No"/>
    <d v="2026-01-22T00:00:00"/>
    <s v=""/>
    <n v="44"/>
    <m/>
    <s v="Ret Pack"/>
    <s v="A"/>
    <s v="Ret Pack  A"/>
  </r>
  <r>
    <s v="M_A11_DER_"/>
    <x v="4"/>
    <s v="Aguila RN 330cc X 30"/>
    <n v="96"/>
    <m/>
    <m/>
    <d v="2026-03-03T00:00:00"/>
    <n v="146"/>
    <s v="Mayor a 120 días"/>
    <n v="0.81111111111111112"/>
    <m/>
    <x v="0"/>
    <s v="Excluir"/>
    <d v="2025-09-04T00:00:00"/>
    <n v="4320"/>
    <n v="129600"/>
    <n v="427.68"/>
    <n v="3128"/>
    <s v="Ret"/>
    <n v="180"/>
    <s v="No"/>
    <s v="No"/>
    <s v="Si"/>
    <s v="Si"/>
    <s v="Si"/>
    <s v="No"/>
    <d v="2026-02-01T00:00:00"/>
    <s v=""/>
    <n v="34"/>
    <m/>
    <s v="Ret Pack"/>
    <s v="A"/>
    <s v="Ret Pack  A"/>
  </r>
  <r>
    <s v="M_A11_IZQ_"/>
    <x v="3"/>
    <s v="Poker R 330cc X 30"/>
    <n v="96"/>
    <m/>
    <m/>
    <d v="2026-03-21T00:00:00"/>
    <n v="164"/>
    <s v="Mayor a 120 días"/>
    <n v="0.91111111111111109"/>
    <m/>
    <x v="0"/>
    <s v="Excluir"/>
    <d v="2025-09-22T00:00:00"/>
    <n v="4320"/>
    <n v="129600"/>
    <n v="427.68"/>
    <n v="2512"/>
    <s v="Ret"/>
    <n v="180"/>
    <s v="No"/>
    <s v="No"/>
    <s v="Si"/>
    <s v="Si"/>
    <s v="Si"/>
    <s v="No"/>
    <d v="2026-02-19T00:00:00"/>
    <s v=""/>
    <n v="16"/>
    <m/>
    <s v="Ret Pack"/>
    <s v="A"/>
    <s v="Ret Pack  A"/>
  </r>
  <r>
    <s v="M_A12_DER_"/>
    <x v="2"/>
    <s v="Costeña Bacana R 320cc x 30"/>
    <n v="92"/>
    <m/>
    <m/>
    <d v="2026-02-18T00:00:00"/>
    <n v="133"/>
    <s v="Mayor a 120 días"/>
    <n v="0.73888888888888893"/>
    <s v="48 ATRÁS + 8 PRIMERAS "/>
    <x v="2"/>
    <s v="Excluir"/>
    <d v="2025-08-22T00:00:00"/>
    <n v="4140"/>
    <n v="124200"/>
    <n v="397.44"/>
    <n v="13451"/>
    <s v="Ret"/>
    <n v="180"/>
    <s v="No"/>
    <s v="No"/>
    <s v="Si"/>
    <s v="Si"/>
    <s v="Si"/>
    <s v="No"/>
    <d v="2026-01-19T00:00:00"/>
    <s v=""/>
    <n v="47"/>
    <m/>
    <s v="Ret Pack"/>
    <s v="A"/>
    <s v="Ret Pack  A"/>
  </r>
  <r>
    <s v="M_A12_IZQ_"/>
    <x v="1"/>
    <s v="Pony Malta R 330cc X 30"/>
    <n v="92"/>
    <m/>
    <m/>
    <d v="2026-09-01T00:00:00"/>
    <n v="328"/>
    <s v="Mayor a 120 días"/>
    <n v="0.89863013698630134"/>
    <s v="LIBERAR"/>
    <x v="0"/>
    <s v="Excluir"/>
    <d v="2025-09-01T00:00:00"/>
    <n v="4140"/>
    <n v="124200"/>
    <n v="409.86"/>
    <n v="2182"/>
    <s v="Ret"/>
    <n v="365"/>
    <s v="No"/>
    <s v="No"/>
    <s v="Si"/>
    <s v="Si"/>
    <s v="Si"/>
    <s v="No"/>
    <d v="2026-08-02T00:00:00"/>
    <s v=""/>
    <n v="37"/>
    <m/>
    <s v="Ret Pack"/>
    <s v="A"/>
    <s v="Ret Pack  A"/>
  </r>
  <r>
    <s v="M_A13_DER"/>
    <x v="3"/>
    <s v="Poker R 330cc X 30"/>
    <n v="96"/>
    <m/>
    <m/>
    <d v="2026-03-21T00:00:00"/>
    <n v="164"/>
    <s v="Mayor a 120 días"/>
    <n v="0.91111111111111109"/>
    <m/>
    <x v="0"/>
    <s v="Excluir"/>
    <d v="2025-09-22T00:00:00"/>
    <n v="4320"/>
    <n v="129600"/>
    <n v="427.68"/>
    <n v="2512"/>
    <s v="Ret"/>
    <n v="180"/>
    <s v="No"/>
    <s v="No"/>
    <s v="Si"/>
    <s v="Si"/>
    <s v="Si"/>
    <s v="No"/>
    <d v="2026-02-19T00:00:00"/>
    <s v=""/>
    <n v="16"/>
    <m/>
    <s v="Ret Pack"/>
    <s v="A"/>
    <s v="Ret Pack  A"/>
  </r>
  <r>
    <s v="M_A13_IZQ"/>
    <x v="2"/>
    <s v="Costeña Bacana R 320cc x 30"/>
    <n v="96"/>
    <m/>
    <m/>
    <d v="2026-03-19T00:00:00"/>
    <n v="162"/>
    <s v="Mayor a 120 días"/>
    <n v="0.9"/>
    <m/>
    <x v="0"/>
    <s v="Excluir"/>
    <d v="2025-09-20T00:00:00"/>
    <n v="4320"/>
    <n v="129600"/>
    <n v="414.72"/>
    <n v="13451"/>
    <s v="Ret"/>
    <n v="180"/>
    <s v="No"/>
    <s v="No"/>
    <s v="Si"/>
    <s v="Si"/>
    <s v="Si"/>
    <s v="No"/>
    <d v="2026-02-17T00:00:00"/>
    <s v=""/>
    <n v="18"/>
    <m/>
    <s v="Ret Pack"/>
    <s v="A"/>
    <s v="Ret Pack  A"/>
  </r>
  <r>
    <s v="M_A14_DER_"/>
    <x v="2"/>
    <s v="Costeña Bacana R 320cc x 30"/>
    <n v="97"/>
    <m/>
    <m/>
    <d v="2026-03-26T00:00:00"/>
    <n v="169"/>
    <s v="Mayor a 120 días"/>
    <n v="0.93888888888888888"/>
    <s v="B14 IZQ 2512"/>
    <x v="0"/>
    <s v="Excluir"/>
    <d v="2025-09-27T00:00:00"/>
    <n v="4365"/>
    <n v="130950"/>
    <n v="419.04"/>
    <n v="13451"/>
    <s v="Ret"/>
    <n v="180"/>
    <s v="No"/>
    <s v="No"/>
    <s v="Si"/>
    <s v="Si"/>
    <s v="Si"/>
    <s v="No"/>
    <d v="2026-02-24T00:00:00"/>
    <s v=""/>
    <n v="11"/>
    <m/>
    <s v="Ret Pack"/>
    <s v="A"/>
    <s v="Ret Pack  A"/>
  </r>
  <r>
    <s v="M_A14_IZQ_"/>
    <x v="3"/>
    <s v="Poker R 330cc X 30"/>
    <n v="96"/>
    <m/>
    <m/>
    <d v="2026-03-22T00:00:00"/>
    <n v="165"/>
    <s v="Mayor a 120 días"/>
    <n v="0.91666666666666663"/>
    <m/>
    <x v="0"/>
    <s v="Excluir"/>
    <d v="2025-09-23T00:00:00"/>
    <n v="4320"/>
    <n v="129600"/>
    <n v="427.68"/>
    <n v="2512"/>
    <s v="Ret"/>
    <n v="180"/>
    <s v="No"/>
    <s v="No"/>
    <s v="Si"/>
    <s v="Si"/>
    <s v="Si"/>
    <s v="No"/>
    <d v="2026-02-20T00:00:00"/>
    <s v=""/>
    <n v="15"/>
    <m/>
    <s v="Ret Pack"/>
    <s v="A"/>
    <s v="Ret Pack  A"/>
  </r>
  <r>
    <s v="BUFFER L_1-"/>
    <x v="3"/>
    <s v="Poker R 330cc X 30"/>
    <n v="96"/>
    <m/>
    <m/>
    <d v="2026-04-02T00:00:00"/>
    <n v="176"/>
    <s v="Mayor a 120 días"/>
    <n v="0.97777777777777775"/>
    <m/>
    <x v="1"/>
    <s v=""/>
    <d v="2025-10-04T00:00:00"/>
    <n v="4320"/>
    <n v="129600"/>
    <n v="427.68"/>
    <n v="2512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BUFFER L_1-"/>
    <x v="3"/>
    <s v="Poker R 330cc X 30"/>
    <n v="96"/>
    <m/>
    <m/>
    <d v="2026-04-02T00:00:00"/>
    <n v="176"/>
    <s v="Mayor a 120 días"/>
    <n v="0.97777777777777775"/>
    <m/>
    <x v="1"/>
    <s v=""/>
    <d v="2025-10-04T00:00:00"/>
    <n v="4320"/>
    <n v="129600"/>
    <n v="427.68"/>
    <n v="2512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BH_BAHIA 1_"/>
    <x v="3"/>
    <s v="Poker R 330cc X 30"/>
    <n v="32"/>
    <m/>
    <m/>
    <d v="2026-03-28T00:00:00"/>
    <n v="171"/>
    <s v="Mayor a 120 días"/>
    <n v="0.95"/>
    <m/>
    <x v="0"/>
    <s v="Excluir"/>
    <d v="2025-09-29T00:00:00"/>
    <n v="1440"/>
    <n v="43200"/>
    <n v="142.56"/>
    <n v="2512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BH_BAHIA 1_"/>
    <x v="5"/>
    <s v="Club Col TRIGO  330C X 30 "/>
    <n v="8"/>
    <m/>
    <m/>
    <d v="2026-03-05T00:00:00"/>
    <n v="148"/>
    <s v="Mayor a 120 días"/>
    <n v="0.82222222222222219"/>
    <m/>
    <x v="0"/>
    <s v="Excluir"/>
    <d v="2025-09-06T00:00:00"/>
    <n v="360"/>
    <n v="10800"/>
    <n v="35.64"/>
    <n v="21156"/>
    <s v="Ret"/>
    <n v="180"/>
    <s v="No"/>
    <s v="No"/>
    <s v="Si"/>
    <s v="Si"/>
    <s v="Si"/>
    <s v="No"/>
    <d v="2026-02-03T00:00:00"/>
    <s v=""/>
    <n v="32"/>
    <m/>
    <s v="Ret Pack"/>
    <s v="A"/>
    <s v="Ret Pack  A"/>
  </r>
  <r>
    <s v="BH_BAHIA 2_DER"/>
    <x v="0"/>
    <s v="COSTEÑA RN 330 X 30"/>
    <n v="56"/>
    <m/>
    <m/>
    <d v="2026-04-05T00:00:00"/>
    <n v="179"/>
    <s v="Mayor a 120 días"/>
    <n v="0.99444444444444446"/>
    <m/>
    <x v="0"/>
    <s v="Excluir"/>
    <d v="2025-10-07T00:00:00"/>
    <n v="2520"/>
    <n v="75600"/>
    <n v="249.48"/>
    <n v="20867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BH_BAHIA 2_IZQ_"/>
    <x v="0"/>
    <s v="COSTEÑA RN 330 X 30"/>
    <n v="56"/>
    <m/>
    <m/>
    <d v="2026-04-05T00:00:00"/>
    <n v="179"/>
    <s v="Mayor a 120 días"/>
    <n v="0.99444444444444446"/>
    <m/>
    <x v="0"/>
    <s v="Excluir"/>
    <d v="2025-10-07T00:00:00"/>
    <n v="2520"/>
    <n v="75600"/>
    <n v="249.48"/>
    <n v="20867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BH_BAHIA 3_DER_"/>
    <x v="3"/>
    <s v="Poker R 330cc X 30"/>
    <n v="56"/>
    <m/>
    <m/>
    <d v="2026-04-03T00:00:00"/>
    <n v="177"/>
    <s v="Mayor a 120 días"/>
    <n v="0.98333333333333328"/>
    <m/>
    <x v="0"/>
    <s v="Excluir"/>
    <d v="2025-10-05T00:00:00"/>
    <n v="2520"/>
    <n v="75600"/>
    <n v="249.48"/>
    <n v="2512"/>
    <s v="Ret"/>
    <n v="180"/>
    <s v="No"/>
    <s v="No"/>
    <s v="Si"/>
    <s v="Si"/>
    <s v="Si"/>
    <s v="No"/>
    <d v="2026-03-04T00:00:00"/>
    <s v=""/>
    <n v="3"/>
    <m/>
    <s v="Ret Pack"/>
    <s v="A"/>
    <s v="Ret Pack  A"/>
  </r>
  <r>
    <s v="BH_BAHIA 3_IZQ"/>
    <x v="3"/>
    <s v="Poker R 330cc X 30"/>
    <n v="56"/>
    <m/>
    <m/>
    <d v="2026-04-04T00:00:00"/>
    <n v="178"/>
    <s v="Mayor a 120 días"/>
    <n v="0.98888888888888893"/>
    <m/>
    <x v="0"/>
    <s v="Excluir"/>
    <d v="2025-10-06T00:00:00"/>
    <n v="2520"/>
    <n v="75600"/>
    <n v="249.48"/>
    <n v="2512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BH_BAHIA 4 DER_"/>
    <x v="0"/>
    <s v="COSTEÑA RN 330 X 30"/>
    <n v="56"/>
    <m/>
    <m/>
    <d v="2026-04-04T00:00:00"/>
    <n v="178"/>
    <s v="Mayor a 120 días"/>
    <n v="0.98888888888888893"/>
    <m/>
    <x v="0"/>
    <s v="Excluir"/>
    <d v="2025-10-06T00:00:00"/>
    <n v="2520"/>
    <n v="75600"/>
    <n v="249.48"/>
    <n v="20867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BH_BAHIA 4 IZQ_"/>
    <x v="7"/>
    <s v="Aguila Lig R 750cc X 16"/>
    <n v="36"/>
    <m/>
    <m/>
    <d v="2026-03-05T00:00:00"/>
    <n v="148"/>
    <s v="Mayor a 120 días"/>
    <n v="0.82222222222222219"/>
    <m/>
    <x v="0"/>
    <s v="Excluir"/>
    <d v="2025-09-06T00:00:00"/>
    <n v="1296"/>
    <n v="20736"/>
    <n v="155.52000000000001"/>
    <n v="3664"/>
    <s v="Ret"/>
    <n v="180"/>
    <s v="No"/>
    <s v="No"/>
    <s v="Si"/>
    <s v="Si"/>
    <s v="Si"/>
    <s v="No"/>
    <d v="2026-02-03T00:00:00"/>
    <s v=""/>
    <n v="32"/>
    <m/>
    <s v="Ret Pack"/>
    <s v="A"/>
    <s v="Ret Pack  A"/>
  </r>
  <r>
    <s v="BH_BAHIA 4 IZQ_"/>
    <x v="7"/>
    <s v="Aguila Lig R 750cc X 16"/>
    <n v="2"/>
    <m/>
    <m/>
    <d v="2026-03-17T00:00:00"/>
    <n v="160"/>
    <s v="Mayor a 120 días"/>
    <n v="0.88888888888888884"/>
    <m/>
    <x v="0"/>
    <s v="Excluir"/>
    <d v="2025-09-18T00:00:00"/>
    <n v="72"/>
    <n v="1152"/>
    <n v="8.64"/>
    <n v="3664"/>
    <s v="Ret"/>
    <n v="180"/>
    <s v="No"/>
    <s v="No"/>
    <s v="Si"/>
    <s v="Si"/>
    <s v="Si"/>
    <s v="No"/>
    <d v="2026-02-15T00:00:00"/>
    <s v=""/>
    <n v="20"/>
    <m/>
    <s v="Ret Pack"/>
    <s v="A"/>
    <s v="Ret Pack  A"/>
  </r>
  <r>
    <s v="BH_BAHIA 5 IZQ_"/>
    <x v="3"/>
    <s v="Poker R 330cc X 30"/>
    <n v="56"/>
    <m/>
    <m/>
    <d v="2026-04-02T00:00:00"/>
    <n v="176"/>
    <s v="Mayor a 120 días"/>
    <n v="0.97777777777777775"/>
    <m/>
    <x v="0"/>
    <s v="Excluir"/>
    <d v="2025-10-04T00:00:00"/>
    <n v="2520"/>
    <n v="75600"/>
    <n v="249.48"/>
    <n v="2512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BH_BAHIA 5_DER_"/>
    <x v="0"/>
    <s v="COSTEÑA RN 330 X 30"/>
    <n v="56"/>
    <m/>
    <m/>
    <d v="2026-04-06T00:00:00"/>
    <n v="180"/>
    <s v="Mayor a 120 días"/>
    <n v="1"/>
    <m/>
    <x v="1"/>
    <s v=""/>
    <d v="2025-10-08T00:00:00"/>
    <n v="2520"/>
    <n v="75600"/>
    <n v="249.48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P_BAHIA 1 FRNTE"/>
    <x v="3"/>
    <s v="Poker R 330cc X 30"/>
    <n v="128"/>
    <m/>
    <m/>
    <d v="2026-04-03T00:00:00"/>
    <n v="177"/>
    <s v="Mayor a 120 días"/>
    <n v="0.98333333333333328"/>
    <m/>
    <x v="1"/>
    <s v=""/>
    <d v="2025-10-05T00:00:00"/>
    <n v="5760"/>
    <n v="172800"/>
    <n v="570.24"/>
    <n v="2512"/>
    <s v="Ret"/>
    <n v="180"/>
    <s v="No"/>
    <s v="No"/>
    <s v="Si"/>
    <s v="Si"/>
    <s v="Si"/>
    <s v="No"/>
    <d v="2026-03-04T00:00:00"/>
    <s v=""/>
    <n v="3"/>
    <m/>
    <s v="Ret Pack"/>
    <s v="A"/>
    <s v="Ret Pack  A"/>
  </r>
  <r>
    <s v="P_BAHIA 1 FRNTE"/>
    <x v="4"/>
    <s v="Aguila RN 330cc X 30"/>
    <n v="164"/>
    <m/>
    <m/>
    <d v="2026-04-06T00:00:00"/>
    <n v="180"/>
    <s v="Mayor a 120 días"/>
    <n v="1"/>
    <m/>
    <x v="1"/>
    <s v=""/>
    <d v="2025-10-08T00:00:00"/>
    <n v="7380"/>
    <n v="221400"/>
    <n v="730.62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P_BAHIA 1 FRNTE"/>
    <x v="8"/>
    <s v="Aguila Lig R FRIA HELADA 330cc X 30"/>
    <n v="128"/>
    <m/>
    <m/>
    <d v="2026-03-31T00:00:00"/>
    <n v="174"/>
    <s v="Mayor a 120 días"/>
    <n v="0.96666666666666667"/>
    <m/>
    <x v="1"/>
    <s v=""/>
    <d v="2025-10-02T00:00:00"/>
    <n v="5760"/>
    <n v="172800"/>
    <n v="570.24"/>
    <n v="22613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P_BAHIA 1 FRNTE"/>
    <x v="3"/>
    <s v="Poker R 330cc X 30"/>
    <n v="128"/>
    <m/>
    <m/>
    <d v="2026-04-03T00:00:00"/>
    <n v="177"/>
    <s v="Mayor a 120 días"/>
    <n v="0.98333333333333328"/>
    <m/>
    <x v="1"/>
    <s v=""/>
    <d v="2025-10-05T00:00:00"/>
    <n v="5760"/>
    <n v="172800"/>
    <n v="570.24"/>
    <n v="2512"/>
    <s v="Ret"/>
    <n v="180"/>
    <s v="No"/>
    <s v="No"/>
    <s v="Si"/>
    <s v="Si"/>
    <s v="Si"/>
    <s v="No"/>
    <d v="2026-03-04T00:00:00"/>
    <s v=""/>
    <n v="3"/>
    <m/>
    <s v="Ret Pack"/>
    <s v="A"/>
    <s v="Ret Pack  A"/>
  </r>
  <r>
    <s v="P_BAHIA 1 FRNTE"/>
    <x v="3"/>
    <s v="Poker R 330cc X 30"/>
    <n v="128"/>
    <m/>
    <m/>
    <d v="2026-04-02T00:00:00"/>
    <n v="176"/>
    <s v="Mayor a 120 días"/>
    <n v="0.97777777777777775"/>
    <m/>
    <x v="1"/>
    <s v=""/>
    <d v="2025-10-04T00:00:00"/>
    <n v="5760"/>
    <n v="172800"/>
    <n v="570.24"/>
    <n v="2512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P_BAHIA 1 FRNTE"/>
    <x v="0"/>
    <s v="COSTEÑA RN 330 X 30"/>
    <n v="128"/>
    <m/>
    <m/>
    <d v="2026-04-05T00:00:00"/>
    <n v="179"/>
    <s v="Mayor a 120 días"/>
    <n v="0.99444444444444446"/>
    <m/>
    <x v="1"/>
    <s v=""/>
    <d v="2025-10-07T00:00:00"/>
    <n v="5760"/>
    <n v="172800"/>
    <n v="570.24"/>
    <n v="20867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P_BAHIA 1 FRNTE"/>
    <x v="3"/>
    <s v="Poker R 330cc X 30"/>
    <n v="26"/>
    <m/>
    <m/>
    <d v="2026-04-02T00:00:00"/>
    <n v="176"/>
    <s v="Mayor a 120 días"/>
    <n v="0.97777777777777775"/>
    <m/>
    <x v="1"/>
    <s v=""/>
    <d v="2025-10-04T00:00:00"/>
    <n v="1170"/>
    <n v="35100"/>
    <n v="115.83"/>
    <n v="2512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P_BAHIA 1 FRNTE"/>
    <x v="8"/>
    <s v="Aguila Lig R FRIA HELADA 330cc X 30"/>
    <n v="120"/>
    <m/>
    <m/>
    <d v="2026-03-31T00:00:00"/>
    <n v="174"/>
    <s v="Mayor a 120 días"/>
    <n v="0.96666666666666667"/>
    <m/>
    <x v="1"/>
    <s v=""/>
    <d v="2025-10-02T00:00:00"/>
    <n v="5400"/>
    <n v="162000"/>
    <n v="534.6"/>
    <n v="22613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P_BAHIA 1 FRNTE"/>
    <x v="9"/>
    <s v="Envase Flint 330R"/>
    <m/>
    <m/>
    <m/>
    <m/>
    <s v=""/>
    <s v=""/>
    <s v=""/>
    <m/>
    <x v="3"/>
    <s v="Excluir"/>
    <s v=""/>
    <n v="0"/>
    <n v="0"/>
    <n v="0"/>
    <n v="213"/>
    <s v="Envase"/>
    <n v="120"/>
    <s v="No"/>
    <s v="Si"/>
    <s v="Si"/>
    <s v="Si"/>
    <s v="No"/>
    <s v="No"/>
    <s v=""/>
    <s v=""/>
    <e v="#VALUE!"/>
    <m/>
    <s v="Ret Pack"/>
    <s v="A"/>
    <s v="Ret Pack  A"/>
  </r>
  <r>
    <s v="M_B1_IZQ_"/>
    <x v="10"/>
    <s v="Envase Marron 330R"/>
    <m/>
    <m/>
    <m/>
    <m/>
    <s v=""/>
    <s v=""/>
    <s v=""/>
    <m/>
    <x v="3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  <e v="#VALUE!"/>
    <m/>
    <s v="Ret Pack"/>
    <s v="A"/>
    <s v="Ret Pack  A"/>
  </r>
  <r>
    <s v="M_B1_DER_"/>
    <x v="11"/>
    <s v="Envase Clover  320R"/>
    <m/>
    <m/>
    <m/>
    <m/>
    <s v=""/>
    <s v=""/>
    <s v=""/>
    <m/>
    <x v="1"/>
    <s v=""/>
    <s v=""/>
    <n v="0"/>
    <n v="0"/>
    <n v="0"/>
    <n v="1430"/>
    <s v="Envase"/>
    <n v="0"/>
    <s v="No"/>
    <s v="Si"/>
    <s v="Si"/>
    <s v="Si"/>
    <s v="No"/>
    <s v="No"/>
    <s v=""/>
    <s v=""/>
    <e v="#VALUE!"/>
    <m/>
    <s v="Ret Pack"/>
    <s v="A"/>
    <s v="Ret Pack  A"/>
  </r>
  <r>
    <s v="M_B2_IZQ_"/>
    <x v="0"/>
    <s v="COSTEÑA RN 330 X 30"/>
    <n v="88"/>
    <m/>
    <m/>
    <d v="2026-04-06T00:00:00"/>
    <n v="180"/>
    <s v="Mayor a 120 días"/>
    <n v="1"/>
    <s v="S "/>
    <x v="1"/>
    <s v=""/>
    <d v="2025-10-08T00:00:00"/>
    <n v="3960"/>
    <n v="118800"/>
    <n v="392.04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B2_DER_"/>
    <x v="3"/>
    <s v="Poker R 330cc X 30"/>
    <n v="88"/>
    <m/>
    <m/>
    <d v="2026-03-23T00:00:00"/>
    <n v="166"/>
    <s v="Mayor a 120 días"/>
    <n v="0.92222222222222228"/>
    <m/>
    <x v="1"/>
    <s v=""/>
    <d v="2025-09-24T00:00:00"/>
    <n v="3960"/>
    <n v="118800"/>
    <n v="392.04"/>
    <n v="2512"/>
    <s v="Ret"/>
    <n v="180"/>
    <s v="No"/>
    <s v="No"/>
    <s v="Si"/>
    <s v="Si"/>
    <s v="Si"/>
    <s v="No"/>
    <d v="2026-02-21T00:00:00"/>
    <s v=""/>
    <n v="14"/>
    <m/>
    <s v="Ret Pack"/>
    <s v="A"/>
    <s v="Ret Pack  A"/>
  </r>
  <r>
    <s v="M_B3_IZQ_"/>
    <x v="3"/>
    <s v="Poker R 330cc X 30"/>
    <n v="84"/>
    <m/>
    <m/>
    <d v="2026-03-28T00:00:00"/>
    <n v="171"/>
    <s v="Mayor a 120 días"/>
    <n v="0.95"/>
    <s v="PRUEBA PEGANTE ETIQUETA"/>
    <x v="2"/>
    <s v="Excluir"/>
    <d v="2025-09-29T00:00:00"/>
    <n v="3780"/>
    <n v="113400"/>
    <n v="374.22"/>
    <n v="2512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B3_DER_"/>
    <x v="0"/>
    <s v="COSTEÑA RN 330 X 30"/>
    <n v="88"/>
    <m/>
    <m/>
    <d v="2026-03-27T00:00:00"/>
    <n v="170"/>
    <s v="Mayor a 120 días"/>
    <n v="0.94444444444444442"/>
    <m/>
    <x v="1"/>
    <s v=""/>
    <d v="2025-09-28T00:00:00"/>
    <n v="3960"/>
    <n v="118800"/>
    <n v="392.04"/>
    <n v="20867"/>
    <s v="Ret"/>
    <n v="180"/>
    <s v="No"/>
    <s v="No"/>
    <s v="Si"/>
    <s v="Si"/>
    <s v="Si"/>
    <s v="No"/>
    <d v="2026-02-25T00:00:00"/>
    <s v=""/>
    <n v="10"/>
    <m/>
    <s v="Ret Pack"/>
    <s v="A"/>
    <s v="Ret Pack  A"/>
  </r>
  <r>
    <s v="M_B4_IZQ_"/>
    <x v="3"/>
    <s v="Poker R 330cc X 30"/>
    <n v="88"/>
    <m/>
    <m/>
    <d v="2026-03-23T00:00:00"/>
    <n v="166"/>
    <s v="Mayor a 120 días"/>
    <n v="0.92222222222222228"/>
    <m/>
    <x v="1"/>
    <s v=""/>
    <d v="2025-09-24T00:00:00"/>
    <n v="3960"/>
    <n v="118800"/>
    <n v="392.04"/>
    <n v="2512"/>
    <s v="Ret"/>
    <n v="180"/>
    <s v="No"/>
    <s v="No"/>
    <s v="Si"/>
    <s v="Si"/>
    <s v="Si"/>
    <s v="No"/>
    <d v="2026-02-21T00:00:00"/>
    <s v=""/>
    <n v="14"/>
    <m/>
    <s v="Ret Pack"/>
    <s v="A"/>
    <s v="Ret Pack  A"/>
  </r>
  <r>
    <s v="M_B4_DER_"/>
    <x v="12"/>
    <s v="Club Col RJ R 330cc X 30 N"/>
    <n v="51"/>
    <m/>
    <m/>
    <d v="2026-03-21T00:00:00"/>
    <n v="164"/>
    <s v="Mayor a 120 días"/>
    <n v="0.91111111111111109"/>
    <m/>
    <x v="1"/>
    <s v=""/>
    <d v="2025-09-22T00:00:00"/>
    <n v="2295"/>
    <n v="68850"/>
    <n v="227.20500000000001"/>
    <n v="3759"/>
    <s v="Ret"/>
    <n v="180"/>
    <s v="No"/>
    <s v="No"/>
    <s v="Si"/>
    <s v="Si"/>
    <s v="Si"/>
    <s v="No"/>
    <d v="2026-02-19T00:00:00"/>
    <s v=""/>
    <n v="16"/>
    <m/>
    <s v="Ret Pack"/>
    <s v="A"/>
    <s v="Ret Pack  A"/>
  </r>
  <r>
    <s v="M_B5_IZQ_"/>
    <x v="0"/>
    <s v="COSTEÑA RN 330 X 30"/>
    <n v="88"/>
    <m/>
    <m/>
    <d v="2026-04-06T00:00:00"/>
    <n v="180"/>
    <s v="Mayor a 120 días"/>
    <n v="1"/>
    <m/>
    <x v="1"/>
    <s v=""/>
    <d v="2025-10-08T00:00:00"/>
    <n v="3960"/>
    <n v="118800"/>
    <n v="392.04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B5_DER_"/>
    <x v="1"/>
    <s v="Pony Malta R 330cc X 30"/>
    <n v="88"/>
    <m/>
    <m/>
    <d v="2026-09-25T00:00:00"/>
    <n v="352"/>
    <s v="Mayor a 120 días"/>
    <n v="0.96438356164383565"/>
    <m/>
    <x v="1"/>
    <s v=""/>
    <d v="2025-09-25T00:00:00"/>
    <n v="3960"/>
    <n v="118800"/>
    <n v="392.04"/>
    <n v="2182"/>
    <s v="Ret"/>
    <n v="365"/>
    <s v="No"/>
    <s v="No"/>
    <s v="Si"/>
    <s v="Si"/>
    <s v="Si"/>
    <s v="No"/>
    <d v="2026-08-26T00:00:00"/>
    <s v=""/>
    <n v="13"/>
    <m/>
    <s v="Ret Pack"/>
    <s v="A"/>
    <s v="Ret Pack  A"/>
  </r>
  <r>
    <s v="M_B6_IZQ_"/>
    <x v="1"/>
    <s v="Pony Malta R 330cc X 30"/>
    <n v="88"/>
    <m/>
    <m/>
    <d v="2026-09-25T00:00:00"/>
    <n v="352"/>
    <s v="Mayor a 120 días"/>
    <n v="0.96438356164383565"/>
    <m/>
    <x v="1"/>
    <s v=""/>
    <d v="2025-09-25T00:00:00"/>
    <n v="3960"/>
    <n v="118800"/>
    <n v="392.04"/>
    <n v="2182"/>
    <s v="Ret"/>
    <n v="365"/>
    <s v="No"/>
    <s v="No"/>
    <s v="Si"/>
    <s v="Si"/>
    <s v="Si"/>
    <s v="No"/>
    <d v="2026-08-26T00:00:00"/>
    <s v=""/>
    <n v="13"/>
    <m/>
    <s v="Ret Pack"/>
    <s v="A"/>
    <s v="Ret Pack  A"/>
  </r>
  <r>
    <s v="M_B6_DER_"/>
    <x v="0"/>
    <s v="COSTEÑA RN 330 X 30"/>
    <n v="78"/>
    <m/>
    <m/>
    <d v="2026-04-05T00:00:00"/>
    <n v="179"/>
    <s v="Mayor a 120 días"/>
    <n v="0.99444444444444446"/>
    <m/>
    <x v="1"/>
    <s v=""/>
    <d v="2025-10-07T00:00:00"/>
    <n v="3510"/>
    <n v="105300"/>
    <n v="347.49"/>
    <n v="20867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B7_IZQ_"/>
    <x v="0"/>
    <s v="COSTEÑA RN 330 X 30"/>
    <n v="88"/>
    <m/>
    <m/>
    <d v="2026-04-05T00:00:00"/>
    <n v="179"/>
    <s v="Mayor a 120 días"/>
    <n v="0.99444444444444446"/>
    <m/>
    <x v="1"/>
    <s v=""/>
    <d v="2025-10-07T00:00:00"/>
    <n v="3960"/>
    <n v="118800"/>
    <n v="392.04"/>
    <n v="20867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B7_DER_"/>
    <x v="3"/>
    <s v="Poker R 330cc X 30"/>
    <n v="88"/>
    <m/>
    <m/>
    <d v="2026-03-22T00:00:00"/>
    <n v="165"/>
    <s v="Mayor a 120 días"/>
    <n v="0.91666666666666663"/>
    <m/>
    <x v="1"/>
    <s v=""/>
    <d v="2025-09-23T00:00:00"/>
    <n v="3960"/>
    <n v="118800"/>
    <n v="392.04"/>
    <n v="2512"/>
    <s v="Ret"/>
    <n v="180"/>
    <s v="No"/>
    <s v="No"/>
    <s v="Si"/>
    <s v="Si"/>
    <s v="Si"/>
    <s v="No"/>
    <d v="2026-02-20T00:00:00"/>
    <s v=""/>
    <n v="15"/>
    <m/>
    <s v="Ret Pack"/>
    <s v="A"/>
    <s v="Ret Pack  A"/>
  </r>
  <r>
    <s v="M_B8_IZQ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Ret Pack"/>
    <s v="A"/>
    <s v="Ret Pack  A"/>
  </r>
  <r>
    <s v="M_B8_DER_"/>
    <x v="0"/>
    <s v="COSTEÑA RN 330 X 30"/>
    <n v="88"/>
    <m/>
    <m/>
    <d v="2026-04-06T00:00:00"/>
    <n v="180"/>
    <s v="Mayor a 120 días"/>
    <n v="1"/>
    <m/>
    <x v="1"/>
    <s v=""/>
    <d v="2025-10-08T00:00:00"/>
    <n v="3960"/>
    <n v="118800"/>
    <n v="392.04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B9_IZQ_"/>
    <x v="0"/>
    <s v="COSTEÑA RN 330 X 30"/>
    <n v="88"/>
    <m/>
    <m/>
    <d v="2026-04-06T00:00:00"/>
    <n v="180"/>
    <s v="Mayor a 120 días"/>
    <n v="1"/>
    <m/>
    <x v="1"/>
    <s v=""/>
    <d v="2025-10-08T00:00:00"/>
    <n v="3960"/>
    <n v="118800"/>
    <n v="392.04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B9_DER_"/>
    <x v="0"/>
    <s v="COSTEÑA RN 330 X 30"/>
    <n v="84"/>
    <m/>
    <m/>
    <d v="2026-03-27T00:00:00"/>
    <n v="170"/>
    <s v="Mayor a 120 días"/>
    <n v="0.94444444444444442"/>
    <m/>
    <x v="1"/>
    <s v=""/>
    <d v="2025-09-28T00:00:00"/>
    <n v="3780"/>
    <n v="113400"/>
    <n v="374.22"/>
    <n v="20867"/>
    <s v="Ret"/>
    <n v="180"/>
    <s v="No"/>
    <s v="No"/>
    <s v="Si"/>
    <s v="Si"/>
    <s v="Si"/>
    <s v="No"/>
    <d v="2026-02-25T00:00:00"/>
    <s v=""/>
    <n v="10"/>
    <m/>
    <s v="Ret Pack"/>
    <s v="A"/>
    <s v="Ret Pack  A"/>
  </r>
  <r>
    <s v="M_B10_IZQ_"/>
    <x v="0"/>
    <s v="COSTEÑA RN 330 X 30"/>
    <n v="88"/>
    <m/>
    <m/>
    <d v="2026-04-06T00:00:00"/>
    <n v="180"/>
    <s v="Mayor a 120 días"/>
    <n v="1"/>
    <m/>
    <x v="1"/>
    <s v=""/>
    <d v="2025-10-08T00:00:00"/>
    <n v="3960"/>
    <n v="118800"/>
    <n v="392.04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B10_DER"/>
    <x v="1"/>
    <s v="Pony Malta R 330cc X 30"/>
    <n v="79"/>
    <m/>
    <m/>
    <d v="2026-09-25T00:00:00"/>
    <n v="352"/>
    <s v="Mayor a 120 días"/>
    <n v="0.96438356164383565"/>
    <m/>
    <x v="1"/>
    <s v=""/>
    <d v="2025-09-25T00:00:00"/>
    <n v="3555"/>
    <n v="106650"/>
    <n v="351.94499999999999"/>
    <n v="2182"/>
    <s v="Ret"/>
    <n v="365"/>
    <s v="No"/>
    <s v="No"/>
    <s v="Si"/>
    <s v="Si"/>
    <s v="Si"/>
    <s v="No"/>
    <d v="2026-08-26T00:00:00"/>
    <s v=""/>
    <n v="13"/>
    <m/>
    <s v="Ret Pack"/>
    <s v="A"/>
    <s v="Ret Pack  A"/>
  </r>
  <r>
    <s v="M_B11_IZQ_"/>
    <x v="3"/>
    <s v="Poker R 330cc X 30"/>
    <n v="88"/>
    <m/>
    <m/>
    <d v="2026-03-29T00:00:00"/>
    <n v="172"/>
    <s v="Mayor a 120 días"/>
    <n v="0.9555555555555556"/>
    <m/>
    <x v="1"/>
    <s v=""/>
    <d v="2025-09-30T00:00:00"/>
    <n v="3960"/>
    <n v="118800"/>
    <n v="392.04"/>
    <n v="2512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B11_DER_"/>
    <x v="3"/>
    <s v="Poker R 330cc X 30"/>
    <n v="88"/>
    <m/>
    <m/>
    <d v="2026-03-29T00:00:00"/>
    <n v="172"/>
    <s v="Mayor a 120 días"/>
    <n v="0.9555555555555556"/>
    <m/>
    <x v="1"/>
    <s v=""/>
    <d v="2025-09-30T00:00:00"/>
    <n v="3960"/>
    <n v="118800"/>
    <n v="392.04"/>
    <n v="2512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B12_IZQ_"/>
    <x v="3"/>
    <s v="Poker R 330cc X 30"/>
    <n v="88"/>
    <m/>
    <m/>
    <d v="2026-03-29T00:00:00"/>
    <n v="172"/>
    <s v="Mayor a 120 días"/>
    <n v="0.9555555555555556"/>
    <m/>
    <x v="1"/>
    <s v=""/>
    <d v="2025-09-30T00:00:00"/>
    <n v="3960"/>
    <n v="118800"/>
    <n v="392.04"/>
    <n v="2512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B12_DER_"/>
    <x v="3"/>
    <s v="Poker R 330cc X 30"/>
    <n v="88"/>
    <m/>
    <m/>
    <d v="2026-03-25T00:00:00"/>
    <n v="168"/>
    <s v="Mayor a 120 días"/>
    <n v="0.93333333333333335"/>
    <m/>
    <x v="1"/>
    <s v=""/>
    <d v="2025-09-26T00:00:00"/>
    <n v="3960"/>
    <n v="118800"/>
    <n v="392.04"/>
    <n v="2512"/>
    <s v="Ret"/>
    <n v="180"/>
    <s v="No"/>
    <s v="No"/>
    <s v="Si"/>
    <s v="Si"/>
    <s v="Si"/>
    <s v="No"/>
    <d v="2026-02-23T00:00:00"/>
    <s v=""/>
    <n v="12"/>
    <m/>
    <s v="Ret Pack"/>
    <s v="A"/>
    <s v="Ret Pack  A"/>
  </r>
  <r>
    <s v="M_B13_IZQ_"/>
    <x v="0"/>
    <s v="COSTEÑA RN 330 X 30"/>
    <n v="88"/>
    <m/>
    <m/>
    <d v="2026-04-05T00:00:00"/>
    <n v="179"/>
    <s v="Mayor a 120 días"/>
    <n v="0.99444444444444446"/>
    <m/>
    <x v="1"/>
    <s v=""/>
    <d v="2025-10-07T00:00:00"/>
    <n v="3960"/>
    <n v="118800"/>
    <n v="392.04"/>
    <n v="20867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B13_DER_"/>
    <x v="3"/>
    <s v="Poker R 330cc X 30"/>
    <n v="88"/>
    <m/>
    <m/>
    <d v="2026-03-29T00:00:00"/>
    <n v="172"/>
    <s v="Mayor a 120 días"/>
    <n v="0.9555555555555556"/>
    <m/>
    <x v="1"/>
    <s v=""/>
    <d v="2025-09-30T00:00:00"/>
    <n v="3960"/>
    <n v="118800"/>
    <n v="392.04"/>
    <n v="2512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B14_IZQ_"/>
    <x v="3"/>
    <s v="Poker R 330cc X 30"/>
    <n v="88"/>
    <m/>
    <m/>
    <d v="2026-04-02T00:00:00"/>
    <n v="176"/>
    <s v="Mayor a 120 días"/>
    <n v="0.97777777777777775"/>
    <m/>
    <x v="1"/>
    <s v=""/>
    <d v="2025-10-04T00:00:00"/>
    <n v="3960"/>
    <n v="118800"/>
    <n v="392.04"/>
    <n v="2512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B14_DER_"/>
    <x v="3"/>
    <s v="Poker R 330cc X 30"/>
    <n v="88"/>
    <m/>
    <m/>
    <d v="2026-04-03T00:00:00"/>
    <n v="177"/>
    <s v="Mayor a 120 días"/>
    <n v="0.98333333333333328"/>
    <m/>
    <x v="1"/>
    <s v=""/>
    <d v="2025-10-05T00:00:00"/>
    <n v="3960"/>
    <n v="118800"/>
    <n v="392.04"/>
    <n v="2512"/>
    <s v="Ret"/>
    <n v="180"/>
    <s v="No"/>
    <s v="No"/>
    <s v="Si"/>
    <s v="Si"/>
    <s v="Si"/>
    <s v="No"/>
    <d v="2026-03-04T00:00:00"/>
    <s v=""/>
    <n v="3"/>
    <m/>
    <s v="Ret Pack"/>
    <s v="A"/>
    <s v="Ret Pack  A"/>
  </r>
  <r>
    <s v="P_COLUMNA B 1"/>
    <x v="13"/>
    <s v="Cola&amp;Pola RN 330cc X 30"/>
    <n v="12"/>
    <m/>
    <m/>
    <d v="2026-03-14T00:00:00"/>
    <n v="157"/>
    <s v="Mayor a 120 días"/>
    <n v="0.87222222222222223"/>
    <m/>
    <x v="1"/>
    <s v=""/>
    <d v="2025-09-15T00:00:00"/>
    <n v="540"/>
    <n v="16200"/>
    <n v="53.46"/>
    <n v="2511"/>
    <s v="Ret"/>
    <n v="180"/>
    <s v="No"/>
    <s v="No"/>
    <s v="Si"/>
    <s v="Si"/>
    <s v="Si"/>
    <s v="No"/>
    <d v="2026-02-12T00:00:00"/>
    <s v=""/>
    <n v="23"/>
    <m/>
    <s v="Ret Pack"/>
    <s v="A"/>
    <s v="Ret Pack  A"/>
  </r>
  <r>
    <s v="P_COLUMNA B 1"/>
    <x v="13"/>
    <s v="Cola&amp;Pola RN 330cc X 30"/>
    <n v="48"/>
    <m/>
    <m/>
    <d v="2026-03-13T00:00:00"/>
    <n v="156"/>
    <s v="Mayor a 120 días"/>
    <n v="0.8666666666666667"/>
    <m/>
    <x v="1"/>
    <s v=""/>
    <d v="2025-09-14T00:00:00"/>
    <n v="2160"/>
    <n v="64800"/>
    <n v="213.84"/>
    <n v="2511"/>
    <s v="Ret"/>
    <n v="180"/>
    <s v="No"/>
    <s v="No"/>
    <s v="Si"/>
    <s v="Si"/>
    <s v="Si"/>
    <s v="No"/>
    <d v="2026-02-11T00:00:00"/>
    <s v=""/>
    <n v="24"/>
    <m/>
    <s v="Ret Pack"/>
    <s v="A"/>
    <s v="Ret Pack  A"/>
  </r>
  <r>
    <s v="P_COLUMNA B 2"/>
    <x v="3"/>
    <s v="Poker R 330cc X 30"/>
    <n v="128"/>
    <m/>
    <m/>
    <d v="2026-04-03T00:00:00"/>
    <n v="177"/>
    <s v="Mayor a 120 días"/>
    <n v="0.98333333333333328"/>
    <m/>
    <x v="1"/>
    <s v=""/>
    <d v="2025-10-05T00:00:00"/>
    <n v="5760"/>
    <n v="172800"/>
    <n v="570.24"/>
    <n v="2512"/>
    <s v="Ret"/>
    <n v="180"/>
    <s v="No"/>
    <s v="No"/>
    <s v="Si"/>
    <s v="Si"/>
    <s v="Si"/>
    <s v="No"/>
    <d v="2026-03-04T00:00:00"/>
    <s v=""/>
    <n v="3"/>
    <m/>
    <s v="Ret Pack"/>
    <s v="A"/>
    <s v="Ret Pack  A"/>
  </r>
  <r>
    <s v="P_COLUMNA B 3"/>
    <x v="14"/>
    <s v="Corona Nr 330Cc X30"/>
    <n v="26"/>
    <m/>
    <m/>
    <d v="2026-09-16T00:00:00"/>
    <n v="343"/>
    <s v="Mayor a 120 días"/>
    <n v="0.9397260273972603"/>
    <s v="FISICO-QUIMICO"/>
    <x v="2"/>
    <s v="Excluir"/>
    <d v="2025-09-16T00:00:00"/>
    <n v="1170"/>
    <n v="35100"/>
    <n v="115.83"/>
    <n v="22512"/>
    <s v="NR"/>
    <n v="365"/>
    <s v="No"/>
    <s v="No"/>
    <s v="Si"/>
    <s v="Si"/>
    <s v="Si"/>
    <s v="No"/>
    <d v="2026-08-17T00:00:00"/>
    <s v=""/>
    <n v="22"/>
    <m/>
    <s v="Ret Pack"/>
    <s v="A"/>
    <s v="Ret Pack  A"/>
  </r>
  <r>
    <s v="P_COLUMNA B 3"/>
    <x v="3"/>
    <s v="Poker R 330cc X 30"/>
    <n v="80"/>
    <m/>
    <m/>
    <d v="2026-04-03T00:00:00"/>
    <n v="177"/>
    <s v="Mayor a 120 días"/>
    <n v="0.98333333333333328"/>
    <m/>
    <x v="1"/>
    <s v=""/>
    <d v="2025-10-05T00:00:00"/>
    <n v="3600"/>
    <n v="108000"/>
    <n v="356.4"/>
    <n v="2512"/>
    <s v="Ret"/>
    <n v="180"/>
    <s v="No"/>
    <s v="No"/>
    <s v="Si"/>
    <s v="Si"/>
    <s v="Si"/>
    <s v="No"/>
    <d v="2026-03-04T00:00:00"/>
    <s v=""/>
    <n v="3"/>
    <m/>
    <s v="Ret Pack"/>
    <s v="A"/>
    <s v="Ret Pack  A"/>
  </r>
  <r>
    <s v="P_COLUMNA B 4"/>
    <x v="3"/>
    <s v="Poker R 330cc X 30"/>
    <n v="120"/>
    <m/>
    <m/>
    <d v="2026-03-06T00:00:00"/>
    <n v="149"/>
    <s v="Mayor a 120 días"/>
    <n v="0.82777777777777772"/>
    <s v="NVL 1"/>
    <x v="1"/>
    <s v=""/>
    <d v="2025-09-07T00:00:00"/>
    <n v="5400"/>
    <n v="162000"/>
    <n v="534.6"/>
    <n v="2512"/>
    <s v="Ret"/>
    <n v="180"/>
    <s v="No"/>
    <s v="No"/>
    <s v="Si"/>
    <s v="Si"/>
    <s v="Si"/>
    <s v="No"/>
    <d v="2026-02-04T00:00:00"/>
    <s v=""/>
    <n v="31"/>
    <m/>
    <s v="Ret Pack"/>
    <s v="A"/>
    <s v="Ret Pack  A"/>
  </r>
  <r>
    <s v="P_COLUMNA B 5"/>
    <x v="3"/>
    <s v="Poker R 330cc X 30"/>
    <n v="72"/>
    <m/>
    <m/>
    <d v="2026-03-28T00:00:00"/>
    <n v="171"/>
    <s v="Mayor a 120 días"/>
    <n v="0.95"/>
    <m/>
    <x v="1"/>
    <s v=""/>
    <d v="2025-09-29T00:00:00"/>
    <n v="3240"/>
    <n v="97200"/>
    <n v="320.76"/>
    <n v="2512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B15_IZQ_"/>
    <x v="3"/>
    <s v="Poker R 330cc X 30"/>
    <n v="104"/>
    <m/>
    <m/>
    <d v="2026-04-04T00:00:00"/>
    <n v="178"/>
    <s v="Mayor a 120 días"/>
    <n v="0.98888888888888893"/>
    <m/>
    <x v="1"/>
    <s v=""/>
    <d v="2025-10-06T00:00:00"/>
    <n v="4680"/>
    <n v="140400"/>
    <n v="463.32"/>
    <n v="2512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B15_DER_"/>
    <x v="3"/>
    <s v="Poker R 330cc X 30"/>
    <n v="104"/>
    <m/>
    <m/>
    <d v="2026-04-03T00:00:00"/>
    <n v="177"/>
    <s v="Mayor a 120 días"/>
    <n v="0.98333333333333328"/>
    <m/>
    <x v="1"/>
    <s v=""/>
    <d v="2025-10-05T00:00:00"/>
    <n v="4680"/>
    <n v="140400"/>
    <n v="463.32"/>
    <n v="2512"/>
    <s v="Ret"/>
    <n v="180"/>
    <s v="No"/>
    <s v="No"/>
    <s v="Si"/>
    <s v="Si"/>
    <s v="Si"/>
    <s v="No"/>
    <d v="2026-03-04T00:00:00"/>
    <s v=""/>
    <n v="3"/>
    <m/>
    <s v="Ret Pack"/>
    <s v="A"/>
    <s v="Ret Pack  A"/>
  </r>
  <r>
    <s v="M_B16_IZQ_"/>
    <x v="3"/>
    <s v="Poker R 330cc X 30"/>
    <n v="74"/>
    <m/>
    <m/>
    <d v="2026-04-03T00:00:00"/>
    <n v="177"/>
    <s v="Mayor a 120 días"/>
    <n v="0.98333333333333328"/>
    <m/>
    <x v="1"/>
    <s v=""/>
    <d v="2025-10-05T00:00:00"/>
    <n v="3330"/>
    <n v="99900"/>
    <n v="329.67"/>
    <n v="2512"/>
    <s v="Ret"/>
    <n v="180"/>
    <s v="No"/>
    <s v="No"/>
    <s v="Si"/>
    <s v="Si"/>
    <s v="Si"/>
    <s v="No"/>
    <d v="2026-03-04T00:00:00"/>
    <s v=""/>
    <n v="3"/>
    <m/>
    <s v="Ret Pack"/>
    <s v="A"/>
    <s v="Ret Pack  A"/>
  </r>
  <r>
    <s v="M_B16_DER_"/>
    <x v="0"/>
    <s v="COSTEÑA RN 330 X 30"/>
    <n v="104"/>
    <m/>
    <m/>
    <d v="2026-04-06T00:00:00"/>
    <n v="180"/>
    <s v="Mayor a 120 días"/>
    <n v="1"/>
    <m/>
    <x v="1"/>
    <s v=""/>
    <d v="2025-10-08T00:00:00"/>
    <n v="4680"/>
    <n v="140400"/>
    <n v="463.32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B17_IZQ_"/>
    <x v="0"/>
    <s v="COSTEÑA RN 330 X 30"/>
    <n v="104"/>
    <m/>
    <m/>
    <d v="2026-04-05T00:00:00"/>
    <n v="179"/>
    <s v="Mayor a 120 días"/>
    <n v="0.99444444444444446"/>
    <m/>
    <x v="1"/>
    <s v=""/>
    <d v="2025-10-07T00:00:00"/>
    <n v="4680"/>
    <n v="140400"/>
    <n v="463.32"/>
    <n v="20867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B17_DER_"/>
    <x v="3"/>
    <s v="Poker R 330cc X 30"/>
    <n v="104"/>
    <m/>
    <m/>
    <d v="2026-04-03T00:00:00"/>
    <n v="177"/>
    <s v="Mayor a 120 días"/>
    <n v="0.98333333333333328"/>
    <m/>
    <x v="1"/>
    <s v=""/>
    <d v="2025-10-05T00:00:00"/>
    <n v="4680"/>
    <n v="140400"/>
    <n v="463.32"/>
    <n v="2512"/>
    <s v="Ret"/>
    <n v="180"/>
    <s v="No"/>
    <s v="No"/>
    <s v="Si"/>
    <s v="Si"/>
    <s v="Si"/>
    <s v="No"/>
    <d v="2026-03-04T00:00:00"/>
    <s v=""/>
    <n v="3"/>
    <m/>
    <s v="Ret Pack"/>
    <s v="A"/>
    <s v="Ret Pack  A"/>
  </r>
  <r>
    <s v="M_B18_IZQ_"/>
    <x v="3"/>
    <s v="Poker R 330cc X 30"/>
    <n v="94"/>
    <m/>
    <m/>
    <d v="2026-03-29T00:00:00"/>
    <n v="172"/>
    <s v="Mayor a 120 días"/>
    <n v="0.9555555555555556"/>
    <m/>
    <x v="1"/>
    <s v=""/>
    <d v="2025-09-30T00:00:00"/>
    <n v="4230"/>
    <n v="126900"/>
    <n v="418.77"/>
    <n v="2512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B18_IZQ_"/>
    <x v="3"/>
    <s v="Poker R 330cc X 30"/>
    <n v="2"/>
    <m/>
    <m/>
    <d v="2026-03-22T00:00:00"/>
    <n v="165"/>
    <s v="Mayor a 120 días"/>
    <n v="0.91666666666666663"/>
    <m/>
    <x v="1"/>
    <s v=""/>
    <d v="2025-09-23T00:00:00"/>
    <n v="90"/>
    <n v="2700"/>
    <n v="8.91"/>
    <n v="2512"/>
    <s v="Ret"/>
    <n v="180"/>
    <s v="No"/>
    <s v="No"/>
    <s v="Si"/>
    <s v="Si"/>
    <s v="Si"/>
    <s v="No"/>
    <d v="2026-02-20T00:00:00"/>
    <s v=""/>
    <n v="15"/>
    <m/>
    <s v="Ret Pack"/>
    <s v="A"/>
    <s v="Ret Pack  A"/>
  </r>
  <r>
    <s v="M_B18_DER_"/>
    <x v="0"/>
    <s v="COSTEÑA RN 330 X 30"/>
    <n v="104"/>
    <m/>
    <m/>
    <d v="2026-04-05T00:00:00"/>
    <n v="179"/>
    <s v="Mayor a 120 días"/>
    <n v="0.99444444444444446"/>
    <m/>
    <x v="1"/>
    <s v=""/>
    <d v="2025-10-07T00:00:00"/>
    <n v="4680"/>
    <n v="140400"/>
    <n v="463.32"/>
    <n v="20867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B19_IZQ_"/>
    <x v="3"/>
    <s v="Poker R 330cc X 30"/>
    <n v="104"/>
    <m/>
    <m/>
    <d v="2026-03-24T00:00:00"/>
    <n v="167"/>
    <s v="Mayor a 120 días"/>
    <n v="0.92777777777777781"/>
    <m/>
    <x v="1"/>
    <s v=""/>
    <d v="2025-09-25T00:00:00"/>
    <n v="4680"/>
    <n v="140400"/>
    <n v="463.32"/>
    <n v="2512"/>
    <s v="Ret"/>
    <n v="180"/>
    <s v="No"/>
    <s v="No"/>
    <s v="Si"/>
    <s v="Si"/>
    <s v="Si"/>
    <s v="No"/>
    <d v="2026-02-22T00:00:00"/>
    <s v=""/>
    <n v="13"/>
    <m/>
    <s v="Ret Pack"/>
    <s v="A"/>
    <s v="Ret Pack  A"/>
  </r>
  <r>
    <s v="M_B19_DER_"/>
    <x v="0"/>
    <s v="COSTEÑA RN 330 X 30"/>
    <n v="104"/>
    <m/>
    <m/>
    <d v="2026-04-06T00:00:00"/>
    <n v="180"/>
    <s v="Mayor a 120 días"/>
    <n v="1"/>
    <m/>
    <x v="1"/>
    <s v=""/>
    <d v="2025-10-08T00:00:00"/>
    <n v="4680"/>
    <n v="140400"/>
    <n v="463.32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B20_IZQ_"/>
    <x v="3"/>
    <s v="Poker R 330cc X 30"/>
    <n v="104"/>
    <m/>
    <m/>
    <d v="2026-03-21T00:00:00"/>
    <n v="164"/>
    <s v="Mayor a 120 días"/>
    <n v="0.91111111111111109"/>
    <m/>
    <x v="1"/>
    <s v=""/>
    <d v="2025-09-22T00:00:00"/>
    <n v="4680"/>
    <n v="140400"/>
    <n v="463.32"/>
    <n v="2512"/>
    <s v="Ret"/>
    <n v="180"/>
    <s v="No"/>
    <s v="No"/>
    <s v="Si"/>
    <s v="Si"/>
    <s v="Si"/>
    <s v="No"/>
    <d v="2026-02-19T00:00:00"/>
    <s v=""/>
    <n v="16"/>
    <m/>
    <s v="Ret Pack"/>
    <s v="A"/>
    <s v="Ret Pack  A"/>
  </r>
  <r>
    <s v="M_B20_DER_"/>
    <x v="0"/>
    <s v="COSTEÑA RN 330 X 30"/>
    <n v="104"/>
    <m/>
    <m/>
    <d v="2026-04-05T00:00:00"/>
    <n v="179"/>
    <s v="Mayor a 120 días"/>
    <n v="0.99444444444444446"/>
    <m/>
    <x v="1"/>
    <s v=""/>
    <d v="2025-10-07T00:00:00"/>
    <n v="4680"/>
    <n v="140400"/>
    <n v="463.32"/>
    <n v="20867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B21_IZQ_"/>
    <x v="3"/>
    <s v="Poker R 330cc X 30"/>
    <n v="104"/>
    <m/>
    <m/>
    <d v="2026-04-04T00:00:00"/>
    <n v="178"/>
    <s v="Mayor a 120 días"/>
    <n v="0.98888888888888893"/>
    <m/>
    <x v="1"/>
    <s v=""/>
    <d v="2025-10-06T00:00:00"/>
    <n v="4680"/>
    <n v="140400"/>
    <n v="463.32"/>
    <n v="2512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B21_DER_"/>
    <x v="3"/>
    <s v="Poker R 330cc X 30"/>
    <n v="104"/>
    <m/>
    <m/>
    <d v="2026-03-29T00:00:00"/>
    <n v="172"/>
    <s v="Mayor a 120 días"/>
    <n v="0.9555555555555556"/>
    <m/>
    <x v="1"/>
    <s v=""/>
    <d v="2025-09-30T00:00:00"/>
    <n v="4680"/>
    <n v="140400"/>
    <n v="463.32"/>
    <n v="2512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B22_IZQ_"/>
    <x v="4"/>
    <s v="Aguila RN 330cc X 30"/>
    <n v="32"/>
    <m/>
    <m/>
    <d v="2026-01-26T00:00:00"/>
    <n v="110"/>
    <s v="Menos de 120 días"/>
    <n v="0.61111111111111116"/>
    <s v="TAPADO -DESBLOQ"/>
    <x v="0"/>
    <s v="Excluir"/>
    <d v="2025-07-30T00:00:00"/>
    <n v="1440"/>
    <n v="43200"/>
    <n v="142.56"/>
    <n v="3128"/>
    <s v="Ret"/>
    <n v="180"/>
    <s v="No"/>
    <s v="No"/>
    <s v="No"/>
    <s v="Si"/>
    <s v="Si"/>
    <s v="No"/>
    <d v="2025-12-27T00:00:00"/>
    <s v=""/>
    <n v="70"/>
    <m/>
    <s v="Ret Pack"/>
    <s v="A"/>
    <s v="Ret Pack  A"/>
  </r>
  <r>
    <s v="M_B22_IZQ_"/>
    <x v="1"/>
    <s v="Pony Malta R 330cc X 30"/>
    <n v="24"/>
    <m/>
    <m/>
    <d v="2026-09-01T00:00:00"/>
    <n v="328"/>
    <s v="Mayor a 120 días"/>
    <n v="0.89863013698630134"/>
    <m/>
    <x v="1"/>
    <s v=""/>
    <d v="2025-09-01T00:00:00"/>
    <n v="1080"/>
    <n v="32400"/>
    <n v="106.92"/>
    <n v="2182"/>
    <s v="Ret"/>
    <n v="365"/>
    <s v="No"/>
    <s v="No"/>
    <s v="Si"/>
    <s v="Si"/>
    <s v="Si"/>
    <s v="No"/>
    <d v="2026-08-02T00:00:00"/>
    <s v=""/>
    <n v="37"/>
    <m/>
    <s v="Ret Pack"/>
    <s v="A"/>
    <s v="Ret Pack  A"/>
  </r>
  <r>
    <s v="M_B22_DER_"/>
    <x v="1"/>
    <s v="Pony Malta R 330cc X 30"/>
    <n v="34"/>
    <m/>
    <m/>
    <d v="2026-09-01T00:00:00"/>
    <n v="328"/>
    <s v="Mayor a 120 días"/>
    <n v="0.89863013698630134"/>
    <s v="ATRÁS"/>
    <x v="1"/>
    <s v=""/>
    <d v="2025-09-01T00:00:00"/>
    <n v="1530"/>
    <n v="45900"/>
    <n v="151.47"/>
    <n v="2182"/>
    <s v="Ret"/>
    <n v="365"/>
    <s v="No"/>
    <s v="No"/>
    <s v="Si"/>
    <s v="Si"/>
    <s v="Si"/>
    <s v="No"/>
    <d v="2026-08-02T00:00:00"/>
    <s v=""/>
    <n v="37"/>
    <m/>
    <s v="Ret Pack"/>
    <s v="A"/>
    <s v="Ret Pack  A"/>
  </r>
  <r>
    <s v="M_B23_IZQ_"/>
    <x v="3"/>
    <s v="Poker R 330cc X 30"/>
    <n v="104"/>
    <m/>
    <m/>
    <d v="2026-04-02T00:00:00"/>
    <n v="176"/>
    <s v="Mayor a 120 días"/>
    <n v="0.97777777777777775"/>
    <m/>
    <x v="1"/>
    <s v=""/>
    <d v="2025-10-04T00:00:00"/>
    <n v="4680"/>
    <n v="140400"/>
    <n v="463.32"/>
    <n v="2512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B23_DER_"/>
    <x v="3"/>
    <s v="Poker R 330cc X 30"/>
    <n v="104"/>
    <m/>
    <m/>
    <d v="2026-03-29T00:00:00"/>
    <n v="172"/>
    <s v="Mayor a 120 días"/>
    <n v="0.9555555555555556"/>
    <m/>
    <x v="1"/>
    <s v=""/>
    <d v="2025-09-30T00:00:00"/>
    <n v="4680"/>
    <n v="140400"/>
    <n v="463.32"/>
    <n v="2512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B24_IZQ_"/>
    <x v="0"/>
    <s v="COSTEÑA RN 330 X 30"/>
    <n v="90"/>
    <m/>
    <m/>
    <d v="2026-04-05T00:00:00"/>
    <n v="179"/>
    <s v="Mayor a 120 días"/>
    <n v="0.99444444444444446"/>
    <m/>
    <x v="1"/>
    <s v=""/>
    <d v="2025-10-07T00:00:00"/>
    <n v="4050"/>
    <n v="121500"/>
    <n v="400.95"/>
    <n v="20867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B24_DER_"/>
    <x v="0"/>
    <s v="COSTEÑA RN 330 X 30"/>
    <n v="104"/>
    <m/>
    <m/>
    <d v="2026-04-06T00:00:00"/>
    <n v="180"/>
    <s v="Mayor a 120 días"/>
    <n v="1"/>
    <m/>
    <x v="1"/>
    <s v=""/>
    <d v="2025-10-08T00:00:00"/>
    <n v="4680"/>
    <n v="140400"/>
    <n v="463.32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B25_IZQ_"/>
    <x v="3"/>
    <s v="Poker R 330cc X 30"/>
    <n v="90"/>
    <m/>
    <m/>
    <d v="2026-03-28T00:00:00"/>
    <n v="171"/>
    <s v="Mayor a 120 días"/>
    <n v="0.95"/>
    <s v="PRUEBA PEGANTE ETIQUETA"/>
    <x v="2"/>
    <s v="Excluir"/>
    <d v="2025-09-29T00:00:00"/>
    <n v="4050"/>
    <n v="121500"/>
    <n v="400.95"/>
    <n v="2512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B25_DER_"/>
    <x v="3"/>
    <s v="Poker R 330cc X 30"/>
    <n v="104"/>
    <m/>
    <m/>
    <d v="2026-04-02T00:00:00"/>
    <n v="176"/>
    <s v="Mayor a 120 días"/>
    <n v="0.97777777777777775"/>
    <m/>
    <x v="1"/>
    <s v=""/>
    <d v="2025-10-04T00:00:00"/>
    <n v="4680"/>
    <n v="140400"/>
    <n v="463.32"/>
    <n v="2512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B26_IZQ_"/>
    <x v="15"/>
    <s v="Aguila 0,0 RB 330CC X 30"/>
    <n v="58"/>
    <m/>
    <m/>
    <d v="2025-10-06T00:00:00"/>
    <n v="-2"/>
    <s v="Vencido"/>
    <n v="-1.1111111111111112E-2"/>
    <s v="NVL 4 "/>
    <x v="2"/>
    <s v="Excluir"/>
    <d v="2025-04-09T00:00:00"/>
    <n v="2610"/>
    <n v="78300"/>
    <n v="258.39"/>
    <n v="9551"/>
    <s v="Ret"/>
    <n v="180"/>
    <s v="No"/>
    <s v="No"/>
    <s v="No"/>
    <s v="No"/>
    <s v="No"/>
    <s v="Bloquear"/>
    <d v="2025-09-06T00:00:00"/>
    <s v=""/>
    <n v="182"/>
    <m/>
    <s v="Ret Pack"/>
    <s v="A"/>
    <s v="Ret Pack  A"/>
  </r>
  <r>
    <s v="M_B26_DER_"/>
    <x v="3"/>
    <s v="Poker R 330cc X 30"/>
    <n v="104"/>
    <m/>
    <m/>
    <d v="2026-03-31T00:00:00"/>
    <n v="174"/>
    <s v="Mayor a 120 días"/>
    <n v="0.96666666666666667"/>
    <m/>
    <x v="1"/>
    <s v=""/>
    <d v="2025-10-02T00:00:00"/>
    <n v="4680"/>
    <n v="140400"/>
    <n v="463.32"/>
    <n v="2512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M_B27_IZQ"/>
    <x v="3"/>
    <s v="Poker R 330cc X 30"/>
    <n v="104"/>
    <m/>
    <m/>
    <d v="2026-04-04T00:00:00"/>
    <n v="178"/>
    <s v="Mayor a 120 días"/>
    <n v="0.98888888888888893"/>
    <m/>
    <x v="1"/>
    <s v=""/>
    <d v="2025-10-06T00:00:00"/>
    <n v="4680"/>
    <n v="140400"/>
    <n v="463.32"/>
    <n v="2512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B27_DER_"/>
    <x v="8"/>
    <s v="Aguila Lig R FRIA HELADA 330cc X 30"/>
    <n v="104"/>
    <m/>
    <m/>
    <d v="2026-04-02T00:00:00"/>
    <n v="176"/>
    <s v="Mayor a 120 días"/>
    <n v="0.97777777777777775"/>
    <m/>
    <x v="1"/>
    <s v=""/>
    <d v="2025-10-04T00:00:00"/>
    <n v="4680"/>
    <n v="140400"/>
    <n v="463.32"/>
    <n v="22613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BH_BAHIA 6_DER_"/>
    <x v="0"/>
    <s v="COSTEÑA RN 330 X 30"/>
    <n v="56"/>
    <m/>
    <m/>
    <d v="2026-04-06T00:00:00"/>
    <n v="180"/>
    <s v="Mayor a 120 días"/>
    <n v="1"/>
    <m/>
    <x v="1"/>
    <s v=""/>
    <d v="2025-10-08T00:00:00"/>
    <n v="2520"/>
    <n v="75600"/>
    <n v="249.48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BH_BAHIA 6_IZQ_"/>
    <x v="0"/>
    <s v="COSTEÑA RN 330 X 30"/>
    <n v="56"/>
    <m/>
    <m/>
    <d v="2026-04-06T00:00:00"/>
    <n v="180"/>
    <s v="Mayor a 120 días"/>
    <n v="1"/>
    <m/>
    <x v="1"/>
    <s v=""/>
    <d v="2025-10-08T00:00:00"/>
    <n v="2520"/>
    <n v="75600"/>
    <n v="249.48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BH_BAHIA 7_DER_"/>
    <x v="14"/>
    <s v="Corona Nr 330Cc X30"/>
    <n v="56"/>
    <m/>
    <m/>
    <d v="2026-10-08T00:00:00"/>
    <n v="365"/>
    <s v="Mayor a 120 días"/>
    <n v="1"/>
    <m/>
    <x v="4"/>
    <s v="Excluir"/>
    <d v="2025-10-08T00:00:00"/>
    <n v="2520"/>
    <n v="75600"/>
    <n v="249.48"/>
    <n v="22512"/>
    <s v="NR"/>
    <n v="365"/>
    <s v="No"/>
    <s v="No"/>
    <s v="Si"/>
    <s v="Si"/>
    <s v="Si"/>
    <s v="No"/>
    <d v="2026-09-08T00:00:00"/>
    <s v=""/>
    <n v="0"/>
    <m/>
    <s v="Ret Pack"/>
    <s v="A"/>
    <s v="Ret Pack  A"/>
  </r>
  <r>
    <s v="BH_BAHIA 7_IZQ_"/>
    <x v="14"/>
    <s v="Corona Nr 330Cc X30"/>
    <n v="56"/>
    <m/>
    <m/>
    <d v="2026-10-06T00:00:00"/>
    <n v="363"/>
    <s v="Mayor a 120 días"/>
    <n v="0.9945205479452055"/>
    <m/>
    <x v="4"/>
    <s v="Excluir"/>
    <d v="2025-10-06T00:00:00"/>
    <n v="2520"/>
    <n v="75600"/>
    <n v="249.48"/>
    <n v="22512"/>
    <s v="NR"/>
    <n v="365"/>
    <s v="No"/>
    <s v="No"/>
    <s v="Si"/>
    <s v="Si"/>
    <s v="Si"/>
    <s v="No"/>
    <d v="2026-09-06T00:00:00"/>
    <s v=""/>
    <n v="2"/>
    <m/>
    <s v="Ret Pack"/>
    <s v="A"/>
    <s v="Ret Pack  A"/>
  </r>
  <r>
    <s v="BH_BAHIA 8_DER_"/>
    <x v="3"/>
    <s v="Poker R 330cc X 30"/>
    <n v="20"/>
    <m/>
    <m/>
    <d v="2026-04-04T00:00:00"/>
    <n v="178"/>
    <s v="Mayor a 120 días"/>
    <n v="0.98888888888888893"/>
    <m/>
    <x v="1"/>
    <s v=""/>
    <d v="2025-10-06T00:00:00"/>
    <n v="900"/>
    <n v="27000"/>
    <n v="89.1"/>
    <n v="2512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BH_BAHIA 8_IZQ_"/>
    <x v="0"/>
    <s v="COSTEÑA RN 330 X 30"/>
    <n v="56"/>
    <m/>
    <m/>
    <d v="2026-04-06T00:00:00"/>
    <n v="180"/>
    <s v="Mayor a 120 días"/>
    <n v="1"/>
    <m/>
    <x v="1"/>
    <s v=""/>
    <d v="2025-10-08T00:00:00"/>
    <n v="2520"/>
    <n v="75600"/>
    <n v="249.48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BH_BAHIA 9_DER"/>
    <x v="13"/>
    <s v="Cola&amp;Pola RN 330cc X 30"/>
    <n v="56"/>
    <m/>
    <m/>
    <d v="2026-03-13T00:00:00"/>
    <n v="156"/>
    <s v="Mayor a 120 días"/>
    <n v="0.8666666666666667"/>
    <m/>
    <x v="1"/>
    <s v=""/>
    <d v="2025-09-14T00:00:00"/>
    <n v="2520"/>
    <n v="75600"/>
    <n v="249.48"/>
    <n v="2511"/>
    <s v="Ret"/>
    <n v="180"/>
    <s v="No"/>
    <s v="No"/>
    <s v="Si"/>
    <s v="Si"/>
    <s v="Si"/>
    <s v="No"/>
    <d v="2026-02-11T00:00:00"/>
    <s v=""/>
    <n v="24"/>
    <m/>
    <s v="Ret Pack"/>
    <s v="A"/>
    <s v="Ret Pack  A"/>
  </r>
  <r>
    <s v="BH_BAHIA 9 IZQ "/>
    <x v="2"/>
    <s v="Costeña Bacana R 320cc x 30"/>
    <n v="52"/>
    <m/>
    <m/>
    <d v="2026-02-18T00:00:00"/>
    <n v="133"/>
    <s v="Mayor a 120 días"/>
    <n v="0.73888888888888893"/>
    <s v="CANDADO"/>
    <x v="2"/>
    <s v="Excluir"/>
    <d v="2025-08-22T00:00:00"/>
    <n v="2340"/>
    <n v="70200"/>
    <n v="224.64"/>
    <n v="13451"/>
    <s v="Ret"/>
    <n v="180"/>
    <s v="No"/>
    <s v="No"/>
    <s v="Si"/>
    <s v="Si"/>
    <s v="Si"/>
    <s v="No"/>
    <d v="2026-01-19T00:00:00"/>
    <s v=""/>
    <n v="47"/>
    <m/>
    <s v="Ret Pack"/>
    <s v="A"/>
    <s v="Ret Pack  A"/>
  </r>
  <r>
    <s v="BH_BAHIA 10_DER_"/>
    <x v="16"/>
    <s v="Poker Lta 330Cc X 6"/>
    <n v="28"/>
    <m/>
    <m/>
    <d v="2026-05-31T00:00:00"/>
    <n v="235"/>
    <s v="Mayor a 120 días"/>
    <n v="0.87037037037037035"/>
    <m/>
    <x v="1"/>
    <s v=""/>
    <d v="2025-09-03T00:00:00"/>
    <n v="13440"/>
    <n v="80640"/>
    <n v="286.27199999999999"/>
    <n v="1428"/>
    <s v="Lata"/>
    <n v="270"/>
    <s v="No"/>
    <s v="No"/>
    <s v="Si"/>
    <s v="Si"/>
    <s v="Si"/>
    <s v="No"/>
    <d v="2026-05-01T00:00:00"/>
    <s v=""/>
    <n v="35"/>
    <m/>
    <s v="Ret Pack"/>
    <s v="A"/>
    <s v="Ret Pack  A"/>
  </r>
  <r>
    <s v="BH_BAHIA 10_IZQ_"/>
    <x v="14"/>
    <s v="Corona Nr 330Cc X30"/>
    <n v="56"/>
    <m/>
    <m/>
    <d v="2026-10-06T00:00:00"/>
    <n v="363"/>
    <s v="Mayor a 120 días"/>
    <n v="0.9945205479452055"/>
    <s v="MARCAR"/>
    <x v="4"/>
    <s v="Excluir"/>
    <d v="2025-10-06T00:00:00"/>
    <n v="2520"/>
    <n v="75600"/>
    <n v="249.48"/>
    <n v="22512"/>
    <s v="NR"/>
    <n v="365"/>
    <s v="No"/>
    <s v="No"/>
    <s v="Si"/>
    <s v="Si"/>
    <s v="Si"/>
    <s v="No"/>
    <d v="2026-09-06T00:00:00"/>
    <s v=""/>
    <n v="2"/>
    <m/>
    <s v="Ret Pack"/>
    <s v="A"/>
    <s v="Ret Pack  A"/>
  </r>
  <r>
    <s v="M_BUFFER L2"/>
    <x v="14"/>
    <s v="Corona Nr 330Cc X30"/>
    <n v="80"/>
    <m/>
    <m/>
    <d v="2026-10-06T00:00:00"/>
    <n v="363"/>
    <s v="Mayor a 120 días"/>
    <n v="0.9945205479452055"/>
    <m/>
    <x v="4"/>
    <s v="Excluir"/>
    <d v="2025-10-06T00:00:00"/>
    <n v="3600"/>
    <n v="108000"/>
    <n v="356.4"/>
    <n v="22512"/>
    <s v="NR"/>
    <n v="365"/>
    <s v="No"/>
    <s v="No"/>
    <s v="Si"/>
    <s v="Si"/>
    <s v="Si"/>
    <s v="No"/>
    <d v="2026-09-06T00:00:00"/>
    <s v=""/>
    <n v="2"/>
    <m/>
    <s v="Ret Pack"/>
    <s v="A"/>
    <s v="Ret Pack  A"/>
  </r>
  <r>
    <s v="M_BUFFER L2"/>
    <x v="14"/>
    <s v="Corona Nr 330Cc X30"/>
    <n v="80"/>
    <m/>
    <m/>
    <d v="2026-10-05T00:00:00"/>
    <n v="362"/>
    <s v="Mayor a 120 días"/>
    <n v="0.99178082191780825"/>
    <m/>
    <x v="4"/>
    <s v="Excluir"/>
    <d v="2025-10-05T00:00:00"/>
    <n v="3600"/>
    <n v="108000"/>
    <n v="356.4"/>
    <n v="22512"/>
    <s v="NR"/>
    <n v="365"/>
    <s v="No"/>
    <s v="No"/>
    <s v="Si"/>
    <s v="Si"/>
    <s v="Si"/>
    <s v="No"/>
    <d v="2026-09-05T00:00:00"/>
    <s v=""/>
    <n v="3"/>
    <m/>
    <s v="Ret Pack"/>
    <s v="A"/>
    <s v="Ret Pack  A"/>
  </r>
  <r>
    <s v="M_C1_IZQ_"/>
    <x v="17"/>
    <s v="Caja Plástica Café 330Cc X 30"/>
    <m/>
    <m/>
    <m/>
    <m/>
    <s v=""/>
    <s v=""/>
    <s v=""/>
    <m/>
    <x v="3"/>
    <s v="Excluir"/>
    <s v=""/>
    <n v="0"/>
    <n v="0"/>
    <n v="0"/>
    <n v="3500159"/>
    <s v="Canasta"/>
    <n v="120"/>
    <s v="No"/>
    <s v="Si"/>
    <s v="Si"/>
    <s v="Si"/>
    <s v="No"/>
    <s v="No"/>
    <s v=""/>
    <s v=""/>
    <e v="#VALUE!"/>
    <m/>
    <s v="Ret Pack"/>
    <s v="A"/>
    <s v="Ret Pack  A"/>
  </r>
  <r>
    <s v="M_C1_DER_"/>
    <x v="10"/>
    <s v="Envase Marron 330R"/>
    <m/>
    <m/>
    <m/>
    <m/>
    <s v=""/>
    <s v=""/>
    <s v=""/>
    <m/>
    <x v="3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  <e v="#VALUE!"/>
    <m/>
    <s v="Ret Pack"/>
    <s v="A"/>
    <s v="Ret Pack  A"/>
  </r>
  <r>
    <s v="M_C2_IZQ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Ret Pack"/>
    <s v="A"/>
    <s v="Ret Pack  A"/>
  </r>
  <r>
    <s v="M_C2_DER_"/>
    <x v="3"/>
    <s v="Poker R 330cc X 30"/>
    <n v="64"/>
    <m/>
    <m/>
    <d v="2026-03-25T00:00:00"/>
    <n v="168"/>
    <s v="Mayor a 120 días"/>
    <n v="0.93333333333333335"/>
    <m/>
    <x v="1"/>
    <s v=""/>
    <d v="2025-09-26T00:00:00"/>
    <n v="2880"/>
    <n v="86400"/>
    <n v="285.12"/>
    <n v="2512"/>
    <s v="Ret"/>
    <n v="180"/>
    <s v="No"/>
    <s v="No"/>
    <s v="Si"/>
    <s v="Si"/>
    <s v="Si"/>
    <s v="No"/>
    <d v="2026-02-23T00:00:00"/>
    <s v=""/>
    <n v="12"/>
    <m/>
    <s v="Ret Pack"/>
    <s v="A"/>
    <s v="Ret Pack  A"/>
  </r>
  <r>
    <s v="M_C3 _IZQ"/>
    <x v="8"/>
    <s v="Aguila Lig R FRIA HELADA 330cc X 30"/>
    <n v="104"/>
    <m/>
    <m/>
    <d v="2026-04-01T00:00:00"/>
    <n v="175"/>
    <s v="Mayor a 120 días"/>
    <n v="0.97222222222222221"/>
    <m/>
    <x v="1"/>
    <s v=""/>
    <d v="2025-10-03T00:00:00"/>
    <n v="4680"/>
    <n v="140400"/>
    <n v="463.32"/>
    <n v="22613"/>
    <s v="Ret"/>
    <n v="180"/>
    <s v="No"/>
    <s v="No"/>
    <s v="Si"/>
    <s v="Si"/>
    <s v="Si"/>
    <s v="No"/>
    <d v="2026-03-02T00:00:00"/>
    <s v=""/>
    <n v="5"/>
    <m/>
    <s v="Ret Pack"/>
    <s v="A"/>
    <s v="Ret Pack  A"/>
  </r>
  <r>
    <s v="M_C3 _DER"/>
    <x v="3"/>
    <s v="Poker R 330cc X 30"/>
    <n v="104"/>
    <m/>
    <m/>
    <d v="2026-03-26T00:00:00"/>
    <n v="169"/>
    <s v="Mayor a 120 días"/>
    <n v="0.93888888888888888"/>
    <m/>
    <x v="1"/>
    <s v=""/>
    <d v="2025-09-27T00:00:00"/>
    <n v="4680"/>
    <n v="140400"/>
    <n v="463.32"/>
    <n v="2512"/>
    <s v="Ret"/>
    <n v="180"/>
    <s v="No"/>
    <s v="No"/>
    <s v="Si"/>
    <s v="Si"/>
    <s v="Si"/>
    <s v="No"/>
    <d v="2026-02-24T00:00:00"/>
    <s v=""/>
    <n v="11"/>
    <m/>
    <s v="Ret Pack"/>
    <s v="A"/>
    <s v="Ret Pack  A"/>
  </r>
  <r>
    <s v="M_C4_IZQ_"/>
    <x v="8"/>
    <s v="Aguila Lig R FRIA HELADA 330cc X 30"/>
    <n v="104"/>
    <m/>
    <m/>
    <d v="2026-04-02T00:00:00"/>
    <n v="176"/>
    <s v="Mayor a 120 días"/>
    <n v="0.97777777777777775"/>
    <m/>
    <x v="1"/>
    <s v=""/>
    <d v="2025-10-04T00:00:00"/>
    <n v="4680"/>
    <n v="140400"/>
    <n v="463.32"/>
    <n v="22613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C4_DER_"/>
    <x v="4"/>
    <s v="Aguila RN 330cc X 30"/>
    <n v="104"/>
    <m/>
    <m/>
    <d v="2026-04-05T00:00:00"/>
    <n v="179"/>
    <s v="Mayor a 120 días"/>
    <n v="0.99444444444444446"/>
    <m/>
    <x v="1"/>
    <s v=""/>
    <d v="2025-10-07T00:00:00"/>
    <n v="4680"/>
    <n v="140400"/>
    <n v="463.32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C5_IZQ_"/>
    <x v="3"/>
    <s v="Poker R 330cc X 30"/>
    <n v="104"/>
    <m/>
    <m/>
    <d v="2026-03-25T00:00:00"/>
    <n v="168"/>
    <s v="Mayor a 120 días"/>
    <n v="0.93333333333333335"/>
    <m/>
    <x v="1"/>
    <s v=""/>
    <d v="2025-09-26T00:00:00"/>
    <n v="4680"/>
    <n v="140400"/>
    <n v="463.32"/>
    <n v="2512"/>
    <s v="Ret"/>
    <n v="180"/>
    <s v="No"/>
    <s v="No"/>
    <s v="Si"/>
    <s v="Si"/>
    <s v="Si"/>
    <s v="No"/>
    <d v="2026-02-23T00:00:00"/>
    <s v=""/>
    <n v="12"/>
    <m/>
    <s v="Ret Pack"/>
    <s v="A"/>
    <s v="Ret Pack  A"/>
  </r>
  <r>
    <s v="M_C5_DER_"/>
    <x v="4"/>
    <s v="Aguila RN 330cc X 30"/>
    <n v="112"/>
    <m/>
    <m/>
    <d v="2026-04-05T00:00:00"/>
    <n v="179"/>
    <s v="Mayor a 120 días"/>
    <n v="0.99444444444444446"/>
    <m/>
    <x v="1"/>
    <s v=""/>
    <d v="2025-10-07T00:00:00"/>
    <n v="5040"/>
    <n v="151200"/>
    <n v="498.96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C6_IZQ_"/>
    <x v="8"/>
    <s v="Aguila Lig R FRIA HELADA 330cc X 30"/>
    <n v="66"/>
    <m/>
    <m/>
    <d v="2026-03-31T00:00:00"/>
    <n v="174"/>
    <s v="Mayor a 120 días"/>
    <n v="0.96666666666666667"/>
    <m/>
    <x v="1"/>
    <s v=""/>
    <d v="2025-10-02T00:00:00"/>
    <n v="2970"/>
    <n v="89100"/>
    <n v="294.02999999999997"/>
    <n v="22613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M_C6_DER_"/>
    <x v="3"/>
    <s v="Poker R 330cc X 30"/>
    <n v="104"/>
    <m/>
    <m/>
    <d v="2026-03-28T00:00:00"/>
    <n v="171"/>
    <s v="Mayor a 120 días"/>
    <n v="0.95"/>
    <m/>
    <x v="1"/>
    <s v=""/>
    <d v="2025-09-29T00:00:00"/>
    <n v="4680"/>
    <n v="140400"/>
    <n v="463.32"/>
    <n v="2512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C7_IZQ_"/>
    <x v="3"/>
    <s v="Poker R 330cc X 30"/>
    <n v="104"/>
    <m/>
    <m/>
    <d v="2026-03-30T00:00:00"/>
    <n v="173"/>
    <s v="Mayor a 120 días"/>
    <n v="0.96111111111111114"/>
    <m/>
    <x v="1"/>
    <s v=""/>
    <d v="2025-10-01T00:00:00"/>
    <n v="4680"/>
    <n v="140400"/>
    <n v="463.32"/>
    <n v="2512"/>
    <s v="Ret"/>
    <n v="180"/>
    <s v="No"/>
    <s v="No"/>
    <s v="Si"/>
    <s v="Si"/>
    <s v="Si"/>
    <s v="No"/>
    <d v="2026-02-28T00:00:00"/>
    <s v=""/>
    <n v="7"/>
    <m/>
    <s v="Ret Pack"/>
    <s v="A"/>
    <s v="Ret Pack  A"/>
  </r>
  <r>
    <s v="M_C7_DER_"/>
    <x v="3"/>
    <s v="Poker R 330cc X 30"/>
    <n v="74"/>
    <m/>
    <m/>
    <d v="2026-03-30T00:00:00"/>
    <n v="173"/>
    <s v="Mayor a 120 días"/>
    <n v="0.96111111111111114"/>
    <m/>
    <x v="1"/>
    <s v=""/>
    <d v="2025-10-01T00:00:00"/>
    <n v="3330"/>
    <n v="99900"/>
    <n v="329.67"/>
    <n v="2512"/>
    <s v="Ret"/>
    <n v="180"/>
    <s v="No"/>
    <s v="No"/>
    <s v="Si"/>
    <s v="Si"/>
    <s v="Si"/>
    <s v="No"/>
    <d v="2026-02-28T00:00:00"/>
    <s v=""/>
    <n v="7"/>
    <m/>
    <s v="Ret Pack"/>
    <s v="A"/>
    <s v="Ret Pack  A"/>
  </r>
  <r>
    <s v="M_C8_IZQ_"/>
    <x v="8"/>
    <s v="Aguila Lig R FRIA HELADA 330cc X 30"/>
    <n v="104"/>
    <m/>
    <m/>
    <d v="2026-04-01T00:00:00"/>
    <n v="175"/>
    <s v="Mayor a 120 días"/>
    <n v="0.97222222222222221"/>
    <m/>
    <x v="1"/>
    <s v=""/>
    <d v="2025-10-03T00:00:00"/>
    <n v="4680"/>
    <n v="140400"/>
    <n v="463.32"/>
    <n v="22613"/>
    <s v="Ret"/>
    <n v="180"/>
    <s v="No"/>
    <s v="No"/>
    <s v="Si"/>
    <s v="Si"/>
    <s v="Si"/>
    <s v="No"/>
    <d v="2026-03-02T00:00:00"/>
    <s v=""/>
    <n v="5"/>
    <m/>
    <s v="Ret Pack"/>
    <s v="A"/>
    <s v="Ret Pack  A"/>
  </r>
  <r>
    <s v="M_C8_DER_"/>
    <x v="8"/>
    <s v="Aguila Lig R FRIA HELADA 330cc X 30"/>
    <n v="104"/>
    <m/>
    <m/>
    <d v="2026-04-02T00:00:00"/>
    <n v="176"/>
    <s v="Mayor a 120 días"/>
    <n v="0.97777777777777775"/>
    <m/>
    <x v="1"/>
    <s v=""/>
    <d v="2025-10-04T00:00:00"/>
    <n v="4680"/>
    <n v="140400"/>
    <n v="463.32"/>
    <n v="22613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C9_IZQ"/>
    <x v="2"/>
    <s v="Costeña Bacana R 320cc x 30"/>
    <n v="104"/>
    <m/>
    <m/>
    <d v="2026-03-31T00:00:00"/>
    <n v="174"/>
    <s v="Mayor a 120 días"/>
    <n v="0.96666666666666667"/>
    <m/>
    <x v="1"/>
    <s v=""/>
    <d v="2025-10-02T00:00:00"/>
    <n v="4680"/>
    <n v="140400"/>
    <n v="449.28"/>
    <n v="13451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M_C9_DER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Ret Pack"/>
    <s v="A"/>
    <s v="Ret Pack  A"/>
  </r>
  <r>
    <s v="M_C10_IZQ_"/>
    <x v="8"/>
    <s v="Aguila Lig R FRIA HELADA 330cc X 30"/>
    <n v="104"/>
    <m/>
    <m/>
    <d v="2026-04-02T00:00:00"/>
    <n v="176"/>
    <s v="Mayor a 120 días"/>
    <n v="0.97777777777777775"/>
    <m/>
    <x v="1"/>
    <s v=""/>
    <d v="2025-10-04T00:00:00"/>
    <n v="4680"/>
    <n v="140400"/>
    <n v="463.32"/>
    <n v="22613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C10_DER_"/>
    <x v="8"/>
    <s v="Aguila Lig R FRIA HELADA 330cc X 30"/>
    <n v="104"/>
    <m/>
    <m/>
    <d v="2026-04-02T00:00:00"/>
    <n v="176"/>
    <s v="Mayor a 120 días"/>
    <n v="0.97777777777777775"/>
    <m/>
    <x v="1"/>
    <s v=""/>
    <d v="2025-10-04T00:00:00"/>
    <n v="4680"/>
    <n v="140400"/>
    <n v="463.32"/>
    <n v="22613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C11_IZQ_"/>
    <x v="12"/>
    <s v="Club Col RJ R 330cc X 30 N"/>
    <n v="104"/>
    <m/>
    <m/>
    <d v="2026-03-21T00:00:00"/>
    <n v="164"/>
    <s v="Mayor a 120 días"/>
    <n v="0.91111111111111109"/>
    <s v="NVL 1"/>
    <x v="1"/>
    <s v=""/>
    <d v="2025-09-22T00:00:00"/>
    <n v="4680"/>
    <n v="140400"/>
    <n v="463.32"/>
    <n v="3759"/>
    <s v="Ret"/>
    <n v="180"/>
    <s v="No"/>
    <s v="No"/>
    <s v="Si"/>
    <s v="Si"/>
    <s v="Si"/>
    <s v="No"/>
    <d v="2026-02-19T00:00:00"/>
    <s v=""/>
    <n v="16"/>
    <m/>
    <s v="Ret Pack"/>
    <s v="A"/>
    <s v="Ret Pack  A"/>
  </r>
  <r>
    <s v="M_C11_DER_"/>
    <x v="15"/>
    <s v="Aguila 0,0 RB 330CC X 30"/>
    <n v="86"/>
    <m/>
    <m/>
    <d v="2025-10-07T00:00:00"/>
    <n v="-1"/>
    <s v="Vencido"/>
    <n v="-5.5555555555555558E-3"/>
    <m/>
    <x v="2"/>
    <s v="Excluir"/>
    <d v="2025-04-10T00:00:00"/>
    <n v="3870"/>
    <n v="116100"/>
    <n v="383.13"/>
    <n v="9551"/>
    <s v="Ret"/>
    <n v="180"/>
    <s v="No"/>
    <s v="No"/>
    <s v="No"/>
    <s v="No"/>
    <s v="No"/>
    <s v="Bloquear"/>
    <d v="2025-09-07T00:00:00"/>
    <s v=""/>
    <n v="181"/>
    <m/>
    <s v="Ret Pack"/>
    <s v="A"/>
    <s v="Ret Pack  A"/>
  </r>
  <r>
    <s v="M_C12_IZQ_"/>
    <x v="3"/>
    <s v="Poker R 330cc X 30"/>
    <n v="104"/>
    <m/>
    <m/>
    <d v="2026-03-31T00:00:00"/>
    <n v="174"/>
    <s v="Mayor a 120 días"/>
    <n v="0.96666666666666667"/>
    <m/>
    <x v="1"/>
    <s v=""/>
    <d v="2025-10-02T00:00:00"/>
    <n v="4680"/>
    <n v="140400"/>
    <n v="463.32"/>
    <n v="2512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M_C12_DER_"/>
    <x v="12"/>
    <s v="Club Col RJ R 330cc X 30 N"/>
    <n v="98"/>
    <m/>
    <m/>
    <d v="2026-03-21T00:00:00"/>
    <n v="164"/>
    <s v="Mayor a 120 días"/>
    <n v="0.91111111111111109"/>
    <m/>
    <x v="1"/>
    <s v=""/>
    <d v="2025-09-22T00:00:00"/>
    <n v="4410"/>
    <n v="132300"/>
    <n v="436.59"/>
    <n v="3759"/>
    <s v="Ret"/>
    <n v="180"/>
    <s v="No"/>
    <s v="No"/>
    <s v="Si"/>
    <s v="Si"/>
    <s v="Si"/>
    <s v="No"/>
    <d v="2026-02-19T00:00:00"/>
    <s v=""/>
    <n v="16"/>
    <m/>
    <s v="Ret Pack"/>
    <s v="A"/>
    <s v="Ret Pack  A"/>
  </r>
  <r>
    <s v="M_C13_IZQ_"/>
    <x v="4"/>
    <s v="Aguila RN 330cc X 30"/>
    <n v="104"/>
    <m/>
    <m/>
    <d v="2026-04-03T00:00:00"/>
    <n v="177"/>
    <s v="Mayor a 120 días"/>
    <n v="0.98333333333333328"/>
    <m/>
    <x v="1"/>
    <s v=""/>
    <d v="2025-10-05T00:00:00"/>
    <n v="4680"/>
    <n v="140400"/>
    <n v="463.32"/>
    <n v="3128"/>
    <s v="Ret"/>
    <n v="180"/>
    <s v="No"/>
    <s v="No"/>
    <s v="Si"/>
    <s v="Si"/>
    <s v="Si"/>
    <s v="No"/>
    <d v="2026-03-04T00:00:00"/>
    <s v=""/>
    <n v="3"/>
    <m/>
    <s v="Ret Pack"/>
    <s v="A"/>
    <s v="Ret Pack  A"/>
  </r>
  <r>
    <s v="M_C13_DER_"/>
    <x v="8"/>
    <s v="Aguila Lig R FRIA HELADA 330cc X 30"/>
    <n v="104"/>
    <m/>
    <m/>
    <d v="2026-04-01T00:00:00"/>
    <n v="175"/>
    <s v="Mayor a 120 días"/>
    <n v="0.97222222222222221"/>
    <m/>
    <x v="1"/>
    <s v=""/>
    <d v="2025-10-03T00:00:00"/>
    <n v="4680"/>
    <n v="140400"/>
    <n v="463.32"/>
    <n v="22613"/>
    <s v="Ret"/>
    <n v="180"/>
    <s v="No"/>
    <s v="No"/>
    <s v="Si"/>
    <s v="Si"/>
    <s v="Si"/>
    <s v="No"/>
    <d v="2026-03-02T00:00:00"/>
    <s v=""/>
    <n v="5"/>
    <m/>
    <s v="Ret Pack"/>
    <s v="A"/>
    <s v="Ret Pack  A"/>
  </r>
  <r>
    <s v="M_C14_IZQ_"/>
    <x v="0"/>
    <s v="COSTEÑA RN 330 X 30"/>
    <n v="104"/>
    <m/>
    <m/>
    <d v="2026-04-05T00:00:00"/>
    <n v="179"/>
    <s v="Mayor a 120 días"/>
    <n v="0.99444444444444446"/>
    <m/>
    <x v="1"/>
    <s v=""/>
    <d v="2025-10-07T00:00:00"/>
    <n v="4680"/>
    <n v="140400"/>
    <n v="463.32"/>
    <n v="20867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C14_DER_"/>
    <x v="4"/>
    <s v="Aguila RN 330cc X 30"/>
    <n v="104"/>
    <m/>
    <m/>
    <d v="2026-04-06T00:00:00"/>
    <n v="180"/>
    <s v="Mayor a 120 días"/>
    <n v="1"/>
    <m/>
    <x v="1"/>
    <s v=""/>
    <d v="2025-10-08T00:00:00"/>
    <n v="4680"/>
    <n v="140400"/>
    <n v="463.32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C_COLUMNA 1"/>
    <x v="12"/>
    <s v="Club Col RJ R 330cc X 30 N"/>
    <n v="4"/>
    <m/>
    <m/>
    <d v="2026-02-16T00:00:00"/>
    <n v="131"/>
    <s v="Mayor a 120 días"/>
    <n v="0.72777777777777775"/>
    <m/>
    <x v="1"/>
    <s v=""/>
    <d v="2025-08-20T00:00:00"/>
    <n v="180"/>
    <n v="5400"/>
    <n v="17.82"/>
    <n v="3759"/>
    <s v="Ret"/>
    <n v="180"/>
    <s v="No"/>
    <s v="No"/>
    <s v="Si"/>
    <s v="Si"/>
    <s v="Si"/>
    <s v="No"/>
    <d v="2026-01-17T00:00:00"/>
    <s v=""/>
    <n v="49"/>
    <m/>
    <s v="Ret Pack"/>
    <s v="A"/>
    <s v="Ret Pack  A"/>
  </r>
  <r>
    <s v="M_C_COLUMNA 1"/>
    <x v="3"/>
    <s v="Poker R 330cc X 30"/>
    <n v="2"/>
    <m/>
    <m/>
    <d v="2026-03-30T00:00:00"/>
    <n v="173"/>
    <s v="Mayor a 120 días"/>
    <n v="0.96111111111111114"/>
    <m/>
    <x v="1"/>
    <s v=""/>
    <d v="2025-10-01T00:00:00"/>
    <n v="90"/>
    <n v="2700"/>
    <n v="8.91"/>
    <n v="2512"/>
    <s v="Ret"/>
    <n v="180"/>
    <s v="No"/>
    <s v="No"/>
    <s v="Si"/>
    <s v="Si"/>
    <s v="Si"/>
    <s v="No"/>
    <d v="2026-02-28T00:00:00"/>
    <s v=""/>
    <n v="7"/>
    <m/>
    <s v="Ret Pack"/>
    <s v="A"/>
    <s v="Ret Pack  A"/>
  </r>
  <r>
    <s v="M_C_COLUMNA 1"/>
    <x v="4"/>
    <s v="Aguila RN 330cc X 30"/>
    <n v="54"/>
    <m/>
    <m/>
    <d v="2026-04-06T00:00:00"/>
    <n v="180"/>
    <s v="Mayor a 120 días"/>
    <n v="1"/>
    <m/>
    <x v="1"/>
    <s v=""/>
    <d v="2025-10-08T00:00:00"/>
    <n v="2430"/>
    <n v="72900"/>
    <n v="240.57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C_COLUMNA 2"/>
    <x v="8"/>
    <s v="Aguila Lig R FRIA HELADA 330cc X 30"/>
    <n v="2"/>
    <m/>
    <m/>
    <d v="2026-04-02T00:00:00"/>
    <n v="176"/>
    <s v="Mayor a 120 días"/>
    <n v="0.97777777777777775"/>
    <m/>
    <x v="1"/>
    <s v=""/>
    <d v="2025-10-04T00:00:00"/>
    <n v="90"/>
    <n v="2700"/>
    <n v="8.91"/>
    <n v="22613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C_COLUMNA 3"/>
    <x v="0"/>
    <s v="COSTEÑA RN 330 X 30"/>
    <n v="4"/>
    <m/>
    <m/>
    <d v="2026-03-28T00:00:00"/>
    <n v="171"/>
    <s v="Mayor a 120 días"/>
    <n v="0.95"/>
    <m/>
    <x v="1"/>
    <s v=""/>
    <d v="2025-09-29T00:00:00"/>
    <n v="180"/>
    <n v="5400"/>
    <n v="17.82"/>
    <n v="20867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C_COLUMNA 3"/>
    <x v="4"/>
    <s v="Aguila RN 330cc X 30"/>
    <n v="10"/>
    <m/>
    <m/>
    <d v="2026-04-06T00:00:00"/>
    <n v="180"/>
    <s v="Mayor a 120 días"/>
    <n v="1"/>
    <m/>
    <x v="1"/>
    <s v=""/>
    <d v="2025-10-08T00:00:00"/>
    <n v="450"/>
    <n v="13500"/>
    <n v="44.55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C_COLUMNA 3"/>
    <x v="8"/>
    <s v="Aguila Lig R FRIA HELADA 330cc X 30"/>
    <n v="2"/>
    <m/>
    <m/>
    <d v="2026-04-01T00:00:00"/>
    <n v="175"/>
    <s v="Mayor a 120 días"/>
    <n v="0.97222222222222221"/>
    <m/>
    <x v="1"/>
    <s v=""/>
    <d v="2025-10-03T00:00:00"/>
    <n v="90"/>
    <n v="2700"/>
    <n v="8.91"/>
    <n v="22613"/>
    <s v="Ret"/>
    <n v="180"/>
    <s v="No"/>
    <s v="No"/>
    <s v="Si"/>
    <s v="Si"/>
    <s v="Si"/>
    <s v="No"/>
    <d v="2026-03-02T00:00:00"/>
    <s v=""/>
    <n v="5"/>
    <m/>
    <s v="Ret Pack"/>
    <s v="A"/>
    <s v="Ret Pack  A"/>
  </r>
  <r>
    <s v="M_C_COLUMNA 3"/>
    <x v="18"/>
    <s v="Club Col R 330cc X 30 N"/>
    <n v="4"/>
    <m/>
    <m/>
    <d v="2026-03-29T00:00:00"/>
    <n v="172"/>
    <s v="Mayor a 120 días"/>
    <n v="0.9555555555555556"/>
    <m/>
    <x v="1"/>
    <s v=""/>
    <d v="2025-09-30T00:00:00"/>
    <n v="180"/>
    <n v="5400"/>
    <n v="17.82"/>
    <n v="3751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C_COLUMNA 4"/>
    <x v="12"/>
    <s v="Club Col RJ R 330cc X 30 N"/>
    <n v="6"/>
    <m/>
    <m/>
    <d v="2026-02-16T00:00:00"/>
    <n v="131"/>
    <s v="Mayor a 120 días"/>
    <n v="0.72777777777777775"/>
    <m/>
    <x v="1"/>
    <s v=""/>
    <d v="2025-08-20T00:00:00"/>
    <n v="270"/>
    <n v="8100"/>
    <n v="26.73"/>
    <n v="3759"/>
    <s v="Ret"/>
    <n v="180"/>
    <s v="No"/>
    <s v="No"/>
    <s v="Si"/>
    <s v="Si"/>
    <s v="Si"/>
    <s v="No"/>
    <d v="2026-01-17T00:00:00"/>
    <s v=""/>
    <n v="49"/>
    <m/>
    <s v="Ret Pack"/>
    <s v="A"/>
    <s v="Ret Pack  A"/>
  </r>
  <r>
    <s v="M_C_COLUMNA 4"/>
    <x v="4"/>
    <s v="Aguila RN 330cc X 30"/>
    <n v="26"/>
    <m/>
    <m/>
    <d v="2026-04-06T00:00:00"/>
    <n v="180"/>
    <s v="Mayor a 120 días"/>
    <n v="1"/>
    <m/>
    <x v="1"/>
    <s v=""/>
    <d v="2025-10-08T00:00:00"/>
    <n v="1170"/>
    <n v="35100"/>
    <n v="115.83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C_COLUMNA 4"/>
    <x v="18"/>
    <s v="Club Col R 330cc X 30 N"/>
    <n v="2"/>
    <m/>
    <m/>
    <d v="2026-03-29T00:00:00"/>
    <n v="172"/>
    <s v="Mayor a 120 días"/>
    <n v="0.9555555555555556"/>
    <m/>
    <x v="1"/>
    <s v=""/>
    <d v="2025-09-30T00:00:00"/>
    <n v="90"/>
    <n v="2700"/>
    <n v="8.91"/>
    <n v="3751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C_COLUMNA 4"/>
    <x v="2"/>
    <s v="Costeña Bacana R 320cc x 30"/>
    <n v="18"/>
    <m/>
    <m/>
    <d v="2026-03-03T00:00:00"/>
    <n v="146"/>
    <s v="Mayor a 120 días"/>
    <n v="0.81111111111111112"/>
    <m/>
    <x v="2"/>
    <s v="Excluir"/>
    <d v="2025-09-04T00:00:00"/>
    <n v="810"/>
    <n v="24300"/>
    <n v="77.760000000000005"/>
    <n v="13451"/>
    <s v="Ret"/>
    <n v="180"/>
    <s v="No"/>
    <s v="No"/>
    <s v="Si"/>
    <s v="Si"/>
    <s v="Si"/>
    <s v="No"/>
    <d v="2026-02-01T00:00:00"/>
    <s v=""/>
    <n v="34"/>
    <m/>
    <s v="Ret Pack"/>
    <s v="A"/>
    <s v="Ret Pack  A"/>
  </r>
  <r>
    <s v="M_C_COLUMNA 4"/>
    <x v="1"/>
    <s v="Pony Malta R 330cc X 30"/>
    <n v="32"/>
    <m/>
    <m/>
    <d v="2026-09-01T00:00:00"/>
    <n v="328"/>
    <s v="Mayor a 120 días"/>
    <n v="0.89863013698630134"/>
    <m/>
    <x v="1"/>
    <s v=""/>
    <d v="2025-09-01T00:00:00"/>
    <n v="1440"/>
    <n v="43200"/>
    <n v="142.56"/>
    <n v="2182"/>
    <s v="Ret"/>
    <n v="365"/>
    <s v="No"/>
    <s v="No"/>
    <s v="Si"/>
    <s v="Si"/>
    <s v="Si"/>
    <s v="No"/>
    <d v="2026-08-02T00:00:00"/>
    <s v=""/>
    <n v="37"/>
    <m/>
    <s v="Ret Pack"/>
    <s v="A"/>
    <s v="Ret Pack  A"/>
  </r>
  <r>
    <s v="M_C_COLUMNA 5"/>
    <x v="14"/>
    <s v="Corona Nr 330Cc X30"/>
    <n v="62"/>
    <m/>
    <m/>
    <d v="2026-10-04T00:00:00"/>
    <n v="361"/>
    <s v="Mayor a 120 días"/>
    <n v="0.989041095890411"/>
    <s v="MARCAR"/>
    <x v="4"/>
    <s v="Excluir"/>
    <d v="2025-10-04T00:00:00"/>
    <n v="2790"/>
    <n v="83700"/>
    <n v="276.20999999999998"/>
    <n v="22512"/>
    <s v="NR"/>
    <n v="365"/>
    <s v="No"/>
    <s v="No"/>
    <s v="Si"/>
    <s v="Si"/>
    <s v="Si"/>
    <s v="No"/>
    <d v="2026-09-04T00:00:00"/>
    <s v=""/>
    <n v="4"/>
    <m/>
    <s v="Ret Pack"/>
    <s v="A"/>
    <s v="Ret Pack  A"/>
  </r>
  <r>
    <s v="M_C15_IZQ_"/>
    <x v="12"/>
    <s v="Club Col RJ R 330cc X 30 N"/>
    <n v="110"/>
    <m/>
    <m/>
    <d v="2026-03-21T00:00:00"/>
    <n v="164"/>
    <s v="Mayor a 120 días"/>
    <n v="0.91111111111111109"/>
    <m/>
    <x v="1"/>
    <s v=""/>
    <d v="2025-09-22T00:00:00"/>
    <n v="4950"/>
    <n v="148500"/>
    <n v="490.05"/>
    <n v="3759"/>
    <s v="Ret"/>
    <n v="180"/>
    <s v="No"/>
    <s v="No"/>
    <s v="Si"/>
    <s v="Si"/>
    <s v="Si"/>
    <s v="No"/>
    <d v="2026-02-19T00:00:00"/>
    <s v=""/>
    <n v="16"/>
    <m/>
    <s v="Ret Pack"/>
    <s v="A"/>
    <s v="Ret Pack  A"/>
  </r>
  <r>
    <s v="M_C15_DER_"/>
    <x v="8"/>
    <s v="Aguila Lig R FRIA HELADA 330cc X 30"/>
    <n v="112"/>
    <m/>
    <m/>
    <d v="2026-04-02T00:00:00"/>
    <n v="176"/>
    <s v="Mayor a 120 días"/>
    <n v="0.97777777777777775"/>
    <m/>
    <x v="1"/>
    <s v=""/>
    <d v="2025-10-04T00:00:00"/>
    <n v="5040"/>
    <n v="151200"/>
    <n v="498.96"/>
    <n v="22613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C16_IZQ_"/>
    <x v="12"/>
    <s v="Club Col RJ R 330cc X 30 N"/>
    <n v="112"/>
    <m/>
    <m/>
    <d v="2026-03-21T00:00:00"/>
    <n v="164"/>
    <s v="Mayor a 120 días"/>
    <n v="0.91111111111111109"/>
    <m/>
    <x v="1"/>
    <s v=""/>
    <d v="2025-09-22T00:00:00"/>
    <n v="5040"/>
    <n v="151200"/>
    <n v="498.96"/>
    <n v="3759"/>
    <s v="Ret"/>
    <n v="180"/>
    <s v="No"/>
    <s v="No"/>
    <s v="Si"/>
    <s v="Si"/>
    <s v="Si"/>
    <s v="No"/>
    <d v="2026-02-19T00:00:00"/>
    <s v=""/>
    <n v="16"/>
    <m/>
    <s v="Ret Pack"/>
    <s v="A"/>
    <s v="Ret Pack  A"/>
  </r>
  <r>
    <s v="M_C16_DER_"/>
    <x v="4"/>
    <s v="Aguila RN 330cc X 30"/>
    <n v="112"/>
    <m/>
    <m/>
    <d v="2026-04-05T00:00:00"/>
    <n v="179"/>
    <s v="Mayor a 120 días"/>
    <n v="0.99444444444444446"/>
    <m/>
    <x v="1"/>
    <s v=""/>
    <d v="2025-10-07T00:00:00"/>
    <n v="5040"/>
    <n v="151200"/>
    <n v="498.96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C17_IZQ_"/>
    <x v="4"/>
    <s v="Aguila RN 330cc X 30"/>
    <n v="112"/>
    <m/>
    <m/>
    <d v="2026-04-05T00:00:00"/>
    <n v="179"/>
    <s v="Mayor a 120 días"/>
    <n v="0.99444444444444446"/>
    <m/>
    <x v="1"/>
    <s v=""/>
    <d v="2025-10-07T00:00:00"/>
    <n v="5040"/>
    <n v="151200"/>
    <n v="498.96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C17_DER_"/>
    <x v="8"/>
    <s v="Aguila Lig R FRIA HELADA 330cc X 30"/>
    <n v="112"/>
    <m/>
    <m/>
    <d v="2026-03-31T00:00:00"/>
    <n v="174"/>
    <s v="Mayor a 120 días"/>
    <n v="0.96666666666666667"/>
    <m/>
    <x v="1"/>
    <s v=""/>
    <d v="2025-10-02T00:00:00"/>
    <n v="5040"/>
    <n v="151200"/>
    <n v="498.96"/>
    <n v="22613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M_C18_IZQ_"/>
    <x v="4"/>
    <s v="Aguila RN 330cc X 30"/>
    <n v="112"/>
    <m/>
    <m/>
    <d v="2026-04-06T00:00:00"/>
    <n v="180"/>
    <s v="Mayor a 120 días"/>
    <n v="1"/>
    <m/>
    <x v="1"/>
    <s v=""/>
    <d v="2025-10-08T00:00:00"/>
    <n v="5040"/>
    <n v="151200"/>
    <n v="498.96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C18_DER_"/>
    <x v="4"/>
    <s v="Aguila RN 330cc X 30"/>
    <n v="112"/>
    <m/>
    <m/>
    <d v="2026-04-06T00:00:00"/>
    <n v="180"/>
    <s v="Mayor a 120 días"/>
    <n v="1"/>
    <m/>
    <x v="1"/>
    <s v=""/>
    <d v="2025-10-08T00:00:00"/>
    <n v="5040"/>
    <n v="151200"/>
    <n v="498.96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C19_IZQ_"/>
    <x v="18"/>
    <s v="Club Col R 330cc X 30 N"/>
    <n v="28"/>
    <m/>
    <m/>
    <d v="2026-03-29T00:00:00"/>
    <n v="172"/>
    <s v="Mayor a 120 días"/>
    <n v="0.9555555555555556"/>
    <m/>
    <x v="1"/>
    <s v=""/>
    <d v="2025-09-30T00:00:00"/>
    <n v="1260"/>
    <n v="37800"/>
    <n v="124.74"/>
    <n v="3751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C19_DER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Ret Pack"/>
    <s v="A"/>
    <s v="Ret Pack  A"/>
  </r>
  <r>
    <s v="M_C20_IZQ_"/>
    <x v="4"/>
    <s v="Aguila RN 330cc X 30"/>
    <n v="110"/>
    <m/>
    <m/>
    <d v="2026-04-05T00:00:00"/>
    <n v="179"/>
    <s v="Mayor a 120 días"/>
    <n v="0.99444444444444446"/>
    <m/>
    <x v="1"/>
    <s v=""/>
    <d v="2025-10-07T00:00:00"/>
    <n v="4950"/>
    <n v="148500"/>
    <n v="490.05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C20_DER_"/>
    <x v="12"/>
    <s v="Club Col RJ R 330cc X 30 N"/>
    <n v="112"/>
    <m/>
    <m/>
    <d v="2026-03-21T00:00:00"/>
    <n v="164"/>
    <s v="Mayor a 120 días"/>
    <n v="0.91111111111111109"/>
    <m/>
    <x v="1"/>
    <s v=""/>
    <d v="2025-09-22T00:00:00"/>
    <n v="5040"/>
    <n v="151200"/>
    <n v="498.96"/>
    <n v="3759"/>
    <s v="Ret"/>
    <n v="180"/>
    <s v="No"/>
    <s v="No"/>
    <s v="Si"/>
    <s v="Si"/>
    <s v="Si"/>
    <s v="No"/>
    <d v="2026-02-19T00:00:00"/>
    <s v=""/>
    <n v="16"/>
    <m/>
    <s v="Ret Pack"/>
    <s v="A"/>
    <s v="Ret Pack  A"/>
  </r>
  <r>
    <s v="M_C21_IZQ_"/>
    <x v="4"/>
    <s v="Aguila RN 330cc X 30"/>
    <n v="90"/>
    <m/>
    <m/>
    <d v="2026-04-04T00:00:00"/>
    <n v="178"/>
    <s v="Mayor a 120 días"/>
    <n v="0.98888888888888893"/>
    <m/>
    <x v="1"/>
    <s v=""/>
    <d v="2025-10-06T00:00:00"/>
    <n v="4050"/>
    <n v="121500"/>
    <n v="400.95"/>
    <n v="3128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C21_DER_"/>
    <x v="8"/>
    <s v="Aguila Lig R FRIA HELADA 330cc X 30"/>
    <n v="112"/>
    <m/>
    <m/>
    <d v="2026-04-02T00:00:00"/>
    <n v="176"/>
    <s v="Mayor a 120 días"/>
    <n v="0.97777777777777775"/>
    <m/>
    <x v="1"/>
    <s v=""/>
    <d v="2025-10-04T00:00:00"/>
    <n v="5040"/>
    <n v="151200"/>
    <n v="498.96"/>
    <n v="22613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C22_IZQ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Ret Pack"/>
    <s v="A"/>
    <s v="Ret Pack  A"/>
  </r>
  <r>
    <s v="M_C22_DER_"/>
    <x v="4"/>
    <s v="Aguila RN 330cc X 30"/>
    <n v="112"/>
    <m/>
    <m/>
    <d v="2026-04-06T00:00:00"/>
    <n v="180"/>
    <s v="Mayor a 120 días"/>
    <n v="1"/>
    <m/>
    <x v="1"/>
    <s v=""/>
    <d v="2025-10-08T00:00:00"/>
    <n v="5040"/>
    <n v="151200"/>
    <n v="498.96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C23_IZQ_"/>
    <x v="14"/>
    <s v="Corona Nr 330Cc X30"/>
    <n v="112"/>
    <m/>
    <m/>
    <d v="2026-10-08T00:00:00"/>
    <n v="365"/>
    <s v="Mayor a 120 días"/>
    <n v="1"/>
    <m/>
    <x v="4"/>
    <s v="Excluir"/>
    <d v="2025-10-08T00:00:00"/>
    <n v="5040"/>
    <n v="151200"/>
    <n v="498.96"/>
    <n v="22512"/>
    <s v="NR"/>
    <n v="365"/>
    <s v="No"/>
    <s v="No"/>
    <s v="Si"/>
    <s v="Si"/>
    <s v="Si"/>
    <s v="No"/>
    <d v="2026-09-08T00:00:00"/>
    <s v=""/>
    <n v="0"/>
    <m/>
    <s v="Ret Pack"/>
    <s v="A"/>
    <s v="Ret Pack  A"/>
  </r>
  <r>
    <s v="M_C23_DER_"/>
    <x v="4"/>
    <s v="Aguila RN 330cc X 30"/>
    <n v="112"/>
    <m/>
    <m/>
    <d v="2026-04-05T00:00:00"/>
    <n v="179"/>
    <s v="Mayor a 120 días"/>
    <n v="0.99444444444444446"/>
    <m/>
    <x v="1"/>
    <s v=""/>
    <d v="2025-10-07T00:00:00"/>
    <n v="5040"/>
    <n v="151200"/>
    <n v="498.96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C24_IZQ_"/>
    <x v="4"/>
    <s v="Aguila RN 330cc X 30"/>
    <n v="112"/>
    <m/>
    <m/>
    <d v="2026-04-04T00:00:00"/>
    <n v="178"/>
    <s v="Mayor a 120 días"/>
    <n v="0.98888888888888893"/>
    <m/>
    <x v="1"/>
    <s v=""/>
    <d v="2025-10-06T00:00:00"/>
    <n v="5040"/>
    <n v="151200"/>
    <n v="498.96"/>
    <n v="3128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C24_DER_"/>
    <x v="4"/>
    <s v="Aguila RN 330cc X 30"/>
    <n v="112"/>
    <m/>
    <m/>
    <d v="2026-04-05T00:00:00"/>
    <n v="179"/>
    <s v="Mayor a 120 días"/>
    <n v="0.99444444444444446"/>
    <m/>
    <x v="1"/>
    <s v=""/>
    <d v="2025-10-07T00:00:00"/>
    <n v="5040"/>
    <n v="151200"/>
    <n v="498.96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C25_IZQ_"/>
    <x v="8"/>
    <s v="Aguila Lig R FRIA HELADA 330cc X 30"/>
    <n v="112"/>
    <m/>
    <m/>
    <d v="2026-04-02T00:00:00"/>
    <n v="176"/>
    <s v="Mayor a 120 días"/>
    <n v="0.97777777777777775"/>
    <m/>
    <x v="1"/>
    <s v=""/>
    <d v="2025-10-04T00:00:00"/>
    <n v="5040"/>
    <n v="151200"/>
    <n v="498.96"/>
    <n v="22613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C25_DER_"/>
    <x v="8"/>
    <s v="Aguila Lig R FRIA HELADA 330cc X 30"/>
    <n v="112"/>
    <m/>
    <m/>
    <d v="2026-04-02T00:00:00"/>
    <n v="176"/>
    <s v="Mayor a 120 días"/>
    <n v="0.97777777777777775"/>
    <m/>
    <x v="1"/>
    <s v=""/>
    <d v="2025-10-04T00:00:00"/>
    <n v="5040"/>
    <n v="151200"/>
    <n v="498.96"/>
    <n v="22613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C26_IZQ_"/>
    <x v="8"/>
    <s v="Aguila Lig R FRIA HELADA 330cc X 30"/>
    <n v="112"/>
    <m/>
    <m/>
    <d v="2026-04-02T00:00:00"/>
    <n v="176"/>
    <s v="Mayor a 120 días"/>
    <n v="0.97777777777777775"/>
    <m/>
    <x v="1"/>
    <s v=""/>
    <d v="2025-10-04T00:00:00"/>
    <n v="5040"/>
    <n v="151200"/>
    <n v="498.96"/>
    <n v="22613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C26_DER_"/>
    <x v="8"/>
    <s v="Aguila Lig R FRIA HELADA 330cc X 30"/>
    <n v="112"/>
    <m/>
    <m/>
    <d v="2026-04-01T00:00:00"/>
    <n v="175"/>
    <s v="Mayor a 120 días"/>
    <n v="0.97222222222222221"/>
    <m/>
    <x v="1"/>
    <s v=""/>
    <d v="2025-10-03T00:00:00"/>
    <n v="5040"/>
    <n v="151200"/>
    <n v="498.96"/>
    <n v="22613"/>
    <s v="Ret"/>
    <n v="180"/>
    <s v="No"/>
    <s v="No"/>
    <s v="Si"/>
    <s v="Si"/>
    <s v="Si"/>
    <s v="No"/>
    <d v="2026-03-02T00:00:00"/>
    <s v=""/>
    <n v="5"/>
    <m/>
    <s v="Ret Pack"/>
    <s v="A"/>
    <s v="Ret Pack  A"/>
  </r>
  <r>
    <s v="M_C27_IZQ_"/>
    <x v="8"/>
    <s v="Aguila Lig R FRIA HELADA 330cc X 30"/>
    <n v="112"/>
    <m/>
    <m/>
    <d v="2026-03-31T00:00:00"/>
    <n v="174"/>
    <s v="Mayor a 120 días"/>
    <n v="0.96666666666666667"/>
    <m/>
    <x v="1"/>
    <s v=""/>
    <d v="2025-10-02T00:00:00"/>
    <n v="5040"/>
    <n v="151200"/>
    <n v="498.96"/>
    <n v="22613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M_C27_DER_"/>
    <x v="3"/>
    <s v="Poker R 330cc X 30"/>
    <n v="112"/>
    <m/>
    <m/>
    <d v="2026-03-30T00:00:00"/>
    <n v="173"/>
    <s v="Mayor a 120 días"/>
    <n v="0.96111111111111114"/>
    <m/>
    <x v="1"/>
    <s v=""/>
    <d v="2025-10-01T00:00:00"/>
    <n v="5040"/>
    <n v="151200"/>
    <n v="498.96"/>
    <n v="2512"/>
    <s v="Ret"/>
    <n v="180"/>
    <s v="No"/>
    <s v="No"/>
    <s v="Si"/>
    <s v="Si"/>
    <s v="Si"/>
    <s v="No"/>
    <d v="2026-02-28T00:00:00"/>
    <s v=""/>
    <n v="7"/>
    <m/>
    <s v="Ret Pack"/>
    <s v="A"/>
    <s v="Ret Pack  A"/>
  </r>
  <r>
    <s v="M_C28_IZQ_"/>
    <x v="10"/>
    <s v="Envase Marron 330R"/>
    <m/>
    <m/>
    <m/>
    <m/>
    <s v=""/>
    <s v=""/>
    <s v=""/>
    <m/>
    <x v="3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  <e v="#VALUE!"/>
    <m/>
    <s v="Ret Pack"/>
    <s v="A"/>
    <s v="Ret Pack  A"/>
  </r>
  <r>
    <s v="M_C28_DER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Ret Pack"/>
    <s v="A"/>
    <s v="Ret Pack  A"/>
  </r>
  <r>
    <s v="M_BUFFER L3"/>
    <x v="4"/>
    <s v="Aguila RN 330cc X 30"/>
    <n v="48"/>
    <m/>
    <m/>
    <d v="2026-04-04T00:00:00"/>
    <n v="178"/>
    <s v="Mayor a 120 días"/>
    <n v="0.98888888888888893"/>
    <m/>
    <x v="1"/>
    <s v=""/>
    <d v="2025-10-06T00:00:00"/>
    <n v="2160"/>
    <n v="64800"/>
    <n v="213.84"/>
    <n v="3128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C28_DER_"/>
    <x v="4"/>
    <s v="Aguila RN 330cc X 30"/>
    <n v="80"/>
    <m/>
    <m/>
    <d v="2026-04-05T00:00:00"/>
    <n v="179"/>
    <s v="Mayor a 120 días"/>
    <n v="0.99444444444444446"/>
    <m/>
    <x v="1"/>
    <s v=""/>
    <d v="2025-10-07T00:00:00"/>
    <n v="3600"/>
    <n v="108000"/>
    <n v="356.4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C28_DER_"/>
    <x v="4"/>
    <s v="Aguila RN 330cc X 30"/>
    <n v="80"/>
    <m/>
    <m/>
    <d v="2026-04-03T00:00:00"/>
    <n v="177"/>
    <s v="Mayor a 120 días"/>
    <n v="0.98333333333333328"/>
    <m/>
    <x v="1"/>
    <s v=""/>
    <d v="2025-10-05T00:00:00"/>
    <n v="3600"/>
    <n v="108000"/>
    <n v="356.4"/>
    <n v="3128"/>
    <s v="Ret"/>
    <n v="180"/>
    <s v="No"/>
    <s v="No"/>
    <s v="Si"/>
    <s v="Si"/>
    <s v="Si"/>
    <s v="No"/>
    <d v="2026-03-04T00:00:00"/>
    <s v=""/>
    <n v="3"/>
    <m/>
    <s v="Ret Pack"/>
    <s v="A"/>
    <s v="Ret Pack  A"/>
  </r>
  <r>
    <s v="M_C28_DER_"/>
    <x v="4"/>
    <s v="Aguila RN 330cc X 30"/>
    <n v="80"/>
    <m/>
    <m/>
    <d v="2026-04-05T00:00:00"/>
    <n v="179"/>
    <s v="Mayor a 120 días"/>
    <n v="0.99444444444444446"/>
    <m/>
    <x v="1"/>
    <s v=""/>
    <d v="2025-10-07T00:00:00"/>
    <n v="3600"/>
    <n v="108000"/>
    <n v="356.4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BH_BAHIA 11_DER"/>
    <x v="0"/>
    <s v="COSTEÑA RN 330 X 30"/>
    <n v="56"/>
    <m/>
    <m/>
    <d v="2026-04-06T00:00:00"/>
    <n v="180"/>
    <s v="Mayor a 120 días"/>
    <n v="1"/>
    <m/>
    <x v="1"/>
    <s v=""/>
    <d v="2025-10-08T00:00:00"/>
    <n v="2520"/>
    <n v="75600"/>
    <n v="249.48"/>
    <n v="20867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BH_BAHIA 12_DER_"/>
    <x v="14"/>
    <s v="Corona Nr 330Cc X30"/>
    <n v="56"/>
    <m/>
    <m/>
    <d v="2026-10-07T00:00:00"/>
    <n v="364"/>
    <s v="Mayor a 120 días"/>
    <n v="0.99726027397260275"/>
    <s v="MARCAR"/>
    <x v="4"/>
    <s v="Excluir"/>
    <d v="2025-10-07T00:00:00"/>
    <n v="2520"/>
    <n v="75600"/>
    <n v="249.48"/>
    <n v="22512"/>
    <s v="NR"/>
    <n v="365"/>
    <s v="No"/>
    <s v="No"/>
    <s v="Si"/>
    <s v="Si"/>
    <s v="Si"/>
    <s v="No"/>
    <d v="2026-09-07T00:00:00"/>
    <s v=""/>
    <n v="1"/>
    <m/>
    <s v="Ret Pack"/>
    <s v="A"/>
    <s v="Ret Pack  A"/>
  </r>
  <r>
    <s v="BH_BAHIA 12_IZQ"/>
    <x v="14"/>
    <s v="Corona Nr 330Cc X30"/>
    <n v="56"/>
    <m/>
    <m/>
    <d v="2026-10-06T00:00:00"/>
    <n v="363"/>
    <s v="Mayor a 120 días"/>
    <n v="0.9945205479452055"/>
    <s v="MARCAR"/>
    <x v="4"/>
    <s v="Excluir"/>
    <d v="2025-10-06T00:00:00"/>
    <n v="2520"/>
    <n v="75600"/>
    <n v="249.48"/>
    <n v="22512"/>
    <s v="NR"/>
    <n v="365"/>
    <s v="No"/>
    <s v="No"/>
    <s v="Si"/>
    <s v="Si"/>
    <s v="Si"/>
    <s v="No"/>
    <d v="2026-09-06T00:00:00"/>
    <s v=""/>
    <n v="2"/>
    <m/>
    <s v="Ret Pack"/>
    <s v="A"/>
    <s v="Ret Pack  A"/>
  </r>
  <r>
    <s v="BH_BAHIA 13_DER_"/>
    <x v="7"/>
    <s v="Aguila Lig R 750cc X 16"/>
    <n v="32"/>
    <m/>
    <m/>
    <d v="2026-03-16T00:00:00"/>
    <n v="159"/>
    <s v="Mayor a 120 días"/>
    <n v="0.8833333333333333"/>
    <m/>
    <x v="1"/>
    <s v=""/>
    <d v="2025-09-17T00:00:00"/>
    <n v="1152"/>
    <n v="18432"/>
    <n v="138.24"/>
    <n v="3664"/>
    <s v="Ret"/>
    <n v="180"/>
    <s v="No"/>
    <s v="No"/>
    <s v="Si"/>
    <s v="Si"/>
    <s v="Si"/>
    <s v="No"/>
    <d v="2026-02-14T00:00:00"/>
    <s v=""/>
    <n v="21"/>
    <m/>
    <s v="Ret Pack"/>
    <s v="A"/>
    <s v="Ret Pack  A"/>
  </r>
  <r>
    <s v="BH_BAHIA 13_IZQ_"/>
    <x v="4"/>
    <s v="Aguila RN 330cc X 30"/>
    <n v="56"/>
    <m/>
    <m/>
    <d v="2026-04-05T00:00:00"/>
    <n v="179"/>
    <s v="Mayor a 120 días"/>
    <n v="0.99444444444444446"/>
    <m/>
    <x v="1"/>
    <s v=""/>
    <d v="2025-10-07T00:00:00"/>
    <n v="2520"/>
    <n v="75600"/>
    <n v="249.48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BH_BAHIA 14_DER_"/>
    <x v="4"/>
    <s v="Aguila RN 330cc X 30"/>
    <n v="56"/>
    <m/>
    <m/>
    <d v="2026-04-05T00:00:00"/>
    <n v="179"/>
    <s v="Mayor a 120 días"/>
    <n v="0.99444444444444446"/>
    <m/>
    <x v="1"/>
    <s v=""/>
    <d v="2025-10-07T00:00:00"/>
    <n v="2520"/>
    <n v="75600"/>
    <n v="249.48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BH_BAHIA 14_IZQ_"/>
    <x v="4"/>
    <s v="Aguila RN 330cc X 30"/>
    <n v="56"/>
    <m/>
    <m/>
    <d v="2026-04-04T00:00:00"/>
    <n v="178"/>
    <s v="Mayor a 120 días"/>
    <n v="0.98888888888888893"/>
    <m/>
    <x v="1"/>
    <s v=""/>
    <d v="2025-10-06T00:00:00"/>
    <n v="2520"/>
    <n v="75600"/>
    <n v="249.48"/>
    <n v="3128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BH_BAHIA 15_DER_"/>
    <x v="14"/>
    <s v="Corona Nr 330Cc X30"/>
    <n v="56"/>
    <m/>
    <m/>
    <d v="2026-10-05T00:00:00"/>
    <n v="362"/>
    <s v="Mayor a 120 días"/>
    <n v="0.99178082191780825"/>
    <s v="MARCAR"/>
    <x v="4"/>
    <s v="Excluir"/>
    <d v="2025-10-05T00:00:00"/>
    <n v="2520"/>
    <n v="75600"/>
    <n v="249.48"/>
    <n v="22512"/>
    <s v="NR"/>
    <n v="365"/>
    <s v="No"/>
    <s v="No"/>
    <s v="Si"/>
    <s v="Si"/>
    <s v="Si"/>
    <s v="No"/>
    <d v="2026-09-05T00:00:00"/>
    <s v=""/>
    <n v="3"/>
    <m/>
    <s v="Ret Pack"/>
    <s v="A"/>
    <s v="Ret Pack  A"/>
  </r>
  <r>
    <s v="BH_BAHIA 15_IZQ_"/>
    <x v="14"/>
    <s v="Corona Nr 330Cc X30"/>
    <n v="56"/>
    <m/>
    <m/>
    <d v="2026-10-06T00:00:00"/>
    <n v="363"/>
    <s v="Mayor a 120 días"/>
    <n v="0.9945205479452055"/>
    <s v="MARCAR"/>
    <x v="4"/>
    <s v="Excluir"/>
    <d v="2025-10-06T00:00:00"/>
    <n v="2520"/>
    <n v="75600"/>
    <n v="249.48"/>
    <n v="22512"/>
    <s v="NR"/>
    <n v="365"/>
    <s v="No"/>
    <s v="No"/>
    <s v="Si"/>
    <s v="Si"/>
    <s v="Si"/>
    <s v="No"/>
    <d v="2026-09-06T00:00:00"/>
    <s v=""/>
    <n v="2"/>
    <m/>
    <s v="Ret Pack"/>
    <s v="A"/>
    <s v="Ret Pack  A"/>
  </r>
  <r>
    <s v="BH_BAHIA 16_DER_"/>
    <x v="14"/>
    <s v="Corona Nr 330Cc X30"/>
    <n v="56"/>
    <m/>
    <m/>
    <d v="2026-10-07T00:00:00"/>
    <n v="364"/>
    <s v="Mayor a 120 días"/>
    <n v="0.99726027397260275"/>
    <s v="MARCAR"/>
    <x v="4"/>
    <s v="Excluir"/>
    <d v="2025-10-07T00:00:00"/>
    <n v="2520"/>
    <n v="75600"/>
    <n v="249.48"/>
    <n v="22512"/>
    <s v="NR"/>
    <n v="365"/>
    <s v="No"/>
    <s v="No"/>
    <s v="Si"/>
    <s v="Si"/>
    <s v="Si"/>
    <s v="No"/>
    <d v="2026-09-07T00:00:00"/>
    <s v=""/>
    <n v="1"/>
    <m/>
    <s v="Ret Pack"/>
    <s v="A"/>
    <s v="Ret Pack  A"/>
  </r>
  <r>
    <s v="BH_BAHIA 16_IZQ_"/>
    <x v="8"/>
    <s v="Aguila Lig R FRIA HELADA 330cc X 30"/>
    <n v="26"/>
    <m/>
    <m/>
    <d v="2026-03-31T00:00:00"/>
    <n v="174"/>
    <s v="Mayor a 120 días"/>
    <n v="0.96666666666666667"/>
    <s v="SACANDO"/>
    <x v="1"/>
    <s v=""/>
    <d v="2025-10-02T00:00:00"/>
    <n v="1170"/>
    <n v="35100"/>
    <n v="115.83"/>
    <n v="22613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M_D1_DER"/>
    <x v="10"/>
    <s v="Envase Marron 330R"/>
    <m/>
    <m/>
    <m/>
    <m/>
    <s v=""/>
    <s v=""/>
    <s v=""/>
    <m/>
    <x v="3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  <e v="#VALUE!"/>
    <m/>
    <s v="Ret Pack"/>
    <s v="A"/>
    <s v="Ret Pack  A"/>
  </r>
  <r>
    <s v="M_D1_DER"/>
    <x v="10"/>
    <s v="Envase Marron 330R"/>
    <m/>
    <m/>
    <m/>
    <m/>
    <s v=""/>
    <s v=""/>
    <s v=""/>
    <m/>
    <x v="3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  <e v="#VALUE!"/>
    <m/>
    <s v="Ret Pack"/>
    <s v="A"/>
    <s v="Ret Pack  A"/>
  </r>
  <r>
    <s v="M_D2_IZQ_"/>
    <x v="4"/>
    <s v="Aguila RN 330cc X 30"/>
    <n v="112"/>
    <m/>
    <m/>
    <d v="2026-04-04T00:00:00"/>
    <n v="178"/>
    <s v="Mayor a 120 días"/>
    <n v="0.98888888888888893"/>
    <m/>
    <x v="0"/>
    <s v="Excluir"/>
    <d v="2025-10-06T00:00:00"/>
    <n v="5040"/>
    <n v="151200"/>
    <n v="498.96"/>
    <n v="3128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D2_DER_"/>
    <x v="4"/>
    <s v="Aguila RN 330cc X 30"/>
    <n v="112"/>
    <m/>
    <m/>
    <d v="2026-02-25T00:00:00"/>
    <n v="140"/>
    <s v="Mayor a 120 días"/>
    <n v="0.77777777777777779"/>
    <s v="NVL 1"/>
    <x v="0"/>
    <s v="Excluir"/>
    <d v="2025-08-29T00:00:00"/>
    <n v="5040"/>
    <n v="151200"/>
    <n v="498.96"/>
    <n v="3128"/>
    <s v="Ret"/>
    <n v="180"/>
    <s v="No"/>
    <s v="No"/>
    <s v="Si"/>
    <s v="Si"/>
    <s v="Si"/>
    <s v="No"/>
    <d v="2026-01-26T00:00:00"/>
    <s v=""/>
    <n v="40"/>
    <m/>
    <s v="Ret Pack"/>
    <s v="A"/>
    <s v="Ret Pack  A"/>
  </r>
  <r>
    <s v="M_D3_IZQ_"/>
    <x v="4"/>
    <s v="Aguila RN 330cc X 30"/>
    <n v="112"/>
    <m/>
    <m/>
    <d v="2026-03-30T00:00:00"/>
    <n v="173"/>
    <s v="Mayor a 120 días"/>
    <n v="0.96111111111111114"/>
    <m/>
    <x v="0"/>
    <s v="Excluir"/>
    <d v="2025-10-01T00:00:00"/>
    <n v="5040"/>
    <n v="151200"/>
    <n v="498.96"/>
    <n v="3128"/>
    <s v="Ret"/>
    <n v="180"/>
    <s v="No"/>
    <s v="No"/>
    <s v="Si"/>
    <s v="Si"/>
    <s v="Si"/>
    <s v="No"/>
    <d v="2026-02-28T00:00:00"/>
    <s v=""/>
    <n v="7"/>
    <m/>
    <s v="Ret Pack"/>
    <s v="A"/>
    <s v="Ret Pack  A"/>
  </r>
  <r>
    <s v="M_D3_DER"/>
    <x v="4"/>
    <s v="Aguila RN 330cc X 30"/>
    <n v="112"/>
    <m/>
    <m/>
    <d v="2026-03-28T00:00:00"/>
    <n v="171"/>
    <s v="Mayor a 120 días"/>
    <n v="0.95"/>
    <m/>
    <x v="0"/>
    <s v="Excluir"/>
    <d v="2025-09-29T00:00:00"/>
    <n v="5040"/>
    <n v="151200"/>
    <n v="498.96"/>
    <n v="3128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D4_IZQ_"/>
    <x v="4"/>
    <s v="Aguila RN 330cc X 30"/>
    <n v="96"/>
    <m/>
    <m/>
    <d v="2026-02-20T00:00:00"/>
    <n v="135"/>
    <s v="Mayor a 120 días"/>
    <n v="0.75"/>
    <s v="NVL 1"/>
    <x v="0"/>
    <s v="Excluir"/>
    <d v="2025-08-24T00:00:00"/>
    <n v="4320"/>
    <n v="129600"/>
    <n v="427.68"/>
    <n v="3128"/>
    <s v="Ret"/>
    <n v="180"/>
    <s v="No"/>
    <s v="No"/>
    <s v="Si"/>
    <s v="Si"/>
    <s v="Si"/>
    <s v="No"/>
    <d v="2026-01-21T00:00:00"/>
    <s v=""/>
    <n v="45"/>
    <m/>
    <s v="Ret Pack"/>
    <s v="A"/>
    <s v="Ret Pack  A"/>
  </r>
  <r>
    <s v="M_D4_DER_"/>
    <x v="4"/>
    <s v="Aguila RN 330cc X 30"/>
    <n v="112"/>
    <m/>
    <m/>
    <d v="2026-02-25T00:00:00"/>
    <n v="140"/>
    <s v="Mayor a 120 días"/>
    <n v="0.77777777777777779"/>
    <s v="NVL 1"/>
    <x v="0"/>
    <s v="Excluir"/>
    <d v="2025-08-29T00:00:00"/>
    <n v="5040"/>
    <n v="151200"/>
    <n v="498.96"/>
    <n v="3128"/>
    <s v="Ret"/>
    <n v="180"/>
    <s v="No"/>
    <s v="No"/>
    <s v="Si"/>
    <s v="Si"/>
    <s v="Si"/>
    <s v="No"/>
    <d v="2026-01-26T00:00:00"/>
    <s v=""/>
    <n v="40"/>
    <m/>
    <s v="Ret Pack"/>
    <s v="A"/>
    <s v="Ret Pack  A"/>
  </r>
  <r>
    <s v="M_D5_IZQ_"/>
    <x v="4"/>
    <s v="Aguila RN 330cc X 30"/>
    <n v="112"/>
    <m/>
    <m/>
    <d v="2026-02-23T00:00:00"/>
    <n v="138"/>
    <s v="Mayor a 120 días"/>
    <n v="0.76666666666666672"/>
    <s v="NVL 1"/>
    <x v="0"/>
    <s v="Excluir"/>
    <d v="2025-08-27T00:00:00"/>
    <n v="5040"/>
    <n v="151200"/>
    <n v="498.96"/>
    <n v="3128"/>
    <s v="Ret"/>
    <n v="180"/>
    <s v="No"/>
    <s v="No"/>
    <s v="Si"/>
    <s v="Si"/>
    <s v="Si"/>
    <s v="No"/>
    <d v="2026-01-24T00:00:00"/>
    <s v=""/>
    <n v="42"/>
    <m/>
    <s v="Ret Pack"/>
    <s v="A"/>
    <s v="Ret Pack  A"/>
  </r>
  <r>
    <s v="M_D5_DER_"/>
    <x v="4"/>
    <s v="Aguila RN 330cc X 30"/>
    <n v="112"/>
    <m/>
    <m/>
    <d v="2026-02-24T00:00:00"/>
    <n v="139"/>
    <s v="Mayor a 120 días"/>
    <n v="0.77222222222222225"/>
    <s v="NVL 1"/>
    <x v="0"/>
    <s v="Excluir"/>
    <d v="2025-08-28T00:00:00"/>
    <n v="5040"/>
    <n v="151200"/>
    <n v="498.96"/>
    <n v="3128"/>
    <s v="Ret"/>
    <n v="180"/>
    <s v="No"/>
    <s v="No"/>
    <s v="Si"/>
    <s v="Si"/>
    <s v="Si"/>
    <s v="No"/>
    <d v="2026-01-25T00:00:00"/>
    <s v=""/>
    <n v="41"/>
    <m/>
    <s v="Ret Pack"/>
    <s v="A"/>
    <s v="Ret Pack  A"/>
  </r>
  <r>
    <s v="M_D6_IZQ_"/>
    <x v="4"/>
    <s v="Aguila RN 330cc X 30"/>
    <n v="112"/>
    <m/>
    <m/>
    <d v="2026-03-28T00:00:00"/>
    <n v="171"/>
    <s v="Mayor a 120 días"/>
    <n v="0.95"/>
    <m/>
    <x v="0"/>
    <s v="Excluir"/>
    <d v="2025-09-29T00:00:00"/>
    <n v="5040"/>
    <n v="151200"/>
    <n v="498.96"/>
    <n v="3128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D6_DER_"/>
    <x v="4"/>
    <s v="Aguila RN 330cc X 30"/>
    <n v="112"/>
    <m/>
    <m/>
    <d v="2026-02-21T00:00:00"/>
    <n v="136"/>
    <s v="Mayor a 120 días"/>
    <n v="0.75555555555555554"/>
    <s v="NVL 2"/>
    <x v="0"/>
    <s v="Excluir"/>
    <d v="2025-08-25T00:00:00"/>
    <n v="5040"/>
    <n v="151200"/>
    <n v="498.96"/>
    <n v="3128"/>
    <s v="Ret"/>
    <n v="180"/>
    <s v="No"/>
    <s v="No"/>
    <s v="Si"/>
    <s v="Si"/>
    <s v="Si"/>
    <s v="No"/>
    <d v="2026-01-22T00:00:00"/>
    <s v=""/>
    <n v="44"/>
    <m/>
    <s v="Ret Pack"/>
    <s v="A"/>
    <s v="Ret Pack  A"/>
  </r>
  <r>
    <s v="M_D7_IZQ_"/>
    <x v="4"/>
    <s v="Aguila RN 330cc X 30"/>
    <n v="112"/>
    <m/>
    <m/>
    <d v="2026-02-26T00:00:00"/>
    <n v="141"/>
    <s v="Mayor a 120 días"/>
    <n v="0.78333333333333333"/>
    <s v="NVL 1"/>
    <x v="0"/>
    <s v="Excluir"/>
    <d v="2025-08-30T00:00:00"/>
    <n v="5040"/>
    <n v="151200"/>
    <n v="498.96"/>
    <n v="3128"/>
    <s v="Ret"/>
    <n v="180"/>
    <s v="No"/>
    <s v="No"/>
    <s v="Si"/>
    <s v="Si"/>
    <s v="Si"/>
    <s v="No"/>
    <d v="2026-01-27T00:00:00"/>
    <s v=""/>
    <n v="39"/>
    <m/>
    <s v="Ret Pack"/>
    <s v="A"/>
    <s v="Ret Pack  A"/>
  </r>
  <r>
    <s v="M_D7_DER_"/>
    <x v="4"/>
    <s v="Aguila RN 330cc X 30"/>
    <n v="112"/>
    <m/>
    <m/>
    <d v="2026-02-20T00:00:00"/>
    <n v="135"/>
    <s v="Mayor a 120 días"/>
    <n v="0.75"/>
    <s v="NVL 2"/>
    <x v="0"/>
    <s v="Excluir"/>
    <d v="2025-08-24T00:00:00"/>
    <n v="5040"/>
    <n v="151200"/>
    <n v="498.96"/>
    <n v="3128"/>
    <s v="Ret"/>
    <n v="180"/>
    <s v="No"/>
    <s v="No"/>
    <s v="Si"/>
    <s v="Si"/>
    <s v="Si"/>
    <s v="No"/>
    <d v="2026-01-21T00:00:00"/>
    <s v=""/>
    <n v="45"/>
    <m/>
    <s v="Ret Pack"/>
    <s v="A"/>
    <s v="Ret Pack  A"/>
  </r>
  <r>
    <s v="M_D8_IZQ_"/>
    <x v="4"/>
    <s v="Aguila RN 330cc X 30"/>
    <n v="112"/>
    <m/>
    <m/>
    <d v="2026-02-20T00:00:00"/>
    <n v="135"/>
    <s v="Mayor a 120 días"/>
    <n v="0.75"/>
    <s v="NVL 2"/>
    <x v="0"/>
    <s v="Excluir"/>
    <d v="2025-08-24T00:00:00"/>
    <n v="5040"/>
    <n v="151200"/>
    <n v="498.96"/>
    <n v="3128"/>
    <s v="Ret"/>
    <n v="180"/>
    <s v="No"/>
    <s v="No"/>
    <s v="Si"/>
    <s v="Si"/>
    <s v="Si"/>
    <s v="No"/>
    <d v="2026-01-21T00:00:00"/>
    <s v=""/>
    <n v="45"/>
    <m/>
    <s v="Ret Pack"/>
    <s v="A"/>
    <s v="Ret Pack  A"/>
  </r>
  <r>
    <s v="M_D8_DER_"/>
    <x v="4"/>
    <s v="Aguila RN 330cc X 30"/>
    <n v="112"/>
    <m/>
    <m/>
    <d v="2026-02-20T00:00:00"/>
    <n v="135"/>
    <s v="Mayor a 120 días"/>
    <n v="0.75"/>
    <s v="NVL 2"/>
    <x v="0"/>
    <s v="Excluir"/>
    <d v="2025-08-24T00:00:00"/>
    <n v="5040"/>
    <n v="151200"/>
    <n v="498.96"/>
    <n v="3128"/>
    <s v="Ret"/>
    <n v="180"/>
    <s v="No"/>
    <s v="No"/>
    <s v="Si"/>
    <s v="Si"/>
    <s v="Si"/>
    <s v="No"/>
    <d v="2026-01-21T00:00:00"/>
    <s v=""/>
    <n v="45"/>
    <m/>
    <s v="Ret Pack"/>
    <s v="A"/>
    <s v="Ret Pack  A"/>
  </r>
  <r>
    <s v="M_D9_IZQ"/>
    <x v="4"/>
    <s v="Aguila RN 330cc X 30"/>
    <n v="112"/>
    <m/>
    <m/>
    <d v="2026-02-27T00:00:00"/>
    <n v="142"/>
    <s v="Mayor a 120 días"/>
    <n v="0.78888888888888886"/>
    <s v="NVL 1"/>
    <x v="0"/>
    <s v="Excluir"/>
    <d v="2025-08-31T00:00:00"/>
    <n v="5040"/>
    <n v="151200"/>
    <n v="498.96"/>
    <n v="3128"/>
    <s v="Ret"/>
    <n v="180"/>
    <s v="No"/>
    <s v="No"/>
    <s v="Si"/>
    <s v="Si"/>
    <s v="Si"/>
    <s v="No"/>
    <d v="2026-01-28T00:00:00"/>
    <s v=""/>
    <n v="38"/>
    <m/>
    <s v="Ret Pack"/>
    <s v="A"/>
    <s v="Ret Pack  A"/>
  </r>
  <r>
    <s v="M_D9_DER"/>
    <x v="4"/>
    <s v="Aguila RN 330cc X 30"/>
    <n v="112"/>
    <m/>
    <m/>
    <d v="2026-02-24T00:00:00"/>
    <n v="139"/>
    <s v="Mayor a 120 días"/>
    <n v="0.77222222222222225"/>
    <s v="NVL 1"/>
    <x v="0"/>
    <s v="Excluir"/>
    <d v="2025-08-28T00:00:00"/>
    <n v="5040"/>
    <n v="151200"/>
    <n v="498.96"/>
    <n v="3128"/>
    <s v="Ret"/>
    <n v="180"/>
    <s v="No"/>
    <s v="No"/>
    <s v="Si"/>
    <s v="Si"/>
    <s v="Si"/>
    <s v="No"/>
    <d v="2026-01-25T00:00:00"/>
    <s v=""/>
    <n v="41"/>
    <m/>
    <s v="Ret Pack"/>
    <s v="A"/>
    <s v="Ret Pack  A"/>
  </r>
  <r>
    <s v="M_D10_IZQ_"/>
    <x v="4"/>
    <s v="Aguila RN 330cc X 30"/>
    <n v="112"/>
    <m/>
    <m/>
    <d v="2026-03-29T00:00:00"/>
    <n v="172"/>
    <s v="Mayor a 120 días"/>
    <n v="0.9555555555555556"/>
    <m/>
    <x v="0"/>
    <s v="Excluir"/>
    <d v="2025-09-30T00:00:00"/>
    <n v="5040"/>
    <n v="151200"/>
    <n v="498.96"/>
    <n v="3128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D10_DER_"/>
    <x v="4"/>
    <s v="Aguila RN 330cc X 30"/>
    <n v="112"/>
    <m/>
    <m/>
    <d v="2026-03-28T00:00:00"/>
    <n v="171"/>
    <s v="Mayor a 120 días"/>
    <n v="0.95"/>
    <m/>
    <x v="0"/>
    <s v="Excluir"/>
    <d v="2025-09-29T00:00:00"/>
    <n v="5040"/>
    <n v="151200"/>
    <n v="498.96"/>
    <n v="3128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D11_IZQ"/>
    <x v="4"/>
    <s v="Aguila RN 330cc X 30"/>
    <n v="112"/>
    <m/>
    <m/>
    <d v="2026-02-23T00:00:00"/>
    <n v="138"/>
    <s v="Mayor a 120 días"/>
    <n v="0.76666666666666672"/>
    <s v="NVL 1"/>
    <x v="0"/>
    <s v="Excluir"/>
    <d v="2025-08-27T00:00:00"/>
    <n v="5040"/>
    <n v="151200"/>
    <n v="498.96"/>
    <n v="3128"/>
    <s v="Ret"/>
    <n v="180"/>
    <s v="No"/>
    <s v="No"/>
    <s v="Si"/>
    <s v="Si"/>
    <s v="Si"/>
    <s v="No"/>
    <d v="2026-01-24T00:00:00"/>
    <s v=""/>
    <n v="42"/>
    <m/>
    <s v="Ret Pack"/>
    <s v="A"/>
    <s v="Ret Pack  A"/>
  </r>
  <r>
    <s v="M_D11_DER"/>
    <x v="4"/>
    <s v="Aguila RN 330cc X 30"/>
    <n v="112"/>
    <m/>
    <m/>
    <d v="2026-03-29T00:00:00"/>
    <n v="172"/>
    <s v="Mayor a 120 días"/>
    <n v="0.9555555555555556"/>
    <m/>
    <x v="0"/>
    <s v="Excluir"/>
    <d v="2025-09-30T00:00:00"/>
    <n v="5040"/>
    <n v="151200"/>
    <n v="498.96"/>
    <n v="3128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D12_IZQ_"/>
    <x v="4"/>
    <s v="Aguila RN 330cc X 30"/>
    <n v="112"/>
    <m/>
    <m/>
    <d v="2026-03-29T00:00:00"/>
    <n v="172"/>
    <s v="Mayor a 120 días"/>
    <n v="0.9555555555555556"/>
    <m/>
    <x v="0"/>
    <s v="Excluir"/>
    <d v="2025-09-30T00:00:00"/>
    <n v="5040"/>
    <n v="151200"/>
    <n v="498.96"/>
    <n v="3128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D12_DER_"/>
    <x v="4"/>
    <s v="Aguila RN 330cc X 30"/>
    <n v="112"/>
    <m/>
    <m/>
    <d v="2026-03-29T00:00:00"/>
    <n v="172"/>
    <s v="Mayor a 120 días"/>
    <n v="0.9555555555555556"/>
    <m/>
    <x v="0"/>
    <s v="Excluir"/>
    <d v="2025-09-30T00:00:00"/>
    <n v="5040"/>
    <n v="151200"/>
    <n v="498.96"/>
    <n v="3128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D13_IZQ_"/>
    <x v="4"/>
    <s v="Aguila RN 330cc X 30"/>
    <n v="112"/>
    <m/>
    <m/>
    <d v="2026-03-28T00:00:00"/>
    <n v="171"/>
    <s v="Mayor a 120 días"/>
    <n v="0.95"/>
    <m/>
    <x v="0"/>
    <s v="Excluir"/>
    <d v="2025-09-29T00:00:00"/>
    <n v="5040"/>
    <n v="151200"/>
    <n v="498.96"/>
    <n v="3128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D13_DER_"/>
    <x v="4"/>
    <s v="Aguila RN 330cc X 30"/>
    <n v="112"/>
    <m/>
    <m/>
    <d v="2026-03-27T00:00:00"/>
    <n v="170"/>
    <s v="Mayor a 120 días"/>
    <n v="0.94444444444444442"/>
    <m/>
    <x v="0"/>
    <s v="Excluir"/>
    <d v="2025-09-28T00:00:00"/>
    <n v="5040"/>
    <n v="151200"/>
    <n v="498.96"/>
    <n v="3128"/>
    <s v="Ret"/>
    <n v="180"/>
    <s v="No"/>
    <s v="No"/>
    <s v="Si"/>
    <s v="Si"/>
    <s v="Si"/>
    <s v="No"/>
    <d v="2026-02-25T00:00:00"/>
    <s v=""/>
    <n v="10"/>
    <m/>
    <s v="Ret Pack"/>
    <s v="A"/>
    <s v="Ret Pack  A"/>
  </r>
  <r>
    <s v="M_D14_IZQ_"/>
    <x v="0"/>
    <s v="COSTEÑA RN 330 X 30"/>
    <n v="112"/>
    <m/>
    <m/>
    <d v="2026-03-27T00:00:00"/>
    <n v="170"/>
    <s v="Mayor a 120 días"/>
    <n v="0.94444444444444442"/>
    <m/>
    <x v="0"/>
    <s v="Excluir"/>
    <d v="2025-09-28T00:00:00"/>
    <n v="5040"/>
    <n v="151200"/>
    <n v="498.96"/>
    <n v="20867"/>
    <s v="Ret"/>
    <n v="180"/>
    <s v="No"/>
    <s v="No"/>
    <s v="Si"/>
    <s v="Si"/>
    <s v="Si"/>
    <s v="No"/>
    <d v="2026-02-25T00:00:00"/>
    <s v=""/>
    <n v="10"/>
    <m/>
    <s v="Ret Pack"/>
    <s v="A"/>
    <s v="Ret Pack  A"/>
  </r>
  <r>
    <s v="M_D14_DER_"/>
    <x v="4"/>
    <s v="Aguila RN 330cc X 30"/>
    <n v="112"/>
    <m/>
    <m/>
    <d v="2026-03-26T00:00:00"/>
    <n v="169"/>
    <s v="Mayor a 120 días"/>
    <n v="0.93888888888888888"/>
    <m/>
    <x v="0"/>
    <s v="Excluir"/>
    <d v="2025-09-27T00:00:00"/>
    <n v="5040"/>
    <n v="151200"/>
    <n v="498.96"/>
    <n v="3128"/>
    <s v="Ret"/>
    <n v="180"/>
    <s v="No"/>
    <s v="No"/>
    <s v="Si"/>
    <s v="Si"/>
    <s v="Si"/>
    <s v="No"/>
    <d v="2026-02-24T00:00:00"/>
    <s v=""/>
    <n v="11"/>
    <m/>
    <s v="Ret Pack"/>
    <s v="A"/>
    <s v="Ret Pack  A"/>
  </r>
  <r>
    <s v="M_D-COLMNA-2"/>
    <x v="19"/>
    <s v="Aguila Lig R 330cc X 30"/>
    <n v="1"/>
    <m/>
    <m/>
    <d v="2026-02-19T00:00:00"/>
    <n v="134"/>
    <s v="Mayor a 120 días"/>
    <n v="0.74444444444444446"/>
    <m/>
    <x v="0"/>
    <s v="Excluir"/>
    <d v="2025-08-23T00:00:00"/>
    <n v="45"/>
    <n v="1350"/>
    <n v="4.4550000000000001"/>
    <n v="2160"/>
    <s v="Ret"/>
    <n v="180"/>
    <s v="No"/>
    <s v="No"/>
    <s v="Si"/>
    <s v="Si"/>
    <s v="Si"/>
    <s v="No"/>
    <d v="2026-01-20T00:00:00"/>
    <s v=""/>
    <n v="46"/>
    <m/>
    <s v="Ret Pack"/>
    <s v="A"/>
    <s v="Ret Pack  A"/>
  </r>
  <r>
    <s v="M_D-COLMNA-2"/>
    <x v="4"/>
    <s v="Aguila RN 330cc X 30"/>
    <n v="64"/>
    <m/>
    <m/>
    <d v="2026-02-21T00:00:00"/>
    <n v="136"/>
    <s v="Mayor a 120 días"/>
    <n v="0.75555555555555554"/>
    <m/>
    <x v="0"/>
    <s v="Excluir"/>
    <d v="2025-08-25T00:00:00"/>
    <n v="2880"/>
    <n v="86400"/>
    <n v="285.12"/>
    <n v="3128"/>
    <s v="Ret"/>
    <n v="180"/>
    <s v="No"/>
    <s v="No"/>
    <s v="Si"/>
    <s v="Si"/>
    <s v="Si"/>
    <s v="No"/>
    <d v="2026-01-22T00:00:00"/>
    <s v=""/>
    <n v="44"/>
    <m/>
    <s v="Ret Pack"/>
    <s v="A"/>
    <s v="Ret Pack  A"/>
  </r>
  <r>
    <s v="M_D-COLMNA-3"/>
    <x v="4"/>
    <s v="Aguila RN 330cc X 30"/>
    <n v="128"/>
    <m/>
    <m/>
    <d v="2026-02-20T00:00:00"/>
    <n v="135"/>
    <s v="Mayor a 120 días"/>
    <n v="0.75"/>
    <m/>
    <x v="0"/>
    <s v="Excluir"/>
    <d v="2025-08-24T00:00:00"/>
    <n v="5760"/>
    <n v="172800"/>
    <n v="570.24"/>
    <n v="3128"/>
    <s v="Ret"/>
    <n v="180"/>
    <s v="No"/>
    <s v="No"/>
    <s v="Si"/>
    <s v="Si"/>
    <s v="Si"/>
    <s v="No"/>
    <d v="2026-01-21T00:00:00"/>
    <s v=""/>
    <n v="45"/>
    <m/>
    <s v="Ret Pack"/>
    <s v="A"/>
    <s v="Ret Pack  A"/>
  </r>
  <r>
    <s v="M_D-COLMNA-3"/>
    <x v="3"/>
    <s v="Poker R 330cc X 30"/>
    <n v="120"/>
    <m/>
    <m/>
    <d v="2026-03-27T00:00:00"/>
    <n v="170"/>
    <s v="Mayor a 120 días"/>
    <n v="0.94444444444444442"/>
    <m/>
    <x v="0"/>
    <s v="Excluir"/>
    <d v="2025-09-28T00:00:00"/>
    <n v="5400"/>
    <n v="162000"/>
    <n v="534.6"/>
    <n v="2512"/>
    <s v="Ret"/>
    <n v="180"/>
    <s v="No"/>
    <s v="No"/>
    <s v="Si"/>
    <s v="Si"/>
    <s v="Si"/>
    <s v="No"/>
    <d v="2026-02-25T00:00:00"/>
    <s v=""/>
    <n v="10"/>
    <m/>
    <s v="Ret Pack"/>
    <s v="A"/>
    <s v="Ret Pack  A"/>
  </r>
  <r>
    <s v="M_D-COLMNA-4"/>
    <x v="4"/>
    <s v="Aguila RN 330cc X 30"/>
    <n v="128"/>
    <m/>
    <m/>
    <d v="2026-03-27T00:00:00"/>
    <n v="170"/>
    <s v="Mayor a 120 días"/>
    <n v="0.94444444444444442"/>
    <m/>
    <x v="0"/>
    <s v="Excluir"/>
    <d v="2025-09-28T00:00:00"/>
    <n v="5760"/>
    <n v="172800"/>
    <n v="570.24"/>
    <n v="3128"/>
    <s v="Ret"/>
    <n v="180"/>
    <s v="No"/>
    <s v="No"/>
    <s v="Si"/>
    <s v="Si"/>
    <s v="Si"/>
    <s v="No"/>
    <d v="2026-02-25T00:00:00"/>
    <s v=""/>
    <n v="10"/>
    <m/>
    <s v="Ret Pack"/>
    <s v="A"/>
    <s v="Ret Pack  A"/>
  </r>
  <r>
    <s v="M_D-COLMNA-5"/>
    <x v="4"/>
    <s v="Aguila RN 330cc X 30"/>
    <n v="72"/>
    <m/>
    <m/>
    <d v="2026-03-26T00:00:00"/>
    <n v="169"/>
    <s v="Mayor a 120 días"/>
    <n v="0.93888888888888888"/>
    <m/>
    <x v="0"/>
    <s v="Excluir"/>
    <d v="2025-09-27T00:00:00"/>
    <n v="3240"/>
    <n v="97200"/>
    <n v="320.76"/>
    <n v="3128"/>
    <s v="Ret"/>
    <n v="180"/>
    <s v="No"/>
    <s v="No"/>
    <s v="Si"/>
    <s v="Si"/>
    <s v="Si"/>
    <s v="No"/>
    <d v="2026-02-24T00:00:00"/>
    <s v=""/>
    <n v="11"/>
    <m/>
    <s v="Ret Pack"/>
    <s v="A"/>
    <s v="Ret Pack  A"/>
  </r>
  <r>
    <s v="M_D1_D14_PASILLO_"/>
    <x v="4"/>
    <s v="Aguila RN 330cc X 30"/>
    <n v="200"/>
    <m/>
    <m/>
    <d v="2026-03-29T00:00:00"/>
    <n v="172"/>
    <s v="Mayor a 120 días"/>
    <n v="0.9555555555555556"/>
    <m/>
    <x v="5"/>
    <s v="Excluir"/>
    <d v="2025-09-30T00:00:00"/>
    <n v="9000"/>
    <n v="270000"/>
    <n v="891"/>
    <n v="3128"/>
    <s v="Ret"/>
    <n v="180"/>
    <s v="No"/>
    <s v="No"/>
    <s v="Si"/>
    <s v="Si"/>
    <s v="Si"/>
    <s v="No"/>
    <d v="2026-02-27T00:00:00"/>
    <s v=""/>
    <n v="8"/>
    <m/>
    <s v="Ret Pack"/>
    <s v="A"/>
    <s v="Ret Pack  A"/>
  </r>
  <r>
    <s v="M_D1_D14_PASILLO_"/>
    <x v="4"/>
    <s v="Aguila RN 330cc X 30"/>
    <n v="100"/>
    <m/>
    <m/>
    <d v="2026-03-30T00:00:00"/>
    <n v="173"/>
    <s v="Mayor a 120 días"/>
    <n v="0.96111111111111114"/>
    <m/>
    <x v="5"/>
    <s v="Excluir"/>
    <d v="2025-10-01T00:00:00"/>
    <n v="4500"/>
    <n v="135000"/>
    <n v="445.5"/>
    <n v="3128"/>
    <s v="Ret"/>
    <n v="180"/>
    <s v="No"/>
    <s v="No"/>
    <s v="Si"/>
    <s v="Si"/>
    <s v="Si"/>
    <s v="No"/>
    <d v="2026-02-28T00:00:00"/>
    <s v=""/>
    <n v="7"/>
    <m/>
    <s v="Ret Pack"/>
    <s v="A"/>
    <s v="Ret Pack  A"/>
  </r>
  <r>
    <s v="M_D15_D27_PASILLO"/>
    <x v="4"/>
    <s v="Aguila RN 330cc X 30"/>
    <n v="966"/>
    <m/>
    <m/>
    <d v="2026-03-27T00:00:00"/>
    <n v="170"/>
    <s v="Mayor a 120 días"/>
    <n v="0.94444444444444442"/>
    <m/>
    <x v="5"/>
    <s v="Excluir"/>
    <d v="2025-09-28T00:00:00"/>
    <n v="43470"/>
    <n v="1304100"/>
    <n v="4303.53"/>
    <n v="3128"/>
    <s v="Ret"/>
    <n v="180"/>
    <s v="No"/>
    <s v="No"/>
    <s v="Si"/>
    <s v="Si"/>
    <s v="Si"/>
    <s v="No"/>
    <d v="2026-02-25T00:00:00"/>
    <s v=""/>
    <n v="10"/>
    <m/>
    <s v="Ret Pack"/>
    <s v="A"/>
    <s v="Ret Pack  A"/>
  </r>
  <r>
    <s v="M_D15_IZQ_"/>
    <x v="4"/>
    <s v="Aguila RN 330cc X 30"/>
    <n v="96"/>
    <m/>
    <m/>
    <d v="2026-03-24T00:00:00"/>
    <n v="167"/>
    <s v="Mayor a 120 días"/>
    <n v="0.92777777777777781"/>
    <m/>
    <x v="0"/>
    <s v="Excluir"/>
    <d v="2025-09-25T00:00:00"/>
    <n v="4320"/>
    <n v="129600"/>
    <n v="427.68"/>
    <n v="3128"/>
    <s v="Ret"/>
    <n v="180"/>
    <s v="No"/>
    <s v="No"/>
    <s v="Si"/>
    <s v="Si"/>
    <s v="Si"/>
    <s v="No"/>
    <d v="2026-02-22T00:00:00"/>
    <s v=""/>
    <n v="13"/>
    <m/>
    <s v="Ret Pack"/>
    <s v="A"/>
    <s v="Ret Pack  A"/>
  </r>
  <r>
    <s v="M_D15_DER_"/>
    <x v="4"/>
    <s v="Aguila RN 330cc X 30"/>
    <n v="96"/>
    <m/>
    <m/>
    <d v="2026-03-25T00:00:00"/>
    <n v="168"/>
    <s v="Mayor a 120 días"/>
    <n v="0.93333333333333335"/>
    <m/>
    <x v="0"/>
    <s v="Excluir"/>
    <d v="2025-09-26T00:00:00"/>
    <n v="4320"/>
    <n v="129600"/>
    <n v="427.68"/>
    <n v="3128"/>
    <s v="Ret"/>
    <n v="180"/>
    <s v="No"/>
    <s v="No"/>
    <s v="Si"/>
    <s v="Si"/>
    <s v="Si"/>
    <s v="No"/>
    <d v="2026-02-23T00:00:00"/>
    <s v=""/>
    <n v="12"/>
    <m/>
    <s v="Ret Pack"/>
    <s v="A"/>
    <s v="Ret Pack  A"/>
  </r>
  <r>
    <s v="M_D16_IZQ_"/>
    <x v="4"/>
    <s v="Aguila RN 330cc X 30"/>
    <n v="96"/>
    <m/>
    <m/>
    <d v="2026-03-24T00:00:00"/>
    <n v="167"/>
    <s v="Mayor a 120 días"/>
    <n v="0.92777777777777781"/>
    <m/>
    <x v="0"/>
    <s v="Excluir"/>
    <d v="2025-09-25T00:00:00"/>
    <n v="4320"/>
    <n v="129600"/>
    <n v="427.68"/>
    <n v="3128"/>
    <s v="Ret"/>
    <n v="180"/>
    <s v="No"/>
    <s v="No"/>
    <s v="Si"/>
    <s v="Si"/>
    <s v="Si"/>
    <s v="No"/>
    <d v="2026-02-22T00:00:00"/>
    <s v=""/>
    <n v="13"/>
    <m/>
    <s v="Ret Pack"/>
    <s v="A"/>
    <s v="Ret Pack  A"/>
  </r>
  <r>
    <s v="M_D16_DER"/>
    <x v="4"/>
    <s v="Aguila RN 330cc X 30"/>
    <n v="96"/>
    <m/>
    <m/>
    <d v="2026-03-26T00:00:00"/>
    <n v="169"/>
    <s v="Mayor a 120 días"/>
    <n v="0.93888888888888888"/>
    <m/>
    <x v="0"/>
    <s v="Excluir"/>
    <d v="2025-09-27T00:00:00"/>
    <n v="4320"/>
    <n v="129600"/>
    <n v="427.68"/>
    <n v="3128"/>
    <s v="Ret"/>
    <n v="180"/>
    <s v="No"/>
    <s v="No"/>
    <s v="Si"/>
    <s v="Si"/>
    <s v="Si"/>
    <s v="No"/>
    <d v="2026-02-24T00:00:00"/>
    <s v=""/>
    <n v="11"/>
    <m/>
    <s v="Ret Pack"/>
    <s v="A"/>
    <s v="Ret Pack  A"/>
  </r>
  <r>
    <s v="M_D17_IZQ_"/>
    <x v="7"/>
    <s v="Aguila Lig R 750cc X 16"/>
    <n v="68"/>
    <m/>
    <m/>
    <d v="2026-03-17T00:00:00"/>
    <n v="160"/>
    <s v="Mayor a 120 días"/>
    <n v="0.88888888888888884"/>
    <m/>
    <x v="0"/>
    <s v="Excluir"/>
    <d v="2025-09-18T00:00:00"/>
    <n v="2448"/>
    <n v="39168"/>
    <n v="293.76"/>
    <n v="3664"/>
    <s v="Ret"/>
    <n v="180"/>
    <s v="No"/>
    <s v="No"/>
    <s v="Si"/>
    <s v="Si"/>
    <s v="Si"/>
    <s v="No"/>
    <d v="2026-02-15T00:00:00"/>
    <s v=""/>
    <n v="20"/>
    <m/>
    <s v="Ret Pack"/>
    <s v="A"/>
    <s v="Ret Pack  A"/>
  </r>
  <r>
    <s v="M_D17_IZQ_"/>
    <x v="19"/>
    <s v="Aguila Lig R 330cc X 30"/>
    <n v="2"/>
    <m/>
    <m/>
    <d v="2026-03-19T00:00:00"/>
    <n v="162"/>
    <s v="Mayor a 120 días"/>
    <n v="0.9"/>
    <m/>
    <x v="0"/>
    <s v="Excluir"/>
    <d v="2025-09-20T00:00:00"/>
    <n v="90"/>
    <n v="2700"/>
    <n v="8.91"/>
    <n v="2160"/>
    <s v="Ret"/>
    <n v="180"/>
    <s v="No"/>
    <s v="No"/>
    <s v="Si"/>
    <s v="Si"/>
    <s v="Si"/>
    <s v="No"/>
    <d v="2026-02-17T00:00:00"/>
    <s v=""/>
    <n v="18"/>
    <m/>
    <s v="Ret Pack"/>
    <s v="A"/>
    <s v="Ret Pack  A"/>
  </r>
  <r>
    <s v="M_D17_DER_"/>
    <x v="4"/>
    <s v="Aguila RN 330cc X 30"/>
    <n v="96"/>
    <m/>
    <m/>
    <d v="2026-03-26T00:00:00"/>
    <n v="169"/>
    <s v="Mayor a 120 días"/>
    <n v="0.93888888888888888"/>
    <m/>
    <x v="0"/>
    <s v="Excluir"/>
    <d v="2025-09-27T00:00:00"/>
    <n v="4320"/>
    <n v="129600"/>
    <n v="427.68"/>
    <n v="3128"/>
    <s v="Ret"/>
    <n v="180"/>
    <s v="No"/>
    <s v="No"/>
    <s v="Si"/>
    <s v="Si"/>
    <s v="Si"/>
    <s v="No"/>
    <d v="2026-02-24T00:00:00"/>
    <s v=""/>
    <n v="11"/>
    <m/>
    <s v="Ret Pack"/>
    <s v="A"/>
    <s v="Ret Pack  A"/>
  </r>
  <r>
    <s v="M_D18_IZQ_"/>
    <x v="4"/>
    <s v="Aguila RN 330cc X 30"/>
    <n v="96"/>
    <m/>
    <m/>
    <d v="2026-03-26T00:00:00"/>
    <n v="169"/>
    <s v="Mayor a 120 días"/>
    <n v="0.93888888888888888"/>
    <m/>
    <x v="0"/>
    <s v="Excluir"/>
    <d v="2025-09-27T00:00:00"/>
    <n v="4320"/>
    <n v="129600"/>
    <n v="427.68"/>
    <n v="3128"/>
    <s v="Ret"/>
    <n v="180"/>
    <s v="No"/>
    <s v="No"/>
    <s v="Si"/>
    <s v="Si"/>
    <s v="Si"/>
    <s v="No"/>
    <d v="2026-02-24T00:00:00"/>
    <s v=""/>
    <n v="11"/>
    <m/>
    <s v="Ret Pack"/>
    <s v="A"/>
    <s v="Ret Pack  A"/>
  </r>
  <r>
    <s v="M_D18_DER"/>
    <x v="4"/>
    <s v="Aguila RN 330cc X 30"/>
    <n v="96"/>
    <m/>
    <m/>
    <d v="2026-03-25T00:00:00"/>
    <n v="168"/>
    <s v="Mayor a 120 días"/>
    <n v="0.93333333333333335"/>
    <m/>
    <x v="0"/>
    <s v="Excluir"/>
    <d v="2025-09-26T00:00:00"/>
    <n v="4320"/>
    <n v="129600"/>
    <n v="427.68"/>
    <n v="3128"/>
    <s v="Ret"/>
    <n v="180"/>
    <s v="No"/>
    <s v="No"/>
    <s v="Si"/>
    <s v="Si"/>
    <s v="Si"/>
    <s v="No"/>
    <d v="2026-02-23T00:00:00"/>
    <s v=""/>
    <n v="12"/>
    <m/>
    <s v="Ret Pack"/>
    <s v="A"/>
    <s v="Ret Pack  A"/>
  </r>
  <r>
    <s v="M_D19_IZQ_"/>
    <x v="3"/>
    <s v="Poker R 330cc X 30"/>
    <n v="96"/>
    <m/>
    <m/>
    <d v="2026-03-24T00:00:00"/>
    <n v="167"/>
    <s v="Mayor a 120 días"/>
    <n v="0.92777777777777781"/>
    <m/>
    <x v="0"/>
    <s v="Excluir"/>
    <d v="2025-09-25T00:00:00"/>
    <n v="4320"/>
    <n v="129600"/>
    <n v="427.68"/>
    <n v="2512"/>
    <s v="Ret"/>
    <n v="180"/>
    <s v="No"/>
    <s v="No"/>
    <s v="Si"/>
    <s v="Si"/>
    <s v="Si"/>
    <s v="No"/>
    <d v="2026-02-22T00:00:00"/>
    <s v=""/>
    <n v="13"/>
    <m/>
    <s v="Ret Pack"/>
    <s v="A"/>
    <s v="Ret Pack  A"/>
  </r>
  <r>
    <s v="M_D19_DER_"/>
    <x v="3"/>
    <s v="Poker R 330cc X 30"/>
    <n v="96"/>
    <m/>
    <m/>
    <d v="2026-03-24T00:00:00"/>
    <n v="167"/>
    <s v="Mayor a 120 días"/>
    <n v="0.92777777777777781"/>
    <m/>
    <x v="0"/>
    <s v="Excluir"/>
    <d v="2025-09-25T00:00:00"/>
    <n v="4320"/>
    <n v="129600"/>
    <n v="427.68"/>
    <n v="2512"/>
    <s v="Ret"/>
    <n v="180"/>
    <s v="No"/>
    <s v="No"/>
    <s v="Si"/>
    <s v="Si"/>
    <s v="Si"/>
    <s v="No"/>
    <d v="2026-02-22T00:00:00"/>
    <s v=""/>
    <n v="13"/>
    <m/>
    <s v="Ret Pack"/>
    <s v="A"/>
    <s v="Ret Pack  A"/>
  </r>
  <r>
    <s v="M_D20_IZQ_"/>
    <x v="4"/>
    <s v="Aguila RN 330cc X 30"/>
    <n v="96"/>
    <m/>
    <m/>
    <d v="2026-03-25T00:00:00"/>
    <n v="168"/>
    <s v="Mayor a 120 días"/>
    <n v="0.93333333333333335"/>
    <m/>
    <x v="0"/>
    <s v="Excluir"/>
    <d v="2025-09-26T00:00:00"/>
    <n v="4320"/>
    <n v="129600"/>
    <n v="427.68"/>
    <n v="3128"/>
    <s v="Ret"/>
    <n v="180"/>
    <s v="No"/>
    <s v="No"/>
    <s v="Si"/>
    <s v="Si"/>
    <s v="Si"/>
    <s v="No"/>
    <d v="2026-02-23T00:00:00"/>
    <s v=""/>
    <n v="12"/>
    <m/>
    <s v="Ret Pack"/>
    <s v="A"/>
    <s v="Ret Pack  A"/>
  </r>
  <r>
    <s v="M_D20_DER_"/>
    <x v="4"/>
    <s v="Aguila RN 330cc X 30"/>
    <n v="96"/>
    <m/>
    <m/>
    <d v="2026-03-26T00:00:00"/>
    <n v="169"/>
    <s v="Mayor a 120 días"/>
    <n v="0.93888888888888888"/>
    <m/>
    <x v="0"/>
    <s v="Excluir"/>
    <d v="2025-09-27T00:00:00"/>
    <n v="4320"/>
    <n v="129600"/>
    <n v="427.68"/>
    <n v="3128"/>
    <s v="Ret"/>
    <n v="180"/>
    <s v="No"/>
    <s v="No"/>
    <s v="Si"/>
    <s v="Si"/>
    <s v="Si"/>
    <s v="No"/>
    <d v="2026-02-24T00:00:00"/>
    <s v=""/>
    <n v="11"/>
    <m/>
    <s v="Ret Pack"/>
    <s v="A"/>
    <s v="Ret Pack  A"/>
  </r>
  <r>
    <s v="M_D21_IZQ_"/>
    <x v="3"/>
    <s v="Poker R 330cc X 30"/>
    <n v="96"/>
    <m/>
    <m/>
    <d v="2026-03-27T00:00:00"/>
    <n v="170"/>
    <s v="Mayor a 120 días"/>
    <n v="0.94444444444444442"/>
    <m/>
    <x v="0"/>
    <s v="Excluir"/>
    <d v="2025-09-28T00:00:00"/>
    <n v="4320"/>
    <n v="129600"/>
    <n v="427.68"/>
    <n v="2512"/>
    <s v="Ret"/>
    <n v="180"/>
    <s v="No"/>
    <s v="No"/>
    <s v="Si"/>
    <s v="Si"/>
    <s v="Si"/>
    <s v="No"/>
    <d v="2026-02-25T00:00:00"/>
    <s v=""/>
    <n v="10"/>
    <m/>
    <s v="Ret Pack"/>
    <s v="A"/>
    <s v="Ret Pack  A"/>
  </r>
  <r>
    <s v="M_D21_DER_"/>
    <x v="4"/>
    <s v="Aguila RN 330cc X 30"/>
    <n v="96"/>
    <m/>
    <m/>
    <d v="2026-03-26T00:00:00"/>
    <n v="169"/>
    <s v="Mayor a 120 días"/>
    <n v="0.93888888888888888"/>
    <m/>
    <x v="0"/>
    <s v="Excluir"/>
    <d v="2025-09-27T00:00:00"/>
    <n v="4320"/>
    <n v="129600"/>
    <n v="427.68"/>
    <n v="3128"/>
    <s v="Ret"/>
    <n v="180"/>
    <s v="No"/>
    <s v="No"/>
    <s v="Si"/>
    <s v="Si"/>
    <s v="Si"/>
    <s v="No"/>
    <d v="2026-02-24T00:00:00"/>
    <s v=""/>
    <n v="11"/>
    <m/>
    <s v="Ret Pack"/>
    <s v="A"/>
    <s v="Ret Pack  A"/>
  </r>
  <r>
    <s v="M_D22_IZQ_"/>
    <x v="4"/>
    <s v="Aguila RN 330cc X 30"/>
    <n v="96"/>
    <m/>
    <m/>
    <d v="2026-03-26T00:00:00"/>
    <n v="169"/>
    <s v="Mayor a 120 días"/>
    <n v="0.93888888888888888"/>
    <m/>
    <x v="0"/>
    <s v="Excluir"/>
    <d v="2025-09-27T00:00:00"/>
    <n v="4320"/>
    <n v="129600"/>
    <n v="427.68"/>
    <n v="3128"/>
    <s v="Ret"/>
    <n v="180"/>
    <s v="No"/>
    <s v="No"/>
    <s v="Si"/>
    <s v="Si"/>
    <s v="Si"/>
    <s v="No"/>
    <d v="2026-02-24T00:00:00"/>
    <s v=""/>
    <n v="11"/>
    <m/>
    <s v="Ret Pack"/>
    <s v="A"/>
    <s v="Ret Pack  A"/>
  </r>
  <r>
    <s v="M_D22_DER_"/>
    <x v="4"/>
    <s v="Aguila RN 330cc X 30"/>
    <n v="96"/>
    <m/>
    <m/>
    <d v="2026-03-18T00:00:00"/>
    <n v="161"/>
    <s v="Mayor a 120 días"/>
    <n v="0.89444444444444449"/>
    <s v=" "/>
    <x v="0"/>
    <s v="Excluir"/>
    <d v="2025-09-19T00:00:00"/>
    <n v="4320"/>
    <n v="129600"/>
    <n v="427.68"/>
    <n v="3128"/>
    <s v="Ret"/>
    <n v="180"/>
    <s v="No"/>
    <s v="No"/>
    <s v="Si"/>
    <s v="Si"/>
    <s v="Si"/>
    <s v="No"/>
    <d v="2026-02-16T00:00:00"/>
    <s v=""/>
    <n v="19"/>
    <m/>
    <s v="Ret Pack"/>
    <s v="A"/>
    <s v="Ret Pack  A"/>
  </r>
  <r>
    <s v="M_D23_IZQ_"/>
    <x v="4"/>
    <s v="Aguila RN 330cc X 30"/>
    <n v="96"/>
    <m/>
    <m/>
    <d v="2026-03-15T00:00:00"/>
    <n v="158"/>
    <s v="Mayor a 120 días"/>
    <n v="0.87777777777777777"/>
    <m/>
    <x v="0"/>
    <s v="Excluir"/>
    <d v="2025-09-16T00:00:00"/>
    <n v="4320"/>
    <n v="129600"/>
    <n v="427.68"/>
    <n v="3128"/>
    <s v="Ret"/>
    <n v="180"/>
    <s v="No"/>
    <s v="No"/>
    <s v="Si"/>
    <s v="Si"/>
    <s v="Si"/>
    <s v="No"/>
    <d v="2026-02-13T00:00:00"/>
    <s v=""/>
    <n v="22"/>
    <m/>
    <s v="Ret Pack"/>
    <s v="A"/>
    <s v="Ret Pack  A"/>
  </r>
  <r>
    <s v="M_D23_DER_"/>
    <x v="4"/>
    <s v="Aguila RN 330cc X 30"/>
    <n v="96"/>
    <m/>
    <m/>
    <d v="2026-03-16T00:00:00"/>
    <n v="159"/>
    <s v="Mayor a 120 días"/>
    <n v="0.8833333333333333"/>
    <m/>
    <x v="0"/>
    <s v="Excluir"/>
    <d v="2025-09-17T00:00:00"/>
    <n v="4320"/>
    <n v="129600"/>
    <n v="427.68"/>
    <n v="3128"/>
    <s v="Ret"/>
    <n v="180"/>
    <s v="No"/>
    <s v="No"/>
    <s v="Si"/>
    <s v="Si"/>
    <s v="Si"/>
    <s v="No"/>
    <d v="2026-02-14T00:00:00"/>
    <s v=""/>
    <n v="21"/>
    <m/>
    <s v="Ret Pack"/>
    <s v="A"/>
    <s v="Ret Pack  A"/>
  </r>
  <r>
    <s v="M_D24_IZQ_"/>
    <x v="4"/>
    <s v="Aguila RN 330cc X 30"/>
    <n v="96"/>
    <m/>
    <m/>
    <d v="2026-03-19T00:00:00"/>
    <n v="162"/>
    <s v="Mayor a 120 días"/>
    <n v="0.9"/>
    <m/>
    <x v="0"/>
    <s v="Excluir"/>
    <d v="2025-09-20T00:00:00"/>
    <n v="4320"/>
    <n v="129600"/>
    <n v="427.68"/>
    <n v="3128"/>
    <s v="Ret"/>
    <n v="180"/>
    <s v="No"/>
    <s v="No"/>
    <s v="Si"/>
    <s v="Si"/>
    <s v="Si"/>
    <s v="No"/>
    <d v="2026-02-17T00:00:00"/>
    <s v=""/>
    <n v="18"/>
    <m/>
    <s v="Ret Pack"/>
    <s v="A"/>
    <s v="Ret Pack  A"/>
  </r>
  <r>
    <s v="M_D24_DER_"/>
    <x v="4"/>
    <s v="Aguila RN 330cc X 30"/>
    <n v="96"/>
    <m/>
    <m/>
    <d v="2026-03-16T00:00:00"/>
    <n v="159"/>
    <s v="Mayor a 120 días"/>
    <n v="0.8833333333333333"/>
    <m/>
    <x v="0"/>
    <s v="Excluir"/>
    <d v="2025-09-17T00:00:00"/>
    <n v="4320"/>
    <n v="129600"/>
    <n v="427.68"/>
    <n v="3128"/>
    <s v="Ret"/>
    <n v="180"/>
    <s v="No"/>
    <s v="No"/>
    <s v="Si"/>
    <s v="Si"/>
    <s v="Si"/>
    <s v="No"/>
    <d v="2026-02-14T00:00:00"/>
    <s v=""/>
    <n v="21"/>
    <m/>
    <s v="Ret Pack"/>
    <s v="A"/>
    <s v="Ret Pack  A"/>
  </r>
  <r>
    <s v="M_D25_IZQ_"/>
    <x v="4"/>
    <s v="Aguila RN 330cc X 30"/>
    <n v="96"/>
    <m/>
    <m/>
    <d v="2026-03-17T00:00:00"/>
    <n v="160"/>
    <s v="Mayor a 120 días"/>
    <n v="0.88888888888888884"/>
    <m/>
    <x v="0"/>
    <s v="Excluir"/>
    <d v="2025-09-18T00:00:00"/>
    <n v="4320"/>
    <n v="129600"/>
    <n v="427.68"/>
    <n v="3128"/>
    <s v="Ret"/>
    <n v="180"/>
    <s v="No"/>
    <s v="No"/>
    <s v="Si"/>
    <s v="Si"/>
    <s v="Si"/>
    <s v="No"/>
    <d v="2026-02-15T00:00:00"/>
    <s v=""/>
    <n v="20"/>
    <m/>
    <s v="Ret Pack"/>
    <s v="A"/>
    <s v="Ret Pack  A"/>
  </r>
  <r>
    <s v="M_D25_DER_"/>
    <x v="4"/>
    <s v="Aguila RN 330cc X 30"/>
    <n v="96"/>
    <m/>
    <m/>
    <d v="2026-03-17T00:00:00"/>
    <n v="160"/>
    <s v="Mayor a 120 días"/>
    <n v="0.88888888888888884"/>
    <m/>
    <x v="0"/>
    <s v="Excluir"/>
    <d v="2025-09-18T00:00:00"/>
    <n v="4320"/>
    <n v="129600"/>
    <n v="427.68"/>
    <n v="3128"/>
    <s v="Ret"/>
    <n v="180"/>
    <s v="No"/>
    <s v="No"/>
    <s v="Si"/>
    <s v="Si"/>
    <s v="Si"/>
    <s v="No"/>
    <d v="2026-02-15T00:00:00"/>
    <s v=""/>
    <n v="20"/>
    <m/>
    <s v="Ret Pack"/>
    <s v="A"/>
    <s v="Ret Pack  A"/>
  </r>
  <r>
    <s v="M_D26_IZQ_"/>
    <x v="4"/>
    <s v="Aguila RN 330cc X 30"/>
    <n v="96"/>
    <m/>
    <m/>
    <d v="2026-03-19T00:00:00"/>
    <n v="162"/>
    <s v="Mayor a 120 días"/>
    <n v="0.9"/>
    <m/>
    <x v="0"/>
    <s v="Excluir"/>
    <d v="2025-09-20T00:00:00"/>
    <n v="4320"/>
    <n v="129600"/>
    <n v="427.68"/>
    <n v="3128"/>
    <s v="Ret"/>
    <n v="180"/>
    <s v="No"/>
    <s v="No"/>
    <s v="Si"/>
    <s v="Si"/>
    <s v="Si"/>
    <s v="No"/>
    <d v="2026-02-17T00:00:00"/>
    <s v=""/>
    <n v="18"/>
    <m/>
    <s v="Ret Pack"/>
    <s v="A"/>
    <s v="Ret Pack  A"/>
  </r>
  <r>
    <s v="M_D26_DER_"/>
    <x v="4"/>
    <s v="Aguila RN 330cc X 30"/>
    <n v="96"/>
    <m/>
    <m/>
    <d v="2026-03-28T00:00:00"/>
    <n v="171"/>
    <s v="Mayor a 120 días"/>
    <n v="0.95"/>
    <m/>
    <x v="0"/>
    <s v="Excluir"/>
    <d v="2025-09-29T00:00:00"/>
    <n v="4320"/>
    <n v="129600"/>
    <n v="427.68"/>
    <n v="3128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D27_IZQ_"/>
    <x v="4"/>
    <s v="Aguila RN 330cc X 30"/>
    <n v="96"/>
    <m/>
    <m/>
    <d v="2026-02-11T00:00:00"/>
    <n v="126"/>
    <s v="Mayor a 120 días"/>
    <n v="0.7"/>
    <m/>
    <x v="0"/>
    <s v="Excluir"/>
    <d v="2025-08-15T00:00:00"/>
    <n v="4320"/>
    <n v="129600"/>
    <n v="427.68"/>
    <n v="3128"/>
    <s v="Ret"/>
    <n v="180"/>
    <s v="No"/>
    <s v="No"/>
    <s v="No"/>
    <s v="Si"/>
    <s v="Si"/>
    <s v="No"/>
    <d v="2026-01-12T00:00:00"/>
    <s v=""/>
    <n v="54"/>
    <m/>
    <s v="Ret Pack"/>
    <s v="A"/>
    <s v="Ret Pack  A"/>
  </r>
  <r>
    <s v="M_D27_DER_"/>
    <x v="4"/>
    <s v="Aguila RN 330cc X 30"/>
    <n v="96"/>
    <m/>
    <m/>
    <d v="2026-02-22T00:00:00"/>
    <n v="137"/>
    <s v="Mayor a 120 días"/>
    <n v="0.76111111111111107"/>
    <m/>
    <x v="0"/>
    <s v="Excluir"/>
    <d v="2025-08-26T00:00:00"/>
    <n v="4320"/>
    <n v="129600"/>
    <n v="427.68"/>
    <n v="3128"/>
    <s v="Ret"/>
    <n v="180"/>
    <s v="No"/>
    <s v="No"/>
    <s v="Si"/>
    <s v="Si"/>
    <s v="Si"/>
    <s v="No"/>
    <d v="2026-01-23T00:00:00"/>
    <s v=""/>
    <n v="43"/>
    <m/>
    <s v="Ret Pack"/>
    <s v="A"/>
    <s v="Ret Pack  A"/>
  </r>
  <r>
    <s v="M_D28_IZQ_"/>
    <x v="4"/>
    <s v="Aguila RN 330cc X 30"/>
    <n v="72"/>
    <m/>
    <m/>
    <d v="2026-03-28T00:00:00"/>
    <n v="171"/>
    <s v="Mayor a 120 días"/>
    <n v="0.95"/>
    <m/>
    <x v="5"/>
    <s v="Excluir"/>
    <d v="2025-09-29T00:00:00"/>
    <n v="3240"/>
    <n v="97200"/>
    <n v="320.76"/>
    <n v="3128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D28_DER_"/>
    <x v="4"/>
    <s v="Aguila RN 330cc X 30"/>
    <n v="72"/>
    <m/>
    <m/>
    <d v="2026-03-28T00:00:00"/>
    <n v="171"/>
    <s v="Mayor a 120 días"/>
    <n v="0.95"/>
    <m/>
    <x v="5"/>
    <s v="Excluir"/>
    <d v="2025-09-29T00:00:00"/>
    <n v="3240"/>
    <n v="97200"/>
    <n v="320.76"/>
    <n v="3128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BH_BAHIA 17_LAT"/>
    <x v="20"/>
    <s v="REDDS CITRUS RB 330 X30"/>
    <n v="1"/>
    <m/>
    <m/>
    <d v="2025-11-19T00:00:00"/>
    <n v="42"/>
    <s v="Menos de 60 días"/>
    <n v="0.23333333333333334"/>
    <s v="OK"/>
    <x v="5"/>
    <s v="Excluir"/>
    <d v="2025-05-23T00:00:00"/>
    <n v="45"/>
    <n v="1350"/>
    <n v="4.4550000000000001"/>
    <n v="22363"/>
    <s v="Ret"/>
    <n v="180"/>
    <s v="No"/>
    <s v="Si"/>
    <s v="No"/>
    <s v="Si"/>
    <s v="No"/>
    <s v="No"/>
    <d v="2025-10-20T00:00:00"/>
    <s v=""/>
    <n v="138"/>
    <m/>
    <s v="Ret Pack"/>
    <s v="A"/>
    <s v="Ret Pack  A"/>
  </r>
  <r>
    <s v="BH_BAHIA 17_IZQ"/>
    <x v="4"/>
    <s v="Aguila RN 330cc X 30"/>
    <n v="56"/>
    <m/>
    <m/>
    <d v="2026-04-02T00:00:00"/>
    <n v="176"/>
    <s v="Mayor a 120 días"/>
    <n v="0.97777777777777775"/>
    <m/>
    <x v="1"/>
    <s v=""/>
    <d v="2025-10-04T00:00:00"/>
    <n v="2520"/>
    <n v="75600"/>
    <n v="249.48"/>
    <n v="3128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BH_BAHIA 18_DER_"/>
    <x v="4"/>
    <s v="Aguila RN 330cc X 30"/>
    <n v="56"/>
    <m/>
    <m/>
    <d v="2026-04-01T00:00:00"/>
    <n v="175"/>
    <s v="Mayor a 120 días"/>
    <n v="0.97222222222222221"/>
    <m/>
    <x v="1"/>
    <s v=""/>
    <d v="2025-10-03T00:00:00"/>
    <n v="2520"/>
    <n v="75600"/>
    <n v="249.48"/>
    <n v="3128"/>
    <s v="Ret"/>
    <n v="180"/>
    <s v="No"/>
    <s v="No"/>
    <s v="Si"/>
    <s v="Si"/>
    <s v="Si"/>
    <s v="No"/>
    <d v="2026-03-02T00:00:00"/>
    <s v=""/>
    <n v="5"/>
    <m/>
    <s v="Ret Pack"/>
    <s v="A"/>
    <s v="Ret Pack  A"/>
  </r>
  <r>
    <s v="BH_BAHIA 18_IZQ_"/>
    <x v="8"/>
    <s v="Aguila Lig R FRIA HELADA 330cc X 30"/>
    <n v="56"/>
    <m/>
    <m/>
    <d v="2026-03-31T00:00:00"/>
    <n v="174"/>
    <s v="Mayor a 120 días"/>
    <n v="0.96666666666666667"/>
    <m/>
    <x v="1"/>
    <s v=""/>
    <d v="2025-10-02T00:00:00"/>
    <n v="2520"/>
    <n v="75600"/>
    <n v="249.48"/>
    <n v="22613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BH_BAHIA 19_DER_"/>
    <x v="14"/>
    <s v="Corona Nr 330Cc X30"/>
    <n v="56"/>
    <m/>
    <m/>
    <d v="2026-10-05T00:00:00"/>
    <n v="362"/>
    <s v="Mayor a 120 días"/>
    <n v="0.99178082191780825"/>
    <m/>
    <x v="4"/>
    <s v="Excluir"/>
    <d v="2025-10-05T00:00:00"/>
    <n v="2520"/>
    <n v="75600"/>
    <n v="249.48"/>
    <n v="22512"/>
    <s v="NR"/>
    <n v="365"/>
    <s v="No"/>
    <s v="No"/>
    <s v="Si"/>
    <s v="Si"/>
    <s v="Si"/>
    <s v="No"/>
    <d v="2026-09-05T00:00:00"/>
    <s v=""/>
    <n v="3"/>
    <m/>
    <s v="Ret Pack"/>
    <s v="A"/>
    <s v="Ret Pack  A"/>
  </r>
  <r>
    <s v="BH_BAHIA 19_IZQ_"/>
    <x v="4"/>
    <s v="Aguila RN 330cc X 30"/>
    <n v="56"/>
    <m/>
    <m/>
    <d v="2026-04-02T00:00:00"/>
    <n v="176"/>
    <s v="Mayor a 120 días"/>
    <n v="0.97777777777777775"/>
    <m/>
    <x v="1"/>
    <s v=""/>
    <d v="2025-10-04T00:00:00"/>
    <n v="2520"/>
    <n v="75600"/>
    <n v="249.48"/>
    <n v="3128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BH_BAHIA 20 DER"/>
    <x v="4"/>
    <s v="Aguila RN 330cc X 30"/>
    <n v="56"/>
    <m/>
    <m/>
    <d v="2026-04-02T00:00:00"/>
    <n v="176"/>
    <s v="Mayor a 120 días"/>
    <n v="0.97777777777777775"/>
    <m/>
    <x v="1"/>
    <s v=""/>
    <d v="2025-10-04T00:00:00"/>
    <n v="2520"/>
    <n v="75600"/>
    <n v="249.48"/>
    <n v="3128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BH_BAHIA 20 IZQ"/>
    <x v="4"/>
    <s v="Aguila RN 330cc X 30"/>
    <n v="56"/>
    <m/>
    <m/>
    <d v="2026-04-02T00:00:00"/>
    <n v="176"/>
    <s v="Mayor a 120 días"/>
    <n v="0.97777777777777775"/>
    <m/>
    <x v="1"/>
    <s v=""/>
    <d v="2025-10-04T00:00:00"/>
    <n v="2520"/>
    <n v="75600"/>
    <n v="249.48"/>
    <n v="3128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BH_BAHIA 21_DER_"/>
    <x v="8"/>
    <s v="Aguila Lig R FRIA HELADA 330cc X 30"/>
    <n v="56"/>
    <m/>
    <m/>
    <d v="2026-03-31T00:00:00"/>
    <n v="174"/>
    <s v="Mayor a 120 días"/>
    <n v="0.96666666666666667"/>
    <m/>
    <x v="1"/>
    <s v=""/>
    <d v="2025-10-02T00:00:00"/>
    <n v="2520"/>
    <n v="75600"/>
    <n v="249.48"/>
    <n v="22613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BH_BAHIA 21_IZQ_"/>
    <x v="14"/>
    <s v="Corona Nr 330Cc X30"/>
    <n v="56"/>
    <m/>
    <m/>
    <d v="2026-10-07T00:00:00"/>
    <n v="364"/>
    <s v="Mayor a 120 días"/>
    <n v="0.99726027397260275"/>
    <m/>
    <x v="4"/>
    <s v="Excluir"/>
    <d v="2025-10-07T00:00:00"/>
    <n v="2520"/>
    <n v="75600"/>
    <n v="249.48"/>
    <n v="22512"/>
    <s v="NR"/>
    <n v="365"/>
    <s v="No"/>
    <s v="No"/>
    <s v="Si"/>
    <s v="Si"/>
    <s v="Si"/>
    <s v="No"/>
    <d v="2026-09-07T00:00:00"/>
    <s v=""/>
    <n v="1"/>
    <m/>
    <s v="Ret Pack"/>
    <s v="A"/>
    <s v="Ret Pack  A"/>
  </r>
  <r>
    <s v="M_BUFFER L4_"/>
    <x v="4"/>
    <s v="Aguila RN 330cc X 30"/>
    <n v="72"/>
    <m/>
    <m/>
    <d v="2026-03-28T00:00:00"/>
    <n v="171"/>
    <s v="Mayor a 120 días"/>
    <n v="0.95"/>
    <m/>
    <x v="1"/>
    <s v=""/>
    <d v="2025-09-29T00:00:00"/>
    <n v="3240"/>
    <n v="97200"/>
    <n v="320.76"/>
    <n v="3128"/>
    <s v="Ret"/>
    <n v="180"/>
    <s v="No"/>
    <s v="No"/>
    <s v="Si"/>
    <s v="Si"/>
    <s v="Si"/>
    <s v="No"/>
    <d v="2026-02-26T00:00:00"/>
    <s v=""/>
    <n v="9"/>
    <m/>
    <s v="Ret Pack"/>
    <s v="A"/>
    <s v="Ret Pack  A"/>
  </r>
  <r>
    <s v="M_BUFFER L4_"/>
    <x v="4"/>
    <s v="Aguila RN 330cc X 30"/>
    <n v="72"/>
    <m/>
    <m/>
    <d v="2026-04-04T00:00:00"/>
    <n v="178"/>
    <s v="Mayor a 120 días"/>
    <n v="0.98888888888888893"/>
    <m/>
    <x v="1"/>
    <s v=""/>
    <d v="2025-10-06T00:00:00"/>
    <n v="3240"/>
    <n v="97200"/>
    <n v="320.76"/>
    <n v="3128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BUFFER L4_"/>
    <x v="4"/>
    <s v="Aguila RN 330cc X 30"/>
    <n v="72"/>
    <m/>
    <m/>
    <d v="2026-04-04T00:00:00"/>
    <n v="178"/>
    <s v="Mayor a 120 días"/>
    <n v="0.98888888888888893"/>
    <m/>
    <x v="1"/>
    <s v=""/>
    <d v="2025-10-06T00:00:00"/>
    <n v="3240"/>
    <n v="97200"/>
    <n v="320.76"/>
    <n v="3128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BUFFER L4_"/>
    <x v="4"/>
    <s v="Aguila RN 330cc X 30"/>
    <n v="72"/>
    <m/>
    <m/>
    <d v="2026-04-04T00:00:00"/>
    <n v="178"/>
    <s v="Mayor a 120 días"/>
    <n v="0.98888888888888893"/>
    <m/>
    <x v="1"/>
    <s v=""/>
    <d v="2025-10-06T00:00:00"/>
    <n v="3240"/>
    <n v="97200"/>
    <n v="320.76"/>
    <n v="3128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E1_IZQ_"/>
    <x v="10"/>
    <s v="Envase Marron 330R"/>
    <m/>
    <m/>
    <m/>
    <m/>
    <s v=""/>
    <s v=""/>
    <s v=""/>
    <m/>
    <x v="3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  <e v="#VALUE!"/>
    <m/>
    <s v="Ret Pack"/>
    <s v="A"/>
    <s v="Ret Pack  A"/>
  </r>
  <r>
    <s v="M_E1_DER_"/>
    <x v="10"/>
    <s v="Envase Marron 330R"/>
    <m/>
    <m/>
    <m/>
    <m/>
    <s v=""/>
    <s v=""/>
    <s v=""/>
    <m/>
    <x v="3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  <e v="#VALUE!"/>
    <m/>
    <s v="Ret Pack"/>
    <s v="A"/>
    <s v="Ret Pack  A"/>
  </r>
  <r>
    <s v="M_E2_IZQ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Ret Pack"/>
    <s v="A"/>
    <s v="Ret Pack  A"/>
  </r>
  <r>
    <s v="M_E2_DER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Ret Pack"/>
    <s v="A"/>
    <s v="Ret Pack  A"/>
  </r>
  <r>
    <s v="M_E3_IZQ_"/>
    <x v="8"/>
    <s v="Aguila Lig R FRIA HELADA 330cc X 30"/>
    <n v="88"/>
    <m/>
    <m/>
    <d v="2026-04-01T00:00:00"/>
    <n v="175"/>
    <s v="Mayor a 120 días"/>
    <n v="0.97222222222222221"/>
    <m/>
    <x v="1"/>
    <s v=""/>
    <d v="2025-10-03T00:00:00"/>
    <n v="3960"/>
    <n v="118800"/>
    <n v="392.04"/>
    <n v="22613"/>
    <s v="Ret"/>
    <n v="180"/>
    <s v="No"/>
    <s v="No"/>
    <s v="Si"/>
    <s v="Si"/>
    <s v="Si"/>
    <s v="No"/>
    <d v="2026-03-02T00:00:00"/>
    <s v=""/>
    <n v="5"/>
    <m/>
    <s v="Ret Pack"/>
    <s v="A"/>
    <s v="Ret Pack  A"/>
  </r>
  <r>
    <s v="M_E3_DER_"/>
    <x v="8"/>
    <s v="Aguila Lig R FRIA HELADA 330cc X 30"/>
    <n v="88"/>
    <m/>
    <m/>
    <d v="2026-04-01T00:00:00"/>
    <n v="175"/>
    <s v="Mayor a 120 días"/>
    <n v="0.97222222222222221"/>
    <m/>
    <x v="1"/>
    <s v=""/>
    <d v="2025-10-03T00:00:00"/>
    <n v="3960"/>
    <n v="118800"/>
    <n v="392.04"/>
    <n v="22613"/>
    <s v="Ret"/>
    <n v="180"/>
    <s v="No"/>
    <s v="No"/>
    <s v="Si"/>
    <s v="Si"/>
    <s v="Si"/>
    <s v="No"/>
    <d v="2026-03-02T00:00:00"/>
    <s v=""/>
    <n v="5"/>
    <m/>
    <s v="Ret Pack"/>
    <s v="A"/>
    <s v="Ret Pack  A"/>
  </r>
  <r>
    <s v="M_E4_IZQ_"/>
    <x v="4"/>
    <s v="Aguila RN 330cc X 30"/>
    <n v="88"/>
    <m/>
    <m/>
    <d v="2026-04-05T00:00:00"/>
    <n v="179"/>
    <s v="Mayor a 120 días"/>
    <n v="0.99444444444444446"/>
    <m/>
    <x v="1"/>
    <s v=""/>
    <d v="2025-10-07T00:00:00"/>
    <n v="3960"/>
    <n v="118800"/>
    <n v="392.04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E4_DER_"/>
    <x v="8"/>
    <s v="Aguila Lig R FRIA HELADA 330cc X 30"/>
    <n v="104"/>
    <m/>
    <m/>
    <d v="2026-04-02T00:00:00"/>
    <n v="176"/>
    <s v="Mayor a 120 días"/>
    <n v="0.97777777777777775"/>
    <m/>
    <x v="1"/>
    <s v=""/>
    <d v="2025-10-04T00:00:00"/>
    <n v="4680"/>
    <n v="140400"/>
    <n v="463.32"/>
    <n v="22613"/>
    <s v="Ret"/>
    <n v="180"/>
    <s v="No"/>
    <s v="No"/>
    <s v="Si"/>
    <s v="Si"/>
    <s v="Si"/>
    <s v="No"/>
    <d v="2026-03-03T00:00:00"/>
    <s v=""/>
    <n v="4"/>
    <m/>
    <s v="Ret Pack"/>
    <s v="A"/>
    <s v="Ret Pack  A"/>
  </r>
  <r>
    <s v="M_E5_IZQ_"/>
    <x v="4"/>
    <s v="Aguila RN 330cc X 30"/>
    <n v="104"/>
    <m/>
    <m/>
    <d v="2026-04-04T00:00:00"/>
    <n v="178"/>
    <s v="Mayor a 120 días"/>
    <n v="0.98888888888888893"/>
    <m/>
    <x v="1"/>
    <s v=""/>
    <d v="2025-10-06T00:00:00"/>
    <n v="4680"/>
    <n v="140400"/>
    <n v="463.32"/>
    <n v="3128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E5_DER_"/>
    <x v="8"/>
    <s v="Aguila Lig R FRIA HELADA 330cc X 30"/>
    <n v="60"/>
    <m/>
    <m/>
    <d v="2026-03-31T00:00:00"/>
    <n v="174"/>
    <s v="Mayor a 120 días"/>
    <n v="0.96666666666666667"/>
    <m/>
    <x v="1"/>
    <s v=""/>
    <d v="2025-10-02T00:00:00"/>
    <n v="2700"/>
    <n v="81000"/>
    <n v="267.3"/>
    <n v="22613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M_E6_IZQ_"/>
    <x v="8"/>
    <s v="Aguila Lig R FRIA HELADA 330cc X 30"/>
    <n v="104"/>
    <m/>
    <m/>
    <d v="2026-03-31T00:00:00"/>
    <n v="174"/>
    <s v="Mayor a 120 días"/>
    <n v="0.96666666666666667"/>
    <m/>
    <x v="1"/>
    <s v=""/>
    <d v="2025-10-02T00:00:00"/>
    <n v="4680"/>
    <n v="140400"/>
    <n v="463.32"/>
    <n v="22613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M_E6_DER_"/>
    <x v="4"/>
    <s v="Aguila RN 330cc X 30"/>
    <n v="104"/>
    <m/>
    <m/>
    <d v="2026-04-06T00:00:00"/>
    <n v="180"/>
    <s v="Mayor a 120 días"/>
    <n v="1"/>
    <m/>
    <x v="1"/>
    <s v=""/>
    <d v="2025-10-08T00:00:00"/>
    <n v="4680"/>
    <n v="140400"/>
    <n v="463.32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E7_IZQ_"/>
    <x v="4"/>
    <s v="Aguila RN 330cc X 30"/>
    <n v="104"/>
    <m/>
    <m/>
    <d v="2026-04-06T00:00:00"/>
    <n v="180"/>
    <s v="Mayor a 120 días"/>
    <n v="1"/>
    <m/>
    <x v="1"/>
    <s v=""/>
    <d v="2025-10-08T00:00:00"/>
    <n v="4680"/>
    <n v="140400"/>
    <n v="463.32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E7_DER_"/>
    <x v="4"/>
    <s v="Aguila RN 330cc X 30"/>
    <n v="104"/>
    <m/>
    <m/>
    <d v="2026-04-06T00:00:00"/>
    <n v="180"/>
    <s v="Mayor a 120 días"/>
    <n v="1"/>
    <m/>
    <x v="1"/>
    <s v=""/>
    <d v="2025-10-08T00:00:00"/>
    <n v="4680"/>
    <n v="140400"/>
    <n v="463.32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E8_IZQ_"/>
    <x v="4"/>
    <s v="Aguila RN 330cc X 30"/>
    <n v="104"/>
    <m/>
    <m/>
    <d v="2026-04-06T00:00:00"/>
    <n v="180"/>
    <s v="Mayor a 120 días"/>
    <n v="1"/>
    <m/>
    <x v="1"/>
    <s v=""/>
    <d v="2025-10-08T00:00:00"/>
    <n v="4680"/>
    <n v="140400"/>
    <n v="463.32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E8_DER_"/>
    <x v="4"/>
    <s v="Aguila RN 330cc X 30"/>
    <n v="104"/>
    <m/>
    <m/>
    <d v="2026-04-06T00:00:00"/>
    <n v="180"/>
    <s v="Mayor a 120 días"/>
    <n v="1"/>
    <m/>
    <x v="1"/>
    <s v=""/>
    <d v="2025-10-08T00:00:00"/>
    <n v="4680"/>
    <n v="140400"/>
    <n v="463.32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E9_IZQ_"/>
    <x v="8"/>
    <s v="Aguila Lig R FRIA HELADA 330cc X 30"/>
    <n v="104"/>
    <m/>
    <m/>
    <d v="2026-04-01T00:00:00"/>
    <n v="175"/>
    <s v="Mayor a 120 días"/>
    <n v="0.97222222222222221"/>
    <m/>
    <x v="1"/>
    <s v=""/>
    <d v="2025-10-03T00:00:00"/>
    <n v="4680"/>
    <n v="140400"/>
    <n v="463.32"/>
    <n v="22613"/>
    <s v="Ret"/>
    <n v="180"/>
    <s v="No"/>
    <s v="No"/>
    <s v="Si"/>
    <s v="Si"/>
    <s v="Si"/>
    <s v="No"/>
    <d v="2026-03-02T00:00:00"/>
    <s v=""/>
    <n v="5"/>
    <m/>
    <s v="Ret Pack"/>
    <s v="A"/>
    <s v="Ret Pack  A"/>
  </r>
  <r>
    <s v="M_E9_DER_"/>
    <x v="4"/>
    <s v="Aguila RN 330cc X 30"/>
    <n v="104"/>
    <m/>
    <m/>
    <d v="2026-04-05T00:00:00"/>
    <n v="179"/>
    <s v="Mayor a 120 días"/>
    <n v="0.99444444444444446"/>
    <m/>
    <x v="1"/>
    <s v=""/>
    <d v="2025-10-07T00:00:00"/>
    <n v="4680"/>
    <n v="140400"/>
    <n v="463.32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E10_IZQ_"/>
    <x v="4"/>
    <s v="Aguila RN 330cc X 30"/>
    <n v="104"/>
    <m/>
    <m/>
    <d v="2026-04-05T00:00:00"/>
    <n v="179"/>
    <s v="Mayor a 120 días"/>
    <n v="0.99444444444444446"/>
    <m/>
    <x v="1"/>
    <s v=""/>
    <d v="2025-10-07T00:00:00"/>
    <n v="4680"/>
    <n v="140400"/>
    <n v="463.32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M_E10_DER_"/>
    <x v="8"/>
    <s v="Aguila Lig R FRIA HELADA 330cc X 30"/>
    <n v="104"/>
    <m/>
    <m/>
    <d v="2026-03-31T00:00:00"/>
    <n v="174"/>
    <s v="Mayor a 120 días"/>
    <n v="0.96666666666666667"/>
    <m/>
    <x v="1"/>
    <s v=""/>
    <d v="2025-10-02T00:00:00"/>
    <n v="4680"/>
    <n v="140400"/>
    <n v="463.32"/>
    <n v="22613"/>
    <s v="Ret"/>
    <n v="180"/>
    <s v="No"/>
    <s v="No"/>
    <s v="Si"/>
    <s v="Si"/>
    <s v="Si"/>
    <s v="No"/>
    <d v="2026-03-01T00:00:00"/>
    <s v=""/>
    <n v="6"/>
    <m/>
    <s v="Ret Pack"/>
    <s v="A"/>
    <s v="Ret Pack  A"/>
  </r>
  <r>
    <s v="M_E11_IZQ_"/>
    <x v="4"/>
    <s v="Aguila RN 330cc X 30"/>
    <n v="104"/>
    <m/>
    <m/>
    <d v="2026-04-06T00:00:00"/>
    <n v="180"/>
    <s v="Mayor a 120 días"/>
    <n v="1"/>
    <m/>
    <x v="1"/>
    <s v=""/>
    <d v="2025-10-08T00:00:00"/>
    <n v="4680"/>
    <n v="140400"/>
    <n v="463.32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E11_DER_"/>
    <x v="8"/>
    <s v="Aguila Lig R FRIA HELADA 330cc X 30"/>
    <n v="104"/>
    <m/>
    <m/>
    <d v="2026-04-06T00:00:00"/>
    <n v="180"/>
    <s v="Mayor a 120 días"/>
    <n v="1"/>
    <m/>
    <x v="1"/>
    <s v=""/>
    <d v="2025-10-08T00:00:00"/>
    <n v="4680"/>
    <n v="140400"/>
    <n v="463.32"/>
    <n v="22613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E12_IZQ_"/>
    <x v="8"/>
    <s v="Aguila Lig R FRIA HELADA 330cc X 30"/>
    <n v="104"/>
    <m/>
    <m/>
    <d v="2026-04-06T00:00:00"/>
    <n v="180"/>
    <s v="Mayor a 120 días"/>
    <n v="1"/>
    <m/>
    <x v="1"/>
    <s v=""/>
    <d v="2025-10-08T00:00:00"/>
    <n v="4680"/>
    <n v="140400"/>
    <n v="463.32"/>
    <n v="22613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E12_DER_"/>
    <x v="4"/>
    <s v="Aguila RN 330cc X 30"/>
    <n v="104"/>
    <m/>
    <m/>
    <d v="2026-04-04T00:00:00"/>
    <n v="178"/>
    <s v="Mayor a 120 días"/>
    <n v="0.98888888888888893"/>
    <m/>
    <x v="1"/>
    <s v=""/>
    <d v="2025-10-06T00:00:00"/>
    <n v="4680"/>
    <n v="140400"/>
    <n v="463.32"/>
    <n v="3128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E13_IZQ_"/>
    <x v="4"/>
    <s v="Aguila RN 330cc X 30"/>
    <n v="104"/>
    <m/>
    <m/>
    <d v="2026-04-04T00:00:00"/>
    <n v="178"/>
    <s v="Mayor a 120 días"/>
    <n v="0.98888888888888893"/>
    <m/>
    <x v="1"/>
    <s v=""/>
    <d v="2025-10-06T00:00:00"/>
    <n v="4680"/>
    <n v="140400"/>
    <n v="463.32"/>
    <n v="3128"/>
    <s v="Ret"/>
    <n v="180"/>
    <s v="No"/>
    <s v="No"/>
    <s v="Si"/>
    <s v="Si"/>
    <s v="Si"/>
    <s v="No"/>
    <d v="2026-03-05T00:00:00"/>
    <s v=""/>
    <n v="2"/>
    <m/>
    <s v="Ret Pack"/>
    <s v="A"/>
    <s v="Ret Pack  A"/>
  </r>
  <r>
    <s v="M_E13_DER_"/>
    <x v="4"/>
    <s v="Aguila RN 330cc X 30"/>
    <n v="104"/>
    <m/>
    <m/>
    <d v="2026-04-06T00:00:00"/>
    <n v="180"/>
    <s v="Mayor a 120 días"/>
    <n v="1"/>
    <m/>
    <x v="1"/>
    <s v=""/>
    <d v="2025-10-08T00:00:00"/>
    <n v="4680"/>
    <n v="140400"/>
    <n v="463.32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E14_IZQ_"/>
    <x v="4"/>
    <s v="Aguila RN 330cc X 30"/>
    <n v="104"/>
    <m/>
    <m/>
    <d v="2026-04-06T00:00:00"/>
    <n v="180"/>
    <s v="Mayor a 120 días"/>
    <n v="1"/>
    <m/>
    <x v="1"/>
    <s v=""/>
    <d v="2025-10-08T00:00:00"/>
    <n v="4680"/>
    <n v="140400"/>
    <n v="463.32"/>
    <n v="3128"/>
    <s v="Ret"/>
    <n v="180"/>
    <s v="No"/>
    <s v="No"/>
    <s v="Si"/>
    <s v="Si"/>
    <s v="Si"/>
    <s v="No"/>
    <d v="2026-03-07T00:00:00"/>
    <s v=""/>
    <n v="0"/>
    <m/>
    <s v="Ret Pack"/>
    <s v="A"/>
    <s v="Ret Pack  A"/>
  </r>
  <r>
    <s v="M_E14_DER_"/>
    <x v="4"/>
    <s v="Aguila RN 330cc X 30"/>
    <n v="104"/>
    <m/>
    <m/>
    <d v="2026-04-05T00:00:00"/>
    <n v="179"/>
    <s v="Mayor a 120 días"/>
    <n v="0.99444444444444446"/>
    <m/>
    <x v="1"/>
    <s v=""/>
    <d v="2025-10-07T00:00:00"/>
    <n v="4680"/>
    <n v="140400"/>
    <n v="463.32"/>
    <n v="3128"/>
    <s v="Ret"/>
    <n v="180"/>
    <s v="No"/>
    <s v="No"/>
    <s v="Si"/>
    <s v="Si"/>
    <s v="Si"/>
    <s v="No"/>
    <d v="2026-03-06T00:00:00"/>
    <s v=""/>
    <n v="1"/>
    <m/>
    <s v="Ret Pack"/>
    <s v="A"/>
    <s v="Ret Pack  A"/>
  </r>
  <r>
    <s v="LT LINEA BARRIL"/>
    <x v="21"/>
    <s v="Club Col Brr 30L X 1"/>
    <n v="53"/>
    <m/>
    <m/>
    <d v="2025-11-27T00:00:00"/>
    <n v="50"/>
    <s v="Menos de 60 días"/>
    <n v="0.83333333333333337"/>
    <m/>
    <x v="5"/>
    <s v="Excluir"/>
    <d v="2025-09-28T00:00:00"/>
    <n v="477"/>
    <n v="477"/>
    <n v="0.1431"/>
    <n v="31"/>
    <s v="Barril"/>
    <n v="60"/>
    <s v="No"/>
    <s v="No"/>
    <s v="Si"/>
    <s v="Si"/>
    <s v="Si"/>
    <s v="No"/>
    <d v="2025-11-12T00:00:00"/>
    <s v=""/>
    <n v="10"/>
    <m/>
    <s v="One Wey"/>
    <s v="B"/>
    <s v="One Wey  B"/>
  </r>
  <r>
    <s v="LINEA PET"/>
    <x v="22"/>
    <s v="Pony Malta Pet 200ccX30"/>
    <n v="1"/>
    <m/>
    <m/>
    <d v="2025-12-09T00:00:00"/>
    <n v="62"/>
    <s v="Menos de 90 dìas"/>
    <n v="0.68888888888888888"/>
    <m/>
    <x v="1"/>
    <s v=""/>
    <d v="2025-09-10T00:00:00"/>
    <n v="135"/>
    <n v="4050"/>
    <n v="8.1"/>
    <n v="3810"/>
    <s v="Pet"/>
    <n v="90"/>
    <s v="No"/>
    <s v="Si"/>
    <s v="No"/>
    <s v="Si"/>
    <s v="Si"/>
    <s v="No"/>
    <d v="2025-11-09T00:00:00"/>
    <s v=""/>
    <n v="28"/>
    <m/>
    <s v="One Wey"/>
    <s v="B"/>
    <s v="One Wey  B"/>
  </r>
  <r>
    <s v="LINEA PET"/>
    <x v="23"/>
    <s v="Redds Cold Lt 269X6"/>
    <n v="1"/>
    <m/>
    <m/>
    <d v="2026-04-13T00:00:00"/>
    <n v="187"/>
    <s v="Mayor a 120 días"/>
    <n v="0.69259259259259254"/>
    <m/>
    <x v="2"/>
    <s v="Excluir"/>
    <d v="2025-07-17T00:00:00"/>
    <n v="600"/>
    <n v="3600"/>
    <n v="9.6839999999999993"/>
    <n v="3228"/>
    <s v="Lata"/>
    <n v="270"/>
    <s v="No"/>
    <s v="No"/>
    <s v="No"/>
    <s v="Si"/>
    <s v="Si"/>
    <s v="No"/>
    <d v="2026-03-14T00:00:00"/>
    <s v=""/>
    <n v="83"/>
    <m/>
    <s v="One Wey"/>
    <s v="B"/>
    <s v="One Wey  B"/>
  </r>
  <r>
    <s v="LINEA PET"/>
    <x v="24"/>
    <s v="Pony Malta Pet 1.0L X 15"/>
    <n v="4"/>
    <n v="24"/>
    <m/>
    <d v="2026-01-25T00:00:00"/>
    <n v="109"/>
    <s v="Menos de 120 días"/>
    <n v="0.90833333333333333"/>
    <m/>
    <x v="1"/>
    <s v=""/>
    <d v="2025-09-27T00:00:00"/>
    <n v="232"/>
    <n v="3480"/>
    <n v="34.799999999999997"/>
    <n v="7078"/>
    <s v="Pet"/>
    <n v="120"/>
    <s v="No"/>
    <s v="No"/>
    <s v="Si"/>
    <s v="Si"/>
    <s v="Si"/>
    <s v="No"/>
    <d v="2025-12-26T00:00:00"/>
    <s v=""/>
    <n v="11"/>
    <m/>
    <s v="One Wey"/>
    <s v="B"/>
    <s v="One Wey  B"/>
  </r>
  <r>
    <s v="LINEA PET"/>
    <x v="23"/>
    <s v="Redds Cold Lt 269X6"/>
    <n v="7"/>
    <n v="591"/>
    <m/>
    <d v="2026-04-13T00:00:00"/>
    <n v="187"/>
    <s v="Mayor a 120 días"/>
    <n v="0.69259259259259254"/>
    <m/>
    <x v="2"/>
    <s v="Excluir"/>
    <d v="2025-07-17T00:00:00"/>
    <n v="4791"/>
    <n v="28746"/>
    <n v="77.326740000000001"/>
    <n v="3228"/>
    <s v="Lata"/>
    <n v="270"/>
    <s v="No"/>
    <s v="No"/>
    <s v="No"/>
    <s v="Si"/>
    <s v="Si"/>
    <s v="No"/>
    <d v="2026-03-14T00:00:00"/>
    <s v=""/>
    <n v="83"/>
    <m/>
    <s v="One Wey"/>
    <s v="B"/>
    <s v="One Wey  B"/>
  </r>
  <r>
    <s v="LATERAL PET"/>
    <x v="24"/>
    <s v="Pony Malta Pet 1.0L X 15"/>
    <n v="48"/>
    <m/>
    <m/>
    <d v="2026-01-31T00:00:00"/>
    <n v="115"/>
    <s v="Menos de 120 días"/>
    <n v="0.95833333333333337"/>
    <m/>
    <x v="1"/>
    <s v=""/>
    <d v="2025-10-03T00:00:00"/>
    <n v="2496"/>
    <n v="37440"/>
    <n v="374.4"/>
    <n v="7078"/>
    <s v="Pet"/>
    <n v="120"/>
    <s v="No"/>
    <s v="No"/>
    <s v="Si"/>
    <s v="Si"/>
    <s v="Si"/>
    <s v="No"/>
    <d v="2026-01-01T00:00:00"/>
    <s v=""/>
    <n v="5"/>
    <m/>
    <s v="One Wey"/>
    <s v="B"/>
    <s v="One Wey  B"/>
  </r>
  <r>
    <s v="LATERAL PET"/>
    <x v="24"/>
    <s v="Pony Malta Pet 1.0L X 15"/>
    <n v="48"/>
    <m/>
    <m/>
    <d v="2026-01-31T00:00:00"/>
    <n v="115"/>
    <s v="Menos de 120 días"/>
    <n v="0.95833333333333337"/>
    <m/>
    <x v="1"/>
    <s v=""/>
    <d v="2025-10-03T00:00:00"/>
    <n v="2496"/>
    <n v="37440"/>
    <n v="374.4"/>
    <n v="7078"/>
    <s v="Pet"/>
    <n v="120"/>
    <s v="No"/>
    <s v="No"/>
    <s v="Si"/>
    <s v="Si"/>
    <s v="Si"/>
    <s v="No"/>
    <d v="2026-01-01T00:00:00"/>
    <s v=""/>
    <n v="5"/>
    <m/>
    <s v="One Wey"/>
    <s v="B"/>
    <s v="One Wey  B"/>
  </r>
  <r>
    <s v="LATERAL PET"/>
    <x v="24"/>
    <s v="Pony Malta Pet 1.0L X 15"/>
    <n v="24"/>
    <m/>
    <m/>
    <d v="2026-01-31T00:00:00"/>
    <n v="115"/>
    <s v="Menos de 120 días"/>
    <n v="0.95833333333333337"/>
    <m/>
    <x v="1"/>
    <s v=""/>
    <d v="2025-10-03T00:00:00"/>
    <n v="1248"/>
    <n v="18720"/>
    <n v="187.2"/>
    <n v="7078"/>
    <s v="Pet"/>
    <n v="120"/>
    <s v="No"/>
    <s v="No"/>
    <s v="Si"/>
    <s v="Si"/>
    <s v="Si"/>
    <s v="No"/>
    <d v="2026-01-01T00:00:00"/>
    <s v=""/>
    <n v="5"/>
    <m/>
    <s v="One Wey"/>
    <s v="B"/>
    <s v="One Wey  B"/>
  </r>
  <r>
    <s v="LATERAL PET"/>
    <x v="24"/>
    <s v="Pony Malta Pet 1.0L X 15"/>
    <n v="48"/>
    <m/>
    <m/>
    <d v="2026-01-31T00:00:00"/>
    <n v="115"/>
    <s v="Menos de 120 días"/>
    <n v="0.95833333333333337"/>
    <m/>
    <x v="1"/>
    <s v=""/>
    <d v="2025-10-03T00:00:00"/>
    <n v="2496"/>
    <n v="37440"/>
    <n v="374.4"/>
    <n v="7078"/>
    <s v="Pet"/>
    <n v="120"/>
    <s v="No"/>
    <s v="No"/>
    <s v="Si"/>
    <s v="Si"/>
    <s v="Si"/>
    <s v="No"/>
    <d v="2026-01-01T00:00:00"/>
    <s v=""/>
    <n v="5"/>
    <m/>
    <s v="One Wey"/>
    <s v="B"/>
    <s v="One Wey  B"/>
  </r>
  <r>
    <s v="FRENTE PET"/>
    <x v="25"/>
    <s v="Pony Malta Pet 1.5LX 6"/>
    <n v="24"/>
    <n v="14"/>
    <m/>
    <d v="2026-01-15T00:00:00"/>
    <n v="99"/>
    <s v="Menos de 120 días"/>
    <n v="0.82499999999999996"/>
    <s v="LIBERAR"/>
    <x v="1"/>
    <s v=""/>
    <d v="2025-09-17T00:00:00"/>
    <n v="2414"/>
    <n v="14484"/>
    <n v="217.26"/>
    <n v="2224"/>
    <s v="Pet"/>
    <n v="120"/>
    <s v="No"/>
    <s v="No"/>
    <s v="Si"/>
    <s v="Si"/>
    <s v="Si"/>
    <s v="No"/>
    <d v="2025-12-16T00:00:00"/>
    <s v=""/>
    <n v="21"/>
    <m/>
    <s v="One Wey"/>
    <s v="B"/>
    <s v="One Wey  B"/>
  </r>
  <r>
    <s v="FRENTE PET"/>
    <x v="24"/>
    <s v="Pony Malta Pet 1.0L X 15"/>
    <n v="30"/>
    <m/>
    <m/>
    <d v="2026-01-30T00:00:00"/>
    <n v="114"/>
    <s v="Menos de 120 días"/>
    <n v="0.95"/>
    <m/>
    <x v="1"/>
    <s v=""/>
    <d v="2025-10-02T00:00:00"/>
    <n v="1560"/>
    <n v="23400"/>
    <n v="234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F1_LAT"/>
    <x v="26"/>
    <s v="Aguila Lta N 330cc X 6"/>
    <n v="2"/>
    <m/>
    <m/>
    <d v="2026-06-18T00:00:00"/>
    <n v="253"/>
    <s v="Mayor a 120 días"/>
    <n v="0.937037037037037"/>
    <m/>
    <x v="5"/>
    <s v="Excluir"/>
    <d v="2025-09-21T00:00:00"/>
    <n v="960"/>
    <n v="5760"/>
    <n v="19.007999999999999"/>
    <n v="2174"/>
    <s v="Lata"/>
    <n v="270"/>
    <s v="No"/>
    <s v="No"/>
    <s v="Si"/>
    <s v="Si"/>
    <s v="Si"/>
    <s v="No"/>
    <d v="2026-05-19T00:00:00"/>
    <s v=""/>
    <n v="17"/>
    <m/>
    <s v="One Wey"/>
    <s v="B"/>
    <s v="One Wey  B"/>
  </r>
  <r>
    <s v="M_F1_LAT"/>
    <x v="27"/>
    <s v="Stella Artois Bib Nr 12 L"/>
    <m/>
    <n v="1"/>
    <m/>
    <d v="2025-12-05T00:00:00"/>
    <n v="58"/>
    <s v="Menos de 60 días"/>
    <n v="0.21481481481481482"/>
    <m/>
    <x v="5"/>
    <s v="Excluir"/>
    <d v="2025-03-10T00:00:00"/>
    <n v="1"/>
    <n v="1"/>
    <n v="1.2E-4"/>
    <n v="9893"/>
    <s v="Global Brand"/>
    <n v="270"/>
    <s v="No"/>
    <s v="Si"/>
    <s v="No"/>
    <s v="Si"/>
    <s v="No"/>
    <s v="No"/>
    <d v="2025-11-05T00:00:00"/>
    <s v=""/>
    <n v="212"/>
    <m/>
    <s v="One Wey"/>
    <s v="B"/>
    <s v="One Wey  B"/>
  </r>
  <r>
    <s v="M_F1_DER_"/>
    <x v="24"/>
    <s v="Pony Malta Pet 1.0L X 15"/>
    <n v="20"/>
    <m/>
    <m/>
    <d v="2026-01-30T00:00:00"/>
    <n v="114"/>
    <s v="Menos de 120 días"/>
    <n v="0.95"/>
    <m/>
    <x v="1"/>
    <s v=""/>
    <d v="2025-10-02T00:00:00"/>
    <n v="1040"/>
    <n v="15600"/>
    <n v="156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F1_IZQ_"/>
    <x v="22"/>
    <s v="Pony Malta Pet 200ccX30"/>
    <n v="24"/>
    <m/>
    <m/>
    <d v="2026-01-04T00:00:00"/>
    <n v="88"/>
    <s v="Menos de 90 dìas"/>
    <n v="0.97777777777777775"/>
    <d v="1899-12-30T21:38:00"/>
    <x v="6"/>
    <s v="Excluir"/>
    <d v="2025-10-06T00:00:00"/>
    <n v="3240"/>
    <n v="97200"/>
    <n v="194.4"/>
    <n v="3810"/>
    <s v="Pet"/>
    <n v="90"/>
    <s v="No"/>
    <s v="No"/>
    <s v="Si"/>
    <s v="Si"/>
    <s v="Si"/>
    <s v="No"/>
    <d v="2025-12-05T00:00:00"/>
    <s v=""/>
    <n v="2"/>
    <m/>
    <s v="One Wey"/>
    <s v="B"/>
    <s v="One Wey  B"/>
  </r>
  <r>
    <s v="M_F2_DER_"/>
    <x v="28"/>
    <s v="Pony Malta Pet 200cc X 6"/>
    <n v="8"/>
    <m/>
    <m/>
    <d v="2026-01-06T00:00:00"/>
    <n v="90"/>
    <s v="Menos de 120 días"/>
    <n v="1"/>
    <d v="1899-12-30T04:17:00"/>
    <x v="6"/>
    <s v="Excluir"/>
    <d v="2025-10-08T00:00:00"/>
    <n v="5120"/>
    <n v="30720"/>
    <n v="61.44"/>
    <n v="2759"/>
    <s v="Pet"/>
    <n v="90"/>
    <s v="No"/>
    <s v="No"/>
    <s v="Si"/>
    <s v="Si"/>
    <s v="Si"/>
    <s v="No"/>
    <d v="2025-12-07T00:00:00"/>
    <s v=""/>
    <n v="0"/>
    <m/>
    <s v="One Wey"/>
    <s v="B"/>
    <s v="One Wey  B"/>
  </r>
  <r>
    <s v="M_F2_IZQ_"/>
    <x v="24"/>
    <s v="Pony Malta Pet 1.0L X 15"/>
    <n v="24"/>
    <m/>
    <m/>
    <d v="2026-01-30T00:00:00"/>
    <n v="114"/>
    <s v="Menos de 120 días"/>
    <n v="0.95"/>
    <m/>
    <x v="1"/>
    <s v=""/>
    <d v="2025-10-02T00:00:00"/>
    <n v="1248"/>
    <n v="18720"/>
    <n v="187.2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F3_DER_"/>
    <x v="29"/>
    <s v="Pony Malta Pet LESS SUGAR 1.0L X 15"/>
    <n v="23"/>
    <n v="41"/>
    <m/>
    <d v="2026-01-18T00:00:00"/>
    <n v="102"/>
    <s v="Menos de 120 días"/>
    <n v="0.85"/>
    <m/>
    <x v="1"/>
    <s v=""/>
    <d v="2025-09-20T00:00:00"/>
    <n v="1237"/>
    <n v="18555"/>
    <n v="185.55"/>
    <n v="21173"/>
    <s v="Pet"/>
    <n v="120"/>
    <s v="No"/>
    <s v="No"/>
    <s v="Si"/>
    <s v="Si"/>
    <s v="Si"/>
    <s v="No"/>
    <d v="2025-12-19T00:00:00"/>
    <s v=""/>
    <n v="18"/>
    <m/>
    <s v="One Wey"/>
    <s v="B"/>
    <s v="One Wey  B"/>
  </r>
  <r>
    <s v="M_F3_IZQ_"/>
    <x v="30"/>
    <s v="Pony Malta Pet 330cc X 24"/>
    <n v="24"/>
    <m/>
    <m/>
    <d v="2026-01-03T00:00:00"/>
    <n v="87"/>
    <s v="Menos de 90 dìas"/>
    <n v="0.96666666666666667"/>
    <d v="1899-12-30T10:25:00"/>
    <x v="6"/>
    <s v="Excluir"/>
    <d v="2025-10-05T00:00:00"/>
    <n v="2304"/>
    <n v="55296"/>
    <n v="182.4768"/>
    <n v="2222"/>
    <s v="Pet"/>
    <n v="90"/>
    <s v="No"/>
    <s v="No"/>
    <s v="Si"/>
    <s v="Si"/>
    <s v="Si"/>
    <s v="No"/>
    <d v="2025-12-04T00:00:00"/>
    <s v=""/>
    <n v="3"/>
    <m/>
    <s v="One Wey"/>
    <s v="B"/>
    <s v="One Wey  B"/>
  </r>
  <r>
    <s v="M_F4_DER_"/>
    <x v="31"/>
    <s v="Agua Zalva Sin Gas Pet 600Cc X 12"/>
    <n v="21"/>
    <n v="106"/>
    <m/>
    <d v="2026-03-01T00:00:00"/>
    <n v="144"/>
    <s v="Mayor a 120 días"/>
    <n v="0.8"/>
    <m/>
    <x v="1"/>
    <s v=""/>
    <d v="2025-09-02T00:00:00"/>
    <n v="2626"/>
    <n v="31512"/>
    <n v="189.072"/>
    <n v="12026"/>
    <s v="Pet"/>
    <n v="180"/>
    <s v="No"/>
    <s v="No"/>
    <s v="Si"/>
    <s v="Si"/>
    <s v="Si"/>
    <s v="No"/>
    <d v="2026-01-30T00:00:00"/>
    <s v=""/>
    <n v="36"/>
    <m/>
    <s v="One Wey"/>
    <s v="B"/>
    <s v="One Wey  B"/>
  </r>
  <r>
    <s v="M_F4_IZQ_"/>
    <x v="24"/>
    <s v="Pony Malta Pet 1.0L X 15"/>
    <n v="9"/>
    <n v="40"/>
    <m/>
    <d v="2026-02-05T00:00:00"/>
    <n v="120"/>
    <s v="Mayor a 120 días"/>
    <n v="1"/>
    <m/>
    <x v="2"/>
    <s v="Excluir"/>
    <d v="2025-10-08T00:00:00"/>
    <n v="508"/>
    <n v="7620"/>
    <n v="76.2"/>
    <n v="7078"/>
    <s v="Pet"/>
    <n v="120"/>
    <s v="No"/>
    <s v="No"/>
    <s v="Si"/>
    <s v="Si"/>
    <s v="Si"/>
    <s v="No"/>
    <d v="2026-01-06T00:00:00"/>
    <s v=""/>
    <n v="0"/>
    <m/>
    <s v="One Wey"/>
    <s v="B"/>
    <s v="One Wey  B"/>
  </r>
  <r>
    <s v="M_F5_DER_"/>
    <x v="24"/>
    <s v="Pony Malta Pet 1.0L X 15"/>
    <n v="24"/>
    <m/>
    <m/>
    <d v="2026-02-05T00:00:00"/>
    <n v="120"/>
    <s v="Mayor a 120 días"/>
    <n v="1"/>
    <d v="1899-12-30T09:03:00"/>
    <x v="6"/>
    <s v="Excluir"/>
    <d v="2025-10-08T00:00:00"/>
    <n v="1248"/>
    <n v="18720"/>
    <n v="187.2"/>
    <n v="7078"/>
    <s v="Pet"/>
    <n v="120"/>
    <s v="No"/>
    <s v="No"/>
    <s v="Si"/>
    <s v="Si"/>
    <s v="Si"/>
    <s v="No"/>
    <d v="2026-01-06T00:00:00"/>
    <s v=""/>
    <n v="0"/>
    <m/>
    <s v="One Wey"/>
    <s v="B"/>
    <s v="One Wey  B"/>
  </r>
  <r>
    <s v="M_F5_IZQ_"/>
    <x v="31"/>
    <s v="Agua Zalva Sin Gas Pet 600Cc X 12"/>
    <n v="24"/>
    <m/>
    <m/>
    <d v="2026-03-01T00:00:00"/>
    <n v="144"/>
    <s v="Mayor a 120 días"/>
    <n v="0.8"/>
    <m/>
    <x v="1"/>
    <s v=""/>
    <d v="2025-09-02T00:00:00"/>
    <n v="2880"/>
    <n v="34560"/>
    <n v="207.36"/>
    <n v="12026"/>
    <s v="Pet"/>
    <n v="180"/>
    <s v="No"/>
    <s v="No"/>
    <s v="Si"/>
    <s v="Si"/>
    <s v="Si"/>
    <s v="No"/>
    <d v="2026-01-30T00:00:00"/>
    <s v=""/>
    <n v="36"/>
    <m/>
    <s v="One Wey"/>
    <s v="B"/>
    <s v="One Wey  B"/>
  </r>
  <r>
    <s v="M_F6_"/>
    <x v="24"/>
    <s v="Pony Malta Pet 1.0L X 15"/>
    <n v="24"/>
    <m/>
    <m/>
    <d v="2026-01-30T00:00:00"/>
    <n v="114"/>
    <s v="Menos de 120 días"/>
    <n v="0.95"/>
    <m/>
    <x v="1"/>
    <s v=""/>
    <d v="2025-10-02T00:00:00"/>
    <n v="1248"/>
    <n v="18720"/>
    <n v="187.2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F7_"/>
    <x v="24"/>
    <s v="Pony Malta Pet 1.0L X 15"/>
    <n v="20"/>
    <m/>
    <m/>
    <d v="2026-01-30T00:00:00"/>
    <n v="114"/>
    <s v="Menos de 120 días"/>
    <n v="0.95"/>
    <m/>
    <x v="1"/>
    <s v=""/>
    <d v="2025-10-02T00:00:00"/>
    <n v="1040"/>
    <n v="15600"/>
    <n v="156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F8_DER_"/>
    <x v="24"/>
    <s v="Pony Malta Pet 1.0L X 15"/>
    <n v="24"/>
    <m/>
    <m/>
    <d v="2026-01-30T00:00:00"/>
    <n v="114"/>
    <s v="Menos de 120 días"/>
    <n v="0.95"/>
    <m/>
    <x v="1"/>
    <s v=""/>
    <d v="2025-10-02T00:00:00"/>
    <n v="1248"/>
    <n v="18720"/>
    <n v="187.2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F8_IZQ_"/>
    <x v="29"/>
    <s v="Pony Malta Pet LESS SUGAR 1.0L X 15"/>
    <n v="24"/>
    <m/>
    <m/>
    <d v="2026-01-18T00:00:00"/>
    <n v="102"/>
    <s v="Menos de 120 días"/>
    <n v="0.85"/>
    <m/>
    <x v="1"/>
    <s v=""/>
    <d v="2025-09-20T00:00:00"/>
    <n v="1248"/>
    <n v="18720"/>
    <n v="187.2"/>
    <n v="21173"/>
    <s v="Pet"/>
    <n v="120"/>
    <s v="No"/>
    <s v="No"/>
    <s v="Si"/>
    <s v="Si"/>
    <s v="Si"/>
    <s v="No"/>
    <d v="2025-12-19T00:00:00"/>
    <s v=""/>
    <n v="18"/>
    <m/>
    <s v="One Wey"/>
    <s v="B"/>
    <s v="One Wey  B"/>
  </r>
  <r>
    <s v="M_F8_LAT_"/>
    <x v="32"/>
    <s v="Club Col Trigo Lta 330ccX6 N"/>
    <n v="6"/>
    <m/>
    <m/>
    <d v="2026-03-03T00:00:00"/>
    <n v="146"/>
    <s v="Mayor a 120 días"/>
    <n v="0.81111111111111112"/>
    <m/>
    <x v="1"/>
    <s v=""/>
    <d v="2025-09-04T00:00:00"/>
    <n v="2880"/>
    <n v="17280"/>
    <n v="57.024000000000001"/>
    <n v="21155"/>
    <s v="Lata"/>
    <n v="180"/>
    <s v="No"/>
    <s v="No"/>
    <s v="Si"/>
    <s v="Si"/>
    <s v="Si"/>
    <s v="No"/>
    <d v="2026-02-01T00:00:00"/>
    <s v=""/>
    <n v="34"/>
    <m/>
    <s v="One Wey"/>
    <s v="B"/>
    <s v="One Wey  B"/>
  </r>
  <r>
    <s v="M_F9_LAT"/>
    <x v="33"/>
    <s v="Budweiser Lta  269Ccx6 Pack TERMO "/>
    <m/>
    <n v="596"/>
    <m/>
    <d v="2026-06-06T00:00:00"/>
    <n v="241"/>
    <s v="Mayor a 120 días"/>
    <n v="0.8925925925925926"/>
    <m/>
    <x v="5"/>
    <s v="Excluir"/>
    <d v="2025-09-09T00:00:00"/>
    <n v="596"/>
    <n v="3576"/>
    <n v="9.6194400000000009"/>
    <n v="9672"/>
    <s v="Lata"/>
    <n v="270"/>
    <s v="No"/>
    <s v="No"/>
    <s v="Si"/>
    <s v="Si"/>
    <s v="Si"/>
    <s v="No"/>
    <d v="2026-05-07T00:00:00"/>
    <s v=""/>
    <n v="29"/>
    <m/>
    <s v="One Wey"/>
    <s v="B"/>
    <s v="One Wey  B"/>
  </r>
  <r>
    <s v="M_F9_LAT"/>
    <x v="33"/>
    <s v="Budweiser Lta  269Ccx6 Pack TERMO "/>
    <m/>
    <n v="593"/>
    <m/>
    <d v="2026-06-06T00:00:00"/>
    <n v="241"/>
    <s v="Mayor a 120 días"/>
    <n v="0.8925925925925926"/>
    <s v="AVERIA"/>
    <x v="5"/>
    <s v="Excluir"/>
    <d v="2025-09-09T00:00:00"/>
    <n v="593"/>
    <n v="3558"/>
    <n v="9.5710200000000007"/>
    <n v="9672"/>
    <s v="Lata"/>
    <n v="270"/>
    <s v="No"/>
    <s v="No"/>
    <s v="Si"/>
    <s v="Si"/>
    <s v="Si"/>
    <s v="No"/>
    <d v="2026-05-07T00:00:00"/>
    <s v=""/>
    <n v="29"/>
    <m/>
    <s v="One Wey"/>
    <s v="B"/>
    <s v="One Wey  B"/>
  </r>
  <r>
    <s v="M_F9_DER"/>
    <x v="29"/>
    <s v="Pony Malta Pet LESS SUGAR 1.0L X 15"/>
    <n v="20"/>
    <m/>
    <m/>
    <d v="2026-01-18T00:00:00"/>
    <n v="102"/>
    <s v="Menos de 120 días"/>
    <n v="0.85"/>
    <s v="S"/>
    <x v="1"/>
    <s v=""/>
    <d v="2025-09-20T00:00:00"/>
    <n v="1040"/>
    <n v="15600"/>
    <n v="156"/>
    <n v="21173"/>
    <s v="Pet"/>
    <n v="120"/>
    <s v="No"/>
    <s v="No"/>
    <s v="Si"/>
    <s v="Si"/>
    <s v="Si"/>
    <s v="No"/>
    <d v="2025-12-19T00:00:00"/>
    <s v=""/>
    <n v="18"/>
    <m/>
    <s v="One Wey"/>
    <s v="B"/>
    <s v="One Wey  B"/>
  </r>
  <r>
    <s v="M_F9_IZQ"/>
    <x v="29"/>
    <s v="Pony Malta Pet LESS SUGAR 1.0L X 15"/>
    <n v="24"/>
    <m/>
    <m/>
    <d v="2026-01-18T00:00:00"/>
    <n v="102"/>
    <s v="Menos de 120 días"/>
    <n v="0.85"/>
    <s v="S"/>
    <x v="1"/>
    <s v=""/>
    <d v="2025-09-20T00:00:00"/>
    <n v="1248"/>
    <n v="18720"/>
    <n v="187.2"/>
    <n v="21173"/>
    <s v="Pet"/>
    <n v="120"/>
    <s v="No"/>
    <s v="No"/>
    <s v="Si"/>
    <s v="Si"/>
    <s v="Si"/>
    <s v="No"/>
    <d v="2025-12-19T00:00:00"/>
    <s v=""/>
    <n v="18"/>
    <m/>
    <s v="One Wey"/>
    <s v="B"/>
    <s v="One Wey  B"/>
  </r>
  <r>
    <s v="M_F10_DER_"/>
    <x v="29"/>
    <s v="Pony Malta Pet LESS SUGAR 1.0L X 15"/>
    <n v="24"/>
    <m/>
    <m/>
    <d v="2026-01-18T00:00:00"/>
    <n v="102"/>
    <s v="Menos de 120 días"/>
    <n v="0.85"/>
    <s v="S"/>
    <x v="1"/>
    <s v=""/>
    <d v="2025-09-20T00:00:00"/>
    <n v="1248"/>
    <n v="18720"/>
    <n v="187.2"/>
    <n v="21173"/>
    <s v="Pet"/>
    <n v="120"/>
    <s v="No"/>
    <s v="No"/>
    <s v="Si"/>
    <s v="Si"/>
    <s v="Si"/>
    <s v="No"/>
    <d v="2025-12-19T00:00:00"/>
    <s v=""/>
    <n v="18"/>
    <m/>
    <s v="One Wey"/>
    <s v="B"/>
    <s v="One Wey  B"/>
  </r>
  <r>
    <s v="M_F10_IZQ_"/>
    <x v="24"/>
    <s v="Pony Malta Pet 1.0L X 15"/>
    <n v="16"/>
    <m/>
    <m/>
    <d v="2026-01-29T00:00:00"/>
    <n v="113"/>
    <s v="Menos de 120 días"/>
    <n v="0.94166666666666665"/>
    <m/>
    <x v="1"/>
    <s v=""/>
    <d v="2025-10-01T00:00:00"/>
    <n v="832"/>
    <n v="12480"/>
    <n v="124.8"/>
    <n v="7078"/>
    <s v="Pet"/>
    <n v="120"/>
    <s v="No"/>
    <s v="No"/>
    <s v="Si"/>
    <s v="Si"/>
    <s v="Si"/>
    <s v="No"/>
    <d v="2025-12-30T00:00:00"/>
    <s v=""/>
    <n v="7"/>
    <m/>
    <s v="One Wey"/>
    <s v="B"/>
    <s v="One Wey  B"/>
  </r>
  <r>
    <s v="M_F11_DER_"/>
    <x v="24"/>
    <s v="Pony Malta Pet 1.0L X 15"/>
    <n v="12"/>
    <m/>
    <m/>
    <d v="2026-01-29T00:00:00"/>
    <n v="113"/>
    <s v="Menos de 120 días"/>
    <n v="0.94166666666666665"/>
    <m/>
    <x v="1"/>
    <s v=""/>
    <d v="2025-10-01T00:00:00"/>
    <n v="624"/>
    <n v="9360"/>
    <n v="93.6"/>
    <n v="7078"/>
    <s v="Pet"/>
    <n v="120"/>
    <s v="No"/>
    <s v="No"/>
    <s v="Si"/>
    <s v="Si"/>
    <s v="Si"/>
    <s v="No"/>
    <d v="2025-12-30T00:00:00"/>
    <s v=""/>
    <n v="7"/>
    <m/>
    <s v="One Wey"/>
    <s v="B"/>
    <s v="One Wey  B"/>
  </r>
  <r>
    <s v="M_F11_IZQ_"/>
    <x v="31"/>
    <s v="Agua Zalva Sin Gas Pet 600Cc X 12"/>
    <n v="2"/>
    <m/>
    <m/>
    <d v="2026-02-28T00:00:00"/>
    <n v="143"/>
    <s v="Mayor a 120 días"/>
    <n v="0.7944444444444444"/>
    <m/>
    <x v="1"/>
    <s v=""/>
    <d v="2025-09-01T00:00:00"/>
    <n v="240"/>
    <n v="2880"/>
    <n v="17.28"/>
    <n v="12026"/>
    <s v="Pet"/>
    <n v="180"/>
    <s v="No"/>
    <s v="No"/>
    <s v="Si"/>
    <s v="Si"/>
    <s v="Si"/>
    <s v="No"/>
    <d v="2026-01-29T00:00:00"/>
    <s v=""/>
    <n v="37"/>
    <m/>
    <s v="One Wey"/>
    <s v="B"/>
    <s v="One Wey  B"/>
  </r>
  <r>
    <s v="M_F12_DER_"/>
    <x v="28"/>
    <s v="Pony Malta Pet 200cc X 6"/>
    <n v="24"/>
    <m/>
    <m/>
    <d v="2026-01-05T00:00:00"/>
    <n v="89"/>
    <s v="Menos de 90 dìas"/>
    <n v="0.98888888888888893"/>
    <d v="1899-12-30T12:42:00"/>
    <x v="6"/>
    <s v="Excluir"/>
    <d v="2025-10-07T00:00:00"/>
    <n v="15360"/>
    <n v="92160"/>
    <n v="184.32"/>
    <n v="2759"/>
    <s v="Pet"/>
    <n v="90"/>
    <s v="No"/>
    <s v="No"/>
    <s v="Si"/>
    <s v="Si"/>
    <s v="Si"/>
    <s v="No"/>
    <d v="2025-12-06T00:00:00"/>
    <s v=""/>
    <n v="1"/>
    <m/>
    <s v="One Wey"/>
    <s v="B"/>
    <s v="One Wey  B"/>
  </r>
  <r>
    <s v="M_F12_IZQ_"/>
    <x v="24"/>
    <s v="Pony Malta Pet 1.0L X 15"/>
    <n v="8"/>
    <m/>
    <m/>
    <d v="2026-01-30T00:00:00"/>
    <n v="114"/>
    <s v="Menos de 120 días"/>
    <n v="0.95"/>
    <m/>
    <x v="1"/>
    <s v=""/>
    <d v="2025-10-02T00:00:00"/>
    <n v="416"/>
    <n v="6240"/>
    <n v="62.4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F13_DER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One Wey"/>
    <s v="B"/>
    <s v="One Wey  B"/>
  </r>
  <r>
    <s v="M_F13_IZQ_"/>
    <x v="29"/>
    <s v="Pony Malta Pet LESS SUGAR 1.0L X 15"/>
    <n v="20"/>
    <m/>
    <m/>
    <d v="2026-01-18T00:00:00"/>
    <n v="102"/>
    <s v="Menos de 120 días"/>
    <n v="0.85"/>
    <m/>
    <x v="1"/>
    <s v=""/>
    <d v="2025-09-20T00:00:00"/>
    <n v="1040"/>
    <n v="15600"/>
    <n v="156"/>
    <n v="21173"/>
    <s v="Pet"/>
    <n v="120"/>
    <s v="No"/>
    <s v="No"/>
    <s v="Si"/>
    <s v="Si"/>
    <s v="Si"/>
    <s v="No"/>
    <d v="2025-12-19T00:00:00"/>
    <s v=""/>
    <n v="18"/>
    <m/>
    <s v="One Wey"/>
    <s v="B"/>
    <s v="One Wey  B"/>
  </r>
  <r>
    <s v="M_F14_DER_"/>
    <x v="31"/>
    <s v="Agua Zalva Sin Gas Pet 600Cc X 12"/>
    <n v="23"/>
    <n v="114"/>
    <m/>
    <d v="2026-02-28T00:00:00"/>
    <n v="143"/>
    <s v="Mayor a 120 días"/>
    <n v="0.7944444444444444"/>
    <m/>
    <x v="1"/>
    <s v=""/>
    <d v="2025-09-01T00:00:00"/>
    <n v="2874"/>
    <n v="34488"/>
    <n v="206.928"/>
    <n v="12026"/>
    <s v="Pet"/>
    <n v="180"/>
    <s v="No"/>
    <s v="No"/>
    <s v="Si"/>
    <s v="Si"/>
    <s v="Si"/>
    <s v="No"/>
    <d v="2026-01-29T00:00:00"/>
    <s v=""/>
    <n v="37"/>
    <m/>
    <s v="One Wey"/>
    <s v="B"/>
    <s v="One Wey  B"/>
  </r>
  <r>
    <s v="M_F14_IZQ"/>
    <x v="31"/>
    <s v="Agua Zalva Sin Gas Pet 600Cc X 12"/>
    <n v="24"/>
    <m/>
    <m/>
    <d v="2026-02-28T00:00:00"/>
    <n v="143"/>
    <s v="Mayor a 120 días"/>
    <n v="0.7944444444444444"/>
    <m/>
    <x v="1"/>
    <s v=""/>
    <d v="2025-09-01T00:00:00"/>
    <n v="2880"/>
    <n v="34560"/>
    <n v="207.36"/>
    <n v="12026"/>
    <s v="Pet"/>
    <n v="180"/>
    <s v="No"/>
    <s v="No"/>
    <s v="Si"/>
    <s v="Si"/>
    <s v="Si"/>
    <s v="No"/>
    <d v="2026-01-29T00:00:00"/>
    <s v=""/>
    <n v="37"/>
    <m/>
    <s v="One Wey"/>
    <s v="B"/>
    <s v="One Wey  B"/>
  </r>
  <r>
    <s v="M_F15_DER_"/>
    <x v="31"/>
    <s v="Agua Zalva Sin Gas Pet 600Cc X 12"/>
    <n v="18"/>
    <m/>
    <m/>
    <d v="2026-03-01T00:00:00"/>
    <n v="144"/>
    <s v="Mayor a 120 días"/>
    <n v="0.8"/>
    <m/>
    <x v="1"/>
    <s v=""/>
    <d v="2025-09-02T00:00:00"/>
    <n v="2160"/>
    <n v="25920"/>
    <n v="155.52000000000001"/>
    <n v="12026"/>
    <s v="Pet"/>
    <n v="180"/>
    <s v="No"/>
    <s v="No"/>
    <s v="Si"/>
    <s v="Si"/>
    <s v="Si"/>
    <s v="No"/>
    <d v="2026-01-30T00:00:00"/>
    <s v=""/>
    <n v="36"/>
    <m/>
    <s v="One Wey"/>
    <s v="B"/>
    <s v="One Wey  B"/>
  </r>
  <r>
    <s v="M_CANOPY PET"/>
    <x v="34"/>
    <s v="BBC Cajica Miel Nr330ccX4"/>
    <n v="3"/>
    <m/>
    <m/>
    <d v="2026-03-29T00:00:00"/>
    <n v="172"/>
    <s v="Mayor a 120 días"/>
    <n v="0.9555555555555556"/>
    <m/>
    <x v="5"/>
    <s v="Excluir"/>
    <d v="2025-09-30T00:00:00"/>
    <n v="1512"/>
    <n v="6048"/>
    <n v="19.958400000000001"/>
    <s v="7599+"/>
    <s v="NR BBC"/>
    <n v="180"/>
    <s v="No"/>
    <s v="No"/>
    <s v="Si"/>
    <s v="Si"/>
    <s v="Si"/>
    <s v="No"/>
    <d v="2026-02-27T00:00:00"/>
    <s v=""/>
    <n v="8"/>
    <m/>
    <s v="One Wey"/>
    <s v="B"/>
    <s v="One Wey  B"/>
  </r>
  <r>
    <s v="M_CANOPY PET"/>
    <x v="35"/>
    <s v="BBC ROSE NR BOT 330ccX4"/>
    <n v="3"/>
    <m/>
    <m/>
    <d v="2026-03-20T00:00:00"/>
    <n v="163"/>
    <s v="Mayor a 120 días"/>
    <n v="0.90555555555555556"/>
    <m/>
    <x v="5"/>
    <s v="Excluir"/>
    <d v="2025-09-21T00:00:00"/>
    <n v="1512"/>
    <n v="6048"/>
    <n v="19.958400000000001"/>
    <s v="21161+"/>
    <s v="NR BBC"/>
    <n v="180"/>
    <s v="No"/>
    <s v="No"/>
    <s v="Si"/>
    <s v="Si"/>
    <s v="Si"/>
    <s v="No"/>
    <d v="2026-02-18T00:00:00"/>
    <s v=""/>
    <n v="17"/>
    <m/>
    <s v="One Wey"/>
    <s v="B"/>
    <s v="One Wey  B"/>
  </r>
  <r>
    <s v="M_CANOPY PET"/>
    <x v="36"/>
    <s v="BBC CAJICA MIEL BRR 29.7L X1"/>
    <n v="9"/>
    <m/>
    <m/>
    <d v="2025-11-26T00:00:00"/>
    <n v="49"/>
    <s v="Menos de 60 días"/>
    <n v="0.81666666666666665"/>
    <m/>
    <x v="5"/>
    <s v="Excluir"/>
    <d v="2025-09-27T00:00:00"/>
    <n v="144"/>
    <n v="144"/>
    <n v="4.3200000000000002E-2"/>
    <n v="22202"/>
    <s v="Barril"/>
    <n v="60"/>
    <s v="No"/>
    <s v="No"/>
    <s v="Si"/>
    <s v="Si"/>
    <s v="Si"/>
    <s v="No"/>
    <d v="2025-11-11T00:00:00"/>
    <s v=""/>
    <n v="11"/>
    <m/>
    <s v="One Wey"/>
    <s v="B"/>
    <s v="One Wey  B"/>
  </r>
  <r>
    <s v="M_F16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17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18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19__"/>
    <x v="38"/>
    <s v="pallet carton"/>
    <m/>
    <m/>
    <m/>
    <m/>
    <s v=""/>
    <s v=""/>
    <s v=""/>
    <m/>
    <x v="3"/>
    <s v="Excluir"/>
    <s v=""/>
    <n v="0"/>
    <n v="0"/>
    <n v="0"/>
    <n v="165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20__"/>
    <x v="38"/>
    <s v="pallet carton"/>
    <m/>
    <m/>
    <m/>
    <m/>
    <s v=""/>
    <s v=""/>
    <s v=""/>
    <m/>
    <x v="3"/>
    <s v="Excluir"/>
    <s v=""/>
    <n v="0"/>
    <n v="0"/>
    <n v="0"/>
    <n v="165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21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22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23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24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25__"/>
    <x v="38"/>
    <s v="pallet carton"/>
    <m/>
    <m/>
    <m/>
    <m/>
    <s v=""/>
    <s v=""/>
    <s v=""/>
    <m/>
    <x v="3"/>
    <s v="Excluir"/>
    <s v=""/>
    <n v="0"/>
    <n v="0"/>
    <n v="0"/>
    <n v="165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26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27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28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29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30__"/>
    <x v="39"/>
    <s v="Coronita Nr 210Cc X 6"/>
    <n v="45"/>
    <m/>
    <m/>
    <d v="2026-09-16T00:00:00"/>
    <n v="343"/>
    <s v="Mayor a 120 días"/>
    <n v="0.9397260273972603"/>
    <s v="POKER CONTENIDO"/>
    <x v="2"/>
    <s v="Excluir"/>
    <d v="2025-09-16T00:00:00"/>
    <n v="17280"/>
    <n v="103680"/>
    <n v="217.72800000000001"/>
    <n v="9508"/>
    <s v="NR"/>
    <n v="365"/>
    <s v="No"/>
    <s v="No"/>
    <s v="Si"/>
    <s v="Si"/>
    <s v="Si"/>
    <s v="No"/>
    <d v="2026-08-17T00:00:00"/>
    <s v=""/>
    <n v="22"/>
    <m/>
    <s v="One Wey"/>
    <s v="B"/>
    <s v="One Wey  B"/>
  </r>
  <r>
    <s v="M_F31__LAT"/>
    <x v="40"/>
    <s v="Pallet Coronita 210NR"/>
    <m/>
    <m/>
    <m/>
    <m/>
    <s v=""/>
    <s v=""/>
    <s v=""/>
    <m/>
    <x v="3"/>
    <s v="Excluir"/>
    <s v=""/>
    <n v="0"/>
    <n v="0"/>
    <n v="0"/>
    <s v="419213p"/>
    <s v="Pallet NR"/>
    <n v="0"/>
    <s v="No"/>
    <s v="Si"/>
    <s v="Si"/>
    <s v="Si"/>
    <s v="No"/>
    <s v="No"/>
    <s v=""/>
    <s v=""/>
    <e v="#VALUE!"/>
    <m/>
    <s v="One Wey"/>
    <s v="B"/>
    <s v="One Wey  B"/>
  </r>
  <r>
    <s v="M_F31__"/>
    <x v="4"/>
    <s v="Aguila RN 330cc X 30"/>
    <n v="120"/>
    <m/>
    <m/>
    <d v="2026-03-28T00:00:00"/>
    <n v="171"/>
    <s v="Mayor a 120 días"/>
    <n v="0.95"/>
    <m/>
    <x v="1"/>
    <s v=""/>
    <d v="2025-09-29T00:00:00"/>
    <n v="5400"/>
    <n v="162000"/>
    <n v="534.6"/>
    <n v="3128"/>
    <s v="Ret"/>
    <n v="180"/>
    <s v="No"/>
    <s v="No"/>
    <s v="Si"/>
    <s v="Si"/>
    <s v="Si"/>
    <s v="No"/>
    <d v="2026-02-26T00:00:00"/>
    <s v=""/>
    <n v="9"/>
    <m/>
    <s v="One Wey"/>
    <s v="B"/>
    <s v="One Wey  B"/>
  </r>
  <r>
    <s v="M_F32__"/>
    <x v="4"/>
    <s v="Aguila RN 330cc X 30"/>
    <n v="152"/>
    <m/>
    <m/>
    <d v="2026-04-05T00:00:00"/>
    <n v="179"/>
    <s v="Mayor a 120 días"/>
    <n v="0.99444444444444446"/>
    <m/>
    <x v="1"/>
    <s v=""/>
    <d v="2025-10-07T00:00:00"/>
    <n v="6840"/>
    <n v="205200"/>
    <n v="677.16"/>
    <n v="3128"/>
    <s v="Ret"/>
    <n v="180"/>
    <s v="No"/>
    <s v="No"/>
    <s v="Si"/>
    <s v="Si"/>
    <s v="Si"/>
    <s v="No"/>
    <d v="2026-03-06T00:00:00"/>
    <s v=""/>
    <n v="1"/>
    <m/>
    <s v="One Wey"/>
    <s v="B"/>
    <s v="One Wey  B"/>
  </r>
  <r>
    <s v="M_F33__"/>
    <x v="4"/>
    <s v="Aguila RN 330cc X 30"/>
    <n v="152"/>
    <m/>
    <m/>
    <d v="2026-04-03T00:00:00"/>
    <n v="177"/>
    <s v="Mayor a 120 días"/>
    <n v="0.98333333333333328"/>
    <m/>
    <x v="1"/>
    <s v=""/>
    <d v="2025-10-05T00:00:00"/>
    <n v="6840"/>
    <n v="205200"/>
    <n v="677.16"/>
    <n v="3128"/>
    <s v="Ret"/>
    <n v="180"/>
    <s v="No"/>
    <s v="No"/>
    <s v="Si"/>
    <s v="Si"/>
    <s v="Si"/>
    <s v="No"/>
    <d v="2026-03-04T00:00:00"/>
    <s v=""/>
    <n v="3"/>
    <m/>
    <s v="One Wey"/>
    <s v="B"/>
    <s v="One Wey  B"/>
  </r>
  <r>
    <s v="M_F34__"/>
    <x v="4"/>
    <s v="Aguila RN 330cc X 30"/>
    <n v="152"/>
    <m/>
    <m/>
    <d v="2026-04-06T00:00:00"/>
    <n v="180"/>
    <s v="Mayor a 120 días"/>
    <n v="1"/>
    <m/>
    <x v="1"/>
    <s v=""/>
    <d v="2025-10-08T00:00:00"/>
    <n v="6840"/>
    <n v="205200"/>
    <n v="677.16"/>
    <n v="3128"/>
    <s v="Ret"/>
    <n v="180"/>
    <s v="No"/>
    <s v="No"/>
    <s v="Si"/>
    <s v="Si"/>
    <s v="Si"/>
    <s v="No"/>
    <d v="2026-03-07T00:00:00"/>
    <s v=""/>
    <n v="0"/>
    <m/>
    <s v="One Wey"/>
    <s v="B"/>
    <s v="One Wey  B"/>
  </r>
  <r>
    <s v="M_F35__"/>
    <x v="4"/>
    <s v="Aguila RN 330cc X 30"/>
    <n v="152"/>
    <m/>
    <m/>
    <d v="2026-04-06T00:00:00"/>
    <n v="180"/>
    <s v="Mayor a 120 días"/>
    <n v="1"/>
    <m/>
    <x v="1"/>
    <s v=""/>
    <d v="2025-10-08T00:00:00"/>
    <n v="6840"/>
    <n v="205200"/>
    <n v="677.16"/>
    <n v="3128"/>
    <s v="Ret"/>
    <n v="180"/>
    <s v="No"/>
    <s v="No"/>
    <s v="Si"/>
    <s v="Si"/>
    <s v="Si"/>
    <s v="No"/>
    <d v="2026-03-07T00:00:00"/>
    <s v=""/>
    <n v="0"/>
    <m/>
    <s v="One Wey"/>
    <s v="B"/>
    <s v="One Wey  B"/>
  </r>
  <r>
    <s v="M_F36__"/>
    <x v="4"/>
    <s v="Aguila RN 330cc X 30"/>
    <n v="192"/>
    <m/>
    <m/>
    <d v="2026-04-06T00:00:00"/>
    <n v="180"/>
    <s v="Mayor a 120 días"/>
    <n v="1"/>
    <m/>
    <x v="1"/>
    <s v=""/>
    <d v="2025-10-08T00:00:00"/>
    <n v="8640"/>
    <n v="259200"/>
    <n v="855.36"/>
    <n v="3128"/>
    <s v="Ret"/>
    <n v="180"/>
    <s v="No"/>
    <s v="No"/>
    <s v="Si"/>
    <s v="Si"/>
    <s v="Si"/>
    <s v="No"/>
    <d v="2026-03-07T00:00:00"/>
    <s v=""/>
    <n v="0"/>
    <m/>
    <s v="One Wey"/>
    <s v="B"/>
    <s v="One Wey  B"/>
  </r>
  <r>
    <s v="M_F37__"/>
    <x v="4"/>
    <s v="Aguila RN 330cc X 30"/>
    <n v="104"/>
    <m/>
    <m/>
    <d v="2026-04-02T00:00:00"/>
    <n v="176"/>
    <s v="Mayor a 120 días"/>
    <n v="0.97777777777777775"/>
    <m/>
    <x v="1"/>
    <s v=""/>
    <d v="2025-10-04T00:00:00"/>
    <n v="4680"/>
    <n v="140400"/>
    <n v="463.32"/>
    <n v="3128"/>
    <s v="Ret"/>
    <n v="180"/>
    <s v="No"/>
    <s v="No"/>
    <s v="Si"/>
    <s v="Si"/>
    <s v="Si"/>
    <s v="No"/>
    <d v="2026-03-03T00:00:00"/>
    <s v=""/>
    <n v="4"/>
    <m/>
    <s v="One Wey"/>
    <s v="B"/>
    <s v="One Wey  B"/>
  </r>
  <r>
    <s v="M_F38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39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40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41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42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43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F43__"/>
    <x v="37"/>
    <s v="pallet lata"/>
    <m/>
    <m/>
    <m/>
    <m/>
    <s v=""/>
    <s v=""/>
    <s v=""/>
    <m/>
    <x v="3"/>
    <s v="Excluir"/>
    <s v=""/>
    <n v="0"/>
    <n v="0"/>
    <n v="0"/>
    <n v="164"/>
    <n v="0"/>
    <n v="0"/>
    <s v="No"/>
    <s v="Si"/>
    <s v="Si"/>
    <s v="Si"/>
    <s v="No"/>
    <s v="No"/>
    <d v="1899-12-30T00:00:00"/>
    <s v=""/>
    <e v="#VALUE!"/>
    <m/>
    <s v="One Wey"/>
    <s v="B"/>
    <s v="One Wey  B"/>
  </r>
  <r>
    <s v="M_G1_ATRAS_"/>
    <x v="41"/>
    <s v="Pony Malta go pet  200cc X 6"/>
    <n v="4"/>
    <m/>
    <m/>
    <d v="2025-11-05T00:00:00"/>
    <n v="28"/>
    <s v="Menos de 30 días"/>
    <n v="0.31111111111111112"/>
    <m/>
    <x v="2"/>
    <s v="Excluir"/>
    <d v="2025-08-07T00:00:00"/>
    <n v="2560"/>
    <n v="15360"/>
    <n v="30.72"/>
    <n v="21447"/>
    <s v="Pet"/>
    <n v="90"/>
    <s v="No"/>
    <s v="No"/>
    <s v="No"/>
    <s v="No"/>
    <s v="No"/>
    <s v="Bloquear"/>
    <d v="2025-10-06T00:00:00"/>
    <s v=""/>
    <n v="62"/>
    <m/>
    <s v="One Wey"/>
    <s v="B"/>
    <s v="One Wey  B"/>
  </r>
  <r>
    <s v="M_G1_IZQ"/>
    <x v="33"/>
    <s v="Budweiser Lta  269Ccx6 Pack TERMO "/>
    <n v="35"/>
    <m/>
    <m/>
    <d v="2026-07-04T00:00:00"/>
    <n v="269"/>
    <s v="Mayor a 120 días"/>
    <n v="0.99629629629629635"/>
    <m/>
    <x v="1"/>
    <s v=""/>
    <d v="2025-10-07T00:00:00"/>
    <n v="21000"/>
    <n v="126000"/>
    <n v="338.94"/>
    <n v="9672"/>
    <s v="Lata"/>
    <n v="270"/>
    <s v="No"/>
    <s v="No"/>
    <s v="Si"/>
    <s v="Si"/>
    <s v="Si"/>
    <s v="No"/>
    <d v="2026-06-04T00:00:00"/>
    <s v=""/>
    <n v="1"/>
    <m/>
    <s v="One Wey"/>
    <s v="B"/>
    <s v="One Wey  B"/>
  </r>
  <r>
    <s v="M_G1_DER"/>
    <x v="4"/>
    <s v="Aguila RN 330cc X 30"/>
    <n v="120"/>
    <m/>
    <m/>
    <d v="2026-04-04T00:00:00"/>
    <n v="178"/>
    <s v="Mayor a 120 días"/>
    <n v="0.98888888888888893"/>
    <m/>
    <x v="1"/>
    <s v=""/>
    <d v="2025-10-06T00:00:00"/>
    <n v="5400"/>
    <n v="162000"/>
    <n v="534.6"/>
    <n v="3128"/>
    <s v="Ret"/>
    <n v="180"/>
    <s v="No"/>
    <s v="No"/>
    <s v="Si"/>
    <s v="Si"/>
    <s v="Si"/>
    <s v="No"/>
    <d v="2026-03-05T00:00:00"/>
    <s v=""/>
    <n v="2"/>
    <m/>
    <s v="One Wey"/>
    <s v="B"/>
    <s v="One Wey  B"/>
  </r>
  <r>
    <s v="M_G2_IZQ_ "/>
    <x v="4"/>
    <s v="Aguila RN 330cc X 30"/>
    <n v="120"/>
    <m/>
    <m/>
    <d v="2026-04-05T00:00:00"/>
    <n v="179"/>
    <s v="Mayor a 120 días"/>
    <n v="0.99444444444444446"/>
    <m/>
    <x v="1"/>
    <s v=""/>
    <d v="2025-10-07T00:00:00"/>
    <n v="5400"/>
    <n v="162000"/>
    <n v="534.6"/>
    <n v="3128"/>
    <s v="Ret"/>
    <n v="180"/>
    <s v="No"/>
    <s v="No"/>
    <s v="Si"/>
    <s v="Si"/>
    <s v="Si"/>
    <s v="No"/>
    <d v="2026-03-06T00:00:00"/>
    <s v=""/>
    <n v="1"/>
    <m/>
    <s v="One Wey"/>
    <s v="B"/>
    <s v="One Wey  B"/>
  </r>
  <r>
    <s v="M_G2_DER_ "/>
    <x v="26"/>
    <s v="Aguila Lta N 330cc X 6"/>
    <n v="80"/>
    <m/>
    <m/>
    <d v="2026-06-17T00:00:00"/>
    <n v="252"/>
    <s v="Mayor a 120 días"/>
    <n v="0.93333333333333335"/>
    <m/>
    <x v="1"/>
    <s v=""/>
    <d v="2025-09-20T00:00:00"/>
    <n v="38400"/>
    <n v="230400"/>
    <n v="760.32"/>
    <n v="2174"/>
    <s v="Lata"/>
    <n v="270"/>
    <s v="No"/>
    <s v="No"/>
    <s v="Si"/>
    <s v="Si"/>
    <s v="Si"/>
    <s v="No"/>
    <d v="2026-05-18T00:00:00"/>
    <s v=""/>
    <n v="18"/>
    <m/>
    <s v="One Wey"/>
    <s v="B"/>
    <s v="One Wey  B"/>
  </r>
  <r>
    <s v="M_G3_IZQ"/>
    <x v="26"/>
    <s v="Aguila Lta N 330cc X 6"/>
    <n v="112"/>
    <m/>
    <m/>
    <d v="2026-06-20T00:00:00"/>
    <n v="255"/>
    <s v="Mayor a 120 días"/>
    <n v="0.94444444444444442"/>
    <m/>
    <x v="1"/>
    <s v=""/>
    <d v="2025-09-23T00:00:00"/>
    <n v="53760"/>
    <n v="322560"/>
    <n v="1064.4480000000001"/>
    <n v="2174"/>
    <s v="Lata"/>
    <n v="270"/>
    <s v="No"/>
    <s v="No"/>
    <s v="Si"/>
    <s v="Si"/>
    <s v="Si"/>
    <s v="No"/>
    <d v="2026-05-21T00:00:00"/>
    <s v=""/>
    <n v="15"/>
    <m/>
    <s v="One Wey"/>
    <s v="B"/>
    <s v="One Wey  B"/>
  </r>
  <r>
    <s v="M_G3_IZQ"/>
    <x v="42"/>
    <s v="Budweiser Lta  269Ccx24 Pack"/>
    <m/>
    <n v="75"/>
    <m/>
    <d v="2026-07-03T00:00:00"/>
    <n v="268"/>
    <s v="Mayor a 120 días"/>
    <n v="0.99259259259259258"/>
    <m/>
    <x v="1"/>
    <s v=""/>
    <d v="2025-10-06T00:00:00"/>
    <n v="75"/>
    <n v="1800"/>
    <n v="4.8419999999999996"/>
    <n v="7993"/>
    <s v="Lata"/>
    <n v="270"/>
    <s v="No"/>
    <s v="No"/>
    <s v="Si"/>
    <s v="Si"/>
    <s v="Si"/>
    <s v="No"/>
    <d v="2026-06-03T00:00:00"/>
    <s v=""/>
    <n v="2"/>
    <m/>
    <s v="One Wey"/>
    <s v="B"/>
    <s v="One Wey  B"/>
  </r>
  <r>
    <s v="M_G3_DER_"/>
    <x v="23"/>
    <s v="Redds Cold Lt 269X6"/>
    <n v="15"/>
    <m/>
    <m/>
    <d v="2026-06-09T00:00:00"/>
    <n v="244"/>
    <s v="Mayor a 120 días"/>
    <n v="0.90370370370370368"/>
    <m/>
    <x v="1"/>
    <s v=""/>
    <d v="2025-09-12T00:00:00"/>
    <n v="9000"/>
    <n v="54000"/>
    <n v="145.26"/>
    <n v="3228"/>
    <s v="Lata"/>
    <n v="270"/>
    <s v="No"/>
    <s v="No"/>
    <s v="Si"/>
    <s v="Si"/>
    <s v="Si"/>
    <s v="No"/>
    <d v="2026-05-10T00:00:00"/>
    <s v=""/>
    <n v="26"/>
    <m/>
    <s v="One Wey"/>
    <s v="B"/>
    <s v="One Wey  B"/>
  </r>
  <r>
    <s v="M_G4_IZQ"/>
    <x v="26"/>
    <s v="Aguila Lta N 330cc X 6"/>
    <n v="116"/>
    <m/>
    <m/>
    <d v="2026-06-21T00:00:00"/>
    <n v="256"/>
    <s v="Mayor a 120 días"/>
    <n v="0.94814814814814818"/>
    <m/>
    <x v="1"/>
    <s v=""/>
    <d v="2025-09-24T00:00:00"/>
    <n v="55680"/>
    <n v="334080"/>
    <n v="1102.4639999999999"/>
    <n v="2174"/>
    <s v="Lata"/>
    <n v="270"/>
    <s v="No"/>
    <s v="No"/>
    <s v="Si"/>
    <s v="Si"/>
    <s v="Si"/>
    <s v="No"/>
    <d v="2026-05-22T00:00:00"/>
    <s v=""/>
    <n v="14"/>
    <m/>
    <s v="One Wey"/>
    <s v="B"/>
    <s v="One Wey  B"/>
  </r>
  <r>
    <s v="M_G4_DER_"/>
    <x v="4"/>
    <s v="Aguila RN 330cc X 30"/>
    <n v="120"/>
    <m/>
    <m/>
    <d v="2026-04-03T00:00:00"/>
    <n v="177"/>
    <s v="Mayor a 120 días"/>
    <n v="0.98333333333333328"/>
    <m/>
    <x v="1"/>
    <s v=""/>
    <d v="2025-10-05T00:00:00"/>
    <n v="5400"/>
    <n v="162000"/>
    <n v="534.6"/>
    <n v="3128"/>
    <s v="Ret"/>
    <n v="180"/>
    <s v="No"/>
    <s v="No"/>
    <s v="Si"/>
    <s v="Si"/>
    <s v="Si"/>
    <s v="No"/>
    <d v="2026-03-04T00:00:00"/>
    <s v=""/>
    <n v="3"/>
    <m/>
    <s v="One Wey"/>
    <s v="B"/>
    <s v="One Wey  B"/>
  </r>
  <r>
    <s v="M_G5_IZQ"/>
    <x v="14"/>
    <s v="Corona Nr 330Cc X30"/>
    <n v="82"/>
    <m/>
    <m/>
    <d v="2026-10-04T00:00:00"/>
    <n v="361"/>
    <s v="Mayor a 120 días"/>
    <n v="0.989041095890411"/>
    <s v="CODIFICADO BORROSO"/>
    <x v="2"/>
    <s v="Excluir"/>
    <d v="2025-10-04T00:00:00"/>
    <n v="3690"/>
    <n v="110700"/>
    <n v="365.31"/>
    <n v="22512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G5_DER_"/>
    <x v="43"/>
    <s v="Michelob Ultra BNR 330cc x 6"/>
    <n v="85"/>
    <n v="220"/>
    <m/>
    <d v="2026-03-06T00:00:00"/>
    <n v="149"/>
    <s v="Mayor a 120 días"/>
    <n v="0.40821917808219177"/>
    <m/>
    <x v="2"/>
    <s v="Excluir"/>
    <d v="2025-03-06T00:00:00"/>
    <n v="22320"/>
    <n v="133920"/>
    <n v="401.76"/>
    <s v="13413+-"/>
    <s v="Global Brand"/>
    <n v="365"/>
    <s v="No"/>
    <s v="No"/>
    <s v="No"/>
    <s v="Si"/>
    <s v="Si"/>
    <s v="No"/>
    <d v="2026-02-04T00:00:00"/>
    <s v=""/>
    <n v="216"/>
    <m/>
    <s v="One Wey"/>
    <s v="B"/>
    <s v="One Wey  B"/>
  </r>
  <r>
    <s v="M_G5_DER_"/>
    <x v="16"/>
    <s v="Poker Lta 330Cc X 6"/>
    <n v="2"/>
    <m/>
    <m/>
    <d v="2026-06-22T00:00:00"/>
    <n v="257"/>
    <s v="Mayor a 120 días"/>
    <n v="0.95185185185185184"/>
    <m/>
    <x v="5"/>
    <s v="Excluir"/>
    <d v="2025-09-25T00:00:00"/>
    <n v="960"/>
    <n v="5760"/>
    <n v="20.448"/>
    <n v="1428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M_G5_DER_"/>
    <x v="4"/>
    <s v="Aguila RN 330cc X 30"/>
    <m/>
    <n v="18"/>
    <m/>
    <d v="2026-03-31T00:00:00"/>
    <n v="174"/>
    <s v="Mayor a 120 días"/>
    <n v="0.96666666666666667"/>
    <s v="ROTURA"/>
    <x v="5"/>
    <s v="Excluir"/>
    <d v="2025-10-02T00:00:00"/>
    <n v="18"/>
    <n v="540"/>
    <n v="1.782"/>
    <n v="3128"/>
    <s v="Ret"/>
    <n v="180"/>
    <s v="No"/>
    <s v="No"/>
    <s v="Si"/>
    <s v="Si"/>
    <s v="Si"/>
    <s v="No"/>
    <d v="2026-03-01T00:00:00"/>
    <s v=""/>
    <n v="6"/>
    <m/>
    <s v="One Wey"/>
    <s v="B"/>
    <s v="One Wey  B"/>
  </r>
  <r>
    <s v="M_G6_IZQ_"/>
    <x v="4"/>
    <s v="Aguila RN 330cc X 30"/>
    <n v="120"/>
    <m/>
    <m/>
    <d v="2026-04-03T00:00:00"/>
    <n v="177"/>
    <s v="Mayor a 120 días"/>
    <n v="0.98333333333333328"/>
    <m/>
    <x v="1"/>
    <s v=""/>
    <d v="2025-10-05T00:00:00"/>
    <n v="5400"/>
    <n v="162000"/>
    <n v="534.6"/>
    <n v="3128"/>
    <s v="Ret"/>
    <n v="180"/>
    <s v="No"/>
    <s v="No"/>
    <s v="Si"/>
    <s v="Si"/>
    <s v="Si"/>
    <s v="No"/>
    <d v="2026-03-04T00:00:00"/>
    <s v=""/>
    <n v="3"/>
    <m/>
    <s v="One Wey"/>
    <s v="B"/>
    <s v="One Wey  B"/>
  </r>
  <r>
    <s v="M_G6_DER_"/>
    <x v="26"/>
    <s v="Aguila Lta N 330cc X 6"/>
    <n v="116"/>
    <m/>
    <m/>
    <d v="2026-06-26T00:00:00"/>
    <n v="261"/>
    <s v="Mayor a 120 días"/>
    <n v="0.96666666666666667"/>
    <s v="S"/>
    <x v="1"/>
    <s v=""/>
    <d v="2025-09-29T00:00:00"/>
    <n v="55680"/>
    <n v="334080"/>
    <n v="1102.4639999999999"/>
    <n v="2174"/>
    <s v="Lata"/>
    <n v="270"/>
    <s v="No"/>
    <s v="No"/>
    <s v="Si"/>
    <s v="Si"/>
    <s v="Si"/>
    <s v="No"/>
    <d v="2026-05-27T00:00:00"/>
    <s v=""/>
    <n v="9"/>
    <m/>
    <s v="One Wey"/>
    <s v="B"/>
    <s v="One Wey  B"/>
  </r>
  <r>
    <s v="M_G7_IZQ_"/>
    <x v="4"/>
    <s v="Aguila RN 330cc X 30"/>
    <n v="68"/>
    <m/>
    <m/>
    <d v="2026-04-03T00:00:00"/>
    <n v="177"/>
    <s v="Mayor a 120 días"/>
    <n v="0.98333333333333328"/>
    <m/>
    <x v="1"/>
    <s v=""/>
    <d v="2025-10-05T00:00:00"/>
    <n v="3060"/>
    <n v="91800"/>
    <n v="302.94"/>
    <n v="3128"/>
    <s v="Ret"/>
    <n v="180"/>
    <s v="No"/>
    <s v="No"/>
    <s v="Si"/>
    <s v="Si"/>
    <s v="Si"/>
    <s v="No"/>
    <d v="2026-03-04T00:00:00"/>
    <s v=""/>
    <n v="3"/>
    <m/>
    <s v="One Wey"/>
    <s v="B"/>
    <s v="One Wey  B"/>
  </r>
  <r>
    <s v="M_G7_DER_"/>
    <x v="26"/>
    <s v="Aguila Lta N 330cc X 6"/>
    <n v="116"/>
    <m/>
    <m/>
    <d v="2026-06-17T00:00:00"/>
    <n v="252"/>
    <s v="Mayor a 120 días"/>
    <n v="0.93333333333333335"/>
    <m/>
    <x v="1"/>
    <s v=""/>
    <d v="2025-09-20T00:00:00"/>
    <n v="55680"/>
    <n v="334080"/>
    <n v="1102.4639999999999"/>
    <n v="2174"/>
    <s v="Lata"/>
    <n v="270"/>
    <s v="No"/>
    <s v="No"/>
    <s v="Si"/>
    <s v="Si"/>
    <s v="Si"/>
    <s v="No"/>
    <d v="2026-05-18T00:00:00"/>
    <s v=""/>
    <n v="18"/>
    <m/>
    <s v="One Wey"/>
    <s v="B"/>
    <s v="One Wey  B"/>
  </r>
  <r>
    <s v="M_G8_IZQ_"/>
    <x v="4"/>
    <s v="Aguila RN 330cc X 30"/>
    <n v="120"/>
    <m/>
    <m/>
    <d v="2026-04-04T00:00:00"/>
    <n v="178"/>
    <s v="Mayor a 120 días"/>
    <n v="0.98888888888888893"/>
    <m/>
    <x v="1"/>
    <s v=""/>
    <d v="2025-10-06T00:00:00"/>
    <n v="5400"/>
    <n v="162000"/>
    <n v="534.6"/>
    <n v="3128"/>
    <s v="Ret"/>
    <n v="180"/>
    <s v="No"/>
    <s v="No"/>
    <s v="Si"/>
    <s v="Si"/>
    <s v="Si"/>
    <s v="No"/>
    <d v="2026-03-05T00:00:00"/>
    <s v=""/>
    <n v="2"/>
    <m/>
    <s v="One Wey"/>
    <s v="B"/>
    <s v="One Wey  B"/>
  </r>
  <r>
    <s v="M_G8_DER_"/>
    <x v="26"/>
    <s v="Aguila Lta N 330cc X 6"/>
    <n v="116"/>
    <m/>
    <m/>
    <d v="2026-06-23T00:00:00"/>
    <n v="258"/>
    <s v="Mayor a 120 días"/>
    <n v="0.9555555555555556"/>
    <m/>
    <x v="1"/>
    <s v=""/>
    <d v="2025-09-26T00:00:00"/>
    <n v="55680"/>
    <n v="334080"/>
    <n v="1102.4639999999999"/>
    <n v="2174"/>
    <s v="Lata"/>
    <n v="270"/>
    <s v="No"/>
    <s v="No"/>
    <s v="Si"/>
    <s v="Si"/>
    <s v="Si"/>
    <s v="No"/>
    <d v="2026-05-24T00:00:00"/>
    <s v=""/>
    <n v="12"/>
    <m/>
    <s v="One Wey"/>
    <s v="B"/>
    <s v="One Wey  B"/>
  </r>
  <r>
    <s v="M_G9_LAT_"/>
    <x v="26"/>
    <s v="Aguila Lta N 330cc X 6"/>
    <n v="116"/>
    <m/>
    <m/>
    <d v="2026-06-21T00:00:00"/>
    <n v="256"/>
    <s v="Mayor a 120 días"/>
    <n v="0.94814814814814818"/>
    <m/>
    <x v="1"/>
    <s v=""/>
    <d v="2025-09-24T00:00:00"/>
    <n v="55680"/>
    <n v="334080"/>
    <n v="1102.4639999999999"/>
    <n v="2174"/>
    <s v="Lata"/>
    <n v="270"/>
    <s v="No"/>
    <s v="No"/>
    <s v="Si"/>
    <s v="Si"/>
    <s v="Si"/>
    <s v="No"/>
    <d v="2026-05-22T00:00:00"/>
    <s v=""/>
    <n v="14"/>
    <m/>
    <s v="One Wey"/>
    <s v="B"/>
    <s v="One Wey  B"/>
  </r>
  <r>
    <s v="M_G9_IZQ_"/>
    <x v="26"/>
    <s v="Aguila Lta N 330cc X 6"/>
    <n v="116"/>
    <m/>
    <m/>
    <d v="2026-06-20T00:00:00"/>
    <n v="255"/>
    <s v="Mayor a 120 días"/>
    <n v="0.94444444444444442"/>
    <m/>
    <x v="1"/>
    <s v=""/>
    <d v="2025-09-23T00:00:00"/>
    <n v="55680"/>
    <n v="334080"/>
    <n v="1102.4639999999999"/>
    <n v="2174"/>
    <s v="Lata"/>
    <n v="270"/>
    <s v="No"/>
    <s v="No"/>
    <s v="Si"/>
    <s v="Si"/>
    <s v="Si"/>
    <s v="No"/>
    <d v="2026-05-21T00:00:00"/>
    <s v=""/>
    <n v="15"/>
    <m/>
    <s v="One Wey"/>
    <s v="B"/>
    <s v="One Wey  B"/>
  </r>
  <r>
    <s v="M_G9_DER_"/>
    <x v="44"/>
    <s v="Pony Malta LtaN 330ccX6"/>
    <n v="114"/>
    <m/>
    <m/>
    <d v="2026-10-04T00:00:00"/>
    <n v="361"/>
    <s v="Mayor a 120 días"/>
    <n v="0.989041095890411"/>
    <m/>
    <x v="1"/>
    <s v=""/>
    <d v="2025-10-04T00:00:00"/>
    <n v="54720"/>
    <n v="328320"/>
    <n v="1083.4559999999999"/>
    <n v="16210"/>
    <s v="Lata"/>
    <n v="365"/>
    <s v="No"/>
    <s v="No"/>
    <s v="Si"/>
    <s v="Si"/>
    <s v="Si"/>
    <s v="No"/>
    <d v="2026-09-04T00:00:00"/>
    <s v=""/>
    <n v="4"/>
    <m/>
    <s v="One Wey"/>
    <s v="B"/>
    <s v="One Wey  B"/>
  </r>
  <r>
    <s v="M_G10_IZQ_"/>
    <x v="14"/>
    <s v="Corona Nr 330Cc X30"/>
    <n v="40"/>
    <m/>
    <m/>
    <d v="2026-10-08T00:00:00"/>
    <n v="365"/>
    <s v="Mayor a 120 días"/>
    <n v="1"/>
    <s v="SACANDO"/>
    <x v="4"/>
    <s v="Excluir"/>
    <d v="2025-10-08T00:00:00"/>
    <n v="1800"/>
    <n v="54000"/>
    <n v="178.2"/>
    <n v="22512"/>
    <s v="NR"/>
    <n v="365"/>
    <s v="No"/>
    <s v="No"/>
    <s v="Si"/>
    <s v="Si"/>
    <s v="Si"/>
    <s v="No"/>
    <d v="2026-09-08T00:00:00"/>
    <s v=""/>
    <n v="0"/>
    <m/>
    <s v="One Wey"/>
    <s v="B"/>
    <s v="One Wey  B"/>
  </r>
  <r>
    <s v="M_G10_DER"/>
    <x v="14"/>
    <s v="Corona Nr 330Cc X30"/>
    <n v="120"/>
    <m/>
    <m/>
    <d v="2026-10-08T00:00:00"/>
    <n v="365"/>
    <s v="Mayor a 120 días"/>
    <n v="1"/>
    <m/>
    <x v="4"/>
    <s v="Excluir"/>
    <d v="2025-10-08T00:00:00"/>
    <n v="5400"/>
    <n v="162000"/>
    <n v="534.6"/>
    <n v="22512"/>
    <s v="NR"/>
    <n v="365"/>
    <s v="No"/>
    <s v="No"/>
    <s v="Si"/>
    <s v="Si"/>
    <s v="Si"/>
    <s v="No"/>
    <d v="2026-09-08T00:00:00"/>
    <s v=""/>
    <n v="0"/>
    <m/>
    <s v="One Wey"/>
    <s v="B"/>
    <s v="One Wey  B"/>
  </r>
  <r>
    <s v="M_G11_IZQ_"/>
    <x v="14"/>
    <s v="Corona Nr 330Cc X30"/>
    <n v="120"/>
    <m/>
    <m/>
    <d v="2026-10-08T00:00:00"/>
    <n v="365"/>
    <s v="Mayor a 120 días"/>
    <n v="1"/>
    <m/>
    <x v="4"/>
    <s v="Excluir"/>
    <d v="2025-10-08T00:00:00"/>
    <n v="5400"/>
    <n v="162000"/>
    <n v="534.6"/>
    <n v="22512"/>
    <s v="NR"/>
    <n v="365"/>
    <s v="No"/>
    <s v="No"/>
    <s v="Si"/>
    <s v="Si"/>
    <s v="Si"/>
    <s v="No"/>
    <d v="2026-09-08T00:00:00"/>
    <s v=""/>
    <n v="0"/>
    <m/>
    <s v="One Wey"/>
    <s v="B"/>
    <s v="One Wey  B"/>
  </r>
  <r>
    <s v="M_G11_DER_"/>
    <x v="4"/>
    <s v="Aguila RN 330cc X 30"/>
    <n v="1"/>
    <m/>
    <m/>
    <d v="2026-04-02T00:00:00"/>
    <n v="176"/>
    <s v="Mayor a 120 días"/>
    <n v="0.97777777777777775"/>
    <m/>
    <x v="1"/>
    <s v=""/>
    <d v="2025-10-04T00:00:00"/>
    <n v="45"/>
    <n v="1350"/>
    <n v="4.4550000000000001"/>
    <n v="3128"/>
    <s v="Ret"/>
    <n v="180"/>
    <s v="No"/>
    <s v="No"/>
    <s v="Si"/>
    <s v="Si"/>
    <s v="Si"/>
    <s v="No"/>
    <d v="2026-03-03T00:00:00"/>
    <s v=""/>
    <n v="4"/>
    <m/>
    <s v="One Wey"/>
    <s v="B"/>
    <s v="One Wey  B"/>
  </r>
  <r>
    <s v="M_G12_"/>
    <x v="26"/>
    <s v="Aguila Lta N 330cc X 6"/>
    <n v="11"/>
    <m/>
    <m/>
    <d v="2026-06-22T00:00:00"/>
    <n v="257"/>
    <s v="Mayor a 120 días"/>
    <n v="0.95185185185185184"/>
    <m/>
    <x v="1"/>
    <s v=""/>
    <d v="2025-09-25T00:00:00"/>
    <n v="5280"/>
    <n v="31680"/>
    <n v="104.544"/>
    <n v="2174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M_H1_ATRAS_"/>
    <x v="45"/>
    <s v="Kaufmann Lta 310cc X 6"/>
    <n v="8"/>
    <m/>
    <m/>
    <d v="2026-05-31T00:00:00"/>
    <n v="235"/>
    <s v="Mayor a 120 días"/>
    <n v="0.87037037037037035"/>
    <m/>
    <x v="1"/>
    <s v=""/>
    <d v="2025-09-03T00:00:00"/>
    <n v="4224"/>
    <n v="25344"/>
    <n v="78.566400000000002"/>
    <n v="22270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M_H_ATRAS_"/>
    <x v="14"/>
    <s v="Corona Nr 330Cc X30"/>
    <n v="496"/>
    <m/>
    <m/>
    <d v="2026-10-07T00:00:00"/>
    <n v="364"/>
    <s v="Mayor a 120 días"/>
    <n v="0.99726027397260275"/>
    <m/>
    <x v="4"/>
    <s v="Excluir"/>
    <d v="2025-10-07T00:00:00"/>
    <n v="22320"/>
    <n v="669600"/>
    <n v="2209.6799999999998"/>
    <n v="22512"/>
    <s v="NR"/>
    <n v="365"/>
    <s v="No"/>
    <s v="No"/>
    <s v="Si"/>
    <s v="Si"/>
    <s v="Si"/>
    <s v="No"/>
    <d v="2026-09-07T00:00:00"/>
    <s v=""/>
    <n v="1"/>
    <m/>
    <s v="One Wey"/>
    <s v="B"/>
    <s v="One Wey  B"/>
  </r>
  <r>
    <s v="M_H1_DER_"/>
    <x v="26"/>
    <s v="Aguila Lta N 330cc X 6"/>
    <n v="92"/>
    <m/>
    <m/>
    <d v="2026-06-22T00:00:00"/>
    <n v="257"/>
    <s v="Mayor a 120 días"/>
    <n v="0.95185185185185184"/>
    <m/>
    <x v="1"/>
    <s v=""/>
    <d v="2025-09-25T00:00:00"/>
    <n v="44160"/>
    <n v="264960"/>
    <n v="874.36800000000005"/>
    <n v="2174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M_H1_IZQ_"/>
    <x v="26"/>
    <s v="Aguila Lta N 330cc X 6"/>
    <n v="42"/>
    <m/>
    <m/>
    <d v="2026-06-16T00:00:00"/>
    <n v="251"/>
    <s v="Mayor a 120 días"/>
    <n v="0.92962962962962958"/>
    <s v="SACANDO"/>
    <x v="1"/>
    <s v=""/>
    <d v="2025-09-19T00:00:00"/>
    <n v="20160"/>
    <n v="120960"/>
    <n v="399.16800000000001"/>
    <n v="2174"/>
    <s v="Lata"/>
    <n v="270"/>
    <s v="No"/>
    <s v="No"/>
    <s v="Si"/>
    <s v="Si"/>
    <s v="Si"/>
    <s v="No"/>
    <d v="2026-05-17T00:00:00"/>
    <s v=""/>
    <n v="19"/>
    <m/>
    <s v="One Wey"/>
    <s v="B"/>
    <s v="One Wey  B"/>
  </r>
  <r>
    <s v="M_H2_DER_"/>
    <x v="42"/>
    <s v="Budweiser Lta  269Ccx24 Pack"/>
    <n v="117"/>
    <m/>
    <m/>
    <d v="2026-07-03T00:00:00"/>
    <n v="268"/>
    <s v="Mayor a 120 días"/>
    <n v="0.99259259259259258"/>
    <m/>
    <x v="1"/>
    <s v=""/>
    <d v="2025-10-06T00:00:00"/>
    <n v="17550"/>
    <n v="421200"/>
    <n v="1133.028"/>
    <n v="7993"/>
    <s v="Lata"/>
    <n v="270"/>
    <s v="No"/>
    <s v="No"/>
    <s v="Si"/>
    <s v="Si"/>
    <s v="Si"/>
    <s v="No"/>
    <d v="2026-06-03T00:00:00"/>
    <s v=""/>
    <n v="2"/>
    <m/>
    <s v="One Wey"/>
    <s v="B"/>
    <s v="One Wey  B"/>
  </r>
  <r>
    <s v="M_H2_IZQ_"/>
    <x v="26"/>
    <s v="Aguila Lta N 330cc X 6"/>
    <n v="132"/>
    <m/>
    <m/>
    <d v="2026-06-20T00:00:00"/>
    <n v="255"/>
    <s v="Mayor a 120 días"/>
    <n v="0.94444444444444442"/>
    <m/>
    <x v="1"/>
    <s v=""/>
    <d v="2025-09-23T00:00:00"/>
    <n v="63360"/>
    <n v="380160"/>
    <n v="1254.528"/>
    <n v="2174"/>
    <s v="Lata"/>
    <n v="270"/>
    <s v="No"/>
    <s v="No"/>
    <s v="Si"/>
    <s v="Si"/>
    <s v="Si"/>
    <s v="No"/>
    <d v="2026-05-21T00:00:00"/>
    <s v=""/>
    <n v="15"/>
    <m/>
    <s v="One Wey"/>
    <s v="B"/>
    <s v="One Wey  B"/>
  </r>
  <r>
    <s v="M_H3_DER_"/>
    <x v="26"/>
    <s v="Aguila Lta N 330cc X 6"/>
    <n v="128"/>
    <m/>
    <m/>
    <d v="2026-06-21T00:00:00"/>
    <n v="256"/>
    <s v="Mayor a 120 días"/>
    <n v="0.94814814814814818"/>
    <m/>
    <x v="1"/>
    <s v=""/>
    <d v="2025-09-24T00:00:00"/>
    <n v="61440"/>
    <n v="368640"/>
    <n v="1216.5119999999999"/>
    <n v="2174"/>
    <s v="Lata"/>
    <n v="270"/>
    <s v="No"/>
    <s v="No"/>
    <s v="Si"/>
    <s v="Si"/>
    <s v="Si"/>
    <s v="No"/>
    <d v="2026-05-22T00:00:00"/>
    <s v=""/>
    <n v="14"/>
    <m/>
    <s v="One Wey"/>
    <s v="B"/>
    <s v="One Wey  B"/>
  </r>
  <r>
    <s v="M_H3_DER_"/>
    <x v="26"/>
    <s v="Aguila Lta N 330cc X 6"/>
    <n v="4"/>
    <m/>
    <m/>
    <d v="2026-06-22T00:00:00"/>
    <n v="257"/>
    <s v="Mayor a 120 días"/>
    <n v="0.95185185185185184"/>
    <m/>
    <x v="1"/>
    <s v=""/>
    <d v="2025-09-25T00:00:00"/>
    <n v="1920"/>
    <n v="11520"/>
    <n v="38.015999999999998"/>
    <n v="2174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M_H3_IZQ_"/>
    <x v="46"/>
    <s v="Club Col RJ Lta 330X6 N"/>
    <n v="130"/>
    <m/>
    <m/>
    <d v="2026-02-17T00:00:00"/>
    <n v="132"/>
    <s v="Mayor a 120 días"/>
    <n v="0.73333333333333328"/>
    <s v="CORDILLERA"/>
    <x v="1"/>
    <s v=""/>
    <d v="2025-08-21T00:00:00"/>
    <n v="62400"/>
    <n v="374400"/>
    <n v="1235.52"/>
    <n v="5255"/>
    <s v="Lata"/>
    <n v="180"/>
    <s v="No"/>
    <s v="No"/>
    <s v="Si"/>
    <s v="Si"/>
    <s v="Si"/>
    <s v="No"/>
    <d v="2026-01-18T00:00:00"/>
    <s v=""/>
    <n v="48"/>
    <m/>
    <s v="One Wey"/>
    <s v="B"/>
    <s v="One Wey  B"/>
  </r>
  <r>
    <s v="M_H4_DER_"/>
    <x v="42"/>
    <s v="Budweiser Lta  269Ccx24 Pack"/>
    <n v="57"/>
    <m/>
    <m/>
    <d v="2026-07-03T00:00:00"/>
    <n v="268"/>
    <s v="Mayor a 120 días"/>
    <n v="0.99259259259259258"/>
    <m/>
    <x v="1"/>
    <s v=""/>
    <d v="2025-10-06T00:00:00"/>
    <n v="8550"/>
    <n v="205200"/>
    <n v="551.98800000000006"/>
    <n v="7993"/>
    <s v="Lata"/>
    <n v="270"/>
    <s v="No"/>
    <s v="No"/>
    <s v="Si"/>
    <s v="Si"/>
    <s v="Si"/>
    <s v="No"/>
    <d v="2026-06-03T00:00:00"/>
    <s v=""/>
    <n v="2"/>
    <m/>
    <s v="One Wey"/>
    <s v="B"/>
    <s v="One Wey  B"/>
  </r>
  <r>
    <s v="M_H4_IZQ_"/>
    <x v="26"/>
    <s v="Aguila Lta N 330cc X 6"/>
    <n v="132"/>
    <m/>
    <m/>
    <d v="2026-06-27T00:00:00"/>
    <n v="262"/>
    <s v="Mayor a 120 días"/>
    <n v="0.97037037037037033"/>
    <m/>
    <x v="1"/>
    <s v=""/>
    <d v="2025-09-30T00:00:00"/>
    <n v="63360"/>
    <n v="380160"/>
    <n v="1254.528"/>
    <n v="2174"/>
    <s v="Lata"/>
    <n v="270"/>
    <s v="No"/>
    <s v="No"/>
    <s v="Si"/>
    <s v="Si"/>
    <s v="Si"/>
    <s v="No"/>
    <d v="2026-05-28T00:00:00"/>
    <s v=""/>
    <n v="8"/>
    <m/>
    <s v="One Wey"/>
    <s v="B"/>
    <s v="One Wey  B"/>
  </r>
  <r>
    <s v="M_H5_DER_"/>
    <x v="47"/>
    <s v="Corona Extra Lta  269Ccx24 LINEA"/>
    <n v="117"/>
    <m/>
    <m/>
    <d v="2026-10-08T00:00:00"/>
    <n v="365"/>
    <s v="Mayor a 120 días"/>
    <n v="1"/>
    <s v="MARCAR"/>
    <x v="4"/>
    <s v="Excluir"/>
    <d v="2025-10-08T00:00:00"/>
    <n v="17550"/>
    <n v="421200"/>
    <n v="1133.028"/>
    <n v="17158"/>
    <s v="Lata"/>
    <n v="365"/>
    <s v="No"/>
    <s v="No"/>
    <s v="Si"/>
    <s v="Si"/>
    <s v="Si"/>
    <s v="No"/>
    <d v="2026-09-08T00:00:00"/>
    <s v=""/>
    <n v="0"/>
    <m/>
    <s v="One Wey"/>
    <s v="B"/>
    <s v="One Wey  B"/>
  </r>
  <r>
    <s v="M_H5_IZQ_"/>
    <x v="16"/>
    <s v="Poker Lta 330Cc X 6"/>
    <n v="74"/>
    <m/>
    <m/>
    <d v="2026-05-31T00:00:00"/>
    <n v="235"/>
    <s v="Mayor a 120 días"/>
    <n v="0.87037037037037035"/>
    <s v="ATRÁS"/>
    <x v="1"/>
    <s v=""/>
    <d v="2025-09-03T00:00:00"/>
    <n v="35520"/>
    <n v="213120"/>
    <n v="756.57600000000002"/>
    <n v="1428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M_H6_DER_"/>
    <x v="26"/>
    <s v="Aguila Lta N 330cc X 6"/>
    <n v="132"/>
    <m/>
    <m/>
    <d v="2026-06-24T00:00:00"/>
    <n v="259"/>
    <s v="Mayor a 120 días"/>
    <n v="0.95925925925925926"/>
    <m/>
    <x v="1"/>
    <s v=""/>
    <d v="2025-09-27T00:00:00"/>
    <n v="63360"/>
    <n v="380160"/>
    <n v="1254.528"/>
    <n v="2174"/>
    <s v="Lata"/>
    <n v="270"/>
    <s v="No"/>
    <s v="No"/>
    <s v="Si"/>
    <s v="Si"/>
    <s v="Si"/>
    <s v="No"/>
    <d v="2026-05-25T00:00:00"/>
    <s v=""/>
    <n v="11"/>
    <m/>
    <s v="One Wey"/>
    <s v="B"/>
    <s v="One Wey  B"/>
  </r>
  <r>
    <s v="M_H6_IZQ_"/>
    <x v="46"/>
    <s v="Club Col RJ Lta 330X6 N"/>
    <n v="87"/>
    <m/>
    <m/>
    <d v="2026-03-21T00:00:00"/>
    <n v="164"/>
    <s v="Mayor a 120 días"/>
    <n v="0.91111111111111109"/>
    <m/>
    <x v="1"/>
    <s v=""/>
    <d v="2025-09-22T00:00:00"/>
    <n v="41760"/>
    <n v="250560"/>
    <n v="826.84799999999996"/>
    <n v="5255"/>
    <s v="Lata"/>
    <n v="180"/>
    <s v="No"/>
    <s v="No"/>
    <s v="Si"/>
    <s v="Si"/>
    <s v="Si"/>
    <s v="No"/>
    <d v="2026-02-19T00:00:00"/>
    <s v=""/>
    <n v="16"/>
    <m/>
    <s v="One Wey"/>
    <s v="B"/>
    <s v="One Wey  B"/>
  </r>
  <r>
    <s v="M_H7_DER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One Wey"/>
    <s v="B"/>
    <s v="One Wey  B"/>
  </r>
  <r>
    <s v="M_H7_IZQ_"/>
    <x v="16"/>
    <s v="Poker Lta 330Cc X 6"/>
    <n v="132"/>
    <m/>
    <m/>
    <d v="2026-06-01T00:00:00"/>
    <n v="236"/>
    <s v="Mayor a 120 días"/>
    <n v="0.87407407407407411"/>
    <m/>
    <x v="1"/>
    <s v=""/>
    <d v="2025-09-04T00:00:00"/>
    <n v="63360"/>
    <n v="380160"/>
    <n v="1349.568"/>
    <n v="1428"/>
    <s v="Lata"/>
    <n v="270"/>
    <s v="No"/>
    <s v="No"/>
    <s v="Si"/>
    <s v="Si"/>
    <s v="Si"/>
    <s v="No"/>
    <d v="2026-05-02T00:00:00"/>
    <s v=""/>
    <n v="34"/>
    <m/>
    <s v="One Wey"/>
    <s v="B"/>
    <s v="One Wey  B"/>
  </r>
  <r>
    <s v="M_H8_DER_"/>
    <x v="46"/>
    <s v="Club Col RJ Lta 330X6 N"/>
    <n v="100"/>
    <m/>
    <m/>
    <d v="2026-03-21T00:00:00"/>
    <n v="164"/>
    <s v="Mayor a 120 días"/>
    <n v="0.91111111111111109"/>
    <m/>
    <x v="1"/>
    <s v=""/>
    <d v="2025-09-22T00:00:00"/>
    <n v="48000"/>
    <n v="288000"/>
    <n v="950.4"/>
    <n v="5255"/>
    <s v="Lata"/>
    <n v="180"/>
    <s v="No"/>
    <s v="No"/>
    <s v="Si"/>
    <s v="Si"/>
    <s v="Si"/>
    <s v="No"/>
    <d v="2026-02-19T00:00:00"/>
    <s v=""/>
    <n v="16"/>
    <m/>
    <s v="One Wey"/>
    <s v="B"/>
    <s v="One Wey  B"/>
  </r>
  <r>
    <s v="M_H8_IZQ_"/>
    <x v="26"/>
    <s v="Aguila Lta N 330cc X 6"/>
    <n v="132"/>
    <m/>
    <m/>
    <d v="2026-06-20T00:00:00"/>
    <n v="255"/>
    <s v="Mayor a 120 días"/>
    <n v="0.94444444444444442"/>
    <m/>
    <x v="1"/>
    <s v=""/>
    <d v="2025-09-23T00:00:00"/>
    <n v="63360"/>
    <n v="380160"/>
    <n v="1254.528"/>
    <n v="2174"/>
    <s v="Lata"/>
    <n v="270"/>
    <s v="No"/>
    <s v="No"/>
    <s v="Si"/>
    <s v="Si"/>
    <s v="Si"/>
    <s v="No"/>
    <d v="2026-05-21T00:00:00"/>
    <s v=""/>
    <n v="15"/>
    <m/>
    <s v="One Wey"/>
    <s v="B"/>
    <s v="One Wey  B"/>
  </r>
  <r>
    <s v="M_H9_DER"/>
    <x v="26"/>
    <s v="Aguila Lta N 330cc X 6"/>
    <n v="132"/>
    <m/>
    <m/>
    <d v="2026-06-27T00:00:00"/>
    <n v="262"/>
    <s v="Mayor a 120 días"/>
    <n v="0.97037037037037033"/>
    <s v="S"/>
    <x v="1"/>
    <s v=""/>
    <d v="2025-09-30T00:00:00"/>
    <n v="63360"/>
    <n v="380160"/>
    <n v="1254.528"/>
    <n v="2174"/>
    <s v="Lata"/>
    <n v="270"/>
    <s v="No"/>
    <s v="No"/>
    <s v="Si"/>
    <s v="Si"/>
    <s v="Si"/>
    <s v="No"/>
    <d v="2026-05-28T00:00:00"/>
    <s v=""/>
    <n v="8"/>
    <m/>
    <s v="One Wey"/>
    <s v="B"/>
    <s v="One Wey  B"/>
  </r>
  <r>
    <s v="M_H9_IZQ_"/>
    <x v="26"/>
    <s v="Aguila Lta N 330cc X 6"/>
    <n v="132"/>
    <m/>
    <m/>
    <d v="2026-06-27T00:00:00"/>
    <n v="262"/>
    <s v="Mayor a 120 días"/>
    <n v="0.97037037037037033"/>
    <m/>
    <x v="1"/>
    <s v=""/>
    <d v="2025-09-30T00:00:00"/>
    <n v="63360"/>
    <n v="380160"/>
    <n v="1254.528"/>
    <n v="2174"/>
    <s v="Lata"/>
    <n v="270"/>
    <s v="No"/>
    <s v="No"/>
    <s v="Si"/>
    <s v="Si"/>
    <s v="Si"/>
    <s v="No"/>
    <d v="2026-05-28T00:00:00"/>
    <s v=""/>
    <n v="8"/>
    <m/>
    <s v="One Wey"/>
    <s v="B"/>
    <s v="One Wey  B"/>
  </r>
  <r>
    <s v="M_H10_DER"/>
    <x v="26"/>
    <s v="Aguila Lta N 330cc X 6"/>
    <n v="132"/>
    <m/>
    <m/>
    <d v="2026-06-27T00:00:00"/>
    <n v="262"/>
    <s v="Mayor a 120 días"/>
    <n v="0.97037037037037033"/>
    <m/>
    <x v="1"/>
    <s v=""/>
    <d v="2025-09-30T00:00:00"/>
    <n v="63360"/>
    <n v="380160"/>
    <n v="1254.528"/>
    <n v="2174"/>
    <s v="Lata"/>
    <n v="270"/>
    <s v="No"/>
    <s v="No"/>
    <s v="Si"/>
    <s v="Si"/>
    <s v="Si"/>
    <s v="No"/>
    <d v="2026-05-28T00:00:00"/>
    <s v=""/>
    <n v="8"/>
    <m/>
    <s v="One Wey"/>
    <s v="B"/>
    <s v="One Wey  B"/>
  </r>
  <r>
    <s v="M_H10_IZQ_"/>
    <x v="26"/>
    <s v="Aguila Lta N 330cc X 6"/>
    <n v="132"/>
    <m/>
    <m/>
    <d v="2026-06-26T00:00:00"/>
    <n v="261"/>
    <s v="Mayor a 120 días"/>
    <n v="0.96666666666666667"/>
    <m/>
    <x v="1"/>
    <s v=""/>
    <d v="2025-09-29T00:00:00"/>
    <n v="63360"/>
    <n v="380160"/>
    <n v="1254.528"/>
    <n v="2174"/>
    <s v="Lata"/>
    <n v="270"/>
    <s v="No"/>
    <s v="No"/>
    <s v="Si"/>
    <s v="Si"/>
    <s v="Si"/>
    <s v="No"/>
    <d v="2026-05-27T00:00:00"/>
    <s v=""/>
    <n v="9"/>
    <m/>
    <s v="One Wey"/>
    <s v="B"/>
    <s v="One Wey  B"/>
  </r>
  <r>
    <s v="M_H11_DER_"/>
    <x v="26"/>
    <s v="Aguila Lta N 330cc X 6"/>
    <n v="82"/>
    <m/>
    <m/>
    <d v="2026-06-23T00:00:00"/>
    <n v="258"/>
    <s v="Mayor a 120 días"/>
    <n v="0.9555555555555556"/>
    <m/>
    <x v="1"/>
    <s v=""/>
    <d v="2025-09-26T00:00:00"/>
    <n v="39360"/>
    <n v="236160"/>
    <n v="779.32799999999997"/>
    <n v="2174"/>
    <s v="Lata"/>
    <n v="270"/>
    <s v="No"/>
    <s v="No"/>
    <s v="Si"/>
    <s v="Si"/>
    <s v="Si"/>
    <s v="No"/>
    <d v="2026-05-24T00:00:00"/>
    <s v=""/>
    <n v="12"/>
    <m/>
    <s v="One Wey"/>
    <s v="B"/>
    <s v="One Wey  B"/>
  </r>
  <r>
    <s v="M_H11_IZQ_"/>
    <x v="48"/>
    <s v="Cola&amp;Pola Lt 330cc X 6"/>
    <n v="87"/>
    <m/>
    <m/>
    <d v="2026-04-01T00:00:00"/>
    <n v="175"/>
    <s v="Mayor a 120 días"/>
    <n v="0.97222222222222221"/>
    <m/>
    <x v="1"/>
    <s v=""/>
    <d v="2025-10-03T00:00:00"/>
    <n v="41760"/>
    <n v="250560"/>
    <n v="826.84799999999996"/>
    <n v="2976"/>
    <s v="Lata"/>
    <n v="180"/>
    <s v="No"/>
    <s v="No"/>
    <s v="Si"/>
    <s v="Si"/>
    <s v="Si"/>
    <s v="No"/>
    <d v="2026-03-02T00:00:00"/>
    <s v=""/>
    <n v="5"/>
    <m/>
    <s v="One Wey"/>
    <s v="B"/>
    <s v="One Wey  B"/>
  </r>
  <r>
    <s v="M_H11_IZQ_"/>
    <x v="14"/>
    <s v="Corona Nr 330Cc X30"/>
    <n v="2"/>
    <m/>
    <m/>
    <d v="2026-10-05T00:00:00"/>
    <n v="362"/>
    <s v="Mayor a 120 días"/>
    <n v="0.99178082191780825"/>
    <m/>
    <x v="1"/>
    <s v=""/>
    <d v="2025-10-05T00:00:00"/>
    <n v="90"/>
    <n v="2700"/>
    <n v="8.91"/>
    <n v="22512"/>
    <s v="NR"/>
    <n v="365"/>
    <s v="No"/>
    <s v="No"/>
    <s v="Si"/>
    <s v="Si"/>
    <s v="Si"/>
    <s v="No"/>
    <d v="2026-09-05T00:00:00"/>
    <s v=""/>
    <n v="3"/>
    <m/>
    <s v="One Wey"/>
    <s v="B"/>
    <s v="One Wey  B"/>
  </r>
  <r>
    <s v="M_H12_DER_"/>
    <x v="47"/>
    <s v="Corona Extra Lta  269Ccx24 LINEA"/>
    <n v="117"/>
    <m/>
    <m/>
    <d v="2026-10-08T00:00:00"/>
    <n v="365"/>
    <s v="Mayor a 120 días"/>
    <n v="1"/>
    <s v="MARCAR"/>
    <x v="4"/>
    <s v="Excluir"/>
    <d v="2025-10-08T00:00:00"/>
    <n v="17550"/>
    <n v="421200"/>
    <n v="1133.028"/>
    <n v="17158"/>
    <s v="Lata"/>
    <n v="365"/>
    <s v="No"/>
    <s v="No"/>
    <s v="Si"/>
    <s v="Si"/>
    <s v="Si"/>
    <s v="No"/>
    <d v="2026-09-08T00:00:00"/>
    <s v=""/>
    <n v="0"/>
    <m/>
    <s v="One Wey"/>
    <s v="B"/>
    <s v="One Wey  B"/>
  </r>
  <r>
    <s v="M_H12_IZQ_"/>
    <x v="42"/>
    <s v="Budweiser Lta  269Ccx24 Pack"/>
    <n v="73"/>
    <m/>
    <m/>
    <d v="2026-07-03T00:00:00"/>
    <n v="268"/>
    <s v="Mayor a 120 días"/>
    <n v="0.99259259259259258"/>
    <m/>
    <x v="1"/>
    <s v=""/>
    <d v="2025-10-06T00:00:00"/>
    <n v="10950"/>
    <n v="262800"/>
    <n v="706.93200000000002"/>
    <n v="7993"/>
    <s v="Lata"/>
    <n v="270"/>
    <s v="No"/>
    <s v="No"/>
    <s v="Si"/>
    <s v="Si"/>
    <s v="Si"/>
    <s v="No"/>
    <d v="2026-06-03T00:00:00"/>
    <s v=""/>
    <n v="2"/>
    <m/>
    <s v="One Wey"/>
    <s v="B"/>
    <s v="One Wey  B"/>
  </r>
  <r>
    <s v="M_H13_DER_"/>
    <x v="44"/>
    <s v="Pony Malta LtaN 330ccX6"/>
    <n v="14"/>
    <m/>
    <m/>
    <d v="2026-10-04T00:00:00"/>
    <n v="361"/>
    <s v="Mayor a 120 días"/>
    <n v="0.989041095890411"/>
    <m/>
    <x v="1"/>
    <s v=""/>
    <d v="2025-10-04T00:00:00"/>
    <n v="6720"/>
    <n v="40320"/>
    <n v="133.05600000000001"/>
    <n v="16210"/>
    <s v="Lata"/>
    <n v="365"/>
    <s v="No"/>
    <s v="No"/>
    <s v="Si"/>
    <s v="Si"/>
    <s v="Si"/>
    <s v="No"/>
    <d v="2026-09-04T00:00:00"/>
    <s v=""/>
    <n v="4"/>
    <m/>
    <s v="One Wey"/>
    <s v="B"/>
    <s v="One Wey  B"/>
  </r>
  <r>
    <s v="M_H13_IZQ_"/>
    <x v="16"/>
    <s v="Poker Lta 330Cc X 6"/>
    <n v="24"/>
    <m/>
    <m/>
    <d v="2026-05-31T00:00:00"/>
    <n v="235"/>
    <s v="Mayor a 120 días"/>
    <n v="0.87037037037037035"/>
    <s v="ATRÁS"/>
    <x v="1"/>
    <s v=""/>
    <d v="2025-09-03T00:00:00"/>
    <n v="11520"/>
    <n v="69120"/>
    <n v="245.376"/>
    <n v="1428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M_H13_IZQ_"/>
    <x v="16"/>
    <s v="Poker Lta 330Cc X 6"/>
    <n v="30"/>
    <m/>
    <m/>
    <d v="2026-06-22T00:00:00"/>
    <n v="257"/>
    <s v="Mayor a 120 días"/>
    <n v="0.95185185185185184"/>
    <s v="NUEVA PRESENTACION FRENTE"/>
    <x v="1"/>
    <s v=""/>
    <d v="2025-09-25T00:00:00"/>
    <n v="14400"/>
    <n v="86400"/>
    <n v="306.72000000000003"/>
    <n v="1428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M_I1_DER_"/>
    <x v="26"/>
    <s v="Aguila Lta N 330cc X 6"/>
    <n v="52"/>
    <m/>
    <m/>
    <d v="2026-06-24T00:00:00"/>
    <n v="259"/>
    <s v="Mayor a 120 días"/>
    <n v="0.95925925925925926"/>
    <m/>
    <x v="1"/>
    <s v=""/>
    <d v="2025-09-27T00:00:00"/>
    <n v="24960"/>
    <n v="149760"/>
    <n v="494.20800000000003"/>
    <n v="2174"/>
    <s v="Lata"/>
    <n v="270"/>
    <s v="No"/>
    <s v="No"/>
    <s v="Si"/>
    <s v="Si"/>
    <s v="Si"/>
    <s v="No"/>
    <d v="2026-05-25T00:00:00"/>
    <s v=""/>
    <n v="11"/>
    <m/>
    <s v="One Wey"/>
    <s v="B"/>
    <s v="One Wey  B"/>
  </r>
  <r>
    <s v="M_I2_DER"/>
    <x v="39"/>
    <s v="Coronita Nr 210Cc X 6"/>
    <n v="20"/>
    <m/>
    <m/>
    <d v="2026-10-05T00:00:00"/>
    <n v="362"/>
    <s v="Mayor a 120 días"/>
    <n v="0.99178082191780825"/>
    <m/>
    <x v="1"/>
    <s v=""/>
    <d v="2025-10-05T00:00:00"/>
    <n v="7680"/>
    <n v="46080"/>
    <n v="96.768000000000001"/>
    <n v="9508"/>
    <s v="NR"/>
    <n v="365"/>
    <s v="No"/>
    <s v="No"/>
    <s v="Si"/>
    <s v="Si"/>
    <s v="Si"/>
    <s v="No"/>
    <d v="2026-09-05T00:00:00"/>
    <s v=""/>
    <n v="3"/>
    <m/>
    <s v="One Wey"/>
    <s v="B"/>
    <s v="One Wey  B"/>
  </r>
  <r>
    <s v="M_I2_IZQ_"/>
    <x v="25"/>
    <s v="Pony Malta Pet 1.5LX 6"/>
    <n v="24"/>
    <m/>
    <m/>
    <d v="2026-01-14T00:00:00"/>
    <n v="98"/>
    <s v="Menos de 120 días"/>
    <n v="0.81666666666666665"/>
    <s v="PRIORIDAD"/>
    <x v="1"/>
    <s v=""/>
    <d v="2025-09-16T00:00:00"/>
    <n v="2400"/>
    <n v="14400"/>
    <n v="216"/>
    <n v="2224"/>
    <s v="Pet"/>
    <n v="120"/>
    <s v="No"/>
    <s v="No"/>
    <s v="Si"/>
    <s v="Si"/>
    <s v="Si"/>
    <s v="No"/>
    <d v="2025-12-15T00:00:00"/>
    <s v=""/>
    <n v="22"/>
    <m/>
    <s v="One Wey"/>
    <s v="B"/>
    <s v="One Wey  B"/>
  </r>
  <r>
    <s v="M_I2_IZQ_"/>
    <x v="25"/>
    <s v="Pony Malta Pet 1.5LX 6"/>
    <n v="12"/>
    <m/>
    <m/>
    <d v="2026-01-15T00:00:00"/>
    <n v="99"/>
    <s v="Menos de 120 días"/>
    <n v="0.82499999999999996"/>
    <s v="S"/>
    <x v="1"/>
    <s v=""/>
    <d v="2025-09-17T00:00:00"/>
    <n v="1200"/>
    <n v="7200"/>
    <n v="108"/>
    <n v="2224"/>
    <s v="Pet"/>
    <n v="120"/>
    <s v="No"/>
    <s v="No"/>
    <s v="Si"/>
    <s v="Si"/>
    <s v="Si"/>
    <s v="No"/>
    <d v="2025-12-16T00:00:00"/>
    <s v=""/>
    <n v="21"/>
    <m/>
    <s v="One Wey"/>
    <s v="B"/>
    <s v="One Wey  B"/>
  </r>
  <r>
    <s v="M_I3_DER"/>
    <x v="39"/>
    <s v="Coronita Nr 210Cc X 6"/>
    <n v="4"/>
    <m/>
    <m/>
    <d v="2026-10-07T00:00:00"/>
    <n v="364"/>
    <s v="Mayor a 120 días"/>
    <n v="0.99726027397260275"/>
    <m/>
    <x v="1"/>
    <s v=""/>
    <d v="2025-10-07T00:00:00"/>
    <n v="1536"/>
    <n v="9216"/>
    <n v="19.3536"/>
    <n v="9508"/>
    <s v="NR"/>
    <n v="365"/>
    <s v="No"/>
    <s v="No"/>
    <s v="Si"/>
    <s v="Si"/>
    <s v="Si"/>
    <s v="No"/>
    <d v="2026-09-07T00:00:00"/>
    <s v=""/>
    <n v="1"/>
    <m/>
    <s v="One Wey"/>
    <s v="B"/>
    <s v="One Wey  B"/>
  </r>
  <r>
    <s v="M_I3_IZQ"/>
    <x v="25"/>
    <s v="Pony Malta Pet 1.5LX 6"/>
    <n v="18"/>
    <m/>
    <m/>
    <d v="2026-01-21T00:00:00"/>
    <n v="105"/>
    <s v="Menos de 120 días"/>
    <n v="0.875"/>
    <m/>
    <x v="1"/>
    <s v=""/>
    <d v="2025-09-23T00:00:00"/>
    <n v="1800"/>
    <n v="10800"/>
    <n v="162"/>
    <n v="2224"/>
    <s v="Pet"/>
    <n v="120"/>
    <s v="No"/>
    <s v="No"/>
    <s v="Si"/>
    <s v="Si"/>
    <s v="Si"/>
    <s v="No"/>
    <d v="2025-12-22T00:00:00"/>
    <s v=""/>
    <n v="15"/>
    <m/>
    <s v="One Wey"/>
    <s v="B"/>
    <s v="One Wey  B"/>
  </r>
  <r>
    <s v="M_I4_DER_"/>
    <x v="39"/>
    <s v="Coronita Nr 210Cc X 6"/>
    <n v="61"/>
    <m/>
    <m/>
    <d v="2026-10-05T00:00:00"/>
    <n v="362"/>
    <s v="Mayor a 120 días"/>
    <n v="0.99178082191780825"/>
    <m/>
    <x v="1"/>
    <s v=""/>
    <d v="2025-10-05T00:00:00"/>
    <n v="23424"/>
    <n v="140544"/>
    <n v="295.14240000000001"/>
    <n v="9508"/>
    <s v="NR"/>
    <n v="365"/>
    <s v="No"/>
    <s v="No"/>
    <s v="Si"/>
    <s v="Si"/>
    <s v="Si"/>
    <s v="No"/>
    <d v="2026-09-05T00:00:00"/>
    <s v=""/>
    <n v="3"/>
    <m/>
    <s v="One Wey"/>
    <s v="B"/>
    <s v="One Wey  B"/>
  </r>
  <r>
    <s v="M_I4_IZQ_"/>
    <x v="39"/>
    <s v="Coronita Nr 210Cc X 6"/>
    <n v="61"/>
    <m/>
    <m/>
    <d v="2026-10-07T00:00:00"/>
    <n v="364"/>
    <s v="Mayor a 120 días"/>
    <n v="0.99726027397260275"/>
    <m/>
    <x v="1"/>
    <s v=""/>
    <d v="2025-10-07T00:00:00"/>
    <n v="23424"/>
    <n v="140544"/>
    <n v="295.14240000000001"/>
    <n v="9508"/>
    <s v="NR"/>
    <n v="365"/>
    <s v="No"/>
    <s v="No"/>
    <s v="Si"/>
    <s v="Si"/>
    <s v="Si"/>
    <s v="No"/>
    <d v="2026-09-07T00:00:00"/>
    <s v=""/>
    <n v="1"/>
    <m/>
    <s v="One Wey"/>
    <s v="B"/>
    <s v="One Wey  B"/>
  </r>
  <r>
    <s v="ENTRE TUNELES"/>
    <x v="49"/>
    <s v="Austen lager 330x6"/>
    <m/>
    <n v="284"/>
    <m/>
    <d v="2025-12-09T00:00:00"/>
    <n v="62"/>
    <s v="Menos de 90 dìas"/>
    <n v="0.34444444444444444"/>
    <m/>
    <x v="5"/>
    <s v="Excluir"/>
    <d v="2025-06-12T00:00:00"/>
    <n v="284"/>
    <n v="1704"/>
    <n v="6.0491999999999999"/>
    <n v="16466"/>
    <s v="Lata"/>
    <n v="180"/>
    <s v="No"/>
    <s v="Si"/>
    <s v="No"/>
    <s v="Si"/>
    <s v="No"/>
    <s v="No"/>
    <d v="2025-11-09T00:00:00"/>
    <s v=""/>
    <n v="118"/>
    <m/>
    <s v="One Wey"/>
    <s v="B"/>
    <s v="One Wey  B"/>
  </r>
  <r>
    <s v="ENTRE TUNELES"/>
    <x v="50"/>
    <s v="Costeña Lta 310cc X 6"/>
    <m/>
    <n v="410"/>
    <m/>
    <d v="2026-06-14T00:00:00"/>
    <n v="249"/>
    <s v="Mayor a 120 días"/>
    <n v="0.92222222222222228"/>
    <s v="SIX SUELTO"/>
    <x v="5"/>
    <s v="Excluir"/>
    <d v="2025-09-17T00:00:00"/>
    <n v="410"/>
    <n v="2460"/>
    <n v="7.6260000000000003"/>
    <n v="22271"/>
    <s v="Lata"/>
    <n v="270"/>
    <s v="No"/>
    <s v="No"/>
    <s v="Si"/>
    <s v="Si"/>
    <s v="Si"/>
    <s v="No"/>
    <d v="2026-05-15T00:00:00"/>
    <s v=""/>
    <n v="21"/>
    <m/>
    <s v="One Wey"/>
    <s v="B"/>
    <s v="One Wey  B"/>
  </r>
  <r>
    <s v="ENTRE TUNELES"/>
    <x v="51"/>
    <s v="Bahia Lat 330cc X6"/>
    <m/>
    <n v="172"/>
    <m/>
    <d v="2026-05-21T00:00:00"/>
    <n v="225"/>
    <s v="Mayor a 120 días"/>
    <n v="0.83333333333333337"/>
    <m/>
    <x v="5"/>
    <s v="Excluir"/>
    <d v="2025-08-24T00:00:00"/>
    <n v="172"/>
    <n v="1032"/>
    <n v="3.4056000000000002"/>
    <n v="13766"/>
    <s v="Lata"/>
    <n v="270"/>
    <s v="No"/>
    <s v="No"/>
    <s v="Si"/>
    <s v="Si"/>
    <s v="Si"/>
    <s v="No"/>
    <d v="2026-04-21T00:00:00"/>
    <s v=""/>
    <n v="45"/>
    <m/>
    <s v="One Wey"/>
    <s v="B"/>
    <s v="One Wey  B"/>
  </r>
  <r>
    <s v="ENTRE TUNELES"/>
    <x v="50"/>
    <s v="Costeña Lta 310cc X 6"/>
    <m/>
    <n v="378"/>
    <m/>
    <d v="2026-06-14T00:00:00"/>
    <n v="249"/>
    <s v="Mayor a 120 días"/>
    <n v="0.92222222222222228"/>
    <s v="SIX SUELTO"/>
    <x v="5"/>
    <s v="Excluir"/>
    <d v="2025-09-17T00:00:00"/>
    <n v="378"/>
    <n v="2268"/>
    <n v="7.0308000000000002"/>
    <n v="22271"/>
    <s v="Lata"/>
    <n v="270"/>
    <s v="No"/>
    <s v="No"/>
    <s v="Si"/>
    <s v="Si"/>
    <s v="Si"/>
    <s v="No"/>
    <d v="2026-05-15T00:00:00"/>
    <s v=""/>
    <n v="21"/>
    <m/>
    <s v="One Wey"/>
    <s v="B"/>
    <s v="One Wey  B"/>
  </r>
  <r>
    <s v="ENTRE TUNELES"/>
    <x v="52"/>
    <s v="Michelob Ultra AMBAR NR 355cc x 6"/>
    <m/>
    <n v="75"/>
    <m/>
    <d v="2025-11-28T00:00:00"/>
    <n v="51"/>
    <s v="Menos de 60 días"/>
    <n v="0.13972602739726028"/>
    <m/>
    <x v="5"/>
    <s v="Excluir"/>
    <d v="2024-11-28T00:00:00"/>
    <n v="75"/>
    <n v="450"/>
    <n v="1.5974999999999999"/>
    <n v="22039"/>
    <s v="Global Brand"/>
    <n v="365"/>
    <s v="No"/>
    <s v="Si"/>
    <s v="No"/>
    <s v="Si"/>
    <s v="No"/>
    <s v="No"/>
    <d v="2025-10-29T00:00:00"/>
    <s v=""/>
    <n v="314"/>
    <m/>
    <s v="One Wey"/>
    <s v="B"/>
    <s v="One Wey  B"/>
  </r>
  <r>
    <s v="ENTRE TUNELES"/>
    <x v="16"/>
    <s v="Poker Lta 330Cc X 6"/>
    <n v="1"/>
    <m/>
    <m/>
    <d v="2026-05-31T00:00:00"/>
    <n v="235"/>
    <s v="Mayor a 120 días"/>
    <n v="0.87037037037037035"/>
    <s v="SIX SUELTO"/>
    <x v="5"/>
    <s v="Excluir"/>
    <d v="2025-09-03T00:00:00"/>
    <n v="480"/>
    <n v="2880"/>
    <n v="10.224"/>
    <n v="1428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ENTRE TUNELES"/>
    <x v="48"/>
    <s v="Cola&amp;Pola Lt 330cc X 6"/>
    <n v="1"/>
    <m/>
    <m/>
    <d v="2026-03-30T00:00:00"/>
    <n v="173"/>
    <s v="Mayor a 120 días"/>
    <n v="0.96111111111111114"/>
    <m/>
    <x v="5"/>
    <s v="Excluir"/>
    <d v="2025-10-01T00:00:00"/>
    <n v="480"/>
    <n v="2880"/>
    <n v="9.5039999999999996"/>
    <n v="2976"/>
    <s v="Lata"/>
    <n v="180"/>
    <s v="No"/>
    <s v="No"/>
    <s v="Si"/>
    <s v="Si"/>
    <s v="Si"/>
    <s v="No"/>
    <d v="2026-02-28T00:00:00"/>
    <s v=""/>
    <n v="7"/>
    <m/>
    <s v="One Wey"/>
    <s v="B"/>
    <s v="One Wey  B"/>
  </r>
  <r>
    <s v="ENTRE TUNELES"/>
    <x v="49"/>
    <s v="Austen lager 330x6"/>
    <m/>
    <n v="440"/>
    <m/>
    <d v="2026-03-02T00:00:00"/>
    <n v="145"/>
    <s v="Mayor a 120 días"/>
    <n v="0.80555555555555558"/>
    <m/>
    <x v="5"/>
    <s v="Excluir"/>
    <d v="2025-09-03T00:00:00"/>
    <n v="440"/>
    <n v="2640"/>
    <n v="9.3719999999999999"/>
    <n v="16466"/>
    <s v="Lata"/>
    <n v="180"/>
    <s v="No"/>
    <s v="No"/>
    <s v="Si"/>
    <s v="Si"/>
    <s v="Si"/>
    <s v="No"/>
    <d v="2026-01-31T00:00:00"/>
    <s v=""/>
    <n v="35"/>
    <m/>
    <s v="One Wey"/>
    <s v="B"/>
    <s v="One Wey  B"/>
  </r>
  <r>
    <s v="ENTRE TUNELES"/>
    <x v="53"/>
    <s v="costeña bcna lta 269 Ccx6"/>
    <n v="1"/>
    <n v="248"/>
    <m/>
    <d v="2026-02-08T00:00:00"/>
    <n v="123"/>
    <s v="Mayor a 120 días"/>
    <n v="0.68333333333333335"/>
    <m/>
    <x v="5"/>
    <s v="Excluir"/>
    <d v="2025-08-12T00:00:00"/>
    <n v="848"/>
    <n v="5088"/>
    <n v="13.686719999999999"/>
    <n v="22102"/>
    <s v="Lata"/>
    <n v="180"/>
    <s v="No"/>
    <s v="No"/>
    <s v="No"/>
    <s v="Si"/>
    <s v="Si"/>
    <s v="No"/>
    <d v="2026-01-09T00:00:00"/>
    <s v=""/>
    <n v="57"/>
    <m/>
    <s v="One Wey"/>
    <s v="B"/>
    <s v="One Wey  B"/>
  </r>
  <r>
    <s v="ENTRE TUNELES"/>
    <x v="33"/>
    <s v="Budweiser Lta  269Ccx6 Pack TERMO "/>
    <n v="2"/>
    <m/>
    <m/>
    <d v="2026-07-04T00:00:00"/>
    <n v="269"/>
    <s v="Mayor a 120 días"/>
    <n v="0.99629629629629635"/>
    <m/>
    <x v="5"/>
    <s v="Excluir"/>
    <d v="2025-10-07T00:00:00"/>
    <n v="1200"/>
    <n v="7200"/>
    <n v="19.367999999999999"/>
    <n v="9672"/>
    <s v="Lata"/>
    <n v="270"/>
    <s v="No"/>
    <s v="No"/>
    <s v="Si"/>
    <s v="Si"/>
    <s v="Si"/>
    <s v="No"/>
    <d v="2026-06-04T00:00:00"/>
    <s v=""/>
    <n v="1"/>
    <m/>
    <s v="One Wey"/>
    <s v="B"/>
    <s v="One Wey  B"/>
  </r>
  <r>
    <s v="ENTRE TUNELES"/>
    <x v="50"/>
    <s v="Costeña Lta 310cc X 6"/>
    <m/>
    <n v="248"/>
    <m/>
    <d v="2026-06-14T00:00:00"/>
    <n v="249"/>
    <s v="Mayor a 120 días"/>
    <n v="0.92222222222222228"/>
    <m/>
    <x v="5"/>
    <s v="Excluir"/>
    <d v="2025-09-17T00:00:00"/>
    <n v="248"/>
    <n v="1488"/>
    <n v="4.6128"/>
    <n v="22271"/>
    <s v="Lata"/>
    <n v="270"/>
    <s v="No"/>
    <s v="No"/>
    <s v="Si"/>
    <s v="Si"/>
    <s v="Si"/>
    <s v="No"/>
    <d v="2026-05-15T00:00:00"/>
    <s v=""/>
    <n v="21"/>
    <m/>
    <s v="One Wey"/>
    <s v="B"/>
    <s v="One Wey  B"/>
  </r>
  <r>
    <s v="ENTRE TUNELES"/>
    <x v="53"/>
    <s v="costeña bcna lta 269 Ccx6"/>
    <m/>
    <n v="191"/>
    <m/>
    <d v="2026-03-20T00:00:00"/>
    <n v="163"/>
    <s v="Mayor a 120 días"/>
    <n v="0.90555555555555556"/>
    <m/>
    <x v="5"/>
    <s v="Excluir"/>
    <d v="2025-09-21T00:00:00"/>
    <n v="191"/>
    <n v="1146"/>
    <n v="3.0827399999999998"/>
    <n v="22102"/>
    <s v="Lata"/>
    <n v="180"/>
    <s v="No"/>
    <s v="No"/>
    <s v="Si"/>
    <s v="Si"/>
    <s v="Si"/>
    <s v="No"/>
    <d v="2026-02-18T00:00:00"/>
    <s v=""/>
    <n v="17"/>
    <m/>
    <s v="One Wey"/>
    <s v="B"/>
    <s v="One Wey  B"/>
  </r>
  <r>
    <s v="ENTRE TUNELES"/>
    <x v="16"/>
    <s v="Poker Lta 330Cc X 6"/>
    <n v="1"/>
    <n v="420"/>
    <m/>
    <d v="2026-06-22T00:00:00"/>
    <n v="257"/>
    <s v="Mayor a 120 días"/>
    <n v="0.95185185185185184"/>
    <m/>
    <x v="5"/>
    <s v="Excluir"/>
    <d v="2025-09-25T00:00:00"/>
    <n v="900"/>
    <n v="5400"/>
    <n v="19.170000000000002"/>
    <n v="1428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ENTRE TUNELES"/>
    <x v="54"/>
    <s v="Stella Artois Nr 300Cc X 6"/>
    <n v="1"/>
    <m/>
    <m/>
    <d v="2026-05-21T00:00:00"/>
    <n v="225"/>
    <s v="Mayor a 120 días"/>
    <n v="0.83333333333333337"/>
    <m/>
    <x v="5"/>
    <s v="Excluir"/>
    <d v="2025-08-24T00:00:00"/>
    <n v="240"/>
    <n v="1440"/>
    <n v="4.32"/>
    <n v="20463"/>
    <s v="NR"/>
    <n v="270"/>
    <s v="No"/>
    <s v="No"/>
    <s v="Si"/>
    <s v="Si"/>
    <s v="Si"/>
    <s v="No"/>
    <d v="2026-04-21T00:00:00"/>
    <s v=""/>
    <n v="45"/>
    <m/>
    <s v="One Wey"/>
    <s v="B"/>
    <s v="One Wey  B"/>
  </r>
  <r>
    <s v="ENTRE TUNELES"/>
    <x v="55"/>
    <s v="Club Col TW 330ccX6 N"/>
    <m/>
    <n v="241"/>
    <m/>
    <d v="2026-03-20T00:00:00"/>
    <n v="163"/>
    <s v="Mayor a 120 días"/>
    <n v="0.90555555555555556"/>
    <m/>
    <x v="5"/>
    <s v="Excluir"/>
    <d v="2025-09-21T00:00:00"/>
    <n v="241"/>
    <n v="1446"/>
    <n v="4.7717999999999998"/>
    <n v="3787"/>
    <s v="NR"/>
    <n v="180"/>
    <s v="No"/>
    <s v="No"/>
    <s v="Si"/>
    <s v="Si"/>
    <s v="Si"/>
    <s v="No"/>
    <d v="2026-02-18T00:00:00"/>
    <s v=""/>
    <n v="17"/>
    <m/>
    <s v="One Wey"/>
    <s v="B"/>
    <s v="One Wey  B"/>
  </r>
  <r>
    <s v="ENTRE TUNELES"/>
    <x v="56"/>
    <s v="Aguila Lta N 330cc X 6 SIX"/>
    <m/>
    <n v="477"/>
    <m/>
    <d v="2026-03-24T00:00:00"/>
    <n v="167"/>
    <s v="Mayor a 120 días"/>
    <n v="0.61851851851851847"/>
    <m/>
    <x v="5"/>
    <s v="Excluir"/>
    <d v="2025-06-27T00:00:00"/>
    <n v="477"/>
    <n v="2862"/>
    <n v="9.4445999999999994"/>
    <n v="20668"/>
    <s v="Lata"/>
    <n v="270"/>
    <s v="No"/>
    <s v="No"/>
    <s v="No"/>
    <s v="Si"/>
    <s v="Si"/>
    <s v="No"/>
    <d v="2026-02-22T00:00:00"/>
    <s v=""/>
    <n v="103"/>
    <m/>
    <s v="One Wey"/>
    <s v="B"/>
    <s v="One Wey  B"/>
  </r>
  <r>
    <s v="ENTRE TUNELES"/>
    <x v="26"/>
    <s v="Aguila Lta N 330cc X 6"/>
    <n v="1"/>
    <m/>
    <m/>
    <d v="2026-05-21T00:00:00"/>
    <n v="225"/>
    <s v="Mayor a 120 días"/>
    <n v="0.83333333333333337"/>
    <m/>
    <x v="5"/>
    <s v="Excluir"/>
    <d v="2025-08-24T00:00:00"/>
    <n v="480"/>
    <n v="2880"/>
    <n v="9.5039999999999996"/>
    <n v="2174"/>
    <s v="Lata"/>
    <n v="270"/>
    <s v="No"/>
    <s v="No"/>
    <s v="Si"/>
    <s v="Si"/>
    <s v="Si"/>
    <s v="No"/>
    <d v="2026-04-21T00:00:00"/>
    <s v=""/>
    <n v="45"/>
    <m/>
    <s v="One Wey"/>
    <s v="B"/>
    <s v="One Wey  B"/>
  </r>
  <r>
    <s v="ENTRE TUNELES"/>
    <x v="46"/>
    <s v="Club Col RJ Lta 330X6 N"/>
    <n v="1"/>
    <m/>
    <m/>
    <d v="2026-03-21T00:00:00"/>
    <n v="164"/>
    <s v="Mayor a 120 días"/>
    <n v="0.91111111111111109"/>
    <m/>
    <x v="5"/>
    <s v="Excluir"/>
    <d v="2025-09-22T00:00:00"/>
    <n v="480"/>
    <n v="2880"/>
    <n v="9.5039999999999996"/>
    <n v="5255"/>
    <s v="Lata"/>
    <n v="180"/>
    <s v="No"/>
    <s v="No"/>
    <s v="Si"/>
    <s v="Si"/>
    <s v="Si"/>
    <s v="No"/>
    <d v="2026-02-19T00:00:00"/>
    <s v=""/>
    <n v="16"/>
    <m/>
    <s v="One Wey"/>
    <s v="B"/>
    <s v="One Wey  B"/>
  </r>
  <r>
    <s v="ENTRE TUNELES"/>
    <x v="50"/>
    <s v="Costeña Lta 310cc X 6"/>
    <n v="1"/>
    <m/>
    <m/>
    <d v="2026-05-26T00:00:00"/>
    <n v="230"/>
    <s v="Mayor a 120 días"/>
    <n v="0.85185185185185186"/>
    <m/>
    <x v="5"/>
    <s v="Excluir"/>
    <d v="2025-08-29T00:00:00"/>
    <n v="528"/>
    <n v="3168"/>
    <n v="9.8208000000000002"/>
    <n v="22271"/>
    <s v="Lata"/>
    <n v="270"/>
    <s v="No"/>
    <s v="No"/>
    <s v="Si"/>
    <s v="Si"/>
    <s v="Si"/>
    <s v="No"/>
    <d v="2026-04-26T00:00:00"/>
    <s v=""/>
    <n v="40"/>
    <m/>
    <s v="One Wey"/>
    <s v="B"/>
    <s v="One Wey  B"/>
  </r>
  <r>
    <s v="ENTRE TUNELES"/>
    <x v="57"/>
    <s v="Azteca Lata-330 X 6"/>
    <n v="1"/>
    <m/>
    <m/>
    <d v="2026-03-23T00:00:00"/>
    <n v="166"/>
    <s v="Mayor a 120 días"/>
    <n v="0.61481481481481481"/>
    <m/>
    <x v="5"/>
    <s v="Excluir"/>
    <d v="2025-06-26T00:00:00"/>
    <n v="480"/>
    <n v="2880"/>
    <n v="9.5039999999999996"/>
    <n v="8923"/>
    <s v="Lata"/>
    <n v="270"/>
    <s v="No"/>
    <s v="No"/>
    <s v="No"/>
    <s v="Si"/>
    <s v="Si"/>
    <s v="No"/>
    <d v="2026-02-21T00:00:00"/>
    <s v=""/>
    <n v="104"/>
    <m/>
    <s v="One Wey"/>
    <s v="B"/>
    <s v="One Wey  B"/>
  </r>
  <r>
    <s v="ENTRE TUNELES"/>
    <x v="26"/>
    <s v="Aguila Lta N 330cc X 6"/>
    <n v="1"/>
    <m/>
    <m/>
    <d v="2026-05-31T00:00:00"/>
    <n v="235"/>
    <s v="Mayor a 120 días"/>
    <n v="0.87037037037037035"/>
    <m/>
    <x v="5"/>
    <s v="Excluir"/>
    <d v="2025-09-03T00:00:00"/>
    <n v="480"/>
    <n v="2880"/>
    <n v="9.5039999999999996"/>
    <n v="2174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ENTRE TUNELES"/>
    <x v="58"/>
    <s v="Michelob Lta  269Ccx6 Pack"/>
    <n v="16"/>
    <m/>
    <m/>
    <d v="2026-02-13T00:00:00"/>
    <n v="128"/>
    <s v="Mayor a 120 días"/>
    <n v="0.47407407407407409"/>
    <m/>
    <x v="5"/>
    <s v="Excluir"/>
    <d v="2025-05-19T00:00:00"/>
    <n v="9600"/>
    <n v="57600"/>
    <n v="154.94399999999999"/>
    <n v="21189"/>
    <s v="Lata"/>
    <n v="270"/>
    <s v="No"/>
    <s v="No"/>
    <s v="No"/>
    <s v="Si"/>
    <s v="Si"/>
    <s v="No"/>
    <d v="2026-01-14T00:00:00"/>
    <s v=""/>
    <n v="142"/>
    <m/>
    <s v="One Wey"/>
    <s v="B"/>
    <s v="One Wey  B"/>
  </r>
  <r>
    <s v="ENTRE TUNELES"/>
    <x v="58"/>
    <s v="Michelob Lta  269Ccx6 Pack"/>
    <n v="14"/>
    <m/>
    <m/>
    <d v="2026-02-14T00:00:00"/>
    <n v="129"/>
    <s v="Mayor a 120 días"/>
    <n v="0.4777777777777778"/>
    <m/>
    <x v="5"/>
    <s v="Excluir"/>
    <d v="2025-05-20T00:00:00"/>
    <n v="8400"/>
    <n v="50400"/>
    <n v="135.57599999999999"/>
    <n v="21189"/>
    <s v="Lata"/>
    <n v="270"/>
    <s v="No"/>
    <s v="No"/>
    <s v="No"/>
    <s v="Si"/>
    <s v="Si"/>
    <s v="No"/>
    <d v="2026-01-15T00:00:00"/>
    <s v=""/>
    <n v="141"/>
    <m/>
    <s v="One Wey"/>
    <s v="B"/>
    <s v="One Wey  B"/>
  </r>
  <r>
    <s v="ENTRE TUNELES"/>
    <x v="59"/>
    <s v="AGUILA ORIGINAL  LTA 330 CC *12 LN9"/>
    <n v="2"/>
    <m/>
    <m/>
    <d v="2026-07-04T00:00:00"/>
    <n v="269"/>
    <s v="Mayor a 120 días"/>
    <n v="0.99629629629629635"/>
    <m/>
    <x v="7"/>
    <s v="Excluir"/>
    <d v="2025-10-07T00:00:00"/>
    <n v="500"/>
    <n v="6000"/>
    <n v="19.8"/>
    <n v="22006"/>
    <s v="Lata"/>
    <n v="270"/>
    <s v="No"/>
    <s v="No"/>
    <s v="Si"/>
    <s v="Si"/>
    <s v="Si"/>
    <s v="No"/>
    <d v="2026-06-04T00:00:00"/>
    <s v=""/>
    <n v="1"/>
    <m/>
    <s v="One Wey"/>
    <s v="B"/>
    <s v="One Wey  B"/>
  </r>
  <r>
    <s v="2 NVL -TUNEL T2 "/>
    <x v="60"/>
    <s v="Redds Rose Lt 269X6"/>
    <n v="16"/>
    <m/>
    <m/>
    <d v="2026-03-10T00:00:00"/>
    <n v="153"/>
    <s v="Mayor a 120 días"/>
    <n v="0.85"/>
    <m/>
    <x v="5"/>
    <s v="Excluir"/>
    <d v="2025-09-11T00:00:00"/>
    <n v="9600"/>
    <n v="57600"/>
    <n v="154.94399999999999"/>
    <n v="21730"/>
    <s v="Lata"/>
    <n v="180"/>
    <s v="No"/>
    <s v="No"/>
    <s v="Si"/>
    <s v="Si"/>
    <s v="Si"/>
    <s v="No"/>
    <d v="2026-02-08T00:00:00"/>
    <s v=""/>
    <n v="27"/>
    <m/>
    <s v="One Wey"/>
    <s v="B"/>
    <s v="One Wey  B"/>
  </r>
  <r>
    <s v="2 NVL -TUNEL T2 "/>
    <x v="61"/>
    <s v="Aguila 0,0 LTA 330CCX6"/>
    <n v="30"/>
    <m/>
    <m/>
    <d v="2026-03-20T00:00:00"/>
    <n v="163"/>
    <s v="Mayor a 120 días"/>
    <n v="0.90555555555555556"/>
    <m/>
    <x v="5"/>
    <s v="Excluir"/>
    <d v="2025-09-21T00:00:00"/>
    <n v="14400"/>
    <n v="86400"/>
    <n v="285.12"/>
    <n v="14703"/>
    <s v="Lata"/>
    <n v="180"/>
    <s v="No"/>
    <s v="No"/>
    <s v="Si"/>
    <s v="Si"/>
    <s v="Si"/>
    <s v="No"/>
    <d v="2026-02-18T00:00:00"/>
    <s v=""/>
    <n v="17"/>
    <m/>
    <s v="One Wey"/>
    <s v="B"/>
    <s v="One Wey  B"/>
  </r>
  <r>
    <s v="2 NVL -TUNEL T2 "/>
    <x v="58"/>
    <s v="Michelob Lta  269Ccx6 Pack"/>
    <n v="3"/>
    <m/>
    <m/>
    <d v="2026-02-13T00:00:00"/>
    <n v="128"/>
    <s v="Mayor a 120 días"/>
    <n v="0.47407407407407409"/>
    <m/>
    <x v="5"/>
    <s v="Excluir"/>
    <d v="2025-05-19T00:00:00"/>
    <n v="1800"/>
    <n v="10800"/>
    <n v="29.052"/>
    <n v="21189"/>
    <s v="Lata"/>
    <n v="270"/>
    <s v="No"/>
    <s v="No"/>
    <s v="No"/>
    <s v="Si"/>
    <s v="Si"/>
    <s v="No"/>
    <d v="2026-01-14T00:00:00"/>
    <s v=""/>
    <n v="142"/>
    <m/>
    <s v="One Wey"/>
    <s v="B"/>
    <s v="One Wey  B"/>
  </r>
  <r>
    <s v="2 NVL -TUNEL T2 "/>
    <x v="58"/>
    <s v="Michelob Lta  269Ccx6 Pack"/>
    <n v="93"/>
    <m/>
    <m/>
    <d v="2026-02-14T00:00:00"/>
    <n v="129"/>
    <s v="Mayor a 120 días"/>
    <n v="0.4777777777777778"/>
    <m/>
    <x v="5"/>
    <s v="Excluir"/>
    <d v="2025-05-20T00:00:00"/>
    <n v="55800"/>
    <n v="334800"/>
    <n v="900.61199999999997"/>
    <n v="21189"/>
    <s v="Lata"/>
    <n v="270"/>
    <s v="No"/>
    <s v="No"/>
    <s v="No"/>
    <s v="Si"/>
    <s v="Si"/>
    <s v="No"/>
    <d v="2026-01-15T00:00:00"/>
    <s v=""/>
    <n v="141"/>
    <m/>
    <s v="One Wey"/>
    <s v="B"/>
    <s v="One Wey  B"/>
  </r>
  <r>
    <s v="2 NVL -TUNEL T2 "/>
    <x v="58"/>
    <s v="Michelob Lta  269Ccx6 Pack"/>
    <n v="25"/>
    <m/>
    <m/>
    <d v="2026-02-15T00:00:00"/>
    <n v="130"/>
    <s v="Mayor a 120 días"/>
    <n v="0.48148148148148145"/>
    <m/>
    <x v="5"/>
    <s v="Excluir"/>
    <d v="2025-05-21T00:00:00"/>
    <n v="15000"/>
    <n v="90000"/>
    <n v="242.1"/>
    <n v="21189"/>
    <s v="Lata"/>
    <n v="270"/>
    <s v="No"/>
    <s v="No"/>
    <s v="No"/>
    <s v="Si"/>
    <s v="Si"/>
    <s v="No"/>
    <d v="2026-01-16T00:00:00"/>
    <s v=""/>
    <n v="140"/>
    <m/>
    <s v="One Wey"/>
    <s v="B"/>
    <s v="One Wey  B"/>
  </r>
  <r>
    <s v="2 NVL -TUNEL T2 "/>
    <x v="54"/>
    <s v="Stella Artois Nr 300Cc X 6"/>
    <m/>
    <m/>
    <n v="5352"/>
    <m/>
    <s v=""/>
    <s v=""/>
    <s v=""/>
    <s v="*24"/>
    <x v="5"/>
    <s v="Excluir"/>
    <s v=""/>
    <n v="0"/>
    <n v="5352"/>
    <n v="16.056000000000001"/>
    <n v="20463"/>
    <s v="NR"/>
    <n v="270"/>
    <s v="No"/>
    <s v="No"/>
    <s v="Si"/>
    <s v="Si"/>
    <s v="Si"/>
    <s v="No"/>
    <n v="-30"/>
    <s v=""/>
    <e v="#VALUE!"/>
    <m/>
    <s v="One Wey"/>
    <s v="B"/>
    <s v="One Wey  B"/>
  </r>
  <r>
    <s v="2 NVL -TUNEL T2 "/>
    <x v="62"/>
    <s v="Kaufmann Lata 330 X6"/>
    <n v="2"/>
    <m/>
    <m/>
    <d v="2026-03-16T00:00:00"/>
    <n v="159"/>
    <s v="Mayor a 120 días"/>
    <n v="0.58888888888888891"/>
    <s v="TERMO TRANSPARENTE"/>
    <x v="5"/>
    <s v="Excluir"/>
    <d v="2025-06-19T00:00:00"/>
    <n v="960"/>
    <n v="5760"/>
    <n v="19.007999999999999"/>
    <n v="21204"/>
    <s v="Lata"/>
    <n v="270"/>
    <s v="No"/>
    <s v="No"/>
    <s v="No"/>
    <s v="Si"/>
    <s v="Si"/>
    <s v="No"/>
    <d v="2026-02-14T00:00:00"/>
    <s v=""/>
    <n v="111"/>
    <m/>
    <s v="One Wey"/>
    <s v="B"/>
    <s v="One Wey  B"/>
  </r>
  <r>
    <s v="2 NVL -TUNEL T2 "/>
    <x v="54"/>
    <s v="Stella Artois Nr 300Cc X 6"/>
    <m/>
    <m/>
    <n v="6240"/>
    <m/>
    <s v=""/>
    <s v=""/>
    <s v=""/>
    <s v="*24"/>
    <x v="5"/>
    <s v="Excluir"/>
    <s v=""/>
    <n v="0"/>
    <n v="6240"/>
    <n v="18.72"/>
    <n v="20463"/>
    <s v="NR"/>
    <n v="270"/>
    <s v="No"/>
    <s v="No"/>
    <s v="Si"/>
    <s v="Si"/>
    <s v="Si"/>
    <s v="No"/>
    <n v="-30"/>
    <s v=""/>
    <e v="#VALUE!"/>
    <m/>
    <s v="One Wey"/>
    <s v="B"/>
    <s v="One Wey  B"/>
  </r>
  <r>
    <s v="2 NVL -TUNEL T2 "/>
    <x v="63"/>
    <s v="Costeña Lta 330cc X 6"/>
    <n v="1"/>
    <m/>
    <m/>
    <d v="2025-11-03T00:00:00"/>
    <n v="26"/>
    <s v="Menos de 30 días"/>
    <n v="9.6296296296296297E-2"/>
    <s v="TERMO 6DIC"/>
    <x v="5"/>
    <s v="Excluir"/>
    <d v="2025-02-06T00:00:00"/>
    <n v="480"/>
    <n v="2880"/>
    <n v="9.5039999999999996"/>
    <n v="1413"/>
    <s v="Lata"/>
    <n v="270"/>
    <s v="No"/>
    <s v="No"/>
    <s v="No"/>
    <s v="No"/>
    <s v="No"/>
    <s v="Bloquear"/>
    <d v="2025-10-04T00:00:00"/>
    <s v=""/>
    <n v="244"/>
    <m/>
    <s v="One Wey"/>
    <s v="B"/>
    <s v="One Wey  B"/>
  </r>
  <r>
    <s v="2 NVL -TUNEL T2 "/>
    <x v="63"/>
    <s v="Costeña Lta 330cc X 6"/>
    <n v="1"/>
    <m/>
    <m/>
    <d v="2025-12-06T00:00:00"/>
    <n v="59"/>
    <s v="Menos de 60 días"/>
    <n v="0.21851851851851853"/>
    <s v="TERMO TRANSPARENTE"/>
    <x v="5"/>
    <s v="Excluir"/>
    <d v="2025-03-11T00:00:00"/>
    <n v="480"/>
    <n v="2880"/>
    <n v="9.5039999999999996"/>
    <n v="1413"/>
    <s v="Lata"/>
    <n v="270"/>
    <s v="No"/>
    <s v="Si"/>
    <s v="No"/>
    <s v="Si"/>
    <s v="No"/>
    <s v="No"/>
    <d v="2025-11-06T00:00:00"/>
    <s v=""/>
    <n v="211"/>
    <m/>
    <s v="One Wey"/>
    <s v="B"/>
    <s v="One Wey  B"/>
  </r>
  <r>
    <s v="2 NVL -TUNEL T2 "/>
    <x v="63"/>
    <s v="Costeña Lta 330cc X 6"/>
    <n v="1"/>
    <m/>
    <m/>
    <d v="2025-12-06T00:00:00"/>
    <n v="59"/>
    <s v="Menos de 60 días"/>
    <n v="0.21851851851851853"/>
    <s v="TERMO TRANSPARENTE"/>
    <x v="5"/>
    <s v="Excluir"/>
    <d v="2025-03-11T00:00:00"/>
    <n v="480"/>
    <n v="2880"/>
    <n v="9.5039999999999996"/>
    <n v="1413"/>
    <s v="Lata"/>
    <n v="270"/>
    <s v="No"/>
    <s v="Si"/>
    <s v="No"/>
    <s v="Si"/>
    <s v="No"/>
    <s v="No"/>
    <d v="2025-11-06T00:00:00"/>
    <s v=""/>
    <n v="211"/>
    <m/>
    <s v="One Wey"/>
    <s v="B"/>
    <s v="One Wey  B"/>
  </r>
  <r>
    <s v="2 NVL -TUNEL T2 "/>
    <x v="63"/>
    <s v="Costeña Lta 330cc X 6"/>
    <m/>
    <n v="444"/>
    <m/>
    <d v="2026-01-08T00:00:00"/>
    <n v="92"/>
    <s v="Menos de 120 días"/>
    <n v="0.34074074074074073"/>
    <s v="TERMO TRANSPARENTE"/>
    <x v="5"/>
    <s v="Excluir"/>
    <d v="2025-04-13T00:00:00"/>
    <n v="444"/>
    <n v="2664"/>
    <n v="8.7911999999999999"/>
    <n v="1413"/>
    <s v="Lata"/>
    <n v="270"/>
    <s v="No"/>
    <s v="No"/>
    <s v="No"/>
    <s v="Si"/>
    <s v="Si"/>
    <s v="No"/>
    <d v="2025-12-09T00:00:00"/>
    <s v=""/>
    <n v="178"/>
    <m/>
    <s v="One Wey"/>
    <s v="B"/>
    <s v="One Wey  B"/>
  </r>
  <r>
    <s v="2 NVL -TUNEL T2 "/>
    <x v="52"/>
    <s v="Michelob Ultra AMBAR NR 355cc x 6"/>
    <n v="2"/>
    <m/>
    <m/>
    <d v="2025-11-28T00:00:00"/>
    <n v="51"/>
    <s v="Menos de 60 días"/>
    <n v="0.13972602739726028"/>
    <s v="SIX SUELTO TERMO"/>
    <x v="5"/>
    <s v="Excluir"/>
    <d v="2024-11-28T00:00:00"/>
    <n v="480"/>
    <n v="2880"/>
    <n v="10.224"/>
    <n v="22039"/>
    <s v="Global Brand"/>
    <n v="365"/>
    <s v="No"/>
    <s v="Si"/>
    <s v="No"/>
    <s v="Si"/>
    <s v="No"/>
    <s v="No"/>
    <d v="2025-10-29T00:00:00"/>
    <s v=""/>
    <n v="314"/>
    <m/>
    <s v="One Wey"/>
    <s v="B"/>
    <s v="One Wey  B"/>
  </r>
  <r>
    <s v="2 NVL -TUNEL T2 "/>
    <x v="49"/>
    <s v="Austen lager 330x6"/>
    <n v="1"/>
    <m/>
    <m/>
    <d v="2026-01-20T00:00:00"/>
    <n v="104"/>
    <s v="Menos de 120 días"/>
    <n v="0.57777777777777772"/>
    <s v="TERMO TRANSPARENTE"/>
    <x v="5"/>
    <s v="Excluir"/>
    <d v="2025-07-24T00:00:00"/>
    <n v="480"/>
    <n v="2880"/>
    <n v="10.224"/>
    <n v="16466"/>
    <s v="Lata"/>
    <n v="180"/>
    <s v="No"/>
    <s v="No"/>
    <s v="No"/>
    <s v="Si"/>
    <s v="Si"/>
    <s v="No"/>
    <d v="2025-12-21T00:00:00"/>
    <s v=""/>
    <n v="76"/>
    <m/>
    <s v="One Wey"/>
    <s v="B"/>
    <s v="One Wey  B"/>
  </r>
  <r>
    <s v="2 NVL -TUNEL T2 "/>
    <x v="49"/>
    <s v="Austen lager 330x6"/>
    <n v="1"/>
    <m/>
    <m/>
    <d v="2026-01-05T00:00:00"/>
    <n v="89"/>
    <s v="Menos de 90 dìas"/>
    <n v="0.49444444444444446"/>
    <s v="TERMO TRANSPARENTE"/>
    <x v="5"/>
    <s v="Excluir"/>
    <d v="2025-07-09T00:00:00"/>
    <n v="480"/>
    <n v="2880"/>
    <n v="10.224"/>
    <n v="16466"/>
    <s v="Lata"/>
    <n v="180"/>
    <s v="No"/>
    <s v="Si"/>
    <s v="No"/>
    <s v="Si"/>
    <s v="No"/>
    <s v="No"/>
    <d v="2025-12-06T00:00:00"/>
    <s v=""/>
    <n v="91"/>
    <m/>
    <s v="One Wey"/>
    <s v="B"/>
    <s v="One Wey  B"/>
  </r>
  <r>
    <s v="2 NVL -TUNEL T2 "/>
    <x v="49"/>
    <s v="Austen lager 330x6"/>
    <m/>
    <n v="476"/>
    <m/>
    <d v="2025-12-07T00:00:00"/>
    <n v="60"/>
    <s v="Menos de 90 dìas"/>
    <n v="0.33333333333333331"/>
    <s v="TERMO TRANSPARENTE"/>
    <x v="5"/>
    <s v="Excluir"/>
    <d v="2025-06-10T00:00:00"/>
    <n v="476"/>
    <n v="2856"/>
    <n v="10.1388"/>
    <n v="16466"/>
    <s v="Lata"/>
    <n v="180"/>
    <s v="No"/>
    <s v="Si"/>
    <s v="No"/>
    <s v="Si"/>
    <s v="No"/>
    <s v="No"/>
    <d v="2025-11-07T00:00:00"/>
    <s v=""/>
    <n v="120"/>
    <m/>
    <s v="One Wey"/>
    <s v="B"/>
    <s v="One Wey  B"/>
  </r>
  <r>
    <s v="2 NVL -TUNEL T2 "/>
    <x v="49"/>
    <s v="Austen lager 330x6"/>
    <m/>
    <n v="264"/>
    <m/>
    <d v="2026-01-05T00:00:00"/>
    <n v="89"/>
    <s v="Menos de 90 dìas"/>
    <n v="0.49444444444444446"/>
    <s v="TERMO"/>
    <x v="5"/>
    <s v="Excluir"/>
    <d v="2025-07-09T00:00:00"/>
    <n v="264"/>
    <n v="1584"/>
    <n v="5.6231999999999998"/>
    <n v="16466"/>
    <s v="Lata"/>
    <n v="180"/>
    <s v="No"/>
    <s v="Si"/>
    <s v="No"/>
    <s v="Si"/>
    <s v="No"/>
    <s v="No"/>
    <d v="2025-12-06T00:00:00"/>
    <s v=""/>
    <n v="91"/>
    <m/>
    <s v="One Wey"/>
    <s v="B"/>
    <s v="One Wey  B"/>
  </r>
  <r>
    <s v="2 NVL -TUNEL T2 "/>
    <x v="63"/>
    <s v="Costeña Lta 330cc X 6"/>
    <m/>
    <n v="338"/>
    <m/>
    <d v="2026-06-14T00:00:00"/>
    <n v="249"/>
    <s v="Mayor a 120 días"/>
    <n v="0.92222222222222228"/>
    <s v="SIX SUELTO"/>
    <x v="5"/>
    <s v="Excluir"/>
    <d v="2025-09-17T00:00:00"/>
    <n v="338"/>
    <n v="2028"/>
    <n v="6.6924000000000001"/>
    <n v="1413"/>
    <s v="Lata"/>
    <n v="270"/>
    <s v="No"/>
    <s v="No"/>
    <s v="Si"/>
    <s v="Si"/>
    <s v="Si"/>
    <s v="No"/>
    <d v="2026-05-15T00:00:00"/>
    <s v=""/>
    <n v="21"/>
    <m/>
    <s v="One Wey"/>
    <s v="B"/>
    <s v="One Wey  B"/>
  </r>
  <r>
    <s v="2 NVL -TUNEL T2 "/>
    <x v="49"/>
    <s v="Austen lager 330x6"/>
    <n v="1"/>
    <m/>
    <m/>
    <d v="2026-01-05T00:00:00"/>
    <n v="89"/>
    <s v="Menos de 90 dìas"/>
    <n v="0.49444444444444446"/>
    <s v="TERMO TRANSPARENTE"/>
    <x v="5"/>
    <s v="Excluir"/>
    <d v="2025-07-09T00:00:00"/>
    <n v="480"/>
    <n v="2880"/>
    <n v="10.224"/>
    <n v="16466"/>
    <s v="Lata"/>
    <n v="180"/>
    <s v="No"/>
    <s v="Si"/>
    <s v="No"/>
    <s v="Si"/>
    <s v="No"/>
    <s v="No"/>
    <d v="2025-12-06T00:00:00"/>
    <s v=""/>
    <n v="91"/>
    <m/>
    <s v="One Wey"/>
    <s v="B"/>
    <s v="One Wey  B"/>
  </r>
  <r>
    <s v="2 NVL -TUNEL T2 "/>
    <x v="49"/>
    <s v="Austen lager 330x6"/>
    <m/>
    <n v="343"/>
    <m/>
    <d v="2026-01-06T00:00:00"/>
    <n v="90"/>
    <s v="Menos de 120 días"/>
    <n v="0.5"/>
    <s v="TERMO TRANSPARENTE"/>
    <x v="5"/>
    <s v="Excluir"/>
    <d v="2025-07-10T00:00:00"/>
    <n v="343"/>
    <n v="2058"/>
    <n v="7.3059000000000003"/>
    <n v="16466"/>
    <s v="Lata"/>
    <n v="180"/>
    <s v="No"/>
    <s v="No"/>
    <s v="No"/>
    <s v="Si"/>
    <s v="No"/>
    <s v="No"/>
    <d v="2025-12-07T00:00:00"/>
    <s v=""/>
    <n v="90"/>
    <m/>
    <s v="One Wey"/>
    <s v="B"/>
    <s v="One Wey  B"/>
  </r>
  <r>
    <s v="2 NVL -TUNEL T2 "/>
    <x v="49"/>
    <s v="Austen lager 330x6"/>
    <m/>
    <n v="224"/>
    <m/>
    <d v="2025-12-07T00:00:00"/>
    <n v="60"/>
    <s v="Menos de 90 dìas"/>
    <n v="0.33333333333333331"/>
    <s v="TERMO TRANSPARENTE"/>
    <x v="5"/>
    <s v="Excluir"/>
    <d v="2025-06-10T00:00:00"/>
    <n v="224"/>
    <n v="1344"/>
    <n v="4.7712000000000003"/>
    <n v="16466"/>
    <s v="Lata"/>
    <n v="180"/>
    <s v="No"/>
    <s v="Si"/>
    <s v="No"/>
    <s v="Si"/>
    <s v="No"/>
    <s v="No"/>
    <d v="2025-11-07T00:00:00"/>
    <s v=""/>
    <n v="120"/>
    <m/>
    <s v="One Wey"/>
    <s v="B"/>
    <s v="One Wey  B"/>
  </r>
  <r>
    <s v="2 NVL -TUNEL T2 "/>
    <x v="49"/>
    <s v="Austen lager 330x6"/>
    <m/>
    <n v="184"/>
    <m/>
    <d v="2026-01-20T00:00:00"/>
    <n v="104"/>
    <s v="Menos de 120 días"/>
    <n v="0.57777777777777772"/>
    <s v="TERMO TRANSPARENTE"/>
    <x v="5"/>
    <s v="Excluir"/>
    <d v="2025-07-24T00:00:00"/>
    <n v="184"/>
    <n v="1104"/>
    <n v="3.9192"/>
    <n v="16466"/>
    <s v="Lata"/>
    <n v="180"/>
    <s v="No"/>
    <s v="No"/>
    <s v="No"/>
    <s v="Si"/>
    <s v="Si"/>
    <s v="No"/>
    <d v="2025-12-21T00:00:00"/>
    <s v=""/>
    <n v="76"/>
    <m/>
    <s v="One Wey"/>
    <s v="B"/>
    <s v="One Wey  B"/>
  </r>
  <r>
    <s v="2 NVL -TUNEL T2 "/>
    <x v="49"/>
    <s v="Austen lager 330x6"/>
    <n v="1"/>
    <m/>
    <m/>
    <d v="2025-12-07T00:00:00"/>
    <n v="60"/>
    <s v="Menos de 90 dìas"/>
    <n v="0.33333333333333331"/>
    <s v="TERMO TRANSPARENTE"/>
    <x v="5"/>
    <s v="Excluir"/>
    <d v="2025-06-10T00:00:00"/>
    <n v="480"/>
    <n v="2880"/>
    <n v="10.224"/>
    <n v="16466"/>
    <s v="Lata"/>
    <n v="180"/>
    <s v="No"/>
    <s v="Si"/>
    <s v="No"/>
    <s v="Si"/>
    <s v="No"/>
    <s v="No"/>
    <d v="2025-11-07T00:00:00"/>
    <s v=""/>
    <n v="120"/>
    <m/>
    <s v="One Wey"/>
    <s v="B"/>
    <s v="One Wey  B"/>
  </r>
  <r>
    <s v="M_I5_IZQ_"/>
    <x v="64"/>
    <s v="Cola&amp;Pola Pet 1.5L X 6"/>
    <n v="11"/>
    <m/>
    <m/>
    <d v="2025-12-15T00:00:00"/>
    <n v="68"/>
    <s v="Menos de 90 dìas"/>
    <n v="0.75555555555555554"/>
    <m/>
    <x v="1"/>
    <s v=""/>
    <d v="2025-09-16T00:00:00"/>
    <n v="1100"/>
    <n v="6600"/>
    <n v="99"/>
    <n v="2882"/>
    <s v="Pet"/>
    <n v="90"/>
    <s v="No"/>
    <s v="Si"/>
    <s v="Si"/>
    <s v="Si"/>
    <s v="Si"/>
    <s v="No"/>
    <d v="2025-11-15T00:00:00"/>
    <s v=""/>
    <n v="22"/>
    <m/>
    <s v="One Wey"/>
    <s v="B"/>
    <s v="One Wey  B"/>
  </r>
  <r>
    <s v="M_I5_IZQ_"/>
    <x v="26"/>
    <s v="Aguila Lta N 330cc X 6"/>
    <n v="1"/>
    <m/>
    <m/>
    <d v="2026-06-17T00:00:00"/>
    <n v="252"/>
    <s v="Mayor a 120 días"/>
    <n v="0.93333333333333335"/>
    <m/>
    <x v="1"/>
    <s v=""/>
    <d v="2025-09-20T00:00:00"/>
    <n v="480"/>
    <n v="2880"/>
    <n v="9.5039999999999996"/>
    <n v="2174"/>
    <s v="Lata"/>
    <n v="270"/>
    <s v="No"/>
    <s v="No"/>
    <s v="Si"/>
    <s v="Si"/>
    <s v="Si"/>
    <s v="No"/>
    <d v="2026-05-18T00:00:00"/>
    <s v=""/>
    <n v="18"/>
    <m/>
    <s v="One Wey"/>
    <s v="B"/>
    <s v="One Wey  B"/>
  </r>
  <r>
    <s v="M_I6_DER_"/>
    <x v="26"/>
    <s v="Aguila Lta N 330cc X 6"/>
    <n v="16"/>
    <m/>
    <m/>
    <d v="2026-06-17T00:00:00"/>
    <n v="252"/>
    <s v="Mayor a 120 días"/>
    <n v="0.93333333333333335"/>
    <m/>
    <x v="1"/>
    <s v=""/>
    <d v="2025-09-20T00:00:00"/>
    <n v="7680"/>
    <n v="46080"/>
    <n v="152.06399999999999"/>
    <n v="2174"/>
    <s v="Lata"/>
    <n v="270"/>
    <s v="No"/>
    <s v="No"/>
    <s v="Si"/>
    <s v="Si"/>
    <s v="Si"/>
    <s v="No"/>
    <d v="2026-05-18T00:00:00"/>
    <s v=""/>
    <n v="18"/>
    <m/>
    <s v="One Wey"/>
    <s v="B"/>
    <s v="One Wey  B"/>
  </r>
  <r>
    <s v="M_I6_IZQ_"/>
    <x v="42"/>
    <s v="Budweiser Lta  269Ccx24 Pack"/>
    <n v="61"/>
    <m/>
    <m/>
    <d v="2026-07-03T00:00:00"/>
    <n v="268"/>
    <s v="Mayor a 120 días"/>
    <n v="0.99259259259259258"/>
    <m/>
    <x v="1"/>
    <s v=""/>
    <d v="2025-10-06T00:00:00"/>
    <n v="9150"/>
    <n v="219600"/>
    <n v="590.72400000000005"/>
    <n v="7993"/>
    <s v="Lata"/>
    <n v="270"/>
    <s v="No"/>
    <s v="No"/>
    <s v="Si"/>
    <s v="Si"/>
    <s v="Si"/>
    <s v="No"/>
    <d v="2026-06-03T00:00:00"/>
    <s v=""/>
    <n v="2"/>
    <m/>
    <s v="One Wey"/>
    <s v="B"/>
    <s v="One Wey  B"/>
  </r>
  <r>
    <s v="M_I7_DER_"/>
    <x v="39"/>
    <s v="Coronita Nr 210Cc X 6"/>
    <n v="54"/>
    <m/>
    <m/>
    <d v="2026-10-04T00:00:00"/>
    <n v="361"/>
    <s v="Mayor a 120 días"/>
    <n v="0.989041095890411"/>
    <m/>
    <x v="1"/>
    <s v=""/>
    <d v="2025-10-04T00:00:00"/>
    <n v="20736"/>
    <n v="124416"/>
    <n v="261.27359999999999"/>
    <n v="9508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I7_IZQ_"/>
    <x v="26"/>
    <s v="Aguila Lta N 330cc X 6"/>
    <n v="68"/>
    <m/>
    <m/>
    <d v="2026-06-28T00:00:00"/>
    <n v="263"/>
    <s v="Mayor a 120 días"/>
    <n v="0.97407407407407409"/>
    <m/>
    <x v="1"/>
    <s v=""/>
    <d v="2025-10-01T00:00:00"/>
    <n v="32640"/>
    <n v="195840"/>
    <n v="646.27200000000005"/>
    <n v="2174"/>
    <s v="Lata"/>
    <n v="270"/>
    <s v="No"/>
    <s v="No"/>
    <s v="Si"/>
    <s v="Si"/>
    <s v="Si"/>
    <s v="No"/>
    <d v="2026-05-29T00:00:00"/>
    <s v=""/>
    <n v="7"/>
    <m/>
    <s v="One Wey"/>
    <s v="B"/>
    <s v="One Wey  B"/>
  </r>
  <r>
    <s v="M_I8_DER_"/>
    <x v="39"/>
    <s v="Coronita Nr 210Cc X 6"/>
    <n v="21"/>
    <m/>
    <m/>
    <d v="2026-10-06T00:00:00"/>
    <n v="363"/>
    <s v="Mayor a 120 días"/>
    <n v="0.9945205479452055"/>
    <m/>
    <x v="1"/>
    <s v=""/>
    <d v="2025-10-06T00:00:00"/>
    <n v="8064"/>
    <n v="48384"/>
    <n v="101.60639999999999"/>
    <n v="9508"/>
    <s v="NR"/>
    <n v="365"/>
    <s v="No"/>
    <s v="No"/>
    <s v="Si"/>
    <s v="Si"/>
    <s v="Si"/>
    <s v="No"/>
    <d v="2026-09-06T00:00:00"/>
    <s v=""/>
    <n v="2"/>
    <m/>
    <s v="One Wey"/>
    <s v="B"/>
    <s v="One Wey  B"/>
  </r>
  <r>
    <s v="M_I8_IZQ_"/>
    <x v="16"/>
    <s v="Poker Lta 330Cc X 6"/>
    <n v="50"/>
    <m/>
    <m/>
    <d v="2026-05-31T00:00:00"/>
    <n v="235"/>
    <s v="Mayor a 120 días"/>
    <n v="0.87037037037037035"/>
    <m/>
    <x v="1"/>
    <s v=""/>
    <d v="2025-09-03T00:00:00"/>
    <n v="24000"/>
    <n v="144000"/>
    <n v="511.2"/>
    <n v="1428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M_I9_DER"/>
    <x v="39"/>
    <s v="Coronita Nr 210Cc X 6"/>
    <n v="61"/>
    <m/>
    <m/>
    <d v="2026-10-08T00:00:00"/>
    <n v="365"/>
    <s v="Mayor a 120 días"/>
    <n v="1"/>
    <m/>
    <x v="1"/>
    <s v=""/>
    <d v="2025-10-08T00:00:00"/>
    <n v="23424"/>
    <n v="140544"/>
    <n v="295.14240000000001"/>
    <n v="9508"/>
    <s v="NR"/>
    <n v="365"/>
    <s v="No"/>
    <s v="No"/>
    <s v="Si"/>
    <s v="Si"/>
    <s v="Si"/>
    <s v="No"/>
    <d v="2026-09-08T00:00:00"/>
    <s v=""/>
    <n v="0"/>
    <m/>
    <s v="One Wey"/>
    <s v="B"/>
    <s v="One Wey  B"/>
  </r>
  <r>
    <s v="M_I9_IZQ"/>
    <x v="16"/>
    <s v="Poker Lta 330Cc X 6"/>
    <n v="62"/>
    <m/>
    <m/>
    <d v="2026-05-31T00:00:00"/>
    <n v="235"/>
    <s v="Mayor a 120 días"/>
    <n v="0.87037037037037035"/>
    <m/>
    <x v="1"/>
    <s v=""/>
    <d v="2025-09-03T00:00:00"/>
    <n v="29760"/>
    <n v="178560"/>
    <n v="633.88800000000003"/>
    <n v="1428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M_I9_IZQ"/>
    <x v="16"/>
    <s v="Poker Lta 330Cc X 6"/>
    <n v="2"/>
    <m/>
    <m/>
    <d v="2026-06-18T00:00:00"/>
    <n v="253"/>
    <s v="Mayor a 120 días"/>
    <n v="0.937037037037037"/>
    <m/>
    <x v="1"/>
    <s v=""/>
    <d v="2025-09-21T00:00:00"/>
    <n v="960"/>
    <n v="5760"/>
    <n v="20.448"/>
    <n v="1428"/>
    <s v="Lata"/>
    <n v="270"/>
    <s v="No"/>
    <s v="No"/>
    <s v="Si"/>
    <s v="Si"/>
    <s v="Si"/>
    <s v="No"/>
    <d v="2026-05-19T00:00:00"/>
    <s v=""/>
    <n v="17"/>
    <m/>
    <s v="One Wey"/>
    <s v="B"/>
    <s v="One Wey  B"/>
  </r>
  <r>
    <s v="M_I10_DER_"/>
    <x v="50"/>
    <s v="Costeña Lta 310cc X 6"/>
    <n v="30"/>
    <m/>
    <m/>
    <d v="2026-06-15T00:00:00"/>
    <n v="250"/>
    <s v="Mayor a 120 días"/>
    <n v="0.92592592592592593"/>
    <m/>
    <x v="1"/>
    <s v=""/>
    <d v="2025-09-18T00:00:00"/>
    <n v="15840"/>
    <n v="95040"/>
    <n v="294.62400000000002"/>
    <n v="22271"/>
    <s v="Lata"/>
    <n v="270"/>
    <s v="No"/>
    <s v="No"/>
    <s v="Si"/>
    <s v="Si"/>
    <s v="Si"/>
    <s v="No"/>
    <d v="2026-05-16T00:00:00"/>
    <s v=""/>
    <n v="20"/>
    <m/>
    <s v="One Wey"/>
    <s v="B"/>
    <s v="One Wey  B"/>
  </r>
  <r>
    <s v="M_I10_IZQ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One Wey"/>
    <s v="B"/>
    <s v="One Wey  B"/>
  </r>
  <r>
    <s v="M_I11_DER_"/>
    <x v="24"/>
    <s v="Pony Malta Pet 1.0L X 15"/>
    <n v="34"/>
    <m/>
    <m/>
    <d v="2026-01-29T00:00:00"/>
    <n v="113"/>
    <s v="Menos de 120 días"/>
    <n v="0.94166666666666665"/>
    <m/>
    <x v="1"/>
    <s v=""/>
    <d v="2025-10-01T00:00:00"/>
    <n v="1768"/>
    <n v="26520"/>
    <n v="265.2"/>
    <n v="7078"/>
    <s v="Pet"/>
    <n v="120"/>
    <s v="No"/>
    <s v="No"/>
    <s v="Si"/>
    <s v="Si"/>
    <s v="Si"/>
    <s v="No"/>
    <d v="2025-12-30T00:00:00"/>
    <s v=""/>
    <n v="7"/>
    <m/>
    <s v="One Wey"/>
    <s v="B"/>
    <s v="One Wey  B"/>
  </r>
  <r>
    <s v="M_I11_IZQ"/>
    <x v="16"/>
    <s v="Poker Lta 330Cc X 6"/>
    <n v="54"/>
    <m/>
    <m/>
    <d v="2026-06-18T00:00:00"/>
    <n v="253"/>
    <s v="Mayor a 120 días"/>
    <n v="0.937037037037037"/>
    <m/>
    <x v="1"/>
    <s v=""/>
    <d v="2025-09-21T00:00:00"/>
    <n v="25920"/>
    <n v="155520"/>
    <n v="552.096"/>
    <n v="1428"/>
    <s v="Lata"/>
    <n v="270"/>
    <s v="No"/>
    <s v="No"/>
    <s v="Si"/>
    <s v="Si"/>
    <s v="Si"/>
    <s v="No"/>
    <d v="2026-05-19T00:00:00"/>
    <s v=""/>
    <n v="17"/>
    <m/>
    <s v="One Wey"/>
    <s v="B"/>
    <s v="One Wey  B"/>
  </r>
  <r>
    <s v="M_I12_DER_"/>
    <x v="48"/>
    <s v="Cola&amp;Pola Lt 330cc X 6"/>
    <n v="27"/>
    <m/>
    <m/>
    <d v="2026-03-31T00:00:00"/>
    <n v="174"/>
    <s v="Mayor a 120 días"/>
    <n v="0.96666666666666667"/>
    <m/>
    <x v="1"/>
    <s v=""/>
    <d v="2025-10-02T00:00:00"/>
    <n v="12960"/>
    <n v="77760"/>
    <n v="256.608"/>
    <n v="2976"/>
    <s v="Lata"/>
    <n v="180"/>
    <s v="No"/>
    <s v="No"/>
    <s v="Si"/>
    <s v="Si"/>
    <s v="Si"/>
    <s v="No"/>
    <d v="2026-03-01T00:00:00"/>
    <s v=""/>
    <n v="6"/>
    <m/>
    <s v="One Wey"/>
    <s v="B"/>
    <s v="One Wey  B"/>
  </r>
  <r>
    <s v="M_I12_IZQ_"/>
    <x v="52"/>
    <s v="Michelob Ultra AMBAR NR 355cc x 6"/>
    <n v="34"/>
    <n v="160"/>
    <m/>
    <d v="2025-09-22T00:00:00"/>
    <n v="-16"/>
    <s v="Vencido"/>
    <n v="-4.3835616438356165E-2"/>
    <s v="BAJA "/>
    <x v="2"/>
    <s v="Excluir"/>
    <d v="2024-09-22T00:00:00"/>
    <n v="8320"/>
    <n v="49920"/>
    <n v="177.21600000000001"/>
    <n v="22039"/>
    <s v="Global Brand"/>
    <n v="365"/>
    <s v="No"/>
    <s v="No"/>
    <s v="No"/>
    <s v="No"/>
    <s v="No"/>
    <s v="Bloquear"/>
    <d v="2025-08-23T00:00:00"/>
    <s v=""/>
    <n v="381"/>
    <m/>
    <s v="One Wey"/>
    <s v="B"/>
    <s v="One Wey  B"/>
  </r>
  <r>
    <s v="M_I12_IZQ_"/>
    <x v="52"/>
    <s v="Michelob Ultra AMBAR NR 355cc x 6"/>
    <n v="16"/>
    <n v="160"/>
    <m/>
    <d v="2025-09-23T00:00:00"/>
    <n v="-15"/>
    <s v="Vencido"/>
    <n v="-4.1095890410958902E-2"/>
    <s v="BAJA "/>
    <x v="2"/>
    <s v="Excluir"/>
    <d v="2024-09-23T00:00:00"/>
    <n v="4000"/>
    <n v="24000"/>
    <n v="85.2"/>
    <n v="22039"/>
    <s v="Global Brand"/>
    <n v="365"/>
    <s v="No"/>
    <s v="No"/>
    <s v="No"/>
    <s v="No"/>
    <s v="No"/>
    <s v="Bloquear"/>
    <d v="2025-08-24T00:00:00"/>
    <s v=""/>
    <n v="380"/>
    <m/>
    <s v="One Wey"/>
    <s v="B"/>
    <s v="One Wey  B"/>
  </r>
  <r>
    <s v="M_I13_DER_"/>
    <x v="22"/>
    <s v="Pony Malta Pet 200ccX30"/>
    <n v="19"/>
    <m/>
    <m/>
    <d v="2025-12-24T00:00:00"/>
    <n v="77"/>
    <s v="Menos de 90 dìas"/>
    <n v="0.85555555555555551"/>
    <m/>
    <x v="1"/>
    <s v=""/>
    <d v="2025-09-25T00:00:00"/>
    <n v="2565"/>
    <n v="76950"/>
    <n v="153.9"/>
    <n v="3810"/>
    <s v="Pet"/>
    <n v="90"/>
    <s v="No"/>
    <s v="No"/>
    <s v="Si"/>
    <s v="Si"/>
    <s v="Si"/>
    <s v="No"/>
    <d v="2025-11-24T00:00:00"/>
    <s v=""/>
    <n v="13"/>
    <m/>
    <s v="One Wey"/>
    <s v="B"/>
    <s v="One Wey  B"/>
  </r>
  <r>
    <s v="M_I13_IZQ_"/>
    <x v="16"/>
    <s v="Poker Lta 330Cc X 6"/>
    <n v="58"/>
    <m/>
    <m/>
    <d v="2026-06-18T00:00:00"/>
    <n v="253"/>
    <s v="Mayor a 120 días"/>
    <n v="0.937037037037037"/>
    <m/>
    <x v="1"/>
    <s v=""/>
    <d v="2025-09-21T00:00:00"/>
    <n v="27840"/>
    <n v="167040"/>
    <n v="592.99199999999996"/>
    <n v="1428"/>
    <s v="Lata"/>
    <n v="270"/>
    <s v="No"/>
    <s v="No"/>
    <s v="Si"/>
    <s v="Si"/>
    <s v="Si"/>
    <s v="No"/>
    <d v="2026-05-19T00:00:00"/>
    <s v=""/>
    <n v="17"/>
    <m/>
    <s v="One Wey"/>
    <s v="B"/>
    <s v="One Wey  B"/>
  </r>
  <r>
    <s v="M_I14_LAT"/>
    <x v="65"/>
    <s v="club col Lta 473ccX6"/>
    <n v="10"/>
    <m/>
    <m/>
    <d v="2026-06-11T00:00:00"/>
    <n v="246"/>
    <s v="Mayor a 120 días"/>
    <n v="0.91111111111111109"/>
    <m/>
    <x v="1"/>
    <s v=""/>
    <d v="2025-09-14T00:00:00"/>
    <n v="3360"/>
    <n v="20160"/>
    <n v="95.356800000000007"/>
    <n v="21146"/>
    <s v="Lata"/>
    <n v="270"/>
    <s v="No"/>
    <s v="No"/>
    <s v="Si"/>
    <s v="Si"/>
    <s v="Si"/>
    <s v="No"/>
    <d v="2026-05-12T00:00:00"/>
    <s v=""/>
    <n v="24"/>
    <m/>
    <s v="One Wey"/>
    <s v="B"/>
    <s v="One Wey  B"/>
  </r>
  <r>
    <s v="M_I14_DER"/>
    <x v="39"/>
    <s v="Coronita Nr 210Cc X 6"/>
    <n v="61"/>
    <m/>
    <m/>
    <d v="2026-10-08T00:00:00"/>
    <n v="365"/>
    <s v="Mayor a 120 días"/>
    <n v="1"/>
    <s v="S"/>
    <x v="1"/>
    <s v=""/>
    <d v="2025-10-08T00:00:00"/>
    <n v="23424"/>
    <n v="140544"/>
    <n v="295.14240000000001"/>
    <n v="9508"/>
    <s v="NR"/>
    <n v="365"/>
    <s v="No"/>
    <s v="No"/>
    <s v="Si"/>
    <s v="Si"/>
    <s v="Si"/>
    <s v="No"/>
    <d v="2026-09-08T00:00:00"/>
    <s v=""/>
    <n v="0"/>
    <m/>
    <s v="One Wey"/>
    <s v="B"/>
    <s v="One Wey  B"/>
  </r>
  <r>
    <s v="M_I14_IZQ_"/>
    <x v="56"/>
    <s v="Aguila Lta N 330cc X 6 SIX"/>
    <n v="27"/>
    <m/>
    <m/>
    <d v="2026-02-16T00:00:00"/>
    <n v="131"/>
    <s v="Mayor a 120 días"/>
    <n v="0.48518518518518516"/>
    <s v="NVL 3"/>
    <x v="5"/>
    <s v="Excluir"/>
    <d v="2025-05-22T00:00:00"/>
    <n v="12960"/>
    <n v="77760"/>
    <n v="256.608"/>
    <n v="20668"/>
    <s v="Lata"/>
    <n v="270"/>
    <s v="No"/>
    <s v="No"/>
    <s v="No"/>
    <s v="Si"/>
    <s v="Si"/>
    <s v="No"/>
    <d v="2026-01-17T00:00:00"/>
    <s v=""/>
    <n v="139"/>
    <m/>
    <s v="One Wey"/>
    <s v="B"/>
    <s v="One Wey  B"/>
  </r>
  <r>
    <s v="M_I14_IZQ_"/>
    <x v="66"/>
    <s v="Aguila Lig CAN LtaN 330ccX6 THERMO INK"/>
    <n v="1"/>
    <m/>
    <m/>
    <d v="2026-03-18T00:00:00"/>
    <n v="161"/>
    <s v="Mayor a 120 días"/>
    <n v="0.89444444444444449"/>
    <m/>
    <x v="1"/>
    <s v=""/>
    <d v="2025-09-19T00:00:00"/>
    <n v="480"/>
    <n v="2880"/>
    <n v="9.5039999999999996"/>
    <n v="22315"/>
    <s v="Lata"/>
    <n v="180"/>
    <s v="No"/>
    <s v="No"/>
    <s v="Si"/>
    <s v="Si"/>
    <s v="Si"/>
    <s v="No"/>
    <d v="2026-02-16T00:00:00"/>
    <s v=""/>
    <n v="19"/>
    <m/>
    <s v="One Wey"/>
    <s v="B"/>
    <s v="One Wey  B"/>
  </r>
  <r>
    <s v="M_I15_DER"/>
    <x v="48"/>
    <s v="Cola&amp;Pola Lt 330cc X 6"/>
    <n v="60"/>
    <m/>
    <m/>
    <d v="2026-04-01T00:00:00"/>
    <n v="175"/>
    <s v="Mayor a 120 días"/>
    <n v="0.97222222222222221"/>
    <m/>
    <x v="1"/>
    <s v=""/>
    <d v="2025-10-03T00:00:00"/>
    <n v="28800"/>
    <n v="172800"/>
    <n v="570.24"/>
    <n v="2976"/>
    <s v="Lata"/>
    <n v="180"/>
    <s v="No"/>
    <s v="No"/>
    <s v="Si"/>
    <s v="Si"/>
    <s v="Si"/>
    <s v="No"/>
    <d v="2026-03-02T00:00:00"/>
    <s v=""/>
    <n v="5"/>
    <m/>
    <s v="One Wey"/>
    <s v="B"/>
    <s v="One Wey  B"/>
  </r>
  <r>
    <s v="M_I15_IZQ_"/>
    <x v="44"/>
    <s v="Pony Malta LtaN 330ccX6"/>
    <n v="64"/>
    <m/>
    <m/>
    <d v="2026-10-04T00:00:00"/>
    <n v="361"/>
    <s v="Mayor a 120 días"/>
    <n v="0.989041095890411"/>
    <m/>
    <x v="1"/>
    <s v=""/>
    <d v="2025-10-04T00:00:00"/>
    <n v="30720"/>
    <n v="184320"/>
    <n v="608.25599999999997"/>
    <n v="16210"/>
    <s v="Lata"/>
    <n v="365"/>
    <s v="No"/>
    <s v="No"/>
    <s v="Si"/>
    <s v="Si"/>
    <s v="Si"/>
    <s v="No"/>
    <d v="2026-09-04T00:00:00"/>
    <s v=""/>
    <n v="4"/>
    <m/>
    <s v="One Wey"/>
    <s v="B"/>
    <s v="One Wey  B"/>
  </r>
  <r>
    <s v="M_I16_DER_"/>
    <x v="39"/>
    <s v="Coronita Nr 210Cc X 6"/>
    <n v="61"/>
    <m/>
    <m/>
    <d v="2026-10-08T00:00:00"/>
    <n v="365"/>
    <s v="Mayor a 120 días"/>
    <n v="1"/>
    <s v="SACANDO"/>
    <x v="1"/>
    <s v=""/>
    <d v="2025-10-08T00:00:00"/>
    <n v="23424"/>
    <n v="140544"/>
    <n v="295.14240000000001"/>
    <n v="9508"/>
    <s v="NR"/>
    <n v="365"/>
    <s v="No"/>
    <s v="No"/>
    <s v="Si"/>
    <s v="Si"/>
    <s v="Si"/>
    <s v="No"/>
    <d v="2026-09-08T00:00:00"/>
    <s v=""/>
    <n v="0"/>
    <m/>
    <s v="One Wey"/>
    <s v="B"/>
    <s v="One Wey  B"/>
  </r>
  <r>
    <s v="M_I16_IZQ_"/>
    <x v="39"/>
    <s v="Coronita Nr 210Cc X 6"/>
    <n v="61"/>
    <m/>
    <m/>
    <d v="2026-10-08T00:00:00"/>
    <n v="365"/>
    <s v="Mayor a 120 días"/>
    <n v="1"/>
    <s v="SACANDO"/>
    <x v="1"/>
    <s v=""/>
    <d v="2025-10-08T00:00:00"/>
    <n v="23424"/>
    <n v="140544"/>
    <n v="295.14240000000001"/>
    <n v="9508"/>
    <s v="NR"/>
    <n v="365"/>
    <s v="No"/>
    <s v="No"/>
    <s v="Si"/>
    <s v="Si"/>
    <s v="Si"/>
    <s v="No"/>
    <d v="2026-09-08T00:00:00"/>
    <s v=""/>
    <n v="0"/>
    <m/>
    <s v="One Wey"/>
    <s v="B"/>
    <s v="One Wey  B"/>
  </r>
  <r>
    <s v="M_I17_IZQ_"/>
    <x v="39"/>
    <s v="Coronita Nr 210Cc X 6"/>
    <n v="8"/>
    <m/>
    <m/>
    <d v="2026-10-08T00:00:00"/>
    <n v="365"/>
    <s v="Mayor a 120 días"/>
    <n v="1"/>
    <s v="SACANDO"/>
    <x v="1"/>
    <s v=""/>
    <d v="2025-10-08T00:00:00"/>
    <n v="3072"/>
    <n v="18432"/>
    <n v="38.7072"/>
    <n v="9508"/>
    <s v="NR"/>
    <n v="365"/>
    <s v="No"/>
    <s v="No"/>
    <s v="Si"/>
    <s v="Si"/>
    <s v="Si"/>
    <s v="No"/>
    <d v="2026-09-08T00:00:00"/>
    <s v=""/>
    <n v="0"/>
    <m/>
    <s v="One Wey"/>
    <s v="B"/>
    <s v="One Wey  B"/>
  </r>
  <r>
    <s v="M_J1_LAT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One Wey"/>
    <s v="B"/>
    <s v="One Wey  B"/>
  </r>
  <r>
    <s v="M_J1_DER_"/>
    <x v="67"/>
    <s v="PONY LESS SUGAR  2.0L X6"/>
    <n v="7"/>
    <m/>
    <m/>
    <d v="2026-01-03T00:00:00"/>
    <n v="87"/>
    <s v="Menos de 90 dìas"/>
    <n v="0.72499999999999998"/>
    <m/>
    <x v="1"/>
    <s v=""/>
    <d v="2025-09-05T00:00:00"/>
    <n v="420"/>
    <n v="2520"/>
    <n v="50.4"/>
    <n v="21703"/>
    <s v="Pet"/>
    <n v="120"/>
    <s v="No"/>
    <s v="No"/>
    <s v="Si"/>
    <s v="Si"/>
    <s v="Si"/>
    <s v="No"/>
    <d v="2025-12-04T00:00:00"/>
    <s v=""/>
    <n v="33"/>
    <m/>
    <s v="One Wey"/>
    <s v="B"/>
    <s v="One Wey  B"/>
  </r>
  <r>
    <s v="M_J1_DER_"/>
    <x v="67"/>
    <s v="PONY LESS SUGAR  2.0L X6"/>
    <n v="1"/>
    <m/>
    <m/>
    <d v="2026-01-03T00:00:00"/>
    <n v="87"/>
    <s v="Menos de 90 dìas"/>
    <n v="0.72499999999999998"/>
    <s v="LADEADA"/>
    <x v="5"/>
    <s v="Excluir"/>
    <d v="2025-09-05T00:00:00"/>
    <n v="60"/>
    <n v="360"/>
    <n v="7.2"/>
    <n v="21703"/>
    <s v="Pet"/>
    <n v="120"/>
    <s v="No"/>
    <s v="No"/>
    <s v="Si"/>
    <s v="Si"/>
    <s v="Si"/>
    <s v="No"/>
    <d v="2025-12-04T00:00:00"/>
    <s v=""/>
    <n v="33"/>
    <m/>
    <s v="One Wey"/>
    <s v="B"/>
    <s v="One Wey  B"/>
  </r>
  <r>
    <s v="M_J1_DER_"/>
    <x v="68"/>
    <s v="Pony MaltaGO Pet 1.5LX 6"/>
    <m/>
    <n v="44"/>
    <m/>
    <d v="2026-01-20T00:00:00"/>
    <n v="104"/>
    <s v="Menos de 120 días"/>
    <n v="0.8666666666666667"/>
    <m/>
    <x v="5"/>
    <s v="Excluir"/>
    <d v="2025-09-22T00:00:00"/>
    <n v="44"/>
    <n v="264"/>
    <n v="3.96"/>
    <s v="21959-"/>
    <s v="Pet"/>
    <n v="120"/>
    <s v="No"/>
    <s v="No"/>
    <s v="Si"/>
    <s v="Si"/>
    <s v="Si"/>
    <s v="No"/>
    <d v="2025-12-21T00:00:00"/>
    <s v=""/>
    <n v="16"/>
    <m/>
    <s v="One Wey"/>
    <s v="B"/>
    <s v="One Wey  B"/>
  </r>
  <r>
    <s v="M_J1_IZQ_"/>
    <x v="28"/>
    <s v="Pony Malta Pet 200cc X 6"/>
    <n v="28"/>
    <m/>
    <m/>
    <d v="2026-01-06T00:00:00"/>
    <n v="90"/>
    <s v="Menos de 120 días"/>
    <n v="1"/>
    <d v="1899-12-30T02:29:00"/>
    <x v="6"/>
    <s v="Excluir"/>
    <d v="2025-10-08T00:00:00"/>
    <n v="17920"/>
    <n v="107520"/>
    <n v="215.04"/>
    <n v="2759"/>
    <s v="Pet"/>
    <n v="90"/>
    <s v="No"/>
    <s v="No"/>
    <s v="Si"/>
    <s v="Si"/>
    <s v="Si"/>
    <s v="No"/>
    <d v="2025-12-07T00:00:00"/>
    <s v=""/>
    <n v="0"/>
    <m/>
    <s v="One Wey"/>
    <s v="B"/>
    <s v="One Wey  B"/>
  </r>
  <r>
    <s v="M_J2_DER_"/>
    <x v="31"/>
    <s v="Agua Zalva Sin Gas Pet 600Cc X 12"/>
    <n v="23"/>
    <m/>
    <m/>
    <d v="2026-03-01T00:00:00"/>
    <n v="144"/>
    <s v="Mayor a 120 días"/>
    <n v="0.8"/>
    <m/>
    <x v="1"/>
    <s v=""/>
    <d v="2025-09-02T00:00:00"/>
    <n v="2760"/>
    <n v="33120"/>
    <n v="198.72"/>
    <n v="12026"/>
    <s v="Pet"/>
    <n v="180"/>
    <s v="No"/>
    <s v="No"/>
    <s v="Si"/>
    <s v="Si"/>
    <s v="Si"/>
    <s v="No"/>
    <d v="2026-01-30T00:00:00"/>
    <s v=""/>
    <n v="36"/>
    <m/>
    <s v="One Wey"/>
    <s v="B"/>
    <s v="One Wey  B"/>
  </r>
  <r>
    <s v="M_J2_IZQ_"/>
    <x v="69"/>
    <s v="Pony Malta Pet 2.0L X6"/>
    <n v="30"/>
    <m/>
    <m/>
    <d v="2026-01-17T00:00:00"/>
    <n v="101"/>
    <s v="Menos de 120 días"/>
    <n v="0.84166666666666667"/>
    <m/>
    <x v="1"/>
    <s v=""/>
    <d v="2025-09-19T00:00:00"/>
    <n v="1800"/>
    <n v="10800"/>
    <n v="216"/>
    <n v="11969"/>
    <s v="Pet"/>
    <n v="120"/>
    <s v="No"/>
    <s v="No"/>
    <s v="Si"/>
    <s v="Si"/>
    <s v="Si"/>
    <s v="No"/>
    <d v="2025-12-18T00:00:00"/>
    <s v=""/>
    <n v="19"/>
    <m/>
    <s v="One Wey"/>
    <s v="B"/>
    <s v="One Wey  B"/>
  </r>
  <r>
    <s v="M_J3_DER_"/>
    <x v="28"/>
    <s v="Pony Malta Pet 200cc X 6"/>
    <n v="28"/>
    <m/>
    <m/>
    <d v="2026-01-05T00:00:00"/>
    <n v="89"/>
    <s v="Menos de 90 dìas"/>
    <n v="0.98888888888888893"/>
    <d v="1899-12-30T23:17:00"/>
    <x v="6"/>
    <s v="Excluir"/>
    <d v="2025-10-07T00:00:00"/>
    <n v="17920"/>
    <n v="107520"/>
    <n v="215.04"/>
    <n v="2759"/>
    <s v="Pet"/>
    <n v="90"/>
    <s v="No"/>
    <s v="No"/>
    <s v="Si"/>
    <s v="Si"/>
    <s v="Si"/>
    <s v="No"/>
    <d v="2025-12-06T00:00:00"/>
    <s v=""/>
    <n v="1"/>
    <m/>
    <s v="One Wey"/>
    <s v="B"/>
    <s v="One Wey  B"/>
  </r>
  <r>
    <s v="M_J3_IZQ_"/>
    <x v="28"/>
    <s v="Pony Malta Pet 200cc X 6"/>
    <n v="28"/>
    <m/>
    <m/>
    <d v="2026-01-05T00:00:00"/>
    <n v="89"/>
    <s v="Menos de 90 dìas"/>
    <n v="0.98888888888888893"/>
    <d v="1899-12-30T20:15:00"/>
    <x v="6"/>
    <s v="Excluir"/>
    <d v="2025-10-07T00:00:00"/>
    <n v="17920"/>
    <n v="107520"/>
    <n v="215.04"/>
    <n v="2759"/>
    <s v="Pet"/>
    <n v="90"/>
    <s v="No"/>
    <s v="No"/>
    <s v="Si"/>
    <s v="Si"/>
    <s v="Si"/>
    <s v="No"/>
    <d v="2025-12-06T00:00:00"/>
    <s v=""/>
    <n v="1"/>
    <m/>
    <s v="One Wey"/>
    <s v="B"/>
    <s v="One Wey  B"/>
  </r>
  <r>
    <s v="M_J4_DER"/>
    <x v="30"/>
    <s v="Pony Malta Pet 330cc X 24"/>
    <n v="4"/>
    <m/>
    <m/>
    <d v="2026-01-02T00:00:00"/>
    <n v="86"/>
    <s v="Menos de 90 dìas"/>
    <n v="0.9555555555555556"/>
    <m/>
    <x v="1"/>
    <s v=""/>
    <d v="2025-10-04T00:00:00"/>
    <n v="384"/>
    <n v="9216"/>
    <n v="30.412800000000001"/>
    <n v="2222"/>
    <s v="Pet"/>
    <n v="90"/>
    <s v="No"/>
    <s v="No"/>
    <s v="Si"/>
    <s v="Si"/>
    <s v="Si"/>
    <s v="No"/>
    <d v="2025-12-03T00:00:00"/>
    <s v=""/>
    <n v="4"/>
    <m/>
    <s v="One Wey"/>
    <s v="B"/>
    <s v="One Wey  B"/>
  </r>
  <r>
    <s v="M_J4_IZQ"/>
    <x v="30"/>
    <s v="Pony Malta Pet 330cc X 24"/>
    <n v="10"/>
    <m/>
    <m/>
    <d v="2026-01-02T00:00:00"/>
    <n v="86"/>
    <s v="Menos de 90 dìas"/>
    <n v="0.9555555555555556"/>
    <m/>
    <x v="1"/>
    <s v=""/>
    <d v="2025-10-04T00:00:00"/>
    <n v="960"/>
    <n v="23040"/>
    <n v="76.031999999999996"/>
    <n v="2222"/>
    <s v="Pet"/>
    <n v="90"/>
    <s v="No"/>
    <s v="No"/>
    <s v="Si"/>
    <s v="Si"/>
    <s v="Si"/>
    <s v="No"/>
    <d v="2025-12-03T00:00:00"/>
    <s v=""/>
    <n v="4"/>
    <m/>
    <s v="One Wey"/>
    <s v="B"/>
    <s v="One Wey  B"/>
  </r>
  <r>
    <s v="M_J5_DER"/>
    <x v="24"/>
    <s v="Pony Malta Pet 1.0L X 15"/>
    <n v="28"/>
    <m/>
    <m/>
    <d v="2026-01-30T00:00:00"/>
    <n v="114"/>
    <s v="Menos de 120 días"/>
    <n v="0.95"/>
    <m/>
    <x v="1"/>
    <s v=""/>
    <d v="2025-10-02T00:00:00"/>
    <n v="1456"/>
    <n v="21840"/>
    <n v="218.4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J5_IZQ"/>
    <x v="24"/>
    <s v="Pony Malta Pet 1.0L X 15"/>
    <n v="28"/>
    <m/>
    <m/>
    <d v="2026-01-30T00:00:00"/>
    <n v="114"/>
    <s v="Menos de 120 días"/>
    <n v="0.95"/>
    <m/>
    <x v="1"/>
    <s v=""/>
    <d v="2025-10-02T00:00:00"/>
    <n v="1456"/>
    <n v="21840"/>
    <n v="218.4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J6_DER_"/>
    <x v="24"/>
    <s v="Pony Malta Pet 1.0L X 15"/>
    <n v="28"/>
    <m/>
    <m/>
    <d v="2026-01-30T00:00:00"/>
    <n v="114"/>
    <s v="Menos de 120 días"/>
    <n v="0.95"/>
    <m/>
    <x v="1"/>
    <s v=""/>
    <d v="2025-10-02T00:00:00"/>
    <n v="1456"/>
    <n v="21840"/>
    <n v="218.4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J6_IZQ_"/>
    <x v="24"/>
    <s v="Pony Malta Pet 1.0L X 15"/>
    <n v="28"/>
    <m/>
    <m/>
    <d v="2026-01-30T00:00:00"/>
    <n v="114"/>
    <s v="Menos de 120 días"/>
    <n v="0.95"/>
    <m/>
    <x v="1"/>
    <s v=""/>
    <d v="2025-10-02T00:00:00"/>
    <n v="1456"/>
    <n v="21840"/>
    <n v="218.4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J7_DER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One Wey"/>
    <s v="B"/>
    <s v="One Wey  B"/>
  </r>
  <r>
    <s v="M_J7_IZQ_"/>
    <x v="30"/>
    <s v="Pony Malta Pet 330cc X 24"/>
    <n v="28"/>
    <m/>
    <m/>
    <d v="2026-01-03T00:00:00"/>
    <n v="87"/>
    <s v="Menos de 90 dìas"/>
    <n v="0.96666666666666667"/>
    <d v="1899-12-30T11:56:00"/>
    <x v="6"/>
    <s v="Excluir"/>
    <d v="2025-10-05T00:00:00"/>
    <n v="2688"/>
    <n v="64512"/>
    <n v="212.8896"/>
    <n v="2222"/>
    <s v="Pet"/>
    <n v="90"/>
    <s v="No"/>
    <s v="No"/>
    <s v="Si"/>
    <s v="Si"/>
    <s v="Si"/>
    <s v="No"/>
    <d v="2025-12-04T00:00:00"/>
    <s v=""/>
    <n v="3"/>
    <m/>
    <s v="One Wey"/>
    <s v="B"/>
    <s v="One Wey  B"/>
  </r>
  <r>
    <s v="M_J8_DER_"/>
    <x v="24"/>
    <s v="Pony Malta Pet 1.0L X 15"/>
    <n v="28"/>
    <m/>
    <m/>
    <d v="2026-01-25T00:00:00"/>
    <n v="109"/>
    <s v="Menos de 120 días"/>
    <n v="0.90833333333333333"/>
    <m/>
    <x v="1"/>
    <s v=""/>
    <d v="2025-09-27T00:00:00"/>
    <n v="1456"/>
    <n v="21840"/>
    <n v="218.4"/>
    <n v="7078"/>
    <s v="Pet"/>
    <n v="120"/>
    <s v="No"/>
    <s v="No"/>
    <s v="Si"/>
    <s v="Si"/>
    <s v="Si"/>
    <s v="No"/>
    <d v="2025-12-26T00:00:00"/>
    <s v=""/>
    <n v="11"/>
    <m/>
    <s v="One Wey"/>
    <s v="B"/>
    <s v="One Wey  B"/>
  </r>
  <r>
    <s v="M_J8_IZQ_"/>
    <x v="67"/>
    <s v="PONY LESS SUGAR  2.0L X6"/>
    <n v="23"/>
    <m/>
    <m/>
    <d v="2026-01-11T00:00:00"/>
    <n v="95"/>
    <s v="Menos de 120 días"/>
    <n v="0.79166666666666663"/>
    <m/>
    <x v="1"/>
    <s v=""/>
    <d v="2025-09-13T00:00:00"/>
    <n v="1380"/>
    <n v="8280"/>
    <n v="165.6"/>
    <n v="21703"/>
    <s v="Pet"/>
    <n v="120"/>
    <s v="No"/>
    <s v="No"/>
    <s v="Si"/>
    <s v="Si"/>
    <s v="Si"/>
    <s v="No"/>
    <d v="2025-12-12T00:00:00"/>
    <s v=""/>
    <n v="25"/>
    <m/>
    <s v="One Wey"/>
    <s v="B"/>
    <s v="One Wey  B"/>
  </r>
  <r>
    <s v="M_J8_IZQ_"/>
    <x v="67"/>
    <s v="PONY LESS SUGAR  2.0L X6"/>
    <n v="2"/>
    <m/>
    <m/>
    <d v="2026-01-12T00:00:00"/>
    <n v="96"/>
    <s v="Menos de 120 días"/>
    <n v="0.8"/>
    <m/>
    <x v="1"/>
    <s v=""/>
    <d v="2025-09-14T00:00:00"/>
    <n v="120"/>
    <n v="720"/>
    <n v="14.4"/>
    <n v="21703"/>
    <s v="Pet"/>
    <n v="120"/>
    <s v="No"/>
    <s v="No"/>
    <s v="Si"/>
    <s v="Si"/>
    <s v="Si"/>
    <s v="No"/>
    <d v="2025-12-13T00:00:00"/>
    <s v=""/>
    <n v="24"/>
    <m/>
    <s v="One Wey"/>
    <s v="B"/>
    <s v="One Wey  B"/>
  </r>
  <r>
    <s v="M_J9_DER_"/>
    <x v="69"/>
    <s v="Pony Malta Pet 2.0L X6"/>
    <n v="3"/>
    <m/>
    <m/>
    <d v="2026-01-17T00:00:00"/>
    <n v="101"/>
    <s v="Menos de 120 días"/>
    <n v="0.84166666666666667"/>
    <m/>
    <x v="1"/>
    <s v=""/>
    <d v="2025-09-19T00:00:00"/>
    <n v="180"/>
    <n v="1080"/>
    <n v="21.6"/>
    <n v="11969"/>
    <s v="Pet"/>
    <n v="120"/>
    <s v="No"/>
    <s v="No"/>
    <s v="Si"/>
    <s v="Si"/>
    <s v="Si"/>
    <s v="No"/>
    <d v="2025-12-18T00:00:00"/>
    <s v=""/>
    <n v="19"/>
    <m/>
    <s v="One Wey"/>
    <s v="B"/>
    <s v="One Wey  B"/>
  </r>
  <r>
    <s v="M_J9_DER_"/>
    <x v="24"/>
    <s v="Pony Malta Pet 1.0L X 15"/>
    <n v="1"/>
    <m/>
    <m/>
    <d v="2026-01-25T00:00:00"/>
    <n v="109"/>
    <s v="Menos de 120 días"/>
    <n v="0.90833333333333333"/>
    <m/>
    <x v="1"/>
    <s v=""/>
    <d v="2025-09-27T00:00:00"/>
    <n v="52"/>
    <n v="780"/>
    <n v="7.8"/>
    <n v="7078"/>
    <s v="Pet"/>
    <n v="120"/>
    <s v="No"/>
    <s v="No"/>
    <s v="Si"/>
    <s v="Si"/>
    <s v="Si"/>
    <s v="No"/>
    <d v="2025-12-26T00:00:00"/>
    <s v=""/>
    <n v="11"/>
    <m/>
    <s v="One Wey"/>
    <s v="B"/>
    <s v="One Wey  B"/>
  </r>
  <r>
    <s v="M_J9_IZQ_"/>
    <x v="30"/>
    <s v="Pony Malta Pet 330cc X 24"/>
    <n v="4"/>
    <m/>
    <m/>
    <d v="2026-01-02T00:00:00"/>
    <n v="86"/>
    <s v="Menos de 90 dìas"/>
    <n v="0.9555555555555556"/>
    <m/>
    <x v="1"/>
    <s v=""/>
    <d v="2025-10-04T00:00:00"/>
    <n v="384"/>
    <n v="9216"/>
    <n v="30.412800000000001"/>
    <n v="2222"/>
    <s v="Pet"/>
    <n v="90"/>
    <s v="No"/>
    <s v="No"/>
    <s v="Si"/>
    <s v="Si"/>
    <s v="Si"/>
    <s v="No"/>
    <d v="2025-12-03T00:00:00"/>
    <s v=""/>
    <n v="4"/>
    <m/>
    <s v="One Wey"/>
    <s v="B"/>
    <s v="One Wey  B"/>
  </r>
  <r>
    <s v="M_J10_DER"/>
    <x v="30"/>
    <s v="Pony Malta Pet 330cc X 24"/>
    <n v="28"/>
    <m/>
    <m/>
    <d v="2026-01-03T00:00:00"/>
    <n v="87"/>
    <s v="Menos de 90 dìas"/>
    <n v="0.96666666666666667"/>
    <d v="1899-12-30T21:07:00"/>
    <x v="6"/>
    <s v="Excluir"/>
    <d v="2025-10-05T00:00:00"/>
    <n v="2688"/>
    <n v="64512"/>
    <n v="212.8896"/>
    <n v="2222"/>
    <s v="Pet"/>
    <n v="90"/>
    <s v="No"/>
    <s v="No"/>
    <s v="Si"/>
    <s v="Si"/>
    <s v="Si"/>
    <s v="No"/>
    <d v="2025-12-04T00:00:00"/>
    <s v=""/>
    <n v="3"/>
    <m/>
    <s v="One Wey"/>
    <s v="B"/>
    <s v="One Wey  B"/>
  </r>
  <r>
    <s v="M_J10_IZQ"/>
    <x v="30"/>
    <s v="Pony Malta Pet 330cc X 24"/>
    <n v="9"/>
    <m/>
    <m/>
    <d v="2026-01-03T00:00:00"/>
    <n v="87"/>
    <s v="Menos de 90 dìas"/>
    <n v="0.96666666666666667"/>
    <d v="1899-12-30T12:52:00"/>
    <x v="6"/>
    <s v="Excluir"/>
    <d v="2025-10-05T00:00:00"/>
    <n v="864"/>
    <n v="20736"/>
    <n v="68.428799999999995"/>
    <n v="2222"/>
    <s v="Pet"/>
    <n v="90"/>
    <s v="No"/>
    <s v="No"/>
    <s v="Si"/>
    <s v="Si"/>
    <s v="Si"/>
    <s v="No"/>
    <d v="2025-12-04T00:00:00"/>
    <s v=""/>
    <n v="3"/>
    <m/>
    <s v="One Wey"/>
    <s v="B"/>
    <s v="One Wey  B"/>
  </r>
  <r>
    <s v="M_J11_DER"/>
    <x v="70"/>
    <s v="Pony MaltaGO Pet 1.5LX 6"/>
    <n v="20"/>
    <m/>
    <m/>
    <d v="2026-01-20T00:00:00"/>
    <n v="104"/>
    <s v="Menos de 120 días"/>
    <n v="0.8666666666666667"/>
    <m/>
    <x v="1"/>
    <s v=""/>
    <d v="2025-09-22T00:00:00"/>
    <n v="1760"/>
    <n v="10560"/>
    <n v="158.4"/>
    <n v="21959"/>
    <s v="Pet"/>
    <n v="120"/>
    <s v="No"/>
    <s v="No"/>
    <s v="Si"/>
    <s v="Si"/>
    <s v="Si"/>
    <s v="No"/>
    <d v="2025-12-21T00:00:00"/>
    <s v=""/>
    <n v="16"/>
    <m/>
    <s v="One Wey"/>
    <s v="B"/>
    <s v="One Wey  B"/>
  </r>
  <r>
    <s v="M_J11_DER"/>
    <x v="68"/>
    <s v="Pony MaltaGO Pet 1.5LX 6"/>
    <n v="5"/>
    <n v="44"/>
    <m/>
    <d v="2026-01-20T00:00:00"/>
    <n v="104"/>
    <s v="Menos de 120 días"/>
    <n v="0.8666666666666667"/>
    <m/>
    <x v="1"/>
    <s v=""/>
    <d v="2025-09-22T00:00:00"/>
    <n v="374"/>
    <n v="2244"/>
    <n v="33.659999999999997"/>
    <s v="21959-"/>
    <s v="Pet"/>
    <n v="120"/>
    <s v="No"/>
    <s v="No"/>
    <s v="Si"/>
    <s v="Si"/>
    <s v="Si"/>
    <s v="No"/>
    <d v="2025-12-21T00:00:00"/>
    <s v=""/>
    <n v="16"/>
    <m/>
    <s v="One Wey"/>
    <s v="B"/>
    <s v="One Wey  B"/>
  </r>
  <r>
    <s v="M_J11_IZQ"/>
    <x v="30"/>
    <s v="Pony Malta Pet 330cc X 24"/>
    <n v="28"/>
    <m/>
    <m/>
    <d v="2026-01-03T00:00:00"/>
    <n v="87"/>
    <s v="Menos de 90 dìas"/>
    <n v="0.96666666666666667"/>
    <d v="1899-12-30T01:52:00"/>
    <x v="6"/>
    <s v="Excluir"/>
    <d v="2025-10-05T00:00:00"/>
    <n v="2688"/>
    <n v="64512"/>
    <n v="212.8896"/>
    <n v="2222"/>
    <s v="Pet"/>
    <n v="90"/>
    <s v="No"/>
    <s v="No"/>
    <s v="Si"/>
    <s v="Si"/>
    <s v="Si"/>
    <s v="No"/>
    <d v="2025-12-04T00:00:00"/>
    <s v=""/>
    <n v="3"/>
    <m/>
    <s v="One Wey"/>
    <s v="B"/>
    <s v="One Wey  B"/>
  </r>
  <r>
    <s v="J12_LAT"/>
    <x v="71"/>
    <s v="Corona Extra Lta  473Ccx6 Pack"/>
    <n v="7"/>
    <m/>
    <m/>
    <d v="2026-08-24T00:00:00"/>
    <n v="320"/>
    <s v="Mayor a 120 días"/>
    <n v="0.87671232876712324"/>
    <m/>
    <x v="1"/>
    <s v=""/>
    <d v="2025-08-24T00:00:00"/>
    <n v="2240"/>
    <n v="13440"/>
    <n v="63.571199999999997"/>
    <n v="22579"/>
    <s v="Lata"/>
    <n v="365"/>
    <s v="No"/>
    <s v="No"/>
    <s v="Si"/>
    <s v="Si"/>
    <s v="Si"/>
    <s v="No"/>
    <d v="2026-07-25T00:00:00"/>
    <s v=""/>
    <n v="45"/>
    <m/>
    <s v="One Wey"/>
    <s v="B"/>
    <s v="One Wey  B"/>
  </r>
  <r>
    <s v="J12_LAT"/>
    <x v="31"/>
    <s v="Agua Zalva Sin Gas Pet 600Cc X 12"/>
    <m/>
    <n v="94"/>
    <m/>
    <d v="2026-02-28T00:00:00"/>
    <n v="143"/>
    <s v="Mayor a 120 días"/>
    <n v="0.7944444444444444"/>
    <m/>
    <x v="5"/>
    <s v="Excluir"/>
    <d v="2025-09-01T00:00:00"/>
    <n v="94"/>
    <n v="1128"/>
    <n v="6.7679999999999998"/>
    <n v="12026"/>
    <s v="Pet"/>
    <n v="180"/>
    <s v="No"/>
    <s v="No"/>
    <s v="Si"/>
    <s v="Si"/>
    <s v="Si"/>
    <s v="No"/>
    <d v="2026-01-29T00:00:00"/>
    <s v=""/>
    <n v="37"/>
    <m/>
    <s v="One Wey"/>
    <s v="B"/>
    <s v="One Wey  B"/>
  </r>
  <r>
    <s v="M_J12"/>
    <x v="72"/>
    <s v="Aguila Lig Lta 473ccX6"/>
    <n v="2"/>
    <m/>
    <m/>
    <d v="2026-02-10T00:00:00"/>
    <n v="125"/>
    <s v="Mayor a 120 días"/>
    <n v="0.69444444444444442"/>
    <m/>
    <x v="1"/>
    <s v=""/>
    <d v="2025-08-14T00:00:00"/>
    <n v="672"/>
    <n v="4032"/>
    <n v="19.071359999999999"/>
    <n v="5632"/>
    <s v="Lata"/>
    <n v="180"/>
    <s v="No"/>
    <s v="No"/>
    <s v="No"/>
    <s v="Si"/>
    <s v="Si"/>
    <s v="No"/>
    <d v="2026-01-11T00:00:00"/>
    <s v=""/>
    <n v="55"/>
    <m/>
    <s v="One Wey"/>
    <s v="B"/>
    <s v="One Wey  B"/>
  </r>
  <r>
    <s v="M_J12"/>
    <x v="72"/>
    <s v="Aguila Lig Lta 473ccX6"/>
    <n v="2"/>
    <m/>
    <m/>
    <d v="2026-02-23T00:00:00"/>
    <n v="138"/>
    <s v="Mayor a 120 días"/>
    <n v="0.76666666666666672"/>
    <m/>
    <x v="1"/>
    <s v=""/>
    <d v="2025-08-27T00:00:00"/>
    <n v="672"/>
    <n v="4032"/>
    <n v="19.071359999999999"/>
    <n v="5632"/>
    <s v="Lata"/>
    <n v="180"/>
    <s v="No"/>
    <s v="No"/>
    <s v="Si"/>
    <s v="Si"/>
    <s v="Si"/>
    <s v="No"/>
    <d v="2026-01-24T00:00:00"/>
    <s v=""/>
    <n v="42"/>
    <m/>
    <s v="One Wey"/>
    <s v="B"/>
    <s v="One Wey  B"/>
  </r>
  <r>
    <s v="M_J12"/>
    <x v="73"/>
    <s v="Club Col Lta 330X6 N"/>
    <n v="1"/>
    <m/>
    <m/>
    <d v="2026-06-19T00:00:00"/>
    <n v="254"/>
    <s v="Mayor a 120 días"/>
    <n v="0.94074074074074077"/>
    <m/>
    <x v="7"/>
    <s v="Excluir"/>
    <d v="2025-09-22T00:00:00"/>
    <n v="480"/>
    <n v="2880"/>
    <n v="9.5039999999999996"/>
    <n v="5252"/>
    <s v="Lata"/>
    <n v="270"/>
    <s v="No"/>
    <s v="No"/>
    <s v="Si"/>
    <s v="Si"/>
    <s v="Si"/>
    <s v="No"/>
    <d v="2026-05-20T00:00:00"/>
    <s v=""/>
    <n v="16"/>
    <m/>
    <s v="One Wey"/>
    <s v="B"/>
    <s v="One Wey  B"/>
  </r>
  <r>
    <s v="M_J13_DER"/>
    <x v="16"/>
    <s v="Poker Lta 330Cc X 6"/>
    <n v="12"/>
    <m/>
    <m/>
    <d v="2026-06-22T00:00:00"/>
    <n v="257"/>
    <s v="Mayor a 120 días"/>
    <n v="0.95185185185185184"/>
    <s v="NUEVA PRESENTACION"/>
    <x v="1"/>
    <s v=""/>
    <d v="2025-09-25T00:00:00"/>
    <n v="5760"/>
    <n v="34560"/>
    <n v="122.688"/>
    <n v="1428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M_J13_IZQ"/>
    <x v="57"/>
    <s v="Azteca Lata-330 X 6"/>
    <n v="5"/>
    <m/>
    <m/>
    <d v="2026-06-17T00:00:00"/>
    <n v="252"/>
    <s v="Mayor a 120 días"/>
    <n v="0.93333333333333335"/>
    <m/>
    <x v="1"/>
    <s v=""/>
    <d v="2025-09-20T00:00:00"/>
    <n v="2400"/>
    <n v="14400"/>
    <n v="47.52"/>
    <n v="8923"/>
    <s v="Lata"/>
    <n v="270"/>
    <s v="No"/>
    <s v="No"/>
    <s v="Si"/>
    <s v="Si"/>
    <s v="Si"/>
    <s v="No"/>
    <d v="2026-05-18T00:00:00"/>
    <s v=""/>
    <n v="18"/>
    <m/>
    <s v="One Wey"/>
    <s v="B"/>
    <s v="One Wey  B"/>
  </r>
  <r>
    <s v="M_J13_IZQ"/>
    <x v="16"/>
    <s v="Poker Lta 330Cc X 6"/>
    <n v="1"/>
    <m/>
    <m/>
    <d v="2026-06-22T00:00:00"/>
    <n v="257"/>
    <s v="Mayor a 120 días"/>
    <n v="0.95185185185185184"/>
    <s v="NUEVA PRESENTACION"/>
    <x v="5"/>
    <s v="Excluir"/>
    <d v="2025-09-25T00:00:00"/>
    <n v="480"/>
    <n v="2880"/>
    <n v="10.224"/>
    <n v="1428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M_J14_DER"/>
    <x v="66"/>
    <s v="Aguila Lig CAN LtaN 330ccX6 THERMO INK"/>
    <n v="4"/>
    <m/>
    <m/>
    <d v="2026-04-03T00:00:00"/>
    <n v="177"/>
    <s v="Mayor a 120 días"/>
    <n v="0.98333333333333328"/>
    <m/>
    <x v="1"/>
    <s v=""/>
    <d v="2025-10-05T00:00:00"/>
    <n v="1920"/>
    <n v="11520"/>
    <n v="38.015999999999998"/>
    <n v="22315"/>
    <s v="Lata"/>
    <n v="180"/>
    <s v="No"/>
    <s v="No"/>
    <s v="Si"/>
    <s v="Si"/>
    <s v="Si"/>
    <s v="No"/>
    <d v="2026-03-04T00:00:00"/>
    <s v=""/>
    <n v="3"/>
    <m/>
    <s v="One Wey"/>
    <s v="B"/>
    <s v="One Wey  B"/>
  </r>
  <r>
    <s v="M_J14_IZQ"/>
    <x v="74"/>
    <s v="Club Col Lata 269Cc X 6"/>
    <n v="16"/>
    <m/>
    <m/>
    <d v="2026-05-31T00:00:00"/>
    <n v="235"/>
    <s v="Mayor a 120 días"/>
    <n v="0.87037037037037035"/>
    <m/>
    <x v="7"/>
    <s v="Excluir"/>
    <d v="2025-09-03T00:00:00"/>
    <n v="9600"/>
    <n v="57600"/>
    <n v="154.94399999999999"/>
    <n v="8532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M_J15_DER"/>
    <x v="16"/>
    <s v="Poker Lta 330Cc X 6"/>
    <n v="2"/>
    <m/>
    <m/>
    <d v="2026-05-30T00:00:00"/>
    <n v="234"/>
    <s v="Mayor a 120 días"/>
    <n v="0.8666666666666667"/>
    <m/>
    <x v="7"/>
    <s v="Excluir"/>
    <d v="2025-09-02T00:00:00"/>
    <n v="960"/>
    <n v="5760"/>
    <n v="20.448"/>
    <n v="1428"/>
    <s v="Lata"/>
    <n v="270"/>
    <s v="No"/>
    <s v="No"/>
    <s v="Si"/>
    <s v="Si"/>
    <s v="Si"/>
    <s v="No"/>
    <d v="2026-04-30T00:00:00"/>
    <s v=""/>
    <n v="36"/>
    <m/>
    <s v="One Wey"/>
    <s v="B"/>
    <s v="One Wey  B"/>
  </r>
  <r>
    <s v="M_J15_IZQ"/>
    <x v="16"/>
    <s v="Poker Lta 330Cc X 6"/>
    <n v="6"/>
    <m/>
    <m/>
    <d v="2026-06-22T00:00:00"/>
    <n v="257"/>
    <s v="Mayor a 120 días"/>
    <n v="0.95185185185185184"/>
    <m/>
    <x v="5"/>
    <s v="Excluir"/>
    <d v="2025-09-25T00:00:00"/>
    <n v="2880"/>
    <n v="17280"/>
    <n v="61.344000000000001"/>
    <n v="1428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M_KPASILLO__"/>
    <x v="36"/>
    <s v="BBC CAJICA MIEL BRR 29.7L X1"/>
    <n v="1"/>
    <n v="5"/>
    <m/>
    <d v="2025-11-17T00:00:00"/>
    <n v="40"/>
    <s v="Menos de 60 días"/>
    <n v="0.66666666666666663"/>
    <m/>
    <x v="5"/>
    <s v="Excluir"/>
    <d v="2025-09-18T00:00:00"/>
    <n v="21"/>
    <n v="21"/>
    <n v="6.3E-3"/>
    <n v="22202"/>
    <s v="Barril"/>
    <n v="60"/>
    <s v="No"/>
    <s v="No"/>
    <s v="No"/>
    <s v="Si"/>
    <s v="Si"/>
    <s v="No"/>
    <d v="2025-11-02T00:00:00"/>
    <s v=""/>
    <n v="20"/>
    <m/>
    <s v="One Wey"/>
    <s v="B"/>
    <s v="One Wey  B"/>
  </r>
  <r>
    <s v="M_KPASILLO__"/>
    <x v="36"/>
    <s v="BBC CAJICA MIEL BRR 29.7L X1"/>
    <n v="1"/>
    <m/>
    <m/>
    <d v="2025-11-17T00:00:00"/>
    <n v="40"/>
    <s v="Menos de 60 días"/>
    <n v="0.66666666666666663"/>
    <s v="2 Y 3 NVL"/>
    <x v="5"/>
    <s v="Excluir"/>
    <d v="2025-09-18T00:00:00"/>
    <n v="16"/>
    <n v="16"/>
    <n v="4.7999999999999996E-3"/>
    <n v="22202"/>
    <s v="Barril"/>
    <n v="60"/>
    <s v="No"/>
    <s v="No"/>
    <s v="No"/>
    <s v="Si"/>
    <s v="Si"/>
    <s v="No"/>
    <d v="2025-11-02T00:00:00"/>
    <s v=""/>
    <n v="20"/>
    <m/>
    <s v="One Wey"/>
    <s v="B"/>
    <s v="One Wey  B"/>
  </r>
  <r>
    <s v="M_KPASILLO__"/>
    <x v="75"/>
    <s v="BBC MONSERRATE BRR 29.7L X1"/>
    <n v="1"/>
    <m/>
    <m/>
    <d v="2025-11-18T00:00:00"/>
    <n v="41"/>
    <s v="Menos de 60 días"/>
    <n v="0.68333333333333335"/>
    <s v="2 NVL"/>
    <x v="5"/>
    <s v="Excluir"/>
    <d v="2025-09-19T00:00:00"/>
    <n v="16"/>
    <n v="16"/>
    <n v="4.7999999999999996E-3"/>
    <n v="22003"/>
    <s v="Barril"/>
    <n v="60"/>
    <s v="No"/>
    <s v="No"/>
    <s v="No"/>
    <s v="Si"/>
    <s v="Si"/>
    <s v="No"/>
    <d v="2025-11-03T00:00:00"/>
    <s v=""/>
    <n v="19"/>
    <m/>
    <s v="One Wey"/>
    <s v="B"/>
    <s v="One Wey  B"/>
  </r>
  <r>
    <s v="M_KPASILLO__"/>
    <x v="76"/>
    <s v="BBC LAGER BRR 29.7L X1"/>
    <m/>
    <n v="15"/>
    <m/>
    <d v="2025-10-20T00:00:00"/>
    <n v="12"/>
    <s v="Menos de 30 días"/>
    <n v="0.2"/>
    <m/>
    <x v="5"/>
    <s v="Excluir"/>
    <d v="2025-08-21T00:00:00"/>
    <n v="15"/>
    <n v="15"/>
    <n v="4.4999999999999997E-3"/>
    <n v="22284"/>
    <s v="Barril"/>
    <n v="60"/>
    <s v="No"/>
    <s v="No"/>
    <s v="No"/>
    <s v="No"/>
    <s v="No"/>
    <s v="Bloquear"/>
    <d v="2025-10-05T00:00:00"/>
    <s v=""/>
    <n v="48"/>
    <m/>
    <s v="One Wey"/>
    <s v="B"/>
    <s v="One Wey  B"/>
  </r>
  <r>
    <s v="M_KPASILLO__"/>
    <x v="77"/>
    <s v="BBC CHAPINERO BRR 29.7L X1"/>
    <n v="5"/>
    <n v="15"/>
    <m/>
    <d v="2025-11-18T00:00:00"/>
    <n v="41"/>
    <s v="Menos de 60 días"/>
    <n v="0.68333333333333335"/>
    <s v="2 Y 3 NVL"/>
    <x v="5"/>
    <s v="Excluir"/>
    <d v="2025-09-19T00:00:00"/>
    <n v="95"/>
    <n v="95"/>
    <n v="2.8500000000000001E-2"/>
    <n v="22001"/>
    <s v="Barril"/>
    <n v="60"/>
    <s v="No"/>
    <s v="No"/>
    <s v="No"/>
    <s v="Si"/>
    <s v="Si"/>
    <s v="No"/>
    <d v="2025-11-03T00:00:00"/>
    <s v=""/>
    <n v="19"/>
    <m/>
    <s v="One Wey"/>
    <s v="B"/>
    <s v="One Wey  B"/>
  </r>
  <r>
    <s v="M_KPASILLO__"/>
    <x v="75"/>
    <s v="BBC MONSERRATE BRR 29.7L X1"/>
    <n v="1"/>
    <n v="9"/>
    <m/>
    <d v="2025-11-18T00:00:00"/>
    <n v="41"/>
    <s v="Menos de 60 días"/>
    <n v="0.68333333333333335"/>
    <m/>
    <x v="5"/>
    <s v="Excluir"/>
    <d v="2025-09-19T00:00:00"/>
    <n v="25"/>
    <n v="25"/>
    <n v="7.4999999999999997E-3"/>
    <n v="22003"/>
    <s v="Barril"/>
    <n v="60"/>
    <s v="No"/>
    <s v="No"/>
    <s v="No"/>
    <s v="Si"/>
    <s v="Si"/>
    <s v="No"/>
    <d v="2025-11-03T00:00:00"/>
    <s v=""/>
    <n v="19"/>
    <m/>
    <s v="One Wey"/>
    <s v="B"/>
    <s v="One Wey  B"/>
  </r>
  <r>
    <s v="M_KPASILLO__"/>
    <x v="21"/>
    <s v="Club Col Brr 30L X 1"/>
    <n v="1"/>
    <n v="1"/>
    <m/>
    <d v="2025-11-25T00:00:00"/>
    <n v="48"/>
    <s v="Menos de 60 días"/>
    <n v="0.8"/>
    <m/>
    <x v="5"/>
    <s v="Excluir"/>
    <d v="2025-09-26T00:00:00"/>
    <n v="10"/>
    <n v="10"/>
    <n v="3.0000000000000001E-3"/>
    <n v="31"/>
    <s v="Barril"/>
    <n v="60"/>
    <s v="No"/>
    <s v="No"/>
    <s v="Si"/>
    <s v="Si"/>
    <s v="Si"/>
    <s v="No"/>
    <d v="2025-11-10T00:00:00"/>
    <s v=""/>
    <n v="12"/>
    <m/>
    <s v="One Wey"/>
    <s v="B"/>
    <s v="One Wey  B"/>
  </r>
  <r>
    <s v="M_KPASILLO__"/>
    <x v="26"/>
    <s v="Aguila Lta N 330cc X 6"/>
    <n v="4"/>
    <m/>
    <m/>
    <d v="2026-06-13T00:00:00"/>
    <n v="248"/>
    <s v="Mayor a 120 días"/>
    <n v="0.91851851851851851"/>
    <m/>
    <x v="7"/>
    <s v="Excluir"/>
    <d v="2025-09-16T00:00:00"/>
    <n v="1920"/>
    <n v="11520"/>
    <n v="38.015999999999998"/>
    <n v="2174"/>
    <s v="Lata"/>
    <n v="270"/>
    <s v="No"/>
    <s v="No"/>
    <s v="Si"/>
    <s v="Si"/>
    <s v="Si"/>
    <s v="No"/>
    <d v="2026-05-14T00:00:00"/>
    <s v=""/>
    <n v="22"/>
    <m/>
    <s v="One Wey"/>
    <s v="B"/>
    <s v="One Wey  B"/>
  </r>
  <r>
    <s v="M_KPASILLO__"/>
    <x v="78"/>
    <s v="Aguila Lig Lta 269Cc X 6"/>
    <n v="6"/>
    <m/>
    <m/>
    <d v="2026-03-24T00:00:00"/>
    <n v="167"/>
    <s v="Mayor a 120 días"/>
    <n v="0.92777777777777781"/>
    <s v="EDICION FRIA"/>
    <x v="5"/>
    <s v="Excluir"/>
    <d v="2025-09-25T00:00:00"/>
    <n v="3600"/>
    <n v="21600"/>
    <n v="58.103999999999999"/>
    <n v="7584"/>
    <s v="Lata"/>
    <n v="180"/>
    <s v="No"/>
    <s v="No"/>
    <s v="Si"/>
    <s v="Si"/>
    <s v="Si"/>
    <s v="No"/>
    <d v="2026-02-22T00:00:00"/>
    <s v=""/>
    <n v="13"/>
    <m/>
    <s v="One Wey"/>
    <s v="B"/>
    <s v="One Wey  B"/>
  </r>
  <r>
    <s v="M_KPASILLO__"/>
    <x v="73"/>
    <s v="Club Col Lta 330X6 N"/>
    <n v="6"/>
    <m/>
    <m/>
    <d v="2026-06-19T00:00:00"/>
    <n v="254"/>
    <s v="Mayor a 120 días"/>
    <n v="0.94074074074074077"/>
    <m/>
    <x v="7"/>
    <s v="Excluir"/>
    <d v="2025-09-22T00:00:00"/>
    <n v="2880"/>
    <n v="17280"/>
    <n v="57.024000000000001"/>
    <n v="5252"/>
    <s v="Lata"/>
    <n v="270"/>
    <s v="No"/>
    <s v="No"/>
    <s v="Si"/>
    <s v="Si"/>
    <s v="Si"/>
    <s v="No"/>
    <d v="2026-05-20T00:00:00"/>
    <s v=""/>
    <n v="16"/>
    <m/>
    <s v="One Wey"/>
    <s v="B"/>
    <s v="One Wey  B"/>
  </r>
  <r>
    <s v="M_KPASILLO__"/>
    <x v="57"/>
    <s v="Azteca Lata-330 X 6"/>
    <n v="20"/>
    <m/>
    <m/>
    <d v="2026-07-04T00:00:00"/>
    <n v="269"/>
    <s v="Mayor a 120 días"/>
    <n v="0.99629629629629635"/>
    <m/>
    <x v="1"/>
    <s v=""/>
    <d v="2025-10-07T00:00:00"/>
    <n v="9600"/>
    <n v="57600"/>
    <n v="190.08"/>
    <n v="8923"/>
    <s v="Lata"/>
    <n v="270"/>
    <s v="No"/>
    <s v="No"/>
    <s v="Si"/>
    <s v="Si"/>
    <s v="Si"/>
    <s v="No"/>
    <d v="2026-06-04T00:00:00"/>
    <s v=""/>
    <n v="1"/>
    <m/>
    <s v="One Wey"/>
    <s v="B"/>
    <s v="One Wey  B"/>
  </r>
  <r>
    <s v="M_KPASILLO__"/>
    <x v="66"/>
    <s v="Aguila Lig CAN LtaN 330ccX6 THERMO INK"/>
    <n v="18"/>
    <m/>
    <m/>
    <d v="2026-04-02T00:00:00"/>
    <n v="176"/>
    <s v="Mayor a 120 días"/>
    <n v="0.97777777777777775"/>
    <m/>
    <x v="1"/>
    <s v=""/>
    <d v="2025-10-04T00:00:00"/>
    <n v="8640"/>
    <n v="51840"/>
    <n v="171.072"/>
    <n v="22315"/>
    <s v="Lata"/>
    <n v="180"/>
    <s v="No"/>
    <s v="No"/>
    <s v="Si"/>
    <s v="Si"/>
    <s v="Si"/>
    <s v="No"/>
    <d v="2026-03-03T00:00:00"/>
    <s v=""/>
    <n v="4"/>
    <m/>
    <s v="One Wey"/>
    <s v="B"/>
    <s v="One Wey  B"/>
  </r>
  <r>
    <s v="M_KPASILLO__"/>
    <x v="44"/>
    <s v="Pony Malta LtaN 330ccX6"/>
    <n v="1"/>
    <m/>
    <m/>
    <d v="2026-10-04T00:00:00"/>
    <n v="361"/>
    <s v="Mayor a 120 días"/>
    <n v="0.989041095890411"/>
    <s v="AVERIA"/>
    <x v="5"/>
    <s v="Excluir"/>
    <d v="2025-10-04T00:00:00"/>
    <n v="480"/>
    <n v="2880"/>
    <n v="9.5039999999999996"/>
    <n v="16210"/>
    <s v="Lata"/>
    <n v="365"/>
    <s v="No"/>
    <s v="No"/>
    <s v="Si"/>
    <s v="Si"/>
    <s v="Si"/>
    <s v="No"/>
    <d v="2026-09-04T00:00:00"/>
    <s v=""/>
    <n v="4"/>
    <m/>
    <s v="One Wey"/>
    <s v="B"/>
    <s v="One Wey  B"/>
  </r>
  <r>
    <s v="M_KPASILLO__"/>
    <x v="79"/>
    <s v="Costeñita Bacana Lta 330cc x6"/>
    <n v="4"/>
    <m/>
    <m/>
    <d v="2026-02-20T00:00:00"/>
    <n v="135"/>
    <s v="Mayor a 120 días"/>
    <n v="0.75"/>
    <m/>
    <x v="7"/>
    <s v="Excluir"/>
    <d v="2025-08-24T00:00:00"/>
    <n v="1920"/>
    <n v="11520"/>
    <n v="38.015999999999998"/>
    <n v="14709"/>
    <s v="Lata"/>
    <n v="180"/>
    <s v="No"/>
    <s v="No"/>
    <s v="Si"/>
    <s v="Si"/>
    <s v="Si"/>
    <s v="No"/>
    <d v="2026-01-21T00:00:00"/>
    <s v=""/>
    <n v="45"/>
    <m/>
    <s v="One Wey"/>
    <s v="B"/>
    <s v="One Wey  B"/>
  </r>
  <r>
    <s v="M_KPASILLO__"/>
    <x v="80"/>
    <s v="Aguila Lta 269Cc X 6"/>
    <n v="9"/>
    <m/>
    <m/>
    <d v="2026-06-26T00:00:00"/>
    <n v="261"/>
    <s v="Mayor a 120 días"/>
    <n v="0.96666666666666667"/>
    <m/>
    <x v="1"/>
    <s v=""/>
    <d v="2025-09-29T00:00:00"/>
    <n v="5400"/>
    <n v="32400"/>
    <n v="87.156000000000006"/>
    <n v="9909"/>
    <s v="Lata"/>
    <n v="270"/>
    <s v="No"/>
    <s v="No"/>
    <s v="Si"/>
    <s v="Si"/>
    <s v="Si"/>
    <s v="No"/>
    <d v="2026-05-27T00:00:00"/>
    <s v=""/>
    <n v="9"/>
    <m/>
    <s v="One Wey"/>
    <s v="B"/>
    <s v="One Wey  B"/>
  </r>
  <r>
    <s v="M_KPASILLO__"/>
    <x v="16"/>
    <s v="Poker Lta 330Cc X 6"/>
    <n v="4"/>
    <m/>
    <m/>
    <d v="2026-05-31T00:00:00"/>
    <n v="235"/>
    <s v="Mayor a 120 días"/>
    <n v="0.87037037037037035"/>
    <m/>
    <x v="7"/>
    <s v="Excluir"/>
    <d v="2025-09-03T00:00:00"/>
    <n v="1920"/>
    <n v="11520"/>
    <n v="40.896000000000001"/>
    <n v="1428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M_KPASILLO__"/>
    <x v="16"/>
    <s v="Poker Lta 330Cc X 6"/>
    <n v="4"/>
    <m/>
    <m/>
    <d v="2026-06-01T00:00:00"/>
    <n v="236"/>
    <s v="Mayor a 120 días"/>
    <n v="0.87407407407407411"/>
    <m/>
    <x v="7"/>
    <s v="Excluir"/>
    <d v="2025-09-04T00:00:00"/>
    <n v="1920"/>
    <n v="11520"/>
    <n v="40.896000000000001"/>
    <n v="1428"/>
    <s v="Lata"/>
    <n v="270"/>
    <s v="No"/>
    <s v="No"/>
    <s v="Si"/>
    <s v="Si"/>
    <s v="Si"/>
    <s v="No"/>
    <d v="2026-05-02T00:00:00"/>
    <s v=""/>
    <n v="34"/>
    <m/>
    <s v="One Wey"/>
    <s v="B"/>
    <s v="One Wey  B"/>
  </r>
  <r>
    <s v="M_KPASILLO__"/>
    <x v="16"/>
    <s v="Poker Lta 330Cc X 6"/>
    <n v="8"/>
    <m/>
    <m/>
    <d v="2026-06-22T00:00:00"/>
    <n v="257"/>
    <s v="Mayor a 120 días"/>
    <n v="0.95185185185185184"/>
    <s v="NUEVA PRESENTACION"/>
    <x v="7"/>
    <s v="Excluir"/>
    <d v="2025-09-25T00:00:00"/>
    <n v="3840"/>
    <n v="23040"/>
    <n v="81.792000000000002"/>
    <n v="1428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M_KPASILLO__"/>
    <x v="48"/>
    <s v="Cola&amp;Pola Lt 330cc X 6"/>
    <n v="4"/>
    <m/>
    <m/>
    <d v="2026-03-30T00:00:00"/>
    <n v="173"/>
    <s v="Mayor a 120 días"/>
    <n v="0.96111111111111114"/>
    <m/>
    <x v="7"/>
    <s v="Excluir"/>
    <d v="2025-10-01T00:00:00"/>
    <n v="1920"/>
    <n v="11520"/>
    <n v="38.015999999999998"/>
    <n v="2976"/>
    <s v="Lata"/>
    <n v="180"/>
    <s v="No"/>
    <s v="No"/>
    <s v="Si"/>
    <s v="Si"/>
    <s v="Si"/>
    <s v="No"/>
    <d v="2026-02-28T00:00:00"/>
    <s v=""/>
    <n v="7"/>
    <m/>
    <s v="One Wey"/>
    <s v="B"/>
    <s v="One Wey  B"/>
  </r>
  <r>
    <s v="M_KPASILLO__"/>
    <x v="79"/>
    <s v="Costeñita Bacana Lta 330cc x6"/>
    <n v="6"/>
    <m/>
    <m/>
    <d v="2026-02-20T00:00:00"/>
    <n v="135"/>
    <s v="Mayor a 120 días"/>
    <n v="0.75"/>
    <m/>
    <x v="7"/>
    <s v="Excluir"/>
    <d v="2025-08-24T00:00:00"/>
    <n v="2880"/>
    <n v="17280"/>
    <n v="57.024000000000001"/>
    <n v="14709"/>
    <s v="Lata"/>
    <n v="180"/>
    <s v="No"/>
    <s v="No"/>
    <s v="Si"/>
    <s v="Si"/>
    <s v="Si"/>
    <s v="No"/>
    <d v="2026-01-21T00:00:00"/>
    <s v=""/>
    <n v="45"/>
    <m/>
    <s v="One Wey"/>
    <s v="B"/>
    <s v="One Wey  B"/>
  </r>
  <r>
    <s v="M_KPASILLO__"/>
    <x v="79"/>
    <s v="Costeñita Bacana Lta 330cc x6"/>
    <n v="3"/>
    <m/>
    <m/>
    <d v="2026-02-21T00:00:00"/>
    <n v="136"/>
    <s v="Mayor a 120 días"/>
    <n v="0.75555555555555554"/>
    <m/>
    <x v="7"/>
    <s v="Excluir"/>
    <d v="2025-08-25T00:00:00"/>
    <n v="1440"/>
    <n v="8640"/>
    <n v="28.512"/>
    <n v="14709"/>
    <s v="Lata"/>
    <n v="180"/>
    <s v="No"/>
    <s v="No"/>
    <s v="Si"/>
    <s v="Si"/>
    <s v="Si"/>
    <s v="No"/>
    <d v="2026-01-22T00:00:00"/>
    <s v=""/>
    <n v="44"/>
    <m/>
    <s v="One Wey"/>
    <s v="B"/>
    <s v="One Wey  B"/>
  </r>
  <r>
    <s v="M_KPASILLO__"/>
    <x v="50"/>
    <s v="Costeña Lta 310cc X 6"/>
    <n v="18"/>
    <m/>
    <m/>
    <d v="2026-06-14T00:00:00"/>
    <n v="249"/>
    <s v="Mayor a 120 días"/>
    <n v="0.92222222222222228"/>
    <m/>
    <x v="7"/>
    <s v="Excluir"/>
    <d v="2025-09-17T00:00:00"/>
    <n v="9504"/>
    <n v="57024"/>
    <n v="176.77440000000001"/>
    <n v="22271"/>
    <s v="Lata"/>
    <n v="270"/>
    <s v="No"/>
    <s v="No"/>
    <s v="Si"/>
    <s v="Si"/>
    <s v="Si"/>
    <s v="No"/>
    <d v="2026-05-15T00:00:00"/>
    <s v=""/>
    <n v="21"/>
    <m/>
    <s v="One Wey"/>
    <s v="B"/>
    <s v="One Wey  B"/>
  </r>
  <r>
    <s v="M_KPASILLO__"/>
    <x v="81"/>
    <s v="Bahia Lager Lat 330cc X6"/>
    <n v="6"/>
    <m/>
    <m/>
    <d v="2026-03-24T00:00:00"/>
    <n v="167"/>
    <s v="Mayor a 120 días"/>
    <n v="0.92777777777777781"/>
    <m/>
    <x v="1"/>
    <s v=""/>
    <d v="2025-09-25T00:00:00"/>
    <n v="2880"/>
    <n v="17280"/>
    <n v="57.024000000000001"/>
    <n v="19303"/>
    <s v="Lata"/>
    <n v="180"/>
    <s v="No"/>
    <s v="No"/>
    <s v="Si"/>
    <s v="Si"/>
    <s v="Si"/>
    <s v="No"/>
    <d v="2026-02-22T00:00:00"/>
    <s v=""/>
    <n v="13"/>
    <m/>
    <s v="One Wey"/>
    <s v="B"/>
    <s v="One Wey  B"/>
  </r>
  <r>
    <s v="M_KPASILLO__"/>
    <x v="26"/>
    <s v="Aguila Lta N 330cc X 6"/>
    <n v="2"/>
    <n v="432"/>
    <m/>
    <d v="2026-06-13T00:00:00"/>
    <n v="248"/>
    <s v="Mayor a 120 días"/>
    <n v="0.91851851851851851"/>
    <m/>
    <x v="7"/>
    <s v="Excluir"/>
    <d v="2025-09-16T00:00:00"/>
    <n v="1392"/>
    <n v="8352"/>
    <n v="27.561599999999999"/>
    <n v="2174"/>
    <s v="Lata"/>
    <n v="270"/>
    <s v="No"/>
    <s v="No"/>
    <s v="Si"/>
    <s v="Si"/>
    <s v="Si"/>
    <s v="No"/>
    <d v="2026-05-14T00:00:00"/>
    <s v=""/>
    <n v="22"/>
    <m/>
    <s v="One Wey"/>
    <s v="B"/>
    <s v="One Wey  B"/>
  </r>
  <r>
    <s v="M_KPASILLO__"/>
    <x v="73"/>
    <s v="Club Col Lta 330X6 N"/>
    <n v="1"/>
    <m/>
    <m/>
    <d v="2026-06-19T00:00:00"/>
    <n v="254"/>
    <s v="Mayor a 120 días"/>
    <n v="0.94074074074074077"/>
    <m/>
    <x v="7"/>
    <s v="Excluir"/>
    <d v="2025-09-22T00:00:00"/>
    <n v="480"/>
    <n v="2880"/>
    <n v="9.5039999999999996"/>
    <n v="5252"/>
    <s v="Lata"/>
    <n v="270"/>
    <s v="No"/>
    <s v="No"/>
    <s v="Si"/>
    <s v="Si"/>
    <s v="Si"/>
    <s v="No"/>
    <d v="2026-05-20T00:00:00"/>
    <s v=""/>
    <n v="16"/>
    <m/>
    <s v="One Wey"/>
    <s v="B"/>
    <s v="One Wey  B"/>
  </r>
  <r>
    <s v="M_KPASILLO__"/>
    <x v="16"/>
    <s v="Poker Lta 330Cc X 6"/>
    <n v="6"/>
    <m/>
    <m/>
    <d v="2026-06-22T00:00:00"/>
    <n v="257"/>
    <s v="Mayor a 120 días"/>
    <n v="0.95185185185185184"/>
    <s v="NUEVA PRESENTACION"/>
    <x v="1"/>
    <s v=""/>
    <d v="2025-09-25T00:00:00"/>
    <n v="2880"/>
    <n v="17280"/>
    <n v="61.344000000000001"/>
    <n v="1428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M_KPASILLO__"/>
    <x v="57"/>
    <s v="Azteca Lata-330 X 6"/>
    <n v="12"/>
    <m/>
    <m/>
    <d v="2026-06-17T00:00:00"/>
    <n v="252"/>
    <s v="Mayor a 120 días"/>
    <n v="0.93333333333333335"/>
    <m/>
    <x v="7"/>
    <s v="Excluir"/>
    <d v="2025-09-20T00:00:00"/>
    <n v="5760"/>
    <n v="34560"/>
    <n v="114.048"/>
    <n v="8923"/>
    <s v="Lata"/>
    <n v="270"/>
    <s v="No"/>
    <s v="No"/>
    <s v="Si"/>
    <s v="Si"/>
    <s v="Si"/>
    <s v="No"/>
    <d v="2026-05-18T00:00:00"/>
    <s v=""/>
    <n v="18"/>
    <m/>
    <s v="One Wey"/>
    <s v="B"/>
    <s v="One Wey  B"/>
  </r>
  <r>
    <s v="M_KPASILLO__"/>
    <x v="50"/>
    <s v="Costeña Lta 310cc X 6"/>
    <n v="4"/>
    <m/>
    <m/>
    <d v="2026-06-15T00:00:00"/>
    <n v="250"/>
    <s v="Mayor a 120 días"/>
    <n v="0.92592592592592593"/>
    <m/>
    <x v="1"/>
    <s v=""/>
    <d v="2025-09-18T00:00:00"/>
    <n v="2112"/>
    <n v="12672"/>
    <n v="39.283200000000001"/>
    <n v="22271"/>
    <s v="Lata"/>
    <n v="270"/>
    <s v="No"/>
    <s v="No"/>
    <s v="Si"/>
    <s v="Si"/>
    <s v="Si"/>
    <s v="No"/>
    <d v="2026-05-16T00:00:00"/>
    <s v=""/>
    <n v="20"/>
    <m/>
    <s v="One Wey"/>
    <s v="B"/>
    <s v="One Wey  B"/>
  </r>
  <r>
    <s v="M_KPASILLO__"/>
    <x v="50"/>
    <s v="Costeña Lta 310cc X 6"/>
    <n v="6"/>
    <m/>
    <m/>
    <d v="2026-06-15T00:00:00"/>
    <n v="250"/>
    <s v="Mayor a 120 días"/>
    <n v="0.92592592592592593"/>
    <m/>
    <x v="7"/>
    <s v="Excluir"/>
    <d v="2025-09-18T00:00:00"/>
    <n v="3168"/>
    <n v="19008"/>
    <n v="58.924799999999998"/>
    <n v="22271"/>
    <s v="Lata"/>
    <n v="270"/>
    <s v="No"/>
    <s v="No"/>
    <s v="Si"/>
    <s v="Si"/>
    <s v="Si"/>
    <s v="No"/>
    <d v="2026-05-16T00:00:00"/>
    <s v=""/>
    <n v="20"/>
    <m/>
    <s v="One Wey"/>
    <s v="B"/>
    <s v="One Wey  B"/>
  </r>
  <r>
    <s v="M_KPASILLO__"/>
    <x v="81"/>
    <s v="Bahia Lager Lat 330cc X6"/>
    <n v="2"/>
    <m/>
    <m/>
    <d v="2026-03-24T00:00:00"/>
    <n v="167"/>
    <s v="Mayor a 120 días"/>
    <n v="0.92777777777777781"/>
    <m/>
    <x v="1"/>
    <s v=""/>
    <d v="2025-09-25T00:00:00"/>
    <n v="960"/>
    <n v="5760"/>
    <n v="19.007999999999999"/>
    <n v="19303"/>
    <s v="Lata"/>
    <n v="180"/>
    <s v="No"/>
    <s v="No"/>
    <s v="Si"/>
    <s v="Si"/>
    <s v="Si"/>
    <s v="No"/>
    <d v="2026-02-22T00:00:00"/>
    <s v=""/>
    <n v="13"/>
    <m/>
    <s v="One Wey"/>
    <s v="B"/>
    <s v="One Wey  B"/>
  </r>
  <r>
    <s v="M_KPASILLO__"/>
    <x v="82"/>
    <s v="Aguila Lta 473cc X 6"/>
    <n v="3"/>
    <m/>
    <m/>
    <d v="2026-06-10T00:00:00"/>
    <n v="245"/>
    <s v="Mayor a 120 días"/>
    <n v="0.90740740740740744"/>
    <m/>
    <x v="1"/>
    <s v=""/>
    <d v="2025-09-13T00:00:00"/>
    <n v="1008"/>
    <n v="6048"/>
    <n v="28.607040000000001"/>
    <n v="5630"/>
    <s v="Lata"/>
    <n v="270"/>
    <s v="No"/>
    <s v="No"/>
    <s v="Si"/>
    <s v="Si"/>
    <s v="Si"/>
    <s v="No"/>
    <d v="2026-05-11T00:00:00"/>
    <s v=""/>
    <n v="25"/>
    <m/>
    <s v="One Wey"/>
    <s v="B"/>
    <s v="One Wey  B"/>
  </r>
  <r>
    <s v="M_KPASILLO__"/>
    <x v="33"/>
    <s v="Budweiser Lta  269Ccx6 Pack TERMO "/>
    <n v="4"/>
    <m/>
    <m/>
    <d v="2026-06-06T00:00:00"/>
    <n v="241"/>
    <s v="Mayor a 120 días"/>
    <n v="0.8925925925925926"/>
    <m/>
    <x v="7"/>
    <s v="Excluir"/>
    <d v="2025-09-09T00:00:00"/>
    <n v="2400"/>
    <n v="14400"/>
    <n v="38.735999999999997"/>
    <n v="9672"/>
    <s v="Lata"/>
    <n v="270"/>
    <s v="No"/>
    <s v="No"/>
    <s v="Si"/>
    <s v="Si"/>
    <s v="Si"/>
    <s v="No"/>
    <d v="2026-05-07T00:00:00"/>
    <s v=""/>
    <n v="29"/>
    <m/>
    <s v="One Wey"/>
    <s v="B"/>
    <s v="One Wey  B"/>
  </r>
  <r>
    <s v="M_KPASILLO__"/>
    <x v="32"/>
    <s v="Club Col Trigo Lta 330ccX6 N"/>
    <n v="5"/>
    <m/>
    <m/>
    <d v="2026-03-04T00:00:00"/>
    <n v="147"/>
    <s v="Mayor a 120 días"/>
    <n v="0.81666666666666665"/>
    <s v="CORDILLERA"/>
    <x v="7"/>
    <s v="Excluir"/>
    <d v="2025-09-05T00:00:00"/>
    <n v="2400"/>
    <n v="14400"/>
    <n v="47.52"/>
    <n v="21155"/>
    <s v="Lata"/>
    <n v="180"/>
    <s v="No"/>
    <s v="No"/>
    <s v="Si"/>
    <s v="Si"/>
    <s v="Si"/>
    <s v="No"/>
    <d v="2026-02-02T00:00:00"/>
    <s v=""/>
    <n v="33"/>
    <m/>
    <s v="One Wey"/>
    <s v="B"/>
    <s v="One Wey  B"/>
  </r>
  <r>
    <s v="M_KPASILLO__"/>
    <x v="66"/>
    <s v="Aguila Lig CAN LtaN 330ccX6 THERMO INK"/>
    <n v="16"/>
    <m/>
    <m/>
    <d v="2026-04-02T00:00:00"/>
    <n v="176"/>
    <s v="Mayor a 120 días"/>
    <n v="0.97777777777777775"/>
    <m/>
    <x v="1"/>
    <s v=""/>
    <d v="2025-10-04T00:00:00"/>
    <n v="7680"/>
    <n v="46080"/>
    <n v="152.06399999999999"/>
    <n v="22315"/>
    <s v="Lata"/>
    <n v="180"/>
    <s v="No"/>
    <s v="No"/>
    <s v="Si"/>
    <s v="Si"/>
    <s v="Si"/>
    <s v="No"/>
    <d v="2026-03-03T00:00:00"/>
    <s v=""/>
    <n v="4"/>
    <m/>
    <s v="One Wey"/>
    <s v="B"/>
    <s v="One Wey  B"/>
  </r>
  <r>
    <s v="M_KPASILLO__"/>
    <x v="66"/>
    <s v="Aguila Lig CAN LtaN 330ccX6 THERMO INK"/>
    <n v="13"/>
    <m/>
    <m/>
    <d v="2026-04-03T00:00:00"/>
    <n v="177"/>
    <s v="Mayor a 120 días"/>
    <n v="0.98333333333333328"/>
    <m/>
    <x v="1"/>
    <s v=""/>
    <d v="2025-10-05T00:00:00"/>
    <n v="6240"/>
    <n v="37440"/>
    <n v="123.55200000000001"/>
    <n v="22315"/>
    <s v="Lata"/>
    <n v="180"/>
    <s v="No"/>
    <s v="No"/>
    <s v="Si"/>
    <s v="Si"/>
    <s v="Si"/>
    <s v="No"/>
    <d v="2026-03-04T00:00:00"/>
    <s v=""/>
    <n v="3"/>
    <m/>
    <s v="One Wey"/>
    <s v="B"/>
    <s v="One Wey  B"/>
  </r>
  <r>
    <s v="M_KPASILLO__"/>
    <x v="79"/>
    <s v="Costeñita Bacana Lta 330cc x6"/>
    <n v="4"/>
    <m/>
    <m/>
    <d v="2026-02-24T00:00:00"/>
    <n v="139"/>
    <s v="Mayor a 120 días"/>
    <n v="0.77222222222222225"/>
    <m/>
    <x v="5"/>
    <s v="Excluir"/>
    <d v="2025-08-28T00:00:00"/>
    <n v="1920"/>
    <n v="11520"/>
    <n v="38.015999999999998"/>
    <n v="14709"/>
    <s v="Lata"/>
    <n v="180"/>
    <s v="No"/>
    <s v="No"/>
    <s v="Si"/>
    <s v="Si"/>
    <s v="Si"/>
    <s v="No"/>
    <d v="2026-01-25T00:00:00"/>
    <s v=""/>
    <n v="41"/>
    <m/>
    <s v="One Wey"/>
    <s v="B"/>
    <s v="One Wey  B"/>
  </r>
  <r>
    <s v="M_KPASILLO__"/>
    <x v="56"/>
    <s v="Aguila Lta N 330cc X 6 SIX"/>
    <n v="1"/>
    <m/>
    <m/>
    <d v="2026-02-16T00:00:00"/>
    <n v="131"/>
    <s v="Mayor a 120 días"/>
    <n v="0.48518518518518516"/>
    <m/>
    <x v="5"/>
    <s v="Excluir"/>
    <d v="2025-05-22T00:00:00"/>
    <n v="480"/>
    <n v="2880"/>
    <n v="9.5039999999999996"/>
    <n v="20668"/>
    <s v="Lata"/>
    <n v="270"/>
    <s v="No"/>
    <s v="No"/>
    <s v="No"/>
    <s v="Si"/>
    <s v="Si"/>
    <s v="No"/>
    <d v="2026-01-17T00:00:00"/>
    <s v=""/>
    <n v="139"/>
    <m/>
    <s v="One Wey"/>
    <s v="B"/>
    <s v="One Wey  B"/>
  </r>
  <r>
    <s v="M_KPASILLO__"/>
    <x v="56"/>
    <s v="Aguila Lta N 330cc X 6 SIX"/>
    <n v="1"/>
    <m/>
    <m/>
    <d v="2026-07-04T00:00:00"/>
    <n v="269"/>
    <s v="Mayor a 120 días"/>
    <n v="0.99629629629629635"/>
    <m/>
    <x v="5"/>
    <s v="Excluir"/>
    <d v="2025-10-07T00:00:00"/>
    <n v="480"/>
    <n v="2880"/>
    <n v="9.5039999999999996"/>
    <n v="20668"/>
    <s v="Lata"/>
    <n v="270"/>
    <s v="No"/>
    <s v="No"/>
    <s v="Si"/>
    <s v="Si"/>
    <s v="Si"/>
    <s v="No"/>
    <d v="2026-06-04T00:00:00"/>
    <s v=""/>
    <n v="1"/>
    <m/>
    <s v="One Wey"/>
    <s v="B"/>
    <s v="One Wey  B"/>
  </r>
  <r>
    <s v="M_KPASILLO__"/>
    <x v="82"/>
    <s v="Aguila Lta 473cc X 6"/>
    <n v="6"/>
    <m/>
    <m/>
    <d v="2026-06-10T00:00:00"/>
    <n v="245"/>
    <s v="Mayor a 120 días"/>
    <n v="0.90740740740740744"/>
    <s v="MAL ESTADO"/>
    <x v="5"/>
    <s v="Excluir"/>
    <d v="2025-09-13T00:00:00"/>
    <n v="2016"/>
    <n v="12096"/>
    <n v="57.214080000000003"/>
    <n v="5630"/>
    <s v="Lata"/>
    <n v="270"/>
    <s v="No"/>
    <s v="No"/>
    <s v="Si"/>
    <s v="Si"/>
    <s v="Si"/>
    <s v="No"/>
    <d v="2026-05-11T00:00:00"/>
    <s v=""/>
    <n v="25"/>
    <m/>
    <s v="One Wey"/>
    <s v="B"/>
    <s v="One Wey  B"/>
  </r>
  <r>
    <s v="M_KPASILLO__"/>
    <x v="82"/>
    <s v="Aguila Lta 473cc X 6"/>
    <n v="3"/>
    <m/>
    <m/>
    <d v="2026-06-10T00:00:00"/>
    <n v="245"/>
    <s v="Mayor a 120 días"/>
    <n v="0.90740740740740744"/>
    <m/>
    <x v="1"/>
    <s v=""/>
    <d v="2025-09-13T00:00:00"/>
    <n v="1008"/>
    <n v="6048"/>
    <n v="28.607040000000001"/>
    <n v="5630"/>
    <s v="Lata"/>
    <n v="270"/>
    <s v="No"/>
    <s v="No"/>
    <s v="Si"/>
    <s v="Si"/>
    <s v="Si"/>
    <s v="No"/>
    <d v="2026-05-11T00:00:00"/>
    <s v=""/>
    <n v="25"/>
    <m/>
    <s v="One Wey"/>
    <s v="B"/>
    <s v="One Wey  B"/>
  </r>
  <r>
    <s v="M_K1_DER_"/>
    <x v="24"/>
    <s v="Pony Malta Pet 1.0L X 15"/>
    <n v="37"/>
    <m/>
    <m/>
    <d v="2026-01-30T00:00:00"/>
    <n v="114"/>
    <s v="Menos de 120 días"/>
    <n v="0.95"/>
    <m/>
    <x v="1"/>
    <s v=""/>
    <d v="2025-10-02T00:00:00"/>
    <n v="1924"/>
    <n v="28860"/>
    <n v="288.60000000000002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K1_IZQ_"/>
    <x v="22"/>
    <s v="Pony Malta Pet 200ccX30"/>
    <n v="21"/>
    <n v="119"/>
    <m/>
    <d v="2026-01-04T00:00:00"/>
    <n v="88"/>
    <s v="Menos de 90 dìas"/>
    <n v="0.97777777777777775"/>
    <d v="1899-12-30T23:58:00"/>
    <x v="6"/>
    <s v="Excluir"/>
    <d v="2025-10-06T00:00:00"/>
    <n v="2954"/>
    <n v="88620"/>
    <n v="177.24"/>
    <n v="3810"/>
    <s v="Pet"/>
    <n v="90"/>
    <s v="No"/>
    <s v="No"/>
    <s v="Si"/>
    <s v="Si"/>
    <s v="Si"/>
    <s v="No"/>
    <d v="2025-12-05T00:00:00"/>
    <s v=""/>
    <n v="2"/>
    <m/>
    <s v="One Wey"/>
    <s v="B"/>
    <s v="One Wey  B"/>
  </r>
  <r>
    <s v="M_K2_DER_"/>
    <x v="83"/>
    <s v="Cola y pola  Lata 269Cc X 6"/>
    <n v="51"/>
    <n v="340"/>
    <m/>
    <d v="2026-04-06T00:00:00"/>
    <n v="180"/>
    <s v="Mayor a 120 días"/>
    <n v="1"/>
    <m/>
    <x v="1"/>
    <s v=""/>
    <d v="2025-10-08T00:00:00"/>
    <n v="30940"/>
    <n v="185640"/>
    <n v="499.3716"/>
    <n v="22135"/>
    <s v="Lata"/>
    <n v="180"/>
    <s v="No"/>
    <s v="No"/>
    <s v="Si"/>
    <s v="Si"/>
    <s v="Si"/>
    <s v="No"/>
    <d v="2026-03-07T00:00:00"/>
    <s v=""/>
    <n v="0"/>
    <m/>
    <s v="One Wey"/>
    <s v="B"/>
    <s v="One Wey  B"/>
  </r>
  <r>
    <s v="M_K2_DER_"/>
    <x v="83"/>
    <s v="Cola y pola  Lata 269Cc X 6"/>
    <m/>
    <n v="204"/>
    <m/>
    <d v="2026-04-06T00:00:00"/>
    <n v="180"/>
    <s v="Mayor a 120 días"/>
    <n v="1"/>
    <m/>
    <x v="1"/>
    <s v=""/>
    <d v="2025-10-08T00:00:00"/>
    <n v="204"/>
    <n v="1224"/>
    <n v="3.2925599999999999"/>
    <n v="22135"/>
    <s v="Lata"/>
    <n v="180"/>
    <s v="No"/>
    <s v="No"/>
    <s v="Si"/>
    <s v="Si"/>
    <s v="Si"/>
    <s v="No"/>
    <d v="2026-03-07T00:00:00"/>
    <s v=""/>
    <n v="0"/>
    <m/>
    <s v="One Wey"/>
    <s v="B"/>
    <s v="One Wey  B"/>
  </r>
  <r>
    <s v="M_K2_IZQ_ "/>
    <x v="59"/>
    <s v="AGUILA ORIGINAL  LTA 330 CC *12 LN9"/>
    <n v="75"/>
    <m/>
    <m/>
    <d v="2026-07-05T00:00:00"/>
    <n v="270"/>
    <s v="Mayor a 120 días"/>
    <n v="1"/>
    <m/>
    <x v="1"/>
    <s v=""/>
    <d v="2025-10-08T00:00:00"/>
    <n v="18750"/>
    <n v="225000"/>
    <n v="742.5"/>
    <n v="22006"/>
    <s v="Lata"/>
    <n v="270"/>
    <s v="No"/>
    <s v="No"/>
    <s v="Si"/>
    <s v="Si"/>
    <s v="Si"/>
    <s v="No"/>
    <d v="2026-06-05T00:00:00"/>
    <s v=""/>
    <n v="0"/>
    <m/>
    <s v="One Wey"/>
    <s v="B"/>
    <s v="One Wey  B"/>
  </r>
  <r>
    <s v="M_K3_DER_"/>
    <x v="45"/>
    <s v="Kaufmann Lta 310cc X 6"/>
    <n v="65"/>
    <m/>
    <m/>
    <d v="2026-05-31T00:00:00"/>
    <n v="235"/>
    <s v="Mayor a 120 días"/>
    <n v="0.87037037037037035"/>
    <m/>
    <x v="1"/>
    <s v=""/>
    <d v="2025-09-03T00:00:00"/>
    <n v="34320"/>
    <n v="205920"/>
    <n v="638.35199999999998"/>
    <n v="22270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M_K3_DER_"/>
    <x v="39"/>
    <s v="Coronita Nr 210Cc X 6"/>
    <n v="1"/>
    <m/>
    <m/>
    <d v="2026-10-06T00:00:00"/>
    <n v="363"/>
    <s v="Mayor a 120 días"/>
    <n v="0.9945205479452055"/>
    <s v="AVERIA"/>
    <x v="1"/>
    <s v=""/>
    <d v="2025-10-06T00:00:00"/>
    <n v="384"/>
    <n v="2304"/>
    <n v="4.8384"/>
    <n v="9508"/>
    <s v="NR"/>
    <n v="365"/>
    <s v="No"/>
    <s v="No"/>
    <s v="Si"/>
    <s v="Si"/>
    <s v="Si"/>
    <s v="No"/>
    <d v="2026-09-06T00:00:00"/>
    <s v=""/>
    <n v="2"/>
    <m/>
    <s v="One Wey"/>
    <s v="B"/>
    <s v="One Wey  B"/>
  </r>
  <r>
    <s v="M_K3_IZQ_"/>
    <x v="39"/>
    <s v="Coronita Nr 210Cc X 6"/>
    <n v="24"/>
    <m/>
    <m/>
    <d v="2026-10-07T00:00:00"/>
    <n v="364"/>
    <s v="Mayor a 120 días"/>
    <n v="0.99726027397260275"/>
    <m/>
    <x v="1"/>
    <s v=""/>
    <d v="2025-10-07T00:00:00"/>
    <n v="9216"/>
    <n v="55296"/>
    <n v="116.1216"/>
    <n v="9508"/>
    <s v="NR"/>
    <n v="365"/>
    <s v="No"/>
    <s v="No"/>
    <s v="Si"/>
    <s v="Si"/>
    <s v="Si"/>
    <s v="No"/>
    <d v="2026-09-07T00:00:00"/>
    <s v=""/>
    <n v="1"/>
    <m/>
    <s v="One Wey"/>
    <s v="B"/>
    <s v="One Wey  B"/>
  </r>
  <r>
    <s v="M_K3_IZQ_"/>
    <x v="24"/>
    <s v="Pony Malta Pet 1.0L X 15"/>
    <n v="1"/>
    <m/>
    <m/>
    <d v="2026-01-31T00:00:00"/>
    <n v="115"/>
    <s v="Menos de 120 días"/>
    <n v="0.95833333333333337"/>
    <m/>
    <x v="1"/>
    <s v=""/>
    <d v="2025-10-03T00:00:00"/>
    <n v="52"/>
    <n v="780"/>
    <n v="7.8"/>
    <n v="7078"/>
    <s v="Pet"/>
    <n v="120"/>
    <s v="No"/>
    <s v="No"/>
    <s v="Si"/>
    <s v="Si"/>
    <s v="Si"/>
    <s v="No"/>
    <d v="2026-01-01T00:00:00"/>
    <s v=""/>
    <n v="5"/>
    <m/>
    <s v="One Wey"/>
    <s v="B"/>
    <s v="One Wey  B"/>
  </r>
  <r>
    <s v="M_K4_DER_"/>
    <x v="24"/>
    <s v="Pony Malta Pet 1.0L X 15"/>
    <n v="35"/>
    <n v="10"/>
    <m/>
    <d v="2026-01-31T00:00:00"/>
    <n v="115"/>
    <s v="Menos de 120 días"/>
    <n v="0.95833333333333337"/>
    <m/>
    <x v="1"/>
    <s v=""/>
    <d v="2025-10-03T00:00:00"/>
    <n v="1830"/>
    <n v="27450"/>
    <n v="274.5"/>
    <n v="7078"/>
    <s v="Pet"/>
    <n v="120"/>
    <s v="No"/>
    <s v="No"/>
    <s v="Si"/>
    <s v="Si"/>
    <s v="Si"/>
    <s v="No"/>
    <d v="2026-01-01T00:00:00"/>
    <s v=""/>
    <n v="5"/>
    <m/>
    <s v="One Wey"/>
    <s v="B"/>
    <s v="One Wey  B"/>
  </r>
  <r>
    <s v="M_K4_IZQ_"/>
    <x v="53"/>
    <s v="costeña bcna lta 269 Ccx6"/>
    <n v="67"/>
    <m/>
    <m/>
    <d v="2026-03-05T00:00:00"/>
    <n v="148"/>
    <s v="Mayor a 120 días"/>
    <n v="0.82222222222222219"/>
    <m/>
    <x v="1"/>
    <s v=""/>
    <d v="2025-09-06T00:00:00"/>
    <n v="40200"/>
    <n v="241200"/>
    <n v="648.82799999999997"/>
    <n v="22102"/>
    <s v="Lata"/>
    <n v="180"/>
    <s v="No"/>
    <s v="No"/>
    <s v="Si"/>
    <s v="Si"/>
    <s v="Si"/>
    <s v="No"/>
    <d v="2026-02-03T00:00:00"/>
    <s v=""/>
    <n v="32"/>
    <m/>
    <s v="One Wey"/>
    <s v="B"/>
    <s v="One Wey  B"/>
  </r>
  <r>
    <s v="M_K4_IZQ_"/>
    <x v="81"/>
    <s v="Bahia Lager Lat 330cc X6"/>
    <n v="1"/>
    <m/>
    <m/>
    <d v="2026-03-23T00:00:00"/>
    <n v="166"/>
    <s v="Mayor a 120 días"/>
    <n v="0.92222222222222228"/>
    <m/>
    <x v="1"/>
    <s v=""/>
    <d v="2025-09-24T00:00:00"/>
    <n v="480"/>
    <n v="2880"/>
    <n v="9.5039999999999996"/>
    <n v="19303"/>
    <s v="Lata"/>
    <n v="180"/>
    <s v="No"/>
    <s v="No"/>
    <s v="Si"/>
    <s v="Si"/>
    <s v="Si"/>
    <s v="No"/>
    <d v="2026-02-21T00:00:00"/>
    <s v=""/>
    <n v="14"/>
    <m/>
    <s v="One Wey"/>
    <s v="B"/>
    <s v="One Wey  B"/>
  </r>
  <r>
    <s v="M_K5_DER"/>
    <x v="48"/>
    <s v="Cola&amp;Pola Lt 330cc X 6"/>
    <n v="84"/>
    <m/>
    <m/>
    <d v="2026-04-01T00:00:00"/>
    <n v="175"/>
    <s v="Mayor a 120 días"/>
    <n v="0.97222222222222221"/>
    <m/>
    <x v="1"/>
    <s v=""/>
    <d v="2025-10-03T00:00:00"/>
    <n v="40320"/>
    <n v="241920"/>
    <n v="798.33600000000001"/>
    <n v="2976"/>
    <s v="Lata"/>
    <n v="180"/>
    <s v="No"/>
    <s v="No"/>
    <s v="Si"/>
    <s v="Si"/>
    <s v="Si"/>
    <s v="No"/>
    <d v="2026-03-02T00:00:00"/>
    <s v=""/>
    <n v="5"/>
    <m/>
    <s v="One Wey"/>
    <s v="B"/>
    <s v="One Wey  B"/>
  </r>
  <r>
    <s v="M_K5_IZQ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One Wey"/>
    <s v="B"/>
    <s v="One Wey  B"/>
  </r>
  <r>
    <s v="M_K6_DER_"/>
    <x v="44"/>
    <s v="Pony Malta LtaN 330ccX6"/>
    <n v="76"/>
    <m/>
    <m/>
    <d v="2026-10-04T00:00:00"/>
    <n v="361"/>
    <s v="Mayor a 120 días"/>
    <n v="0.989041095890411"/>
    <m/>
    <x v="1"/>
    <s v=""/>
    <d v="2025-10-04T00:00:00"/>
    <n v="36480"/>
    <n v="218880"/>
    <n v="722.30399999999997"/>
    <n v="16210"/>
    <s v="Lata"/>
    <n v="365"/>
    <s v="No"/>
    <s v="No"/>
    <s v="Si"/>
    <s v="Si"/>
    <s v="Si"/>
    <s v="No"/>
    <d v="2026-09-04T00:00:00"/>
    <s v=""/>
    <n v="4"/>
    <m/>
    <s v="One Wey"/>
    <s v="B"/>
    <s v="One Wey  B"/>
  </r>
  <r>
    <s v="M_K6_IZQ"/>
    <x v="84"/>
    <s v="Corona Nr 330Cc X 6"/>
    <n v="58"/>
    <m/>
    <m/>
    <d v="2026-09-17T00:00:00"/>
    <n v="344"/>
    <s v="Mayor a 120 días"/>
    <n v="0.94246575342465755"/>
    <m/>
    <x v="1"/>
    <s v=""/>
    <d v="2025-09-17T00:00:00"/>
    <n v="15080"/>
    <n v="90480"/>
    <n v="298.584"/>
    <n v="20050"/>
    <s v="NR"/>
    <n v="365"/>
    <s v="No"/>
    <s v="No"/>
    <s v="Si"/>
    <s v="Si"/>
    <s v="Si"/>
    <s v="No"/>
    <d v="2026-08-18T00:00:00"/>
    <s v=""/>
    <n v="21"/>
    <m/>
    <s v="One Wey"/>
    <s v="B"/>
    <s v="One Wey  B"/>
  </r>
  <r>
    <s v="M_K7_DER"/>
    <x v="56"/>
    <s v="Aguila Lta N 330cc X 6 SIX"/>
    <n v="24"/>
    <m/>
    <m/>
    <d v="2026-02-14T00:00:00"/>
    <n v="129"/>
    <s v="Mayor a 120 días"/>
    <n v="0.4777777777777778"/>
    <s v="NVL 2"/>
    <x v="5"/>
    <s v="Excluir"/>
    <d v="2025-05-20T00:00:00"/>
    <n v="11520"/>
    <n v="69120"/>
    <n v="228.096"/>
    <n v="20668"/>
    <s v="Lata"/>
    <n v="270"/>
    <s v="No"/>
    <s v="No"/>
    <s v="No"/>
    <s v="Si"/>
    <s v="Si"/>
    <s v="No"/>
    <d v="2026-01-15T00:00:00"/>
    <s v=""/>
    <n v="141"/>
    <m/>
    <s v="One Wey"/>
    <s v="B"/>
    <s v="One Wey  B"/>
  </r>
  <r>
    <s v="M_K7_IZQ"/>
    <x v="48"/>
    <s v="Cola&amp;Pola Lt 330cc X 6"/>
    <n v="2"/>
    <m/>
    <m/>
    <d v="2026-03-31T00:00:00"/>
    <n v="174"/>
    <s v="Mayor a 120 días"/>
    <n v="0.96666666666666667"/>
    <m/>
    <x v="1"/>
    <s v=""/>
    <d v="2025-10-02T00:00:00"/>
    <n v="960"/>
    <n v="5760"/>
    <n v="19.007999999999999"/>
    <n v="2976"/>
    <s v="Lata"/>
    <n v="180"/>
    <s v="No"/>
    <s v="No"/>
    <s v="Si"/>
    <s v="Si"/>
    <s v="Si"/>
    <s v="No"/>
    <d v="2026-03-01T00:00:00"/>
    <s v=""/>
    <n v="6"/>
    <m/>
    <s v="One Wey"/>
    <s v="B"/>
    <s v="One Wey  B"/>
  </r>
  <r>
    <s v="M_K7_IZQ"/>
    <x v="66"/>
    <s v="Aguila Lig CAN LtaN 330ccX6 THERMO INK"/>
    <n v="1"/>
    <n v="428"/>
    <m/>
    <d v="2026-04-02T00:00:00"/>
    <n v="176"/>
    <s v="Mayor a 120 días"/>
    <n v="0.97777777777777775"/>
    <m/>
    <x v="1"/>
    <s v=""/>
    <d v="2025-10-04T00:00:00"/>
    <n v="908"/>
    <n v="5448"/>
    <n v="17.978400000000001"/>
    <n v="22315"/>
    <s v="Lata"/>
    <n v="180"/>
    <s v="No"/>
    <s v="No"/>
    <s v="Si"/>
    <s v="Si"/>
    <s v="Si"/>
    <s v="No"/>
    <d v="2026-03-03T00:00:00"/>
    <s v=""/>
    <n v="4"/>
    <m/>
    <s v="One Wey"/>
    <s v="B"/>
    <s v="One Wey  B"/>
  </r>
  <r>
    <s v="M_K7_IZQ"/>
    <x v="84"/>
    <s v="Corona Nr 330Cc X 6"/>
    <n v="35"/>
    <m/>
    <m/>
    <d v="2026-09-18T00:00:00"/>
    <n v="345"/>
    <s v="Mayor a 120 días"/>
    <n v="0.9452054794520548"/>
    <m/>
    <x v="1"/>
    <s v=""/>
    <d v="2025-09-18T00:00:00"/>
    <n v="9100"/>
    <n v="54600"/>
    <n v="180.18"/>
    <n v="20050"/>
    <s v="NR"/>
    <n v="365"/>
    <s v="No"/>
    <s v="No"/>
    <s v="Si"/>
    <s v="Si"/>
    <s v="Si"/>
    <s v="No"/>
    <d v="2026-08-19T00:00:00"/>
    <s v=""/>
    <n v="20"/>
    <m/>
    <s v="One Wey"/>
    <s v="B"/>
    <s v="One Wey  B"/>
  </r>
  <r>
    <s v="M_K8_DER"/>
    <x v="33"/>
    <s v="Budweiser Lta  269Ccx6 Pack TERMO "/>
    <n v="71"/>
    <m/>
    <m/>
    <d v="2026-07-04T00:00:00"/>
    <n v="269"/>
    <s v="Mayor a 120 días"/>
    <n v="0.99629629629629635"/>
    <m/>
    <x v="1"/>
    <s v=""/>
    <d v="2025-10-07T00:00:00"/>
    <n v="42600"/>
    <n v="255600"/>
    <n v="687.56399999999996"/>
    <n v="9672"/>
    <s v="Lata"/>
    <n v="270"/>
    <s v="No"/>
    <s v="No"/>
    <s v="Si"/>
    <s v="Si"/>
    <s v="Si"/>
    <s v="No"/>
    <d v="2026-06-04T00:00:00"/>
    <s v=""/>
    <n v="1"/>
    <m/>
    <s v="One Wey"/>
    <s v="B"/>
    <s v="One Wey  B"/>
  </r>
  <r>
    <s v="M_K8_IZQ_"/>
    <x v="48"/>
    <s v="Cola&amp;Pola Lt 330cc X 6"/>
    <n v="72"/>
    <m/>
    <m/>
    <d v="2026-03-31T00:00:00"/>
    <n v="174"/>
    <s v="Mayor a 120 días"/>
    <n v="0.96666666666666667"/>
    <m/>
    <x v="1"/>
    <s v=""/>
    <d v="2025-10-02T00:00:00"/>
    <n v="34560"/>
    <n v="207360"/>
    <n v="684.28800000000001"/>
    <n v="2976"/>
    <s v="Lata"/>
    <n v="180"/>
    <s v="No"/>
    <s v="No"/>
    <s v="Si"/>
    <s v="Si"/>
    <s v="Si"/>
    <s v="No"/>
    <d v="2026-03-01T00:00:00"/>
    <s v=""/>
    <n v="6"/>
    <m/>
    <s v="One Wey"/>
    <s v="B"/>
    <s v="One Wey  B"/>
  </r>
  <r>
    <s v="M_K9_DER_"/>
    <x v="66"/>
    <s v="Aguila Lig CAN LtaN 330ccX6 THERMO INK"/>
    <n v="75"/>
    <m/>
    <m/>
    <d v="2026-04-06T00:00:00"/>
    <n v="180"/>
    <s v="Mayor a 120 días"/>
    <n v="1"/>
    <s v="S"/>
    <x v="1"/>
    <s v=""/>
    <d v="2025-10-08T00:00:00"/>
    <n v="36000"/>
    <n v="216000"/>
    <n v="712.8"/>
    <n v="22315"/>
    <s v="Lata"/>
    <n v="180"/>
    <s v="No"/>
    <s v="No"/>
    <s v="Si"/>
    <s v="Si"/>
    <s v="Si"/>
    <s v="No"/>
    <d v="2026-03-07T00:00:00"/>
    <s v=""/>
    <n v="0"/>
    <m/>
    <s v="One Wey"/>
    <s v="B"/>
    <s v="One Wey  B"/>
  </r>
  <r>
    <s v="M_K9_IZQ_"/>
    <x v="85"/>
    <s v="Poker Lta 330CC X 6 SIX"/>
    <n v="62"/>
    <m/>
    <m/>
    <d v="2026-02-20T00:00:00"/>
    <n v="135"/>
    <s v="Mayor a 120 días"/>
    <n v="0.5"/>
    <m/>
    <x v="5"/>
    <s v="Excluir"/>
    <d v="2025-05-26T00:00:00"/>
    <n v="29760"/>
    <n v="178560"/>
    <n v="589.24800000000005"/>
    <n v="20672"/>
    <s v="Lata"/>
    <n v="270"/>
    <s v="No"/>
    <s v="No"/>
    <s v="No"/>
    <s v="Si"/>
    <s v="Si"/>
    <s v="No"/>
    <d v="2026-01-21T00:00:00"/>
    <s v=""/>
    <n v="135"/>
    <m/>
    <s v="One Wey"/>
    <s v="B"/>
    <s v="One Wey  B"/>
  </r>
  <r>
    <s v="M_K9_IZQ_"/>
    <x v="85"/>
    <s v="Poker Lta 330CC X 6 SIX"/>
    <n v="3"/>
    <m/>
    <m/>
    <d v="2026-02-20T00:00:00"/>
    <n v="135"/>
    <s v="Mayor a 120 días"/>
    <n v="0.5"/>
    <s v="MAL ESTADO"/>
    <x v="5"/>
    <s v="Excluir"/>
    <d v="2025-05-26T00:00:00"/>
    <n v="1440"/>
    <n v="8640"/>
    <n v="28.512"/>
    <n v="20672"/>
    <s v="Lata"/>
    <n v="270"/>
    <s v="No"/>
    <s v="No"/>
    <s v="No"/>
    <s v="Si"/>
    <s v="Si"/>
    <s v="No"/>
    <d v="2026-01-21T00:00:00"/>
    <s v=""/>
    <n v="135"/>
    <m/>
    <s v="One Wey"/>
    <s v="B"/>
    <s v="One Wey  B"/>
  </r>
  <r>
    <s v="M_K10_DER_"/>
    <x v="50"/>
    <s v="Costeña Lta 310cc X 6"/>
    <n v="28"/>
    <m/>
    <m/>
    <d v="2026-06-15T00:00:00"/>
    <n v="250"/>
    <s v="Mayor a 120 días"/>
    <n v="0.92592592592592593"/>
    <m/>
    <x v="1"/>
    <s v=""/>
    <d v="2025-09-18T00:00:00"/>
    <n v="14784"/>
    <n v="88704"/>
    <n v="274.98239999999998"/>
    <n v="22271"/>
    <s v="Lata"/>
    <n v="270"/>
    <s v="No"/>
    <s v="No"/>
    <s v="Si"/>
    <s v="Si"/>
    <s v="Si"/>
    <s v="No"/>
    <d v="2026-05-16T00:00:00"/>
    <s v=""/>
    <n v="20"/>
    <m/>
    <s v="One Wey"/>
    <s v="B"/>
    <s v="One Wey  B"/>
  </r>
  <r>
    <s v="M_K10_IZQ_"/>
    <x v="16"/>
    <s v="Poker Lta 330Cc X 6"/>
    <n v="54"/>
    <m/>
    <m/>
    <d v="2026-05-30T00:00:00"/>
    <n v="234"/>
    <s v="Mayor a 120 días"/>
    <n v="0.8666666666666667"/>
    <m/>
    <x v="1"/>
    <s v=""/>
    <d v="2025-09-02T00:00:00"/>
    <n v="25920"/>
    <n v="155520"/>
    <n v="552.096"/>
    <n v="1428"/>
    <s v="Lata"/>
    <n v="270"/>
    <s v="No"/>
    <s v="No"/>
    <s v="Si"/>
    <s v="Si"/>
    <s v="Si"/>
    <s v="No"/>
    <d v="2026-04-30T00:00:00"/>
    <s v=""/>
    <n v="36"/>
    <m/>
    <s v="One Wey"/>
    <s v="B"/>
    <s v="One Wey  B"/>
  </r>
  <r>
    <s v="M_K10_IZQ_"/>
    <x v="16"/>
    <s v="Poker Lta 330Cc X 6"/>
    <n v="22"/>
    <m/>
    <m/>
    <d v="2026-06-22T00:00:00"/>
    <n v="257"/>
    <s v="Mayor a 120 días"/>
    <n v="0.95185185185185184"/>
    <s v="NUEVA PRESENTACION"/>
    <x v="1"/>
    <s v=""/>
    <d v="2025-09-25T00:00:00"/>
    <n v="10560"/>
    <n v="63360"/>
    <n v="224.928"/>
    <n v="1428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M_K11_DER_"/>
    <x v="84"/>
    <s v="Corona Nr 330Cc X 6"/>
    <n v="6"/>
    <m/>
    <m/>
    <d v="2026-09-14T00:00:00"/>
    <n v="341"/>
    <s v="Mayor a 120 días"/>
    <n v="0.9342465753424658"/>
    <m/>
    <x v="1"/>
    <s v=""/>
    <d v="2025-09-14T00:00:00"/>
    <n v="1560"/>
    <n v="9360"/>
    <n v="30.888000000000002"/>
    <n v="20050"/>
    <s v="NR"/>
    <n v="365"/>
    <s v="No"/>
    <s v="No"/>
    <s v="Si"/>
    <s v="Si"/>
    <s v="Si"/>
    <s v="No"/>
    <d v="2026-08-15T00:00:00"/>
    <s v=""/>
    <n v="24"/>
    <m/>
    <s v="One Wey"/>
    <s v="B"/>
    <s v="One Wey  B"/>
  </r>
  <r>
    <s v="M_K11_DER_"/>
    <x v="84"/>
    <s v="Corona Nr 330Cc X 6"/>
    <n v="12"/>
    <m/>
    <m/>
    <d v="2026-09-16T00:00:00"/>
    <n v="343"/>
    <s v="Mayor a 120 días"/>
    <n v="0.9397260273972603"/>
    <m/>
    <x v="1"/>
    <s v=""/>
    <d v="2025-09-16T00:00:00"/>
    <n v="3120"/>
    <n v="18720"/>
    <n v="61.776000000000003"/>
    <n v="20050"/>
    <s v="NR"/>
    <n v="365"/>
    <s v="No"/>
    <s v="No"/>
    <s v="Si"/>
    <s v="Si"/>
    <s v="Si"/>
    <s v="No"/>
    <d v="2026-08-17T00:00:00"/>
    <s v=""/>
    <n v="22"/>
    <m/>
    <s v="One Wey"/>
    <s v="B"/>
    <s v="One Wey  B"/>
  </r>
  <r>
    <s v="M_K11_DER_"/>
    <x v="84"/>
    <s v="Corona Nr 330Cc X 6"/>
    <n v="36"/>
    <m/>
    <m/>
    <d v="2026-09-18T00:00:00"/>
    <n v="345"/>
    <s v="Mayor a 120 días"/>
    <n v="0.9452054794520548"/>
    <m/>
    <x v="1"/>
    <s v=""/>
    <d v="2025-09-18T00:00:00"/>
    <n v="9360"/>
    <n v="56160"/>
    <n v="185.328"/>
    <n v="20050"/>
    <s v="NR"/>
    <n v="365"/>
    <s v="No"/>
    <s v="No"/>
    <s v="Si"/>
    <s v="Si"/>
    <s v="Si"/>
    <s v="No"/>
    <d v="2026-08-19T00:00:00"/>
    <s v=""/>
    <n v="20"/>
    <m/>
    <s v="One Wey"/>
    <s v="B"/>
    <s v="One Wey  B"/>
  </r>
  <r>
    <s v="M_K11_DER_"/>
    <x v="84"/>
    <s v="Corona Nr 330Cc X 6"/>
    <n v="12"/>
    <m/>
    <m/>
    <d v="2026-09-17T00:00:00"/>
    <n v="344"/>
    <s v="Mayor a 120 días"/>
    <n v="0.94246575342465755"/>
    <m/>
    <x v="1"/>
    <s v=""/>
    <d v="2025-09-17T00:00:00"/>
    <n v="3120"/>
    <n v="18720"/>
    <n v="61.776000000000003"/>
    <n v="20050"/>
    <s v="NR"/>
    <n v="365"/>
    <s v="No"/>
    <s v="No"/>
    <s v="Si"/>
    <s v="Si"/>
    <s v="Si"/>
    <s v="No"/>
    <d v="2026-08-18T00:00:00"/>
    <s v=""/>
    <n v="21"/>
    <m/>
    <s v="One Wey"/>
    <s v="B"/>
    <s v="One Wey  B"/>
  </r>
  <r>
    <s v="M_K11_IZQ_"/>
    <x v="53"/>
    <s v="costeña bcna lta 269 Ccx6"/>
    <n v="75"/>
    <m/>
    <m/>
    <d v="2026-03-05T00:00:00"/>
    <n v="148"/>
    <s v="Mayor a 120 días"/>
    <n v="0.82222222222222219"/>
    <m/>
    <x v="1"/>
    <s v=""/>
    <d v="2025-09-06T00:00:00"/>
    <n v="45000"/>
    <n v="270000"/>
    <n v="726.3"/>
    <n v="22102"/>
    <s v="Lata"/>
    <n v="180"/>
    <s v="No"/>
    <s v="No"/>
    <s v="Si"/>
    <s v="Si"/>
    <s v="Si"/>
    <s v="No"/>
    <d v="2026-02-03T00:00:00"/>
    <s v=""/>
    <n v="32"/>
    <m/>
    <s v="One Wey"/>
    <s v="B"/>
    <s v="One Wey  B"/>
  </r>
  <r>
    <s v="M_K12_DER_"/>
    <x v="42"/>
    <s v="Budweiser Lta  269Ccx24 Pack"/>
    <n v="41"/>
    <m/>
    <m/>
    <d v="2026-07-02T00:00:00"/>
    <n v="267"/>
    <s v="Mayor a 120 días"/>
    <n v="0.98888888888888893"/>
    <m/>
    <x v="1"/>
    <s v=""/>
    <d v="2025-10-05T00:00:00"/>
    <n v="6150"/>
    <n v="147600"/>
    <n v="397.04399999999998"/>
    <n v="7993"/>
    <s v="Lata"/>
    <n v="270"/>
    <s v="No"/>
    <s v="No"/>
    <s v="Si"/>
    <s v="Si"/>
    <s v="Si"/>
    <s v="No"/>
    <d v="2026-06-02T00:00:00"/>
    <s v=""/>
    <n v="3"/>
    <m/>
    <s v="One Wey"/>
    <s v="B"/>
    <s v="One Wey  B"/>
  </r>
  <r>
    <s v="M_K12_IZQ_ "/>
    <x v="86"/>
    <s v="Modelo Tw 355Cc x 6"/>
    <n v="54"/>
    <m/>
    <m/>
    <d v="2026-07-23T00:00:00"/>
    <n v="288"/>
    <s v="Mayor a 120 días"/>
    <n v="0.78904109589041094"/>
    <m/>
    <x v="1"/>
    <s v=""/>
    <d v="2025-07-23T00:00:00"/>
    <n v="11664"/>
    <n v="69984"/>
    <n v="248.44319999999999"/>
    <n v="21177"/>
    <s v="NR"/>
    <n v="365"/>
    <s v="No"/>
    <s v="No"/>
    <s v="Si"/>
    <s v="Si"/>
    <s v="Si"/>
    <s v="No"/>
    <d v="2026-06-23T00:00:00"/>
    <s v=""/>
    <n v="77"/>
    <m/>
    <s v="One Wey"/>
    <s v="B"/>
    <s v="One Wey  B"/>
  </r>
  <r>
    <s v="M_K12_IZQ_ "/>
    <x v="86"/>
    <s v="Modelo Tw 355Cc x 6"/>
    <n v="10"/>
    <m/>
    <m/>
    <d v="2026-07-22T00:00:00"/>
    <n v="287"/>
    <s v="Mayor a 120 días"/>
    <n v="0.78630136986301369"/>
    <m/>
    <x v="1"/>
    <s v=""/>
    <d v="2025-07-22T00:00:00"/>
    <n v="2160"/>
    <n v="12960"/>
    <n v="46.008000000000003"/>
    <n v="21177"/>
    <s v="NR"/>
    <n v="365"/>
    <s v="No"/>
    <s v="No"/>
    <s v="Si"/>
    <s v="Si"/>
    <s v="Si"/>
    <s v="No"/>
    <d v="2026-06-22T00:00:00"/>
    <s v=""/>
    <n v="78"/>
    <m/>
    <s v="One Wey"/>
    <s v="B"/>
    <s v="One Wey  B"/>
  </r>
  <r>
    <s v="M_K13_DER_"/>
    <x v="22"/>
    <s v="Pony Malta Pet 200ccX30"/>
    <n v="25"/>
    <n v="133"/>
    <m/>
    <d v="2025-12-14T00:00:00"/>
    <n v="67"/>
    <s v="Menos de 90 dìas"/>
    <n v="0.74444444444444446"/>
    <m/>
    <x v="1"/>
    <s v=""/>
    <d v="2025-09-15T00:00:00"/>
    <n v="3508"/>
    <n v="105240"/>
    <n v="210.48"/>
    <n v="3810"/>
    <s v="Pet"/>
    <n v="90"/>
    <s v="No"/>
    <s v="Si"/>
    <s v="Si"/>
    <s v="Si"/>
    <s v="Si"/>
    <s v="No"/>
    <d v="2025-11-14T00:00:00"/>
    <s v=""/>
    <n v="23"/>
    <m/>
    <s v="One Wey"/>
    <s v="B"/>
    <s v="One Wey  B"/>
  </r>
  <r>
    <s v="M_K13_DER_"/>
    <x v="66"/>
    <s v="Aguila Lig CAN LtaN 330ccX6 THERMO INK"/>
    <n v="1"/>
    <m/>
    <m/>
    <d v="2026-04-02T00:00:00"/>
    <n v="176"/>
    <s v="Mayor a 120 días"/>
    <n v="0.97777777777777775"/>
    <m/>
    <x v="1"/>
    <s v=""/>
    <d v="2025-10-04T00:00:00"/>
    <n v="480"/>
    <n v="2880"/>
    <n v="9.5039999999999996"/>
    <n v="22315"/>
    <s v="Lata"/>
    <n v="180"/>
    <s v="No"/>
    <s v="No"/>
    <s v="Si"/>
    <s v="Si"/>
    <s v="Si"/>
    <s v="No"/>
    <d v="2026-03-03T00:00:00"/>
    <s v=""/>
    <n v="4"/>
    <m/>
    <s v="One Wey"/>
    <s v="B"/>
    <s v="One Wey  B"/>
  </r>
  <r>
    <s v="M_K13_IZQ_"/>
    <x v="59"/>
    <s v="AGUILA ORIGINAL  LTA 330 CC *12 LN9"/>
    <n v="8"/>
    <m/>
    <m/>
    <d v="2026-07-04T00:00:00"/>
    <n v="269"/>
    <s v="Mayor a 120 días"/>
    <n v="0.99629629629629635"/>
    <m/>
    <x v="1"/>
    <s v=""/>
    <d v="2025-10-07T00:00:00"/>
    <n v="2000"/>
    <n v="24000"/>
    <n v="79.2"/>
    <n v="22006"/>
    <s v="Lata"/>
    <n v="270"/>
    <s v="No"/>
    <s v="No"/>
    <s v="Si"/>
    <s v="Si"/>
    <s v="Si"/>
    <s v="No"/>
    <d v="2026-06-04T00:00:00"/>
    <s v=""/>
    <n v="1"/>
    <m/>
    <s v="One Wey"/>
    <s v="B"/>
    <s v="One Wey  B"/>
  </r>
  <r>
    <s v="M_K14_DER_"/>
    <x v="25"/>
    <s v="Pony Malta Pet 1.5LX 6"/>
    <n v="44"/>
    <m/>
    <m/>
    <d v="2026-01-15T00:00:00"/>
    <n v="99"/>
    <s v="Menos de 120 días"/>
    <n v="0.82499999999999996"/>
    <s v="S"/>
    <x v="1"/>
    <s v=""/>
    <d v="2025-09-17T00:00:00"/>
    <n v="4400"/>
    <n v="26400"/>
    <n v="396"/>
    <n v="2224"/>
    <s v="Pet"/>
    <n v="120"/>
    <s v="No"/>
    <s v="No"/>
    <s v="Si"/>
    <s v="Si"/>
    <s v="Si"/>
    <s v="No"/>
    <d v="2025-12-16T00:00:00"/>
    <s v=""/>
    <n v="21"/>
    <m/>
    <s v="One Wey"/>
    <s v="B"/>
    <s v="One Wey  B"/>
  </r>
  <r>
    <s v="M_K14_ IZQ"/>
    <x v="80"/>
    <s v="Aguila Lta 269Cc X 6"/>
    <n v="37"/>
    <m/>
    <m/>
    <d v="2026-05-25T00:00:00"/>
    <n v="229"/>
    <s v="Mayor a 120 días"/>
    <n v="0.8481481481481481"/>
    <m/>
    <x v="1"/>
    <s v=""/>
    <d v="2025-08-28T00:00:00"/>
    <n v="22200"/>
    <n v="133200"/>
    <n v="358.30799999999999"/>
    <n v="9909"/>
    <s v="Lata"/>
    <n v="270"/>
    <s v="No"/>
    <s v="No"/>
    <s v="Si"/>
    <s v="Si"/>
    <s v="Si"/>
    <s v="No"/>
    <d v="2026-04-25T00:00:00"/>
    <s v=""/>
    <n v="41"/>
    <m/>
    <s v="One Wey"/>
    <s v="B"/>
    <s v="One Wey  B"/>
  </r>
  <r>
    <s v="M_K15_"/>
    <x v="80"/>
    <s v="Aguila Lta 269Cc X 6"/>
    <n v="75"/>
    <m/>
    <m/>
    <d v="2026-05-26T00:00:00"/>
    <n v="230"/>
    <s v="Mayor a 120 días"/>
    <n v="0.85185185185185186"/>
    <m/>
    <x v="1"/>
    <s v=""/>
    <d v="2025-08-29T00:00:00"/>
    <n v="45000"/>
    <n v="270000"/>
    <n v="726.3"/>
    <n v="9909"/>
    <s v="Lata"/>
    <n v="270"/>
    <s v="No"/>
    <s v="No"/>
    <s v="Si"/>
    <s v="Si"/>
    <s v="Si"/>
    <s v="No"/>
    <d v="2026-04-26T00:00:00"/>
    <s v=""/>
    <n v="40"/>
    <m/>
    <s v="One Wey"/>
    <s v="B"/>
    <s v="One Wey  B"/>
  </r>
  <r>
    <s v="M_L_PASILLO-1"/>
    <x v="24"/>
    <s v="Pony Malta Pet 1.0L X 15"/>
    <n v="115"/>
    <m/>
    <m/>
    <d v="2026-01-31T00:00:00"/>
    <n v="115"/>
    <s v="Menos de 120 días"/>
    <n v="0.95833333333333337"/>
    <m/>
    <x v="1"/>
    <s v=""/>
    <d v="2025-10-03T00:00:00"/>
    <n v="5980"/>
    <n v="89700"/>
    <n v="897"/>
    <n v="7078"/>
    <s v="Pet"/>
    <n v="120"/>
    <s v="No"/>
    <s v="No"/>
    <s v="Si"/>
    <s v="Si"/>
    <s v="Si"/>
    <s v="No"/>
    <d v="2026-01-01T00:00:00"/>
    <s v=""/>
    <n v="5"/>
    <m/>
    <s v="One Wey"/>
    <s v="B"/>
    <s v="One Wey  B"/>
  </r>
  <r>
    <s v="M_L_PASILLO-2"/>
    <x v="30"/>
    <s v="Pony Malta Pet 330cc X 24"/>
    <n v="112"/>
    <m/>
    <m/>
    <d v="2026-01-03T00:00:00"/>
    <n v="87"/>
    <s v="Menos de 90 dìas"/>
    <n v="0.96666666666666667"/>
    <d v="1899-12-30T08:47:00"/>
    <x v="6"/>
    <s v="Excluir"/>
    <d v="2025-10-05T00:00:00"/>
    <n v="10752"/>
    <n v="258048"/>
    <n v="851.55840000000001"/>
    <n v="2222"/>
    <s v="Pet"/>
    <n v="90"/>
    <s v="No"/>
    <s v="No"/>
    <s v="Si"/>
    <s v="Si"/>
    <s v="Si"/>
    <s v="No"/>
    <d v="2025-12-04T00:00:00"/>
    <s v=""/>
    <n v="3"/>
    <m/>
    <s v="One Wey"/>
    <s v="B"/>
    <s v="One Wey  B"/>
  </r>
  <r>
    <s v="M_L_PASILLO-3"/>
    <x v="30"/>
    <s v="Pony Malta Pet 330cc X 24"/>
    <n v="28"/>
    <m/>
    <m/>
    <d v="2026-01-02T00:00:00"/>
    <n v="86"/>
    <s v="Menos de 90 dìas"/>
    <n v="0.9555555555555556"/>
    <m/>
    <x v="1"/>
    <s v=""/>
    <d v="2025-10-04T00:00:00"/>
    <n v="2688"/>
    <n v="64512"/>
    <n v="212.8896"/>
    <n v="2222"/>
    <s v="Pet"/>
    <n v="90"/>
    <s v="No"/>
    <s v="No"/>
    <s v="Si"/>
    <s v="Si"/>
    <s v="Si"/>
    <s v="No"/>
    <d v="2025-12-03T00:00:00"/>
    <s v=""/>
    <n v="4"/>
    <m/>
    <s v="One Wey"/>
    <s v="B"/>
    <s v="One Wey  B"/>
  </r>
  <r>
    <s v="M_L_PASILLO-3"/>
    <x v="30"/>
    <s v="Pony Malta Pet 330cc X 24"/>
    <n v="20"/>
    <m/>
    <m/>
    <d v="2026-01-03T00:00:00"/>
    <n v="87"/>
    <s v="Menos de 90 dìas"/>
    <n v="0.96666666666666667"/>
    <d v="1899-12-30T02:35:00"/>
    <x v="6"/>
    <s v="Excluir"/>
    <d v="2025-10-05T00:00:00"/>
    <n v="1920"/>
    <n v="46080"/>
    <n v="152.06399999999999"/>
    <n v="2222"/>
    <s v="Pet"/>
    <n v="90"/>
    <s v="No"/>
    <s v="No"/>
    <s v="Si"/>
    <s v="Si"/>
    <s v="Si"/>
    <s v="No"/>
    <d v="2025-12-04T00:00:00"/>
    <s v=""/>
    <n v="3"/>
    <m/>
    <s v="One Wey"/>
    <s v="B"/>
    <s v="One Wey  B"/>
  </r>
  <r>
    <s v="M_L1_IZQ_"/>
    <x v="22"/>
    <s v="Pony Malta Pet 200ccX30"/>
    <n v="26"/>
    <m/>
    <m/>
    <d v="2025-12-13T00:00:00"/>
    <n v="66"/>
    <s v="Menos de 90 dìas"/>
    <n v="0.73333333333333328"/>
    <m/>
    <x v="1"/>
    <s v=""/>
    <d v="2025-09-14T00:00:00"/>
    <n v="3510"/>
    <n v="105300"/>
    <n v="210.6"/>
    <n v="3810"/>
    <s v="Pet"/>
    <n v="90"/>
    <s v="No"/>
    <s v="Si"/>
    <s v="Si"/>
    <s v="Si"/>
    <s v="Si"/>
    <s v="No"/>
    <d v="2025-11-13T00:00:00"/>
    <s v=""/>
    <n v="24"/>
    <m/>
    <s v="One Wey"/>
    <s v="B"/>
    <s v="One Wey  B"/>
  </r>
  <r>
    <s v="M_L1_DER_"/>
    <x v="59"/>
    <s v="AGUILA ORIGINAL  LTA 330 CC *12 LN9"/>
    <n v="57"/>
    <m/>
    <m/>
    <d v="2026-07-05T00:00:00"/>
    <n v="270"/>
    <s v="Mayor a 120 días"/>
    <n v="1"/>
    <m/>
    <x v="1"/>
    <s v=""/>
    <d v="2025-10-08T00:00:00"/>
    <n v="14250"/>
    <n v="171000"/>
    <n v="564.29999999999995"/>
    <n v="22006"/>
    <s v="Lata"/>
    <n v="270"/>
    <s v="No"/>
    <s v="No"/>
    <s v="Si"/>
    <s v="Si"/>
    <s v="Si"/>
    <s v="No"/>
    <d v="2026-06-05T00:00:00"/>
    <s v=""/>
    <n v="0"/>
    <m/>
    <s v="One Wey"/>
    <s v="B"/>
    <s v="One Wey  B"/>
  </r>
  <r>
    <s v="M_L2_IZQ_"/>
    <x v="24"/>
    <s v="Pony Malta Pet 1.0L X 15"/>
    <n v="40"/>
    <m/>
    <m/>
    <d v="2026-01-31T00:00:00"/>
    <n v="115"/>
    <s v="Menos de 120 días"/>
    <n v="0.95833333333333337"/>
    <m/>
    <x v="1"/>
    <s v=""/>
    <d v="2025-10-03T00:00:00"/>
    <n v="2080"/>
    <n v="31200"/>
    <n v="312"/>
    <n v="7078"/>
    <s v="Pet"/>
    <n v="120"/>
    <s v="No"/>
    <s v="No"/>
    <s v="Si"/>
    <s v="Si"/>
    <s v="Si"/>
    <s v="No"/>
    <d v="2026-01-01T00:00:00"/>
    <s v=""/>
    <n v="5"/>
    <m/>
    <s v="One Wey"/>
    <s v="B"/>
    <s v="One Wey  B"/>
  </r>
  <r>
    <s v="M_L2_DER_"/>
    <x v="85"/>
    <s v="Poker Lta 330CC X 6 SIX"/>
    <n v="45"/>
    <m/>
    <m/>
    <d v="2026-02-20T00:00:00"/>
    <n v="135"/>
    <s v="Mayor a 120 días"/>
    <n v="0.5"/>
    <m/>
    <x v="5"/>
    <s v="Excluir"/>
    <d v="2025-05-26T00:00:00"/>
    <n v="21600"/>
    <n v="129600"/>
    <n v="427.68"/>
    <n v="20672"/>
    <s v="Lata"/>
    <n v="270"/>
    <s v="No"/>
    <s v="No"/>
    <s v="No"/>
    <s v="Si"/>
    <s v="Si"/>
    <s v="No"/>
    <d v="2026-01-21T00:00:00"/>
    <s v=""/>
    <n v="135"/>
    <m/>
    <s v="One Wey"/>
    <s v="B"/>
    <s v="One Wey  B"/>
  </r>
  <r>
    <s v="M_L2_DER_"/>
    <x v="84"/>
    <s v="Corona Nr 330Cc X 6"/>
    <n v="1"/>
    <m/>
    <m/>
    <d v="2026-09-17T00:00:00"/>
    <n v="344"/>
    <s v="Mayor a 120 días"/>
    <n v="0.94246575342465755"/>
    <m/>
    <x v="1"/>
    <s v=""/>
    <d v="2025-09-17T00:00:00"/>
    <n v="260"/>
    <n v="1560"/>
    <n v="5.1479999999999997"/>
    <n v="20050"/>
    <s v="NR"/>
    <n v="365"/>
    <s v="No"/>
    <s v="No"/>
    <s v="Si"/>
    <s v="Si"/>
    <s v="Si"/>
    <s v="No"/>
    <d v="2026-08-18T00:00:00"/>
    <s v=""/>
    <n v="21"/>
    <m/>
    <s v="One Wey"/>
    <s v="B"/>
    <s v="One Wey  B"/>
  </r>
  <r>
    <s v="M_L3_IZQ_"/>
    <x v="25"/>
    <s v="Pony Malta Pet 1.5LX 6"/>
    <n v="26"/>
    <m/>
    <m/>
    <d v="2026-01-21T00:00:00"/>
    <n v="105"/>
    <s v="Menos de 120 días"/>
    <n v="0.875"/>
    <m/>
    <x v="1"/>
    <s v=""/>
    <d v="2025-09-23T00:00:00"/>
    <n v="2600"/>
    <n v="15600"/>
    <n v="234"/>
    <n v="2224"/>
    <s v="Pet"/>
    <n v="120"/>
    <s v="No"/>
    <s v="No"/>
    <s v="Si"/>
    <s v="Si"/>
    <s v="Si"/>
    <s v="No"/>
    <d v="2025-12-22T00:00:00"/>
    <s v=""/>
    <n v="15"/>
    <m/>
    <s v="One Wey"/>
    <s v="B"/>
    <s v="One Wey  B"/>
  </r>
  <r>
    <s v="M_L3_ DER"/>
    <x v="24"/>
    <s v="Pony Malta Pet 1.0L X 15"/>
    <n v="40"/>
    <m/>
    <m/>
    <d v="2026-01-31T00:00:00"/>
    <n v="115"/>
    <s v="Menos de 120 días"/>
    <n v="0.95833333333333337"/>
    <m/>
    <x v="1"/>
    <s v=""/>
    <d v="2025-10-03T00:00:00"/>
    <n v="2080"/>
    <n v="31200"/>
    <n v="312"/>
    <n v="7078"/>
    <s v="Pet"/>
    <n v="120"/>
    <s v="No"/>
    <s v="No"/>
    <s v="Si"/>
    <s v="Si"/>
    <s v="Si"/>
    <s v="No"/>
    <d v="2026-01-01T00:00:00"/>
    <s v=""/>
    <n v="5"/>
    <m/>
    <s v="One Wey"/>
    <s v="B"/>
    <s v="One Wey  B"/>
  </r>
  <r>
    <s v="M_L4_IZQ_"/>
    <x v="84"/>
    <s v="Corona Nr 330Cc X 6"/>
    <n v="18"/>
    <m/>
    <m/>
    <d v="2026-09-18T00:00:00"/>
    <n v="345"/>
    <s v="Mayor a 120 días"/>
    <n v="0.9452054794520548"/>
    <m/>
    <x v="1"/>
    <s v=""/>
    <d v="2025-09-18T00:00:00"/>
    <n v="4680"/>
    <n v="28080"/>
    <n v="92.664000000000001"/>
    <n v="20050"/>
    <s v="NR"/>
    <n v="365"/>
    <s v="No"/>
    <s v="No"/>
    <s v="Si"/>
    <s v="Si"/>
    <s v="Si"/>
    <s v="No"/>
    <d v="2026-08-19T00:00:00"/>
    <s v=""/>
    <n v="20"/>
    <m/>
    <s v="One Wey"/>
    <s v="B"/>
    <s v="One Wey  B"/>
  </r>
  <r>
    <s v="M_L4_DER_"/>
    <x v="80"/>
    <s v="Aguila Lta 269Cc X 6"/>
    <n v="29"/>
    <m/>
    <m/>
    <d v="2026-06-27T00:00:00"/>
    <n v="262"/>
    <s v="Mayor a 120 días"/>
    <n v="0.97037037037037033"/>
    <m/>
    <x v="1"/>
    <s v=""/>
    <d v="2025-09-30T00:00:00"/>
    <n v="17400"/>
    <n v="104400"/>
    <n v="280.83600000000001"/>
    <n v="9909"/>
    <s v="Lata"/>
    <n v="270"/>
    <s v="No"/>
    <s v="No"/>
    <s v="Si"/>
    <s v="Si"/>
    <s v="Si"/>
    <s v="No"/>
    <d v="2026-05-28T00:00:00"/>
    <s v=""/>
    <n v="8"/>
    <m/>
    <s v="One Wey"/>
    <s v="B"/>
    <s v="One Wey  B"/>
  </r>
  <r>
    <s v="M_L4_DER_"/>
    <x v="80"/>
    <s v="Aguila Lta 269Cc X 6"/>
    <n v="23"/>
    <m/>
    <m/>
    <d v="2026-06-25T00:00:00"/>
    <n v="260"/>
    <s v="Mayor a 120 días"/>
    <n v="0.96296296296296291"/>
    <m/>
    <x v="1"/>
    <s v=""/>
    <d v="2025-09-28T00:00:00"/>
    <n v="13800"/>
    <n v="82800"/>
    <n v="222.732"/>
    <n v="9909"/>
    <s v="Lata"/>
    <n v="270"/>
    <s v="No"/>
    <s v="No"/>
    <s v="Si"/>
    <s v="Si"/>
    <s v="Si"/>
    <s v="No"/>
    <d v="2026-05-26T00:00:00"/>
    <s v=""/>
    <n v="10"/>
    <m/>
    <s v="One Wey"/>
    <s v="B"/>
    <s v="One Wey  B"/>
  </r>
  <r>
    <s v="M_L5_IZQ "/>
    <x v="56"/>
    <s v="Aguila Lta N 330cc X 6 SIX"/>
    <n v="57"/>
    <m/>
    <m/>
    <d v="2026-02-15T00:00:00"/>
    <n v="130"/>
    <s v="Mayor a 120 días"/>
    <n v="0.48148148148148145"/>
    <s v="NVL 2"/>
    <x v="5"/>
    <s v="Excluir"/>
    <d v="2025-05-21T00:00:00"/>
    <n v="27360"/>
    <n v="164160"/>
    <n v="541.72799999999995"/>
    <n v="20668"/>
    <s v="Lata"/>
    <n v="270"/>
    <s v="No"/>
    <s v="No"/>
    <s v="No"/>
    <s v="Si"/>
    <s v="Si"/>
    <s v="No"/>
    <d v="2026-01-16T00:00:00"/>
    <s v=""/>
    <n v="140"/>
    <m/>
    <s v="One Wey"/>
    <s v="B"/>
    <s v="One Wey  B"/>
  </r>
  <r>
    <s v="M_L5_IZQ "/>
    <x v="56"/>
    <s v="Aguila Lta N 330cc X 6 SIX"/>
    <n v="1"/>
    <m/>
    <m/>
    <d v="2026-02-14T00:00:00"/>
    <n v="129"/>
    <s v="Mayor a 120 días"/>
    <n v="0.4777777777777778"/>
    <s v="NVL 2"/>
    <x v="5"/>
    <s v="Excluir"/>
    <d v="2025-05-20T00:00:00"/>
    <n v="480"/>
    <n v="2880"/>
    <n v="9.5039999999999996"/>
    <n v="20668"/>
    <s v="Lata"/>
    <n v="270"/>
    <s v="No"/>
    <s v="No"/>
    <s v="No"/>
    <s v="Si"/>
    <s v="Si"/>
    <s v="No"/>
    <d v="2026-01-15T00:00:00"/>
    <s v=""/>
    <n v="141"/>
    <m/>
    <s v="One Wey"/>
    <s v="B"/>
    <s v="One Wey  B"/>
  </r>
  <r>
    <s v="M_L5_DER_"/>
    <x v="56"/>
    <s v="Aguila Lta N 330cc X 6 SIX"/>
    <n v="57"/>
    <m/>
    <m/>
    <d v="2026-02-15T00:00:00"/>
    <n v="130"/>
    <s v="Mayor a 120 días"/>
    <n v="0.48148148148148145"/>
    <s v="NVL 2"/>
    <x v="5"/>
    <s v="Excluir"/>
    <d v="2025-05-21T00:00:00"/>
    <n v="27360"/>
    <n v="164160"/>
    <n v="541.72799999999995"/>
    <n v="20668"/>
    <s v="Lata"/>
    <n v="270"/>
    <s v="No"/>
    <s v="No"/>
    <s v="No"/>
    <s v="Si"/>
    <s v="Si"/>
    <s v="No"/>
    <d v="2026-01-16T00:00:00"/>
    <s v=""/>
    <n v="140"/>
    <m/>
    <s v="One Wey"/>
    <s v="B"/>
    <s v="One Wey  B"/>
  </r>
  <r>
    <s v="M_L5_DER_"/>
    <x v="66"/>
    <s v="Aguila Lig CAN LtaN 330ccX6 THERMO INK"/>
    <n v="1"/>
    <m/>
    <m/>
    <d v="2026-03-18T00:00:00"/>
    <n v="161"/>
    <s v="Mayor a 120 días"/>
    <n v="0.89444444444444449"/>
    <m/>
    <x v="1"/>
    <s v=""/>
    <d v="2025-09-19T00:00:00"/>
    <n v="480"/>
    <n v="2880"/>
    <n v="9.5039999999999996"/>
    <n v="22315"/>
    <s v="Lata"/>
    <n v="180"/>
    <s v="No"/>
    <s v="No"/>
    <s v="Si"/>
    <s v="Si"/>
    <s v="Si"/>
    <s v="No"/>
    <d v="2026-02-16T00:00:00"/>
    <s v=""/>
    <n v="19"/>
    <m/>
    <s v="One Wey"/>
    <s v="B"/>
    <s v="One Wey  B"/>
  </r>
  <r>
    <s v="M_L5_DER_"/>
    <x v="87"/>
    <s v="POKER LTA 330 CC *12 LN9"/>
    <n v="1"/>
    <m/>
    <m/>
    <d v="2026-06-28T00:00:00"/>
    <n v="263"/>
    <s v="Mayor a 120 días"/>
    <n v="0.97407407407407409"/>
    <s v="AVERIA"/>
    <x v="1"/>
    <s v=""/>
    <d v="2025-10-01T00:00:00"/>
    <n v="250"/>
    <n v="3000"/>
    <n v="9.9"/>
    <n v="22256"/>
    <s v="Lata"/>
    <n v="270"/>
    <s v="No"/>
    <s v="No"/>
    <s v="Si"/>
    <s v="Si"/>
    <s v="Si"/>
    <s v="No"/>
    <d v="2026-05-29T00:00:00"/>
    <s v=""/>
    <n v="7"/>
    <m/>
    <s v="One Wey"/>
    <s v="B"/>
    <s v="One Wey  B"/>
  </r>
  <r>
    <s v="M_L6_IZQ_"/>
    <x v="87"/>
    <s v="POKER LTA 330 CC *12 LN9"/>
    <n v="12"/>
    <m/>
    <m/>
    <d v="2026-06-28T00:00:00"/>
    <n v="263"/>
    <s v="Mayor a 120 días"/>
    <n v="0.97407407407407409"/>
    <s v="NUEVA PRESENTACION"/>
    <x v="1"/>
    <s v=""/>
    <d v="2025-10-01T00:00:00"/>
    <n v="3000"/>
    <n v="36000"/>
    <n v="118.8"/>
    <n v="22256"/>
    <s v="Lata"/>
    <n v="270"/>
    <s v="No"/>
    <s v="No"/>
    <s v="Si"/>
    <s v="Si"/>
    <s v="Si"/>
    <s v="No"/>
    <d v="2026-05-29T00:00:00"/>
    <s v=""/>
    <n v="7"/>
    <m/>
    <s v="One Wey"/>
    <s v="B"/>
    <s v="One Wey  B"/>
  </r>
  <r>
    <s v="M_L6_DER_"/>
    <x v="66"/>
    <s v="Aguila Lig CAN LtaN 330ccX6 THERMO INK"/>
    <n v="36"/>
    <m/>
    <m/>
    <d v="2026-03-11T00:00:00"/>
    <n v="154"/>
    <s v="Mayor a 120 días"/>
    <n v="0.85555555555555551"/>
    <m/>
    <x v="1"/>
    <s v=""/>
    <d v="2025-09-12T00:00:00"/>
    <n v="17280"/>
    <n v="103680"/>
    <n v="342.14400000000001"/>
    <n v="22315"/>
    <s v="Lata"/>
    <n v="180"/>
    <s v="No"/>
    <s v="No"/>
    <s v="Si"/>
    <s v="Si"/>
    <s v="Si"/>
    <s v="No"/>
    <d v="2026-02-09T00:00:00"/>
    <s v=""/>
    <n v="26"/>
    <m/>
    <s v="One Wey"/>
    <s v="B"/>
    <s v="One Wey  B"/>
  </r>
  <r>
    <s v="M_L6_DER_"/>
    <x v="66"/>
    <s v="Aguila Lig CAN LtaN 330ccX6 THERMO INK"/>
    <n v="29"/>
    <m/>
    <m/>
    <d v="2026-03-18T00:00:00"/>
    <n v="161"/>
    <s v="Mayor a 120 días"/>
    <n v="0.89444444444444449"/>
    <m/>
    <x v="1"/>
    <s v=""/>
    <d v="2025-09-19T00:00:00"/>
    <n v="13920"/>
    <n v="83520"/>
    <n v="275.61599999999999"/>
    <n v="22315"/>
    <s v="Lata"/>
    <n v="180"/>
    <s v="No"/>
    <s v="No"/>
    <s v="Si"/>
    <s v="Si"/>
    <s v="Si"/>
    <s v="No"/>
    <d v="2026-02-16T00:00:00"/>
    <s v=""/>
    <n v="19"/>
    <m/>
    <s v="One Wey"/>
    <s v="B"/>
    <s v="One Wey  B"/>
  </r>
  <r>
    <s v="M_L7_IZQ"/>
    <x v="56"/>
    <s v="Aguila Lta N 330cc X 6 SIX"/>
    <n v="31"/>
    <m/>
    <m/>
    <d v="2026-02-15T00:00:00"/>
    <n v="130"/>
    <s v="Mayor a 120 días"/>
    <n v="0.48148148148148145"/>
    <m/>
    <x v="5"/>
    <s v="Excluir"/>
    <d v="2025-05-21T00:00:00"/>
    <n v="14880"/>
    <n v="89280"/>
    <n v="294.62400000000002"/>
    <n v="20668"/>
    <s v="Lata"/>
    <n v="270"/>
    <s v="No"/>
    <s v="No"/>
    <s v="No"/>
    <s v="Si"/>
    <s v="Si"/>
    <s v="No"/>
    <d v="2026-01-16T00:00:00"/>
    <s v=""/>
    <n v="140"/>
    <m/>
    <s v="One Wey"/>
    <s v="B"/>
    <s v="One Wey  B"/>
  </r>
  <r>
    <s v="M_L7_DER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One Wey"/>
    <s v="B"/>
    <s v="One Wey  B"/>
  </r>
  <r>
    <s v="M_L8_IZQ_"/>
    <x v="54"/>
    <s v="Stella Artois Nr 300Cc X 6"/>
    <n v="18"/>
    <m/>
    <m/>
    <d v="2026-05-21T00:00:00"/>
    <n v="225"/>
    <s v="Mayor a 120 días"/>
    <n v="0.83333333333333337"/>
    <s v="MITAD"/>
    <x v="1"/>
    <s v=""/>
    <d v="2025-08-24T00:00:00"/>
    <n v="4320"/>
    <n v="25920"/>
    <n v="77.760000000000005"/>
    <n v="20463"/>
    <s v="NR"/>
    <n v="270"/>
    <s v="No"/>
    <s v="No"/>
    <s v="Si"/>
    <s v="Si"/>
    <s v="Si"/>
    <s v="No"/>
    <d v="2026-04-21T00:00:00"/>
    <s v=""/>
    <n v="45"/>
    <m/>
    <s v="One Wey"/>
    <s v="B"/>
    <s v="One Wey  B"/>
  </r>
  <r>
    <s v="M_L8_IZQ_"/>
    <x v="54"/>
    <s v="Stella Artois Nr 300Cc X 6"/>
    <n v="30"/>
    <m/>
    <m/>
    <d v="2026-06-13T00:00:00"/>
    <n v="248"/>
    <s v="Mayor a 120 días"/>
    <n v="0.91851851851851851"/>
    <m/>
    <x v="1"/>
    <s v=""/>
    <d v="2025-09-16T00:00:00"/>
    <n v="7200"/>
    <n v="43200"/>
    <n v="129.6"/>
    <n v="20463"/>
    <s v="NR"/>
    <n v="270"/>
    <s v="No"/>
    <s v="No"/>
    <s v="Si"/>
    <s v="Si"/>
    <s v="Si"/>
    <s v="No"/>
    <d v="2026-05-14T00:00:00"/>
    <s v=""/>
    <n v="22"/>
    <m/>
    <s v="One Wey"/>
    <s v="B"/>
    <s v="One Wey  B"/>
  </r>
  <r>
    <s v="M_L8_IZQ_"/>
    <x v="54"/>
    <s v="Stella Artois Nr 300Cc X 6"/>
    <n v="2"/>
    <m/>
    <m/>
    <d v="2026-05-19T00:00:00"/>
    <n v="223"/>
    <s v="Mayor a 120 días"/>
    <n v="0.82592592592592595"/>
    <m/>
    <x v="1"/>
    <s v=""/>
    <d v="2025-08-22T00:00:00"/>
    <n v="480"/>
    <n v="2880"/>
    <n v="8.64"/>
    <n v="20463"/>
    <s v="NR"/>
    <n v="270"/>
    <s v="No"/>
    <s v="No"/>
    <s v="Si"/>
    <s v="Si"/>
    <s v="Si"/>
    <s v="No"/>
    <d v="2026-04-19T00:00:00"/>
    <s v=""/>
    <n v="47"/>
    <m/>
    <s v="One Wey"/>
    <s v="B"/>
    <s v="One Wey  B"/>
  </r>
  <r>
    <s v="M_L8_DER_"/>
    <x v="88"/>
    <s v="Corona CERO Lta  269Ccx6"/>
    <n v="19"/>
    <m/>
    <m/>
    <d v="2026-09-27T00:00:00"/>
    <n v="354"/>
    <s v="Mayor a 120 días"/>
    <n v="0.96986301369863015"/>
    <m/>
    <x v="1"/>
    <s v=""/>
    <d v="2025-09-27T00:00:00"/>
    <n v="8892"/>
    <n v="53352"/>
    <n v="143.51687999999999"/>
    <n v="22242"/>
    <s v="Lata"/>
    <n v="365"/>
    <s v="No"/>
    <s v="No"/>
    <s v="Si"/>
    <s v="Si"/>
    <s v="Si"/>
    <s v="No"/>
    <d v="2026-08-28T00:00:00"/>
    <s v=""/>
    <n v="11"/>
    <m/>
    <s v="One Wey"/>
    <s v="B"/>
    <s v="One Wey  B"/>
  </r>
  <r>
    <s v="M_L9_IZQ_"/>
    <x v="89"/>
    <s v="Pony Malta Pet 330cc X 6"/>
    <n v="36"/>
    <m/>
    <m/>
    <d v="2025-11-25T00:00:00"/>
    <n v="48"/>
    <s v="Menos de 60 días"/>
    <n v="0.53333333333333333"/>
    <m/>
    <x v="1"/>
    <s v=""/>
    <d v="2025-08-27T00:00:00"/>
    <n v="13824"/>
    <n v="82944"/>
    <n v="273.71519999999998"/>
    <n v="2223"/>
    <s v="Pet"/>
    <n v="90"/>
    <s v="No"/>
    <s v="Si"/>
    <s v="No"/>
    <s v="Si"/>
    <s v="Si"/>
    <s v="No"/>
    <d v="2025-10-26T00:00:00"/>
    <s v=""/>
    <n v="42"/>
    <m/>
    <s v="One Wey"/>
    <s v="B"/>
    <s v="One Wey  B"/>
  </r>
  <r>
    <s v="M_L9_DER_"/>
    <x v="59"/>
    <s v="AGUILA ORIGINAL  LTA 330 CC *12 LN9"/>
    <n v="68"/>
    <m/>
    <m/>
    <d v="2026-07-04T00:00:00"/>
    <n v="269"/>
    <s v="Mayor a 120 días"/>
    <n v="0.99629629629629635"/>
    <m/>
    <x v="1"/>
    <s v=""/>
    <d v="2025-10-07T00:00:00"/>
    <n v="17000"/>
    <n v="204000"/>
    <n v="673.2"/>
    <n v="22006"/>
    <s v="Lata"/>
    <n v="270"/>
    <s v="No"/>
    <s v="No"/>
    <s v="Si"/>
    <s v="Si"/>
    <s v="Si"/>
    <s v="No"/>
    <d v="2026-06-04T00:00:00"/>
    <s v=""/>
    <n v="1"/>
    <m/>
    <s v="One Wey"/>
    <s v="B"/>
    <s v="One Wey  B"/>
  </r>
  <r>
    <s v="M_L10_IZQ_"/>
    <x v="84"/>
    <s v="Corona Nr 330Cc X 6"/>
    <n v="24"/>
    <m/>
    <m/>
    <d v="2026-09-17T00:00:00"/>
    <n v="344"/>
    <s v="Mayor a 120 días"/>
    <n v="0.94246575342465755"/>
    <m/>
    <x v="1"/>
    <s v=""/>
    <d v="2025-09-17T00:00:00"/>
    <n v="6240"/>
    <n v="37440"/>
    <n v="123.55200000000001"/>
    <n v="20050"/>
    <s v="NR"/>
    <n v="365"/>
    <s v="No"/>
    <s v="No"/>
    <s v="Si"/>
    <s v="Si"/>
    <s v="Si"/>
    <s v="No"/>
    <d v="2026-08-18T00:00:00"/>
    <s v=""/>
    <n v="21"/>
    <m/>
    <s v="One Wey"/>
    <s v="B"/>
    <s v="One Wey  B"/>
  </r>
  <r>
    <s v="M_L10_IZQ_"/>
    <x v="84"/>
    <s v="Corona Nr 330Cc X 6"/>
    <n v="32"/>
    <m/>
    <m/>
    <d v="2026-09-15T00:00:00"/>
    <n v="342"/>
    <s v="Mayor a 120 días"/>
    <n v="0.93698630136986305"/>
    <m/>
    <x v="1"/>
    <s v=""/>
    <d v="2025-09-15T00:00:00"/>
    <n v="8320"/>
    <n v="49920"/>
    <n v="164.73599999999999"/>
    <n v="20050"/>
    <s v="NR"/>
    <n v="365"/>
    <s v="No"/>
    <s v="No"/>
    <s v="Si"/>
    <s v="Si"/>
    <s v="Si"/>
    <s v="No"/>
    <d v="2026-08-16T00:00:00"/>
    <s v=""/>
    <n v="23"/>
    <m/>
    <s v="One Wey"/>
    <s v="B"/>
    <s v="One Wey  B"/>
  </r>
  <r>
    <s v="M_L10_DER_"/>
    <x v="24"/>
    <s v="Pony Malta Pet 1.0L X 15"/>
    <n v="25"/>
    <m/>
    <m/>
    <d v="2026-01-31T00:00:00"/>
    <n v="115"/>
    <s v="Menos de 120 días"/>
    <n v="0.95833333333333337"/>
    <m/>
    <x v="1"/>
    <s v=""/>
    <d v="2025-10-03T00:00:00"/>
    <n v="1300"/>
    <n v="19500"/>
    <n v="195"/>
    <n v="7078"/>
    <s v="Pet"/>
    <n v="120"/>
    <s v="No"/>
    <s v="No"/>
    <s v="Si"/>
    <s v="Si"/>
    <s v="Si"/>
    <s v="No"/>
    <d v="2026-01-01T00:00:00"/>
    <s v=""/>
    <n v="5"/>
    <m/>
    <s v="One Wey"/>
    <s v="B"/>
    <s v="One Wey  B"/>
  </r>
  <r>
    <s v="M_L11_IZQ_"/>
    <x v="86"/>
    <s v="Modelo Tw 355Cc x 6"/>
    <n v="30"/>
    <m/>
    <m/>
    <d v="2026-07-23T00:00:00"/>
    <n v="288"/>
    <s v="Mayor a 120 días"/>
    <n v="0.78904109589041094"/>
    <m/>
    <x v="1"/>
    <s v=""/>
    <d v="2025-07-23T00:00:00"/>
    <n v="6480"/>
    <n v="38880"/>
    <n v="138.024"/>
    <n v="21177"/>
    <s v="NR"/>
    <n v="365"/>
    <s v="No"/>
    <s v="No"/>
    <s v="Si"/>
    <s v="Si"/>
    <s v="Si"/>
    <s v="No"/>
    <d v="2026-06-23T00:00:00"/>
    <s v=""/>
    <n v="77"/>
    <m/>
    <s v="One Wey"/>
    <s v="B"/>
    <s v="One Wey  B"/>
  </r>
  <r>
    <s v="M_L11_IZQ_"/>
    <x v="86"/>
    <s v="Modelo Tw 355Cc x 6"/>
    <n v="22"/>
    <m/>
    <m/>
    <d v="2026-05-15T00:00:00"/>
    <n v="219"/>
    <s v="Mayor a 120 días"/>
    <n v="0.6"/>
    <m/>
    <x v="1"/>
    <s v=""/>
    <d v="2025-05-15T00:00:00"/>
    <n v="4752"/>
    <n v="28512"/>
    <n v="101.2176"/>
    <n v="21177"/>
    <s v="NR"/>
    <n v="365"/>
    <s v="No"/>
    <s v="No"/>
    <s v="No"/>
    <s v="Si"/>
    <s v="Si"/>
    <s v="No"/>
    <d v="2026-04-15T00:00:00"/>
    <s v=""/>
    <n v="146"/>
    <m/>
    <s v="One Wey"/>
    <s v="B"/>
    <s v="One Wey  B"/>
  </r>
  <r>
    <s v="M_L11_DER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One Wey"/>
    <s v="B"/>
    <s v="One Wey  B"/>
  </r>
  <r>
    <s v="M_L12_IZQ_"/>
    <x v="59"/>
    <s v="AGUILA ORIGINAL  LTA 330 CC *12 LN9"/>
    <n v="54"/>
    <m/>
    <m/>
    <d v="2026-07-04T00:00:00"/>
    <n v="269"/>
    <s v="Mayor a 120 días"/>
    <n v="0.99629629629629635"/>
    <m/>
    <x v="1"/>
    <s v=""/>
    <d v="2025-10-07T00:00:00"/>
    <n v="13500"/>
    <n v="162000"/>
    <n v="534.6"/>
    <n v="22006"/>
    <s v="Lata"/>
    <n v="270"/>
    <s v="No"/>
    <s v="No"/>
    <s v="Si"/>
    <s v="Si"/>
    <s v="Si"/>
    <s v="No"/>
    <d v="2026-06-04T00:00:00"/>
    <s v=""/>
    <n v="1"/>
    <m/>
    <s v="One Wey"/>
    <s v="B"/>
    <s v="One Wey  B"/>
  </r>
  <r>
    <s v="M_L12_DER_"/>
    <x v="85"/>
    <s v="Poker Lta 330CC X 6 SIX"/>
    <n v="30"/>
    <m/>
    <m/>
    <d v="2026-02-21T00:00:00"/>
    <n v="136"/>
    <s v="Mayor a 120 días"/>
    <n v="0.50370370370370365"/>
    <m/>
    <x v="5"/>
    <s v="Excluir"/>
    <d v="2025-05-27T00:00:00"/>
    <n v="14400"/>
    <n v="86400"/>
    <n v="285.12"/>
    <n v="20672"/>
    <s v="Lata"/>
    <n v="270"/>
    <s v="No"/>
    <s v="No"/>
    <s v="No"/>
    <s v="Si"/>
    <s v="Si"/>
    <s v="No"/>
    <d v="2026-01-22T00:00:00"/>
    <s v=""/>
    <n v="134"/>
    <m/>
    <s v="One Wey"/>
    <s v="B"/>
    <s v="One Wey  B"/>
  </r>
  <r>
    <s v="M_L12_DER_"/>
    <x v="90"/>
    <s v="Club Col TW 330ccX6 N"/>
    <n v="2"/>
    <m/>
    <m/>
    <d v="2026-03-06T00:00:00"/>
    <n v="149"/>
    <s v="Mayor a 120 días"/>
    <n v="0.82777777777777772"/>
    <m/>
    <x v="5"/>
    <s v="Excluir"/>
    <d v="2025-09-07T00:00:00"/>
    <n v="520"/>
    <n v="3120"/>
    <n v="10.295999999999999"/>
    <s v="3787+"/>
    <s v="NR"/>
    <n v="180"/>
    <s v="No"/>
    <s v="No"/>
    <s v="Si"/>
    <s v="Si"/>
    <s v="Si"/>
    <s v="No"/>
    <d v="2026-02-04T00:00:00"/>
    <s v=""/>
    <n v="31"/>
    <m/>
    <s v="One Wey"/>
    <s v="B"/>
    <s v="One Wey  B"/>
  </r>
  <r>
    <s v="M_L13_IZQ"/>
    <x v="90"/>
    <s v="Club Col TW 330ccX6 N"/>
    <n v="1"/>
    <m/>
    <m/>
    <d v="2026-03-06T00:00:00"/>
    <n v="149"/>
    <s v="Mayor a 120 días"/>
    <n v="0.82777777777777772"/>
    <m/>
    <x v="1"/>
    <s v=""/>
    <d v="2025-09-07T00:00:00"/>
    <n v="260"/>
    <n v="1560"/>
    <n v="5.1479999999999997"/>
    <s v="3787+"/>
    <s v="NR"/>
    <n v="180"/>
    <s v="No"/>
    <s v="No"/>
    <s v="Si"/>
    <s v="Si"/>
    <s v="Si"/>
    <s v="No"/>
    <d v="2026-02-04T00:00:00"/>
    <s v=""/>
    <n v="31"/>
    <m/>
    <s v="One Wey"/>
    <s v="B"/>
    <s v="One Wey  B"/>
  </r>
  <r>
    <s v="M_L13_IZQ"/>
    <x v="59"/>
    <s v="AGUILA ORIGINAL  LTA 330 CC *12 LN9"/>
    <m/>
    <n v="127"/>
    <m/>
    <d v="2026-07-01T00:00:00"/>
    <n v="266"/>
    <s v="Mayor a 120 días"/>
    <n v="0.98518518518518516"/>
    <m/>
    <x v="5"/>
    <s v="Excluir"/>
    <d v="2025-10-04T00:00:00"/>
    <n v="127"/>
    <n v="1524"/>
    <n v="5.0292000000000003"/>
    <n v="22006"/>
    <s v="Lata"/>
    <n v="270"/>
    <s v="No"/>
    <s v="No"/>
    <s v="Si"/>
    <s v="Si"/>
    <s v="Si"/>
    <s v="No"/>
    <d v="2026-06-01T00:00:00"/>
    <s v=""/>
    <n v="4"/>
    <m/>
    <s v="One Wey"/>
    <s v="B"/>
    <s v="One Wey  B"/>
  </r>
  <r>
    <s v="M_L13_IZQ"/>
    <x v="55"/>
    <s v="Club Col TW 330ccX6 N"/>
    <n v="46"/>
    <m/>
    <m/>
    <d v="2025-07-21T00:00:00"/>
    <n v="-79"/>
    <s v="Vencido"/>
    <n v="-0.43888888888888888"/>
    <s v="BAJA"/>
    <x v="2"/>
    <s v="Excluir"/>
    <d v="2025-01-22T00:00:00"/>
    <n v="11040"/>
    <n v="66240"/>
    <n v="218.59200000000001"/>
    <n v="3787"/>
    <s v="NR"/>
    <n v="180"/>
    <s v="No"/>
    <s v="No"/>
    <s v="No"/>
    <s v="No"/>
    <s v="No"/>
    <s v="Bloquear"/>
    <d v="2025-06-21T00:00:00"/>
    <s v=""/>
    <n v="259"/>
    <m/>
    <s v="One Wey"/>
    <s v="B"/>
    <s v="One Wey  B"/>
  </r>
  <r>
    <s v="M_L13_DER"/>
    <x v="59"/>
    <s v="AGUILA ORIGINAL  LTA 330 CC *12 LN9"/>
    <n v="68"/>
    <m/>
    <m/>
    <d v="2026-07-05T00:00:00"/>
    <n v="270"/>
    <s v="Mayor a 120 días"/>
    <n v="1"/>
    <m/>
    <x v="1"/>
    <s v=""/>
    <d v="2025-10-08T00:00:00"/>
    <n v="17000"/>
    <n v="204000"/>
    <n v="673.2"/>
    <n v="22006"/>
    <s v="Lata"/>
    <n v="270"/>
    <s v="No"/>
    <s v="No"/>
    <s v="Si"/>
    <s v="Si"/>
    <s v="Si"/>
    <s v="No"/>
    <d v="2026-06-05T00:00:00"/>
    <s v=""/>
    <n v="0"/>
    <m/>
    <s v="One Wey"/>
    <s v="B"/>
    <s v="One Wey  B"/>
  </r>
  <r>
    <s v="M_L14_IZQ_"/>
    <x v="50"/>
    <s v="Costeña Lta 310cc X 6"/>
    <n v="58"/>
    <m/>
    <m/>
    <d v="2026-06-24T00:00:00"/>
    <n v="259"/>
    <s v="Mayor a 120 días"/>
    <n v="0.95925925925925926"/>
    <m/>
    <x v="1"/>
    <s v=""/>
    <d v="2025-09-27T00:00:00"/>
    <n v="30624"/>
    <n v="183744"/>
    <n v="569.60640000000001"/>
    <n v="22271"/>
    <s v="Lata"/>
    <n v="270"/>
    <s v="No"/>
    <s v="No"/>
    <s v="Si"/>
    <s v="Si"/>
    <s v="Si"/>
    <s v="No"/>
    <d v="2026-05-25T00:00:00"/>
    <s v=""/>
    <n v="11"/>
    <m/>
    <s v="One Wey"/>
    <s v="B"/>
    <s v="One Wey  B"/>
  </r>
  <r>
    <s v="M_L14_DER_"/>
    <x v="88"/>
    <s v="Corona CERO Lta  269Ccx6"/>
    <n v="16"/>
    <m/>
    <m/>
    <d v="2026-09-27T00:00:00"/>
    <n v="354"/>
    <s v="Mayor a 120 días"/>
    <n v="0.96986301369863015"/>
    <m/>
    <x v="1"/>
    <s v=""/>
    <d v="2025-09-27T00:00:00"/>
    <n v="7488"/>
    <n v="44928"/>
    <n v="120.85632"/>
    <n v="22242"/>
    <s v="Lata"/>
    <n v="365"/>
    <s v="No"/>
    <s v="No"/>
    <s v="Si"/>
    <s v="Si"/>
    <s v="Si"/>
    <s v="No"/>
    <d v="2026-08-28T00:00:00"/>
    <s v=""/>
    <n v="11"/>
    <m/>
    <s v="One Wey"/>
    <s v="B"/>
    <s v="One Wey  B"/>
  </r>
  <r>
    <s v="M_L14_DER_"/>
    <x v="50"/>
    <s v="Costeña Lta 310cc X 6"/>
    <n v="1"/>
    <m/>
    <m/>
    <d v="2026-06-14T00:00:00"/>
    <n v="249"/>
    <s v="Mayor a 120 días"/>
    <n v="0.92222222222222228"/>
    <m/>
    <x v="1"/>
    <s v=""/>
    <d v="2025-09-17T00:00:00"/>
    <n v="528"/>
    <n v="3168"/>
    <n v="9.8208000000000002"/>
    <n v="22271"/>
    <s v="Lata"/>
    <n v="270"/>
    <s v="No"/>
    <s v="No"/>
    <s v="Si"/>
    <s v="Si"/>
    <s v="Si"/>
    <s v="No"/>
    <d v="2026-05-15T00:00:00"/>
    <s v=""/>
    <n v="21"/>
    <m/>
    <s v="One Wey"/>
    <s v="B"/>
    <s v="One Wey  B"/>
  </r>
  <r>
    <s v="M_L15"/>
    <x v="84"/>
    <s v="Corona Nr 330Cc X 6"/>
    <n v="2"/>
    <m/>
    <m/>
    <d v="2026-09-19T00:00:00"/>
    <n v="346"/>
    <s v="Mayor a 120 días"/>
    <n v="0.94794520547945205"/>
    <m/>
    <x v="1"/>
    <s v=""/>
    <d v="2025-09-19T00:00:00"/>
    <n v="520"/>
    <n v="3120"/>
    <n v="10.295999999999999"/>
    <n v="20050"/>
    <s v="NR"/>
    <n v="365"/>
    <s v="No"/>
    <s v="No"/>
    <s v="Si"/>
    <s v="Si"/>
    <s v="Si"/>
    <s v="No"/>
    <d v="2026-08-20T00:00:00"/>
    <s v=""/>
    <n v="19"/>
    <m/>
    <s v="One Wey"/>
    <s v="B"/>
    <s v="One Wey  B"/>
  </r>
  <r>
    <s v="M_L15"/>
    <x v="84"/>
    <s v="Corona Nr 330Cc X 6"/>
    <n v="20"/>
    <m/>
    <m/>
    <d v="2026-10-03T00:00:00"/>
    <n v="360"/>
    <s v="Mayor a 120 días"/>
    <n v="0.98630136986301364"/>
    <m/>
    <x v="1"/>
    <s v=""/>
    <d v="2025-10-03T00:00:00"/>
    <n v="5200"/>
    <n v="31200"/>
    <n v="102.96"/>
    <n v="20050"/>
    <s v="NR"/>
    <n v="365"/>
    <s v="No"/>
    <s v="No"/>
    <s v="Si"/>
    <s v="Si"/>
    <s v="Si"/>
    <s v="No"/>
    <d v="2026-09-03T00:00:00"/>
    <s v=""/>
    <n v="5"/>
    <m/>
    <s v="One Wey"/>
    <s v="B"/>
    <s v="One Wey  B"/>
  </r>
  <r>
    <s v="M_L15"/>
    <x v="84"/>
    <s v="Corona Nr 330Cc X 6"/>
    <n v="20"/>
    <m/>
    <m/>
    <d v="2026-10-04T00:00:00"/>
    <n v="361"/>
    <s v="Mayor a 120 días"/>
    <n v="0.989041095890411"/>
    <m/>
    <x v="1"/>
    <s v=""/>
    <d v="2025-10-04T00:00:00"/>
    <n v="5200"/>
    <n v="31200"/>
    <n v="102.96"/>
    <n v="20050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L15"/>
    <x v="84"/>
    <s v="Corona Nr 330Cc X 6"/>
    <n v="16"/>
    <m/>
    <m/>
    <d v="2026-10-04T00:00:00"/>
    <n v="361"/>
    <s v="Mayor a 120 días"/>
    <n v="0.989041095890411"/>
    <m/>
    <x v="1"/>
    <s v=""/>
    <d v="2025-10-04T00:00:00"/>
    <n v="4160"/>
    <n v="24960"/>
    <n v="82.367999999999995"/>
    <n v="20050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BH_BAHIA 27- DER"/>
    <x v="91"/>
    <s v="Poker Lta 473cc X 6"/>
    <n v="4"/>
    <m/>
    <m/>
    <d v="2026-06-10T00:00:00"/>
    <n v="245"/>
    <s v="Mayor a 120 días"/>
    <n v="0.90740740740740744"/>
    <m/>
    <x v="1"/>
    <s v=""/>
    <d v="2025-09-13T00:00:00"/>
    <n v="1344"/>
    <n v="8064"/>
    <n v="38.142719999999997"/>
    <n v="5150"/>
    <s v="Lata"/>
    <n v="270"/>
    <s v="No"/>
    <s v="No"/>
    <s v="Si"/>
    <s v="Si"/>
    <s v="Si"/>
    <s v="No"/>
    <d v="2026-05-11T00:00:00"/>
    <s v=""/>
    <n v="25"/>
    <m/>
    <s v="One Wey"/>
    <s v="B"/>
    <s v="One Wey  B"/>
  </r>
  <r>
    <s v="BH_BAHIA 27_IZQ"/>
    <x v="54"/>
    <s v="Stella Artois Nr 300Cc X 6"/>
    <n v="18"/>
    <m/>
    <m/>
    <d v="2026-05-21T00:00:00"/>
    <n v="225"/>
    <s v="Mayor a 120 días"/>
    <n v="0.83333333333333337"/>
    <m/>
    <x v="1"/>
    <s v=""/>
    <d v="2025-08-24T00:00:00"/>
    <n v="4320"/>
    <n v="25920"/>
    <n v="77.760000000000005"/>
    <n v="20463"/>
    <s v="NR"/>
    <n v="270"/>
    <s v="No"/>
    <s v="No"/>
    <s v="Si"/>
    <s v="Si"/>
    <s v="Si"/>
    <s v="No"/>
    <d v="2026-04-21T00:00:00"/>
    <s v=""/>
    <n v="45"/>
    <m/>
    <s v="One Wey"/>
    <s v="B"/>
    <s v="One Wey  B"/>
  </r>
  <r>
    <s v="BH_BAHIA 28_DER_"/>
    <x v="57"/>
    <s v="Azteca Lata-330 X 6"/>
    <n v="18"/>
    <m/>
    <m/>
    <d v="2026-07-04T00:00:00"/>
    <n v="269"/>
    <s v="Mayor a 120 días"/>
    <n v="0.99629629629629635"/>
    <m/>
    <x v="1"/>
    <s v=""/>
    <d v="2025-10-07T00:00:00"/>
    <n v="8640"/>
    <n v="51840"/>
    <n v="171.072"/>
    <n v="8923"/>
    <s v="Lata"/>
    <n v="270"/>
    <s v="No"/>
    <s v="No"/>
    <s v="Si"/>
    <s v="Si"/>
    <s v="Si"/>
    <s v="No"/>
    <d v="2026-06-04T00:00:00"/>
    <s v=""/>
    <n v="1"/>
    <m/>
    <s v="One Wey"/>
    <s v="B"/>
    <s v="One Wey  B"/>
  </r>
  <r>
    <s v="BH_BAHIA 28 IZQ"/>
    <x v="80"/>
    <s v="Aguila Lta 269Cc X 6"/>
    <n v="18"/>
    <m/>
    <m/>
    <d v="2026-06-26T00:00:00"/>
    <n v="261"/>
    <s v="Mayor a 120 días"/>
    <n v="0.96666666666666667"/>
    <m/>
    <x v="1"/>
    <s v=""/>
    <d v="2025-09-29T00:00:00"/>
    <n v="10800"/>
    <n v="64800"/>
    <n v="174.31200000000001"/>
    <n v="9909"/>
    <s v="Lata"/>
    <n v="270"/>
    <s v="No"/>
    <s v="No"/>
    <s v="Si"/>
    <s v="Si"/>
    <s v="Si"/>
    <s v="No"/>
    <d v="2026-05-27T00:00:00"/>
    <s v=""/>
    <n v="9"/>
    <m/>
    <s v="One Wey"/>
    <s v="B"/>
    <s v="One Wey  B"/>
  </r>
  <r>
    <s v="BH_BAHIA 29_DER_"/>
    <x v="81"/>
    <s v="Bahia Lager Lat 330cc X6"/>
    <n v="10"/>
    <m/>
    <m/>
    <d v="2026-03-08T00:00:00"/>
    <n v="151"/>
    <s v="Mayor a 120 días"/>
    <n v="0.83888888888888891"/>
    <m/>
    <x v="1"/>
    <s v=""/>
    <d v="2025-09-09T00:00:00"/>
    <n v="4800"/>
    <n v="28800"/>
    <n v="95.04"/>
    <n v="19303"/>
    <s v="Lata"/>
    <n v="180"/>
    <s v="No"/>
    <s v="No"/>
    <s v="Si"/>
    <s v="Si"/>
    <s v="Si"/>
    <s v="No"/>
    <d v="2026-02-06T00:00:00"/>
    <s v=""/>
    <n v="29"/>
    <m/>
    <s v="One Wey"/>
    <s v="B"/>
    <s v="One Wey  B"/>
  </r>
  <r>
    <s v="BH_BAHIA 29_IZQ_"/>
    <x v="81"/>
    <s v="Bahia Lager Lat 330cc X6"/>
    <n v="14"/>
    <m/>
    <m/>
    <d v="2026-03-08T00:00:00"/>
    <n v="151"/>
    <s v="Mayor a 120 días"/>
    <n v="0.83888888888888891"/>
    <m/>
    <x v="1"/>
    <s v=""/>
    <d v="2025-09-09T00:00:00"/>
    <n v="6720"/>
    <n v="40320"/>
    <n v="133.05600000000001"/>
    <n v="19303"/>
    <s v="Lata"/>
    <n v="180"/>
    <s v="No"/>
    <s v="No"/>
    <s v="Si"/>
    <s v="Si"/>
    <s v="Si"/>
    <s v="No"/>
    <d v="2026-02-06T00:00:00"/>
    <s v=""/>
    <n v="29"/>
    <m/>
    <s v="One Wey"/>
    <s v="B"/>
    <s v="One Wey  B"/>
  </r>
  <r>
    <s v="BH_BAHIA 30_DER_"/>
    <x v="71"/>
    <s v="Corona Extra Lta  473Ccx6 Pack"/>
    <n v="18"/>
    <m/>
    <m/>
    <d v="2026-08-24T00:00:00"/>
    <n v="320"/>
    <s v="Mayor a 120 días"/>
    <n v="0.87671232876712324"/>
    <m/>
    <x v="1"/>
    <s v=""/>
    <d v="2025-08-24T00:00:00"/>
    <n v="5760"/>
    <n v="34560"/>
    <n v="163.46879999999999"/>
    <n v="22579"/>
    <s v="Lata"/>
    <n v="365"/>
    <s v="No"/>
    <s v="No"/>
    <s v="Si"/>
    <s v="Si"/>
    <s v="Si"/>
    <s v="No"/>
    <d v="2026-07-25T00:00:00"/>
    <s v=""/>
    <n v="45"/>
    <m/>
    <s v="One Wey"/>
    <s v="B"/>
    <s v="One Wey  B"/>
  </r>
  <r>
    <s v="BH_BAHIA 30_IZQ_"/>
    <x v="74"/>
    <s v="Club Col Lata 269Cc X 6"/>
    <n v="6"/>
    <m/>
    <m/>
    <d v="2026-05-31T00:00:00"/>
    <n v="235"/>
    <s v="Mayor a 120 días"/>
    <n v="0.87037037037037035"/>
    <m/>
    <x v="1"/>
    <s v=""/>
    <d v="2025-09-03T00:00:00"/>
    <n v="3600"/>
    <n v="21600"/>
    <n v="58.103999999999999"/>
    <n v="8532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BH_BAHIA31_DER"/>
    <x v="74"/>
    <s v="Club Col Lata 269Cc X 6"/>
    <m/>
    <n v="404"/>
    <m/>
    <d v="2026-05-31T00:00:00"/>
    <n v="235"/>
    <s v="Mayor a 120 días"/>
    <n v="0.87037037037037035"/>
    <m/>
    <x v="5"/>
    <s v="Excluir"/>
    <d v="2025-09-03T00:00:00"/>
    <n v="404"/>
    <n v="2424"/>
    <n v="6.5205599999999997"/>
    <n v="8532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BH_BAHIA31_DER"/>
    <x v="80"/>
    <s v="Aguila Lta 269Cc X 6"/>
    <m/>
    <n v="464"/>
    <m/>
    <d v="2026-05-26T00:00:00"/>
    <n v="230"/>
    <s v="Mayor a 120 días"/>
    <n v="0.85185185185185186"/>
    <m/>
    <x v="5"/>
    <s v="Excluir"/>
    <d v="2025-08-29T00:00:00"/>
    <n v="464"/>
    <n v="2784"/>
    <n v="7.4889599999999996"/>
    <n v="9909"/>
    <s v="Lata"/>
    <n v="270"/>
    <s v="No"/>
    <s v="No"/>
    <s v="Si"/>
    <s v="Si"/>
    <s v="Si"/>
    <s v="No"/>
    <d v="2026-04-26T00:00:00"/>
    <s v=""/>
    <n v="40"/>
    <m/>
    <s v="One Wey"/>
    <s v="B"/>
    <s v="One Wey  B"/>
  </r>
  <r>
    <s v="BH_BAHIA 31_IZQ"/>
    <x v="78"/>
    <s v="Aguila Lig Lta 269Cc X 6"/>
    <n v="2"/>
    <m/>
    <m/>
    <d v="2026-03-26T00:00:00"/>
    <n v="169"/>
    <s v="Mayor a 120 días"/>
    <n v="0.93888888888888888"/>
    <s v="EDICION FRIA"/>
    <x v="5"/>
    <s v="Excluir"/>
    <d v="2025-09-27T00:00:00"/>
    <n v="1200"/>
    <n v="7200"/>
    <n v="19.367999999999999"/>
    <n v="7584"/>
    <s v="Lata"/>
    <n v="180"/>
    <s v="No"/>
    <s v="No"/>
    <s v="Si"/>
    <s v="Si"/>
    <s v="Si"/>
    <s v="No"/>
    <d v="2026-02-24T00:00:00"/>
    <s v=""/>
    <n v="11"/>
    <m/>
    <s v="One Wey"/>
    <s v="B"/>
    <s v="One Wey  B"/>
  </r>
  <r>
    <s v="BH_BAHIA 32-DER-"/>
    <x v="53"/>
    <s v="costeña bcna lta 269 Ccx6"/>
    <n v="12"/>
    <m/>
    <m/>
    <d v="2026-03-05T00:00:00"/>
    <n v="148"/>
    <s v="Mayor a 120 días"/>
    <n v="0.82222222222222219"/>
    <m/>
    <x v="1"/>
    <s v=""/>
    <d v="2025-09-06T00:00:00"/>
    <n v="7200"/>
    <n v="43200"/>
    <n v="116.208"/>
    <n v="22102"/>
    <s v="Lata"/>
    <n v="180"/>
    <s v="No"/>
    <s v="No"/>
    <s v="Si"/>
    <s v="Si"/>
    <s v="Si"/>
    <s v="No"/>
    <d v="2026-02-03T00:00:00"/>
    <s v=""/>
    <n v="32"/>
    <m/>
    <s v="One Wey"/>
    <s v="B"/>
    <s v="One Wey  B"/>
  </r>
  <r>
    <s v="BH_BAHIA 32-DER-"/>
    <x v="53"/>
    <s v="costeña bcna lta 269 Ccx6"/>
    <n v="1"/>
    <m/>
    <m/>
    <d v="2026-03-05T00:00:00"/>
    <n v="148"/>
    <s v="Mayor a 120 días"/>
    <n v="0.82222222222222219"/>
    <s v="AVERIA"/>
    <x v="5"/>
    <s v="Excluir"/>
    <d v="2025-09-06T00:00:00"/>
    <n v="600"/>
    <n v="3600"/>
    <n v="9.6839999999999993"/>
    <n v="22102"/>
    <s v="Lata"/>
    <n v="180"/>
    <s v="No"/>
    <s v="No"/>
    <s v="Si"/>
    <s v="Si"/>
    <s v="Si"/>
    <s v="No"/>
    <d v="2026-02-03T00:00:00"/>
    <s v=""/>
    <n v="32"/>
    <m/>
    <s v="One Wey"/>
    <s v="B"/>
    <s v="One Wey  B"/>
  </r>
  <r>
    <s v="BH_BAHIA 32 IZQ"/>
    <x v="57"/>
    <s v="Azteca Lata-330 X 6"/>
    <n v="14"/>
    <m/>
    <m/>
    <d v="2026-07-04T00:00:00"/>
    <n v="269"/>
    <s v="Mayor a 120 días"/>
    <n v="0.99629629629629635"/>
    <m/>
    <x v="1"/>
    <s v=""/>
    <d v="2025-10-07T00:00:00"/>
    <n v="6720"/>
    <n v="40320"/>
    <n v="133.05600000000001"/>
    <n v="8923"/>
    <s v="Lata"/>
    <n v="270"/>
    <s v="No"/>
    <s v="No"/>
    <s v="Si"/>
    <s v="Si"/>
    <s v="Si"/>
    <s v="No"/>
    <d v="2026-06-04T00:00:00"/>
    <s v=""/>
    <n v="1"/>
    <m/>
    <s v="One Wey"/>
    <s v="B"/>
    <s v="One Wey  B"/>
  </r>
  <r>
    <s v="BH_BAHIA 33 DER"/>
    <x v="71"/>
    <s v="Corona Extra Lta  473Ccx6 Pack"/>
    <n v="18"/>
    <m/>
    <m/>
    <d v="2026-08-24T00:00:00"/>
    <n v="320"/>
    <s v="Mayor a 120 días"/>
    <n v="0.87671232876712324"/>
    <m/>
    <x v="1"/>
    <s v=""/>
    <d v="2025-08-24T00:00:00"/>
    <n v="5760"/>
    <n v="34560"/>
    <n v="163.46879999999999"/>
    <n v="22579"/>
    <s v="Lata"/>
    <n v="365"/>
    <s v="No"/>
    <s v="No"/>
    <s v="Si"/>
    <s v="Si"/>
    <s v="Si"/>
    <s v="No"/>
    <d v="2026-07-25T00:00:00"/>
    <s v=""/>
    <n v="45"/>
    <m/>
    <s v="One Wey"/>
    <s v="B"/>
    <s v="One Wey  B"/>
  </r>
  <r>
    <s v="BH_BAHIA 33 IZQ"/>
    <x v="54"/>
    <s v="Stella Artois Nr 300Cc X 6"/>
    <n v="18"/>
    <m/>
    <m/>
    <d v="2026-05-21T00:00:00"/>
    <n v="225"/>
    <s v="Mayor a 120 días"/>
    <n v="0.83333333333333337"/>
    <m/>
    <x v="1"/>
    <s v=""/>
    <d v="2025-08-24T00:00:00"/>
    <n v="4320"/>
    <n v="25920"/>
    <n v="77.760000000000005"/>
    <n v="20463"/>
    <s v="NR"/>
    <n v="270"/>
    <s v="No"/>
    <s v="No"/>
    <s v="Si"/>
    <s v="Si"/>
    <s v="Si"/>
    <s v="No"/>
    <d v="2026-04-21T00:00:00"/>
    <s v=""/>
    <n v="45"/>
    <m/>
    <s v="One Wey"/>
    <s v="B"/>
    <s v="One Wey  B"/>
  </r>
  <r>
    <s v="M_L16_ "/>
    <x v="85"/>
    <s v="Poker Lta 330CC X 6 SIX"/>
    <n v="38"/>
    <m/>
    <m/>
    <d v="2026-02-18T00:00:00"/>
    <n v="133"/>
    <s v="Mayor a 120 días"/>
    <n v="0.49259259259259258"/>
    <m/>
    <x v="5"/>
    <s v="Excluir"/>
    <d v="2025-05-24T00:00:00"/>
    <n v="18240"/>
    <n v="109440"/>
    <n v="361.15199999999999"/>
    <n v="20672"/>
    <s v="Lata"/>
    <n v="270"/>
    <s v="No"/>
    <s v="No"/>
    <s v="No"/>
    <s v="Si"/>
    <s v="Si"/>
    <s v="No"/>
    <d v="2026-01-19T00:00:00"/>
    <s v=""/>
    <n v="137"/>
    <m/>
    <s v="One Wey"/>
    <s v="B"/>
    <s v="One Wey  B"/>
  </r>
  <r>
    <s v="M_L17_IZQ_"/>
    <x v="22"/>
    <s v="Pony Malta Pet 200ccX30"/>
    <n v="64"/>
    <m/>
    <m/>
    <d v="2026-01-04T00:00:00"/>
    <n v="88"/>
    <s v="Menos de 90 dìas"/>
    <n v="0.97777777777777775"/>
    <d v="1899-12-30T18:38:00"/>
    <x v="6"/>
    <s v="Excluir"/>
    <d v="2025-10-06T00:00:00"/>
    <n v="8640"/>
    <n v="259200"/>
    <n v="518.4"/>
    <n v="3810"/>
    <s v="Pet"/>
    <n v="90"/>
    <s v="No"/>
    <s v="No"/>
    <s v="Si"/>
    <s v="Si"/>
    <s v="Si"/>
    <s v="No"/>
    <d v="2025-12-05T00:00:00"/>
    <s v=""/>
    <n v="2"/>
    <m/>
    <s v="One Wey"/>
    <s v="B"/>
    <s v="One Wey  B"/>
  </r>
  <r>
    <s v="M_L17_DER"/>
    <x v="22"/>
    <s v="Pony Malta Pet 200ccX30"/>
    <n v="64"/>
    <m/>
    <m/>
    <d v="2026-01-04T00:00:00"/>
    <n v="88"/>
    <s v="Menos de 90 dìas"/>
    <n v="0.97777777777777775"/>
    <d v="1899-12-30T18:49:00"/>
    <x v="6"/>
    <s v="Excluir"/>
    <d v="2025-10-06T00:00:00"/>
    <n v="8640"/>
    <n v="259200"/>
    <n v="518.4"/>
    <n v="3810"/>
    <s v="Pet"/>
    <n v="90"/>
    <s v="No"/>
    <s v="No"/>
    <s v="Si"/>
    <s v="Si"/>
    <s v="Si"/>
    <s v="No"/>
    <d v="2025-12-05T00:00:00"/>
    <s v=""/>
    <n v="2"/>
    <m/>
    <s v="One Wey"/>
    <s v="B"/>
    <s v="One Wey  B"/>
  </r>
  <r>
    <s v="M_L18_IZQ_"/>
    <x v="84"/>
    <s v="Corona Nr 330Cc X 6"/>
    <n v="80"/>
    <m/>
    <m/>
    <d v="2026-10-08T00:00:00"/>
    <n v="365"/>
    <s v="Mayor a 120 días"/>
    <n v="1"/>
    <m/>
    <x v="1"/>
    <s v=""/>
    <d v="2025-10-08T00:00:00"/>
    <n v="20800"/>
    <n v="124800"/>
    <n v="411.84"/>
    <n v="20050"/>
    <s v="NR"/>
    <n v="365"/>
    <s v="No"/>
    <s v="No"/>
    <s v="Si"/>
    <s v="Si"/>
    <s v="Si"/>
    <s v="No"/>
    <d v="2026-09-08T00:00:00"/>
    <s v=""/>
    <n v="0"/>
    <m/>
    <s v="One Wey"/>
    <s v="B"/>
    <s v="One Wey  B"/>
  </r>
  <r>
    <s v="M_L18_DER_"/>
    <x v="84"/>
    <s v="Corona Nr 330Cc X 6"/>
    <n v="48"/>
    <m/>
    <m/>
    <d v="2026-09-14T00:00:00"/>
    <n v="341"/>
    <s v="Mayor a 120 días"/>
    <n v="0.9342465753424658"/>
    <m/>
    <x v="1"/>
    <s v=""/>
    <d v="2025-09-14T00:00:00"/>
    <n v="12480"/>
    <n v="74880"/>
    <n v="247.10400000000001"/>
    <n v="20050"/>
    <s v="NR"/>
    <n v="365"/>
    <s v="No"/>
    <s v="No"/>
    <s v="Si"/>
    <s v="Si"/>
    <s v="Si"/>
    <s v="No"/>
    <d v="2026-08-15T00:00:00"/>
    <s v=""/>
    <n v="24"/>
    <m/>
    <s v="One Wey"/>
    <s v="B"/>
    <s v="One Wey  B"/>
  </r>
  <r>
    <s v="M_L18_DER_"/>
    <x v="84"/>
    <s v="Corona Nr 330Cc X 6"/>
    <n v="48"/>
    <m/>
    <m/>
    <d v="2026-09-15T00:00:00"/>
    <n v="342"/>
    <s v="Mayor a 120 días"/>
    <n v="0.93698630136986305"/>
    <m/>
    <x v="1"/>
    <s v=""/>
    <d v="2025-09-15T00:00:00"/>
    <n v="12480"/>
    <n v="74880"/>
    <n v="247.10400000000001"/>
    <n v="20050"/>
    <s v="NR"/>
    <n v="365"/>
    <s v="No"/>
    <s v="No"/>
    <s v="Si"/>
    <s v="Si"/>
    <s v="Si"/>
    <s v="No"/>
    <d v="2026-08-16T00:00:00"/>
    <s v=""/>
    <n v="23"/>
    <m/>
    <s v="One Wey"/>
    <s v="B"/>
    <s v="One Wey  B"/>
  </r>
  <r>
    <s v="M_L19_IZQ_"/>
    <x v="56"/>
    <s v="Aguila Lta N 330cc X 6 SIX"/>
    <n v="77"/>
    <m/>
    <m/>
    <d v="2026-02-16T00:00:00"/>
    <n v="131"/>
    <s v="Mayor a 120 días"/>
    <n v="0.48518518518518516"/>
    <m/>
    <x v="5"/>
    <s v="Excluir"/>
    <d v="2025-05-22T00:00:00"/>
    <n v="36960"/>
    <n v="221760"/>
    <n v="731.80799999999999"/>
    <n v="20668"/>
    <s v="Lata"/>
    <n v="270"/>
    <s v="No"/>
    <s v="No"/>
    <s v="No"/>
    <s v="Si"/>
    <s v="Si"/>
    <s v="No"/>
    <d v="2026-01-17T00:00:00"/>
    <s v=""/>
    <n v="139"/>
    <m/>
    <s v="One Wey"/>
    <s v="B"/>
    <s v="One Wey  B"/>
  </r>
  <r>
    <s v="M_L19_IZQ_"/>
    <x v="56"/>
    <s v="Aguila Lta N 330cc X 6 SIX"/>
    <n v="1"/>
    <m/>
    <m/>
    <d v="2026-03-24T00:00:00"/>
    <n v="167"/>
    <s v="Mayor a 120 días"/>
    <n v="0.61851851851851847"/>
    <m/>
    <x v="5"/>
    <s v="Excluir"/>
    <d v="2025-06-27T00:00:00"/>
    <n v="480"/>
    <n v="2880"/>
    <n v="9.5039999999999996"/>
    <n v="20668"/>
    <s v="Lata"/>
    <n v="270"/>
    <s v="No"/>
    <s v="No"/>
    <s v="No"/>
    <s v="Si"/>
    <s v="Si"/>
    <s v="No"/>
    <d v="2026-02-22T00:00:00"/>
    <s v=""/>
    <n v="103"/>
    <m/>
    <s v="One Wey"/>
    <s v="B"/>
    <s v="One Wey  B"/>
  </r>
  <r>
    <s v="M_L19_IZQ_"/>
    <x v="56"/>
    <s v="Aguila Lta N 330cc X 6 SIX"/>
    <n v="8"/>
    <m/>
    <m/>
    <d v="2026-02-14T00:00:00"/>
    <n v="129"/>
    <s v="Mayor a 120 días"/>
    <n v="0.4777777777777778"/>
    <m/>
    <x v="5"/>
    <s v="Excluir"/>
    <d v="2025-05-20T00:00:00"/>
    <n v="3840"/>
    <n v="23040"/>
    <n v="76.031999999999996"/>
    <n v="20668"/>
    <s v="Lata"/>
    <n v="270"/>
    <s v="No"/>
    <s v="No"/>
    <s v="No"/>
    <s v="Si"/>
    <s v="Si"/>
    <s v="No"/>
    <d v="2026-01-15T00:00:00"/>
    <s v=""/>
    <n v="141"/>
    <m/>
    <s v="One Wey"/>
    <s v="B"/>
    <s v="One Wey  B"/>
  </r>
  <r>
    <s v="M_L19_DER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One Wey"/>
    <s v="B"/>
    <s v="One Wey  B"/>
  </r>
  <r>
    <s v="M_L20_IZQ_"/>
    <x v="56"/>
    <s v="Aguila Lta N 330cc X 6 SIX"/>
    <n v="98"/>
    <m/>
    <m/>
    <d v="2026-02-16T00:00:00"/>
    <n v="131"/>
    <s v="Mayor a 120 días"/>
    <n v="0.48518518518518516"/>
    <m/>
    <x v="5"/>
    <s v="Excluir"/>
    <d v="2025-05-22T00:00:00"/>
    <n v="47040"/>
    <n v="282240"/>
    <n v="931.39200000000005"/>
    <n v="20668"/>
    <s v="Lata"/>
    <n v="270"/>
    <s v="No"/>
    <s v="No"/>
    <s v="No"/>
    <s v="Si"/>
    <s v="Si"/>
    <s v="No"/>
    <d v="2026-01-17T00:00:00"/>
    <s v=""/>
    <n v="139"/>
    <m/>
    <s v="One Wey"/>
    <s v="B"/>
    <s v="One Wey  B"/>
  </r>
  <r>
    <s v="M_L20_IZQ_"/>
    <x v="56"/>
    <s v="Aguila Lta N 330cc X 6 SIX"/>
    <n v="2"/>
    <m/>
    <m/>
    <d v="2026-02-14T00:00:00"/>
    <n v="129"/>
    <s v="Mayor a 120 días"/>
    <n v="0.4777777777777778"/>
    <m/>
    <x v="5"/>
    <s v="Excluir"/>
    <d v="2025-05-20T00:00:00"/>
    <n v="960"/>
    <n v="5760"/>
    <n v="19.007999999999999"/>
    <n v="20668"/>
    <s v="Lata"/>
    <n v="270"/>
    <s v="No"/>
    <s v="No"/>
    <s v="No"/>
    <s v="Si"/>
    <s v="Si"/>
    <s v="No"/>
    <d v="2026-01-15T00:00:00"/>
    <s v=""/>
    <n v="141"/>
    <m/>
    <s v="One Wey"/>
    <s v="B"/>
    <s v="One Wey  B"/>
  </r>
  <r>
    <s v="M_L20_DER"/>
    <x v="84"/>
    <s v="Corona Nr 330Cc X 6"/>
    <n v="96"/>
    <m/>
    <m/>
    <d v="2026-09-14T00:00:00"/>
    <n v="341"/>
    <s v="Mayor a 120 días"/>
    <n v="0.9342465753424658"/>
    <m/>
    <x v="1"/>
    <s v=""/>
    <d v="2025-09-14T00:00:00"/>
    <n v="24960"/>
    <n v="149760"/>
    <n v="494.20800000000003"/>
    <n v="20050"/>
    <s v="NR"/>
    <n v="365"/>
    <s v="No"/>
    <s v="No"/>
    <s v="Si"/>
    <s v="Si"/>
    <s v="Si"/>
    <s v="No"/>
    <d v="2026-08-15T00:00:00"/>
    <s v=""/>
    <n v="24"/>
    <m/>
    <s v="One Wey"/>
    <s v="B"/>
    <s v="One Wey  B"/>
  </r>
  <r>
    <s v="M_L21_IZQ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One Wey"/>
    <s v="B"/>
    <s v="One Wey  B"/>
  </r>
  <r>
    <s v="M_L21_DER_"/>
    <x v="24"/>
    <s v="Pony Malta Pet 1.0L X 15"/>
    <n v="64"/>
    <m/>
    <m/>
    <d v="2026-01-30T00:00:00"/>
    <n v="114"/>
    <s v="Menos de 120 días"/>
    <n v="0.95"/>
    <m/>
    <x v="1"/>
    <s v=""/>
    <d v="2025-10-02T00:00:00"/>
    <n v="3328"/>
    <n v="49920"/>
    <n v="499.2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L22_IZQ "/>
    <x v="24"/>
    <s v="Pony Malta Pet 1.0L X 15"/>
    <n v="64"/>
    <m/>
    <m/>
    <d v="2026-01-24T00:00:00"/>
    <n v="108"/>
    <s v="Menos de 120 días"/>
    <n v="0.9"/>
    <m/>
    <x v="1"/>
    <s v=""/>
    <d v="2025-09-26T00:00:00"/>
    <n v="3328"/>
    <n v="49920"/>
    <n v="499.2"/>
    <n v="7078"/>
    <s v="Pet"/>
    <n v="120"/>
    <s v="No"/>
    <s v="No"/>
    <s v="Si"/>
    <s v="Si"/>
    <s v="Si"/>
    <s v="No"/>
    <d v="2025-12-25T00:00:00"/>
    <s v=""/>
    <n v="12"/>
    <m/>
    <s v="One Wey"/>
    <s v="B"/>
    <s v="One Wey  B"/>
  </r>
  <r>
    <s v="M_L22 DER"/>
    <x v="30"/>
    <s v="Pony Malta Pet 330cc X 24"/>
    <n v="52"/>
    <m/>
    <m/>
    <d v="2026-01-02T00:00:00"/>
    <n v="86"/>
    <s v="Menos de 90 dìas"/>
    <n v="0.9555555555555556"/>
    <m/>
    <x v="1"/>
    <s v=""/>
    <d v="2025-10-04T00:00:00"/>
    <n v="4992"/>
    <n v="119808"/>
    <n v="395.3664"/>
    <n v="2222"/>
    <s v="Pet"/>
    <n v="90"/>
    <s v="No"/>
    <s v="No"/>
    <s v="Si"/>
    <s v="Si"/>
    <s v="Si"/>
    <s v="No"/>
    <d v="2025-12-03T00:00:00"/>
    <s v=""/>
    <n v="4"/>
    <m/>
    <s v="One Wey"/>
    <s v="B"/>
    <s v="One Wey  B"/>
  </r>
  <r>
    <s v="M_L23_IZQ_"/>
    <x v="66"/>
    <s v="Aguila Lig CAN LtaN 330ccX6 THERMO INK"/>
    <n v="54"/>
    <m/>
    <m/>
    <d v="2026-04-03T00:00:00"/>
    <n v="177"/>
    <s v="Mayor a 120 días"/>
    <n v="0.98333333333333328"/>
    <m/>
    <x v="1"/>
    <s v=""/>
    <d v="2025-10-05T00:00:00"/>
    <n v="25920"/>
    <n v="155520"/>
    <n v="513.21600000000001"/>
    <n v="22315"/>
    <s v="Lata"/>
    <n v="180"/>
    <s v="No"/>
    <s v="No"/>
    <s v="Si"/>
    <s v="Si"/>
    <s v="Si"/>
    <s v="No"/>
    <d v="2026-03-04T00:00:00"/>
    <s v=""/>
    <n v="3"/>
    <m/>
    <s v="One Wey"/>
    <s v="B"/>
    <s v="One Wey  B"/>
  </r>
  <r>
    <s v="M_L23_DER_"/>
    <x v="24"/>
    <s v="Pony Malta Pet 1.0L X 15"/>
    <n v="56"/>
    <m/>
    <m/>
    <d v="2026-01-30T00:00:00"/>
    <n v="114"/>
    <s v="Menos de 120 días"/>
    <n v="0.95"/>
    <m/>
    <x v="1"/>
    <s v=""/>
    <d v="2025-10-02T00:00:00"/>
    <n v="2912"/>
    <n v="43680"/>
    <n v="436.8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L24_IZQ_"/>
    <x v="54"/>
    <s v="Stella Artois Nr 300Cc X 6"/>
    <n v="90"/>
    <m/>
    <m/>
    <d v="2026-05-21T00:00:00"/>
    <n v="225"/>
    <s v="Mayor a 120 días"/>
    <n v="0.83333333333333337"/>
    <m/>
    <x v="1"/>
    <s v=""/>
    <d v="2025-08-24T00:00:00"/>
    <n v="21600"/>
    <n v="129600"/>
    <n v="388.8"/>
    <n v="20463"/>
    <s v="NR"/>
    <n v="270"/>
    <s v="No"/>
    <s v="No"/>
    <s v="Si"/>
    <s v="Si"/>
    <s v="Si"/>
    <s v="No"/>
    <d v="2026-04-21T00:00:00"/>
    <s v=""/>
    <n v="45"/>
    <m/>
    <s v="One Wey"/>
    <s v="B"/>
    <s v="One Wey  B"/>
  </r>
  <r>
    <s v="M_L24_IZQ_"/>
    <x v="54"/>
    <s v="Stella Artois Nr 300Cc X 6"/>
    <n v="4"/>
    <m/>
    <m/>
    <d v="2026-05-08T00:00:00"/>
    <n v="212"/>
    <s v="Mayor a 120 días"/>
    <n v="0.78518518518518521"/>
    <m/>
    <x v="1"/>
    <s v=""/>
    <d v="2025-08-11T00:00:00"/>
    <n v="960"/>
    <n v="5760"/>
    <n v="17.28"/>
    <n v="20463"/>
    <s v="NR"/>
    <n v="270"/>
    <s v="No"/>
    <s v="No"/>
    <s v="Si"/>
    <s v="Si"/>
    <s v="Si"/>
    <s v="No"/>
    <d v="2026-04-08T00:00:00"/>
    <s v=""/>
    <n v="58"/>
    <m/>
    <s v="One Wey"/>
    <s v="B"/>
    <s v="One Wey  B"/>
  </r>
  <r>
    <s v="M_L24_DER_"/>
    <x v="24"/>
    <s v="Pony Malta Pet 1.0L X 15"/>
    <n v="44"/>
    <m/>
    <m/>
    <d v="2026-01-24T00:00:00"/>
    <n v="108"/>
    <s v="Menos de 120 días"/>
    <n v="0.9"/>
    <m/>
    <x v="1"/>
    <s v=""/>
    <d v="2025-09-26T00:00:00"/>
    <n v="2288"/>
    <n v="34320"/>
    <n v="343.2"/>
    <n v="7078"/>
    <s v="Pet"/>
    <n v="120"/>
    <s v="No"/>
    <s v="No"/>
    <s v="Si"/>
    <s v="Si"/>
    <s v="Si"/>
    <s v="No"/>
    <d v="2025-12-25T00:00:00"/>
    <s v=""/>
    <n v="12"/>
    <m/>
    <s v="One Wey"/>
    <s v="B"/>
    <s v="One Wey  B"/>
  </r>
  <r>
    <s v="M_L24_DER_"/>
    <x v="66"/>
    <s v="Aguila Lig CAN LtaN 330ccX6 THERMO INK"/>
    <n v="1"/>
    <m/>
    <m/>
    <d v="2026-04-02T00:00:00"/>
    <n v="176"/>
    <s v="Mayor a 120 días"/>
    <n v="0.97777777777777775"/>
    <m/>
    <x v="1"/>
    <s v=""/>
    <d v="2025-10-04T00:00:00"/>
    <n v="480"/>
    <n v="2880"/>
    <n v="9.5039999999999996"/>
    <n v="22315"/>
    <s v="Lata"/>
    <n v="180"/>
    <s v="No"/>
    <s v="No"/>
    <s v="Si"/>
    <s v="Si"/>
    <s v="Si"/>
    <s v="No"/>
    <d v="2026-03-03T00:00:00"/>
    <s v=""/>
    <n v="4"/>
    <m/>
    <s v="One Wey"/>
    <s v="B"/>
    <s v="One Wey  B"/>
  </r>
  <r>
    <s v="M_L25_IZQ"/>
    <x v="54"/>
    <s v="Stella Artois Nr 300Cc X 6"/>
    <n v="36"/>
    <m/>
    <m/>
    <d v="2026-05-21T00:00:00"/>
    <n v="225"/>
    <s v="Mayor a 120 días"/>
    <n v="0.83333333333333337"/>
    <m/>
    <x v="1"/>
    <s v=""/>
    <d v="2025-08-24T00:00:00"/>
    <n v="8640"/>
    <n v="51840"/>
    <n v="155.52000000000001"/>
    <n v="20463"/>
    <s v="NR"/>
    <n v="270"/>
    <s v="No"/>
    <s v="No"/>
    <s v="Si"/>
    <s v="Si"/>
    <s v="Si"/>
    <s v="No"/>
    <d v="2026-04-21T00:00:00"/>
    <s v=""/>
    <n v="45"/>
    <m/>
    <s v="One Wey"/>
    <s v="B"/>
    <s v="One Wey  B"/>
  </r>
  <r>
    <s v="M_L25_DER"/>
    <x v="30"/>
    <s v="Pony Malta Pet 330cc X 24"/>
    <n v="36"/>
    <m/>
    <m/>
    <d v="2026-01-02T00:00:00"/>
    <n v="86"/>
    <s v="Menos de 90 dìas"/>
    <n v="0.9555555555555556"/>
    <m/>
    <x v="1"/>
    <s v=""/>
    <d v="2025-10-04T00:00:00"/>
    <n v="3456"/>
    <n v="82944"/>
    <n v="273.71519999999998"/>
    <n v="2222"/>
    <s v="Pet"/>
    <n v="90"/>
    <s v="No"/>
    <s v="No"/>
    <s v="Si"/>
    <s v="Si"/>
    <s v="Si"/>
    <s v="No"/>
    <d v="2025-12-03T00:00:00"/>
    <s v=""/>
    <n v="4"/>
    <m/>
    <s v="One Wey"/>
    <s v="B"/>
    <s v="One Wey  B"/>
  </r>
  <r>
    <s v="M_L26_IZQ_"/>
    <x v="22"/>
    <s v="Pony Malta Pet 200ccX30"/>
    <n v="32"/>
    <m/>
    <m/>
    <d v="2025-12-24T00:00:00"/>
    <n v="77"/>
    <s v="Menos de 90 dìas"/>
    <n v="0.85555555555555551"/>
    <m/>
    <x v="1"/>
    <s v=""/>
    <d v="2025-09-25T00:00:00"/>
    <n v="4320"/>
    <n v="129600"/>
    <n v="259.2"/>
    <n v="3810"/>
    <s v="Pet"/>
    <n v="90"/>
    <s v="No"/>
    <s v="No"/>
    <s v="Si"/>
    <s v="Si"/>
    <s v="Si"/>
    <s v="No"/>
    <d v="2025-11-24T00:00:00"/>
    <s v=""/>
    <n v="13"/>
    <m/>
    <s v="One Wey"/>
    <s v="B"/>
    <s v="One Wey  B"/>
  </r>
  <r>
    <s v="M_L26_IZQ_"/>
    <x v="84"/>
    <s v="Corona Nr 330Cc X 6"/>
    <n v="1"/>
    <m/>
    <m/>
    <d v="2026-08-10T00:00:00"/>
    <n v="306"/>
    <s v="Mayor a 120 días"/>
    <n v="0.83835616438356164"/>
    <s v="AVERIA"/>
    <x v="5"/>
    <s v="Excluir"/>
    <d v="2025-08-10T00:00:00"/>
    <n v="260"/>
    <n v="1560"/>
    <n v="5.1479999999999997"/>
    <n v="20050"/>
    <s v="NR"/>
    <n v="365"/>
    <s v="No"/>
    <s v="No"/>
    <s v="Si"/>
    <s v="Si"/>
    <s v="Si"/>
    <s v="No"/>
    <d v="2026-07-11T00:00:00"/>
    <s v=""/>
    <n v="59"/>
    <m/>
    <s v="One Wey"/>
    <s v="B"/>
    <s v="One Wey  B"/>
  </r>
  <r>
    <s v="M_L26_DER"/>
    <x v="24"/>
    <s v="Pony Malta Pet 1.0L X 15"/>
    <n v="64"/>
    <m/>
    <m/>
    <d v="2026-01-29T00:00:00"/>
    <n v="113"/>
    <s v="Menos de 120 días"/>
    <n v="0.94166666666666665"/>
    <m/>
    <x v="1"/>
    <s v=""/>
    <d v="2025-10-01T00:00:00"/>
    <n v="3328"/>
    <n v="49920"/>
    <n v="499.2"/>
    <n v="7078"/>
    <s v="Pet"/>
    <n v="120"/>
    <s v="No"/>
    <s v="No"/>
    <s v="Si"/>
    <s v="Si"/>
    <s v="Si"/>
    <s v="No"/>
    <d v="2025-12-30T00:00:00"/>
    <s v=""/>
    <n v="7"/>
    <m/>
    <s v="One Wey"/>
    <s v="B"/>
    <s v="One Wey  B"/>
  </r>
  <r>
    <s v="M_L27_IZQ_"/>
    <x v="24"/>
    <s v="Pony Malta Pet 1.0L X 15"/>
    <n v="64"/>
    <m/>
    <m/>
    <d v="2026-02-05T00:00:00"/>
    <n v="120"/>
    <s v="Mayor a 120 días"/>
    <n v="1"/>
    <d v="1899-12-30T08:41:00"/>
    <x v="6"/>
    <s v="Excluir"/>
    <d v="2025-10-08T00:00:00"/>
    <n v="3328"/>
    <n v="49920"/>
    <n v="499.2"/>
    <n v="7078"/>
    <s v="Pet"/>
    <n v="120"/>
    <s v="No"/>
    <s v="No"/>
    <s v="Si"/>
    <s v="Si"/>
    <s v="Si"/>
    <s v="No"/>
    <d v="2026-01-06T00:00:00"/>
    <s v=""/>
    <n v="0"/>
    <m/>
    <s v="One Wey"/>
    <s v="B"/>
    <s v="One Wey  B"/>
  </r>
  <r>
    <s v="M_L27_DER_"/>
    <x v="22"/>
    <s v="Pony Malta Pet 200ccX30"/>
    <n v="39"/>
    <m/>
    <m/>
    <d v="2025-12-13T00:00:00"/>
    <n v="66"/>
    <s v="Menos de 90 dìas"/>
    <n v="0.73333333333333328"/>
    <s v="SEPARAR"/>
    <x v="1"/>
    <s v=""/>
    <d v="2025-09-14T00:00:00"/>
    <n v="5265"/>
    <n v="157950"/>
    <n v="315.89999999999998"/>
    <n v="3810"/>
    <s v="Pet"/>
    <n v="90"/>
    <s v="No"/>
    <s v="Si"/>
    <s v="Si"/>
    <s v="Si"/>
    <s v="Si"/>
    <s v="No"/>
    <d v="2025-11-13T00:00:00"/>
    <s v=""/>
    <n v="24"/>
    <m/>
    <s v="One Wey"/>
    <s v="B"/>
    <s v="One Wey  B"/>
  </r>
  <r>
    <s v="M_L27_DER_"/>
    <x v="22"/>
    <s v="Pony Malta Pet 200ccX30"/>
    <n v="1"/>
    <m/>
    <m/>
    <d v="2025-12-14T00:00:00"/>
    <n v="67"/>
    <s v="Menos de 90 dìas"/>
    <n v="0.74444444444444446"/>
    <s v="SEPARAR"/>
    <x v="5"/>
    <s v="Excluir"/>
    <d v="2025-09-15T00:00:00"/>
    <n v="135"/>
    <n v="4050"/>
    <n v="8.1"/>
    <n v="3810"/>
    <s v="Pet"/>
    <n v="90"/>
    <s v="No"/>
    <s v="Si"/>
    <s v="Si"/>
    <s v="Si"/>
    <s v="Si"/>
    <s v="No"/>
    <d v="2025-11-14T00:00:00"/>
    <s v=""/>
    <n v="23"/>
    <m/>
    <s v="One Wey"/>
    <s v="B"/>
    <s v="One Wey  B"/>
  </r>
  <r>
    <s v="M_L27_DER_"/>
    <x v="22"/>
    <s v="Pony Malta Pet 200ccX30"/>
    <n v="6"/>
    <n v="133"/>
    <m/>
    <d v="2025-12-13T00:00:00"/>
    <n v="66"/>
    <s v="Menos de 90 dìas"/>
    <n v="0.73333333333333328"/>
    <s v="SEPARAR"/>
    <x v="1"/>
    <s v=""/>
    <d v="2025-09-14T00:00:00"/>
    <n v="943"/>
    <n v="28290"/>
    <n v="56.58"/>
    <n v="3810"/>
    <s v="Pet"/>
    <n v="90"/>
    <s v="No"/>
    <s v="Si"/>
    <s v="Si"/>
    <s v="Si"/>
    <s v="Si"/>
    <s v="No"/>
    <d v="2025-11-13T00:00:00"/>
    <s v=""/>
    <n v="24"/>
    <m/>
    <s v="One Wey"/>
    <s v="B"/>
    <s v="One Wey  B"/>
  </r>
  <r>
    <s v="M_L27_DER_"/>
    <x v="22"/>
    <s v="Pony Malta Pet 200ccX30"/>
    <m/>
    <n v="132"/>
    <m/>
    <d v="2025-12-09T00:00:00"/>
    <n v="62"/>
    <s v="Menos de 90 dìas"/>
    <n v="0.68888888888888888"/>
    <s v="SEPARAR"/>
    <x v="5"/>
    <s v="Excluir"/>
    <d v="2025-09-10T00:00:00"/>
    <n v="132"/>
    <n v="3960"/>
    <n v="7.92"/>
    <n v="3810"/>
    <s v="Pet"/>
    <n v="90"/>
    <s v="No"/>
    <s v="Si"/>
    <s v="No"/>
    <s v="Si"/>
    <s v="Si"/>
    <s v="No"/>
    <d v="2025-11-09T00:00:00"/>
    <s v=""/>
    <n v="28"/>
    <m/>
    <s v="One Wey"/>
    <s v="B"/>
    <s v="One Wey  B"/>
  </r>
  <r>
    <s v="M_L28_IZQ"/>
    <x v="22"/>
    <s v="Pony Malta Pet 200ccX30"/>
    <n v="43"/>
    <m/>
    <m/>
    <d v="2025-12-24T00:00:00"/>
    <n v="77"/>
    <s v="Menos de 90 dìas"/>
    <n v="0.85555555555555551"/>
    <m/>
    <x v="1"/>
    <s v=""/>
    <d v="2025-09-25T00:00:00"/>
    <n v="5805"/>
    <n v="174150"/>
    <n v="348.3"/>
    <n v="3810"/>
    <s v="Pet"/>
    <n v="90"/>
    <s v="No"/>
    <s v="No"/>
    <s v="Si"/>
    <s v="Si"/>
    <s v="Si"/>
    <s v="No"/>
    <d v="2025-11-24T00:00:00"/>
    <s v=""/>
    <n v="13"/>
    <m/>
    <s v="One Wey"/>
    <s v="B"/>
    <s v="One Wey  B"/>
  </r>
  <r>
    <s v="M_L28_DER_"/>
    <x v="84"/>
    <s v="Corona Nr 330Cc X 6"/>
    <n v="66"/>
    <m/>
    <m/>
    <d v="2026-09-14T00:00:00"/>
    <n v="341"/>
    <s v="Mayor a 120 días"/>
    <n v="0.9342465753424658"/>
    <m/>
    <x v="1"/>
    <s v=""/>
    <d v="2025-09-14T00:00:00"/>
    <n v="17160"/>
    <n v="102960"/>
    <n v="339.76799999999997"/>
    <n v="20050"/>
    <s v="NR"/>
    <n v="365"/>
    <s v="No"/>
    <s v="No"/>
    <s v="Si"/>
    <s v="Si"/>
    <s v="Si"/>
    <s v="No"/>
    <d v="2026-08-15T00:00:00"/>
    <s v=""/>
    <n v="24"/>
    <m/>
    <s v="One Wey"/>
    <s v="B"/>
    <s v="One Wey  B"/>
  </r>
  <r>
    <s v="M_L28_DER_"/>
    <x v="84"/>
    <s v="Corona Nr 330Cc X 6"/>
    <n v="4"/>
    <m/>
    <m/>
    <d v="2026-09-15T00:00:00"/>
    <n v="342"/>
    <s v="Mayor a 120 días"/>
    <n v="0.93698630136986305"/>
    <m/>
    <x v="1"/>
    <s v=""/>
    <d v="2025-09-15T00:00:00"/>
    <n v="1040"/>
    <n v="6240"/>
    <n v="20.591999999999999"/>
    <n v="20050"/>
    <s v="NR"/>
    <n v="365"/>
    <s v="No"/>
    <s v="No"/>
    <s v="Si"/>
    <s v="Si"/>
    <s v="Si"/>
    <s v="No"/>
    <d v="2026-08-16T00:00:00"/>
    <s v=""/>
    <n v="23"/>
    <m/>
    <s v="One Wey"/>
    <s v="B"/>
    <s v="One Wey  B"/>
  </r>
  <r>
    <s v="M_L29 IZQ_"/>
    <x v="84"/>
    <s v="Corona Nr 330Cc X 6"/>
    <n v="44"/>
    <m/>
    <m/>
    <d v="2026-09-15T00:00:00"/>
    <n v="342"/>
    <s v="Mayor a 120 días"/>
    <n v="0.93698630136986305"/>
    <m/>
    <x v="1"/>
    <s v=""/>
    <d v="2025-09-15T00:00:00"/>
    <n v="11440"/>
    <n v="68640"/>
    <n v="226.512"/>
    <n v="20050"/>
    <s v="NR"/>
    <n v="365"/>
    <s v="No"/>
    <s v="No"/>
    <s v="Si"/>
    <s v="Si"/>
    <s v="Si"/>
    <s v="No"/>
    <d v="2026-08-16T00:00:00"/>
    <s v=""/>
    <n v="23"/>
    <m/>
    <s v="One Wey"/>
    <s v="B"/>
    <s v="One Wey  B"/>
  </r>
  <r>
    <s v="M_L29 IZQ_"/>
    <x v="84"/>
    <s v="Corona Nr 330Cc X 6"/>
    <n v="47"/>
    <m/>
    <m/>
    <d v="2026-09-16T00:00:00"/>
    <n v="343"/>
    <s v="Mayor a 120 días"/>
    <n v="0.9397260273972603"/>
    <m/>
    <x v="1"/>
    <s v=""/>
    <d v="2025-09-16T00:00:00"/>
    <n v="12220"/>
    <n v="73320"/>
    <n v="241.95599999999999"/>
    <n v="20050"/>
    <s v="NR"/>
    <n v="365"/>
    <s v="No"/>
    <s v="No"/>
    <s v="Si"/>
    <s v="Si"/>
    <s v="Si"/>
    <s v="No"/>
    <d v="2026-08-17T00:00:00"/>
    <s v=""/>
    <n v="22"/>
    <m/>
    <s v="One Wey"/>
    <s v="B"/>
    <s v="One Wey  B"/>
  </r>
  <r>
    <s v="M_L29 DER_"/>
    <x v="28"/>
    <s v="Pony Malta Pet 200cc X 6"/>
    <n v="64"/>
    <m/>
    <m/>
    <d v="2026-01-05T00:00:00"/>
    <n v="89"/>
    <s v="Menos de 90 dìas"/>
    <n v="0.98888888888888893"/>
    <d v="1899-12-30T11:05:00"/>
    <x v="6"/>
    <s v="Excluir"/>
    <d v="2025-10-07T00:00:00"/>
    <n v="40960"/>
    <n v="245760"/>
    <n v="491.52"/>
    <n v="2759"/>
    <s v="Pet"/>
    <n v="90"/>
    <s v="No"/>
    <s v="No"/>
    <s v="Si"/>
    <s v="Si"/>
    <s v="Si"/>
    <s v="No"/>
    <d v="2025-12-06T00:00:00"/>
    <s v=""/>
    <n v="1"/>
    <m/>
    <s v="One Wey"/>
    <s v="B"/>
    <s v="One Wey  B"/>
  </r>
  <r>
    <s v="M_L30_IZQ_"/>
    <x v="30"/>
    <s v="Pony Malta Pet 330cc X 24"/>
    <n v="60"/>
    <m/>
    <m/>
    <d v="2026-01-03T00:00:00"/>
    <n v="87"/>
    <s v="Menos de 90 dìas"/>
    <n v="0.96666666666666667"/>
    <d v="1899-12-30T17:14:00"/>
    <x v="6"/>
    <s v="Excluir"/>
    <d v="2025-10-05T00:00:00"/>
    <n v="5760"/>
    <n v="138240"/>
    <n v="456.19200000000001"/>
    <n v="2222"/>
    <s v="Pet"/>
    <n v="90"/>
    <s v="No"/>
    <s v="No"/>
    <s v="Si"/>
    <s v="Si"/>
    <s v="Si"/>
    <s v="No"/>
    <d v="2025-12-04T00:00:00"/>
    <s v=""/>
    <n v="3"/>
    <m/>
    <s v="One Wey"/>
    <s v="B"/>
    <s v="One Wey  B"/>
  </r>
  <r>
    <s v="M_L30_DER_"/>
    <x v="30"/>
    <s v="Pony Malta Pet 330cc X 24"/>
    <n v="60"/>
    <m/>
    <m/>
    <d v="2026-01-03T00:00:00"/>
    <n v="87"/>
    <s v="Menos de 90 dìas"/>
    <n v="0.96666666666666667"/>
    <d v="1899-12-30T20:51:00"/>
    <x v="6"/>
    <s v="Excluir"/>
    <d v="2025-10-05T00:00:00"/>
    <n v="5760"/>
    <n v="138240"/>
    <n v="456.19200000000001"/>
    <n v="2222"/>
    <s v="Pet"/>
    <n v="90"/>
    <s v="No"/>
    <s v="No"/>
    <s v="Si"/>
    <s v="Si"/>
    <s v="Si"/>
    <s v="No"/>
    <d v="2025-12-04T00:00:00"/>
    <s v=""/>
    <n v="3"/>
    <m/>
    <s v="One Wey"/>
    <s v="B"/>
    <s v="One Wey  B"/>
  </r>
  <r>
    <s v="M_O 1-1"/>
    <x v="34"/>
    <s v="BBC Cajica Miel Nr330ccX4"/>
    <n v="4"/>
    <m/>
    <m/>
    <d v="2026-03-29T00:00:00"/>
    <n v="172"/>
    <s v="Mayor a 120 días"/>
    <n v="0.9555555555555556"/>
    <m/>
    <x v="5"/>
    <s v="Excluir"/>
    <d v="2025-09-30T00:00:00"/>
    <n v="2016"/>
    <n v="8064"/>
    <n v="26.6112"/>
    <s v="7599+"/>
    <s v="NR BBC"/>
    <n v="180"/>
    <s v="No"/>
    <s v="No"/>
    <s v="Si"/>
    <s v="Si"/>
    <s v="Si"/>
    <s v="No"/>
    <d v="2026-02-27T00:00:00"/>
    <s v=""/>
    <n v="8"/>
    <m/>
    <s v="One Wey"/>
    <s v="B"/>
    <s v="One Wey  B"/>
  </r>
  <r>
    <s v="M_O 1-2"/>
    <x v="10"/>
    <s v="Envase Marron 330R"/>
    <m/>
    <m/>
    <m/>
    <m/>
    <s v=""/>
    <s v=""/>
    <s v=""/>
    <s v="BARRILLES VACIOS"/>
    <x v="5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  <e v="#VALUE!"/>
    <m/>
    <s v="One Wey"/>
    <s v="B"/>
    <s v="One Wey  B"/>
  </r>
  <r>
    <s v="M_O 2-1"/>
    <x v="83"/>
    <s v="Cola y pola  Lata 269Cc X 6"/>
    <n v="23"/>
    <n v="324"/>
    <m/>
    <d v="2026-04-05T00:00:00"/>
    <n v="179"/>
    <s v="Mayor a 120 días"/>
    <n v="0.99444444444444446"/>
    <m/>
    <x v="5"/>
    <s v="Excluir"/>
    <d v="2025-10-07T00:00:00"/>
    <n v="14124"/>
    <n v="84744"/>
    <n v="227.96136000000001"/>
    <n v="22135"/>
    <s v="Lata"/>
    <n v="180"/>
    <s v="No"/>
    <s v="No"/>
    <s v="Si"/>
    <s v="Si"/>
    <s v="Si"/>
    <s v="No"/>
    <d v="2026-03-06T00:00:00"/>
    <s v=""/>
    <n v="1"/>
    <m/>
    <s v="One Wey"/>
    <s v="B"/>
    <s v="One Wey  B"/>
  </r>
  <r>
    <s v="M_O 2-2"/>
    <x v="92"/>
    <s v="BBC ROSE  Lta 269 x 4 "/>
    <n v="4"/>
    <m/>
    <m/>
    <d v="2026-02-24T00:00:00"/>
    <n v="139"/>
    <s v="Mayor a 120 días"/>
    <n v="0.77222222222222225"/>
    <m/>
    <x v="2"/>
    <s v="Excluir"/>
    <d v="2025-08-28T00:00:00"/>
    <n v="3120"/>
    <n v="12480"/>
    <n v="33.571199999999997"/>
    <n v="21159"/>
    <s v="Lata"/>
    <n v="180"/>
    <s v="No"/>
    <s v="No"/>
    <s v="Si"/>
    <s v="Si"/>
    <s v="Si"/>
    <s v="No"/>
    <d v="2026-01-25T00:00:00"/>
    <s v=""/>
    <n v="41"/>
    <m/>
    <s v="One Wey"/>
    <s v="B"/>
    <s v="One Wey  B"/>
  </r>
  <r>
    <s v="M_O 2-2"/>
    <x v="90"/>
    <s v="Club Col TW 330ccX6 N"/>
    <n v="2"/>
    <n v="213"/>
    <m/>
    <d v="2025-12-19T00:00:00"/>
    <n v="72"/>
    <s v="Menos de 90 dìas"/>
    <n v="0.4"/>
    <s v="POLVO REVISADO"/>
    <x v="2"/>
    <s v="Excluir"/>
    <d v="2025-06-22T00:00:00"/>
    <n v="733"/>
    <n v="4398"/>
    <n v="14.513400000000001"/>
    <s v="3787+"/>
    <s v="NR"/>
    <n v="180"/>
    <s v="No"/>
    <s v="Si"/>
    <s v="No"/>
    <s v="Si"/>
    <s v="No"/>
    <s v="No"/>
    <d v="2025-11-19T00:00:00"/>
    <s v=""/>
    <n v="108"/>
    <m/>
    <s v="One Wey"/>
    <s v="B"/>
    <s v="One Wey  B"/>
  </r>
  <r>
    <s v="M_O 2-2"/>
    <x v="16"/>
    <s v="Poker Lta 330Cc X 6"/>
    <n v="1"/>
    <m/>
    <m/>
    <d v="2026-05-31T00:00:00"/>
    <n v="235"/>
    <s v="Mayor a 120 días"/>
    <n v="0.87037037037037035"/>
    <m/>
    <x v="1"/>
    <s v=""/>
    <d v="2025-09-03T00:00:00"/>
    <n v="480"/>
    <n v="2880"/>
    <n v="10.224"/>
    <n v="1428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M_O 2-2"/>
    <x v="93"/>
    <s v="Corona Extra Lta  269Ccx6 Pack"/>
    <n v="4"/>
    <m/>
    <m/>
    <d v="2026-06-13T00:00:00"/>
    <n v="248"/>
    <s v="Mayor a 120 días"/>
    <n v="0.67945205479452053"/>
    <m/>
    <x v="1"/>
    <s v=""/>
    <d v="2025-06-13T00:00:00"/>
    <n v="1872"/>
    <n v="11232"/>
    <n v="30.214079999999999"/>
    <n v="17155"/>
    <s v="Lata"/>
    <n v="365"/>
    <s v="No"/>
    <s v="No"/>
    <s v="No"/>
    <s v="Si"/>
    <s v="Si"/>
    <s v="No"/>
    <d v="2026-05-14T00:00:00"/>
    <s v=""/>
    <n v="117"/>
    <m/>
    <s v="One Wey"/>
    <s v="B"/>
    <s v="One Wey  B"/>
  </r>
  <r>
    <s v="M_O 2-2"/>
    <x v="93"/>
    <s v="Corona Extra Lta  269Ccx6 Pack"/>
    <n v="1"/>
    <m/>
    <m/>
    <d v="2026-06-06T00:00:00"/>
    <n v="241"/>
    <s v="Mayor a 120 días"/>
    <n v="0.66027397260273968"/>
    <m/>
    <x v="1"/>
    <s v=""/>
    <d v="2025-06-06T00:00:00"/>
    <n v="468"/>
    <n v="2808"/>
    <n v="7.5535199999999998"/>
    <n v="17155"/>
    <s v="Lata"/>
    <n v="365"/>
    <s v="No"/>
    <s v="No"/>
    <s v="No"/>
    <s v="Si"/>
    <s v="Si"/>
    <s v="No"/>
    <d v="2026-05-07T00:00:00"/>
    <s v=""/>
    <n v="124"/>
    <m/>
    <s v="One Wey"/>
    <s v="B"/>
    <s v="One Wey  B"/>
  </r>
  <r>
    <s v="M_O 2-2"/>
    <x v="34"/>
    <s v="BBC Cajica Miel Nr330ccX4"/>
    <n v="9"/>
    <m/>
    <m/>
    <d v="2026-03-29T00:00:00"/>
    <n v="172"/>
    <s v="Mayor a 120 días"/>
    <n v="0.9555555555555556"/>
    <m/>
    <x v="5"/>
    <s v="Excluir"/>
    <d v="2025-09-30T00:00:00"/>
    <n v="4536"/>
    <n v="18144"/>
    <n v="59.8752"/>
    <s v="7599+"/>
    <s v="NR BBC"/>
    <n v="180"/>
    <s v="No"/>
    <s v="No"/>
    <s v="Si"/>
    <s v="Si"/>
    <s v="Si"/>
    <s v="No"/>
    <d v="2026-02-27T00:00:00"/>
    <s v=""/>
    <n v="8"/>
    <m/>
    <s v="One Wey"/>
    <s v="B"/>
    <s v="One Wey  B"/>
  </r>
  <r>
    <s v="M_O4"/>
    <x v="94"/>
    <s v="Budweiser CAN  269Ccx6  TERMO EXP ECU"/>
    <n v="14"/>
    <m/>
    <m/>
    <d v="2026-06-05T00:00:00"/>
    <n v="240"/>
    <s v="Mayor a 120 días"/>
    <n v="0.88888888888888884"/>
    <m/>
    <x v="8"/>
    <s v="Excluir"/>
    <d v="2025-09-08T00:00:00"/>
    <n v="8400"/>
    <n v="50400"/>
    <n v="135.57599999999999"/>
    <n v="22612"/>
    <s v="Lata"/>
    <n v="270"/>
    <s v="No"/>
    <s v="No"/>
    <s v="Si"/>
    <s v="Si"/>
    <s v="Si"/>
    <s v="No"/>
    <d v="2026-05-06T00:00:00"/>
    <s v=""/>
    <n v="30"/>
    <m/>
    <s v="One Wey"/>
    <s v="B"/>
    <s v="One Wey  B"/>
  </r>
  <r>
    <s v="M_O4"/>
    <x v="83"/>
    <s v="Cola y pola  Lata 269Cc X 6"/>
    <n v="3"/>
    <m/>
    <m/>
    <d v="2026-03-09T00:00:00"/>
    <n v="152"/>
    <s v="Mayor a 120 días"/>
    <n v="0.84444444444444444"/>
    <m/>
    <x v="1"/>
    <s v=""/>
    <d v="2025-09-10T00:00:00"/>
    <n v="1800"/>
    <n v="10800"/>
    <n v="29.052"/>
    <n v="22135"/>
    <s v="Lata"/>
    <n v="180"/>
    <s v="No"/>
    <s v="No"/>
    <s v="Si"/>
    <s v="Si"/>
    <s v="Si"/>
    <s v="No"/>
    <d v="2026-02-07T00:00:00"/>
    <s v=""/>
    <n v="28"/>
    <m/>
    <s v="One Wey"/>
    <s v="B"/>
    <s v="One Wey  B"/>
  </r>
  <r>
    <s v="M_O4"/>
    <x v="83"/>
    <s v="Cola y pola  Lata 269Cc X 6"/>
    <n v="1"/>
    <m/>
    <m/>
    <d v="2026-02-21T00:00:00"/>
    <n v="136"/>
    <s v="Mayor a 120 días"/>
    <n v="0.75555555555555554"/>
    <m/>
    <x v="1"/>
    <s v=""/>
    <d v="2025-08-25T00:00:00"/>
    <n v="600"/>
    <n v="3600"/>
    <n v="9.6839999999999993"/>
    <n v="22135"/>
    <s v="Lata"/>
    <n v="180"/>
    <s v="No"/>
    <s v="No"/>
    <s v="Si"/>
    <s v="Si"/>
    <s v="Si"/>
    <s v="No"/>
    <d v="2026-01-22T00:00:00"/>
    <s v=""/>
    <n v="44"/>
    <m/>
    <s v="One Wey"/>
    <s v="B"/>
    <s v="One Wey  B"/>
  </r>
  <r>
    <s v="M_O4"/>
    <x v="83"/>
    <s v="Cola y pola  Lata 269Cc X 6"/>
    <n v="1"/>
    <m/>
    <m/>
    <d v="2025-11-14T00:00:00"/>
    <n v="37"/>
    <s v="Menos de 60 días"/>
    <n v="0.20555555555555555"/>
    <s v="9/03/2026 MEZCLADA"/>
    <x v="5"/>
    <s v="Excluir"/>
    <d v="2025-05-18T00:00:00"/>
    <n v="600"/>
    <n v="3600"/>
    <n v="9.6839999999999993"/>
    <n v="22135"/>
    <s v="Lata"/>
    <n v="180"/>
    <s v="No"/>
    <s v="Si"/>
    <s v="No"/>
    <s v="Si"/>
    <s v="No"/>
    <s v="No"/>
    <d v="2025-10-15T00:00:00"/>
    <s v=""/>
    <n v="143"/>
    <m/>
    <s v="One Wey"/>
    <s v="B"/>
    <s v="One Wey  B"/>
  </r>
  <r>
    <s v="M_O5-1"/>
    <x v="86"/>
    <s v="Modelo Tw 355Cc x 6"/>
    <n v="30"/>
    <m/>
    <m/>
    <d v="2026-07-23T00:00:00"/>
    <n v="288"/>
    <s v="Mayor a 120 días"/>
    <n v="0.78904109589041094"/>
    <m/>
    <x v="1"/>
    <s v=""/>
    <d v="2025-07-23T00:00:00"/>
    <n v="6480"/>
    <n v="38880"/>
    <n v="138.024"/>
    <n v="21177"/>
    <s v="NR"/>
    <n v="365"/>
    <s v="No"/>
    <s v="No"/>
    <s v="Si"/>
    <s v="Si"/>
    <s v="Si"/>
    <s v="No"/>
    <d v="2026-06-23T00:00:00"/>
    <s v=""/>
    <n v="77"/>
    <m/>
    <s v="One Wey"/>
    <s v="B"/>
    <s v="One Wey  B"/>
  </r>
  <r>
    <s v="M_O6"/>
    <x v="39"/>
    <s v="Coronita Nr 210Cc X 6"/>
    <n v="3"/>
    <m/>
    <m/>
    <d v="2026-09-03T00:00:00"/>
    <n v="330"/>
    <s v="Mayor a 120 días"/>
    <n v="0.90410958904109584"/>
    <m/>
    <x v="2"/>
    <s v="Excluir"/>
    <d v="2025-09-03T00:00:00"/>
    <n v="1152"/>
    <n v="6912"/>
    <n v="14.5152"/>
    <n v="9508"/>
    <s v="NR"/>
    <n v="365"/>
    <s v="No"/>
    <s v="No"/>
    <s v="Si"/>
    <s v="Si"/>
    <s v="Si"/>
    <s v="No"/>
    <d v="2026-08-04T00:00:00"/>
    <s v=""/>
    <n v="35"/>
    <m/>
    <s v="One Wey"/>
    <s v="B"/>
    <s v="One Wey  B"/>
  </r>
  <r>
    <s v="M_O6"/>
    <x v="81"/>
    <s v="Bahia Lager Lat 330cc X6"/>
    <n v="2"/>
    <m/>
    <m/>
    <d v="2026-03-24T00:00:00"/>
    <n v="167"/>
    <s v="Mayor a 120 días"/>
    <n v="0.92777777777777781"/>
    <m/>
    <x v="1"/>
    <s v=""/>
    <d v="2025-09-25T00:00:00"/>
    <n v="960"/>
    <n v="5760"/>
    <n v="19.007999999999999"/>
    <n v="19303"/>
    <s v="Lata"/>
    <n v="180"/>
    <s v="No"/>
    <s v="No"/>
    <s v="Si"/>
    <s v="Si"/>
    <s v="Si"/>
    <s v="No"/>
    <d v="2026-02-22T00:00:00"/>
    <s v=""/>
    <n v="13"/>
    <m/>
    <s v="One Wey"/>
    <s v="B"/>
    <s v="One Wey  B"/>
  </r>
  <r>
    <s v="M_O6"/>
    <x v="16"/>
    <s v="Poker Lta 330Cc X 6"/>
    <n v="2"/>
    <m/>
    <m/>
    <d v="2026-05-31T00:00:00"/>
    <n v="235"/>
    <s v="Mayor a 120 días"/>
    <n v="0.87037037037037035"/>
    <m/>
    <x v="1"/>
    <s v=""/>
    <d v="2025-09-03T00:00:00"/>
    <n v="960"/>
    <n v="5760"/>
    <n v="20.448"/>
    <n v="1428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M_O7"/>
    <x v="48"/>
    <s v="Cola&amp;Pola Lt 330cc X 6"/>
    <n v="35"/>
    <n v="264"/>
    <m/>
    <d v="2026-04-01T00:00:00"/>
    <n v="175"/>
    <s v="Mayor a 120 días"/>
    <n v="0.97222222222222221"/>
    <m/>
    <x v="2"/>
    <s v="Excluir"/>
    <d v="2025-10-03T00:00:00"/>
    <n v="17064"/>
    <n v="102384"/>
    <n v="337.86720000000003"/>
    <n v="2976"/>
    <s v="Lata"/>
    <n v="180"/>
    <s v="No"/>
    <s v="No"/>
    <s v="Si"/>
    <s v="Si"/>
    <s v="Si"/>
    <s v="No"/>
    <d v="2026-03-02T00:00:00"/>
    <s v=""/>
    <n v="5"/>
    <m/>
    <s v="One Wey"/>
    <s v="B"/>
    <s v="One Wey  B"/>
  </r>
  <r>
    <s v="M_O8_"/>
    <x v="67"/>
    <s v="PONY LESS SUGAR  2.0L X6"/>
    <n v="26"/>
    <m/>
    <m/>
    <d v="2026-01-11T00:00:00"/>
    <n v="95"/>
    <s v="Menos de 120 días"/>
    <n v="0.79166666666666663"/>
    <m/>
    <x v="1"/>
    <s v=""/>
    <d v="2025-09-13T00:00:00"/>
    <n v="1560"/>
    <n v="9360"/>
    <n v="187.2"/>
    <n v="21703"/>
    <s v="Pet"/>
    <n v="120"/>
    <s v="No"/>
    <s v="No"/>
    <s v="Si"/>
    <s v="Si"/>
    <s v="Si"/>
    <s v="No"/>
    <d v="2025-12-12T00:00:00"/>
    <s v=""/>
    <n v="25"/>
    <m/>
    <s v="One Wey"/>
    <s v="B"/>
    <s v="One Wey  B"/>
  </r>
  <r>
    <s v="M_O 9-2"/>
    <x v="78"/>
    <s v="Aguila Lig Lta 269Cc X 6"/>
    <n v="3"/>
    <m/>
    <m/>
    <d v="2026-03-04T00:00:00"/>
    <n v="147"/>
    <s v="Mayor a 120 días"/>
    <n v="0.81666666666666665"/>
    <m/>
    <x v="5"/>
    <s v="Excluir"/>
    <d v="2025-09-05T00:00:00"/>
    <n v="1800"/>
    <n v="10800"/>
    <n v="29.052"/>
    <n v="7584"/>
    <s v="Lata"/>
    <n v="180"/>
    <s v="No"/>
    <s v="No"/>
    <s v="Si"/>
    <s v="Si"/>
    <s v="Si"/>
    <s v="No"/>
    <d v="2026-02-02T00:00:00"/>
    <s v=""/>
    <n v="33"/>
    <m/>
    <s v="One Wey"/>
    <s v="B"/>
    <s v="One Wey  B"/>
  </r>
  <r>
    <s v="M_O 9-2"/>
    <x v="78"/>
    <s v="Aguila Lig Lta 269Cc X 6"/>
    <n v="6"/>
    <m/>
    <m/>
    <d v="2026-03-25T00:00:00"/>
    <n v="168"/>
    <s v="Mayor a 120 días"/>
    <n v="0.93333333333333335"/>
    <s v="EDICION FRIA"/>
    <x v="1"/>
    <s v=""/>
    <d v="2025-09-26T00:00:00"/>
    <n v="3600"/>
    <n v="21600"/>
    <n v="58.103999999999999"/>
    <n v="7584"/>
    <s v="Lata"/>
    <n v="180"/>
    <s v="No"/>
    <s v="No"/>
    <s v="Si"/>
    <s v="Si"/>
    <s v="Si"/>
    <s v="No"/>
    <d v="2026-02-23T00:00:00"/>
    <s v=""/>
    <n v="12"/>
    <m/>
    <s v="One Wey"/>
    <s v="B"/>
    <s v="One Wey  B"/>
  </r>
  <r>
    <s v="M_O 9-2"/>
    <x v="86"/>
    <s v="Modelo Tw 355Cc x 6"/>
    <n v="16"/>
    <m/>
    <m/>
    <d v="2026-05-14T00:00:00"/>
    <n v="218"/>
    <s v="Mayor a 120 días"/>
    <n v="0.59726027397260273"/>
    <m/>
    <x v="1"/>
    <s v=""/>
    <d v="2025-05-14T00:00:00"/>
    <n v="3456"/>
    <n v="20736"/>
    <n v="73.612799999999993"/>
    <n v="21177"/>
    <s v="NR"/>
    <n v="365"/>
    <s v="No"/>
    <s v="No"/>
    <s v="No"/>
    <s v="Si"/>
    <s v="Si"/>
    <s v="No"/>
    <d v="2026-04-14T00:00:00"/>
    <s v=""/>
    <n v="147"/>
    <m/>
    <s v="One Wey"/>
    <s v="B"/>
    <s v="One Wey  B"/>
  </r>
  <r>
    <s v="M_O 9-2"/>
    <x v="86"/>
    <s v="Modelo Tw 355Cc x 6"/>
    <n v="1"/>
    <m/>
    <m/>
    <d v="2026-07-22T00:00:00"/>
    <n v="287"/>
    <s v="Mayor a 120 días"/>
    <n v="0.78630136986301369"/>
    <m/>
    <x v="1"/>
    <s v=""/>
    <d v="2025-07-22T00:00:00"/>
    <n v="216"/>
    <n v="1296"/>
    <n v="4.6007999999999996"/>
    <n v="21177"/>
    <s v="NR"/>
    <n v="365"/>
    <s v="No"/>
    <s v="No"/>
    <s v="Si"/>
    <s v="Si"/>
    <s v="Si"/>
    <s v="No"/>
    <d v="2026-06-22T00:00:00"/>
    <s v=""/>
    <n v="78"/>
    <m/>
    <s v="One Wey"/>
    <s v="B"/>
    <s v="One Wey  B"/>
  </r>
  <r>
    <s v="M_O 9-2"/>
    <x v="26"/>
    <s v="Aguila Lta N 330cc X 6"/>
    <n v="1"/>
    <m/>
    <m/>
    <d v="2026-06-22T00:00:00"/>
    <n v="257"/>
    <s v="Mayor a 120 días"/>
    <n v="0.95185185185185184"/>
    <m/>
    <x v="1"/>
    <s v=""/>
    <d v="2025-09-25T00:00:00"/>
    <n v="480"/>
    <n v="2880"/>
    <n v="9.5039999999999996"/>
    <n v="2174"/>
    <s v="Lata"/>
    <n v="270"/>
    <s v="No"/>
    <s v="No"/>
    <s v="Si"/>
    <s v="Si"/>
    <s v="Si"/>
    <s v="No"/>
    <d v="2026-05-23T00:00:00"/>
    <s v=""/>
    <n v="13"/>
    <m/>
    <s v="One Wey"/>
    <s v="B"/>
    <s v="One Wey  B"/>
  </r>
  <r>
    <s v="M_O 9-2"/>
    <x v="67"/>
    <s v="PONY LESS SUGAR  2.0L X6"/>
    <n v="1"/>
    <m/>
    <m/>
    <d v="2026-01-12T00:00:00"/>
    <n v="96"/>
    <s v="Menos de 120 días"/>
    <n v="0.8"/>
    <m/>
    <x v="1"/>
    <s v=""/>
    <d v="2025-09-14T00:00:00"/>
    <n v="60"/>
    <n v="360"/>
    <n v="7.2"/>
    <n v="21703"/>
    <s v="Pet"/>
    <n v="120"/>
    <s v="No"/>
    <s v="No"/>
    <s v="Si"/>
    <s v="Si"/>
    <s v="Si"/>
    <s v="No"/>
    <d v="2025-12-13T00:00:00"/>
    <s v=""/>
    <n v="24"/>
    <m/>
    <s v="One Wey"/>
    <s v="B"/>
    <s v="One Wey  B"/>
  </r>
  <r>
    <s v="M_O10-2"/>
    <x v="39"/>
    <s v="Coronita Nr 210Cc X 6"/>
    <n v="9"/>
    <n v="348"/>
    <m/>
    <d v="2026-09-03T00:00:00"/>
    <n v="330"/>
    <s v="Mayor a 120 días"/>
    <n v="0.90410958904109584"/>
    <m/>
    <x v="2"/>
    <s v="Excluir"/>
    <d v="2025-09-03T00:00:00"/>
    <n v="3804"/>
    <n v="22824"/>
    <n v="47.930399999999999"/>
    <n v="9508"/>
    <s v="NR"/>
    <n v="365"/>
    <s v="No"/>
    <s v="No"/>
    <s v="Si"/>
    <s v="Si"/>
    <s v="Si"/>
    <s v="No"/>
    <d v="2026-08-04T00:00:00"/>
    <s v=""/>
    <n v="35"/>
    <m/>
    <s v="One Wey"/>
    <s v="B"/>
    <s v="One Wey  B"/>
  </r>
  <r>
    <s v="M_O11-1"/>
    <x v="95"/>
    <s v="Club Col TRIGO NR 330C X 24 REM"/>
    <n v="17"/>
    <m/>
    <m/>
    <d v="2025-12-20T00:00:00"/>
    <n v="73"/>
    <s v="Menos de 90 dìas"/>
    <n v="0.40555555555555556"/>
    <m/>
    <x v="1"/>
    <s v=""/>
    <d v="2025-06-23T00:00:00"/>
    <n v="1020"/>
    <n v="24480"/>
    <n v="80.784000000000006"/>
    <n v="21166"/>
    <s v="NR"/>
    <n v="180"/>
    <s v="No"/>
    <s v="Si"/>
    <s v="No"/>
    <s v="Si"/>
    <s v="No"/>
    <s v="No"/>
    <d v="2025-11-20T00:00:00"/>
    <s v=""/>
    <n v="107"/>
    <m/>
    <s v="One Wey"/>
    <s v="B"/>
    <s v="One Wey  B"/>
  </r>
  <r>
    <s v="M_O11-2"/>
    <x v="71"/>
    <s v="Corona Extra Lta  473Ccx6 Pack"/>
    <n v="3"/>
    <n v="316"/>
    <m/>
    <d v="2026-08-24T00:00:00"/>
    <n v="320"/>
    <s v="Mayor a 120 días"/>
    <n v="0.87671232876712324"/>
    <m/>
    <x v="1"/>
    <s v=""/>
    <d v="2025-08-24T00:00:00"/>
    <n v="1276"/>
    <n v="7656"/>
    <n v="36.212879999999998"/>
    <n v="22579"/>
    <s v="Lata"/>
    <n v="365"/>
    <s v="No"/>
    <s v="No"/>
    <s v="Si"/>
    <s v="Si"/>
    <s v="Si"/>
    <s v="No"/>
    <d v="2026-07-25T00:00:00"/>
    <s v=""/>
    <n v="45"/>
    <m/>
    <s v="One Wey"/>
    <s v="B"/>
    <s v="One Wey  B"/>
  </r>
  <r>
    <s v="M_O11-2"/>
    <x v="96"/>
    <s v="BBC Lager Nr330ccX6"/>
    <m/>
    <n v="288"/>
    <m/>
    <d v="2026-03-13T00:00:00"/>
    <n v="156"/>
    <s v="Mayor a 120 días"/>
    <n v="0.8666666666666667"/>
    <m/>
    <x v="1"/>
    <s v=""/>
    <d v="2025-09-14T00:00:00"/>
    <n v="288"/>
    <n v="1728"/>
    <n v="5.7023999999999999"/>
    <n v="7596"/>
    <s v="NR BBC"/>
    <n v="180"/>
    <s v="No"/>
    <s v="No"/>
    <s v="Si"/>
    <s v="Si"/>
    <s v="Si"/>
    <s v="No"/>
    <d v="2026-02-11T00:00:00"/>
    <s v=""/>
    <n v="24"/>
    <m/>
    <s v="One Wey"/>
    <s v="B"/>
    <s v="One Wey  B"/>
  </r>
  <r>
    <s v="M_O12-1"/>
    <x v="27"/>
    <s v="Stella Artois Bib Nr 12 L"/>
    <n v="17"/>
    <m/>
    <m/>
    <d v="2025-12-05T00:00:00"/>
    <n v="58"/>
    <s v="Menos de 60 días"/>
    <n v="0.21481481481481482"/>
    <m/>
    <x v="5"/>
    <s v="Excluir"/>
    <d v="2025-03-10T00:00:00"/>
    <n v="680"/>
    <n v="680"/>
    <n v="8.1600000000000006E-2"/>
    <n v="9893"/>
    <s v="Global Brand"/>
    <n v="270"/>
    <s v="No"/>
    <s v="Si"/>
    <s v="No"/>
    <s v="Si"/>
    <s v="No"/>
    <s v="No"/>
    <d v="2025-11-05T00:00:00"/>
    <s v=""/>
    <n v="212"/>
    <m/>
    <s v="One Wey"/>
    <s v="B"/>
    <s v="One Wey  B"/>
  </r>
  <r>
    <s v="M_O12-1"/>
    <x v="27"/>
    <s v="Stella Artois Bib Nr 12 L"/>
    <m/>
    <n v="34"/>
    <m/>
    <d v="2025-12-05T00:00:00"/>
    <n v="58"/>
    <s v="Menos de 60 días"/>
    <n v="0.21481481481481482"/>
    <m/>
    <x v="5"/>
    <s v="Excluir"/>
    <d v="2025-03-10T00:00:00"/>
    <n v="34"/>
    <n v="34"/>
    <n v="4.0800000000000003E-3"/>
    <n v="9893"/>
    <s v="Global Brand"/>
    <n v="270"/>
    <s v="No"/>
    <s v="Si"/>
    <s v="No"/>
    <s v="Si"/>
    <s v="No"/>
    <s v="No"/>
    <d v="2025-11-05T00:00:00"/>
    <s v=""/>
    <n v="212"/>
    <m/>
    <s v="One Wey"/>
    <s v="B"/>
    <s v="One Wey  B"/>
  </r>
  <r>
    <s v="M_O12-1"/>
    <x v="27"/>
    <s v="Stella Artois Bib Nr 12 L"/>
    <n v="2"/>
    <n v="2"/>
    <m/>
    <d v="2025-12-05T00:00:00"/>
    <n v="58"/>
    <s v="Menos de 60 días"/>
    <n v="0.21481481481481482"/>
    <m/>
    <x v="5"/>
    <s v="Excluir"/>
    <d v="2025-03-10T00:00:00"/>
    <n v="82"/>
    <n v="82"/>
    <n v="9.8399999999999998E-3"/>
    <n v="9893"/>
    <s v="Global Brand"/>
    <n v="270"/>
    <s v="No"/>
    <s v="Si"/>
    <s v="No"/>
    <s v="Si"/>
    <s v="No"/>
    <s v="No"/>
    <d v="2025-11-05T00:00:00"/>
    <s v=""/>
    <n v="212"/>
    <m/>
    <s v="One Wey"/>
    <s v="B"/>
    <s v="One Wey  B"/>
  </r>
  <r>
    <s v="M_O12-2"/>
    <x v="35"/>
    <s v="BBC ROSE NR BOT 330ccX4"/>
    <n v="9"/>
    <n v="360"/>
    <m/>
    <d v="2026-03-19T00:00:00"/>
    <n v="162"/>
    <s v="Mayor a 120 días"/>
    <n v="0.9"/>
    <m/>
    <x v="5"/>
    <s v="Excluir"/>
    <d v="2025-09-20T00:00:00"/>
    <n v="4896"/>
    <n v="19584"/>
    <n v="64.627200000000002"/>
    <s v="21161+"/>
    <s v="NR BBC"/>
    <n v="180"/>
    <s v="No"/>
    <s v="No"/>
    <s v="Si"/>
    <s v="Si"/>
    <s v="Si"/>
    <s v="No"/>
    <d v="2026-02-17T00:00:00"/>
    <s v=""/>
    <n v="18"/>
    <m/>
    <s v="One Wey"/>
    <s v="B"/>
    <s v="One Wey  B"/>
  </r>
  <r>
    <s v="M_O12-2"/>
    <x v="34"/>
    <s v="BBC Cajica Miel Nr330ccX4"/>
    <n v="7"/>
    <n v="288"/>
    <m/>
    <d v="2026-03-22T00:00:00"/>
    <n v="165"/>
    <s v="Mayor a 120 días"/>
    <n v="0.91666666666666663"/>
    <m/>
    <x v="5"/>
    <s v="Excluir"/>
    <d v="2025-09-23T00:00:00"/>
    <n v="3816"/>
    <n v="15264"/>
    <n v="50.371200000000002"/>
    <s v="7599+"/>
    <s v="NR BBC"/>
    <n v="180"/>
    <s v="No"/>
    <s v="No"/>
    <s v="Si"/>
    <s v="Si"/>
    <s v="Si"/>
    <s v="No"/>
    <d v="2026-02-20T00:00:00"/>
    <s v=""/>
    <n v="15"/>
    <m/>
    <s v="One Wey"/>
    <s v="B"/>
    <s v="One Wey  B"/>
  </r>
  <r>
    <s v="M_O12-2"/>
    <x v="78"/>
    <s v="Aguila Lig Lta 269Cc X 6"/>
    <n v="19"/>
    <m/>
    <m/>
    <d v="2025-10-13T00:00:00"/>
    <n v="5"/>
    <s v="Menos de 10 días"/>
    <n v="2.7777777777777776E-2"/>
    <s v="NVL 2"/>
    <x v="2"/>
    <s v="Excluir"/>
    <d v="2025-04-16T00:00:00"/>
    <n v="11400"/>
    <n v="68400"/>
    <n v="183.99600000000001"/>
    <n v="7584"/>
    <s v="Lata"/>
    <n v="180"/>
    <s v="No"/>
    <s v="No"/>
    <s v="No"/>
    <s v="No"/>
    <s v="No"/>
    <s v="Bloquear"/>
    <d v="2025-09-13T00:00:00"/>
    <s v=""/>
    <n v="175"/>
    <m/>
    <s v="One Wey"/>
    <s v="B"/>
    <s v="One Wey  B"/>
  </r>
  <r>
    <s v="M_O 14-1"/>
    <x v="66"/>
    <s v="Aguila Lig CAN LtaN 330ccX6 THERMO INK"/>
    <n v="30"/>
    <m/>
    <m/>
    <d v="2026-03-11T00:00:00"/>
    <n v="154"/>
    <s v="Mayor a 120 días"/>
    <n v="0.85555555555555551"/>
    <m/>
    <x v="1"/>
    <s v=""/>
    <d v="2025-09-12T00:00:00"/>
    <n v="14400"/>
    <n v="86400"/>
    <n v="285.12"/>
    <n v="22315"/>
    <s v="Lata"/>
    <n v="180"/>
    <s v="No"/>
    <s v="No"/>
    <s v="Si"/>
    <s v="Si"/>
    <s v="Si"/>
    <s v="No"/>
    <d v="2026-02-09T00:00:00"/>
    <s v=""/>
    <n v="26"/>
    <m/>
    <s v="One Wey"/>
    <s v="B"/>
    <s v="One Wey  B"/>
  </r>
  <r>
    <s v="M_O 14-1"/>
    <x v="66"/>
    <s v="Aguila Lig CAN LtaN 330ccX6 THERMO INK"/>
    <n v="10"/>
    <m/>
    <m/>
    <d v="2026-03-18T00:00:00"/>
    <n v="161"/>
    <s v="Mayor a 120 días"/>
    <n v="0.89444444444444449"/>
    <m/>
    <x v="1"/>
    <s v=""/>
    <d v="2025-09-19T00:00:00"/>
    <n v="4800"/>
    <n v="28800"/>
    <n v="95.04"/>
    <n v="22315"/>
    <s v="Lata"/>
    <n v="180"/>
    <s v="No"/>
    <s v="No"/>
    <s v="Si"/>
    <s v="Si"/>
    <s v="Si"/>
    <s v="No"/>
    <d v="2026-02-16T00:00:00"/>
    <s v=""/>
    <n v="19"/>
    <m/>
    <s v="One Wey"/>
    <s v="B"/>
    <s v="One Wey  B"/>
  </r>
  <r>
    <s v="M_O 14-1"/>
    <x v="66"/>
    <s v="Aguila Lig CAN LtaN 330ccX6 THERMO INK"/>
    <n v="14"/>
    <m/>
    <m/>
    <d v="2026-04-02T00:00:00"/>
    <n v="176"/>
    <s v="Mayor a 120 días"/>
    <n v="0.97777777777777775"/>
    <m/>
    <x v="1"/>
    <s v=""/>
    <d v="2025-10-04T00:00:00"/>
    <n v="6720"/>
    <n v="40320"/>
    <n v="133.05600000000001"/>
    <n v="22315"/>
    <s v="Lata"/>
    <n v="180"/>
    <s v="No"/>
    <s v="No"/>
    <s v="Si"/>
    <s v="Si"/>
    <s v="Si"/>
    <s v="No"/>
    <d v="2026-03-03T00:00:00"/>
    <s v=""/>
    <n v="4"/>
    <m/>
    <s v="One Wey"/>
    <s v="B"/>
    <s v="One Wey  B"/>
  </r>
  <r>
    <s v="M_O15-2"/>
    <x v="27"/>
    <s v="Stella Artois Bib Nr 12 L"/>
    <n v="11"/>
    <m/>
    <m/>
    <d v="2025-10-24T00:00:00"/>
    <n v="16"/>
    <s v="Menos de 30 días"/>
    <n v="5.9259259259259262E-2"/>
    <m/>
    <x v="2"/>
    <s v="Excluir"/>
    <d v="2025-01-27T00:00:00"/>
    <n v="440"/>
    <n v="440"/>
    <n v="5.28E-2"/>
    <n v="9893"/>
    <s v="Global Brand"/>
    <n v="270"/>
    <s v="No"/>
    <s v="No"/>
    <s v="No"/>
    <s v="No"/>
    <s v="No"/>
    <s v="Bloquear"/>
    <d v="2025-09-24T00:00:00"/>
    <s v=""/>
    <n v="254"/>
    <m/>
    <s v="One Wey"/>
    <s v="B"/>
    <s v="One Wey  B"/>
  </r>
  <r>
    <s v="M_O15-2"/>
    <x v="27"/>
    <s v="Stella Artois Bib Nr 12 L"/>
    <n v="2"/>
    <m/>
    <m/>
    <d v="2025-10-23T00:00:00"/>
    <n v="15"/>
    <s v="Menos de 30 días"/>
    <n v="5.5555555555555552E-2"/>
    <m/>
    <x v="2"/>
    <s v="Excluir"/>
    <d v="2025-01-26T00:00:00"/>
    <n v="80"/>
    <n v="80"/>
    <n v="9.5999999999999992E-3"/>
    <n v="9893"/>
    <s v="Global Brand"/>
    <n v="270"/>
    <s v="No"/>
    <s v="No"/>
    <s v="No"/>
    <s v="No"/>
    <s v="No"/>
    <s v="Bloquear"/>
    <d v="2025-09-23T00:00:00"/>
    <s v=""/>
    <n v="255"/>
    <m/>
    <s v="One Wey"/>
    <s v="B"/>
    <s v="One Wey  B"/>
  </r>
  <r>
    <s v="M_O15-2"/>
    <x v="50"/>
    <s v="Costeña Lta 310cc X 6"/>
    <n v="21"/>
    <m/>
    <m/>
    <d v="2026-06-15T00:00:00"/>
    <n v="250"/>
    <s v="Mayor a 120 días"/>
    <n v="0.92592592592592593"/>
    <m/>
    <x v="1"/>
    <s v=""/>
    <d v="2025-09-18T00:00:00"/>
    <n v="11088"/>
    <n v="66528"/>
    <n v="206.23679999999999"/>
    <n v="22271"/>
    <s v="Lata"/>
    <n v="270"/>
    <s v="No"/>
    <s v="No"/>
    <s v="Si"/>
    <s v="Si"/>
    <s v="Si"/>
    <s v="No"/>
    <d v="2026-05-16T00:00:00"/>
    <s v=""/>
    <n v="20"/>
    <m/>
    <s v="One Wey"/>
    <s v="B"/>
    <s v="One Wey  B"/>
  </r>
  <r>
    <s v="M_O15-2"/>
    <x v="64"/>
    <s v="Cola&amp;Pola Pet 1.5L X 6"/>
    <n v="10"/>
    <m/>
    <m/>
    <d v="2025-12-29T00:00:00"/>
    <n v="82"/>
    <s v="Menos de 90 dìas"/>
    <n v="0.91111111111111109"/>
    <m/>
    <x v="1"/>
    <s v=""/>
    <d v="2025-09-30T00:00:00"/>
    <n v="1000"/>
    <n v="6000"/>
    <n v="90"/>
    <n v="2882"/>
    <s v="Pet"/>
    <n v="90"/>
    <s v="No"/>
    <s v="No"/>
    <s v="Si"/>
    <s v="Si"/>
    <s v="Si"/>
    <s v="No"/>
    <d v="2025-11-29T00:00:00"/>
    <s v=""/>
    <n v="8"/>
    <m/>
    <s v="One Wey"/>
    <s v="B"/>
    <s v="One Wey  B"/>
  </r>
  <r>
    <s v="M_O16"/>
    <x v="52"/>
    <s v="Michelob Ultra AMBAR NR 355cc x 6"/>
    <n v="26"/>
    <m/>
    <m/>
    <d v="2025-09-22T00:00:00"/>
    <n v="-16"/>
    <s v="Vencido"/>
    <n v="-4.3835616438356165E-2"/>
    <m/>
    <x v="2"/>
    <s v="Excluir"/>
    <d v="2024-09-22T00:00:00"/>
    <n v="6240"/>
    <n v="37440"/>
    <n v="132.91200000000001"/>
    <n v="22039"/>
    <s v="Global Brand"/>
    <n v="365"/>
    <s v="No"/>
    <s v="No"/>
    <s v="No"/>
    <s v="No"/>
    <s v="No"/>
    <s v="Bloquear"/>
    <d v="2025-08-23T00:00:00"/>
    <s v=""/>
    <n v="381"/>
    <m/>
    <s v="One Wey"/>
    <s v="B"/>
    <s v="One Wey  B"/>
  </r>
  <r>
    <s v="M_O16"/>
    <x v="80"/>
    <s v="Aguila Lta 269Cc X 6"/>
    <n v="4"/>
    <m/>
    <m/>
    <d v="2026-05-25T00:00:00"/>
    <n v="229"/>
    <s v="Mayor a 120 días"/>
    <n v="0.8481481481481481"/>
    <m/>
    <x v="1"/>
    <s v=""/>
    <d v="2025-08-28T00:00:00"/>
    <n v="2400"/>
    <n v="14400"/>
    <n v="38.735999999999997"/>
    <n v="9909"/>
    <s v="Lata"/>
    <n v="270"/>
    <s v="No"/>
    <s v="No"/>
    <s v="Si"/>
    <s v="Si"/>
    <s v="Si"/>
    <s v="No"/>
    <d v="2026-04-25T00:00:00"/>
    <s v=""/>
    <n v="41"/>
    <m/>
    <s v="One Wey"/>
    <s v="B"/>
    <s v="One Wey  B"/>
  </r>
  <r>
    <s v="M_O16"/>
    <x v="26"/>
    <s v="Aguila Lta N 330cc X 6"/>
    <n v="1"/>
    <m/>
    <m/>
    <d v="2026-05-24T00:00:00"/>
    <n v="228"/>
    <s v="Mayor a 120 días"/>
    <n v="0.84444444444444444"/>
    <s v="SIX SUELTO"/>
    <x v="5"/>
    <s v="Excluir"/>
    <d v="2025-08-27T00:00:00"/>
    <n v="480"/>
    <n v="2880"/>
    <n v="9.5039999999999996"/>
    <n v="2174"/>
    <s v="Lata"/>
    <n v="270"/>
    <s v="No"/>
    <s v="No"/>
    <s v="Si"/>
    <s v="Si"/>
    <s v="Si"/>
    <s v="No"/>
    <d v="2026-04-24T00:00:00"/>
    <s v=""/>
    <n v="42"/>
    <m/>
    <s v="One Wey"/>
    <s v="B"/>
    <s v="One Wey  B"/>
  </r>
  <r>
    <s v="M_O16"/>
    <x v="26"/>
    <s v="Aguila Lta N 330cc X 6"/>
    <n v="1"/>
    <m/>
    <m/>
    <d v="2026-04-27T00:00:00"/>
    <n v="201"/>
    <s v="Mayor a 120 días"/>
    <n v="0.74444444444444446"/>
    <s v="SIX SUELTO"/>
    <x v="5"/>
    <s v="Excluir"/>
    <d v="2025-07-31T00:00:00"/>
    <n v="480"/>
    <n v="2880"/>
    <n v="9.5039999999999996"/>
    <n v="2174"/>
    <s v="Lata"/>
    <n v="270"/>
    <s v="No"/>
    <s v="No"/>
    <s v="Si"/>
    <s v="Si"/>
    <s v="Si"/>
    <s v="No"/>
    <d v="2026-03-28T00:00:00"/>
    <s v=""/>
    <n v="69"/>
    <m/>
    <s v="One Wey"/>
    <s v="B"/>
    <s v="One Wey  B"/>
  </r>
  <r>
    <s v="M_O17-1"/>
    <x v="80"/>
    <s v="Aguila Lta 269Cc X 6"/>
    <n v="26"/>
    <m/>
    <m/>
    <d v="2026-05-27T00:00:00"/>
    <n v="231"/>
    <s v="Mayor a 120 días"/>
    <n v="0.85555555555555551"/>
    <m/>
    <x v="1"/>
    <s v=""/>
    <d v="2025-08-30T00:00:00"/>
    <n v="15600"/>
    <n v="93600"/>
    <n v="251.78399999999999"/>
    <n v="9909"/>
    <s v="Lata"/>
    <n v="270"/>
    <s v="No"/>
    <s v="No"/>
    <s v="Si"/>
    <s v="Si"/>
    <s v="Si"/>
    <s v="No"/>
    <d v="2026-04-27T00:00:00"/>
    <s v=""/>
    <n v="39"/>
    <m/>
    <s v="One Wey"/>
    <s v="B"/>
    <s v="One Wey  B"/>
  </r>
  <r>
    <s v="M_O17-1"/>
    <x v="80"/>
    <s v="Aguila Lta 269Cc X 6"/>
    <n v="15"/>
    <n v="596"/>
    <m/>
    <d v="2026-05-26T00:00:00"/>
    <n v="230"/>
    <s v="Mayor a 120 días"/>
    <n v="0.85185185185185186"/>
    <m/>
    <x v="1"/>
    <s v=""/>
    <d v="2025-08-29T00:00:00"/>
    <n v="9596"/>
    <n v="57576"/>
    <n v="154.87943999999999"/>
    <n v="9909"/>
    <s v="Lata"/>
    <n v="270"/>
    <s v="No"/>
    <s v="No"/>
    <s v="Si"/>
    <s v="Si"/>
    <s v="Si"/>
    <s v="No"/>
    <d v="2026-04-26T00:00:00"/>
    <s v=""/>
    <n v="40"/>
    <m/>
    <s v="One Wey"/>
    <s v="B"/>
    <s v="One Wey  B"/>
  </r>
  <r>
    <s v="M_O17-1"/>
    <x v="97"/>
    <s v="Poker Lta 269cc x 6 LOOSEPACK"/>
    <n v="5"/>
    <m/>
    <m/>
    <d v="2026-06-10T00:00:00"/>
    <n v="245"/>
    <s v="Mayor a 120 días"/>
    <n v="0.90740740740740744"/>
    <m/>
    <x v="1"/>
    <s v=""/>
    <d v="2025-09-13T00:00:00"/>
    <n v="3300"/>
    <n v="19800"/>
    <n v="53.262"/>
    <n v="21203"/>
    <s v="Lata"/>
    <n v="270"/>
    <s v="No"/>
    <s v="No"/>
    <s v="Si"/>
    <s v="Si"/>
    <s v="Si"/>
    <s v="No"/>
    <d v="2026-05-11T00:00:00"/>
    <s v=""/>
    <n v="25"/>
    <m/>
    <s v="One Wey"/>
    <s v="B"/>
    <s v="One Wey  B"/>
  </r>
  <r>
    <s v="M_O18"/>
    <x v="23"/>
    <s v="Redds Cold Lt 269X6"/>
    <n v="5"/>
    <m/>
    <m/>
    <d v="2026-04-13T00:00:00"/>
    <n v="187"/>
    <s v="Mayor a 120 días"/>
    <n v="0.69259259259259254"/>
    <m/>
    <x v="1"/>
    <s v=""/>
    <d v="2025-07-17T00:00:00"/>
    <n v="3000"/>
    <n v="18000"/>
    <n v="48.42"/>
    <n v="3228"/>
    <s v="Lata"/>
    <n v="270"/>
    <s v="No"/>
    <s v="No"/>
    <s v="No"/>
    <s v="Si"/>
    <s v="Si"/>
    <s v="No"/>
    <d v="2026-03-14T00:00:00"/>
    <s v=""/>
    <n v="83"/>
    <m/>
    <s v="One Wey"/>
    <s v="B"/>
    <s v="One Wey  B"/>
  </r>
  <r>
    <s v="M_O18"/>
    <x v="23"/>
    <s v="Redds Cold Lt 269X6"/>
    <n v="1"/>
    <m/>
    <m/>
    <d v="2026-04-13T00:00:00"/>
    <n v="187"/>
    <s v="Mayor a 120 días"/>
    <n v="0.69259259259259254"/>
    <s v="SIN VINIPEL "/>
    <x v="5"/>
    <s v="Excluir"/>
    <d v="2025-07-17T00:00:00"/>
    <n v="600"/>
    <n v="3600"/>
    <n v="9.6839999999999993"/>
    <n v="3228"/>
    <s v="Lata"/>
    <n v="270"/>
    <s v="No"/>
    <s v="No"/>
    <s v="No"/>
    <s v="Si"/>
    <s v="Si"/>
    <s v="No"/>
    <d v="2026-03-14T00:00:00"/>
    <s v=""/>
    <n v="83"/>
    <m/>
    <s v="One Wey"/>
    <s v="B"/>
    <s v="One Wey  B"/>
  </r>
  <r>
    <s v="M_O18"/>
    <x v="66"/>
    <s v="Aguila Lig CAN LtaN 330ccX6 THERMO INK"/>
    <n v="4"/>
    <m/>
    <m/>
    <d v="2026-04-02T00:00:00"/>
    <n v="176"/>
    <s v="Mayor a 120 días"/>
    <n v="0.97777777777777775"/>
    <m/>
    <x v="1"/>
    <s v=""/>
    <d v="2025-10-04T00:00:00"/>
    <n v="1920"/>
    <n v="11520"/>
    <n v="38.015999999999998"/>
    <n v="22315"/>
    <s v="Lata"/>
    <n v="180"/>
    <s v="No"/>
    <s v="No"/>
    <s v="Si"/>
    <s v="Si"/>
    <s v="Si"/>
    <s v="No"/>
    <d v="2026-03-03T00:00:00"/>
    <s v=""/>
    <n v="4"/>
    <m/>
    <s v="One Wey"/>
    <s v="B"/>
    <s v="One Wey  B"/>
  </r>
  <r>
    <s v="M_O19"/>
    <x v="16"/>
    <s v="Poker Lta 330Cc X 6"/>
    <n v="13"/>
    <m/>
    <m/>
    <d v="2026-06-18T00:00:00"/>
    <n v="253"/>
    <s v="Mayor a 120 días"/>
    <n v="0.937037037037037"/>
    <m/>
    <x v="1"/>
    <s v=""/>
    <d v="2025-09-21T00:00:00"/>
    <n v="6240"/>
    <n v="37440"/>
    <n v="132.91200000000001"/>
    <n v="1428"/>
    <s v="Lata"/>
    <n v="270"/>
    <s v="No"/>
    <s v="No"/>
    <s v="Si"/>
    <s v="Si"/>
    <s v="Si"/>
    <s v="No"/>
    <d v="2026-05-19T00:00:00"/>
    <s v=""/>
    <n v="17"/>
    <m/>
    <s v="One Wey"/>
    <s v="B"/>
    <s v="One Wey  B"/>
  </r>
  <r>
    <s v="M_O19"/>
    <x v="92"/>
    <s v="BBC ROSE  Lta 269 x 4 "/>
    <n v="2"/>
    <m/>
    <m/>
    <d v="2026-03-17T00:00:00"/>
    <n v="160"/>
    <s v="Mayor a 120 días"/>
    <n v="0.88888888888888884"/>
    <m/>
    <x v="5"/>
    <s v="Excluir"/>
    <d v="2025-09-18T00:00:00"/>
    <n v="1560"/>
    <n v="6240"/>
    <n v="16.785599999999999"/>
    <n v="21159"/>
    <s v="Lata"/>
    <n v="180"/>
    <s v="No"/>
    <s v="No"/>
    <s v="Si"/>
    <s v="Si"/>
    <s v="Si"/>
    <s v="No"/>
    <d v="2026-02-15T00:00:00"/>
    <s v=""/>
    <n v="20"/>
    <m/>
    <s v="One Wey"/>
    <s v="B"/>
    <s v="One Wey  B"/>
  </r>
  <r>
    <s v="M_O20"/>
    <x v="78"/>
    <s v="Aguila Lig Lta 269Cc X 6"/>
    <n v="6"/>
    <m/>
    <m/>
    <d v="2025-10-12T00:00:00"/>
    <n v="4"/>
    <s v="Menos de 10 días"/>
    <n v="2.2222222222222223E-2"/>
    <m/>
    <x v="2"/>
    <s v="Excluir"/>
    <d v="2025-04-15T00:00:00"/>
    <n v="3600"/>
    <n v="21600"/>
    <n v="58.103999999999999"/>
    <n v="7584"/>
    <s v="Lata"/>
    <n v="180"/>
    <s v="No"/>
    <s v="No"/>
    <s v="No"/>
    <s v="No"/>
    <s v="No"/>
    <s v="Bloquear"/>
    <d v="2025-09-12T00:00:00"/>
    <s v=""/>
    <n v="176"/>
    <m/>
    <s v="One Wey"/>
    <s v="B"/>
    <s v="One Wey  B"/>
  </r>
  <r>
    <s v="M_O20"/>
    <x v="78"/>
    <s v="Aguila Lig Lta 269Cc X 6"/>
    <n v="2"/>
    <n v="480"/>
    <m/>
    <d v="2025-10-13T00:00:00"/>
    <n v="5"/>
    <s v="Menos de 10 días"/>
    <n v="2.7777777777777776E-2"/>
    <m/>
    <x v="2"/>
    <s v="Excluir"/>
    <d v="2025-04-16T00:00:00"/>
    <n v="1680"/>
    <n v="10080"/>
    <n v="27.115200000000002"/>
    <n v="7584"/>
    <s v="Lata"/>
    <n v="180"/>
    <s v="No"/>
    <s v="No"/>
    <s v="No"/>
    <s v="No"/>
    <s v="No"/>
    <s v="Bloquear"/>
    <d v="2025-09-13T00:00:00"/>
    <s v=""/>
    <n v="175"/>
    <m/>
    <s v="One Wey"/>
    <s v="B"/>
    <s v="One Wey  B"/>
  </r>
  <r>
    <s v="M_O20"/>
    <x v="22"/>
    <s v="Pony Malta Pet 200ccX30"/>
    <m/>
    <n v="133"/>
    <m/>
    <d v="2025-12-24T00:00:00"/>
    <n v="77"/>
    <s v="Menos de 90 dìas"/>
    <n v="0.85555555555555551"/>
    <m/>
    <x v="5"/>
    <s v="Excluir"/>
    <d v="2025-09-25T00:00:00"/>
    <n v="133"/>
    <n v="3990"/>
    <n v="7.98"/>
    <n v="3810"/>
    <s v="Pet"/>
    <n v="90"/>
    <s v="No"/>
    <s v="No"/>
    <s v="Si"/>
    <s v="Si"/>
    <s v="Si"/>
    <s v="No"/>
    <d v="2025-11-24T00:00:00"/>
    <s v=""/>
    <n v="13"/>
    <m/>
    <s v="One Wey"/>
    <s v="B"/>
    <s v="One Wey  B"/>
  </r>
  <r>
    <s v="M_O21"/>
    <x v="57"/>
    <s v="Azteca Lata-330 X 6"/>
    <n v="7"/>
    <m/>
    <m/>
    <d v="2026-06-18T00:00:00"/>
    <n v="253"/>
    <s v="Mayor a 120 días"/>
    <n v="0.937037037037037"/>
    <m/>
    <x v="1"/>
    <s v=""/>
    <d v="2025-09-21T00:00:00"/>
    <n v="3360"/>
    <n v="20160"/>
    <n v="66.528000000000006"/>
    <n v="8923"/>
    <s v="Lata"/>
    <n v="270"/>
    <s v="No"/>
    <s v="No"/>
    <s v="Si"/>
    <s v="Si"/>
    <s v="Si"/>
    <s v="No"/>
    <d v="2026-05-19T00:00:00"/>
    <s v=""/>
    <n v="17"/>
    <m/>
    <s v="One Wey"/>
    <s v="B"/>
    <s v="One Wey  B"/>
  </r>
  <r>
    <s v="M_O22"/>
    <x v="91"/>
    <s v="Poker Lta 473cc X 6"/>
    <n v="3"/>
    <m/>
    <m/>
    <d v="2026-06-10T00:00:00"/>
    <n v="245"/>
    <s v="Mayor a 120 días"/>
    <n v="0.90740740740740744"/>
    <m/>
    <x v="1"/>
    <s v=""/>
    <d v="2025-09-13T00:00:00"/>
    <n v="1008"/>
    <n v="6048"/>
    <n v="28.607040000000001"/>
    <n v="5150"/>
    <s v="Lata"/>
    <n v="270"/>
    <s v="No"/>
    <s v="No"/>
    <s v="Si"/>
    <s v="Si"/>
    <s v="Si"/>
    <s v="No"/>
    <d v="2026-05-11T00:00:00"/>
    <s v=""/>
    <n v="25"/>
    <m/>
    <s v="One Wey"/>
    <s v="B"/>
    <s v="One Wey  B"/>
  </r>
  <r>
    <s v="M_O23"/>
    <x v="98"/>
    <s v="Aguila IMPERIAL TW 330ccX6 N"/>
    <n v="18"/>
    <n v="210"/>
    <m/>
    <d v="2025-08-25T00:00:00"/>
    <n v="-44"/>
    <s v="Vencido"/>
    <n v="-0.24444444444444444"/>
    <m/>
    <x v="2"/>
    <s v="Excluir"/>
    <d v="2025-02-26T00:00:00"/>
    <n v="4530"/>
    <n v="27180"/>
    <n v="89.694000000000003"/>
    <n v="22142"/>
    <s v="NR"/>
    <n v="180"/>
    <s v="No"/>
    <s v="No"/>
    <s v="No"/>
    <s v="No"/>
    <s v="No"/>
    <s v="Bloquear"/>
    <d v="2025-07-26T00:00:00"/>
    <s v=""/>
    <n v="224"/>
    <m/>
    <s v="One Wey"/>
    <s v="B"/>
    <s v="One Wey  B"/>
  </r>
  <r>
    <s v="M_O23"/>
    <x v="98"/>
    <s v="Aguila IMPERIAL TW 330ccX6 N"/>
    <m/>
    <n v="216"/>
    <m/>
    <d v="2025-08-25T00:00:00"/>
    <n v="-44"/>
    <s v="Vencido"/>
    <n v="-0.24444444444444444"/>
    <m/>
    <x v="2"/>
    <s v="Excluir"/>
    <d v="2025-02-26T00:00:00"/>
    <n v="216"/>
    <n v="1296"/>
    <n v="4.2767999999999997"/>
    <n v="22142"/>
    <s v="NR"/>
    <n v="180"/>
    <s v="No"/>
    <s v="No"/>
    <s v="No"/>
    <s v="No"/>
    <s v="No"/>
    <s v="Bloquear"/>
    <d v="2025-07-26T00:00:00"/>
    <s v=""/>
    <n v="224"/>
    <m/>
    <s v="One Wey"/>
    <s v="B"/>
    <s v="One Wey  B"/>
  </r>
  <r>
    <s v="M_O23"/>
    <x v="66"/>
    <s v="Aguila Lig CAN LtaN 330ccX6 THERMO INK"/>
    <n v="1"/>
    <m/>
    <m/>
    <d v="2026-03-18T00:00:00"/>
    <n v="161"/>
    <s v="Mayor a 120 días"/>
    <n v="0.89444444444444449"/>
    <m/>
    <x v="1"/>
    <s v=""/>
    <d v="2025-09-19T00:00:00"/>
    <n v="480"/>
    <n v="2880"/>
    <n v="9.5039999999999996"/>
    <n v="22315"/>
    <s v="Lata"/>
    <n v="180"/>
    <s v="No"/>
    <s v="No"/>
    <s v="Si"/>
    <s v="Si"/>
    <s v="Si"/>
    <s v="No"/>
    <d v="2026-02-16T00:00:00"/>
    <s v=""/>
    <n v="19"/>
    <m/>
    <s v="One Wey"/>
    <s v="B"/>
    <s v="One Wey  B"/>
  </r>
  <r>
    <s v="M_O24"/>
    <x v="51"/>
    <s v="Bahia Lat 330cc X6"/>
    <n v="30"/>
    <m/>
    <m/>
    <d v="2026-06-20T00:00:00"/>
    <n v="255"/>
    <s v="Mayor a 120 días"/>
    <n v="0.94444444444444442"/>
    <m/>
    <x v="1"/>
    <s v=""/>
    <d v="2025-09-23T00:00:00"/>
    <n v="14400"/>
    <n v="86400"/>
    <n v="285.12"/>
    <n v="13766"/>
    <s v="Lata"/>
    <n v="270"/>
    <s v="No"/>
    <s v="No"/>
    <s v="Si"/>
    <s v="Si"/>
    <s v="Si"/>
    <s v="No"/>
    <d v="2026-05-21T00:00:00"/>
    <s v=""/>
    <n v="15"/>
    <m/>
    <s v="One Wey"/>
    <s v="B"/>
    <s v="One Wey  B"/>
  </r>
  <r>
    <s v="M_O24"/>
    <x v="50"/>
    <s v="Costeña Lta 310cc X 6"/>
    <n v="1"/>
    <m/>
    <m/>
    <d v="2026-06-14T00:00:00"/>
    <n v="249"/>
    <s v="Mayor a 120 días"/>
    <n v="0.92222222222222228"/>
    <m/>
    <x v="1"/>
    <s v=""/>
    <d v="2025-09-17T00:00:00"/>
    <n v="528"/>
    <n v="3168"/>
    <n v="9.8208000000000002"/>
    <n v="22271"/>
    <s v="Lata"/>
    <n v="270"/>
    <s v="No"/>
    <s v="No"/>
    <s v="Si"/>
    <s v="Si"/>
    <s v="Si"/>
    <s v="No"/>
    <d v="2026-05-15T00:00:00"/>
    <s v=""/>
    <n v="21"/>
    <m/>
    <s v="One Wey"/>
    <s v="B"/>
    <s v="One Wey  B"/>
  </r>
  <r>
    <s v="M_O24"/>
    <x v="92"/>
    <s v="BBC ROSE  Lta 269 x 4 "/>
    <n v="1"/>
    <m/>
    <m/>
    <d v="2026-03-27T00:00:00"/>
    <n v="170"/>
    <s v="Mayor a 120 días"/>
    <n v="0.94444444444444442"/>
    <m/>
    <x v="1"/>
    <s v=""/>
    <d v="2025-09-28T00:00:00"/>
    <n v="780"/>
    <n v="3120"/>
    <n v="8.3927999999999994"/>
    <n v="21159"/>
    <s v="Lata"/>
    <n v="180"/>
    <s v="No"/>
    <s v="No"/>
    <s v="Si"/>
    <s v="Si"/>
    <s v="Si"/>
    <s v="No"/>
    <d v="2026-02-25T00:00:00"/>
    <s v=""/>
    <n v="10"/>
    <m/>
    <s v="One Wey"/>
    <s v="B"/>
    <s v="One Wey  B"/>
  </r>
  <r>
    <s v="M_O25-2"/>
    <x v="92"/>
    <s v="BBC ROSE  Lta 269 x 4 "/>
    <n v="11"/>
    <m/>
    <m/>
    <d v="2026-03-27T00:00:00"/>
    <n v="170"/>
    <s v="Mayor a 120 días"/>
    <n v="0.94444444444444442"/>
    <m/>
    <x v="5"/>
    <s v="Excluir"/>
    <d v="2025-09-28T00:00:00"/>
    <n v="8580"/>
    <n v="34320"/>
    <n v="92.320800000000006"/>
    <n v="21159"/>
    <s v="Lata"/>
    <n v="180"/>
    <s v="No"/>
    <s v="No"/>
    <s v="Si"/>
    <s v="Si"/>
    <s v="Si"/>
    <s v="No"/>
    <d v="2026-02-25T00:00:00"/>
    <s v=""/>
    <n v="10"/>
    <m/>
    <s v="One Wey"/>
    <s v="B"/>
    <s v="One Wey  B"/>
  </r>
  <r>
    <s v="M_O25-2"/>
    <x v="92"/>
    <s v="BBC ROSE  Lta 269 x 4 "/>
    <n v="1"/>
    <m/>
    <m/>
    <d v="2026-03-27T00:00:00"/>
    <n v="170"/>
    <s v="Mayor a 120 días"/>
    <n v="0.94444444444444442"/>
    <s v="AVERIA"/>
    <x v="5"/>
    <s v="Excluir"/>
    <d v="2025-09-28T00:00:00"/>
    <n v="780"/>
    <n v="3120"/>
    <n v="8.3927999999999994"/>
    <n v="21159"/>
    <s v="Lata"/>
    <n v="180"/>
    <s v="No"/>
    <s v="No"/>
    <s v="Si"/>
    <s v="Si"/>
    <s v="Si"/>
    <s v="No"/>
    <d v="2026-02-25T00:00:00"/>
    <s v=""/>
    <n v="10"/>
    <m/>
    <s v="One Wey"/>
    <s v="B"/>
    <s v="One Wey  B"/>
  </r>
  <r>
    <s v="M_O26_1"/>
    <x v="52"/>
    <s v="Michelob Ultra AMBAR NR 355cc x 6"/>
    <n v="5"/>
    <m/>
    <m/>
    <d v="2025-11-28T00:00:00"/>
    <n v="51"/>
    <s v="Menos de 60 días"/>
    <n v="0.13972602739726028"/>
    <s v="SEPARAR"/>
    <x v="5"/>
    <s v="Excluir"/>
    <d v="2024-11-28T00:00:00"/>
    <n v="1200"/>
    <n v="7200"/>
    <n v="25.56"/>
    <n v="22039"/>
    <s v="Global Brand"/>
    <n v="365"/>
    <s v="No"/>
    <s v="Si"/>
    <s v="No"/>
    <s v="Si"/>
    <s v="No"/>
    <s v="No"/>
    <d v="2025-10-29T00:00:00"/>
    <s v=""/>
    <n v="314"/>
    <m/>
    <s v="One Wey"/>
    <s v="B"/>
    <s v="One Wey  B"/>
  </r>
  <r>
    <s v="M_O26_1"/>
    <x v="52"/>
    <s v="Michelob Ultra AMBAR NR 355cc x 6"/>
    <n v="1"/>
    <m/>
    <m/>
    <d v="2025-11-11T00:00:00"/>
    <n v="34"/>
    <s v="Menos de 60 días"/>
    <n v="9.3150684931506855E-2"/>
    <s v="SEPARAR"/>
    <x v="5"/>
    <s v="Excluir"/>
    <d v="2024-11-11T00:00:00"/>
    <n v="240"/>
    <n v="1440"/>
    <n v="5.1120000000000001"/>
    <n v="22039"/>
    <s v="Global Brand"/>
    <n v="365"/>
    <s v="No"/>
    <s v="Si"/>
    <s v="No"/>
    <s v="Si"/>
    <s v="No"/>
    <s v="No"/>
    <d v="2025-10-12T00:00:00"/>
    <s v=""/>
    <n v="331"/>
    <m/>
    <s v="One Wey"/>
    <s v="B"/>
    <s v="One Wey  B"/>
  </r>
  <r>
    <s v="M_O26_1"/>
    <x v="52"/>
    <s v="Michelob Ultra AMBAR NR 355cc x 6"/>
    <n v="21"/>
    <m/>
    <m/>
    <d v="2025-11-11T00:00:00"/>
    <n v="34"/>
    <s v="Menos de 60 días"/>
    <n v="9.3150684931506855E-2"/>
    <m/>
    <x v="5"/>
    <s v="Excluir"/>
    <d v="2024-11-11T00:00:00"/>
    <n v="5040"/>
    <n v="30240"/>
    <n v="107.352"/>
    <n v="22039"/>
    <s v="Global Brand"/>
    <n v="365"/>
    <s v="No"/>
    <s v="Si"/>
    <s v="No"/>
    <s v="Si"/>
    <s v="No"/>
    <s v="No"/>
    <d v="2025-10-12T00:00:00"/>
    <s v=""/>
    <n v="331"/>
    <m/>
    <s v="One Wey"/>
    <s v="B"/>
    <s v="One Wey  B"/>
  </r>
  <r>
    <s v="M_O26_1"/>
    <x v="46"/>
    <s v="Club Col RJ Lta 330X6 N"/>
    <n v="3"/>
    <m/>
    <m/>
    <d v="2026-02-17T00:00:00"/>
    <n v="132"/>
    <s v="Mayor a 120 días"/>
    <n v="0.73333333333333328"/>
    <s v="CORDILLERA"/>
    <x v="1"/>
    <s v=""/>
    <d v="2025-08-21T00:00:00"/>
    <n v="1440"/>
    <n v="8640"/>
    <n v="28.512"/>
    <n v="5255"/>
    <s v="Lata"/>
    <n v="180"/>
    <s v="No"/>
    <s v="No"/>
    <s v="Si"/>
    <s v="Si"/>
    <s v="Si"/>
    <s v="No"/>
    <d v="2026-01-18T00:00:00"/>
    <s v=""/>
    <n v="48"/>
    <m/>
    <s v="One Wey"/>
    <s v="B"/>
    <s v="One Wey  B"/>
  </r>
  <r>
    <s v="M_O27 _1"/>
    <x v="39"/>
    <s v="Coronita Nr 210Cc X 6"/>
    <n v="4"/>
    <m/>
    <m/>
    <d v="2026-08-29T00:00:00"/>
    <n v="325"/>
    <s v="Mayor a 120 días"/>
    <n v="0.8904109589041096"/>
    <m/>
    <x v="5"/>
    <s v="Excluir"/>
    <d v="2025-08-29T00:00:00"/>
    <n v="1536"/>
    <n v="9216"/>
    <n v="19.3536"/>
    <n v="9508"/>
    <s v="NR"/>
    <n v="365"/>
    <s v="No"/>
    <s v="No"/>
    <s v="Si"/>
    <s v="Si"/>
    <s v="Si"/>
    <s v="No"/>
    <d v="2026-07-30T00:00:00"/>
    <s v=""/>
    <n v="40"/>
    <m/>
    <s v="One Wey"/>
    <s v="B"/>
    <s v="One Wey  B"/>
  </r>
  <r>
    <s v="M_O27 _1"/>
    <x v="39"/>
    <s v="Coronita Nr 210Cc X 6"/>
    <n v="1"/>
    <m/>
    <m/>
    <d v="2026-08-29T00:00:00"/>
    <n v="325"/>
    <s v="Mayor a 120 días"/>
    <n v="0.8904109589041096"/>
    <s v="DESACOMODO"/>
    <x v="5"/>
    <s v="Excluir"/>
    <d v="2025-08-29T00:00:00"/>
    <n v="384"/>
    <n v="2304"/>
    <n v="4.8384"/>
    <n v="9508"/>
    <s v="NR"/>
    <n v="365"/>
    <s v="No"/>
    <s v="No"/>
    <s v="Si"/>
    <s v="Si"/>
    <s v="Si"/>
    <s v="No"/>
    <d v="2026-07-30T00:00:00"/>
    <s v=""/>
    <n v="40"/>
    <m/>
    <s v="One Wey"/>
    <s v="B"/>
    <s v="One Wey  B"/>
  </r>
  <r>
    <s v="M_O27 _2"/>
    <x v="24"/>
    <s v="Pony Malta Pet 1.0L X 15"/>
    <n v="16"/>
    <m/>
    <m/>
    <d v="2026-01-24T00:00:00"/>
    <n v="108"/>
    <s v="Menos de 120 días"/>
    <n v="0.9"/>
    <m/>
    <x v="1"/>
    <s v=""/>
    <d v="2025-09-26T00:00:00"/>
    <n v="832"/>
    <n v="12480"/>
    <n v="124.8"/>
    <n v="7078"/>
    <s v="Pet"/>
    <n v="120"/>
    <s v="No"/>
    <s v="No"/>
    <s v="Si"/>
    <s v="Si"/>
    <s v="Si"/>
    <s v="No"/>
    <d v="2025-12-25T00:00:00"/>
    <s v=""/>
    <n v="12"/>
    <m/>
    <s v="One Wey"/>
    <s v="B"/>
    <s v="One Wey  B"/>
  </r>
  <r>
    <s v="M_O28_2"/>
    <x v="99"/>
    <s v="BBC Lager Nr330ccX6"/>
    <n v="4"/>
    <m/>
    <m/>
    <d v="2026-02-11T00:00:00"/>
    <n v="126"/>
    <s v="Mayor a 120 días"/>
    <n v="0.7"/>
    <m/>
    <x v="2"/>
    <s v="Excluir"/>
    <d v="2025-08-15T00:00:00"/>
    <n v="1344"/>
    <n v="8064"/>
    <n v="26.6112"/>
    <s v="7596+"/>
    <s v="NR BBC"/>
    <n v="180"/>
    <s v="No"/>
    <s v="No"/>
    <s v="No"/>
    <s v="Si"/>
    <s v="Si"/>
    <s v="No"/>
    <d v="2026-01-12T00:00:00"/>
    <s v=""/>
    <n v="54"/>
    <m/>
    <s v="One Wey"/>
    <s v="B"/>
    <s v="One Wey  B"/>
  </r>
  <r>
    <s v="M_O29_IZQ_"/>
    <x v="31"/>
    <s v="Agua Zalva Sin Gas Pet 600Cc X 12"/>
    <n v="40"/>
    <m/>
    <m/>
    <d v="2026-03-02T00:00:00"/>
    <n v="145"/>
    <s v="Mayor a 120 días"/>
    <n v="0.80555555555555558"/>
    <m/>
    <x v="1"/>
    <s v=""/>
    <d v="2025-09-03T00:00:00"/>
    <n v="4800"/>
    <n v="57600"/>
    <n v="345.6"/>
    <n v="12026"/>
    <s v="Pet"/>
    <n v="180"/>
    <s v="No"/>
    <s v="No"/>
    <s v="Si"/>
    <s v="Si"/>
    <s v="Si"/>
    <s v="No"/>
    <d v="2026-01-31T00:00:00"/>
    <s v=""/>
    <n v="35"/>
    <m/>
    <s v="One Wey"/>
    <s v="B"/>
    <s v="One Wey  B"/>
  </r>
  <r>
    <s v="M_O29_IZQ_"/>
    <x v="31"/>
    <s v="Agua Zalva Sin Gas Pet 600Cc X 12"/>
    <n v="1"/>
    <n v="117"/>
    <m/>
    <d v="2026-02-28T00:00:00"/>
    <n v="143"/>
    <s v="Mayor a 120 días"/>
    <n v="0.7944444444444444"/>
    <m/>
    <x v="1"/>
    <s v=""/>
    <d v="2025-09-01T00:00:00"/>
    <n v="237"/>
    <n v="2844"/>
    <n v="17.064"/>
    <n v="12026"/>
    <s v="Pet"/>
    <n v="180"/>
    <s v="No"/>
    <s v="No"/>
    <s v="Si"/>
    <s v="Si"/>
    <s v="Si"/>
    <s v="No"/>
    <d v="2026-01-29T00:00:00"/>
    <s v=""/>
    <n v="37"/>
    <m/>
    <s v="One Wey"/>
    <s v="B"/>
    <s v="One Wey  B"/>
  </r>
  <r>
    <s v="M_O30_IZQ_"/>
    <x v="30"/>
    <s v="Pony Malta Pet 330cc X 24"/>
    <n v="40"/>
    <m/>
    <m/>
    <d v="2026-01-02T00:00:00"/>
    <n v="86"/>
    <s v="Menos de 90 dìas"/>
    <n v="0.9555555555555556"/>
    <m/>
    <x v="1"/>
    <s v=""/>
    <d v="2025-10-04T00:00:00"/>
    <n v="3840"/>
    <n v="92160"/>
    <n v="304.12799999999999"/>
    <n v="2222"/>
    <s v="Pet"/>
    <n v="90"/>
    <s v="No"/>
    <s v="No"/>
    <s v="Si"/>
    <s v="Si"/>
    <s v="Si"/>
    <s v="No"/>
    <d v="2025-12-03T00:00:00"/>
    <s v=""/>
    <n v="4"/>
    <m/>
    <s v="One Wey"/>
    <s v="B"/>
    <s v="One Wey  B"/>
  </r>
  <r>
    <s v="M_O31_IZQ_"/>
    <x v="24"/>
    <s v="Pony Malta Pet 1.0L X 15"/>
    <n v="38"/>
    <m/>
    <m/>
    <d v="2026-01-30T00:00:00"/>
    <n v="114"/>
    <s v="Menos de 120 días"/>
    <n v="0.95"/>
    <m/>
    <x v="1"/>
    <s v=""/>
    <d v="2025-10-02T00:00:00"/>
    <n v="1976"/>
    <n v="29640"/>
    <n v="296.39999999999998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O32_IZQ_"/>
    <x v="30"/>
    <s v="Pony Malta Pet 330cc X 24"/>
    <n v="42"/>
    <m/>
    <m/>
    <d v="2026-01-02T00:00:00"/>
    <n v="86"/>
    <s v="Menos de 90 dìas"/>
    <n v="0.9555555555555556"/>
    <m/>
    <x v="1"/>
    <s v=""/>
    <d v="2025-10-04T00:00:00"/>
    <n v="4032"/>
    <n v="96768"/>
    <n v="319.33440000000002"/>
    <n v="2222"/>
    <s v="Pet"/>
    <n v="90"/>
    <s v="No"/>
    <s v="No"/>
    <s v="Si"/>
    <s v="Si"/>
    <s v="Si"/>
    <s v="No"/>
    <d v="2025-12-03T00:00:00"/>
    <s v=""/>
    <n v="4"/>
    <m/>
    <s v="One Wey"/>
    <s v="B"/>
    <s v="One Wey  B"/>
  </r>
  <r>
    <s v="M_O33_IZQ_"/>
    <x v="30"/>
    <s v="Pony Malta Pet 330cc X 24"/>
    <n v="41"/>
    <n v="95"/>
    <m/>
    <d v="2026-01-02T00:00:00"/>
    <n v="86"/>
    <s v="Menos de 90 dìas"/>
    <n v="0.9555555555555556"/>
    <m/>
    <x v="1"/>
    <s v=""/>
    <d v="2025-10-04T00:00:00"/>
    <n v="4031"/>
    <n v="96744"/>
    <n v="319.2552"/>
    <n v="2222"/>
    <s v="Pet"/>
    <n v="90"/>
    <s v="No"/>
    <s v="No"/>
    <s v="Si"/>
    <s v="Si"/>
    <s v="Si"/>
    <s v="No"/>
    <d v="2025-12-03T00:00:00"/>
    <s v=""/>
    <n v="4"/>
    <m/>
    <s v="One Wey"/>
    <s v="B"/>
    <s v="One Wey  B"/>
  </r>
  <r>
    <s v="M_O34_IZQ_"/>
    <x v="28"/>
    <s v="Pony Malta Pet 200cc X 6"/>
    <n v="42"/>
    <m/>
    <m/>
    <d v="2026-01-05T00:00:00"/>
    <n v="89"/>
    <s v="Menos de 90 dìas"/>
    <n v="0.98888888888888893"/>
    <d v="1899-12-30T18:37:00"/>
    <x v="6"/>
    <s v="Excluir"/>
    <d v="2025-10-07T00:00:00"/>
    <n v="26880"/>
    <n v="161280"/>
    <n v="322.56"/>
    <n v="2759"/>
    <s v="Pet"/>
    <n v="90"/>
    <s v="No"/>
    <s v="No"/>
    <s v="Si"/>
    <s v="Si"/>
    <s v="Si"/>
    <s v="No"/>
    <d v="2025-12-06T00:00:00"/>
    <s v=""/>
    <n v="1"/>
    <m/>
    <s v="One Wey"/>
    <s v="B"/>
    <s v="One Wey  B"/>
  </r>
  <r>
    <s v="M_O35_IZQ_"/>
    <x v="31"/>
    <s v="Agua Zalva Sin Gas Pet 600Cc X 12"/>
    <n v="42"/>
    <m/>
    <m/>
    <d v="2026-03-01T00:00:00"/>
    <n v="144"/>
    <s v="Mayor a 120 días"/>
    <n v="0.8"/>
    <m/>
    <x v="1"/>
    <s v=""/>
    <d v="2025-09-02T00:00:00"/>
    <n v="5040"/>
    <n v="60480"/>
    <n v="362.88"/>
    <n v="12026"/>
    <s v="Pet"/>
    <n v="180"/>
    <s v="No"/>
    <s v="No"/>
    <s v="Si"/>
    <s v="Si"/>
    <s v="Si"/>
    <s v="No"/>
    <d v="2026-01-30T00:00:00"/>
    <s v=""/>
    <n v="36"/>
    <m/>
    <s v="One Wey"/>
    <s v="B"/>
    <s v="One Wey  B"/>
  </r>
  <r>
    <s v="M_O36_IZQ_"/>
    <x v="24"/>
    <s v="Pony Malta Pet 1.0L X 15"/>
    <n v="38"/>
    <m/>
    <m/>
    <d v="2026-01-30T00:00:00"/>
    <n v="114"/>
    <s v="Menos de 120 días"/>
    <n v="0.95"/>
    <m/>
    <x v="1"/>
    <s v=""/>
    <d v="2025-10-02T00:00:00"/>
    <n v="1976"/>
    <n v="29640"/>
    <n v="296.39999999999998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O37_IZQ_"/>
    <x v="24"/>
    <s v="Pony Malta Pet 1.0L X 15"/>
    <n v="42"/>
    <m/>
    <m/>
    <d v="2026-01-30T00:00:00"/>
    <n v="114"/>
    <s v="Menos de 120 días"/>
    <n v="0.95"/>
    <m/>
    <x v="1"/>
    <s v=""/>
    <d v="2025-10-02T00:00:00"/>
    <n v="2184"/>
    <n v="32760"/>
    <n v="327.60000000000002"/>
    <n v="7078"/>
    <s v="Pet"/>
    <n v="120"/>
    <s v="No"/>
    <s v="No"/>
    <s v="Si"/>
    <s v="Si"/>
    <s v="Si"/>
    <s v="No"/>
    <d v="2025-12-31T00:00:00"/>
    <s v=""/>
    <n v="6"/>
    <m/>
    <s v="One Wey"/>
    <s v="B"/>
    <s v="One Wey  B"/>
  </r>
  <r>
    <s v="M_O38_IZQ_"/>
    <x v="24"/>
    <s v="Pony Malta Pet 1.0L X 15"/>
    <n v="42"/>
    <m/>
    <m/>
    <d v="2026-01-29T00:00:00"/>
    <n v="113"/>
    <s v="Menos de 120 días"/>
    <n v="0.94166666666666665"/>
    <m/>
    <x v="1"/>
    <s v=""/>
    <d v="2025-10-01T00:00:00"/>
    <n v="2184"/>
    <n v="32760"/>
    <n v="327.60000000000002"/>
    <n v="7078"/>
    <s v="Pet"/>
    <n v="120"/>
    <s v="No"/>
    <s v="No"/>
    <s v="Si"/>
    <s v="Si"/>
    <s v="Si"/>
    <s v="No"/>
    <d v="2025-12-30T00:00:00"/>
    <s v=""/>
    <n v="7"/>
    <m/>
    <s v="One Wey"/>
    <s v="B"/>
    <s v="One Wey  B"/>
  </r>
  <r>
    <s v="M_O39_IZQ_"/>
    <x v="24"/>
    <s v="Pony Malta Pet 1.0L X 15"/>
    <n v="42"/>
    <m/>
    <m/>
    <d v="2026-01-29T00:00:00"/>
    <n v="113"/>
    <s v="Menos de 120 días"/>
    <n v="0.94166666666666665"/>
    <m/>
    <x v="1"/>
    <s v=""/>
    <d v="2025-10-01T00:00:00"/>
    <n v="2184"/>
    <n v="32760"/>
    <n v="327.60000000000002"/>
    <n v="7078"/>
    <s v="Pet"/>
    <n v="120"/>
    <s v="No"/>
    <s v="No"/>
    <s v="Si"/>
    <s v="Si"/>
    <s v="Si"/>
    <s v="No"/>
    <d v="2025-12-30T00:00:00"/>
    <s v=""/>
    <n v="7"/>
    <m/>
    <s v="One Wey"/>
    <s v="B"/>
    <s v="One Wey  B"/>
  </r>
  <r>
    <s v="M_O40_IZQ_"/>
    <x v="31"/>
    <s v="Agua Zalva Sin Gas Pet 600Cc X 12"/>
    <n v="42"/>
    <m/>
    <m/>
    <d v="2026-03-01T00:00:00"/>
    <n v="144"/>
    <s v="Mayor a 120 días"/>
    <n v="0.8"/>
    <m/>
    <x v="1"/>
    <s v=""/>
    <d v="2025-09-02T00:00:00"/>
    <n v="5040"/>
    <n v="60480"/>
    <n v="362.88"/>
    <n v="12026"/>
    <s v="Pet"/>
    <n v="180"/>
    <s v="No"/>
    <s v="No"/>
    <s v="Si"/>
    <s v="Si"/>
    <s v="Si"/>
    <s v="No"/>
    <d v="2026-01-30T00:00:00"/>
    <s v=""/>
    <n v="36"/>
    <m/>
    <s v="One Wey"/>
    <s v="B"/>
    <s v="One Wey  B"/>
  </r>
  <r>
    <s v="M_O41_IZQ_"/>
    <x v="31"/>
    <s v="Agua Zalva Sin Gas Pet 600Cc X 12"/>
    <n v="40"/>
    <n v="119"/>
    <m/>
    <d v="2026-03-01T00:00:00"/>
    <n v="144"/>
    <s v="Mayor a 120 días"/>
    <n v="0.8"/>
    <m/>
    <x v="1"/>
    <s v=""/>
    <d v="2025-09-02T00:00:00"/>
    <n v="4919"/>
    <n v="59028"/>
    <n v="354.16800000000001"/>
    <n v="12026"/>
    <s v="Pet"/>
    <n v="180"/>
    <s v="No"/>
    <s v="No"/>
    <s v="Si"/>
    <s v="Si"/>
    <s v="Si"/>
    <s v="No"/>
    <d v="2026-01-30T00:00:00"/>
    <s v=""/>
    <n v="36"/>
    <m/>
    <s v="One Wey"/>
    <s v="B"/>
    <s v="One Wey  B"/>
  </r>
  <r>
    <s v="M_O42_IZQ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One Wey"/>
    <s v="B"/>
    <s v="One Wey  B"/>
  </r>
  <r>
    <s v="M_O43_IZQ_"/>
    <x v="31"/>
    <s v="Agua Zalva Sin Gas Pet 600Cc X 12"/>
    <n v="41"/>
    <n v="118"/>
    <m/>
    <d v="2026-03-01T00:00:00"/>
    <n v="144"/>
    <s v="Mayor a 120 días"/>
    <n v="0.8"/>
    <m/>
    <x v="1"/>
    <s v=""/>
    <d v="2025-09-02T00:00:00"/>
    <n v="5038"/>
    <n v="60456"/>
    <n v="362.73599999999999"/>
    <n v="12026"/>
    <s v="Pet"/>
    <n v="180"/>
    <s v="No"/>
    <s v="No"/>
    <s v="Si"/>
    <s v="Si"/>
    <s v="Si"/>
    <s v="No"/>
    <d v="2026-01-30T00:00:00"/>
    <s v=""/>
    <n v="36"/>
    <m/>
    <s v="One Wey"/>
    <s v="B"/>
    <s v="One Wey  B"/>
  </r>
  <r>
    <s v="M_O44_IZQ_"/>
    <x v="31"/>
    <s v="Agua Zalva Sin Gas Pet 600Cc X 12"/>
    <n v="42"/>
    <m/>
    <m/>
    <d v="2026-03-01T00:00:00"/>
    <n v="144"/>
    <s v="Mayor a 120 días"/>
    <n v="0.8"/>
    <m/>
    <x v="1"/>
    <s v=""/>
    <d v="2025-09-02T00:00:00"/>
    <n v="5040"/>
    <n v="60480"/>
    <n v="362.88"/>
    <n v="12026"/>
    <s v="Pet"/>
    <n v="180"/>
    <s v="No"/>
    <s v="No"/>
    <s v="Si"/>
    <s v="Si"/>
    <s v="Si"/>
    <s v="No"/>
    <d v="2026-01-30T00:00:00"/>
    <s v=""/>
    <n v="36"/>
    <m/>
    <s v="One Wey"/>
    <s v="B"/>
    <s v="One Wey  B"/>
  </r>
  <r>
    <s v="M_O45_IZQ_"/>
    <x v="67"/>
    <s v="PONY LESS SUGAR  2.0L X6"/>
    <n v="32"/>
    <m/>
    <m/>
    <d v="2026-01-22T00:00:00"/>
    <n v="106"/>
    <s v="Menos de 120 días"/>
    <n v="0.8833333333333333"/>
    <m/>
    <x v="1"/>
    <s v=""/>
    <d v="2025-09-24T00:00:00"/>
    <n v="1920"/>
    <n v="11520"/>
    <n v="230.4"/>
    <n v="21703"/>
    <s v="Pet"/>
    <n v="120"/>
    <s v="No"/>
    <s v="No"/>
    <s v="Si"/>
    <s v="Si"/>
    <s v="Si"/>
    <s v="No"/>
    <d v="2025-12-23T00:00:00"/>
    <s v=""/>
    <n v="14"/>
    <m/>
    <s v="One Wey"/>
    <s v="B"/>
    <s v="One Wey  B"/>
  </r>
  <r>
    <s v="M_O45_IZQ_"/>
    <x v="31"/>
    <s v="Agua Zalva Sin Gas Pet 600Cc X 12"/>
    <n v="2"/>
    <m/>
    <m/>
    <d v="2026-03-01T00:00:00"/>
    <n v="144"/>
    <s v="Mayor a 120 días"/>
    <n v="0.8"/>
    <m/>
    <x v="1"/>
    <s v=""/>
    <d v="2025-09-02T00:00:00"/>
    <n v="240"/>
    <n v="2880"/>
    <n v="17.28"/>
    <n v="12026"/>
    <s v="Pet"/>
    <n v="180"/>
    <s v="No"/>
    <s v="No"/>
    <s v="Si"/>
    <s v="Si"/>
    <s v="Si"/>
    <s v="No"/>
    <d v="2026-01-30T00:00:00"/>
    <s v=""/>
    <n v="36"/>
    <m/>
    <s v="One Wey"/>
    <s v="B"/>
    <s v="One Wey  B"/>
  </r>
  <r>
    <s v="M_O46_IZQ_"/>
    <x v="24"/>
    <s v="Pony Malta Pet 1.0L X 15"/>
    <n v="42"/>
    <m/>
    <m/>
    <d v="2026-01-29T00:00:00"/>
    <n v="113"/>
    <s v="Menos de 120 días"/>
    <n v="0.94166666666666665"/>
    <m/>
    <x v="1"/>
    <s v=""/>
    <d v="2025-10-01T00:00:00"/>
    <n v="2184"/>
    <n v="32760"/>
    <n v="327.60000000000002"/>
    <n v="7078"/>
    <s v="Pet"/>
    <n v="120"/>
    <s v="No"/>
    <s v="No"/>
    <s v="Si"/>
    <s v="Si"/>
    <s v="Si"/>
    <s v="No"/>
    <d v="2025-12-30T00:00:00"/>
    <s v=""/>
    <n v="7"/>
    <m/>
    <s v="One Wey"/>
    <s v="B"/>
    <s v="One Wey  B"/>
  </r>
  <r>
    <s v="M_O47_IZQ_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One Wey"/>
    <s v="B"/>
    <s v="One Wey  B"/>
  </r>
  <r>
    <s v="M_O48_IZQ_"/>
    <x v="24"/>
    <s v="Pony Malta Pet 1.0L X 15"/>
    <n v="42"/>
    <m/>
    <m/>
    <d v="2026-01-25T00:00:00"/>
    <n v="109"/>
    <s v="Menos de 120 días"/>
    <n v="0.90833333333333333"/>
    <m/>
    <x v="1"/>
    <s v=""/>
    <d v="2025-09-27T00:00:00"/>
    <n v="2184"/>
    <n v="32760"/>
    <n v="327.60000000000002"/>
    <n v="7078"/>
    <s v="Pet"/>
    <n v="120"/>
    <s v="No"/>
    <s v="No"/>
    <s v="Si"/>
    <s v="Si"/>
    <s v="Si"/>
    <s v="No"/>
    <d v="2025-12-26T00:00:00"/>
    <s v=""/>
    <n v="11"/>
    <m/>
    <s v="One Wey"/>
    <s v="B"/>
    <s v="One Wey  B"/>
  </r>
  <r>
    <s v="M_O49_"/>
    <x v="84"/>
    <s v="Corona Nr 330Cc X 6"/>
    <n v="36"/>
    <m/>
    <m/>
    <d v="2026-09-16T00:00:00"/>
    <n v="343"/>
    <s v="Mayor a 120 días"/>
    <n v="0.9397260273972603"/>
    <m/>
    <x v="1"/>
    <s v=""/>
    <d v="2025-09-16T00:00:00"/>
    <n v="9360"/>
    <n v="56160"/>
    <n v="185.328"/>
    <n v="20050"/>
    <s v="NR"/>
    <n v="365"/>
    <s v="No"/>
    <s v="No"/>
    <s v="Si"/>
    <s v="Si"/>
    <s v="Si"/>
    <s v="No"/>
    <d v="2026-08-17T00:00:00"/>
    <s v=""/>
    <n v="22"/>
    <m/>
    <s v="One Wey"/>
    <s v="B"/>
    <s v="One Wey  B"/>
  </r>
  <r>
    <s v="M_O50_"/>
    <x v="74"/>
    <s v="Club Col Lata 269Cc X 6"/>
    <n v="10"/>
    <m/>
    <m/>
    <d v="2026-05-08T00:00:00"/>
    <n v="212"/>
    <s v="Mayor a 120 días"/>
    <n v="0.78518518518518521"/>
    <s v="ATRÁS"/>
    <x v="1"/>
    <s v=""/>
    <d v="2025-08-11T00:00:00"/>
    <n v="6000"/>
    <n v="36000"/>
    <n v="96.84"/>
    <n v="8532"/>
    <s v="Lata"/>
    <n v="270"/>
    <s v="No"/>
    <s v="No"/>
    <s v="Si"/>
    <s v="Si"/>
    <s v="Si"/>
    <s v="No"/>
    <d v="2026-04-08T00:00:00"/>
    <s v=""/>
    <n v="58"/>
    <m/>
    <s v="One Wey"/>
    <s v="B"/>
    <s v="One Wey  B"/>
  </r>
  <r>
    <s v="M_O50_"/>
    <x v="74"/>
    <s v="Club Col Lata 269Cc X 6"/>
    <n v="5"/>
    <m/>
    <m/>
    <d v="2026-05-31T00:00:00"/>
    <n v="235"/>
    <s v="Mayor a 120 días"/>
    <n v="0.87037037037037035"/>
    <s v="MITAD"/>
    <x v="1"/>
    <s v=""/>
    <d v="2025-09-03T00:00:00"/>
    <n v="3000"/>
    <n v="18000"/>
    <n v="48.42"/>
    <n v="8532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M_O50_"/>
    <x v="74"/>
    <s v="Club Col Lata 269Cc X 6"/>
    <n v="1"/>
    <m/>
    <m/>
    <d v="2026-05-31T00:00:00"/>
    <n v="235"/>
    <s v="Mayor a 120 días"/>
    <n v="0.87037037037037035"/>
    <s v="MAL ESTADO"/>
    <x v="1"/>
    <s v=""/>
    <d v="2025-09-03T00:00:00"/>
    <n v="600"/>
    <n v="3600"/>
    <n v="9.6839999999999993"/>
    <n v="8532"/>
    <s v="Lata"/>
    <n v="270"/>
    <s v="No"/>
    <s v="No"/>
    <s v="Si"/>
    <s v="Si"/>
    <s v="Si"/>
    <s v="No"/>
    <d v="2026-05-01T00:00:00"/>
    <s v=""/>
    <n v="35"/>
    <m/>
    <s v="One Wey"/>
    <s v="B"/>
    <s v="One Wey  B"/>
  </r>
  <r>
    <s v="M_O50_"/>
    <x v="74"/>
    <s v="Club Col Lata 269Cc X 6"/>
    <n v="11"/>
    <m/>
    <m/>
    <d v="2026-06-01T00:00:00"/>
    <n v="236"/>
    <s v="Mayor a 120 días"/>
    <n v="0.87407407407407411"/>
    <s v="FRENTE"/>
    <x v="1"/>
    <s v=""/>
    <d v="2025-09-04T00:00:00"/>
    <n v="6600"/>
    <n v="39600"/>
    <n v="106.524"/>
    <n v="8532"/>
    <s v="Lata"/>
    <n v="270"/>
    <s v="No"/>
    <s v="No"/>
    <s v="Si"/>
    <s v="Si"/>
    <s v="Si"/>
    <s v="No"/>
    <d v="2026-05-02T00:00:00"/>
    <s v=""/>
    <n v="34"/>
    <m/>
    <s v="One Wey"/>
    <s v="B"/>
    <s v="One Wey  B"/>
  </r>
  <r>
    <s v="M_O51_DER"/>
    <x v="14"/>
    <s v="Corona Nr 330Cc X30"/>
    <n v="38"/>
    <m/>
    <m/>
    <d v="2026-10-04T00:00:00"/>
    <n v="361"/>
    <s v="Mayor a 120 días"/>
    <n v="0.989041095890411"/>
    <s v="CODIFICADO BORROSO - PQT"/>
    <x v="2"/>
    <s v="Excluir"/>
    <d v="2025-10-04T00:00:00"/>
    <n v="1710"/>
    <n v="51300"/>
    <n v="169.29"/>
    <n v="22512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O51_DER"/>
    <x v="14"/>
    <s v="Corona Nr 330Cc X30"/>
    <n v="1"/>
    <m/>
    <m/>
    <d v="2026-10-05T00:00:00"/>
    <n v="362"/>
    <s v="Mayor a 120 días"/>
    <n v="0.99178082191780825"/>
    <s v="CODIFICADO BORROSO - PQT"/>
    <x v="2"/>
    <s v="Excluir"/>
    <d v="2025-10-05T00:00:00"/>
    <n v="45"/>
    <n v="1350"/>
    <n v="4.4550000000000001"/>
    <n v="22512"/>
    <s v="NR"/>
    <n v="365"/>
    <s v="No"/>
    <s v="No"/>
    <s v="Si"/>
    <s v="Si"/>
    <s v="Si"/>
    <s v="No"/>
    <d v="2026-09-05T00:00:00"/>
    <s v=""/>
    <n v="3"/>
    <m/>
    <s v="One Wey"/>
    <s v="B"/>
    <s v="One Wey  B"/>
  </r>
  <r>
    <s v="M_O51_DER"/>
    <x v="14"/>
    <s v="Corona Nr 330Cc X30"/>
    <n v="1"/>
    <m/>
    <m/>
    <d v="2026-10-03T00:00:00"/>
    <n v="360"/>
    <s v="Mayor a 120 días"/>
    <n v="0.98630136986301364"/>
    <s v="CODIFICADO BORROSO - PQT"/>
    <x v="2"/>
    <s v="Excluir"/>
    <d v="2025-10-03T00:00:00"/>
    <n v="45"/>
    <n v="1350"/>
    <n v="4.4550000000000001"/>
    <n v="22512"/>
    <s v="NR"/>
    <n v="365"/>
    <s v="No"/>
    <s v="No"/>
    <s v="Si"/>
    <s v="Si"/>
    <s v="Si"/>
    <s v="No"/>
    <d v="2026-09-03T00:00:00"/>
    <s v=""/>
    <n v="5"/>
    <m/>
    <s v="One Wey"/>
    <s v="B"/>
    <s v="One Wey  B"/>
  </r>
  <r>
    <s v="M_O51_DER"/>
    <x v="14"/>
    <s v="Corona Nr 330Cc X30"/>
    <n v="1"/>
    <m/>
    <m/>
    <d v="2026-10-04T00:00:00"/>
    <n v="361"/>
    <s v="Mayor a 120 días"/>
    <n v="0.989041095890411"/>
    <s v="CODIFICADO BORROSO - PQT"/>
    <x v="2"/>
    <s v="Excluir"/>
    <d v="2025-10-04T00:00:00"/>
    <n v="45"/>
    <n v="1350"/>
    <n v="4.4550000000000001"/>
    <n v="22512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O51_DER"/>
    <x v="14"/>
    <s v="Corona Nr 330Cc X30"/>
    <m/>
    <n v="37"/>
    <n v="9"/>
    <d v="2026-10-04T00:00:00"/>
    <n v="361"/>
    <s v="Mayor a 120 días"/>
    <n v="0.989041095890411"/>
    <s v="CODIFICADO BORROSO - PQT"/>
    <x v="2"/>
    <s v="Excluir"/>
    <d v="2025-10-04T00:00:00"/>
    <n v="37"/>
    <n v="1119"/>
    <n v="3.6926999999999999"/>
    <n v="22512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O51_IZQ_"/>
    <x v="56"/>
    <s v="Aguila Lta N 330cc X 6 SIX"/>
    <n v="41"/>
    <m/>
    <m/>
    <d v="2026-03-22T00:00:00"/>
    <n v="165"/>
    <s v="Mayor a 120 días"/>
    <n v="0.61111111111111116"/>
    <m/>
    <x v="5"/>
    <s v="Excluir"/>
    <d v="2025-06-25T00:00:00"/>
    <n v="19680"/>
    <n v="118080"/>
    <n v="389.66399999999999"/>
    <n v="20668"/>
    <s v="Lata"/>
    <n v="270"/>
    <s v="No"/>
    <s v="No"/>
    <s v="No"/>
    <s v="Si"/>
    <s v="Si"/>
    <s v="No"/>
    <d v="2026-02-20T00:00:00"/>
    <s v=""/>
    <n v="105"/>
    <m/>
    <s v="One Wey"/>
    <s v="B"/>
    <s v="One Wey  B"/>
  </r>
  <r>
    <s v="M_O51_IZQ_"/>
    <x v="56"/>
    <s v="Aguila Lta N 330cc X 6 SIX"/>
    <n v="4"/>
    <m/>
    <m/>
    <d v="2026-03-23T00:00:00"/>
    <n v="166"/>
    <s v="Mayor a 120 días"/>
    <n v="0.61481481481481481"/>
    <m/>
    <x v="5"/>
    <s v="Excluir"/>
    <d v="2025-06-26T00:00:00"/>
    <n v="1920"/>
    <n v="11520"/>
    <n v="38.015999999999998"/>
    <n v="20668"/>
    <s v="Lata"/>
    <n v="270"/>
    <s v="No"/>
    <s v="No"/>
    <s v="No"/>
    <s v="Si"/>
    <s v="Si"/>
    <s v="No"/>
    <d v="2026-02-21T00:00:00"/>
    <s v=""/>
    <n v="104"/>
    <m/>
    <s v="One Wey"/>
    <s v="B"/>
    <s v="One Wey  B"/>
  </r>
  <r>
    <s v="M_O51_IZQ_"/>
    <x v="26"/>
    <s v="Aguila Lta N 330cc X 6"/>
    <n v="2"/>
    <m/>
    <m/>
    <d v="2026-06-27T00:00:00"/>
    <n v="262"/>
    <s v="Mayor a 120 días"/>
    <n v="0.97037037037037033"/>
    <s v="SIX SUELTO"/>
    <x v="5"/>
    <s v="Excluir"/>
    <d v="2025-09-30T00:00:00"/>
    <n v="960"/>
    <n v="5760"/>
    <n v="19.007999999999999"/>
    <n v="2174"/>
    <s v="Lata"/>
    <n v="270"/>
    <s v="No"/>
    <s v="No"/>
    <s v="Si"/>
    <s v="Si"/>
    <s v="Si"/>
    <s v="No"/>
    <d v="2026-05-28T00:00:00"/>
    <s v=""/>
    <n v="8"/>
    <m/>
    <s v="One Wey"/>
    <s v="B"/>
    <s v="One Wey  B"/>
  </r>
  <r>
    <s v="M_O52_DER"/>
    <x v="84"/>
    <s v="Corona Nr 330Cc X 6"/>
    <n v="35"/>
    <m/>
    <m/>
    <d v="2026-09-17T00:00:00"/>
    <n v="344"/>
    <s v="Mayor a 120 días"/>
    <n v="0.94246575342465755"/>
    <m/>
    <x v="1"/>
    <s v=""/>
    <d v="2025-09-17T00:00:00"/>
    <n v="9100"/>
    <n v="54600"/>
    <n v="180.18"/>
    <n v="20050"/>
    <s v="NR"/>
    <n v="365"/>
    <s v="No"/>
    <s v="No"/>
    <s v="Si"/>
    <s v="Si"/>
    <s v="Si"/>
    <s v="No"/>
    <d v="2026-08-18T00:00:00"/>
    <s v=""/>
    <n v="21"/>
    <m/>
    <s v="One Wey"/>
    <s v="B"/>
    <s v="One Wey  B"/>
  </r>
  <r>
    <s v="M_O52_IZQ_"/>
    <x v="56"/>
    <s v="Aguila Lta N 330cc X 6 SIX"/>
    <n v="47"/>
    <m/>
    <m/>
    <d v="2026-03-24T00:00:00"/>
    <n v="167"/>
    <s v="Mayor a 120 días"/>
    <n v="0.61851851851851847"/>
    <m/>
    <x v="5"/>
    <s v="Excluir"/>
    <d v="2025-06-27T00:00:00"/>
    <n v="22560"/>
    <n v="135360"/>
    <n v="446.68799999999999"/>
    <n v="20668"/>
    <s v="Lata"/>
    <n v="270"/>
    <s v="No"/>
    <s v="No"/>
    <s v="No"/>
    <s v="Si"/>
    <s v="Si"/>
    <s v="No"/>
    <d v="2026-02-22T00:00:00"/>
    <s v=""/>
    <n v="103"/>
    <m/>
    <s v="One Wey"/>
    <s v="B"/>
    <s v="One Wey  B"/>
  </r>
  <r>
    <s v="M_O53_DER_"/>
    <x v="90"/>
    <s v="Club Col TW 330ccX6 N"/>
    <n v="22"/>
    <m/>
    <m/>
    <d v="2026-03-20T00:00:00"/>
    <n v="163"/>
    <s v="Mayor a 120 días"/>
    <n v="0.90555555555555556"/>
    <m/>
    <x v="1"/>
    <s v=""/>
    <d v="2025-09-21T00:00:00"/>
    <n v="5720"/>
    <n v="34320"/>
    <n v="113.256"/>
    <s v="3787+"/>
    <s v="NR"/>
    <n v="180"/>
    <s v="No"/>
    <s v="No"/>
    <s v="Si"/>
    <s v="Si"/>
    <s v="Si"/>
    <s v="No"/>
    <d v="2026-02-18T00:00:00"/>
    <s v=""/>
    <n v="17"/>
    <m/>
    <s v="One Wey"/>
    <s v="B"/>
    <s v="One Wey  B"/>
  </r>
  <r>
    <s v="M_O53_IZQ_"/>
    <x v="56"/>
    <s v="Aguila Lta N 330cc X 6 SIX"/>
    <n v="54"/>
    <m/>
    <m/>
    <d v="2026-03-22T00:00:00"/>
    <n v="165"/>
    <s v="Mayor a 120 días"/>
    <n v="0.61111111111111116"/>
    <m/>
    <x v="5"/>
    <s v="Excluir"/>
    <d v="2025-06-25T00:00:00"/>
    <n v="25920"/>
    <n v="155520"/>
    <n v="513.21600000000001"/>
    <n v="20668"/>
    <s v="Lata"/>
    <n v="270"/>
    <s v="No"/>
    <s v="No"/>
    <s v="No"/>
    <s v="Si"/>
    <s v="Si"/>
    <s v="No"/>
    <d v="2026-02-20T00:00:00"/>
    <s v=""/>
    <n v="105"/>
    <m/>
    <s v="One Wey"/>
    <s v="B"/>
    <s v="One Wey  B"/>
  </r>
  <r>
    <s v="M_N1_LAT_"/>
    <x v="56"/>
    <s v="Aguila Lta N 330cc X 6 SIX"/>
    <n v="2"/>
    <m/>
    <m/>
    <d v="2026-03-23T00:00:00"/>
    <n v="166"/>
    <s v="Mayor a 120 días"/>
    <n v="0.61481481481481481"/>
    <m/>
    <x v="5"/>
    <s v="Excluir"/>
    <d v="2025-06-26T00:00:00"/>
    <n v="960"/>
    <n v="5760"/>
    <n v="19.007999999999999"/>
    <n v="20668"/>
    <s v="Lata"/>
    <n v="270"/>
    <s v="No"/>
    <s v="No"/>
    <s v="No"/>
    <s v="Si"/>
    <s v="Si"/>
    <s v="No"/>
    <d v="2026-02-21T00:00:00"/>
    <s v=""/>
    <n v="104"/>
    <m/>
    <s v="One Wey"/>
    <s v="B"/>
    <s v="One Wey  B"/>
  </r>
  <r>
    <s v="M_N1_LAT_"/>
    <x v="100"/>
    <s v="Corona CERO Nr 330Cc X 6"/>
    <n v="10"/>
    <m/>
    <m/>
    <d v="2026-07-12T00:00:00"/>
    <n v="277"/>
    <s v="Mayor a 120 días"/>
    <n v="0.75890410958904109"/>
    <m/>
    <x v="1"/>
    <s v=""/>
    <d v="2025-07-12T00:00:00"/>
    <n v="2600"/>
    <n v="15600"/>
    <n v="51.48"/>
    <n v="21255"/>
    <s v="NR"/>
    <n v="365"/>
    <s v="No"/>
    <s v="No"/>
    <s v="Si"/>
    <s v="Si"/>
    <s v="Si"/>
    <s v="No"/>
    <d v="2026-06-12T00:00:00"/>
    <s v=""/>
    <n v="88"/>
    <m/>
    <s v="One Wey"/>
    <s v="B"/>
    <s v="One Wey  B"/>
  </r>
  <r>
    <s v="M_N1_LAT_"/>
    <x v="100"/>
    <s v="Corona CERO Nr 330Cc X 6"/>
    <n v="2"/>
    <m/>
    <m/>
    <d v="2026-08-15T00:00:00"/>
    <n v="311"/>
    <s v="Mayor a 120 días"/>
    <n v="0.852054794520548"/>
    <m/>
    <x v="1"/>
    <s v=""/>
    <d v="2025-08-15T00:00:00"/>
    <n v="520"/>
    <n v="3120"/>
    <n v="10.295999999999999"/>
    <n v="21255"/>
    <s v="NR"/>
    <n v="365"/>
    <s v="No"/>
    <s v="No"/>
    <s v="Si"/>
    <s v="Si"/>
    <s v="Si"/>
    <s v="No"/>
    <d v="2026-07-16T00:00:00"/>
    <s v=""/>
    <n v="54"/>
    <m/>
    <s v="One Wey"/>
    <s v="B"/>
    <s v="One Wey  B"/>
  </r>
  <r>
    <s v="M_N1_LAT_"/>
    <x v="100"/>
    <s v="Corona CERO Nr 330Cc X 6"/>
    <n v="6"/>
    <m/>
    <m/>
    <d v="2026-09-12T00:00:00"/>
    <n v="339"/>
    <s v="Mayor a 120 días"/>
    <n v="0.92876712328767119"/>
    <m/>
    <x v="1"/>
    <s v=""/>
    <d v="2025-09-12T00:00:00"/>
    <n v="1560"/>
    <n v="9360"/>
    <n v="30.888000000000002"/>
    <n v="21255"/>
    <s v="NR"/>
    <n v="365"/>
    <s v="No"/>
    <s v="No"/>
    <s v="Si"/>
    <s v="Si"/>
    <s v="Si"/>
    <s v="No"/>
    <d v="2026-08-13T00:00:00"/>
    <s v=""/>
    <n v="26"/>
    <m/>
    <s v="One Wey"/>
    <s v="B"/>
    <s v="One Wey  B"/>
  </r>
  <r>
    <s v="M_N1_LAT_"/>
    <x v="61"/>
    <s v="Aguila 0,0 LTA 330CCX6"/>
    <n v="1"/>
    <m/>
    <m/>
    <d v="2026-01-15T00:00:00"/>
    <n v="99"/>
    <s v="Menos de 120 días"/>
    <n v="0.55000000000000004"/>
    <m/>
    <x v="1"/>
    <s v=""/>
    <d v="2025-07-19T00:00:00"/>
    <n v="480"/>
    <n v="2880"/>
    <n v="9.5039999999999996"/>
    <n v="14703"/>
    <s v="Lata"/>
    <n v="180"/>
    <s v="No"/>
    <s v="No"/>
    <s v="No"/>
    <s v="Si"/>
    <s v="Si"/>
    <s v="No"/>
    <d v="2025-12-16T00:00:00"/>
    <s v=""/>
    <n v="81"/>
    <m/>
    <s v="One Wey"/>
    <s v="B"/>
    <s v="One Wey  B"/>
  </r>
  <r>
    <s v="M_N1_DER_"/>
    <x v="79"/>
    <s v="Costeñita Bacana Lta 330cc x6"/>
    <n v="13"/>
    <m/>
    <m/>
    <d v="2026-02-20T00:00:00"/>
    <n v="135"/>
    <s v="Mayor a 120 días"/>
    <n v="0.75"/>
    <m/>
    <x v="1"/>
    <s v=""/>
    <d v="2025-08-24T00:00:00"/>
    <n v="6240"/>
    <n v="37440"/>
    <n v="123.55200000000001"/>
    <n v="14709"/>
    <s v="Lata"/>
    <n v="180"/>
    <s v="No"/>
    <s v="No"/>
    <s v="Si"/>
    <s v="Si"/>
    <s v="Si"/>
    <s v="No"/>
    <d v="2026-01-21T00:00:00"/>
    <s v=""/>
    <n v="45"/>
    <m/>
    <s v="One Wey"/>
    <s v="B"/>
    <s v="One Wey  B"/>
  </r>
  <r>
    <s v="M_N1_IZQ_"/>
    <x v="79"/>
    <s v="Costeñita Bacana Lta 330cc x6"/>
    <n v="2"/>
    <m/>
    <m/>
    <d v="2026-02-20T00:00:00"/>
    <n v="135"/>
    <s v="Mayor a 120 días"/>
    <n v="0.75"/>
    <s v="AVERIA"/>
    <x v="5"/>
    <s v="Excluir"/>
    <d v="2025-08-24T00:00:00"/>
    <n v="960"/>
    <n v="5760"/>
    <n v="19.007999999999999"/>
    <n v="14709"/>
    <s v="Lata"/>
    <n v="180"/>
    <s v="No"/>
    <s v="No"/>
    <s v="Si"/>
    <s v="Si"/>
    <s v="Si"/>
    <s v="No"/>
    <d v="2026-01-21T00:00:00"/>
    <s v=""/>
    <n v="45"/>
    <m/>
    <s v="One Wey"/>
    <s v="B"/>
    <s v="One Wey  B"/>
  </r>
  <r>
    <s v="M_N1_IZQ_"/>
    <x v="80"/>
    <s v="Aguila Lta 269Cc X 6"/>
    <n v="20"/>
    <m/>
    <m/>
    <d v="2026-06-26T00:00:00"/>
    <n v="261"/>
    <s v="Mayor a 120 días"/>
    <n v="0.96666666666666667"/>
    <m/>
    <x v="1"/>
    <s v=""/>
    <d v="2025-09-29T00:00:00"/>
    <n v="12000"/>
    <n v="72000"/>
    <n v="193.68"/>
    <n v="9909"/>
    <s v="Lata"/>
    <n v="270"/>
    <s v="No"/>
    <s v="No"/>
    <s v="Si"/>
    <s v="Si"/>
    <s v="Si"/>
    <s v="No"/>
    <d v="2026-05-27T00:00:00"/>
    <s v=""/>
    <n v="9"/>
    <m/>
    <s v="One Wey"/>
    <s v="B"/>
    <s v="One Wey  B"/>
  </r>
  <r>
    <s v="M_N2_DER_"/>
    <x v="101"/>
    <s v="Corona Extra Lta  269Ccx24 REEM"/>
    <n v="33"/>
    <m/>
    <m/>
    <d v="2026-09-04T00:00:00"/>
    <n v="331"/>
    <s v="Mayor a 120 días"/>
    <n v="0.9068493150684932"/>
    <m/>
    <x v="1"/>
    <s v=""/>
    <d v="2025-09-04T00:00:00"/>
    <n v="3861"/>
    <n v="92664"/>
    <n v="249.26616000000001"/>
    <n v="17154"/>
    <s v="Lata"/>
    <n v="365"/>
    <s v="No"/>
    <s v="No"/>
    <s v="Si"/>
    <s v="Si"/>
    <s v="Si"/>
    <s v="No"/>
    <d v="2026-08-05T00:00:00"/>
    <s v=""/>
    <n v="34"/>
    <m/>
    <s v="One Wey"/>
    <s v="B"/>
    <s v="One Wey  B"/>
  </r>
  <r>
    <s v="M_N2_IZQ_"/>
    <x v="84"/>
    <s v="Corona Nr 330Cc X 6"/>
    <n v="28"/>
    <m/>
    <m/>
    <d v="2026-10-06T00:00:00"/>
    <n v="363"/>
    <s v="Mayor a 120 días"/>
    <n v="0.9945205479452055"/>
    <m/>
    <x v="1"/>
    <s v=""/>
    <d v="2025-10-06T00:00:00"/>
    <n v="7280"/>
    <n v="43680"/>
    <n v="144.14400000000001"/>
    <n v="20050"/>
    <s v="NR"/>
    <n v="365"/>
    <s v="No"/>
    <s v="No"/>
    <s v="Si"/>
    <s v="Si"/>
    <s v="Si"/>
    <s v="No"/>
    <d v="2026-09-06T00:00:00"/>
    <s v=""/>
    <n v="2"/>
    <m/>
    <s v="One Wey"/>
    <s v="B"/>
    <s v="One Wey  B"/>
  </r>
  <r>
    <s v="M_N3_DER_"/>
    <x v="56"/>
    <s v="Aguila Lta N 330cc X 6 SIX"/>
    <n v="24"/>
    <m/>
    <m/>
    <d v="2026-03-23T00:00:00"/>
    <n v="166"/>
    <s v="Mayor a 120 días"/>
    <n v="0.61481481481481481"/>
    <s v="TROCADO"/>
    <x v="5"/>
    <s v="Excluir"/>
    <d v="2025-06-26T00:00:00"/>
    <n v="11520"/>
    <n v="69120"/>
    <n v="228.096"/>
    <n v="20668"/>
    <s v="Lata"/>
    <n v="270"/>
    <s v="No"/>
    <s v="No"/>
    <s v="No"/>
    <s v="Si"/>
    <s v="Si"/>
    <s v="No"/>
    <d v="2026-02-21T00:00:00"/>
    <s v=""/>
    <n v="104"/>
    <m/>
    <s v="One Wey"/>
    <s v="B"/>
    <s v="One Wey  B"/>
  </r>
  <r>
    <s v="M_N3_DER_"/>
    <x v="26"/>
    <s v="Aguila Lta N 330cc X 6"/>
    <n v="1"/>
    <m/>
    <m/>
    <d v="2026-04-21T00:00:00"/>
    <n v="195"/>
    <s v="Mayor a 120 días"/>
    <n v="0.72222222222222221"/>
    <s v="TROCADO"/>
    <x v="5"/>
    <s v="Excluir"/>
    <d v="2025-07-25T00:00:00"/>
    <n v="480"/>
    <n v="2880"/>
    <n v="9.5039999999999996"/>
    <n v="2174"/>
    <s v="Lata"/>
    <n v="270"/>
    <s v="No"/>
    <s v="No"/>
    <s v="Si"/>
    <s v="Si"/>
    <s v="Si"/>
    <s v="No"/>
    <d v="2026-03-22T00:00:00"/>
    <s v=""/>
    <n v="75"/>
    <m/>
    <s v="One Wey"/>
    <s v="B"/>
    <s v="One Wey  B"/>
  </r>
  <r>
    <s v="M_N3_IZQ_"/>
    <x v="85"/>
    <s v="Poker Lta 330CC X 6 SIX"/>
    <n v="73"/>
    <m/>
    <m/>
    <d v="2026-03-22T00:00:00"/>
    <n v="165"/>
    <s v="Mayor a 120 días"/>
    <n v="0.61111111111111116"/>
    <m/>
    <x v="5"/>
    <s v="Excluir"/>
    <d v="2025-06-25T00:00:00"/>
    <n v="35040"/>
    <n v="210240"/>
    <n v="693.79200000000003"/>
    <n v="20672"/>
    <s v="Lata"/>
    <n v="270"/>
    <s v="No"/>
    <s v="No"/>
    <s v="No"/>
    <s v="Si"/>
    <s v="Si"/>
    <s v="No"/>
    <d v="2026-02-20T00:00:00"/>
    <s v=""/>
    <n v="105"/>
    <m/>
    <s v="One Wey"/>
    <s v="B"/>
    <s v="One Wey  B"/>
  </r>
  <r>
    <s v="M_N4_DER_"/>
    <x v="85"/>
    <s v="Poker Lta 330CC X 6 SIX"/>
    <n v="75"/>
    <m/>
    <m/>
    <d v="2026-03-20T00:00:00"/>
    <n v="163"/>
    <s v="Mayor a 120 días"/>
    <n v="0.60370370370370374"/>
    <m/>
    <x v="5"/>
    <s v="Excluir"/>
    <d v="2025-06-23T00:00:00"/>
    <n v="36000"/>
    <n v="216000"/>
    <n v="712.8"/>
    <n v="20672"/>
    <s v="Lata"/>
    <n v="270"/>
    <s v="No"/>
    <s v="No"/>
    <s v="No"/>
    <s v="Si"/>
    <s v="Si"/>
    <s v="No"/>
    <d v="2026-02-18T00:00:00"/>
    <s v=""/>
    <n v="107"/>
    <m/>
    <s v="One Wey"/>
    <s v="B"/>
    <s v="One Wey  B"/>
  </r>
  <r>
    <s v="M_N4_IZQ_"/>
    <x v="85"/>
    <s v="Poker Lta 330CC X 6 SIX"/>
    <n v="60"/>
    <m/>
    <m/>
    <d v="2026-03-20T00:00:00"/>
    <n v="163"/>
    <s v="Mayor a 120 días"/>
    <n v="0.60370370370370374"/>
    <m/>
    <x v="5"/>
    <s v="Excluir"/>
    <d v="2025-06-23T00:00:00"/>
    <n v="28800"/>
    <n v="172800"/>
    <n v="570.24"/>
    <n v="20672"/>
    <s v="Lata"/>
    <n v="270"/>
    <s v="No"/>
    <s v="No"/>
    <s v="No"/>
    <s v="Si"/>
    <s v="Si"/>
    <s v="No"/>
    <d v="2026-02-18T00:00:00"/>
    <s v=""/>
    <n v="107"/>
    <m/>
    <s v="One Wey"/>
    <s v="B"/>
    <s v="One Wey  B"/>
  </r>
  <r>
    <s v="M_N4_IZQ_"/>
    <x v="85"/>
    <s v="Poker Lta 330CC X 6 SIX"/>
    <n v="1"/>
    <m/>
    <m/>
    <d v="2026-03-20T00:00:00"/>
    <n v="163"/>
    <s v="Mayor a 120 días"/>
    <n v="0.60370370370370374"/>
    <s v="AVERIA"/>
    <x v="5"/>
    <s v="Excluir"/>
    <d v="2025-06-23T00:00:00"/>
    <n v="480"/>
    <n v="2880"/>
    <n v="9.5039999999999996"/>
    <n v="20672"/>
    <s v="Lata"/>
    <n v="270"/>
    <s v="No"/>
    <s v="No"/>
    <s v="No"/>
    <s v="Si"/>
    <s v="Si"/>
    <s v="No"/>
    <d v="2026-02-18T00:00:00"/>
    <s v=""/>
    <n v="107"/>
    <m/>
    <s v="One Wey"/>
    <s v="B"/>
    <s v="One Wey  B"/>
  </r>
  <r>
    <s v="M_N5_DER_"/>
    <x v="85"/>
    <s v="Poker Lta 330CC X 6 SIX"/>
    <n v="66"/>
    <m/>
    <m/>
    <d v="2026-03-21T00:00:00"/>
    <n v="164"/>
    <s v="Mayor a 120 días"/>
    <n v="0.6074074074074074"/>
    <s v="TROCADO"/>
    <x v="5"/>
    <s v="Excluir"/>
    <d v="2025-06-24T00:00:00"/>
    <n v="31680"/>
    <n v="190080"/>
    <n v="627.26400000000001"/>
    <n v="20672"/>
    <s v="Lata"/>
    <n v="270"/>
    <s v="No"/>
    <s v="No"/>
    <s v="No"/>
    <s v="Si"/>
    <s v="Si"/>
    <s v="No"/>
    <d v="2026-02-19T00:00:00"/>
    <s v=""/>
    <n v="106"/>
    <m/>
    <s v="One Wey"/>
    <s v="B"/>
    <s v="One Wey  B"/>
  </r>
  <r>
    <s v="M_N5_DER_"/>
    <x v="97"/>
    <s v="Poker Lta 269cc x 6 LOOSEPACK"/>
    <n v="1"/>
    <m/>
    <m/>
    <d v="2026-06-20T00:00:00"/>
    <n v="255"/>
    <s v="Mayor a 120 días"/>
    <n v="0.94444444444444442"/>
    <s v="TROCADO"/>
    <x v="5"/>
    <s v="Excluir"/>
    <d v="2025-09-23T00:00:00"/>
    <n v="660"/>
    <n v="3960"/>
    <n v="10.6524"/>
    <n v="21203"/>
    <s v="Lata"/>
    <n v="270"/>
    <s v="No"/>
    <s v="No"/>
    <s v="Si"/>
    <s v="Si"/>
    <s v="Si"/>
    <s v="No"/>
    <d v="2026-05-21T00:00:00"/>
    <s v=""/>
    <n v="15"/>
    <m/>
    <s v="One Wey"/>
    <s v="B"/>
    <s v="One Wey  B"/>
  </r>
  <r>
    <s v="M_N5_IZQ_"/>
    <x v="85"/>
    <s v="Poker Lta 330CC X 6 SIX"/>
    <n v="74"/>
    <m/>
    <m/>
    <d v="2026-03-21T00:00:00"/>
    <n v="164"/>
    <s v="Mayor a 120 días"/>
    <n v="0.6074074074074074"/>
    <m/>
    <x v="5"/>
    <s v="Excluir"/>
    <d v="2025-06-24T00:00:00"/>
    <n v="35520"/>
    <n v="213120"/>
    <n v="703.29600000000005"/>
    <n v="20672"/>
    <s v="Lata"/>
    <n v="270"/>
    <s v="No"/>
    <s v="No"/>
    <s v="No"/>
    <s v="Si"/>
    <s v="Si"/>
    <s v="No"/>
    <d v="2026-02-19T00:00:00"/>
    <s v=""/>
    <n v="106"/>
    <m/>
    <s v="One Wey"/>
    <s v="B"/>
    <s v="One Wey  B"/>
  </r>
  <r>
    <s v="M_N6_DER_"/>
    <x v="85"/>
    <s v="Poker Lta 330CC X 6 SIX"/>
    <n v="69"/>
    <m/>
    <m/>
    <d v="2026-03-21T00:00:00"/>
    <n v="164"/>
    <s v="Mayor a 120 días"/>
    <n v="0.6074074074074074"/>
    <m/>
    <x v="5"/>
    <s v="Excluir"/>
    <d v="2025-06-24T00:00:00"/>
    <n v="33120"/>
    <n v="198720"/>
    <n v="655.77599999999995"/>
    <n v="20672"/>
    <s v="Lata"/>
    <n v="270"/>
    <s v="No"/>
    <s v="No"/>
    <s v="No"/>
    <s v="Si"/>
    <s v="Si"/>
    <s v="No"/>
    <d v="2026-02-19T00:00:00"/>
    <s v=""/>
    <n v="106"/>
    <m/>
    <s v="One Wey"/>
    <s v="B"/>
    <s v="One Wey  B"/>
  </r>
  <r>
    <s v="M_N6_IZQ_"/>
    <x v="85"/>
    <s v="Poker Lta 330CC X 6 SIX"/>
    <n v="62"/>
    <m/>
    <m/>
    <d v="2026-03-21T00:00:00"/>
    <n v="164"/>
    <s v="Mayor a 120 días"/>
    <n v="0.6074074074074074"/>
    <m/>
    <x v="5"/>
    <s v="Excluir"/>
    <d v="2025-06-24T00:00:00"/>
    <n v="29760"/>
    <n v="178560"/>
    <n v="589.24800000000005"/>
    <n v="20672"/>
    <s v="Lata"/>
    <n v="270"/>
    <s v="No"/>
    <s v="No"/>
    <s v="No"/>
    <s v="Si"/>
    <s v="Si"/>
    <s v="No"/>
    <d v="2026-02-19T00:00:00"/>
    <s v=""/>
    <n v="106"/>
    <m/>
    <s v="One Wey"/>
    <s v="B"/>
    <s v="One Wey  B"/>
  </r>
  <r>
    <s v="M_N6_IZQ_"/>
    <x v="85"/>
    <s v="Poker Lta 330CC X 6 SIX"/>
    <n v="1"/>
    <m/>
    <m/>
    <d v="2026-03-22T00:00:00"/>
    <n v="165"/>
    <s v="Mayor a 120 días"/>
    <n v="0.61111111111111116"/>
    <m/>
    <x v="5"/>
    <s v="Excluir"/>
    <d v="2025-06-25T00:00:00"/>
    <n v="480"/>
    <n v="2880"/>
    <n v="9.5039999999999996"/>
    <n v="20672"/>
    <s v="Lata"/>
    <n v="270"/>
    <s v="No"/>
    <s v="No"/>
    <s v="No"/>
    <s v="Si"/>
    <s v="Si"/>
    <s v="No"/>
    <d v="2026-02-20T00:00:00"/>
    <s v=""/>
    <n v="105"/>
    <m/>
    <s v="One Wey"/>
    <s v="B"/>
    <s v="One Wey  B"/>
  </r>
  <r>
    <s v="M_N7_DER_"/>
    <x v="93"/>
    <s v="Corona Extra Lta  269Ccx6 Pack"/>
    <n v="8"/>
    <m/>
    <m/>
    <d v="2026-09-27T00:00:00"/>
    <n v="354"/>
    <s v="Mayor a 120 días"/>
    <n v="0.96986301369863015"/>
    <m/>
    <x v="1"/>
    <s v=""/>
    <d v="2025-09-27T00:00:00"/>
    <n v="3744"/>
    <n v="22464"/>
    <n v="60.428159999999998"/>
    <n v="17155"/>
    <s v="Lata"/>
    <n v="365"/>
    <s v="No"/>
    <s v="No"/>
    <s v="Si"/>
    <s v="Si"/>
    <s v="Si"/>
    <s v="No"/>
    <d v="2026-08-28T00:00:00"/>
    <s v=""/>
    <n v="11"/>
    <m/>
    <s v="One Wey"/>
    <s v="B"/>
    <s v="One Wey  B"/>
  </r>
  <r>
    <s v="M_N7_IZQ_"/>
    <x v="84"/>
    <s v="Corona Nr 330Cc X 6"/>
    <n v="66"/>
    <m/>
    <m/>
    <d v="2026-10-04T00:00:00"/>
    <n v="361"/>
    <s v="Mayor a 120 días"/>
    <n v="0.989041095890411"/>
    <m/>
    <x v="1"/>
    <s v=""/>
    <d v="2025-10-04T00:00:00"/>
    <n v="17160"/>
    <n v="102960"/>
    <n v="339.76799999999997"/>
    <n v="20050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N8_DER_"/>
    <x v="84"/>
    <s v="Corona Nr 330Cc X 6"/>
    <n v="10"/>
    <m/>
    <m/>
    <d v="2026-10-04T00:00:00"/>
    <n v="361"/>
    <s v="Mayor a 120 días"/>
    <n v="0.989041095890411"/>
    <m/>
    <x v="5"/>
    <s v="Excluir"/>
    <d v="2025-10-04T00:00:00"/>
    <n v="2600"/>
    <n v="15600"/>
    <n v="51.48"/>
    <n v="20050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N8_DER_"/>
    <x v="84"/>
    <s v="Corona Nr 330Cc X 6"/>
    <n v="56"/>
    <m/>
    <m/>
    <d v="2026-10-05T00:00:00"/>
    <n v="362"/>
    <s v="Mayor a 120 días"/>
    <n v="0.99178082191780825"/>
    <m/>
    <x v="1"/>
    <s v=""/>
    <d v="2025-10-05T00:00:00"/>
    <n v="14560"/>
    <n v="87360"/>
    <n v="288.28800000000001"/>
    <n v="20050"/>
    <s v="NR"/>
    <n v="365"/>
    <s v="No"/>
    <s v="No"/>
    <s v="Si"/>
    <s v="Si"/>
    <s v="Si"/>
    <s v="No"/>
    <d v="2026-09-05T00:00:00"/>
    <s v=""/>
    <n v="3"/>
    <m/>
    <s v="One Wey"/>
    <s v="B"/>
    <s v="One Wey  B"/>
  </r>
  <r>
    <s v="M_N8_IZQ_"/>
    <x v="85"/>
    <s v="Poker Lta 330CC X 6 SIX"/>
    <n v="43"/>
    <m/>
    <m/>
    <d v="2026-03-22T00:00:00"/>
    <n v="165"/>
    <s v="Mayor a 120 días"/>
    <n v="0.61111111111111116"/>
    <m/>
    <x v="5"/>
    <s v="Excluir"/>
    <d v="2025-06-25T00:00:00"/>
    <n v="20640"/>
    <n v="123840"/>
    <n v="408.67200000000003"/>
    <n v="20672"/>
    <s v="Lata"/>
    <n v="270"/>
    <s v="No"/>
    <s v="No"/>
    <s v="No"/>
    <s v="Si"/>
    <s v="Si"/>
    <s v="No"/>
    <d v="2026-02-20T00:00:00"/>
    <s v=""/>
    <n v="105"/>
    <m/>
    <s v="One Wey"/>
    <s v="B"/>
    <s v="One Wey  B"/>
  </r>
  <r>
    <s v="M_N9_DER_"/>
    <x v="56"/>
    <s v="Aguila Lta N 330cc X 6 SIX"/>
    <n v="15"/>
    <m/>
    <m/>
    <d v="2026-03-23T00:00:00"/>
    <n v="166"/>
    <s v="Mayor a 120 días"/>
    <n v="0.61481481481481481"/>
    <m/>
    <x v="5"/>
    <s v="Excluir"/>
    <d v="2025-06-26T00:00:00"/>
    <n v="7200"/>
    <n v="43200"/>
    <n v="142.56"/>
    <n v="20668"/>
    <s v="Lata"/>
    <n v="270"/>
    <s v="No"/>
    <s v="No"/>
    <s v="No"/>
    <s v="Si"/>
    <s v="Si"/>
    <s v="No"/>
    <d v="2026-02-21T00:00:00"/>
    <s v=""/>
    <n v="104"/>
    <m/>
    <s v="One Wey"/>
    <s v="B"/>
    <s v="One Wey  B"/>
  </r>
  <r>
    <s v="M_N9_DER_"/>
    <x v="56"/>
    <s v="Aguila Lta N 330cc X 6 SIX"/>
    <n v="1"/>
    <m/>
    <m/>
    <d v="2026-03-24T00:00:00"/>
    <n v="167"/>
    <s v="Mayor a 120 días"/>
    <n v="0.61851851851851847"/>
    <m/>
    <x v="5"/>
    <s v="Excluir"/>
    <d v="2025-06-27T00:00:00"/>
    <n v="480"/>
    <n v="2880"/>
    <n v="9.5039999999999996"/>
    <n v="20668"/>
    <s v="Lata"/>
    <n v="270"/>
    <s v="No"/>
    <s v="No"/>
    <s v="No"/>
    <s v="Si"/>
    <s v="Si"/>
    <s v="No"/>
    <d v="2026-02-22T00:00:00"/>
    <s v=""/>
    <n v="103"/>
    <m/>
    <s v="One Wey"/>
    <s v="B"/>
    <s v="One Wey  B"/>
  </r>
  <r>
    <s v="M_N9_IZQ_"/>
    <x v="84"/>
    <s v="Corona Nr 330Cc X 6"/>
    <n v="48"/>
    <m/>
    <m/>
    <d v="2026-10-03T00:00:00"/>
    <n v="360"/>
    <s v="Mayor a 120 días"/>
    <n v="0.98630136986301364"/>
    <m/>
    <x v="1"/>
    <s v=""/>
    <d v="2025-10-03T00:00:00"/>
    <n v="12480"/>
    <n v="74880"/>
    <n v="247.10400000000001"/>
    <n v="20050"/>
    <s v="NR"/>
    <n v="365"/>
    <s v="No"/>
    <s v="No"/>
    <s v="Si"/>
    <s v="Si"/>
    <s v="Si"/>
    <s v="No"/>
    <d v="2026-09-03T00:00:00"/>
    <s v=""/>
    <n v="5"/>
    <m/>
    <s v="One Wey"/>
    <s v="B"/>
    <s v="One Wey  B"/>
  </r>
  <r>
    <s v="M_N9_IZQ_"/>
    <x v="84"/>
    <s v="Corona Nr 330Cc X 6"/>
    <n v="18"/>
    <m/>
    <m/>
    <d v="2026-10-04T00:00:00"/>
    <n v="361"/>
    <s v="Mayor a 120 días"/>
    <n v="0.989041095890411"/>
    <m/>
    <x v="1"/>
    <s v=""/>
    <d v="2025-10-04T00:00:00"/>
    <n v="4680"/>
    <n v="28080"/>
    <n v="92.664000000000001"/>
    <n v="20050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N10_DER_"/>
    <x v="88"/>
    <s v="Corona CERO Lta  269Ccx6"/>
    <n v="13"/>
    <m/>
    <m/>
    <d v="2026-09-27T00:00:00"/>
    <n v="354"/>
    <s v="Mayor a 120 días"/>
    <n v="0.96986301369863015"/>
    <m/>
    <x v="1"/>
    <s v=""/>
    <d v="2025-09-27T00:00:00"/>
    <n v="6084"/>
    <n v="36504"/>
    <n v="98.195760000000007"/>
    <n v="22242"/>
    <s v="Lata"/>
    <n v="365"/>
    <s v="No"/>
    <s v="No"/>
    <s v="Si"/>
    <s v="Si"/>
    <s v="Si"/>
    <s v="No"/>
    <d v="2026-08-28T00:00:00"/>
    <s v=""/>
    <n v="11"/>
    <m/>
    <s v="One Wey"/>
    <s v="B"/>
    <s v="One Wey  B"/>
  </r>
  <r>
    <s v="M_N10_IZQ_"/>
    <x v="97"/>
    <s v="Poker Lta 269cc x 6 LOOSEPACK"/>
    <n v="61"/>
    <m/>
    <m/>
    <d v="2026-06-21T00:00:00"/>
    <n v="256"/>
    <s v="Mayor a 120 días"/>
    <n v="0.94814814814814818"/>
    <s v="NUEVA PRESENTACION"/>
    <x v="1"/>
    <s v=""/>
    <d v="2025-09-24T00:00:00"/>
    <n v="40260"/>
    <n v="241560"/>
    <n v="649.79639999999995"/>
    <n v="21203"/>
    <s v="Lata"/>
    <n v="270"/>
    <s v="No"/>
    <s v="No"/>
    <s v="Si"/>
    <s v="Si"/>
    <s v="Si"/>
    <s v="No"/>
    <d v="2026-05-22T00:00:00"/>
    <s v=""/>
    <n v="14"/>
    <m/>
    <s v="One Wey"/>
    <s v="B"/>
    <s v="One Wey  B"/>
  </r>
  <r>
    <s v="M_N11_DER_"/>
    <x v="84"/>
    <s v="Corona Nr 330Cc X 6"/>
    <n v="54"/>
    <m/>
    <m/>
    <d v="2026-09-18T00:00:00"/>
    <n v="345"/>
    <s v="Mayor a 120 días"/>
    <n v="0.9452054794520548"/>
    <m/>
    <x v="1"/>
    <s v=""/>
    <d v="2025-09-18T00:00:00"/>
    <n v="14040"/>
    <n v="84240"/>
    <n v="277.99200000000002"/>
    <n v="20050"/>
    <s v="NR"/>
    <n v="365"/>
    <s v="No"/>
    <s v="No"/>
    <s v="Si"/>
    <s v="Si"/>
    <s v="Si"/>
    <s v="No"/>
    <d v="2026-08-19T00:00:00"/>
    <s v=""/>
    <n v="20"/>
    <m/>
    <s v="One Wey"/>
    <s v="B"/>
    <s v="One Wey  B"/>
  </r>
  <r>
    <s v="M_N11_DER_"/>
    <x v="84"/>
    <s v="Corona Nr 330Cc X 6"/>
    <n v="6"/>
    <m/>
    <m/>
    <d v="2026-09-13T00:00:00"/>
    <n v="340"/>
    <s v="Mayor a 120 días"/>
    <n v="0.93150684931506844"/>
    <m/>
    <x v="1"/>
    <s v=""/>
    <d v="2025-09-13T00:00:00"/>
    <n v="1560"/>
    <n v="9360"/>
    <n v="30.888000000000002"/>
    <n v="20050"/>
    <s v="NR"/>
    <n v="365"/>
    <s v="No"/>
    <s v="No"/>
    <s v="Si"/>
    <s v="Si"/>
    <s v="Si"/>
    <s v="No"/>
    <d v="2026-08-14T00:00:00"/>
    <s v=""/>
    <n v="25"/>
    <m/>
    <s v="One Wey"/>
    <s v="B"/>
    <s v="One Wey  B"/>
  </r>
  <r>
    <s v="M_N11_DER_"/>
    <x v="84"/>
    <s v="Corona Nr 330Cc X 6"/>
    <n v="6"/>
    <m/>
    <m/>
    <d v="2026-10-04T00:00:00"/>
    <n v="361"/>
    <s v="Mayor a 120 días"/>
    <n v="0.989041095890411"/>
    <m/>
    <x v="1"/>
    <s v=""/>
    <d v="2025-10-04T00:00:00"/>
    <n v="1560"/>
    <n v="9360"/>
    <n v="30.888000000000002"/>
    <n v="20050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N11_IZQ_"/>
    <x v="84"/>
    <s v="Corona Nr 330Cc X 6"/>
    <n v="58"/>
    <m/>
    <m/>
    <d v="2026-09-14T00:00:00"/>
    <n v="341"/>
    <s v="Mayor a 120 días"/>
    <n v="0.9342465753424658"/>
    <m/>
    <x v="1"/>
    <s v=""/>
    <d v="2025-09-14T00:00:00"/>
    <n v="15080"/>
    <n v="90480"/>
    <n v="298.584"/>
    <n v="20050"/>
    <s v="NR"/>
    <n v="365"/>
    <s v="No"/>
    <s v="No"/>
    <s v="Si"/>
    <s v="Si"/>
    <s v="Si"/>
    <s v="No"/>
    <d v="2026-08-15T00:00:00"/>
    <s v=""/>
    <n v="24"/>
    <m/>
    <s v="One Wey"/>
    <s v="B"/>
    <s v="One Wey  B"/>
  </r>
  <r>
    <s v="M_N11_IZQ_"/>
    <x v="84"/>
    <s v="Corona Nr 330Cc X 6"/>
    <n v="4"/>
    <m/>
    <m/>
    <d v="2026-09-19T00:00:00"/>
    <n v="346"/>
    <s v="Mayor a 120 días"/>
    <n v="0.94794520547945205"/>
    <m/>
    <x v="1"/>
    <s v=""/>
    <d v="2025-09-19T00:00:00"/>
    <n v="1040"/>
    <n v="6240"/>
    <n v="20.591999999999999"/>
    <n v="20050"/>
    <s v="NR"/>
    <n v="365"/>
    <s v="No"/>
    <s v="No"/>
    <s v="Si"/>
    <s v="Si"/>
    <s v="Si"/>
    <s v="No"/>
    <d v="2026-08-20T00:00:00"/>
    <s v=""/>
    <n v="19"/>
    <m/>
    <s v="One Wey"/>
    <s v="B"/>
    <s v="One Wey  B"/>
  </r>
  <r>
    <s v="M_N11_IZQ_"/>
    <x v="84"/>
    <s v="Corona Nr 330Cc X 6"/>
    <n v="4"/>
    <m/>
    <m/>
    <d v="2026-10-05T00:00:00"/>
    <n v="362"/>
    <s v="Mayor a 120 días"/>
    <n v="0.99178082191780825"/>
    <m/>
    <x v="1"/>
    <s v=""/>
    <d v="2025-10-05T00:00:00"/>
    <n v="1040"/>
    <n v="6240"/>
    <n v="20.591999999999999"/>
    <n v="20050"/>
    <s v="NR"/>
    <n v="365"/>
    <s v="No"/>
    <s v="No"/>
    <s v="Si"/>
    <s v="Si"/>
    <s v="Si"/>
    <s v="No"/>
    <d v="2026-09-05T00:00:00"/>
    <s v=""/>
    <n v="3"/>
    <m/>
    <s v="One Wey"/>
    <s v="B"/>
    <s v="One Wey  B"/>
  </r>
  <r>
    <s v="M_N12_DER_"/>
    <x v="84"/>
    <s v="Corona Nr 330Cc X 6"/>
    <n v="18"/>
    <m/>
    <m/>
    <d v="2026-10-04T00:00:00"/>
    <n v="361"/>
    <s v="Mayor a 120 días"/>
    <n v="0.989041095890411"/>
    <m/>
    <x v="1"/>
    <s v=""/>
    <d v="2025-10-04T00:00:00"/>
    <n v="4680"/>
    <n v="28080"/>
    <n v="92.664000000000001"/>
    <n v="20050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N12_DER_"/>
    <x v="84"/>
    <s v="Corona Nr 330Cc X 6"/>
    <n v="48"/>
    <m/>
    <m/>
    <d v="2026-10-05T00:00:00"/>
    <n v="362"/>
    <s v="Mayor a 120 días"/>
    <n v="0.99178082191780825"/>
    <m/>
    <x v="1"/>
    <s v=""/>
    <d v="2025-10-05T00:00:00"/>
    <n v="12480"/>
    <n v="74880"/>
    <n v="247.10400000000001"/>
    <n v="20050"/>
    <s v="NR"/>
    <n v="365"/>
    <s v="No"/>
    <s v="No"/>
    <s v="Si"/>
    <s v="Si"/>
    <s v="Si"/>
    <s v="No"/>
    <d v="2026-09-05T00:00:00"/>
    <s v=""/>
    <n v="3"/>
    <m/>
    <s v="One Wey"/>
    <s v="B"/>
    <s v="One Wey  B"/>
  </r>
  <r>
    <s v="M_N12_IZQ_"/>
    <x v="84"/>
    <s v="Corona Nr 330Cc X 6"/>
    <n v="48"/>
    <m/>
    <m/>
    <d v="2026-09-13T00:00:00"/>
    <n v="340"/>
    <s v="Mayor a 120 días"/>
    <n v="0.93150684931506844"/>
    <m/>
    <x v="1"/>
    <s v=""/>
    <d v="2025-09-13T00:00:00"/>
    <n v="12480"/>
    <n v="74880"/>
    <n v="247.10400000000001"/>
    <n v="20050"/>
    <s v="NR"/>
    <n v="365"/>
    <s v="No"/>
    <s v="No"/>
    <s v="Si"/>
    <s v="Si"/>
    <s v="Si"/>
    <s v="No"/>
    <d v="2026-08-14T00:00:00"/>
    <s v=""/>
    <n v="25"/>
    <m/>
    <s v="One Wey"/>
    <s v="B"/>
    <s v="One Wey  B"/>
  </r>
  <r>
    <s v="M_N12_IZQ_"/>
    <x v="84"/>
    <s v="Corona Nr 330Cc X 6"/>
    <n v="18"/>
    <m/>
    <m/>
    <d v="2026-09-14T00:00:00"/>
    <n v="341"/>
    <s v="Mayor a 120 días"/>
    <n v="0.9342465753424658"/>
    <m/>
    <x v="1"/>
    <s v=""/>
    <d v="2025-09-14T00:00:00"/>
    <n v="4680"/>
    <n v="28080"/>
    <n v="92.664000000000001"/>
    <n v="20050"/>
    <s v="NR"/>
    <n v="365"/>
    <s v="No"/>
    <s v="No"/>
    <s v="Si"/>
    <s v="Si"/>
    <s v="Si"/>
    <s v="No"/>
    <d v="2026-08-15T00:00:00"/>
    <s v=""/>
    <n v="24"/>
    <m/>
    <s v="One Wey"/>
    <s v="B"/>
    <s v="One Wey  B"/>
  </r>
  <r>
    <s v="M_N13_DER_"/>
    <x v="84"/>
    <s v="Corona Nr 330Cc X 6"/>
    <n v="20"/>
    <m/>
    <m/>
    <d v="2026-10-04T00:00:00"/>
    <n v="361"/>
    <s v="Mayor a 120 días"/>
    <n v="0.989041095890411"/>
    <m/>
    <x v="1"/>
    <s v=""/>
    <d v="2025-10-04T00:00:00"/>
    <n v="5200"/>
    <n v="31200"/>
    <n v="102.96"/>
    <n v="20050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N13_DER_"/>
    <x v="84"/>
    <s v="Corona Nr 330Cc X 6"/>
    <n v="46"/>
    <m/>
    <m/>
    <d v="2026-10-05T00:00:00"/>
    <n v="362"/>
    <s v="Mayor a 120 días"/>
    <n v="0.99178082191780825"/>
    <m/>
    <x v="1"/>
    <s v=""/>
    <d v="2025-10-05T00:00:00"/>
    <n v="11960"/>
    <n v="71760"/>
    <n v="236.80799999999999"/>
    <n v="20050"/>
    <s v="NR"/>
    <n v="365"/>
    <s v="No"/>
    <s v="No"/>
    <s v="Si"/>
    <s v="Si"/>
    <s v="Si"/>
    <s v="No"/>
    <d v="2026-09-05T00:00:00"/>
    <s v=""/>
    <n v="3"/>
    <m/>
    <s v="One Wey"/>
    <s v="B"/>
    <s v="One Wey  B"/>
  </r>
  <r>
    <s v="M_N13_IZQ_"/>
    <x v="50"/>
    <s v="Costeña Lta 310cc X 6"/>
    <n v="16"/>
    <m/>
    <m/>
    <d v="2026-06-15T00:00:00"/>
    <n v="250"/>
    <s v="Mayor a 120 días"/>
    <n v="0.92592592592592593"/>
    <m/>
    <x v="1"/>
    <s v=""/>
    <d v="2025-09-18T00:00:00"/>
    <n v="8448"/>
    <n v="50688"/>
    <n v="157.1328"/>
    <n v="22271"/>
    <s v="Lata"/>
    <n v="270"/>
    <s v="No"/>
    <s v="No"/>
    <s v="Si"/>
    <s v="Si"/>
    <s v="Si"/>
    <s v="No"/>
    <d v="2026-05-16T00:00:00"/>
    <s v=""/>
    <n v="20"/>
    <m/>
    <s v="One Wey"/>
    <s v="B"/>
    <s v="One Wey  B"/>
  </r>
  <r>
    <s v="M_N14_DER_"/>
    <x v="84"/>
    <s v="Corona Nr 330Cc X 6"/>
    <n v="26"/>
    <m/>
    <m/>
    <d v="2026-09-18T00:00:00"/>
    <n v="345"/>
    <s v="Mayor a 120 días"/>
    <n v="0.9452054794520548"/>
    <s v="ATRÁS"/>
    <x v="1"/>
    <s v=""/>
    <d v="2025-09-18T00:00:00"/>
    <n v="6760"/>
    <n v="40560"/>
    <n v="133.84800000000001"/>
    <n v="20050"/>
    <s v="NR"/>
    <n v="365"/>
    <s v="No"/>
    <s v="No"/>
    <s v="Si"/>
    <s v="Si"/>
    <s v="Si"/>
    <s v="No"/>
    <d v="2026-08-19T00:00:00"/>
    <s v=""/>
    <n v="20"/>
    <m/>
    <s v="One Wey"/>
    <s v="B"/>
    <s v="One Wey  B"/>
  </r>
  <r>
    <s v="M_N14_DER_"/>
    <x v="84"/>
    <s v="Corona Nr 330Cc X 6"/>
    <n v="40"/>
    <m/>
    <m/>
    <d v="2026-10-03T00:00:00"/>
    <n v="360"/>
    <s v="Mayor a 120 días"/>
    <n v="0.98630136986301364"/>
    <s v="FRENTE"/>
    <x v="1"/>
    <s v=""/>
    <d v="2025-10-03T00:00:00"/>
    <n v="10400"/>
    <n v="62400"/>
    <n v="205.92"/>
    <n v="20050"/>
    <s v="NR"/>
    <n v="365"/>
    <s v="No"/>
    <s v="No"/>
    <s v="Si"/>
    <s v="Si"/>
    <s v="Si"/>
    <s v="No"/>
    <d v="2026-09-03T00:00:00"/>
    <s v=""/>
    <n v="5"/>
    <m/>
    <s v="One Wey"/>
    <s v="B"/>
    <s v="One Wey  B"/>
  </r>
  <r>
    <s v="M_N14_IZQ_"/>
    <x v="90"/>
    <s v="Club Col TW 330ccX6 N"/>
    <n v="34"/>
    <m/>
    <m/>
    <d v="2026-03-20T00:00:00"/>
    <n v="163"/>
    <s v="Mayor a 120 días"/>
    <n v="0.90555555555555556"/>
    <m/>
    <x v="1"/>
    <s v=""/>
    <d v="2025-09-21T00:00:00"/>
    <n v="8840"/>
    <n v="53040"/>
    <n v="175.03200000000001"/>
    <s v="3787+"/>
    <s v="NR"/>
    <n v="180"/>
    <s v="No"/>
    <s v="No"/>
    <s v="Si"/>
    <s v="Si"/>
    <s v="Si"/>
    <s v="No"/>
    <d v="2026-02-18T00:00:00"/>
    <s v=""/>
    <n v="17"/>
    <m/>
    <s v="One Wey"/>
    <s v="B"/>
    <s v="One Wey  B"/>
  </r>
  <r>
    <s v="M_N15_DER_"/>
    <x v="84"/>
    <s v="Corona Nr 330Cc X 6"/>
    <n v="6"/>
    <m/>
    <m/>
    <d v="2026-09-14T00:00:00"/>
    <n v="341"/>
    <s v="Mayor a 120 días"/>
    <n v="0.9342465753424658"/>
    <m/>
    <x v="1"/>
    <s v=""/>
    <d v="2025-09-14T00:00:00"/>
    <n v="1560"/>
    <n v="9360"/>
    <n v="30.888000000000002"/>
    <n v="20050"/>
    <s v="NR"/>
    <n v="365"/>
    <s v="No"/>
    <s v="No"/>
    <s v="Si"/>
    <s v="Si"/>
    <s v="Si"/>
    <s v="No"/>
    <d v="2026-08-15T00:00:00"/>
    <s v=""/>
    <n v="24"/>
    <m/>
    <s v="One Wey"/>
    <s v="B"/>
    <s v="One Wey  B"/>
  </r>
  <r>
    <s v="M_N15_DER_"/>
    <x v="84"/>
    <s v="Corona Nr 330Cc X 6"/>
    <n v="60"/>
    <m/>
    <m/>
    <d v="2026-09-17T00:00:00"/>
    <n v="344"/>
    <s v="Mayor a 120 días"/>
    <n v="0.94246575342465755"/>
    <m/>
    <x v="1"/>
    <s v=""/>
    <d v="2025-09-17T00:00:00"/>
    <n v="15600"/>
    <n v="93600"/>
    <n v="308.88"/>
    <n v="20050"/>
    <s v="NR"/>
    <n v="365"/>
    <s v="No"/>
    <s v="No"/>
    <s v="Si"/>
    <s v="Si"/>
    <s v="Si"/>
    <s v="No"/>
    <d v="2026-08-18T00:00:00"/>
    <s v=""/>
    <n v="21"/>
    <m/>
    <s v="One Wey"/>
    <s v="B"/>
    <s v="One Wey  B"/>
  </r>
  <r>
    <s v="M_N15_IZQ_"/>
    <x v="95"/>
    <s v="Club Col TRIGO NR 330C X 24 REM"/>
    <n v="40"/>
    <m/>
    <m/>
    <d v="2026-03-06T00:00:00"/>
    <n v="149"/>
    <s v="Mayor a 120 días"/>
    <n v="0.82777777777777772"/>
    <m/>
    <x v="1"/>
    <s v=""/>
    <d v="2025-09-07T00:00:00"/>
    <n v="2400"/>
    <n v="57600"/>
    <n v="190.08"/>
    <n v="21166"/>
    <s v="NR"/>
    <n v="180"/>
    <s v="No"/>
    <s v="No"/>
    <s v="Si"/>
    <s v="Si"/>
    <s v="Si"/>
    <s v="No"/>
    <d v="2026-02-04T00:00:00"/>
    <s v=""/>
    <n v="31"/>
    <m/>
    <s v="One Wey"/>
    <s v="B"/>
    <s v="One Wey  B"/>
  </r>
  <r>
    <s v="M_N16_DER_"/>
    <x v="95"/>
    <s v="Club Col TRIGO NR 330C X 24 REM"/>
    <n v="30"/>
    <m/>
    <m/>
    <d v="2026-01-05T00:00:00"/>
    <n v="89"/>
    <s v="Menos de 90 dìas"/>
    <n v="0.49444444444444446"/>
    <s v="ATRÁS"/>
    <x v="1"/>
    <s v=""/>
    <d v="2025-07-09T00:00:00"/>
    <n v="1800"/>
    <n v="43200"/>
    <n v="142.56"/>
    <n v="21166"/>
    <s v="NR"/>
    <n v="180"/>
    <s v="No"/>
    <s v="Si"/>
    <s v="No"/>
    <s v="Si"/>
    <s v="No"/>
    <s v="No"/>
    <d v="2025-12-06T00:00:00"/>
    <s v=""/>
    <n v="91"/>
    <m/>
    <s v="One Wey"/>
    <s v="B"/>
    <s v="One Wey  B"/>
  </r>
  <r>
    <s v="M_N16_DER_"/>
    <x v="95"/>
    <s v="Club Col TRIGO NR 330C X 24 REM"/>
    <n v="2"/>
    <m/>
    <m/>
    <d v="2025-12-20T00:00:00"/>
    <n v="73"/>
    <s v="Menos de 90 dìas"/>
    <n v="0.40555555555555556"/>
    <s v="MEDIO"/>
    <x v="1"/>
    <s v=""/>
    <d v="2025-06-23T00:00:00"/>
    <n v="120"/>
    <n v="2880"/>
    <n v="9.5039999999999996"/>
    <n v="21166"/>
    <s v="NR"/>
    <n v="180"/>
    <s v="No"/>
    <s v="Si"/>
    <s v="No"/>
    <s v="Si"/>
    <s v="No"/>
    <s v="No"/>
    <d v="2025-11-20T00:00:00"/>
    <s v=""/>
    <n v="107"/>
    <m/>
    <s v="One Wey"/>
    <s v="B"/>
    <s v="One Wey  B"/>
  </r>
  <r>
    <s v="M_N16_DER_"/>
    <x v="95"/>
    <s v="Club Col TRIGO NR 330C X 24 REM"/>
    <n v="34"/>
    <m/>
    <m/>
    <d v="2026-01-04T00:00:00"/>
    <n v="88"/>
    <s v="Menos de 90 dìas"/>
    <n v="0.48888888888888887"/>
    <s v="FRENTE"/>
    <x v="1"/>
    <s v=""/>
    <d v="2025-07-08T00:00:00"/>
    <n v="2040"/>
    <n v="48960"/>
    <n v="161.56800000000001"/>
    <n v="21166"/>
    <s v="NR"/>
    <n v="180"/>
    <s v="No"/>
    <s v="Si"/>
    <s v="No"/>
    <s v="Si"/>
    <s v="No"/>
    <s v="No"/>
    <d v="2025-12-05T00:00:00"/>
    <s v=""/>
    <n v="92"/>
    <m/>
    <s v="One Wey"/>
    <s v="B"/>
    <s v="One Wey  B"/>
  </r>
  <r>
    <s v="M_N16_IZQ_"/>
    <x v="84"/>
    <s v="Corona Nr 330Cc X 6"/>
    <n v="52"/>
    <m/>
    <m/>
    <d v="2026-09-19T00:00:00"/>
    <n v="346"/>
    <s v="Mayor a 120 días"/>
    <n v="0.94794520547945205"/>
    <s v="ATRÁS"/>
    <x v="1"/>
    <s v=""/>
    <d v="2025-09-19T00:00:00"/>
    <n v="13520"/>
    <n v="81120"/>
    <n v="267.69600000000003"/>
    <n v="20050"/>
    <s v="NR"/>
    <n v="365"/>
    <s v="No"/>
    <s v="No"/>
    <s v="Si"/>
    <s v="Si"/>
    <s v="Si"/>
    <s v="No"/>
    <d v="2026-08-20T00:00:00"/>
    <s v=""/>
    <n v="19"/>
    <m/>
    <s v="One Wey"/>
    <s v="B"/>
    <s v="One Wey  B"/>
  </r>
  <r>
    <s v="M_N16_IZQ_"/>
    <x v="84"/>
    <s v="Corona Nr 330Cc X 6"/>
    <n v="14"/>
    <m/>
    <m/>
    <d v="2026-10-03T00:00:00"/>
    <n v="360"/>
    <s v="Mayor a 120 días"/>
    <n v="0.98630136986301364"/>
    <s v="FRENTE"/>
    <x v="1"/>
    <s v=""/>
    <d v="2025-10-03T00:00:00"/>
    <n v="3640"/>
    <n v="21840"/>
    <n v="72.072000000000003"/>
    <n v="20050"/>
    <s v="NR"/>
    <n v="365"/>
    <s v="No"/>
    <s v="No"/>
    <s v="Si"/>
    <s v="Si"/>
    <s v="Si"/>
    <s v="No"/>
    <d v="2026-09-03T00:00:00"/>
    <s v=""/>
    <n v="5"/>
    <m/>
    <s v="One Wey"/>
    <s v="B"/>
    <s v="One Wey  B"/>
  </r>
  <r>
    <s v="M_N17_DER_"/>
    <x v="84"/>
    <s v="Corona Nr 330Cc X 6"/>
    <n v="25"/>
    <m/>
    <m/>
    <d v="2026-09-13T00:00:00"/>
    <n v="340"/>
    <s v="Mayor a 120 días"/>
    <n v="0.93150684931506844"/>
    <s v="ATRÁS"/>
    <x v="1"/>
    <s v=""/>
    <d v="2025-09-13T00:00:00"/>
    <n v="6500"/>
    <n v="39000"/>
    <n v="128.69999999999999"/>
    <n v="20050"/>
    <s v="NR"/>
    <n v="365"/>
    <s v="No"/>
    <s v="No"/>
    <s v="Si"/>
    <s v="Si"/>
    <s v="Si"/>
    <s v="No"/>
    <d v="2026-08-14T00:00:00"/>
    <s v=""/>
    <n v="25"/>
    <m/>
    <s v="One Wey"/>
    <s v="B"/>
    <s v="One Wey  B"/>
  </r>
  <r>
    <s v="M_N17_DER_"/>
    <x v="84"/>
    <s v="Corona Nr 330Cc X 6"/>
    <n v="8"/>
    <m/>
    <m/>
    <d v="2026-09-05T00:00:00"/>
    <n v="332"/>
    <s v="Mayor a 120 días"/>
    <n v="0.90958904109589045"/>
    <s v="FRENTE"/>
    <x v="1"/>
    <s v=""/>
    <d v="2025-09-05T00:00:00"/>
    <n v="2080"/>
    <n v="12480"/>
    <n v="41.183999999999997"/>
    <n v="20050"/>
    <s v="NR"/>
    <n v="365"/>
    <s v="No"/>
    <s v="No"/>
    <s v="Si"/>
    <s v="Si"/>
    <s v="Si"/>
    <s v="No"/>
    <d v="2026-08-06T00:00:00"/>
    <s v=""/>
    <n v="33"/>
    <m/>
    <s v="One Wey"/>
    <s v="B"/>
    <s v="One Wey  B"/>
  </r>
  <r>
    <s v="M_N17_DER_"/>
    <x v="84"/>
    <s v="Corona Nr 330Cc X 6"/>
    <n v="23"/>
    <m/>
    <m/>
    <d v="2026-10-05T00:00:00"/>
    <n v="362"/>
    <s v="Mayor a 120 días"/>
    <n v="0.99178082191780825"/>
    <s v="FRENTE"/>
    <x v="1"/>
    <s v=""/>
    <d v="2025-10-05T00:00:00"/>
    <n v="5980"/>
    <n v="35880"/>
    <n v="118.404"/>
    <n v="20050"/>
    <s v="NR"/>
    <n v="365"/>
    <s v="No"/>
    <s v="No"/>
    <s v="Si"/>
    <s v="Si"/>
    <s v="Si"/>
    <s v="No"/>
    <d v="2026-09-05T00:00:00"/>
    <s v=""/>
    <n v="3"/>
    <m/>
    <s v="One Wey"/>
    <s v="B"/>
    <s v="One Wey  B"/>
  </r>
  <r>
    <s v="M_N17_IZQ_"/>
    <x v="84"/>
    <s v="Corona Nr 330Cc X 6"/>
    <n v="62"/>
    <m/>
    <m/>
    <d v="2026-09-14T00:00:00"/>
    <n v="341"/>
    <s v="Mayor a 120 días"/>
    <n v="0.9342465753424658"/>
    <m/>
    <x v="1"/>
    <s v=""/>
    <d v="2025-09-14T00:00:00"/>
    <n v="16120"/>
    <n v="96720"/>
    <n v="319.17599999999999"/>
    <n v="20050"/>
    <s v="NR"/>
    <n v="365"/>
    <s v="No"/>
    <s v="No"/>
    <s v="Si"/>
    <s v="Si"/>
    <s v="Si"/>
    <s v="No"/>
    <d v="2026-08-15T00:00:00"/>
    <s v=""/>
    <n v="24"/>
    <m/>
    <s v="One Wey"/>
    <s v="B"/>
    <s v="One Wey  B"/>
  </r>
  <r>
    <s v="M_N18_DER_"/>
    <x v="80"/>
    <s v="Aguila Lta 269Cc X 6"/>
    <n v="19"/>
    <m/>
    <m/>
    <d v="2026-05-28T00:00:00"/>
    <n v="232"/>
    <s v="Mayor a 120 días"/>
    <n v="0.85925925925925928"/>
    <s v="ATRÁS"/>
    <x v="1"/>
    <s v=""/>
    <d v="2025-08-31T00:00:00"/>
    <n v="11400"/>
    <n v="68400"/>
    <n v="183.99600000000001"/>
    <n v="9909"/>
    <s v="Lata"/>
    <n v="270"/>
    <s v="No"/>
    <s v="No"/>
    <s v="Si"/>
    <s v="Si"/>
    <s v="Si"/>
    <s v="No"/>
    <d v="2026-04-28T00:00:00"/>
    <s v=""/>
    <n v="38"/>
    <m/>
    <s v="One Wey"/>
    <s v="B"/>
    <s v="One Wey  B"/>
  </r>
  <r>
    <s v="M_N18_DER_"/>
    <x v="80"/>
    <s v="Aguila Lta 269Cc X 6"/>
    <n v="12"/>
    <m/>
    <m/>
    <d v="2026-05-23T00:00:00"/>
    <n v="227"/>
    <s v="Mayor a 120 días"/>
    <n v="0.84074074074074079"/>
    <s v="MITAD"/>
    <x v="1"/>
    <s v=""/>
    <d v="2025-08-26T00:00:00"/>
    <n v="7200"/>
    <n v="43200"/>
    <n v="116.208"/>
    <n v="9909"/>
    <s v="Lata"/>
    <n v="270"/>
    <s v="No"/>
    <s v="No"/>
    <s v="Si"/>
    <s v="Si"/>
    <s v="Si"/>
    <s v="No"/>
    <d v="2026-04-23T00:00:00"/>
    <s v=""/>
    <n v="43"/>
    <m/>
    <s v="One Wey"/>
    <s v="B"/>
    <s v="One Wey  B"/>
  </r>
  <r>
    <s v="M_N18_DER_"/>
    <x v="80"/>
    <s v="Aguila Lta 269Cc X 6"/>
    <n v="18"/>
    <m/>
    <m/>
    <d v="2026-05-26T00:00:00"/>
    <n v="230"/>
    <s v="Mayor a 120 días"/>
    <n v="0.85185185185185186"/>
    <s v="FRENTE"/>
    <x v="1"/>
    <s v=""/>
    <d v="2025-08-29T00:00:00"/>
    <n v="10800"/>
    <n v="64800"/>
    <n v="174.31200000000001"/>
    <n v="9909"/>
    <s v="Lata"/>
    <n v="270"/>
    <s v="No"/>
    <s v="No"/>
    <s v="Si"/>
    <s v="Si"/>
    <s v="Si"/>
    <s v="No"/>
    <d v="2026-04-26T00:00:00"/>
    <s v=""/>
    <n v="40"/>
    <m/>
    <s v="One Wey"/>
    <s v="B"/>
    <s v="One Wey  B"/>
  </r>
  <r>
    <s v="M_N18_DER_"/>
    <x v="80"/>
    <s v="Aguila Lta 269Cc X 6"/>
    <n v="12"/>
    <m/>
    <m/>
    <d v="2026-05-06T00:00:00"/>
    <n v="210"/>
    <s v="Mayor a 120 días"/>
    <n v="0.77777777777777779"/>
    <s v="FRENTE"/>
    <x v="1"/>
    <s v=""/>
    <d v="2025-08-09T00:00:00"/>
    <n v="7200"/>
    <n v="43200"/>
    <n v="116.208"/>
    <n v="9909"/>
    <s v="Lata"/>
    <n v="270"/>
    <s v="No"/>
    <s v="No"/>
    <s v="Si"/>
    <s v="Si"/>
    <s v="Si"/>
    <s v="No"/>
    <d v="2026-04-06T00:00:00"/>
    <s v=""/>
    <n v="60"/>
    <m/>
    <s v="One Wey"/>
    <s v="B"/>
    <s v="One Wey  B"/>
  </r>
  <r>
    <s v="M_N18_DER_"/>
    <x v="80"/>
    <s v="Aguila Lta 269Cc X 6"/>
    <n v="14"/>
    <m/>
    <m/>
    <d v="2026-05-25T00:00:00"/>
    <n v="229"/>
    <s v="Mayor a 120 días"/>
    <n v="0.8481481481481481"/>
    <s v="FRENTE"/>
    <x v="1"/>
    <s v=""/>
    <d v="2025-08-28T00:00:00"/>
    <n v="8400"/>
    <n v="50400"/>
    <n v="135.57599999999999"/>
    <n v="9909"/>
    <s v="Lata"/>
    <n v="270"/>
    <s v="No"/>
    <s v="No"/>
    <s v="Si"/>
    <s v="Si"/>
    <s v="Si"/>
    <s v="No"/>
    <d v="2026-04-25T00:00:00"/>
    <s v=""/>
    <n v="41"/>
    <m/>
    <s v="One Wey"/>
    <s v="B"/>
    <s v="One Wey  B"/>
  </r>
  <r>
    <s v="M_N18_IZQ_"/>
    <x v="80"/>
    <s v="Aguila Lta 269Cc X 6"/>
    <n v="34"/>
    <m/>
    <m/>
    <d v="2026-05-26T00:00:00"/>
    <n v="230"/>
    <s v="Mayor a 120 días"/>
    <n v="0.85185185185185186"/>
    <s v="MEDIO"/>
    <x v="1"/>
    <s v=""/>
    <d v="2025-08-29T00:00:00"/>
    <n v="20400"/>
    <n v="122400"/>
    <n v="329.25599999999997"/>
    <n v="9909"/>
    <s v="Lata"/>
    <n v="270"/>
    <s v="No"/>
    <s v="No"/>
    <s v="Si"/>
    <s v="Si"/>
    <s v="Si"/>
    <s v="No"/>
    <d v="2026-04-26T00:00:00"/>
    <s v=""/>
    <n v="40"/>
    <m/>
    <s v="One Wey"/>
    <s v="B"/>
    <s v="One Wey  B"/>
  </r>
  <r>
    <s v="M_N18_IZQ_"/>
    <x v="80"/>
    <s v="Aguila Lta 269Cc X 6"/>
    <n v="35"/>
    <m/>
    <m/>
    <d v="2026-05-02T00:00:00"/>
    <n v="206"/>
    <s v="Mayor a 120 días"/>
    <n v="0.76296296296296295"/>
    <s v="FRENTE"/>
    <x v="1"/>
    <s v=""/>
    <d v="2025-08-05T00:00:00"/>
    <n v="21000"/>
    <n v="126000"/>
    <n v="338.94"/>
    <n v="9909"/>
    <s v="Lata"/>
    <n v="270"/>
    <s v="No"/>
    <s v="No"/>
    <s v="Si"/>
    <s v="Si"/>
    <s v="Si"/>
    <s v="No"/>
    <d v="2026-04-02T00:00:00"/>
    <s v=""/>
    <n v="64"/>
    <m/>
    <s v="One Wey"/>
    <s v="B"/>
    <s v="One Wey  B"/>
  </r>
  <r>
    <s v="M_N19_LAT"/>
    <x v="78"/>
    <s v="Aguila Lig Lta 269Cc X 6"/>
    <n v="22"/>
    <m/>
    <m/>
    <d v="2026-03-26T00:00:00"/>
    <n v="169"/>
    <s v="Mayor a 120 días"/>
    <n v="0.93888888888888888"/>
    <s v="EDICION FRIA"/>
    <x v="5"/>
    <s v="Excluir"/>
    <d v="2025-09-27T00:00:00"/>
    <n v="13200"/>
    <n v="79200"/>
    <n v="213.048"/>
    <n v="7584"/>
    <s v="Lata"/>
    <n v="180"/>
    <s v="No"/>
    <s v="No"/>
    <s v="Si"/>
    <s v="Si"/>
    <s v="Si"/>
    <s v="No"/>
    <d v="2026-02-24T00:00:00"/>
    <s v=""/>
    <n v="11"/>
    <m/>
    <s v="One Wey"/>
    <s v="B"/>
    <s v="One Wey  B"/>
  </r>
  <r>
    <s v="M_N19_LAT"/>
    <x v="102"/>
    <s v="Club Colombia TW Esmeralda 24 x 330"/>
    <n v="18"/>
    <m/>
    <m/>
    <d v="2026-03-17T00:00:00"/>
    <n v="160"/>
    <s v="Mayor a 120 días"/>
    <n v="0.88888888888888884"/>
    <m/>
    <x v="1"/>
    <s v=""/>
    <d v="2025-09-18T00:00:00"/>
    <n v="1080"/>
    <n v="25920"/>
    <n v="85.536000000000001"/>
    <n v="22660"/>
    <s v="NR"/>
    <n v="180"/>
    <s v="No"/>
    <s v="No"/>
    <s v="Si"/>
    <s v="Si"/>
    <s v="Si"/>
    <s v="No"/>
    <d v="2026-02-15T00:00:00"/>
    <s v=""/>
    <n v="20"/>
    <m/>
    <s v="One Wey"/>
    <s v="B"/>
    <s v="One Wey  B"/>
  </r>
  <r>
    <s v="M_N19_LAT"/>
    <x v="80"/>
    <s v="Aguila Lta 269Cc X 6"/>
    <n v="1"/>
    <m/>
    <m/>
    <d v="2026-06-25T00:00:00"/>
    <n v="260"/>
    <s v="Mayor a 120 días"/>
    <n v="0.96296296296296291"/>
    <m/>
    <x v="1"/>
    <s v=""/>
    <d v="2025-09-28T00:00:00"/>
    <n v="600"/>
    <n v="3600"/>
    <n v="9.6839999999999993"/>
    <n v="9909"/>
    <s v="Lata"/>
    <n v="270"/>
    <s v="No"/>
    <s v="No"/>
    <s v="Si"/>
    <s v="Si"/>
    <s v="Si"/>
    <s v="No"/>
    <d v="2026-05-26T00:00:00"/>
    <s v=""/>
    <n v="10"/>
    <m/>
    <s v="One Wey"/>
    <s v="B"/>
    <s v="One Wey  B"/>
  </r>
  <r>
    <s v="M_N19_LAT"/>
    <x v="50"/>
    <s v="Costeña Lta 310cc X 6"/>
    <n v="1"/>
    <m/>
    <m/>
    <d v="2026-06-14T00:00:00"/>
    <n v="249"/>
    <s v="Mayor a 120 días"/>
    <n v="0.92222222222222228"/>
    <m/>
    <x v="1"/>
    <s v=""/>
    <d v="2025-09-17T00:00:00"/>
    <n v="528"/>
    <n v="3168"/>
    <n v="9.8208000000000002"/>
    <n v="22271"/>
    <s v="Lata"/>
    <n v="270"/>
    <s v="No"/>
    <s v="No"/>
    <s v="Si"/>
    <s v="Si"/>
    <s v="Si"/>
    <s v="No"/>
    <d v="2026-05-15T00:00:00"/>
    <s v=""/>
    <n v="21"/>
    <m/>
    <s v="One Wey"/>
    <s v="B"/>
    <s v="One Wey  B"/>
  </r>
  <r>
    <s v="M_N19_"/>
    <x v="95"/>
    <s v="Club Col TRIGO NR 330C X 24 REM"/>
    <n v="15"/>
    <m/>
    <m/>
    <d v="2026-01-05T00:00:00"/>
    <n v="89"/>
    <s v="Menos de 90 dìas"/>
    <n v="0.49444444444444446"/>
    <s v="SEPARAR"/>
    <x v="0"/>
    <s v="Excluir"/>
    <d v="2025-07-09T00:00:00"/>
    <n v="900"/>
    <n v="21600"/>
    <n v="71.28"/>
    <n v="21166"/>
    <s v="NR"/>
    <n v="180"/>
    <s v="No"/>
    <s v="Si"/>
    <s v="No"/>
    <s v="Si"/>
    <s v="No"/>
    <s v="No"/>
    <d v="2025-12-06T00:00:00"/>
    <s v=""/>
    <n v="91"/>
    <m/>
    <s v="One Wey"/>
    <s v="B"/>
    <s v="One Wey  B"/>
  </r>
  <r>
    <s v="M_N19_"/>
    <x v="95"/>
    <s v="Club Col TRIGO NR 330C X 24 REM"/>
    <n v="10"/>
    <m/>
    <m/>
    <d v="2026-03-06T00:00:00"/>
    <n v="149"/>
    <s v="Mayor a 120 días"/>
    <n v="0.82777777777777772"/>
    <s v="SEPARAR"/>
    <x v="5"/>
    <s v="Excluir"/>
    <d v="2025-09-07T00:00:00"/>
    <n v="600"/>
    <n v="14400"/>
    <n v="47.52"/>
    <n v="21166"/>
    <s v="NR"/>
    <n v="180"/>
    <s v="No"/>
    <s v="No"/>
    <s v="Si"/>
    <s v="Si"/>
    <s v="Si"/>
    <s v="No"/>
    <d v="2026-02-04T00:00:00"/>
    <s v=""/>
    <n v="31"/>
    <m/>
    <s v="One Wey"/>
    <s v="B"/>
    <s v="One Wey  B"/>
  </r>
  <r>
    <s v="M_N20_"/>
    <x v="71"/>
    <s v="Corona Extra Lta  473Ccx6 Pack"/>
    <n v="16"/>
    <m/>
    <m/>
    <d v="2026-08-24T00:00:00"/>
    <n v="320"/>
    <s v="Mayor a 120 días"/>
    <n v="0.87671232876712324"/>
    <m/>
    <x v="1"/>
    <s v=""/>
    <d v="2025-08-24T00:00:00"/>
    <n v="5120"/>
    <n v="30720"/>
    <n v="145.3056"/>
    <n v="22579"/>
    <s v="Lata"/>
    <n v="365"/>
    <s v="No"/>
    <s v="No"/>
    <s v="Si"/>
    <s v="Si"/>
    <s v="Si"/>
    <s v="No"/>
    <d v="2026-07-25T00:00:00"/>
    <s v=""/>
    <n v="45"/>
    <m/>
    <s v="One Wey"/>
    <s v="B"/>
    <s v="One Wey  B"/>
  </r>
  <r>
    <s v="M_N20_LAT"/>
    <x v="87"/>
    <s v="POKER LTA 330 CC *12 LN9"/>
    <n v="11"/>
    <m/>
    <m/>
    <d v="2026-06-28T00:00:00"/>
    <n v="263"/>
    <s v="Mayor a 120 días"/>
    <n v="0.97407407407407409"/>
    <s v="NUEVA PRESENTACION"/>
    <x v="1"/>
    <s v=""/>
    <d v="2025-10-01T00:00:00"/>
    <n v="2750"/>
    <n v="33000"/>
    <n v="108.9"/>
    <n v="22256"/>
    <s v="Lata"/>
    <n v="270"/>
    <s v="No"/>
    <s v="No"/>
    <s v="Si"/>
    <s v="Si"/>
    <s v="Si"/>
    <s v="No"/>
    <d v="2026-05-29T00:00:00"/>
    <s v=""/>
    <n v="7"/>
    <m/>
    <s v="One Wey"/>
    <s v="B"/>
    <s v="One Wey  B"/>
  </r>
  <r>
    <s v="M_M1_LAT_"/>
    <x v="79"/>
    <s v="Costeñita Bacana Lta 330cc x6"/>
    <n v="5"/>
    <m/>
    <m/>
    <d v="2026-02-20T00:00:00"/>
    <n v="135"/>
    <s v="Mayor a 120 días"/>
    <n v="0.75"/>
    <m/>
    <x v="1"/>
    <s v=""/>
    <d v="2025-08-24T00:00:00"/>
    <n v="2400"/>
    <n v="14400"/>
    <n v="47.52"/>
    <n v="14709"/>
    <s v="Lata"/>
    <n v="180"/>
    <s v="No"/>
    <s v="No"/>
    <s v="Si"/>
    <s v="Si"/>
    <s v="Si"/>
    <s v="No"/>
    <d v="2026-01-21T00:00:00"/>
    <s v=""/>
    <n v="45"/>
    <m/>
    <s v="One Wey"/>
    <s v="B"/>
    <s v="One Wey  B"/>
  </r>
  <r>
    <s v="M_M1_LAT_"/>
    <x v="79"/>
    <s v="Costeñita Bacana Lta 330cc x6"/>
    <n v="1"/>
    <m/>
    <m/>
    <d v="2026-02-20T00:00:00"/>
    <n v="135"/>
    <s v="Mayor a 120 días"/>
    <n v="0.75"/>
    <s v="AVERIA"/>
    <x v="5"/>
    <s v="Excluir"/>
    <d v="2025-08-24T00:00:00"/>
    <n v="480"/>
    <n v="2880"/>
    <n v="9.5039999999999996"/>
    <n v="14709"/>
    <s v="Lata"/>
    <n v="180"/>
    <s v="No"/>
    <s v="No"/>
    <s v="Si"/>
    <s v="Si"/>
    <s v="Si"/>
    <s v="No"/>
    <d v="2026-01-21T00:00:00"/>
    <s v=""/>
    <n v="45"/>
    <m/>
    <s v="One Wey"/>
    <s v="B"/>
    <s v="One Wey  B"/>
  </r>
  <r>
    <s v="M_M1_IZQ_"/>
    <x v="84"/>
    <s v="Corona Nr 330Cc X 6"/>
    <n v="42"/>
    <m/>
    <m/>
    <d v="2026-09-15T00:00:00"/>
    <n v="342"/>
    <s v="Mayor a 120 días"/>
    <n v="0.93698630136986305"/>
    <m/>
    <x v="1"/>
    <s v=""/>
    <d v="2025-09-15T00:00:00"/>
    <n v="10920"/>
    <n v="65520"/>
    <n v="216.21600000000001"/>
    <n v="20050"/>
    <s v="NR"/>
    <n v="365"/>
    <s v="No"/>
    <s v="No"/>
    <s v="Si"/>
    <s v="Si"/>
    <s v="Si"/>
    <s v="No"/>
    <d v="2026-08-16T00:00:00"/>
    <s v=""/>
    <n v="23"/>
    <m/>
    <s v="One Wey"/>
    <s v="B"/>
    <s v="One Wey  B"/>
  </r>
  <r>
    <s v="M_M1_DER_"/>
    <x v="90"/>
    <s v="Club Col TW 330ccX6 N"/>
    <n v="8"/>
    <m/>
    <m/>
    <d v="2026-03-06T00:00:00"/>
    <n v="149"/>
    <s v="Mayor a 120 días"/>
    <n v="0.82777777777777772"/>
    <s v="FRENTE"/>
    <x v="5"/>
    <s v="Excluir"/>
    <d v="2025-09-07T00:00:00"/>
    <n v="2080"/>
    <n v="12480"/>
    <n v="41.183999999999997"/>
    <s v="3787+"/>
    <s v="NR"/>
    <n v="180"/>
    <s v="No"/>
    <s v="No"/>
    <s v="Si"/>
    <s v="Si"/>
    <s v="Si"/>
    <s v="No"/>
    <d v="2026-02-04T00:00:00"/>
    <s v=""/>
    <n v="31"/>
    <m/>
    <s v="One Wey"/>
    <s v="B"/>
    <s v="One Wey  B"/>
  </r>
  <r>
    <s v="M_M1_DER_"/>
    <x v="90"/>
    <s v="Club Col TW 330ccX6 N"/>
    <n v="14"/>
    <m/>
    <m/>
    <d v="2026-03-20T00:00:00"/>
    <n v="163"/>
    <s v="Mayor a 120 días"/>
    <n v="0.90555555555555556"/>
    <s v="ATRÁS"/>
    <x v="5"/>
    <s v="Excluir"/>
    <d v="2025-09-21T00:00:00"/>
    <n v="3640"/>
    <n v="21840"/>
    <n v="72.072000000000003"/>
    <s v="3787+"/>
    <s v="NR"/>
    <n v="180"/>
    <s v="No"/>
    <s v="No"/>
    <s v="Si"/>
    <s v="Si"/>
    <s v="Si"/>
    <s v="No"/>
    <d v="2026-02-18T00:00:00"/>
    <s v=""/>
    <n v="17"/>
    <m/>
    <s v="One Wey"/>
    <s v="B"/>
    <s v="One Wey  B"/>
  </r>
  <r>
    <s v="M_M2_IZQ_"/>
    <x v="84"/>
    <s v="Corona Nr 330Cc X 6"/>
    <n v="10"/>
    <m/>
    <m/>
    <d v="2026-09-19T00:00:00"/>
    <n v="346"/>
    <s v="Mayor a 120 días"/>
    <n v="0.94794520547945205"/>
    <s v="ATRÁS"/>
    <x v="5"/>
    <s v="Excluir"/>
    <d v="2025-09-19T00:00:00"/>
    <n v="2600"/>
    <n v="15600"/>
    <n v="51.48"/>
    <n v="20050"/>
    <s v="NR"/>
    <n v="365"/>
    <s v="No"/>
    <s v="No"/>
    <s v="Si"/>
    <s v="Si"/>
    <s v="Si"/>
    <s v="No"/>
    <d v="2026-08-20T00:00:00"/>
    <s v=""/>
    <n v="19"/>
    <m/>
    <s v="One Wey"/>
    <s v="B"/>
    <s v="One Wey  B"/>
  </r>
  <r>
    <s v="M_M2_IZQ_"/>
    <x v="84"/>
    <s v="Corona Nr 330Cc X 6"/>
    <n v="32"/>
    <m/>
    <m/>
    <d v="2026-10-03T00:00:00"/>
    <n v="360"/>
    <s v="Mayor a 120 días"/>
    <n v="0.98630136986301364"/>
    <s v="FRENTE"/>
    <x v="1"/>
    <s v=""/>
    <d v="2025-10-03T00:00:00"/>
    <n v="8320"/>
    <n v="49920"/>
    <n v="164.73599999999999"/>
    <n v="20050"/>
    <s v="NR"/>
    <n v="365"/>
    <s v="No"/>
    <s v="No"/>
    <s v="Si"/>
    <s v="Si"/>
    <s v="Si"/>
    <s v="No"/>
    <d v="2026-09-03T00:00:00"/>
    <s v=""/>
    <n v="5"/>
    <m/>
    <s v="One Wey"/>
    <s v="B"/>
    <s v="One Wey  B"/>
  </r>
  <r>
    <s v="M_M2_LAT_"/>
    <x v="56"/>
    <s v="Aguila Lta N 330cc X 6 SIX"/>
    <n v="10"/>
    <m/>
    <m/>
    <d v="2026-03-23T00:00:00"/>
    <n v="166"/>
    <s v="Mayor a 120 días"/>
    <n v="0.61481481481481481"/>
    <s v="ATRÁS"/>
    <x v="5"/>
    <s v="Excluir"/>
    <d v="2025-06-26T00:00:00"/>
    <n v="4800"/>
    <n v="28800"/>
    <n v="95.04"/>
    <n v="20668"/>
    <s v="Lata"/>
    <n v="270"/>
    <s v="No"/>
    <s v="No"/>
    <s v="No"/>
    <s v="Si"/>
    <s v="Si"/>
    <s v="No"/>
    <d v="2026-02-21T00:00:00"/>
    <s v=""/>
    <n v="104"/>
    <m/>
    <s v="One Wey"/>
    <s v="B"/>
    <s v="One Wey  B"/>
  </r>
  <r>
    <s v="M_M2_LAT_"/>
    <x v="56"/>
    <s v="Aguila Lta N 330cc X 6 SIX"/>
    <n v="1"/>
    <m/>
    <m/>
    <d v="2026-02-13T00:00:00"/>
    <n v="128"/>
    <s v="Mayor a 120 días"/>
    <n v="0.47407407407407409"/>
    <s v="FRENTE"/>
    <x v="5"/>
    <s v="Excluir"/>
    <d v="2025-05-19T00:00:00"/>
    <n v="480"/>
    <n v="2880"/>
    <n v="9.5039999999999996"/>
    <n v="20668"/>
    <s v="Lata"/>
    <n v="270"/>
    <s v="No"/>
    <s v="No"/>
    <s v="No"/>
    <s v="Si"/>
    <s v="Si"/>
    <s v="No"/>
    <d v="2026-01-14T00:00:00"/>
    <s v=""/>
    <n v="142"/>
    <m/>
    <s v="One Wey"/>
    <s v="B"/>
    <s v="One Wey  B"/>
  </r>
  <r>
    <s v="M_M2_LAT_"/>
    <x v="90"/>
    <s v="Club Col TW 330ccX6 N"/>
    <n v="1"/>
    <m/>
    <m/>
    <d v="2026-03-06T00:00:00"/>
    <n v="149"/>
    <s v="Mayor a 120 días"/>
    <n v="0.82777777777777772"/>
    <m/>
    <x v="5"/>
    <s v="Excluir"/>
    <d v="2025-09-07T00:00:00"/>
    <n v="260"/>
    <n v="1560"/>
    <n v="5.1479999999999997"/>
    <s v="3787+"/>
    <s v="NR"/>
    <n v="180"/>
    <s v="No"/>
    <s v="No"/>
    <s v="Si"/>
    <s v="Si"/>
    <s v="Si"/>
    <s v="No"/>
    <d v="2026-02-04T00:00:00"/>
    <s v=""/>
    <n v="31"/>
    <m/>
    <s v="One Wey"/>
    <s v="B"/>
    <s v="One Wey  B"/>
  </r>
  <r>
    <s v="M_M3_LAT_"/>
    <x v="72"/>
    <s v="Aguila Lig Lta 473ccX6"/>
    <n v="11"/>
    <m/>
    <m/>
    <d v="2026-03-18T00:00:00"/>
    <n v="161"/>
    <s v="Mayor a 120 días"/>
    <n v="0.89444444444444449"/>
    <s v="EDICION FRIA"/>
    <x v="5"/>
    <s v="Excluir"/>
    <d v="2025-09-19T00:00:00"/>
    <n v="3696"/>
    <n v="22176"/>
    <n v="104.89248000000001"/>
    <n v="5632"/>
    <s v="Lata"/>
    <n v="180"/>
    <s v="No"/>
    <s v="No"/>
    <s v="Si"/>
    <s v="Si"/>
    <s v="Si"/>
    <s v="No"/>
    <d v="2026-02-16T00:00:00"/>
    <s v=""/>
    <n v="19"/>
    <m/>
    <s v="One Wey"/>
    <s v="B"/>
    <s v="One Wey  B"/>
  </r>
  <r>
    <s v="M_M3_DER_"/>
    <x v="84"/>
    <s v="Corona Nr 330Cc X 6"/>
    <n v="42"/>
    <m/>
    <m/>
    <d v="2026-09-15T00:00:00"/>
    <n v="342"/>
    <s v="Mayor a 120 días"/>
    <n v="0.93698630136986305"/>
    <m/>
    <x v="1"/>
    <s v=""/>
    <d v="2025-09-15T00:00:00"/>
    <n v="10920"/>
    <n v="65520"/>
    <n v="216.21600000000001"/>
    <n v="20050"/>
    <s v="NR"/>
    <n v="365"/>
    <s v="No"/>
    <s v="No"/>
    <s v="Si"/>
    <s v="Si"/>
    <s v="Si"/>
    <s v="No"/>
    <d v="2026-08-16T00:00:00"/>
    <s v=""/>
    <n v="23"/>
    <m/>
    <s v="One Wey"/>
    <s v="B"/>
    <s v="One Wey  B"/>
  </r>
  <r>
    <s v="M_M4_IZQ_"/>
    <x v="56"/>
    <s v="Aguila Lta N 330cc X 6 SIX"/>
    <n v="41"/>
    <m/>
    <m/>
    <d v="2026-03-24T00:00:00"/>
    <n v="167"/>
    <s v="Mayor a 120 días"/>
    <n v="0.61851851851851847"/>
    <m/>
    <x v="5"/>
    <s v="Excluir"/>
    <d v="2025-06-27T00:00:00"/>
    <n v="19680"/>
    <n v="118080"/>
    <n v="389.66399999999999"/>
    <n v="20668"/>
    <s v="Lata"/>
    <n v="270"/>
    <s v="No"/>
    <s v="No"/>
    <s v="No"/>
    <s v="Si"/>
    <s v="Si"/>
    <s v="No"/>
    <d v="2026-02-22T00:00:00"/>
    <s v=""/>
    <n v="103"/>
    <m/>
    <s v="One Wey"/>
    <s v="B"/>
    <s v="One Wey  B"/>
  </r>
  <r>
    <s v="M_M4_DER_"/>
    <x v="56"/>
    <s v="Aguila Lta N 330cc X 6 SIX"/>
    <n v="34"/>
    <m/>
    <m/>
    <d v="2026-03-23T00:00:00"/>
    <n v="166"/>
    <s v="Mayor a 120 días"/>
    <n v="0.61481481481481481"/>
    <s v="NVL 2"/>
    <x v="5"/>
    <s v="Excluir"/>
    <d v="2025-06-26T00:00:00"/>
    <n v="16320"/>
    <n v="97920"/>
    <n v="323.13600000000002"/>
    <n v="20668"/>
    <s v="Lata"/>
    <n v="270"/>
    <s v="No"/>
    <s v="No"/>
    <s v="No"/>
    <s v="Si"/>
    <s v="Si"/>
    <s v="No"/>
    <d v="2026-02-21T00:00:00"/>
    <s v=""/>
    <n v="104"/>
    <m/>
    <s v="One Wey"/>
    <s v="B"/>
    <s v="One Wey  B"/>
  </r>
  <r>
    <s v="M_M4_DER_"/>
    <x v="56"/>
    <s v="Aguila Lta N 330cc X 6 SIX"/>
    <n v="7"/>
    <m/>
    <m/>
    <d v="2026-02-14T00:00:00"/>
    <n v="129"/>
    <s v="Mayor a 120 días"/>
    <n v="0.4777777777777778"/>
    <s v="NVL 2"/>
    <x v="5"/>
    <s v="Excluir"/>
    <d v="2025-05-20T00:00:00"/>
    <n v="3360"/>
    <n v="20160"/>
    <n v="66.528000000000006"/>
    <n v="20668"/>
    <s v="Lata"/>
    <n v="270"/>
    <s v="No"/>
    <s v="No"/>
    <s v="No"/>
    <s v="Si"/>
    <s v="Si"/>
    <s v="No"/>
    <d v="2026-01-15T00:00:00"/>
    <s v=""/>
    <n v="141"/>
    <m/>
    <s v="One Wey"/>
    <s v="B"/>
    <s v="One Wey  B"/>
  </r>
  <r>
    <s v="M_M5_IZQ_"/>
    <x v="56"/>
    <s v="Aguila Lta N 330cc X 6 SIX"/>
    <n v="39"/>
    <m/>
    <m/>
    <d v="2026-03-23T00:00:00"/>
    <n v="166"/>
    <s v="Mayor a 120 días"/>
    <n v="0.61481481481481481"/>
    <m/>
    <x v="5"/>
    <s v="Excluir"/>
    <d v="2025-06-26T00:00:00"/>
    <n v="18720"/>
    <n v="112320"/>
    <n v="370.65600000000001"/>
    <n v="20668"/>
    <s v="Lata"/>
    <n v="270"/>
    <s v="No"/>
    <s v="No"/>
    <s v="No"/>
    <s v="Si"/>
    <s v="Si"/>
    <s v="No"/>
    <d v="2026-02-21T00:00:00"/>
    <s v=""/>
    <n v="104"/>
    <m/>
    <s v="One Wey"/>
    <s v="B"/>
    <s v="One Wey  B"/>
  </r>
  <r>
    <s v="M_M5_IZQ_"/>
    <x v="56"/>
    <s v="Aguila Lta N 330cc X 6 SIX"/>
    <n v="1"/>
    <m/>
    <m/>
    <d v="2026-02-14T00:00:00"/>
    <n v="129"/>
    <s v="Mayor a 120 días"/>
    <n v="0.4777777777777778"/>
    <m/>
    <x v="5"/>
    <s v="Excluir"/>
    <d v="2025-05-20T00:00:00"/>
    <n v="480"/>
    <n v="2880"/>
    <n v="9.5039999999999996"/>
    <n v="20668"/>
    <s v="Lata"/>
    <n v="270"/>
    <s v="No"/>
    <s v="No"/>
    <s v="No"/>
    <s v="Si"/>
    <s v="Si"/>
    <s v="No"/>
    <d v="2026-01-15T00:00:00"/>
    <s v=""/>
    <n v="141"/>
    <m/>
    <s v="One Wey"/>
    <s v="B"/>
    <s v="One Wey  B"/>
  </r>
  <r>
    <s v="M_M5_DER_"/>
    <x v="84"/>
    <s v="Corona Nr 330Cc X 6"/>
    <n v="42"/>
    <m/>
    <m/>
    <d v="2026-09-16T00:00:00"/>
    <n v="343"/>
    <s v="Mayor a 120 días"/>
    <n v="0.9397260273972603"/>
    <m/>
    <x v="1"/>
    <s v=""/>
    <d v="2025-09-16T00:00:00"/>
    <n v="10920"/>
    <n v="65520"/>
    <n v="216.21600000000001"/>
    <n v="20050"/>
    <s v="NR"/>
    <n v="365"/>
    <s v="No"/>
    <s v="No"/>
    <s v="Si"/>
    <s v="Si"/>
    <s v="Si"/>
    <s v="No"/>
    <d v="2026-08-17T00:00:00"/>
    <s v=""/>
    <n v="22"/>
    <m/>
    <s v="One Wey"/>
    <s v="B"/>
    <s v="One Wey  B"/>
  </r>
  <r>
    <s v="M_M6_IZQ_"/>
    <x v="53"/>
    <s v="costeña bcna lta 269 Ccx6"/>
    <n v="42"/>
    <m/>
    <m/>
    <d v="2026-03-05T00:00:00"/>
    <n v="148"/>
    <s v="Mayor a 120 días"/>
    <n v="0.82222222222222219"/>
    <m/>
    <x v="1"/>
    <s v=""/>
    <d v="2025-09-06T00:00:00"/>
    <n v="25200"/>
    <n v="151200"/>
    <n v="406.72800000000001"/>
    <n v="22102"/>
    <s v="Lata"/>
    <n v="180"/>
    <s v="No"/>
    <s v="No"/>
    <s v="Si"/>
    <s v="Si"/>
    <s v="Si"/>
    <s v="No"/>
    <d v="2026-02-03T00:00:00"/>
    <s v=""/>
    <n v="32"/>
    <m/>
    <s v="One Wey"/>
    <s v="B"/>
    <s v="One Wey  B"/>
  </r>
  <r>
    <s v="M_M6_LAT_"/>
    <x v="86"/>
    <s v="Modelo Tw 355Cc x 6"/>
    <n v="12"/>
    <m/>
    <m/>
    <d v="2026-04-17T00:00:00"/>
    <n v="191"/>
    <s v="Mayor a 120 días"/>
    <n v="0.52328767123287667"/>
    <m/>
    <x v="5"/>
    <s v="Excluir"/>
    <d v="2025-04-17T00:00:00"/>
    <n v="2592"/>
    <n v="15552"/>
    <n v="55.209600000000002"/>
    <n v="21177"/>
    <s v="NR"/>
    <n v="365"/>
    <s v="No"/>
    <s v="No"/>
    <s v="No"/>
    <s v="Si"/>
    <s v="Si"/>
    <s v="No"/>
    <d v="2026-03-18T00:00:00"/>
    <s v=""/>
    <n v="174"/>
    <m/>
    <s v="One Wey"/>
    <s v="B"/>
    <s v="One Wey  B"/>
  </r>
  <r>
    <s v="M_M7_IZQ_"/>
    <x v="101"/>
    <s v="Corona Extra Lta  269Ccx24 REEM"/>
    <n v="12"/>
    <m/>
    <m/>
    <d v="2026-09-03T00:00:00"/>
    <n v="330"/>
    <s v="Mayor a 120 días"/>
    <n v="0.90410958904109584"/>
    <m/>
    <x v="5"/>
    <s v="Excluir"/>
    <d v="2025-09-03T00:00:00"/>
    <n v="1404"/>
    <n v="33696"/>
    <n v="90.642240000000001"/>
    <n v="17154"/>
    <s v="Lata"/>
    <n v="365"/>
    <s v="No"/>
    <s v="No"/>
    <s v="Si"/>
    <s v="Si"/>
    <s v="Si"/>
    <s v="No"/>
    <d v="2026-08-04T00:00:00"/>
    <s v=""/>
    <n v="35"/>
    <m/>
    <s v="One Wey"/>
    <s v="B"/>
    <s v="One Wey  B"/>
  </r>
  <r>
    <s v="M_M7_IZQ_"/>
    <x v="101"/>
    <s v="Corona Extra Lta  269Ccx24 REEM"/>
    <n v="4"/>
    <m/>
    <m/>
    <d v="2026-09-04T00:00:00"/>
    <n v="331"/>
    <s v="Mayor a 120 días"/>
    <n v="0.9068493150684932"/>
    <m/>
    <x v="5"/>
    <s v="Excluir"/>
    <d v="2025-09-04T00:00:00"/>
    <n v="468"/>
    <n v="11232"/>
    <n v="30.214079999999999"/>
    <n v="17154"/>
    <s v="Lata"/>
    <n v="365"/>
    <s v="No"/>
    <s v="No"/>
    <s v="Si"/>
    <s v="Si"/>
    <s v="Si"/>
    <s v="No"/>
    <d v="2026-08-05T00:00:00"/>
    <s v=""/>
    <n v="34"/>
    <m/>
    <s v="One Wey"/>
    <s v="B"/>
    <s v="One Wey  B"/>
  </r>
  <r>
    <s v="M_M7_DER_"/>
    <x v="84"/>
    <s v="Corona Nr 330Cc X 6"/>
    <n v="32"/>
    <m/>
    <m/>
    <d v="2026-09-17T00:00:00"/>
    <n v="344"/>
    <s v="Mayor a 120 días"/>
    <n v="0.94246575342465755"/>
    <m/>
    <x v="1"/>
    <s v=""/>
    <d v="2025-09-17T00:00:00"/>
    <n v="8320"/>
    <n v="49920"/>
    <n v="164.73599999999999"/>
    <n v="20050"/>
    <s v="NR"/>
    <n v="365"/>
    <s v="No"/>
    <s v="No"/>
    <s v="Si"/>
    <s v="Si"/>
    <s v="Si"/>
    <s v="No"/>
    <d v="2026-08-18T00:00:00"/>
    <s v=""/>
    <n v="21"/>
    <m/>
    <s v="One Wey"/>
    <s v="B"/>
    <s v="One Wey  B"/>
  </r>
  <r>
    <s v="M_M7_DER_"/>
    <x v="84"/>
    <s v="Corona Nr 330Cc X 6"/>
    <n v="10"/>
    <m/>
    <m/>
    <d v="2026-08-12T00:00:00"/>
    <n v="308"/>
    <s v="Mayor a 120 días"/>
    <n v="0.84383561643835614"/>
    <m/>
    <x v="5"/>
    <s v="Excluir"/>
    <d v="2025-08-12T00:00:00"/>
    <n v="2600"/>
    <n v="15600"/>
    <n v="51.48"/>
    <n v="20050"/>
    <s v="NR"/>
    <n v="365"/>
    <s v="No"/>
    <s v="No"/>
    <s v="Si"/>
    <s v="Si"/>
    <s v="Si"/>
    <s v="No"/>
    <d v="2026-07-13T00:00:00"/>
    <s v=""/>
    <n v="57"/>
    <m/>
    <s v="One Wey"/>
    <s v="B"/>
    <s v="One Wey  B"/>
  </r>
  <r>
    <s v="M_M8_"/>
    <x v="84"/>
    <s v="Corona Nr 330Cc X 6"/>
    <n v="38"/>
    <m/>
    <m/>
    <d v="2026-09-17T00:00:00"/>
    <n v="344"/>
    <s v="Mayor a 120 días"/>
    <n v="0.94246575342465755"/>
    <m/>
    <x v="1"/>
    <s v=""/>
    <d v="2025-09-17T00:00:00"/>
    <n v="9880"/>
    <n v="59280"/>
    <n v="195.624"/>
    <n v="20050"/>
    <s v="NR"/>
    <n v="365"/>
    <s v="No"/>
    <s v="No"/>
    <s v="Si"/>
    <s v="Si"/>
    <s v="Si"/>
    <s v="No"/>
    <d v="2026-08-18T00:00:00"/>
    <s v=""/>
    <n v="21"/>
    <m/>
    <s v="One Wey"/>
    <s v="B"/>
    <s v="One Wey  B"/>
  </r>
  <r>
    <s v="M_M8_"/>
    <x v="84"/>
    <s v="Corona Nr 330Cc X 6"/>
    <n v="4"/>
    <m/>
    <m/>
    <d v="2026-09-16T00:00:00"/>
    <n v="343"/>
    <s v="Mayor a 120 días"/>
    <n v="0.9397260273972603"/>
    <m/>
    <x v="5"/>
    <s v="Excluir"/>
    <d v="2025-09-16T00:00:00"/>
    <n v="1040"/>
    <n v="6240"/>
    <n v="20.591999999999999"/>
    <n v="20050"/>
    <s v="NR"/>
    <n v="365"/>
    <s v="No"/>
    <s v="No"/>
    <s v="Si"/>
    <s v="Si"/>
    <s v="Si"/>
    <s v="No"/>
    <d v="2026-08-17T00:00:00"/>
    <s v=""/>
    <n v="22"/>
    <m/>
    <s v="One Wey"/>
    <s v="B"/>
    <s v="One Wey  B"/>
  </r>
  <r>
    <s v="M_M9_IZQ_"/>
    <x v="84"/>
    <s v="Corona Nr 330Cc X 6"/>
    <n v="42"/>
    <m/>
    <m/>
    <d v="2026-10-05T00:00:00"/>
    <n v="362"/>
    <s v="Mayor a 120 días"/>
    <n v="0.99178082191780825"/>
    <s v="SEPARAR"/>
    <x v="5"/>
    <s v="Excluir"/>
    <d v="2025-10-05T00:00:00"/>
    <n v="10920"/>
    <n v="65520"/>
    <n v="216.21600000000001"/>
    <n v="20050"/>
    <s v="NR"/>
    <n v="365"/>
    <s v="No"/>
    <s v="No"/>
    <s v="Si"/>
    <s v="Si"/>
    <s v="Si"/>
    <s v="No"/>
    <d v="2026-09-05T00:00:00"/>
    <s v=""/>
    <n v="3"/>
    <m/>
    <s v="One Wey"/>
    <s v="B"/>
    <s v="One Wey  B"/>
  </r>
  <r>
    <s v="M_M9_DER_"/>
    <x v="90"/>
    <s v="Club Col TW 330ccX6 N"/>
    <n v="23"/>
    <m/>
    <m/>
    <d v="2025-12-19T00:00:00"/>
    <n v="72"/>
    <s v="Menos de 90 dìas"/>
    <n v="0.4"/>
    <s v="POLVO"/>
    <x v="2"/>
    <s v="Excluir"/>
    <d v="2025-06-22T00:00:00"/>
    <n v="5980"/>
    <n v="35880"/>
    <n v="118.404"/>
    <s v="3787+"/>
    <s v="NR"/>
    <n v="180"/>
    <s v="No"/>
    <s v="Si"/>
    <s v="No"/>
    <s v="Si"/>
    <s v="No"/>
    <s v="No"/>
    <d v="2025-11-19T00:00:00"/>
    <s v=""/>
    <n v="108"/>
    <m/>
    <s v="One Wey"/>
    <s v="B"/>
    <s v="One Wey  B"/>
  </r>
  <r>
    <s v="M_M9_DER_"/>
    <x v="90"/>
    <s v="Club Col TW 330ccX6 N"/>
    <n v="3"/>
    <m/>
    <m/>
    <d v="2026-03-20T00:00:00"/>
    <n v="163"/>
    <s v="Mayor a 120 días"/>
    <n v="0.90555555555555556"/>
    <s v="BLOQUEADO"/>
    <x v="5"/>
    <s v="Excluir"/>
    <d v="2025-09-21T00:00:00"/>
    <n v="780"/>
    <n v="4680"/>
    <n v="15.444000000000001"/>
    <s v="3787+"/>
    <s v="NR"/>
    <n v="180"/>
    <s v="No"/>
    <s v="No"/>
    <s v="Si"/>
    <s v="Si"/>
    <s v="Si"/>
    <s v="No"/>
    <d v="2026-02-18T00:00:00"/>
    <s v=""/>
    <n v="17"/>
    <m/>
    <s v="One Wey"/>
    <s v="B"/>
    <s v="One Wey  B"/>
  </r>
  <r>
    <s v="M_M9_DER_"/>
    <x v="103"/>
    <s v="stella  artois LT 269x6 NAC"/>
    <n v="6"/>
    <m/>
    <m/>
    <d v="2026-05-22T00:00:00"/>
    <n v="226"/>
    <s v="Mayor a 120 días"/>
    <n v="0.83703703703703702"/>
    <m/>
    <x v="1"/>
    <s v=""/>
    <d v="2025-08-25T00:00:00"/>
    <n v="3120"/>
    <n v="18720"/>
    <n v="50.3568"/>
    <n v="20469"/>
    <s v="Lata"/>
    <n v="270"/>
    <s v="No"/>
    <s v="No"/>
    <s v="Si"/>
    <s v="Si"/>
    <s v="Si"/>
    <s v="No"/>
    <d v="2026-04-22T00:00:00"/>
    <s v=""/>
    <n v="44"/>
    <m/>
    <s v="One Wey"/>
    <s v="B"/>
    <s v="One Wey  B"/>
  </r>
  <r>
    <s v="M_M10_IZQ_"/>
    <x v="84"/>
    <s v="Corona Nr 330Cc X 6"/>
    <n v="42"/>
    <m/>
    <m/>
    <d v="2026-09-14T00:00:00"/>
    <n v="341"/>
    <s v="Mayor a 120 días"/>
    <n v="0.9342465753424658"/>
    <m/>
    <x v="1"/>
    <s v=""/>
    <d v="2025-09-14T00:00:00"/>
    <n v="10920"/>
    <n v="65520"/>
    <n v="216.21600000000001"/>
    <n v="20050"/>
    <s v="NR"/>
    <n v="365"/>
    <s v="No"/>
    <s v="No"/>
    <s v="Si"/>
    <s v="Si"/>
    <s v="Si"/>
    <s v="No"/>
    <d v="2026-08-15T00:00:00"/>
    <s v=""/>
    <n v="24"/>
    <m/>
    <s v="One Wey"/>
    <s v="B"/>
    <s v="One Wey  B"/>
  </r>
  <r>
    <s v="M_M10_DER_"/>
    <x v="100"/>
    <s v="Corona CERO Nr 330Cc X 6"/>
    <n v="35"/>
    <m/>
    <m/>
    <d v="2026-08-15T00:00:00"/>
    <n v="311"/>
    <s v="Mayor a 120 días"/>
    <n v="0.852054794520548"/>
    <m/>
    <x v="1"/>
    <s v=""/>
    <d v="2025-08-15T00:00:00"/>
    <n v="9100"/>
    <n v="54600"/>
    <n v="180.18"/>
    <n v="21255"/>
    <s v="NR"/>
    <n v="365"/>
    <s v="No"/>
    <s v="No"/>
    <s v="Si"/>
    <s v="Si"/>
    <s v="Si"/>
    <s v="No"/>
    <d v="2026-07-16T00:00:00"/>
    <s v=""/>
    <n v="54"/>
    <m/>
    <s v="One Wey"/>
    <s v="B"/>
    <s v="One Wey  B"/>
  </r>
  <r>
    <s v="M_M10_DER_"/>
    <x v="97"/>
    <s v="Poker Lta 269cc x 6 LOOSEPACK"/>
    <n v="1"/>
    <m/>
    <m/>
    <d v="2026-06-21T00:00:00"/>
    <n v="256"/>
    <s v="Mayor a 120 días"/>
    <n v="0.94814814814814818"/>
    <m/>
    <x v="1"/>
    <s v=""/>
    <d v="2025-09-24T00:00:00"/>
    <n v="660"/>
    <n v="3960"/>
    <n v="10.6524"/>
    <n v="21203"/>
    <s v="Lata"/>
    <n v="270"/>
    <s v="No"/>
    <s v="No"/>
    <s v="Si"/>
    <s v="Si"/>
    <s v="Si"/>
    <s v="No"/>
    <d v="2026-05-22T00:00:00"/>
    <s v=""/>
    <n v="14"/>
    <m/>
    <s v="One Wey"/>
    <s v="B"/>
    <s v="One Wey  B"/>
  </r>
  <r>
    <s v="M_M11_"/>
    <x v="84"/>
    <s v="Corona Nr 330Cc X 6"/>
    <n v="12"/>
    <m/>
    <m/>
    <d v="2026-07-17T00:00:00"/>
    <n v="282"/>
    <s v="Mayor a 120 días"/>
    <n v="0.77260273972602744"/>
    <s v="ATRÁS"/>
    <x v="5"/>
    <s v="Excluir"/>
    <d v="2025-07-17T00:00:00"/>
    <n v="3120"/>
    <n v="18720"/>
    <n v="61.776000000000003"/>
    <n v="20050"/>
    <s v="NR"/>
    <n v="365"/>
    <s v="No"/>
    <s v="No"/>
    <s v="Si"/>
    <s v="Si"/>
    <s v="Si"/>
    <s v="No"/>
    <d v="2026-06-17T00:00:00"/>
    <s v=""/>
    <n v="83"/>
    <m/>
    <s v="One Wey"/>
    <s v="B"/>
    <s v="One Wey  B"/>
  </r>
  <r>
    <s v="M_M11_"/>
    <x v="84"/>
    <s v="Corona Nr 330Cc X 6"/>
    <n v="14"/>
    <m/>
    <m/>
    <d v="2026-09-17T00:00:00"/>
    <n v="344"/>
    <s v="Mayor a 120 días"/>
    <n v="0.94246575342465755"/>
    <s v="MEDIO"/>
    <x v="5"/>
    <s v="Excluir"/>
    <d v="2025-09-17T00:00:00"/>
    <n v="3640"/>
    <n v="21840"/>
    <n v="72.072000000000003"/>
    <n v="20050"/>
    <s v="NR"/>
    <n v="365"/>
    <s v="No"/>
    <s v="No"/>
    <s v="Si"/>
    <s v="Si"/>
    <s v="Si"/>
    <s v="No"/>
    <d v="2026-08-18T00:00:00"/>
    <s v=""/>
    <n v="21"/>
    <m/>
    <s v="One Wey"/>
    <s v="B"/>
    <s v="One Wey  B"/>
  </r>
  <r>
    <s v="M_M11_"/>
    <x v="84"/>
    <s v="Corona Nr 330Cc X 6"/>
    <n v="16"/>
    <m/>
    <m/>
    <d v="2026-10-04T00:00:00"/>
    <n v="361"/>
    <s v="Mayor a 120 días"/>
    <n v="0.989041095890411"/>
    <s v="FRENTE"/>
    <x v="1"/>
    <s v=""/>
    <d v="2025-10-04T00:00:00"/>
    <n v="4160"/>
    <n v="24960"/>
    <n v="82.367999999999995"/>
    <n v="20050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M11_LAT_"/>
    <x v="104"/>
    <s v="Budweiser Nr 250Ccx24"/>
    <n v="8"/>
    <m/>
    <m/>
    <d v="2026-04-30T00:00:00"/>
    <n v="204"/>
    <s v="Mayor a 120 días"/>
    <n v="0.75555555555555554"/>
    <m/>
    <x v="5"/>
    <s v="Excluir"/>
    <d v="2025-08-03T00:00:00"/>
    <n v="720"/>
    <n v="17280"/>
    <n v="43.2"/>
    <n v="7991"/>
    <s v="NR"/>
    <n v="270"/>
    <s v="No"/>
    <s v="No"/>
    <s v="Si"/>
    <s v="Si"/>
    <s v="Si"/>
    <s v="No"/>
    <d v="2026-03-31T00:00:00"/>
    <s v=""/>
    <n v="66"/>
    <m/>
    <s v="One Wey"/>
    <s v="B"/>
    <s v="One Wey  B"/>
  </r>
  <r>
    <s v="M_M12_LAT_"/>
    <x v="104"/>
    <s v="Budweiser Nr 250Ccx24"/>
    <n v="1"/>
    <m/>
    <m/>
    <d v="2026-04-30T00:00:00"/>
    <n v="204"/>
    <s v="Mayor a 120 días"/>
    <n v="0.75555555555555554"/>
    <m/>
    <x v="5"/>
    <s v="Excluir"/>
    <d v="2025-08-03T00:00:00"/>
    <n v="90"/>
    <n v="2160"/>
    <n v="5.4"/>
    <n v="7991"/>
    <s v="NR"/>
    <n v="270"/>
    <s v="No"/>
    <s v="No"/>
    <s v="Si"/>
    <s v="Si"/>
    <s v="Si"/>
    <s v="No"/>
    <d v="2026-03-31T00:00:00"/>
    <s v=""/>
    <n v="66"/>
    <m/>
    <s v="One Wey"/>
    <s v="B"/>
    <s v="One Wey  B"/>
  </r>
  <r>
    <s v="M_M12_DER_"/>
    <x v="66"/>
    <s v="Aguila Lig CAN LtaN 330ccX6 THERMO INK"/>
    <n v="22"/>
    <m/>
    <m/>
    <d v="2026-04-02T00:00:00"/>
    <n v="176"/>
    <s v="Mayor a 120 días"/>
    <n v="0.97777777777777775"/>
    <m/>
    <x v="1"/>
    <s v=""/>
    <d v="2025-10-04T00:00:00"/>
    <n v="10560"/>
    <n v="63360"/>
    <n v="209.08799999999999"/>
    <n v="22315"/>
    <s v="Lata"/>
    <n v="180"/>
    <s v="No"/>
    <s v="No"/>
    <s v="Si"/>
    <s v="Si"/>
    <s v="Si"/>
    <s v="No"/>
    <d v="2026-03-03T00:00:00"/>
    <s v=""/>
    <n v="4"/>
    <m/>
    <s v="One Wey"/>
    <s v="B"/>
    <s v="One Wey  B"/>
  </r>
  <r>
    <s v="M_M13_IZQ_"/>
    <x v="80"/>
    <s v="Aguila Lta 269Cc X 6"/>
    <n v="10"/>
    <m/>
    <m/>
    <d v="2026-05-25T00:00:00"/>
    <n v="229"/>
    <s v="Mayor a 120 días"/>
    <n v="0.8481481481481481"/>
    <m/>
    <x v="5"/>
    <s v="Excluir"/>
    <d v="2025-08-28T00:00:00"/>
    <n v="6000"/>
    <n v="36000"/>
    <n v="96.84"/>
    <n v="9909"/>
    <s v="Lata"/>
    <n v="270"/>
    <s v="No"/>
    <s v="No"/>
    <s v="Si"/>
    <s v="Si"/>
    <s v="Si"/>
    <s v="No"/>
    <d v="2026-04-25T00:00:00"/>
    <s v=""/>
    <n v="41"/>
    <m/>
    <s v="One Wey"/>
    <s v="B"/>
    <s v="One Wey  B"/>
  </r>
  <r>
    <s v="M_M13_DER_"/>
    <x v="100"/>
    <s v="Corona CERO Nr 330Cc X 6"/>
    <n v="22"/>
    <m/>
    <m/>
    <d v="2026-09-12T00:00:00"/>
    <n v="339"/>
    <s v="Mayor a 120 días"/>
    <n v="0.92876712328767119"/>
    <m/>
    <x v="1"/>
    <s v=""/>
    <d v="2025-09-12T00:00:00"/>
    <n v="5720"/>
    <n v="34320"/>
    <n v="113.256"/>
    <n v="21255"/>
    <s v="NR"/>
    <n v="365"/>
    <s v="No"/>
    <s v="No"/>
    <s v="Si"/>
    <s v="Si"/>
    <s v="Si"/>
    <s v="No"/>
    <d v="2026-08-13T00:00:00"/>
    <s v=""/>
    <n v="26"/>
    <m/>
    <s v="One Wey"/>
    <s v="B"/>
    <s v="One Wey  B"/>
  </r>
  <r>
    <s v="M_M13_DER_"/>
    <x v="100"/>
    <s v="Corona CERO Nr 330Cc X 6"/>
    <n v="14"/>
    <m/>
    <m/>
    <d v="2026-09-13T00:00:00"/>
    <n v="340"/>
    <s v="Mayor a 120 días"/>
    <n v="0.93150684931506844"/>
    <m/>
    <x v="5"/>
    <s v="Excluir"/>
    <d v="2025-09-13T00:00:00"/>
    <n v="3640"/>
    <n v="21840"/>
    <n v="72.072000000000003"/>
    <n v="21255"/>
    <s v="NR"/>
    <n v="365"/>
    <s v="No"/>
    <s v="No"/>
    <s v="Si"/>
    <s v="Si"/>
    <s v="Si"/>
    <s v="No"/>
    <d v="2026-08-14T00:00:00"/>
    <s v=""/>
    <n v="25"/>
    <m/>
    <s v="One Wey"/>
    <s v="B"/>
    <s v="One Wey  B"/>
  </r>
  <r>
    <s v="M_M13_LAT_"/>
    <x v="93"/>
    <s v="Corona Extra Lta  269Ccx6 Pack"/>
    <n v="1"/>
    <m/>
    <m/>
    <d v="2026-09-26T00:00:00"/>
    <n v="353"/>
    <s v="Mayor a 120 días"/>
    <n v="0.9671232876712329"/>
    <m/>
    <x v="5"/>
    <s v="Excluir"/>
    <d v="2025-09-26T00:00:00"/>
    <n v="468"/>
    <n v="2808"/>
    <n v="7.5535199999999998"/>
    <n v="17155"/>
    <s v="Lata"/>
    <n v="365"/>
    <s v="No"/>
    <s v="No"/>
    <s v="Si"/>
    <s v="Si"/>
    <s v="Si"/>
    <s v="No"/>
    <d v="2026-08-27T00:00:00"/>
    <s v=""/>
    <n v="12"/>
    <m/>
    <s v="One Wey"/>
    <s v="B"/>
    <s v="One Wey  B"/>
  </r>
  <r>
    <s v="M_M14_IZQ_"/>
    <x v="54"/>
    <s v="Stella Artois Nr 300Cc X 6"/>
    <n v="12"/>
    <m/>
    <m/>
    <d v="2026-05-21T00:00:00"/>
    <n v="225"/>
    <s v="Mayor a 120 días"/>
    <n v="0.83333333333333337"/>
    <s v="ATRÁS"/>
    <x v="5"/>
    <s v="Excluir"/>
    <d v="2025-08-24T00:00:00"/>
    <n v="2880"/>
    <n v="17280"/>
    <n v="51.84"/>
    <n v="20463"/>
    <s v="NR"/>
    <n v="270"/>
    <s v="No"/>
    <s v="No"/>
    <s v="Si"/>
    <s v="Si"/>
    <s v="Si"/>
    <s v="No"/>
    <d v="2026-04-21T00:00:00"/>
    <s v=""/>
    <n v="45"/>
    <m/>
    <s v="One Wey"/>
    <s v="B"/>
    <s v="One Wey  B"/>
  </r>
  <r>
    <s v="M_M14_IZQ_"/>
    <x v="54"/>
    <s v="Stella Artois Nr 300Cc X 6"/>
    <n v="12"/>
    <m/>
    <m/>
    <d v="2026-06-12T00:00:00"/>
    <n v="247"/>
    <s v="Mayor a 120 días"/>
    <n v="0.91481481481481486"/>
    <s v="MITAD"/>
    <x v="5"/>
    <s v="Excluir"/>
    <d v="2025-09-15T00:00:00"/>
    <n v="2880"/>
    <n v="17280"/>
    <n v="51.84"/>
    <n v="20463"/>
    <s v="NR"/>
    <n v="270"/>
    <s v="No"/>
    <s v="No"/>
    <s v="Si"/>
    <s v="Si"/>
    <s v="Si"/>
    <s v="No"/>
    <d v="2026-05-13T00:00:00"/>
    <s v=""/>
    <n v="23"/>
    <m/>
    <s v="One Wey"/>
    <s v="B"/>
    <s v="One Wey  B"/>
  </r>
  <r>
    <s v="M_M14_IZQ_"/>
    <x v="54"/>
    <s v="Stella Artois Nr 300Cc X 6"/>
    <n v="6"/>
    <m/>
    <m/>
    <d v="2026-06-10T00:00:00"/>
    <n v="245"/>
    <s v="Mayor a 120 días"/>
    <n v="0.90740740740740744"/>
    <s v="FRENTE"/>
    <x v="5"/>
    <s v="Excluir"/>
    <d v="2025-09-13T00:00:00"/>
    <n v="1440"/>
    <n v="8640"/>
    <n v="25.92"/>
    <n v="20463"/>
    <s v="NR"/>
    <n v="270"/>
    <s v="No"/>
    <s v="No"/>
    <s v="Si"/>
    <s v="Si"/>
    <s v="Si"/>
    <s v="No"/>
    <d v="2026-05-11T00:00:00"/>
    <s v=""/>
    <n v="25"/>
    <m/>
    <s v="One Wey"/>
    <s v="B"/>
    <s v="One Wey  B"/>
  </r>
  <r>
    <s v="M_M14_IZQ_"/>
    <x v="54"/>
    <s v="Stella Artois Nr 300Cc X 6"/>
    <n v="1"/>
    <m/>
    <m/>
    <d v="2026-04-16T00:00:00"/>
    <n v="190"/>
    <s v="Mayor a 120 días"/>
    <n v="0.70370370370370372"/>
    <s v="FRENTE"/>
    <x v="5"/>
    <s v="Excluir"/>
    <d v="2025-07-20T00:00:00"/>
    <n v="240"/>
    <n v="1440"/>
    <n v="4.32"/>
    <n v="20463"/>
    <s v="NR"/>
    <n v="270"/>
    <s v="No"/>
    <s v="No"/>
    <s v="Si"/>
    <s v="Si"/>
    <s v="Si"/>
    <s v="No"/>
    <d v="2026-03-17T00:00:00"/>
    <s v=""/>
    <n v="80"/>
    <m/>
    <s v="One Wey"/>
    <s v="B"/>
    <s v="One Wey  B"/>
  </r>
  <r>
    <s v="M_M14_IZQ_"/>
    <x v="54"/>
    <s v="Stella Artois Nr 300Cc X 6"/>
    <n v="11"/>
    <m/>
    <m/>
    <d v="2026-05-21T00:00:00"/>
    <n v="225"/>
    <s v="Mayor a 120 días"/>
    <n v="0.83333333333333337"/>
    <s v="FRENTE"/>
    <x v="5"/>
    <s v="Excluir"/>
    <d v="2025-08-24T00:00:00"/>
    <n v="2640"/>
    <n v="15840"/>
    <n v="47.52"/>
    <n v="20463"/>
    <s v="NR"/>
    <n v="270"/>
    <s v="No"/>
    <s v="No"/>
    <s v="Si"/>
    <s v="Si"/>
    <s v="Si"/>
    <s v="No"/>
    <d v="2026-04-21T00:00:00"/>
    <s v=""/>
    <n v="45"/>
    <m/>
    <s v="One Wey"/>
    <s v="B"/>
    <s v="One Wey  B"/>
  </r>
  <r>
    <s v="M_M14_DER_"/>
    <x v="100"/>
    <s v="Corona CERO Nr 330Cc X 6"/>
    <n v="24"/>
    <m/>
    <m/>
    <d v="2026-09-12T00:00:00"/>
    <n v="339"/>
    <s v="Mayor a 120 días"/>
    <n v="0.92876712328767119"/>
    <m/>
    <x v="1"/>
    <s v=""/>
    <d v="2025-09-12T00:00:00"/>
    <n v="6240"/>
    <n v="37440"/>
    <n v="123.55200000000001"/>
    <n v="21255"/>
    <s v="NR"/>
    <n v="365"/>
    <s v="No"/>
    <s v="No"/>
    <s v="Si"/>
    <s v="Si"/>
    <s v="Si"/>
    <s v="No"/>
    <d v="2026-08-13T00:00:00"/>
    <s v=""/>
    <n v="26"/>
    <m/>
    <s v="One Wey"/>
    <s v="B"/>
    <s v="One Wey  B"/>
  </r>
  <r>
    <s v="M_M14_DER_"/>
    <x v="100"/>
    <s v="Corona CERO Nr 330Cc X 6"/>
    <n v="4"/>
    <m/>
    <m/>
    <d v="2026-09-13T00:00:00"/>
    <n v="340"/>
    <s v="Mayor a 120 días"/>
    <n v="0.93150684931506844"/>
    <m/>
    <x v="5"/>
    <s v="Excluir"/>
    <d v="2025-09-13T00:00:00"/>
    <n v="1040"/>
    <n v="6240"/>
    <n v="20.591999999999999"/>
    <n v="21255"/>
    <s v="NR"/>
    <n v="365"/>
    <s v="No"/>
    <s v="No"/>
    <s v="Si"/>
    <s v="Si"/>
    <s v="Si"/>
    <s v="No"/>
    <d v="2026-08-14T00:00:00"/>
    <s v=""/>
    <n v="25"/>
    <m/>
    <s v="One Wey"/>
    <s v="B"/>
    <s v="One Wey  B"/>
  </r>
  <r>
    <s v="M_M14_DER_"/>
    <x v="100"/>
    <s v="Corona CERO Nr 330Cc X 6"/>
    <n v="10"/>
    <m/>
    <m/>
    <d v="2026-09-12T00:00:00"/>
    <n v="339"/>
    <s v="Mayor a 120 días"/>
    <n v="0.92876712328767119"/>
    <m/>
    <x v="5"/>
    <s v="Excluir"/>
    <d v="2025-09-12T00:00:00"/>
    <n v="2600"/>
    <n v="15600"/>
    <n v="51.48"/>
    <n v="21255"/>
    <s v="NR"/>
    <n v="365"/>
    <s v="No"/>
    <s v="No"/>
    <s v="Si"/>
    <s v="Si"/>
    <s v="Si"/>
    <s v="No"/>
    <d v="2026-08-13T00:00:00"/>
    <s v=""/>
    <n v="26"/>
    <m/>
    <s v="One Wey"/>
    <s v="B"/>
    <s v="One Wey  B"/>
  </r>
  <r>
    <s v="M_M15_"/>
    <x v="84"/>
    <s v="Corona Nr 330Cc X 6"/>
    <n v="42"/>
    <m/>
    <m/>
    <d v="2026-10-04T00:00:00"/>
    <n v="361"/>
    <s v="Mayor a 120 días"/>
    <n v="0.989041095890411"/>
    <m/>
    <x v="1"/>
    <s v=""/>
    <d v="2025-10-04T00:00:00"/>
    <n v="10920"/>
    <n v="65520"/>
    <n v="216.21600000000001"/>
    <n v="20050"/>
    <s v="NR"/>
    <n v="365"/>
    <s v="No"/>
    <s v="No"/>
    <s v="Si"/>
    <s v="Si"/>
    <s v="Si"/>
    <s v="No"/>
    <d v="2026-09-04T00:00:00"/>
    <s v=""/>
    <n v="4"/>
    <m/>
    <s v="One Wey"/>
    <s v="B"/>
    <s v="One Wey  B"/>
  </r>
  <r>
    <s v="M_M15_LAT"/>
    <x v="103"/>
    <s v="stella  artois LT 269x6 NAC"/>
    <n v="12"/>
    <m/>
    <m/>
    <d v="2026-05-22T00:00:00"/>
    <n v="226"/>
    <s v="Mayor a 120 días"/>
    <n v="0.83703703703703702"/>
    <m/>
    <x v="5"/>
    <s v="Excluir"/>
    <d v="2025-08-25T00:00:00"/>
    <n v="6240"/>
    <n v="37440"/>
    <n v="100.7136"/>
    <n v="20469"/>
    <s v="Lata"/>
    <n v="270"/>
    <s v="No"/>
    <s v="No"/>
    <s v="Si"/>
    <s v="Si"/>
    <s v="Si"/>
    <s v="No"/>
    <d v="2026-04-22T00:00:00"/>
    <s v=""/>
    <n v="44"/>
    <m/>
    <s v="One Wey"/>
    <s v="B"/>
    <s v="One Wey  B"/>
  </r>
  <r>
    <s v="CP2_S_1"/>
    <x v="4"/>
    <s v="Aguila RN 330cc X 30"/>
    <n v="74"/>
    <m/>
    <m/>
    <d v="2026-03-08T00:00:00"/>
    <n v="151"/>
    <s v="Mayor a 120 días"/>
    <n v="0.83888888888888891"/>
    <s v="NVL 1"/>
    <x v="5"/>
    <s v="Excluir"/>
    <d v="2025-09-09T00:00:00"/>
    <n v="3330"/>
    <n v="99900"/>
    <n v="329.67"/>
    <n v="3128"/>
    <s v="Ret"/>
    <n v="180"/>
    <s v="No"/>
    <s v="No"/>
    <s v="Si"/>
    <s v="Si"/>
    <s v="Si"/>
    <s v="No"/>
    <d v="2026-02-06T00:00:00"/>
    <s v=""/>
    <n v="29"/>
    <m/>
    <s v="Carpas"/>
    <s v="C"/>
    <s v="Carpas  C"/>
  </r>
  <r>
    <s v="CP2_S_1"/>
    <x v="4"/>
    <s v="Aguila RN 330cc X 30"/>
    <n v="28"/>
    <m/>
    <m/>
    <d v="2026-03-08T00:00:00"/>
    <n v="151"/>
    <s v="Mayor a 120 días"/>
    <n v="0.83888888888888891"/>
    <s v="ATRÁS"/>
    <x v="5"/>
    <s v="Excluir"/>
    <d v="2025-09-09T00:00:00"/>
    <n v="1260"/>
    <n v="37800"/>
    <n v="124.74"/>
    <n v="3128"/>
    <s v="Ret"/>
    <n v="180"/>
    <s v="No"/>
    <s v="No"/>
    <s v="Si"/>
    <s v="Si"/>
    <s v="Si"/>
    <s v="No"/>
    <d v="2026-02-06T00:00:00"/>
    <s v=""/>
    <n v="29"/>
    <m/>
    <s v="Carpas"/>
    <s v="C"/>
    <s v="Carpas  C"/>
  </r>
  <r>
    <s v="CP2_S_1"/>
    <x v="4"/>
    <s v="Aguila RN 330cc X 30"/>
    <n v="166"/>
    <m/>
    <m/>
    <d v="2026-04-03T00:00:00"/>
    <n v="177"/>
    <s v="Mayor a 120 días"/>
    <n v="0.98333333333333328"/>
    <s v="FRENTE"/>
    <x v="5"/>
    <s v="Excluir"/>
    <d v="2025-10-05T00:00:00"/>
    <n v="7470"/>
    <n v="224100"/>
    <n v="739.53"/>
    <n v="3128"/>
    <s v="Ret"/>
    <n v="180"/>
    <s v="No"/>
    <s v="No"/>
    <s v="Si"/>
    <s v="Si"/>
    <s v="Si"/>
    <s v="No"/>
    <d v="2026-03-04T00:00:00"/>
    <s v=""/>
    <n v="3"/>
    <m/>
    <s v="Carpas"/>
    <s v="C"/>
    <s v="Carpas  C"/>
  </r>
  <r>
    <s v="CP2_S_1"/>
    <x v="4"/>
    <s v="Aguila RN 330cc X 30"/>
    <n v="2"/>
    <m/>
    <m/>
    <d v="2026-03-08T00:00:00"/>
    <n v="151"/>
    <s v="Mayor a 120 días"/>
    <n v="0.83888888888888891"/>
    <s v="FRENTE"/>
    <x v="5"/>
    <s v="Excluir"/>
    <d v="2025-09-09T00:00:00"/>
    <n v="90"/>
    <n v="2700"/>
    <n v="8.91"/>
    <n v="3128"/>
    <s v="Ret"/>
    <n v="180"/>
    <s v="No"/>
    <s v="No"/>
    <s v="Si"/>
    <s v="Si"/>
    <s v="Si"/>
    <s v="No"/>
    <d v="2026-02-06T00:00:00"/>
    <s v=""/>
    <n v="29"/>
    <m/>
    <s v="Carpas"/>
    <s v="C"/>
    <s v="Carpas  C"/>
  </r>
  <r>
    <s v="CP2_S_1"/>
    <x v="4"/>
    <s v="Aguila RN 330cc X 30"/>
    <n v="194"/>
    <m/>
    <m/>
    <d v="2026-03-08T00:00:00"/>
    <n v="151"/>
    <s v="Mayor a 120 días"/>
    <n v="0.83888888888888891"/>
    <s v="NVL 1"/>
    <x v="5"/>
    <s v="Excluir"/>
    <d v="2025-09-09T00:00:00"/>
    <n v="8730"/>
    <n v="261900"/>
    <n v="864.27"/>
    <n v="3128"/>
    <s v="Ret"/>
    <n v="180"/>
    <s v="No"/>
    <s v="No"/>
    <s v="Si"/>
    <s v="Si"/>
    <s v="Si"/>
    <s v="No"/>
    <d v="2026-02-06T00:00:00"/>
    <s v=""/>
    <n v="29"/>
    <m/>
    <s v="Carpas"/>
    <s v="C"/>
    <s v="Carpas  C"/>
  </r>
  <r>
    <s v="CP2_S_1"/>
    <x v="1"/>
    <s v="Pony Malta R 330cc X 30"/>
    <n v="2"/>
    <m/>
    <m/>
    <d v="2026-09-25T00:00:00"/>
    <n v="352"/>
    <s v="Mayor a 120 días"/>
    <n v="0.96438356164383565"/>
    <m/>
    <x v="1"/>
    <s v=""/>
    <d v="2025-09-25T00:00:00"/>
    <n v="90"/>
    <n v="2700"/>
    <n v="8.91"/>
    <n v="2182"/>
    <s v="Ret"/>
    <n v="365"/>
    <s v="No"/>
    <s v="No"/>
    <s v="Si"/>
    <s v="Si"/>
    <s v="Si"/>
    <s v="No"/>
    <d v="2026-08-26T00:00:00"/>
    <s v=""/>
    <n v="13"/>
    <m/>
    <s v="Carpas"/>
    <s v="C"/>
    <s v="Carpas  C"/>
  </r>
  <r>
    <s v="CP2_S_1"/>
    <x v="105"/>
    <s v="COSTEÑA RN 330 X 30"/>
    <n v="4"/>
    <m/>
    <m/>
    <d v="2026-04-05T00:00:00"/>
    <n v="179"/>
    <s v="Mayor a 120 días"/>
    <n v="0.99444444444444446"/>
    <m/>
    <x v="1"/>
    <s v=""/>
    <d v="2025-10-07T00:00:00"/>
    <n v="216"/>
    <n v="6480"/>
    <n v="21.384"/>
    <s v="20867+"/>
    <s v="Ret"/>
    <n v="180"/>
    <s v="No"/>
    <s v="No"/>
    <s v="Si"/>
    <s v="Si"/>
    <s v="Si"/>
    <s v="No"/>
    <d v="2026-03-06T00:00:00"/>
    <s v=""/>
    <n v="1"/>
    <m/>
    <s v="Carpas"/>
    <s v="C"/>
    <s v="Carpas  C"/>
  </r>
  <r>
    <s v="CP2_S_1"/>
    <x v="4"/>
    <s v="Aguila RN 330cc X 30"/>
    <n v="194"/>
    <m/>
    <m/>
    <d v="2026-03-08T00:00:00"/>
    <n v="151"/>
    <s v="Mayor a 120 días"/>
    <n v="0.83888888888888891"/>
    <s v="NVL 1"/>
    <x v="5"/>
    <s v="Excluir"/>
    <d v="2025-09-09T00:00:00"/>
    <n v="8730"/>
    <n v="261900"/>
    <n v="864.27"/>
    <n v="3128"/>
    <s v="Ret"/>
    <n v="180"/>
    <s v="No"/>
    <s v="No"/>
    <s v="Si"/>
    <s v="Si"/>
    <s v="Si"/>
    <s v="No"/>
    <d v="2026-02-06T00:00:00"/>
    <s v=""/>
    <n v="29"/>
    <m/>
    <s v="Carpas"/>
    <s v="C"/>
    <s v="Carpas  C"/>
  </r>
  <r>
    <s v="CP2_S_1"/>
    <x v="4"/>
    <s v="Aguila RN 330cc X 30"/>
    <n v="100"/>
    <m/>
    <m/>
    <d v="2026-03-08T00:00:00"/>
    <n v="151"/>
    <s v="Mayor a 120 días"/>
    <n v="0.83888888888888891"/>
    <m/>
    <x v="5"/>
    <s v="Excluir"/>
    <d v="2025-09-09T00:00:00"/>
    <n v="4500"/>
    <n v="135000"/>
    <n v="445.5"/>
    <n v="3128"/>
    <s v="Ret"/>
    <n v="180"/>
    <s v="No"/>
    <s v="No"/>
    <s v="Si"/>
    <s v="Si"/>
    <s v="Si"/>
    <s v="No"/>
    <d v="2026-02-06T00:00:00"/>
    <s v=""/>
    <n v="29"/>
    <m/>
    <s v="Carpas"/>
    <s v="C"/>
    <s v="Carpas  C"/>
  </r>
  <r>
    <s v="CP2_T_2"/>
    <x v="13"/>
    <s v="Cola&amp;Pola RN 330cc X 30"/>
    <n v="30"/>
    <m/>
    <m/>
    <d v="2026-03-13T00:00:00"/>
    <n v="156"/>
    <s v="Mayor a 120 días"/>
    <n v="0.8666666666666667"/>
    <m/>
    <x v="5"/>
    <s v="Excluir"/>
    <d v="2025-09-14T00:00:00"/>
    <n v="1350"/>
    <n v="40500"/>
    <n v="133.65"/>
    <n v="2511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2_T_3"/>
    <x v="13"/>
    <s v="Cola&amp;Pola RN 330cc X 30"/>
    <n v="36"/>
    <m/>
    <m/>
    <d v="2026-03-13T00:00:00"/>
    <n v="156"/>
    <s v="Mayor a 120 días"/>
    <n v="0.8666666666666667"/>
    <m/>
    <x v="5"/>
    <s v="Excluir"/>
    <d v="2025-09-14T00:00:00"/>
    <n v="1620"/>
    <n v="48600"/>
    <n v="160.38"/>
    <n v="2511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2_T_3"/>
    <x v="106"/>
    <s v="Costeña R 750 X 16"/>
    <n v="2"/>
    <m/>
    <m/>
    <d v="2026-03-31T00:00:00"/>
    <n v="174"/>
    <s v="Mayor a 120 días"/>
    <n v="0.96666666666666667"/>
    <m/>
    <x v="5"/>
    <s v="Excluir"/>
    <d v="2025-10-02T00:00:00"/>
    <n v="72"/>
    <n v="1152"/>
    <n v="8.64"/>
    <n v="20877"/>
    <s v="Ret"/>
    <n v="180"/>
    <s v="No"/>
    <s v="No"/>
    <s v="Si"/>
    <s v="Si"/>
    <s v="Si"/>
    <s v="No"/>
    <d v="2026-03-01T00:00:00"/>
    <s v=""/>
    <n v="6"/>
    <m/>
    <s v="Carpas"/>
    <s v="C"/>
    <s v="Carpas  C"/>
  </r>
  <r>
    <s v="CP2_T_4"/>
    <x v="107"/>
    <s v="Aguila RN 330cc X 30"/>
    <n v="18"/>
    <m/>
    <m/>
    <d v="2026-03-20T00:00:00"/>
    <n v="163"/>
    <s v="Mayor a 120 días"/>
    <n v="0.90555555555555556"/>
    <s v="REMONTE 02/01/26"/>
    <x v="5"/>
    <s v="Excluir"/>
    <d v="2025-09-21T00:00:00"/>
    <n v="972"/>
    <n v="29160"/>
    <n v="96.227999999999994"/>
    <n v="3128"/>
    <s v="Ret"/>
    <n v="180"/>
    <s v="No"/>
    <s v="No"/>
    <s v="Si"/>
    <s v="Si"/>
    <s v="Si"/>
    <s v="No"/>
    <d v="2026-02-18T00:00:00"/>
    <s v=""/>
    <n v="17"/>
    <m/>
    <s v="Carpas"/>
    <s v="C"/>
    <s v="Carpas  C"/>
  </r>
  <r>
    <s v="CP2_T_4"/>
    <x v="107"/>
    <s v="Aguila RN 330cc X 30"/>
    <n v="4"/>
    <m/>
    <m/>
    <d v="2026-03-14T00:00:00"/>
    <n v="157"/>
    <s v="Mayor a 120 días"/>
    <n v="0.87222222222222223"/>
    <m/>
    <x v="5"/>
    <s v="Excluir"/>
    <d v="2025-09-15T00:00:00"/>
    <n v="216"/>
    <n v="6480"/>
    <n v="21.384"/>
    <n v="3128"/>
    <s v="Ret"/>
    <n v="180"/>
    <s v="No"/>
    <s v="No"/>
    <s v="Si"/>
    <s v="Si"/>
    <s v="Si"/>
    <s v="No"/>
    <d v="2026-02-12T00:00:00"/>
    <s v=""/>
    <n v="23"/>
    <m/>
    <s v="Carpas"/>
    <s v="C"/>
    <s v="Carpas  C"/>
  </r>
  <r>
    <s v="CP2_T_5"/>
    <x v="20"/>
    <s v="REDDS CITRUS RB 330 X30"/>
    <n v="43"/>
    <n v="44"/>
    <m/>
    <d v="2025-11-19T00:00:00"/>
    <n v="42"/>
    <s v="Menos de 60 días"/>
    <n v="0.23333333333333334"/>
    <m/>
    <x v="1"/>
    <s v=""/>
    <d v="2025-05-23T00:00:00"/>
    <n v="1979"/>
    <n v="59370"/>
    <n v="195.92099999999999"/>
    <n v="22363"/>
    <s v="Ret"/>
    <n v="180"/>
    <s v="No"/>
    <s v="Si"/>
    <s v="No"/>
    <s v="Si"/>
    <s v="No"/>
    <s v="No"/>
    <d v="2025-10-20T00:00:00"/>
    <s v=""/>
    <n v="138"/>
    <m/>
    <s v="Carpas"/>
    <s v="C"/>
    <s v="Carpas  C"/>
  </r>
  <r>
    <s v="CP2_T_6"/>
    <x v="108"/>
    <s v="Poker Rn 1000Cc X 13"/>
    <n v="30"/>
    <m/>
    <m/>
    <d v="2026-03-17T00:00:00"/>
    <n v="160"/>
    <s v="Mayor a 120 días"/>
    <n v="0.88888888888888884"/>
    <m/>
    <x v="1"/>
    <s v=""/>
    <d v="2025-09-18T00:00:00"/>
    <n v="1080"/>
    <n v="14040"/>
    <n v="140.4"/>
    <n v="9480"/>
    <s v="Ret"/>
    <n v="180"/>
    <s v="No"/>
    <s v="No"/>
    <s v="Si"/>
    <s v="Si"/>
    <s v="Si"/>
    <s v="No"/>
    <d v="2026-02-15T00:00:00"/>
    <s v=""/>
    <n v="20"/>
    <m/>
    <s v="Carpas"/>
    <s v="C"/>
    <s v="Carpas  C"/>
  </r>
  <r>
    <s v="CP2_T_6"/>
    <x v="108"/>
    <s v="Poker Rn 1000Cc X 13"/>
    <n v="7"/>
    <m/>
    <m/>
    <d v="2026-03-18T00:00:00"/>
    <n v="161"/>
    <s v="Mayor a 120 días"/>
    <n v="0.89444444444444449"/>
    <m/>
    <x v="5"/>
    <s v="Excluir"/>
    <d v="2025-09-19T00:00:00"/>
    <n v="252"/>
    <n v="3276"/>
    <n v="32.76"/>
    <n v="9480"/>
    <s v="Ret"/>
    <n v="180"/>
    <s v="No"/>
    <s v="No"/>
    <s v="Si"/>
    <s v="Si"/>
    <s v="Si"/>
    <s v="No"/>
    <d v="2026-02-16T00:00:00"/>
    <s v=""/>
    <n v="19"/>
    <m/>
    <s v="Carpas"/>
    <s v="C"/>
    <s v="Carpas  C"/>
  </r>
  <r>
    <s v="CP2_T_7"/>
    <x v="10"/>
    <s v="Envase Marron 330R"/>
    <m/>
    <m/>
    <m/>
    <m/>
    <s v=""/>
    <s v=""/>
    <s v=""/>
    <m/>
    <x v="3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  <e v="#VALUE!"/>
    <m/>
    <s v="Carpas"/>
    <s v="C"/>
    <s v="Carpas  C"/>
  </r>
  <r>
    <s v="CP2_T_7"/>
    <x v="109"/>
    <s v="Poker R 330cc X 30"/>
    <n v="14"/>
    <m/>
    <m/>
    <d v="2026-03-21T00:00:00"/>
    <n v="164"/>
    <s v="Mayor a 120 días"/>
    <n v="0.91111111111111109"/>
    <m/>
    <x v="5"/>
    <s v="Excluir"/>
    <d v="2025-09-22T00:00:00"/>
    <n v="756"/>
    <n v="22680"/>
    <n v="74.843999999999994"/>
    <n v="2512"/>
    <s v="Ret"/>
    <n v="180"/>
    <s v="No"/>
    <s v="No"/>
    <s v="Si"/>
    <s v="Si"/>
    <s v="Si"/>
    <s v="No"/>
    <d v="2026-02-19T00:00:00"/>
    <s v=""/>
    <n v="16"/>
    <m/>
    <s v="Carpas"/>
    <s v="C"/>
    <s v="Carpas  C"/>
  </r>
  <r>
    <s v="CP2_T_8"/>
    <x v="7"/>
    <s v="Aguila Lig R 750cc X 16"/>
    <n v="30"/>
    <m/>
    <m/>
    <d v="2026-03-31T00:00:00"/>
    <n v="174"/>
    <s v="Mayor a 120 días"/>
    <n v="0.96666666666666667"/>
    <s v="ATRÁS-FRIA"/>
    <x v="1"/>
    <s v=""/>
    <d v="2025-10-02T00:00:00"/>
    <n v="1080"/>
    <n v="17280"/>
    <n v="129.6"/>
    <n v="3664"/>
    <s v="Ret"/>
    <n v="180"/>
    <s v="No"/>
    <s v="No"/>
    <s v="Si"/>
    <s v="Si"/>
    <s v="Si"/>
    <s v="No"/>
    <d v="2026-03-01T00:00:00"/>
    <s v=""/>
    <n v="6"/>
    <m/>
    <s v="Carpas"/>
    <s v="C"/>
    <s v="Carpas  C"/>
  </r>
  <r>
    <s v="CP2_T_8"/>
    <x v="7"/>
    <s v="Aguila Lig R 750cc X 16"/>
    <n v="16"/>
    <m/>
    <m/>
    <d v="2026-03-24T00:00:00"/>
    <n v="167"/>
    <s v="Mayor a 120 días"/>
    <n v="0.92777777777777781"/>
    <s v="FRENTE-FRIA"/>
    <x v="1"/>
    <s v=""/>
    <d v="2025-09-25T00:00:00"/>
    <n v="576"/>
    <n v="9216"/>
    <n v="69.12"/>
    <n v="3664"/>
    <s v="Ret"/>
    <n v="180"/>
    <s v="No"/>
    <s v="No"/>
    <s v="Si"/>
    <s v="Si"/>
    <s v="Si"/>
    <s v="No"/>
    <d v="2026-02-22T00:00:00"/>
    <s v=""/>
    <n v="13"/>
    <m/>
    <s v="Carpas"/>
    <s v="C"/>
    <s v="Carpas  C"/>
  </r>
  <r>
    <s v="CP2_T_9"/>
    <x v="110"/>
    <s v="Aguila Lig Rn 1000Cc X 13"/>
    <n v="13"/>
    <n v="33"/>
    <m/>
    <d v="2026-01-15T00:00:00"/>
    <n v="99"/>
    <s v="Menos de 120 días"/>
    <n v="0.55000000000000004"/>
    <s v="OK"/>
    <x v="0"/>
    <s v="Excluir"/>
    <d v="2025-07-19T00:00:00"/>
    <n v="501"/>
    <n v="6513"/>
    <n v="65.13"/>
    <n v="9482"/>
    <s v="Ret"/>
    <n v="180"/>
    <s v="No"/>
    <s v="No"/>
    <s v="No"/>
    <s v="Si"/>
    <s v="Si"/>
    <s v="No"/>
    <d v="2025-12-16T00:00:00"/>
    <s v=""/>
    <n v="81"/>
    <m/>
    <s v="Carpas"/>
    <s v="C"/>
    <s v="Carpas  C"/>
  </r>
  <r>
    <s v="CP2_T_9"/>
    <x v="110"/>
    <s v="Aguila Lig Rn 1000Cc X 13"/>
    <n v="6"/>
    <m/>
    <m/>
    <d v="2026-01-15T00:00:00"/>
    <n v="99"/>
    <s v="Menos de 120 días"/>
    <n v="0.55000000000000004"/>
    <s v="NVL 3"/>
    <x v="5"/>
    <s v="Excluir"/>
    <d v="2025-07-19T00:00:00"/>
    <n v="216"/>
    <n v="2808"/>
    <n v="28.08"/>
    <n v="9482"/>
    <s v="Ret"/>
    <n v="180"/>
    <s v="No"/>
    <s v="No"/>
    <s v="No"/>
    <s v="Si"/>
    <s v="Si"/>
    <s v="No"/>
    <d v="2025-12-16T00:00:00"/>
    <s v=""/>
    <n v="81"/>
    <m/>
    <s v="Carpas"/>
    <s v="C"/>
    <s v="Carpas  C"/>
  </r>
  <r>
    <s v="CP2_T_9"/>
    <x v="111"/>
    <s v="Aguila Rn 1000Cc X 13"/>
    <n v="1"/>
    <m/>
    <m/>
    <d v="2026-02-24T00:00:00"/>
    <n v="139"/>
    <s v="Mayor a 120 días"/>
    <n v="0.77222222222222225"/>
    <m/>
    <x v="5"/>
    <s v="Excluir"/>
    <d v="2025-08-28T00:00:00"/>
    <n v="36"/>
    <n v="468"/>
    <n v="4.68"/>
    <n v="9494"/>
    <s v="Ret"/>
    <n v="180"/>
    <s v="No"/>
    <s v="No"/>
    <s v="Si"/>
    <s v="Si"/>
    <s v="Si"/>
    <s v="No"/>
    <d v="2026-01-25T00:00:00"/>
    <s v=""/>
    <n v="41"/>
    <m/>
    <s v="Carpas"/>
    <s v="C"/>
    <s v="Carpas  C"/>
  </r>
  <r>
    <s v="CP2_T_9"/>
    <x v="111"/>
    <s v="Aguila Rn 1000Cc X 13"/>
    <m/>
    <n v="35"/>
    <m/>
    <d v="2025-12-28T00:00:00"/>
    <n v="81"/>
    <s v="Menos de 90 dìas"/>
    <n v="0.45"/>
    <s v="NVL 3"/>
    <x v="5"/>
    <s v="Excluir"/>
    <d v="2025-07-01T00:00:00"/>
    <n v="35"/>
    <n v="455"/>
    <n v="4.55"/>
    <n v="9494"/>
    <s v="Ret"/>
    <n v="180"/>
    <s v="No"/>
    <s v="Si"/>
    <s v="No"/>
    <s v="Si"/>
    <s v="No"/>
    <s v="No"/>
    <d v="2025-11-28T00:00:00"/>
    <s v=""/>
    <n v="99"/>
    <m/>
    <s v="Carpas"/>
    <s v="C"/>
    <s v="Carpas  C"/>
  </r>
  <r>
    <s v="CP2_T_10"/>
    <x v="7"/>
    <s v="Aguila Lig R 750cc X 16"/>
    <n v="28"/>
    <m/>
    <m/>
    <d v="2026-03-24T00:00:00"/>
    <n v="167"/>
    <s v="Mayor a 120 días"/>
    <n v="0.92777777777777781"/>
    <m/>
    <x v="1"/>
    <s v=""/>
    <d v="2025-09-25T00:00:00"/>
    <n v="1008"/>
    <n v="16128"/>
    <n v="120.96"/>
    <n v="3664"/>
    <s v="Ret"/>
    <n v="180"/>
    <s v="No"/>
    <s v="No"/>
    <s v="Si"/>
    <s v="Si"/>
    <s v="Si"/>
    <s v="No"/>
    <d v="2026-02-22T00:00:00"/>
    <s v=""/>
    <n v="13"/>
    <m/>
    <s v="Carpas"/>
    <s v="C"/>
    <s v="Carpas  C"/>
  </r>
  <r>
    <s v="CP2_T_11"/>
    <x v="112"/>
    <s v="Gran Club Col Dr 850"/>
    <n v="24"/>
    <m/>
    <m/>
    <d v="2026-03-29T00:00:00"/>
    <n v="172"/>
    <s v="Mayor a 120 días"/>
    <n v="0.9555555555555556"/>
    <m/>
    <x v="1"/>
    <s v=""/>
    <d v="2025-09-30T00:00:00"/>
    <n v="864"/>
    <n v="13824"/>
    <n v="103.68"/>
    <n v="15781"/>
    <s v="Ret"/>
    <n v="180"/>
    <s v="No"/>
    <s v="No"/>
    <s v="Si"/>
    <s v="Si"/>
    <s v="Si"/>
    <s v="No"/>
    <d v="2026-02-27T00:00:00"/>
    <s v=""/>
    <n v="8"/>
    <m/>
    <s v="Carpas"/>
    <s v="C"/>
    <s v="Carpas  C"/>
  </r>
  <r>
    <s v="CP2_T_11"/>
    <x v="7"/>
    <s v="Aguila Lig R 750cc X 16"/>
    <n v="2"/>
    <m/>
    <m/>
    <d v="2026-03-31T00:00:00"/>
    <n v="174"/>
    <s v="Mayor a 120 días"/>
    <n v="0.96666666666666667"/>
    <m/>
    <x v="5"/>
    <s v="Excluir"/>
    <d v="2025-10-02T00:00:00"/>
    <n v="72"/>
    <n v="1152"/>
    <n v="8.64"/>
    <n v="3664"/>
    <s v="Ret"/>
    <n v="180"/>
    <s v="No"/>
    <s v="No"/>
    <s v="Si"/>
    <s v="Si"/>
    <s v="Si"/>
    <s v="No"/>
    <d v="2026-03-01T00:00:00"/>
    <s v=""/>
    <n v="6"/>
    <m/>
    <s v="Carpas"/>
    <s v="C"/>
    <s v="Carpas  C"/>
  </r>
  <r>
    <s v="CP2_T_12"/>
    <x v="13"/>
    <s v="Cola&amp;Pola RN 330cc X 30"/>
    <n v="26"/>
    <m/>
    <m/>
    <d v="2026-03-13T00:00:00"/>
    <n v="156"/>
    <s v="Mayor a 120 días"/>
    <n v="0.8666666666666667"/>
    <m/>
    <x v="5"/>
    <s v="Excluir"/>
    <d v="2025-09-14T00:00:00"/>
    <n v="1170"/>
    <n v="35100"/>
    <n v="115.83"/>
    <n v="2511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2_T_12"/>
    <x v="108"/>
    <s v="Poker Rn 1000Cc X 13"/>
    <n v="1"/>
    <m/>
    <m/>
    <d v="2026-01-16T00:00:00"/>
    <n v="100"/>
    <s v="Menos de 120 días"/>
    <n v="0.55555555555555558"/>
    <m/>
    <x v="5"/>
    <s v="Excluir"/>
    <d v="2025-07-20T00:00:00"/>
    <n v="36"/>
    <n v="468"/>
    <n v="4.68"/>
    <n v="9480"/>
    <s v="Ret"/>
    <n v="180"/>
    <s v="No"/>
    <s v="No"/>
    <s v="No"/>
    <s v="Si"/>
    <s v="Si"/>
    <s v="No"/>
    <d v="2025-12-17T00:00:00"/>
    <s v=""/>
    <n v="80"/>
    <m/>
    <s v="Carpas"/>
    <s v="C"/>
    <s v="Carpas  C"/>
  </r>
  <r>
    <s v="CP2_T_12"/>
    <x v="111"/>
    <s v="Aguila Rn 1000Cc X 13"/>
    <n v="2"/>
    <m/>
    <m/>
    <d v="2026-03-19T00:00:00"/>
    <n v="162"/>
    <s v="Mayor a 120 días"/>
    <n v="0.9"/>
    <m/>
    <x v="5"/>
    <s v="Excluir"/>
    <d v="2025-09-20T00:00:00"/>
    <n v="72"/>
    <n v="936"/>
    <n v="9.36"/>
    <n v="9494"/>
    <s v="Ret"/>
    <n v="180"/>
    <s v="No"/>
    <s v="No"/>
    <s v="Si"/>
    <s v="Si"/>
    <s v="Si"/>
    <s v="No"/>
    <d v="2026-02-17T00:00:00"/>
    <s v=""/>
    <n v="18"/>
    <m/>
    <s v="Carpas"/>
    <s v="C"/>
    <s v="Carpas  C"/>
  </r>
  <r>
    <s v="CP2_T_13"/>
    <x v="113"/>
    <s v="Poker R 750cc X 16"/>
    <n v="27"/>
    <m/>
    <m/>
    <d v="2026-03-30T00:00:00"/>
    <n v="173"/>
    <s v="Mayor a 120 días"/>
    <n v="0.96111111111111114"/>
    <m/>
    <x v="1"/>
    <s v=""/>
    <d v="2025-10-01T00:00:00"/>
    <n v="972"/>
    <n v="15552"/>
    <n v="116.64"/>
    <n v="3659"/>
    <s v="Ret"/>
    <n v="180"/>
    <s v="No"/>
    <s v="No"/>
    <s v="Si"/>
    <s v="Si"/>
    <s v="Si"/>
    <s v="No"/>
    <d v="2026-02-28T00:00:00"/>
    <s v=""/>
    <n v="7"/>
    <m/>
    <s v="Carpas"/>
    <s v="C"/>
    <s v="Carpas  C"/>
  </r>
  <r>
    <s v="CP2_T_14"/>
    <x v="13"/>
    <s v="Cola&amp;Pola RN 330cc X 30"/>
    <n v="40"/>
    <m/>
    <m/>
    <d v="2026-03-13T00:00:00"/>
    <n v="156"/>
    <s v="Mayor a 120 días"/>
    <n v="0.8666666666666667"/>
    <m/>
    <x v="5"/>
    <s v="Excluir"/>
    <d v="2025-09-14T00:00:00"/>
    <n v="1800"/>
    <n v="54000"/>
    <n v="178.2"/>
    <n v="2511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2_T_15"/>
    <x v="109"/>
    <s v="Poker R 330cc X 30"/>
    <n v="26"/>
    <m/>
    <m/>
    <d v="2026-03-30T00:00:00"/>
    <n v="173"/>
    <s v="Mayor a 120 días"/>
    <n v="0.96111111111111114"/>
    <m/>
    <x v="5"/>
    <s v="Excluir"/>
    <d v="2025-10-01T00:00:00"/>
    <n v="1404"/>
    <n v="42120"/>
    <n v="138.99600000000001"/>
    <n v="2512"/>
    <s v="Ret"/>
    <n v="180"/>
    <s v="No"/>
    <s v="No"/>
    <s v="Si"/>
    <s v="Si"/>
    <s v="Si"/>
    <s v="No"/>
    <d v="2026-02-28T00:00:00"/>
    <s v=""/>
    <n v="7"/>
    <m/>
    <s v="Carpas"/>
    <s v="C"/>
    <s v="Carpas  C"/>
  </r>
  <r>
    <s v="CP2_T_16"/>
    <x v="107"/>
    <s v="Aguila RN 330cc X 30"/>
    <n v="34"/>
    <m/>
    <m/>
    <d v="2026-03-20T00:00:00"/>
    <n v="163"/>
    <s v="Mayor a 120 días"/>
    <n v="0.90555555555555556"/>
    <m/>
    <x v="5"/>
    <s v="Excluir"/>
    <d v="2025-09-21T00:00:00"/>
    <n v="1836"/>
    <n v="55080"/>
    <n v="181.76400000000001"/>
    <n v="3128"/>
    <s v="Ret"/>
    <n v="180"/>
    <s v="No"/>
    <s v="No"/>
    <s v="Si"/>
    <s v="Si"/>
    <s v="Si"/>
    <s v="No"/>
    <d v="2026-02-18T00:00:00"/>
    <s v=""/>
    <n v="17"/>
    <m/>
    <s v="Carpas"/>
    <s v="C"/>
    <s v="Carpas  C"/>
  </r>
  <r>
    <s v="CP2_T_17"/>
    <x v="114"/>
    <s v="CORONA REUSABLE 330CC X30"/>
    <n v="12"/>
    <m/>
    <m/>
    <d v="2026-09-17T00:00:00"/>
    <n v="344"/>
    <s v="Mayor a 120 días"/>
    <n v="0.94246575342465755"/>
    <m/>
    <x v="5"/>
    <s v="Excluir"/>
    <d v="2025-09-17T00:00:00"/>
    <n v="540"/>
    <n v="16200"/>
    <n v="53.46"/>
    <n v="20282"/>
    <s v="Ret"/>
    <n v="365"/>
    <s v="No"/>
    <s v="No"/>
    <s v="Si"/>
    <s v="Si"/>
    <s v="Si"/>
    <s v="No"/>
    <d v="2026-08-18T00:00:00"/>
    <s v=""/>
    <n v="21"/>
    <m/>
    <s v="Carpas"/>
    <s v="C"/>
    <s v="Carpas  C"/>
  </r>
  <r>
    <s v="CP2_T_17"/>
    <x v="114"/>
    <s v="CORONA REUSABLE 330CC X30"/>
    <n v="25"/>
    <n v="85"/>
    <m/>
    <d v="2026-07-18T00:00:00"/>
    <n v="283"/>
    <s v="Mayor a 120 días"/>
    <n v="0.77534246575342469"/>
    <m/>
    <x v="1"/>
    <s v=""/>
    <d v="2025-07-18T00:00:00"/>
    <n v="1210"/>
    <n v="36300"/>
    <n v="119.79"/>
    <n v="20282"/>
    <s v="Ret"/>
    <n v="365"/>
    <s v="No"/>
    <s v="No"/>
    <s v="Si"/>
    <s v="Si"/>
    <s v="Si"/>
    <s v="No"/>
    <d v="2026-06-18T00:00:00"/>
    <s v=""/>
    <n v="82"/>
    <m/>
    <s v="Carpas"/>
    <s v="C"/>
    <s v="Carpas  C"/>
  </r>
  <r>
    <s v="CP2_T_18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Carpas"/>
    <s v="C"/>
    <s v="Carpas  C"/>
  </r>
  <r>
    <s v="CP2_T_19"/>
    <x v="106"/>
    <s v="Costeña R 750 X 16"/>
    <n v="28"/>
    <m/>
    <m/>
    <d v="2026-03-22T00:00:00"/>
    <n v="165"/>
    <s v="Mayor a 120 días"/>
    <n v="0.91666666666666663"/>
    <s v="ATRÁS"/>
    <x v="1"/>
    <s v=""/>
    <d v="2025-09-23T00:00:00"/>
    <n v="1008"/>
    <n v="16128"/>
    <n v="120.96"/>
    <n v="20877"/>
    <s v="Ret"/>
    <n v="180"/>
    <s v="No"/>
    <s v="No"/>
    <s v="Si"/>
    <s v="Si"/>
    <s v="Si"/>
    <s v="No"/>
    <d v="2026-02-20T00:00:00"/>
    <s v=""/>
    <n v="15"/>
    <m/>
    <s v="Carpas"/>
    <s v="C"/>
    <s v="Carpas  C"/>
  </r>
  <r>
    <s v="CP2_T_19"/>
    <x v="106"/>
    <s v="Costeña R 750 X 16"/>
    <n v="2"/>
    <m/>
    <m/>
    <d v="2026-03-30T00:00:00"/>
    <n v="173"/>
    <s v="Mayor a 120 días"/>
    <n v="0.96111111111111114"/>
    <m/>
    <x v="5"/>
    <s v="Excluir"/>
    <d v="2025-10-01T00:00:00"/>
    <n v="72"/>
    <n v="1152"/>
    <n v="8.64"/>
    <n v="20877"/>
    <s v="Ret"/>
    <n v="180"/>
    <s v="No"/>
    <s v="No"/>
    <s v="Si"/>
    <s v="Si"/>
    <s v="Si"/>
    <s v="No"/>
    <d v="2026-02-28T00:00:00"/>
    <s v=""/>
    <n v="7"/>
    <m/>
    <s v="Carpas"/>
    <s v="C"/>
    <s v="Carpas  C"/>
  </r>
  <r>
    <s v="CP2_T_20"/>
    <x v="109"/>
    <s v="Poker R 330cc X 30"/>
    <n v="4"/>
    <m/>
    <m/>
    <d v="2026-03-21T00:00:00"/>
    <n v="164"/>
    <s v="Mayor a 120 días"/>
    <n v="0.91111111111111109"/>
    <m/>
    <x v="5"/>
    <s v="Excluir"/>
    <d v="2025-09-22T00:00:00"/>
    <n v="216"/>
    <n v="6480"/>
    <n v="21.384"/>
    <n v="2512"/>
    <s v="Ret"/>
    <n v="180"/>
    <s v="No"/>
    <s v="No"/>
    <s v="Si"/>
    <s v="Si"/>
    <s v="Si"/>
    <s v="No"/>
    <d v="2026-02-19T00:00:00"/>
    <s v=""/>
    <n v="16"/>
    <m/>
    <s v="Carpas"/>
    <s v="C"/>
    <s v="Carpas  C"/>
  </r>
  <r>
    <s v="CP2_T_21"/>
    <x v="111"/>
    <s v="Aguila Rn 1000Cc X 13"/>
    <n v="26"/>
    <n v="35"/>
    <m/>
    <d v="2026-03-19T00:00:00"/>
    <n v="162"/>
    <s v="Mayor a 120 días"/>
    <n v="0.9"/>
    <m/>
    <x v="5"/>
    <s v="Excluir"/>
    <d v="2025-09-20T00:00:00"/>
    <n v="971"/>
    <n v="12623"/>
    <n v="126.23"/>
    <n v="9494"/>
    <s v="Ret"/>
    <n v="180"/>
    <s v="No"/>
    <s v="No"/>
    <s v="Si"/>
    <s v="Si"/>
    <s v="Si"/>
    <s v="No"/>
    <d v="2026-02-17T00:00:00"/>
    <s v=""/>
    <n v="18"/>
    <m/>
    <s v="Carpas"/>
    <s v="C"/>
    <s v="Carpas  C"/>
  </r>
  <r>
    <s v="CP2_T_22"/>
    <x v="107"/>
    <s v="Aguila RN 330cc X 30"/>
    <n v="40"/>
    <m/>
    <m/>
    <d v="2026-03-27T00:00:00"/>
    <n v="170"/>
    <s v="Mayor a 120 días"/>
    <n v="0.94444444444444442"/>
    <d v="2026-03-27T00:00:00"/>
    <x v="5"/>
    <s v="Excluir"/>
    <d v="2025-09-28T00:00:00"/>
    <n v="2160"/>
    <n v="64800"/>
    <n v="213.84"/>
    <n v="3128"/>
    <s v="Ret"/>
    <n v="180"/>
    <s v="No"/>
    <s v="No"/>
    <s v="Si"/>
    <s v="Si"/>
    <s v="Si"/>
    <s v="No"/>
    <d v="2026-02-25T00:00:00"/>
    <s v=""/>
    <n v="10"/>
    <m/>
    <s v="Carpas"/>
    <s v="C"/>
    <s v="Carpas  C"/>
  </r>
  <r>
    <s v="CP2_T_23"/>
    <x v="7"/>
    <s v="Aguila Lig R 750cc X 16"/>
    <n v="38"/>
    <m/>
    <m/>
    <d v="2026-03-24T00:00:00"/>
    <n v="167"/>
    <s v="Mayor a 120 días"/>
    <n v="0.92777777777777781"/>
    <s v="FRIA"/>
    <x v="1"/>
    <s v=""/>
    <d v="2025-09-25T00:00:00"/>
    <n v="1368"/>
    <n v="21888"/>
    <n v="164.16"/>
    <n v="3664"/>
    <s v="Ret"/>
    <n v="180"/>
    <s v="No"/>
    <s v="No"/>
    <s v="Si"/>
    <s v="Si"/>
    <s v="Si"/>
    <s v="No"/>
    <d v="2026-02-22T00:00:00"/>
    <s v=""/>
    <n v="13"/>
    <m/>
    <s v="Carpas"/>
    <s v="C"/>
    <s v="Carpas  C"/>
  </r>
  <r>
    <s v="CP2_T_23"/>
    <x v="7"/>
    <s v="Aguila Lig R 750cc X 16"/>
    <n v="8"/>
    <m/>
    <m/>
    <d v="2026-03-24T00:00:00"/>
    <n v="167"/>
    <s v="Mayor a 120 días"/>
    <n v="0.92777777777777781"/>
    <s v="SEPARAR"/>
    <x v="1"/>
    <s v=""/>
    <d v="2025-09-25T00:00:00"/>
    <n v="288"/>
    <n v="4608"/>
    <n v="34.56"/>
    <n v="3664"/>
    <s v="Ret"/>
    <n v="180"/>
    <s v="No"/>
    <s v="No"/>
    <s v="Si"/>
    <s v="Si"/>
    <s v="Si"/>
    <s v="No"/>
    <d v="2026-02-22T00:00:00"/>
    <s v=""/>
    <n v="13"/>
    <m/>
    <s v="Carpas"/>
    <s v="C"/>
    <s v="Carpas  C"/>
  </r>
  <r>
    <s v="CP2_T_24"/>
    <x v="108"/>
    <s v="Poker Rn 1000Cc X 13"/>
    <n v="20"/>
    <m/>
    <m/>
    <d v="2026-03-18T00:00:00"/>
    <n v="161"/>
    <s v="Mayor a 120 días"/>
    <n v="0.89444444444444449"/>
    <m/>
    <x v="1"/>
    <s v=""/>
    <d v="2025-09-19T00:00:00"/>
    <n v="720"/>
    <n v="9360"/>
    <n v="93.6"/>
    <n v="9480"/>
    <s v="Ret"/>
    <n v="180"/>
    <s v="No"/>
    <s v="No"/>
    <s v="Si"/>
    <s v="Si"/>
    <s v="Si"/>
    <s v="No"/>
    <d v="2026-02-16T00:00:00"/>
    <s v=""/>
    <n v="19"/>
    <m/>
    <s v="Carpas"/>
    <s v="C"/>
    <s v="Carpas  C"/>
  </r>
  <r>
    <s v="CP2_T_25"/>
    <x v="20"/>
    <s v="REDDS CITRUS RB 330 X30"/>
    <n v="44"/>
    <m/>
    <m/>
    <d v="2025-11-20T00:00:00"/>
    <n v="43"/>
    <s v="Menos de 60 días"/>
    <n v="0.2388888888888889"/>
    <s v="OK"/>
    <x v="1"/>
    <s v=""/>
    <d v="2025-05-24T00:00:00"/>
    <n v="1980"/>
    <n v="59400"/>
    <n v="196.02"/>
    <n v="22363"/>
    <s v="Ret"/>
    <n v="180"/>
    <s v="No"/>
    <s v="Si"/>
    <s v="No"/>
    <s v="Si"/>
    <s v="No"/>
    <s v="No"/>
    <d v="2025-10-21T00:00:00"/>
    <s v=""/>
    <n v="137"/>
    <m/>
    <s v="Carpas"/>
    <s v="C"/>
    <s v="Carpas  C"/>
  </r>
  <r>
    <s v="CP2_T_26"/>
    <x v="115"/>
    <s v="Budweiser R 330Ccx30"/>
    <n v="42"/>
    <m/>
    <m/>
    <d v="2025-12-05T00:00:00"/>
    <n v="58"/>
    <s v="Menos de 60 días"/>
    <n v="0.32222222222222224"/>
    <s v="OK"/>
    <x v="1"/>
    <s v=""/>
    <d v="2025-06-08T00:00:00"/>
    <n v="1890"/>
    <n v="56700"/>
    <n v="141.7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2_T_27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Carpas"/>
    <s v="C"/>
    <s v="Carpas  C"/>
  </r>
  <r>
    <s v="CP2_T_28"/>
    <x v="115"/>
    <s v="Budweiser R 330Ccx30"/>
    <n v="46"/>
    <m/>
    <m/>
    <d v="2025-12-07T00:00:00"/>
    <n v="60"/>
    <s v="Menos de 90 dìas"/>
    <n v="0.33333333333333331"/>
    <s v="OK"/>
    <x v="1"/>
    <s v=""/>
    <d v="2025-06-10T00:00:00"/>
    <n v="2070"/>
    <n v="62100"/>
    <n v="155.25"/>
    <n v="22124"/>
    <s v="Ret"/>
    <n v="180"/>
    <s v="No"/>
    <s v="Si"/>
    <s v="No"/>
    <s v="Si"/>
    <s v="No"/>
    <s v="No"/>
    <d v="2025-11-07T00:00:00"/>
    <s v=""/>
    <n v="120"/>
    <m/>
    <s v="Carpas"/>
    <s v="C"/>
    <s v="Carpas  C"/>
  </r>
  <r>
    <s v="CP2_T_29"/>
    <x v="105"/>
    <s v="COSTEÑA RN 330 X 30"/>
    <n v="29"/>
    <m/>
    <m/>
    <d v="2026-03-27T00:00:00"/>
    <n v="170"/>
    <s v="Mayor a 120 días"/>
    <n v="0.94444444444444442"/>
    <m/>
    <x v="5"/>
    <s v="Excluir"/>
    <d v="2025-09-28T00:00:00"/>
    <n v="1566"/>
    <n v="46980"/>
    <n v="155.03399999999999"/>
    <s v="20867+"/>
    <s v="Ret"/>
    <n v="180"/>
    <s v="No"/>
    <s v="No"/>
    <s v="Si"/>
    <s v="Si"/>
    <s v="Si"/>
    <s v="No"/>
    <d v="2026-02-25T00:00:00"/>
    <s v=""/>
    <n v="10"/>
    <m/>
    <s v="Carpas"/>
    <s v="C"/>
    <s v="Carpas  C"/>
  </r>
  <r>
    <s v="CP2_T_30"/>
    <x v="7"/>
    <s v="Aguila Lig R 750cc X 16"/>
    <n v="38"/>
    <m/>
    <m/>
    <d v="2026-03-24T00:00:00"/>
    <n v="167"/>
    <s v="Mayor a 120 días"/>
    <n v="0.92777777777777781"/>
    <s v="ATRÁS"/>
    <x v="1"/>
    <s v=""/>
    <d v="2025-09-25T00:00:00"/>
    <n v="1368"/>
    <n v="21888"/>
    <n v="164.16"/>
    <n v="3664"/>
    <s v="Ret"/>
    <n v="180"/>
    <s v="No"/>
    <s v="No"/>
    <s v="Si"/>
    <s v="Si"/>
    <s v="Si"/>
    <s v="No"/>
    <d v="2026-02-22T00:00:00"/>
    <s v=""/>
    <n v="13"/>
    <m/>
    <s v="Carpas"/>
    <s v="C"/>
    <s v="Carpas  C"/>
  </r>
  <r>
    <s v="CP2_T_31"/>
    <x v="106"/>
    <s v="Costeña R 750 X 16"/>
    <n v="1"/>
    <n v="20"/>
    <m/>
    <d v="2025-12-24T00:00:00"/>
    <n v="77"/>
    <s v="Menos de 90 dìas"/>
    <n v="0.42777777777777776"/>
    <s v="NVL 2 ATRÁS"/>
    <x v="5"/>
    <s v="Excluir"/>
    <d v="2025-06-27T00:00:00"/>
    <n v="56"/>
    <n v="896"/>
    <n v="6.72"/>
    <n v="20877"/>
    <s v="Ret"/>
    <n v="180"/>
    <s v="No"/>
    <s v="No"/>
    <s v="No"/>
    <s v="Si"/>
    <s v="No"/>
    <s v="No"/>
    <d v="2025-11-24T00:00:00"/>
    <s v=""/>
    <n v="103"/>
    <m/>
    <s v="Carpas"/>
    <s v="C"/>
    <s v="Carpas  C"/>
  </r>
  <r>
    <s v="CP2_T_32"/>
    <x v="105"/>
    <s v="COSTEÑA RN 330 X 30"/>
    <n v="16"/>
    <m/>
    <m/>
    <d v="2026-03-28T00:00:00"/>
    <n v="171"/>
    <s v="Mayor a 120 días"/>
    <n v="0.95"/>
    <m/>
    <x v="5"/>
    <s v="Excluir"/>
    <d v="2025-09-29T00:00:00"/>
    <n v="864"/>
    <n v="25920"/>
    <n v="85.536000000000001"/>
    <s v="20867+"/>
    <s v="Ret"/>
    <n v="180"/>
    <s v="No"/>
    <s v="No"/>
    <s v="Si"/>
    <s v="Si"/>
    <s v="Si"/>
    <s v="No"/>
    <d v="2026-02-26T00:00:00"/>
    <s v=""/>
    <n v="9"/>
    <m/>
    <s v="Carpas"/>
    <s v="C"/>
    <s v="Carpas  C"/>
  </r>
  <r>
    <s v="CP2_T_32"/>
    <x v="116"/>
    <s v="Aguila R 750cc X 16"/>
    <n v="12"/>
    <m/>
    <m/>
    <d v="2026-03-29T00:00:00"/>
    <n v="172"/>
    <s v="Mayor a 120 días"/>
    <n v="0.9555555555555556"/>
    <m/>
    <x v="1"/>
    <s v=""/>
    <d v="2025-09-30T00:00:00"/>
    <n v="432"/>
    <n v="6912"/>
    <n v="51.84"/>
    <n v="3583"/>
    <s v="Ret"/>
    <n v="180"/>
    <s v="No"/>
    <s v="No"/>
    <s v="Si"/>
    <s v="Si"/>
    <s v="Si"/>
    <s v="No"/>
    <d v="2026-02-27T00:00:00"/>
    <s v=""/>
    <n v="8"/>
    <m/>
    <s v="Carpas"/>
    <s v="C"/>
    <s v="Carpas  C"/>
  </r>
  <r>
    <s v="CP2_T_32"/>
    <x v="106"/>
    <s v="Costeña R 750 X 16"/>
    <n v="2"/>
    <m/>
    <m/>
    <d v="2026-03-31T00:00:00"/>
    <n v="174"/>
    <s v="Mayor a 120 días"/>
    <n v="0.96666666666666667"/>
    <m/>
    <x v="5"/>
    <s v="Excluir"/>
    <d v="2025-10-02T00:00:00"/>
    <n v="72"/>
    <n v="1152"/>
    <n v="8.64"/>
    <n v="20877"/>
    <s v="Ret"/>
    <n v="180"/>
    <s v="No"/>
    <s v="No"/>
    <s v="Si"/>
    <s v="Si"/>
    <s v="Si"/>
    <s v="No"/>
    <d v="2026-03-01T00:00:00"/>
    <s v=""/>
    <n v="6"/>
    <m/>
    <s v="Carpas"/>
    <s v="C"/>
    <s v="Carpas  C"/>
  </r>
  <r>
    <s v="CP3_U1_"/>
    <x v="4"/>
    <s v="Aguila RN 330cc X 30"/>
    <n v="46"/>
    <m/>
    <m/>
    <d v="2026-03-30T00:00:00"/>
    <n v="173"/>
    <s v="Mayor a 120 días"/>
    <n v="0.96111111111111114"/>
    <m/>
    <x v="0"/>
    <s v="Excluir"/>
    <d v="2025-10-01T00:00:00"/>
    <n v="2070"/>
    <n v="62100"/>
    <n v="204.93"/>
    <n v="3128"/>
    <s v="Ret"/>
    <n v="180"/>
    <s v="No"/>
    <s v="No"/>
    <s v="Si"/>
    <s v="Si"/>
    <s v="Si"/>
    <s v="No"/>
    <d v="2026-02-28T00:00:00"/>
    <s v=""/>
    <n v="7"/>
    <m/>
    <s v="Carpas"/>
    <s v="C"/>
    <s v="Carpas  C"/>
  </r>
  <r>
    <s v="CP3_U2_"/>
    <x v="4"/>
    <s v="Aguila RN 330cc X 30"/>
    <n v="46"/>
    <m/>
    <m/>
    <d v="2026-03-30T00:00:00"/>
    <n v="173"/>
    <s v="Mayor a 120 días"/>
    <n v="0.96111111111111114"/>
    <m/>
    <x v="0"/>
    <s v="Excluir"/>
    <d v="2025-10-01T00:00:00"/>
    <n v="2070"/>
    <n v="62100"/>
    <n v="204.93"/>
    <n v="3128"/>
    <s v="Ret"/>
    <n v="180"/>
    <s v="No"/>
    <s v="No"/>
    <s v="Si"/>
    <s v="Si"/>
    <s v="Si"/>
    <s v="No"/>
    <d v="2026-02-28T00:00:00"/>
    <s v=""/>
    <n v="7"/>
    <m/>
    <s v="Carpas"/>
    <s v="C"/>
    <s v="Carpas  C"/>
  </r>
  <r>
    <s v="CP3_U3_"/>
    <x v="4"/>
    <s v="Aguila RN 330cc X 30"/>
    <n v="46"/>
    <m/>
    <m/>
    <d v="2026-04-01T00:00:00"/>
    <n v="175"/>
    <s v="Mayor a 120 días"/>
    <n v="0.97222222222222221"/>
    <m/>
    <x v="0"/>
    <s v="Excluir"/>
    <d v="2025-10-03T00:00:00"/>
    <n v="2070"/>
    <n v="62100"/>
    <n v="204.93"/>
    <n v="3128"/>
    <s v="Ret"/>
    <n v="180"/>
    <s v="No"/>
    <s v="No"/>
    <s v="Si"/>
    <s v="Si"/>
    <s v="Si"/>
    <s v="No"/>
    <d v="2026-03-02T00:00:00"/>
    <s v=""/>
    <n v="5"/>
    <m/>
    <s v="Carpas"/>
    <s v="C"/>
    <s v="Carpas  C"/>
  </r>
  <r>
    <s v="CP3_U4_"/>
    <x v="4"/>
    <s v="Aguila RN 330cc X 30"/>
    <n v="46"/>
    <m/>
    <m/>
    <d v="2026-03-28T00:00:00"/>
    <n v="171"/>
    <s v="Mayor a 120 días"/>
    <n v="0.95"/>
    <m/>
    <x v="0"/>
    <s v="Excluir"/>
    <d v="2025-09-29T00:00:00"/>
    <n v="2070"/>
    <n v="62100"/>
    <n v="204.93"/>
    <n v="3128"/>
    <s v="Ret"/>
    <n v="180"/>
    <s v="No"/>
    <s v="No"/>
    <s v="Si"/>
    <s v="Si"/>
    <s v="Si"/>
    <s v="No"/>
    <d v="2026-02-26T00:00:00"/>
    <s v=""/>
    <n v="9"/>
    <m/>
    <s v="Carpas"/>
    <s v="C"/>
    <s v="Carpas  C"/>
  </r>
  <r>
    <s v="CP3_U5_"/>
    <x v="4"/>
    <s v="Aguila RN 330cc X 30"/>
    <n v="46"/>
    <m/>
    <m/>
    <d v="2026-04-02T00:00:00"/>
    <n v="176"/>
    <s v="Mayor a 120 días"/>
    <n v="0.97777777777777775"/>
    <m/>
    <x v="0"/>
    <s v="Excluir"/>
    <d v="2025-10-04T00:00:00"/>
    <n v="2070"/>
    <n v="62100"/>
    <n v="204.93"/>
    <n v="3128"/>
    <s v="Ret"/>
    <n v="180"/>
    <s v="No"/>
    <s v="No"/>
    <s v="Si"/>
    <s v="Si"/>
    <s v="Si"/>
    <s v="No"/>
    <d v="2026-03-03T00:00:00"/>
    <s v=""/>
    <n v="4"/>
    <m/>
    <s v="Carpas"/>
    <s v="C"/>
    <s v="Carpas  C"/>
  </r>
  <r>
    <s v="CP3_U6  _"/>
    <x v="4"/>
    <s v="Aguila RN 330cc X 30"/>
    <n v="46"/>
    <m/>
    <m/>
    <d v="2026-03-30T00:00:00"/>
    <n v="173"/>
    <s v="Mayor a 120 días"/>
    <n v="0.96111111111111114"/>
    <m/>
    <x v="0"/>
    <s v="Excluir"/>
    <d v="2025-10-01T00:00:00"/>
    <n v="2070"/>
    <n v="62100"/>
    <n v="204.93"/>
    <n v="3128"/>
    <s v="Ret"/>
    <n v="180"/>
    <s v="No"/>
    <s v="No"/>
    <s v="Si"/>
    <s v="Si"/>
    <s v="Si"/>
    <s v="No"/>
    <d v="2026-02-28T00:00:00"/>
    <s v=""/>
    <n v="7"/>
    <m/>
    <s v="Carpas"/>
    <s v="C"/>
    <s v="Carpas  C"/>
  </r>
  <r>
    <s v="CP3_U7_"/>
    <x v="4"/>
    <s v="Aguila RN 330cc X 30"/>
    <n v="46"/>
    <m/>
    <m/>
    <d v="2026-03-30T00:00:00"/>
    <n v="173"/>
    <s v="Mayor a 120 días"/>
    <n v="0.96111111111111114"/>
    <m/>
    <x v="0"/>
    <s v="Excluir"/>
    <d v="2025-10-01T00:00:00"/>
    <n v="2070"/>
    <n v="62100"/>
    <n v="204.93"/>
    <n v="3128"/>
    <s v="Ret"/>
    <n v="180"/>
    <s v="No"/>
    <s v="No"/>
    <s v="Si"/>
    <s v="Si"/>
    <s v="Si"/>
    <s v="No"/>
    <d v="2026-02-28T00:00:00"/>
    <s v=""/>
    <n v="7"/>
    <m/>
    <s v="Carpas"/>
    <s v="C"/>
    <s v="Carpas  C"/>
  </r>
  <r>
    <s v="CP3_U8_"/>
    <x v="4"/>
    <s v="Aguila RN 330cc X 30"/>
    <n v="46"/>
    <m/>
    <m/>
    <d v="2026-03-30T00:00:00"/>
    <n v="173"/>
    <s v="Mayor a 120 días"/>
    <n v="0.96111111111111114"/>
    <m/>
    <x v="0"/>
    <s v="Excluir"/>
    <d v="2025-10-01T00:00:00"/>
    <n v="2070"/>
    <n v="62100"/>
    <n v="204.93"/>
    <n v="3128"/>
    <s v="Ret"/>
    <n v="180"/>
    <s v="No"/>
    <s v="No"/>
    <s v="Si"/>
    <s v="Si"/>
    <s v="Si"/>
    <s v="No"/>
    <d v="2026-02-28T00:00:00"/>
    <s v=""/>
    <n v="7"/>
    <m/>
    <s v="Carpas"/>
    <s v="C"/>
    <s v="Carpas  C"/>
  </r>
  <r>
    <s v="CP3_U9_"/>
    <x v="4"/>
    <s v="Aguila RN 330cc X 30"/>
    <n v="46"/>
    <m/>
    <m/>
    <d v="2026-03-30T00:00:00"/>
    <n v="173"/>
    <s v="Mayor a 120 días"/>
    <n v="0.96111111111111114"/>
    <m/>
    <x v="0"/>
    <s v="Excluir"/>
    <d v="2025-10-01T00:00:00"/>
    <n v="2070"/>
    <n v="62100"/>
    <n v="204.93"/>
    <n v="3128"/>
    <s v="Ret"/>
    <n v="180"/>
    <s v="No"/>
    <s v="No"/>
    <s v="Si"/>
    <s v="Si"/>
    <s v="Si"/>
    <s v="No"/>
    <d v="2026-02-28T00:00:00"/>
    <s v=""/>
    <n v="7"/>
    <m/>
    <s v="Carpas"/>
    <s v="C"/>
    <s v="Carpas  C"/>
  </r>
  <r>
    <s v="CP3_U10_"/>
    <x v="115"/>
    <s v="Budweiser R 330Ccx30"/>
    <n v="42"/>
    <m/>
    <m/>
    <d v="2025-12-05T00:00:00"/>
    <n v="58"/>
    <s v="Menos de 60 días"/>
    <n v="0.32222222222222224"/>
    <s v="NVL 3"/>
    <x v="2"/>
    <s v="Excluir"/>
    <d v="2025-06-08T00:00:00"/>
    <n v="1890"/>
    <n v="56700"/>
    <n v="141.7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3_U11_"/>
    <x v="115"/>
    <s v="Budweiser R 330Ccx30"/>
    <n v="42"/>
    <m/>
    <m/>
    <d v="2025-12-05T00:00:00"/>
    <n v="58"/>
    <s v="Menos de 60 días"/>
    <n v="0.32222222222222224"/>
    <s v="OK"/>
    <x v="0"/>
    <s v="Excluir"/>
    <d v="2025-06-08T00:00:00"/>
    <n v="1890"/>
    <n v="56700"/>
    <n v="141.7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3_U12"/>
    <x v="115"/>
    <s v="Budweiser R 330Ccx30"/>
    <n v="6"/>
    <m/>
    <m/>
    <d v="2025-12-07T00:00:00"/>
    <n v="60"/>
    <s v="Menos de 90 dìas"/>
    <n v="0.33333333333333331"/>
    <s v="NVL 4"/>
    <x v="2"/>
    <s v="Excluir"/>
    <d v="2025-06-10T00:00:00"/>
    <n v="270"/>
    <n v="8100"/>
    <n v="20.25"/>
    <n v="22124"/>
    <s v="Ret"/>
    <n v="180"/>
    <s v="No"/>
    <s v="Si"/>
    <s v="No"/>
    <s v="Si"/>
    <s v="No"/>
    <s v="No"/>
    <d v="2025-11-07T00:00:00"/>
    <s v=""/>
    <n v="120"/>
    <m/>
    <s v="Carpas"/>
    <s v="C"/>
    <s v="Carpas  C"/>
  </r>
  <r>
    <s v="CP3_U12"/>
    <x v="115"/>
    <s v="Budweiser R 330Ccx30"/>
    <n v="18"/>
    <m/>
    <m/>
    <d v="2025-12-06T00:00:00"/>
    <n v="59"/>
    <s v="Menos de 60 días"/>
    <n v="0.32777777777777778"/>
    <s v="NVL 4"/>
    <x v="2"/>
    <s v="Excluir"/>
    <d v="2025-06-09T00:00:00"/>
    <n v="810"/>
    <n v="24300"/>
    <n v="60.75"/>
    <n v="22124"/>
    <s v="Ret"/>
    <n v="180"/>
    <s v="No"/>
    <s v="Si"/>
    <s v="No"/>
    <s v="Si"/>
    <s v="No"/>
    <s v="No"/>
    <d v="2025-11-06T00:00:00"/>
    <s v=""/>
    <n v="121"/>
    <m/>
    <s v="Carpas"/>
    <s v="C"/>
    <s v="Carpas  C"/>
  </r>
  <r>
    <s v="CP3_U13_"/>
    <x v="4"/>
    <s v="Aguila RN 330cc X 30"/>
    <n v="46"/>
    <m/>
    <m/>
    <d v="2026-03-29T00:00:00"/>
    <n v="172"/>
    <s v="Mayor a 120 días"/>
    <n v="0.9555555555555556"/>
    <m/>
    <x v="0"/>
    <s v="Excluir"/>
    <d v="2025-09-30T00:00:00"/>
    <n v="2070"/>
    <n v="62100"/>
    <n v="204.93"/>
    <n v="3128"/>
    <s v="Ret"/>
    <n v="180"/>
    <s v="No"/>
    <s v="No"/>
    <s v="Si"/>
    <s v="Si"/>
    <s v="Si"/>
    <s v="No"/>
    <d v="2026-02-27T00:00:00"/>
    <s v=""/>
    <n v="8"/>
    <m/>
    <s v="Carpas"/>
    <s v="C"/>
    <s v="Carpas  C"/>
  </r>
  <r>
    <s v="CP3_U14_"/>
    <x v="4"/>
    <s v="Aguila RN 330cc X 30"/>
    <n v="46"/>
    <m/>
    <m/>
    <d v="2026-04-01T00:00:00"/>
    <n v="175"/>
    <s v="Mayor a 120 días"/>
    <n v="0.97222222222222221"/>
    <m/>
    <x v="0"/>
    <s v="Excluir"/>
    <d v="2025-10-03T00:00:00"/>
    <n v="2070"/>
    <n v="62100"/>
    <n v="204.93"/>
    <n v="3128"/>
    <s v="Ret"/>
    <n v="180"/>
    <s v="No"/>
    <s v="No"/>
    <s v="Si"/>
    <s v="Si"/>
    <s v="Si"/>
    <s v="No"/>
    <d v="2026-03-02T00:00:00"/>
    <s v=""/>
    <n v="5"/>
    <m/>
    <s v="Carpas"/>
    <s v="C"/>
    <s v="Carpas  C"/>
  </r>
  <r>
    <s v="CP3_U15"/>
    <x v="4"/>
    <s v="Aguila RN 330cc X 30"/>
    <n v="46"/>
    <m/>
    <m/>
    <d v="2026-04-01T00:00:00"/>
    <n v="175"/>
    <s v="Mayor a 120 días"/>
    <n v="0.97222222222222221"/>
    <m/>
    <x v="0"/>
    <s v="Excluir"/>
    <d v="2025-10-03T00:00:00"/>
    <n v="2070"/>
    <n v="62100"/>
    <n v="204.93"/>
    <n v="3128"/>
    <s v="Ret"/>
    <n v="180"/>
    <s v="No"/>
    <s v="No"/>
    <s v="Si"/>
    <s v="Si"/>
    <s v="Si"/>
    <s v="No"/>
    <d v="2026-03-02T00:00:00"/>
    <s v=""/>
    <n v="5"/>
    <m/>
    <s v="Carpas"/>
    <s v="C"/>
    <s v="Carpas  C"/>
  </r>
  <r>
    <s v="CP3_U16"/>
    <x v="4"/>
    <s v="Aguila RN 330cc X 30"/>
    <n v="46"/>
    <m/>
    <m/>
    <d v="2026-04-01T00:00:00"/>
    <n v="175"/>
    <s v="Mayor a 120 días"/>
    <n v="0.97222222222222221"/>
    <m/>
    <x v="0"/>
    <s v="Excluir"/>
    <d v="2025-10-03T00:00:00"/>
    <n v="2070"/>
    <n v="62100"/>
    <n v="204.93"/>
    <n v="3128"/>
    <s v="Ret"/>
    <n v="180"/>
    <s v="No"/>
    <s v="No"/>
    <s v="Si"/>
    <s v="Si"/>
    <s v="Si"/>
    <s v="No"/>
    <d v="2026-03-02T00:00:00"/>
    <s v=""/>
    <n v="5"/>
    <m/>
    <s v="Carpas"/>
    <s v="C"/>
    <s v="Carpas  C"/>
  </r>
  <r>
    <s v="CP3_U PASILLO"/>
    <x v="4"/>
    <s v="Aguila RN 330cc X 30"/>
    <n v="36"/>
    <m/>
    <m/>
    <d v="2026-04-01T00:00:00"/>
    <n v="175"/>
    <s v="Mayor a 120 días"/>
    <n v="0.97222222222222221"/>
    <s v="ATRÁS  "/>
    <x v="0"/>
    <s v="Excluir"/>
    <d v="2025-10-03T00:00:00"/>
    <n v="1620"/>
    <n v="48600"/>
    <n v="160.38"/>
    <n v="3128"/>
    <s v="Ret"/>
    <n v="180"/>
    <s v="No"/>
    <s v="No"/>
    <s v="Si"/>
    <s v="Si"/>
    <s v="Si"/>
    <s v="No"/>
    <d v="2026-03-02T00:00:00"/>
    <s v=""/>
    <n v="5"/>
    <m/>
    <s v="Carpas"/>
    <s v="C"/>
    <s v="Carpas  C"/>
  </r>
  <r>
    <s v="CP3_U PASILLO"/>
    <x v="4"/>
    <s v="Aguila RN 330cc X 30"/>
    <n v="584"/>
    <m/>
    <m/>
    <d v="2026-04-02T00:00:00"/>
    <n v="176"/>
    <s v="Mayor a 120 días"/>
    <n v="0.97777777777777775"/>
    <s v="FRENTE"/>
    <x v="0"/>
    <s v="Excluir"/>
    <d v="2025-10-04T00:00:00"/>
    <n v="26280"/>
    <n v="788400"/>
    <n v="2601.7199999999998"/>
    <n v="3128"/>
    <s v="Ret"/>
    <n v="180"/>
    <s v="No"/>
    <s v="No"/>
    <s v="Si"/>
    <s v="Si"/>
    <s v="Si"/>
    <s v="No"/>
    <d v="2026-03-03T00:00:00"/>
    <s v=""/>
    <n v="4"/>
    <m/>
    <s v="Carpas"/>
    <s v="C"/>
    <s v="Carpas  C"/>
  </r>
  <r>
    <s v="CP3_U17"/>
    <x v="4"/>
    <s v="Aguila RN 330cc X 30"/>
    <n v="46"/>
    <m/>
    <m/>
    <d v="2026-04-01T00:00:00"/>
    <n v="175"/>
    <s v="Mayor a 120 días"/>
    <n v="0.97222222222222221"/>
    <m/>
    <x v="0"/>
    <s v="Excluir"/>
    <d v="2025-10-03T00:00:00"/>
    <n v="2070"/>
    <n v="62100"/>
    <n v="204.93"/>
    <n v="3128"/>
    <s v="Ret"/>
    <n v="180"/>
    <s v="No"/>
    <s v="No"/>
    <s v="Si"/>
    <s v="Si"/>
    <s v="Si"/>
    <s v="No"/>
    <d v="2026-03-02T00:00:00"/>
    <s v=""/>
    <n v="5"/>
    <m/>
    <s v="Carpas"/>
    <s v="C"/>
    <s v="Carpas  C"/>
  </r>
  <r>
    <s v="CP3_U18 "/>
    <x v="4"/>
    <s v="Aguila RN 330cc X 30"/>
    <n v="46"/>
    <m/>
    <m/>
    <d v="2026-04-01T00:00:00"/>
    <n v="175"/>
    <s v="Mayor a 120 días"/>
    <n v="0.97222222222222221"/>
    <m/>
    <x v="0"/>
    <s v="Excluir"/>
    <d v="2025-10-03T00:00:00"/>
    <n v="2070"/>
    <n v="62100"/>
    <n v="204.93"/>
    <n v="3128"/>
    <s v="Ret"/>
    <n v="180"/>
    <s v="No"/>
    <s v="No"/>
    <s v="Si"/>
    <s v="Si"/>
    <s v="Si"/>
    <s v="No"/>
    <d v="2026-03-02T00:00:00"/>
    <s v=""/>
    <n v="5"/>
    <m/>
    <s v="Carpas"/>
    <s v="C"/>
    <s v="Carpas  C"/>
  </r>
  <r>
    <s v="CP3_U19"/>
    <x v="115"/>
    <s v="Budweiser R 330Ccx30"/>
    <n v="1"/>
    <m/>
    <m/>
    <d v="2026-01-19T00:00:00"/>
    <n v="103"/>
    <s v="Menos de 120 días"/>
    <n v="0.57222222222222219"/>
    <s v="OK"/>
    <x v="0"/>
    <s v="Excluir"/>
    <d v="2025-07-23T00:00:00"/>
    <n v="45"/>
    <n v="1350"/>
    <n v="3.375"/>
    <n v="22124"/>
    <s v="Ret"/>
    <n v="180"/>
    <s v="No"/>
    <s v="No"/>
    <s v="No"/>
    <s v="Si"/>
    <s v="Si"/>
    <s v="No"/>
    <d v="2025-12-20T00:00:00"/>
    <s v=""/>
    <n v="77"/>
    <m/>
    <s v="Carpas"/>
    <s v="C"/>
    <s v="Carpas  C"/>
  </r>
  <r>
    <s v="CP3_U19"/>
    <x v="115"/>
    <s v="Budweiser R 330Ccx30"/>
    <n v="17"/>
    <m/>
    <m/>
    <d v="2025-12-05T00:00:00"/>
    <n v="58"/>
    <s v="Menos de 60 días"/>
    <n v="0.32222222222222224"/>
    <s v="OK"/>
    <x v="0"/>
    <s v="Excluir"/>
    <d v="2025-06-08T00:00:00"/>
    <n v="765"/>
    <n v="22950"/>
    <n v="57.37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3_U20"/>
    <x v="4"/>
    <s v="Aguila RN 330cc X 30"/>
    <n v="38"/>
    <m/>
    <m/>
    <d v="2026-04-02T00:00:00"/>
    <n v="176"/>
    <s v="Mayor a 120 días"/>
    <n v="0.97777777777777775"/>
    <m/>
    <x v="0"/>
    <s v="Excluir"/>
    <d v="2025-10-04T00:00:00"/>
    <n v="1710"/>
    <n v="51300"/>
    <n v="169.29"/>
    <n v="3128"/>
    <s v="Ret"/>
    <n v="180"/>
    <s v="No"/>
    <s v="No"/>
    <s v="Si"/>
    <s v="Si"/>
    <s v="Si"/>
    <s v="No"/>
    <d v="2026-03-03T00:00:00"/>
    <s v=""/>
    <n v="4"/>
    <m/>
    <s v="Carpas"/>
    <s v="C"/>
    <s v="Carpas  C"/>
  </r>
  <r>
    <s v="CP3_U21"/>
    <x v="4"/>
    <s v="Aguila RN 330cc X 30"/>
    <n v="38"/>
    <m/>
    <m/>
    <d v="2026-03-31T00:00:00"/>
    <n v="174"/>
    <s v="Mayor a 120 días"/>
    <n v="0.96666666666666667"/>
    <m/>
    <x v="0"/>
    <s v="Excluir"/>
    <d v="2025-10-02T00:00:00"/>
    <n v="1710"/>
    <n v="51300"/>
    <n v="169.29"/>
    <n v="3128"/>
    <s v="Ret"/>
    <n v="180"/>
    <s v="No"/>
    <s v="No"/>
    <s v="Si"/>
    <s v="Si"/>
    <s v="Si"/>
    <s v="No"/>
    <d v="2026-03-01T00:00:00"/>
    <s v=""/>
    <n v="6"/>
    <m/>
    <s v="Carpas"/>
    <s v="C"/>
    <s v="Carpas  C"/>
  </r>
  <r>
    <s v="CP3_U22"/>
    <x v="4"/>
    <s v="Aguila RN 330cc X 30"/>
    <n v="38"/>
    <m/>
    <m/>
    <d v="2026-03-31T00:00:00"/>
    <n v="174"/>
    <s v="Mayor a 120 días"/>
    <n v="0.96666666666666667"/>
    <m/>
    <x v="0"/>
    <s v="Excluir"/>
    <d v="2025-10-02T00:00:00"/>
    <n v="1710"/>
    <n v="51300"/>
    <n v="169.29"/>
    <n v="3128"/>
    <s v="Ret"/>
    <n v="180"/>
    <s v="No"/>
    <s v="No"/>
    <s v="Si"/>
    <s v="Si"/>
    <s v="Si"/>
    <s v="No"/>
    <d v="2026-03-01T00:00:00"/>
    <s v=""/>
    <n v="6"/>
    <m/>
    <s v="Carpas"/>
    <s v="C"/>
    <s v="Carpas  C"/>
  </r>
  <r>
    <s v="CP3_U23"/>
    <x v="4"/>
    <s v="Aguila RN 330cc X 30"/>
    <n v="38"/>
    <m/>
    <m/>
    <d v="2023-03-31T00:00:00"/>
    <n v="-922"/>
    <s v="Vencido"/>
    <n v="-5.1222222222222218"/>
    <m/>
    <x v="0"/>
    <s v="Excluir"/>
    <d v="2022-10-02T00:00:00"/>
    <n v="1710"/>
    <n v="51300"/>
    <n v="169.29"/>
    <n v="3128"/>
    <s v="Ret"/>
    <n v="180"/>
    <s v="No"/>
    <s v="No"/>
    <s v="No"/>
    <s v="No"/>
    <s v="No"/>
    <s v="Bloquear"/>
    <d v="2023-03-01T00:00:00"/>
    <s v=""/>
    <n v="1102"/>
    <m/>
    <s v="Carpas"/>
    <s v="C"/>
    <s v="Carpas  C"/>
  </r>
  <r>
    <s v="CP3_U24"/>
    <x v="4"/>
    <s v="Aguila RN 330cc X 30"/>
    <n v="46"/>
    <m/>
    <m/>
    <d v="2026-04-01T00:00:00"/>
    <n v="175"/>
    <s v="Mayor a 120 días"/>
    <n v="0.97222222222222221"/>
    <m/>
    <x v="0"/>
    <s v="Excluir"/>
    <d v="2025-10-03T00:00:00"/>
    <n v="2070"/>
    <n v="62100"/>
    <n v="204.93"/>
    <n v="3128"/>
    <s v="Ret"/>
    <n v="180"/>
    <s v="No"/>
    <s v="No"/>
    <s v="Si"/>
    <s v="Si"/>
    <s v="Si"/>
    <s v="No"/>
    <d v="2026-03-02T00:00:00"/>
    <s v=""/>
    <n v="5"/>
    <m/>
    <s v="Carpas"/>
    <s v="C"/>
    <s v="Carpas  C"/>
  </r>
  <r>
    <s v="CP3_U25"/>
    <x v="4"/>
    <s v="Aguila RN 330cc X 30"/>
    <n v="46"/>
    <m/>
    <m/>
    <d v="2026-03-27T00:00:00"/>
    <n v="170"/>
    <s v="Mayor a 120 días"/>
    <n v="0.94444444444444442"/>
    <m/>
    <x v="0"/>
    <s v="Excluir"/>
    <d v="2025-09-28T00:00:00"/>
    <n v="2070"/>
    <n v="62100"/>
    <n v="204.93"/>
    <n v="3128"/>
    <s v="Ret"/>
    <n v="180"/>
    <s v="No"/>
    <s v="No"/>
    <s v="Si"/>
    <s v="Si"/>
    <s v="Si"/>
    <s v="No"/>
    <d v="2026-02-25T00:00:00"/>
    <s v=""/>
    <n v="10"/>
    <m/>
    <s v="Carpas"/>
    <s v="C"/>
    <s v="Carpas  C"/>
  </r>
  <r>
    <s v="CP3_U26_"/>
    <x v="4"/>
    <s v="Aguila RN 330cc X 30"/>
    <n v="46"/>
    <m/>
    <m/>
    <d v="2026-04-01T00:00:00"/>
    <n v="175"/>
    <s v="Mayor a 120 días"/>
    <n v="0.97222222222222221"/>
    <m/>
    <x v="0"/>
    <s v="Excluir"/>
    <d v="2025-10-03T00:00:00"/>
    <n v="2070"/>
    <n v="62100"/>
    <n v="204.93"/>
    <n v="3128"/>
    <s v="Ret"/>
    <n v="180"/>
    <s v="No"/>
    <s v="No"/>
    <s v="Si"/>
    <s v="Si"/>
    <s v="Si"/>
    <s v="No"/>
    <d v="2026-03-02T00:00:00"/>
    <s v=""/>
    <n v="5"/>
    <m/>
    <s v="Carpas"/>
    <s v="C"/>
    <s v="Carpas  C"/>
  </r>
  <r>
    <s v="CP3_U27_"/>
    <x v="4"/>
    <s v="Aguila RN 330cc X 30"/>
    <n v="12"/>
    <m/>
    <m/>
    <d v="2026-03-27T00:00:00"/>
    <n v="170"/>
    <s v="Mayor a 120 días"/>
    <n v="0.94444444444444442"/>
    <m/>
    <x v="0"/>
    <s v="Excluir"/>
    <d v="2025-09-28T00:00:00"/>
    <n v="540"/>
    <n v="16200"/>
    <n v="53.46"/>
    <n v="3128"/>
    <s v="Ret"/>
    <n v="180"/>
    <s v="No"/>
    <s v="No"/>
    <s v="Si"/>
    <s v="Si"/>
    <s v="Si"/>
    <s v="No"/>
    <d v="2026-02-25T00:00:00"/>
    <s v=""/>
    <n v="10"/>
    <m/>
    <s v="Carpas"/>
    <s v="C"/>
    <s v="Carpas  C"/>
  </r>
  <r>
    <s v="CP3_U27_"/>
    <x v="7"/>
    <s v="Aguila Lig R 750cc X 16"/>
    <n v="1"/>
    <n v="35"/>
    <m/>
    <d v="2026-01-25T00:00:00"/>
    <n v="109"/>
    <s v="Menos de 120 días"/>
    <n v="0.60555555555555551"/>
    <m/>
    <x v="0"/>
    <s v="Excluir"/>
    <d v="2025-07-29T00:00:00"/>
    <n v="71"/>
    <n v="1136"/>
    <n v="8.52"/>
    <n v="3664"/>
    <s v="Ret"/>
    <n v="180"/>
    <s v="No"/>
    <s v="No"/>
    <s v="No"/>
    <s v="Si"/>
    <s v="Si"/>
    <s v="No"/>
    <d v="2025-12-26T00:00:00"/>
    <s v=""/>
    <n v="71"/>
    <m/>
    <s v="Carpas"/>
    <s v="C"/>
    <s v="Carpas  C"/>
  </r>
  <r>
    <s v="CP3_U27_"/>
    <x v="115"/>
    <s v="Budweiser R 330Ccx30"/>
    <n v="2"/>
    <m/>
    <m/>
    <d v="2025-12-06T00:00:00"/>
    <n v="59"/>
    <s v="Menos de 60 días"/>
    <n v="0.32777777777777778"/>
    <s v="OK"/>
    <x v="0"/>
    <s v="Excluir"/>
    <d v="2025-06-09T00:00:00"/>
    <n v="90"/>
    <n v="2700"/>
    <n v="6.75"/>
    <n v="22124"/>
    <s v="Ret"/>
    <n v="180"/>
    <s v="No"/>
    <s v="Si"/>
    <s v="No"/>
    <s v="Si"/>
    <s v="No"/>
    <s v="No"/>
    <d v="2025-11-06T00:00:00"/>
    <s v=""/>
    <n v="121"/>
    <m/>
    <s v="Carpas"/>
    <s v="C"/>
    <s v="Carpas  C"/>
  </r>
  <r>
    <s v="CP3_U27_"/>
    <x v="115"/>
    <s v="Budweiser R 330Ccx30"/>
    <n v="1"/>
    <m/>
    <m/>
    <d v="2026-01-19T00:00:00"/>
    <n v="103"/>
    <s v="Menos de 120 días"/>
    <n v="0.57222222222222219"/>
    <s v="SIN VINIPEL "/>
    <x v="0"/>
    <s v="Excluir"/>
    <d v="2025-07-23T00:00:00"/>
    <n v="45"/>
    <n v="1350"/>
    <n v="3.375"/>
    <n v="22124"/>
    <s v="Ret"/>
    <n v="180"/>
    <s v="No"/>
    <s v="No"/>
    <s v="No"/>
    <s v="Si"/>
    <s v="Si"/>
    <s v="No"/>
    <d v="2025-12-20T00:00:00"/>
    <s v=""/>
    <n v="77"/>
    <m/>
    <s v="Carpas"/>
    <s v="C"/>
    <s v="Carpas  C"/>
  </r>
  <r>
    <s v="CP3_U28_"/>
    <x v="115"/>
    <s v="Budweiser R 330Ccx30"/>
    <n v="20"/>
    <m/>
    <m/>
    <d v="2025-12-06T00:00:00"/>
    <n v="59"/>
    <s v="Menos de 60 días"/>
    <n v="0.32777777777777778"/>
    <s v="OK"/>
    <x v="0"/>
    <s v="Excluir"/>
    <d v="2025-06-09T00:00:00"/>
    <n v="900"/>
    <n v="27000"/>
    <n v="67.5"/>
    <n v="22124"/>
    <s v="Ret"/>
    <n v="180"/>
    <s v="No"/>
    <s v="Si"/>
    <s v="No"/>
    <s v="Si"/>
    <s v="No"/>
    <s v="No"/>
    <d v="2025-11-06T00:00:00"/>
    <s v=""/>
    <n v="121"/>
    <m/>
    <s v="Carpas"/>
    <s v="C"/>
    <s v="Carpas  C"/>
  </r>
  <r>
    <s v="CP3_U28_"/>
    <x v="4"/>
    <s v="Aguila RN 330cc X 30"/>
    <m/>
    <n v="40"/>
    <m/>
    <d v="2026-03-31T00:00:00"/>
    <n v="174"/>
    <s v="Mayor a 120 días"/>
    <n v="0.96666666666666667"/>
    <m/>
    <x v="0"/>
    <s v="Excluir"/>
    <d v="2025-10-02T00:00:00"/>
    <n v="40"/>
    <n v="1200"/>
    <n v="3.96"/>
    <n v="3128"/>
    <s v="Ret"/>
    <n v="180"/>
    <s v="No"/>
    <s v="No"/>
    <s v="Si"/>
    <s v="Si"/>
    <s v="Si"/>
    <s v="No"/>
    <d v="2026-03-01T00:00:00"/>
    <s v=""/>
    <n v="6"/>
    <m/>
    <s v="Carpas"/>
    <s v="C"/>
    <s v="Carpas  C"/>
  </r>
  <r>
    <s v="CP3_U28_"/>
    <x v="4"/>
    <s v="Aguila RN 330cc X 30"/>
    <n v="2"/>
    <m/>
    <m/>
    <d v="2026-01-29T00:00:00"/>
    <n v="113"/>
    <s v="Menos de 120 días"/>
    <n v="0.62777777777777777"/>
    <m/>
    <x v="0"/>
    <s v="Excluir"/>
    <d v="2025-08-02T00:00:00"/>
    <n v="90"/>
    <n v="2700"/>
    <n v="8.91"/>
    <n v="3128"/>
    <s v="Ret"/>
    <n v="180"/>
    <s v="No"/>
    <s v="No"/>
    <s v="No"/>
    <s v="Si"/>
    <s v="Si"/>
    <s v="No"/>
    <d v="2025-12-30T00:00:00"/>
    <s v=""/>
    <n v="67"/>
    <m/>
    <s v="Carpas"/>
    <s v="C"/>
    <s v="Carpas  C"/>
  </r>
  <r>
    <s v="CP3_U28_"/>
    <x v="4"/>
    <s v="Aguila RN 330cc X 30"/>
    <n v="1"/>
    <m/>
    <m/>
    <d v="2026-03-25T00:00:00"/>
    <n v="168"/>
    <s v="Mayor a 120 días"/>
    <n v="0.93333333333333335"/>
    <m/>
    <x v="0"/>
    <s v="Excluir"/>
    <d v="2025-09-26T00:00:00"/>
    <n v="45"/>
    <n v="1350"/>
    <n v="4.4550000000000001"/>
    <n v="3128"/>
    <s v="Ret"/>
    <n v="180"/>
    <s v="No"/>
    <s v="No"/>
    <s v="Si"/>
    <s v="Si"/>
    <s v="Si"/>
    <s v="No"/>
    <d v="2026-02-23T00:00:00"/>
    <s v=""/>
    <n v="12"/>
    <m/>
    <s v="Carpas"/>
    <s v="C"/>
    <s v="Carpas  C"/>
  </r>
  <r>
    <s v="CP3_U29_"/>
    <x v="20"/>
    <s v="REDDS CITRUS RB 330 X30"/>
    <n v="30"/>
    <m/>
    <m/>
    <d v="2025-11-20T00:00:00"/>
    <n v="43"/>
    <s v="Menos de 60 días"/>
    <n v="0.2388888888888889"/>
    <s v="OK"/>
    <x v="0"/>
    <s v="Excluir"/>
    <d v="2025-05-24T00:00:00"/>
    <n v="1350"/>
    <n v="40500"/>
    <n v="133.65"/>
    <n v="22363"/>
    <s v="Ret"/>
    <n v="180"/>
    <s v="No"/>
    <s v="Si"/>
    <s v="No"/>
    <s v="Si"/>
    <s v="No"/>
    <s v="No"/>
    <d v="2025-10-21T00:00:00"/>
    <s v=""/>
    <n v="137"/>
    <m/>
    <s v="Carpas"/>
    <s v="C"/>
    <s v="Carpas  C"/>
  </r>
  <r>
    <s v="CP3_U30_"/>
    <x v="4"/>
    <s v="Aguila RN 330cc X 30"/>
    <n v="46"/>
    <m/>
    <m/>
    <d v="2026-04-01T00:00:00"/>
    <n v="175"/>
    <s v="Mayor a 120 días"/>
    <n v="0.97222222222222221"/>
    <m/>
    <x v="0"/>
    <s v="Excluir"/>
    <d v="2025-10-03T00:00:00"/>
    <n v="2070"/>
    <n v="62100"/>
    <n v="204.93"/>
    <n v="3128"/>
    <s v="Ret"/>
    <n v="180"/>
    <s v="No"/>
    <s v="No"/>
    <s v="Si"/>
    <s v="Si"/>
    <s v="Si"/>
    <s v="No"/>
    <d v="2026-03-02T00:00:00"/>
    <s v=""/>
    <n v="5"/>
    <m/>
    <s v="Carpas"/>
    <s v="C"/>
    <s v="Carpas  C"/>
  </r>
  <r>
    <s v="CP3_U31_"/>
    <x v="4"/>
    <s v="Aguila RN 330cc X 30"/>
    <n v="46"/>
    <m/>
    <m/>
    <d v="2026-04-01T00:00:00"/>
    <n v="175"/>
    <s v="Mayor a 120 días"/>
    <n v="0.97222222222222221"/>
    <m/>
    <x v="0"/>
    <s v="Excluir"/>
    <d v="2025-10-03T00:00:00"/>
    <n v="2070"/>
    <n v="62100"/>
    <n v="204.93"/>
    <n v="3128"/>
    <s v="Ret"/>
    <n v="180"/>
    <s v="No"/>
    <s v="No"/>
    <s v="Si"/>
    <s v="Si"/>
    <s v="Si"/>
    <s v="No"/>
    <d v="2026-03-02T00:00:00"/>
    <s v=""/>
    <n v="5"/>
    <m/>
    <s v="Carpas"/>
    <s v="C"/>
    <s v="Carpas  C"/>
  </r>
  <r>
    <s v="CP3_U32"/>
    <x v="20"/>
    <s v="REDDS CITRUS RB 330 X30"/>
    <n v="22"/>
    <m/>
    <m/>
    <d v="2025-11-19T00:00:00"/>
    <n v="42"/>
    <s v="Menos de 60 días"/>
    <n v="0.23333333333333334"/>
    <s v="OK"/>
    <x v="0"/>
    <s v="Excluir"/>
    <d v="2025-05-23T00:00:00"/>
    <n v="990"/>
    <n v="29700"/>
    <n v="98.01"/>
    <n v="22363"/>
    <s v="Ret"/>
    <n v="180"/>
    <s v="No"/>
    <s v="Si"/>
    <s v="No"/>
    <s v="Si"/>
    <s v="No"/>
    <s v="No"/>
    <d v="2025-10-20T00:00:00"/>
    <s v=""/>
    <n v="138"/>
    <m/>
    <s v="Carpas"/>
    <s v="C"/>
    <s v="Carpas  C"/>
  </r>
  <r>
    <s v="CP3_U32"/>
    <x v="20"/>
    <s v="REDDS CITRUS RB 330 X30"/>
    <n v="23"/>
    <n v="40"/>
    <m/>
    <d v="2025-11-20T00:00:00"/>
    <n v="43"/>
    <s v="Menos de 60 días"/>
    <n v="0.2388888888888889"/>
    <s v="OK"/>
    <x v="0"/>
    <s v="Excluir"/>
    <d v="2025-05-24T00:00:00"/>
    <n v="1075"/>
    <n v="32250"/>
    <n v="106.425"/>
    <n v="22363"/>
    <s v="Ret"/>
    <n v="180"/>
    <s v="No"/>
    <s v="Si"/>
    <s v="No"/>
    <s v="Si"/>
    <s v="No"/>
    <s v="No"/>
    <d v="2025-10-21T00:00:00"/>
    <s v=""/>
    <n v="137"/>
    <m/>
    <s v="Carpas"/>
    <s v="C"/>
    <s v="Carpas  C"/>
  </r>
  <r>
    <s v="CP3_U32_LAT"/>
    <x v="5"/>
    <s v="Club Col TRIGO  330C X 30 "/>
    <n v="1"/>
    <m/>
    <m/>
    <d v="2025-12-21T00:00:00"/>
    <n v="74"/>
    <s v="Menos de 90 dìas"/>
    <n v="0.41111111111111109"/>
    <s v="OK"/>
    <x v="5"/>
    <s v="Excluir"/>
    <d v="2025-06-24T00:00:00"/>
    <n v="45"/>
    <n v="1350"/>
    <n v="4.4550000000000001"/>
    <n v="21156"/>
    <s v="Ret"/>
    <n v="180"/>
    <s v="No"/>
    <s v="Si"/>
    <s v="No"/>
    <s v="Si"/>
    <s v="No"/>
    <s v="No"/>
    <d v="2025-11-21T00:00:00"/>
    <s v=""/>
    <n v="106"/>
    <m/>
    <s v="Carpas"/>
    <s v="C"/>
    <s v="Carpas  C"/>
  </r>
  <r>
    <s v="CP4_V1"/>
    <x v="108"/>
    <s v="Poker Rn 1000Cc X 13"/>
    <n v="2"/>
    <m/>
    <m/>
    <d v="2026-03-18T00:00:00"/>
    <n v="161"/>
    <s v="Mayor a 120 días"/>
    <n v="0.89444444444444449"/>
    <m/>
    <x v="5"/>
    <s v="Excluir"/>
    <d v="2025-09-19T00:00:00"/>
    <n v="72"/>
    <n v="936"/>
    <n v="9.36"/>
    <n v="9480"/>
    <s v="Ret"/>
    <n v="180"/>
    <s v="No"/>
    <s v="No"/>
    <s v="Si"/>
    <s v="Si"/>
    <s v="Si"/>
    <s v="No"/>
    <d v="2026-02-16T00:00:00"/>
    <s v=""/>
    <n v="19"/>
    <m/>
    <s v="Carpas"/>
    <s v="C"/>
    <s v="Carpas  C"/>
  </r>
  <r>
    <s v="CP4_V1"/>
    <x v="112"/>
    <s v="Gran Club Col Dr 850"/>
    <n v="1"/>
    <m/>
    <m/>
    <d v="2026-03-08T00:00:00"/>
    <n v="151"/>
    <s v="Mayor a 120 días"/>
    <n v="0.83888888888888891"/>
    <m/>
    <x v="5"/>
    <s v="Excluir"/>
    <d v="2025-09-09T00:00:00"/>
    <n v="36"/>
    <n v="576"/>
    <n v="4.32"/>
    <n v="15781"/>
    <s v="Ret"/>
    <n v="180"/>
    <s v="No"/>
    <s v="No"/>
    <s v="Si"/>
    <s v="Si"/>
    <s v="Si"/>
    <s v="No"/>
    <d v="2026-02-06T00:00:00"/>
    <s v=""/>
    <n v="29"/>
    <m/>
    <s v="Carpas"/>
    <s v="C"/>
    <s v="Carpas  C"/>
  </r>
  <r>
    <s v="CP4_V2"/>
    <x v="117"/>
    <s v="Aguila NR 330cc X 30 "/>
    <n v="33"/>
    <n v="40"/>
    <m/>
    <d v="2025-11-09T00:00:00"/>
    <n v="32"/>
    <s v="Menos de 60 días"/>
    <n v="0.17777777777777778"/>
    <s v="SEPARAR"/>
    <x v="9"/>
    <s v="Excluir"/>
    <d v="2025-05-13T00:00:00"/>
    <n v="1525"/>
    <n v="45750"/>
    <n v="150.97499999999999"/>
    <n v="21182"/>
    <s v="NR"/>
    <n v="180"/>
    <s v="No"/>
    <s v="Si"/>
    <s v="No"/>
    <s v="Si"/>
    <s v="No"/>
    <s v="No"/>
    <d v="2025-10-10T00:00:00"/>
    <s v=""/>
    <n v="148"/>
    <m/>
    <s v="Carpas"/>
    <s v="C"/>
    <s v="Carpas  C"/>
  </r>
  <r>
    <s v="CP4_V3"/>
    <x v="114"/>
    <s v="CORONA REUSABLE 330CC X30"/>
    <n v="18"/>
    <m/>
    <m/>
    <d v="2026-09-17T00:00:00"/>
    <n v="344"/>
    <s v="Mayor a 120 días"/>
    <n v="0.94246575342465755"/>
    <m/>
    <x v="0"/>
    <s v="Excluir"/>
    <d v="2025-09-17T00:00:00"/>
    <n v="810"/>
    <n v="24300"/>
    <n v="80.19"/>
    <n v="20282"/>
    <s v="Ret"/>
    <n v="365"/>
    <s v="No"/>
    <s v="No"/>
    <s v="Si"/>
    <s v="Si"/>
    <s v="Si"/>
    <s v="No"/>
    <d v="2026-08-18T00:00:00"/>
    <s v=""/>
    <n v="21"/>
    <m/>
    <s v="Carpas"/>
    <s v="C"/>
    <s v="Carpas  C"/>
  </r>
  <r>
    <s v="CP4_V3"/>
    <x v="111"/>
    <s v="Aguila Rn 1000Cc X 13"/>
    <m/>
    <n v="32"/>
    <m/>
    <d v="2026-03-18T00:00:00"/>
    <n v="161"/>
    <s v="Mayor a 120 días"/>
    <n v="0.89444444444444449"/>
    <m/>
    <x v="0"/>
    <s v="Excluir"/>
    <d v="2025-09-19T00:00:00"/>
    <n v="32"/>
    <n v="416"/>
    <n v="4.16"/>
    <n v="9494"/>
    <s v="Ret"/>
    <n v="180"/>
    <s v="No"/>
    <s v="No"/>
    <s v="Si"/>
    <s v="Si"/>
    <s v="Si"/>
    <s v="No"/>
    <d v="2026-02-16T00:00:00"/>
    <s v=""/>
    <n v="19"/>
    <m/>
    <s v="Carpas"/>
    <s v="C"/>
    <s v="Carpas  C"/>
  </r>
  <r>
    <s v="CP4_V3"/>
    <x v="116"/>
    <s v="Aguila R 750cc X 16"/>
    <m/>
    <n v="35"/>
    <m/>
    <d v="2026-03-16T00:00:00"/>
    <n v="159"/>
    <s v="Mayor a 120 días"/>
    <n v="0.8833333333333333"/>
    <m/>
    <x v="0"/>
    <s v="Excluir"/>
    <d v="2025-09-17T00:00:00"/>
    <n v="35"/>
    <n v="560"/>
    <n v="4.2"/>
    <n v="3583"/>
    <s v="Ret"/>
    <n v="180"/>
    <s v="No"/>
    <s v="No"/>
    <s v="Si"/>
    <s v="Si"/>
    <s v="Si"/>
    <s v="No"/>
    <d v="2026-02-14T00:00:00"/>
    <s v=""/>
    <n v="21"/>
    <m/>
    <s v="Carpas"/>
    <s v="C"/>
    <s v="Carpas  C"/>
  </r>
  <r>
    <s v="CP4_V3"/>
    <x v="118"/>
    <s v="Poker Rn 250Cc X 38"/>
    <m/>
    <n v="44"/>
    <m/>
    <d v="2026-02-15T00:00:00"/>
    <n v="130"/>
    <s v="Mayor a 120 días"/>
    <n v="0.72222222222222221"/>
    <m/>
    <x v="0"/>
    <s v="Excluir"/>
    <d v="2025-08-19T00:00:00"/>
    <n v="44"/>
    <n v="1672"/>
    <n v="4.18"/>
    <n v="9150"/>
    <s v="Ret"/>
    <n v="180"/>
    <s v="No"/>
    <s v="No"/>
    <s v="Si"/>
    <s v="Si"/>
    <s v="Si"/>
    <s v="No"/>
    <d v="2026-01-16T00:00:00"/>
    <s v=""/>
    <n v="50"/>
    <m/>
    <s v="Carpas"/>
    <s v="C"/>
    <s v="Carpas  C"/>
  </r>
  <r>
    <s v="CP4_V4"/>
    <x v="4"/>
    <s v="Aguila RN 330cc X 30"/>
    <n v="32"/>
    <m/>
    <m/>
    <d v="2026-03-26T00:00:00"/>
    <n v="169"/>
    <s v="Mayor a 120 días"/>
    <n v="0.93888888888888888"/>
    <m/>
    <x v="0"/>
    <s v="Excluir"/>
    <d v="2025-09-27T00:00:00"/>
    <n v="1440"/>
    <n v="43200"/>
    <n v="142.56"/>
    <n v="3128"/>
    <s v="Ret"/>
    <n v="180"/>
    <s v="No"/>
    <s v="No"/>
    <s v="Si"/>
    <s v="Si"/>
    <s v="Si"/>
    <s v="No"/>
    <d v="2026-02-24T00:00:00"/>
    <s v=""/>
    <n v="11"/>
    <m/>
    <s v="Carpas"/>
    <s v="C"/>
    <s v="Carpas  C"/>
  </r>
  <r>
    <s v="CP4_V5"/>
    <x v="10"/>
    <s v="Envase Marron 330R"/>
    <m/>
    <m/>
    <m/>
    <m/>
    <s v=""/>
    <s v=""/>
    <s v=""/>
    <m/>
    <x v="3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  <e v="#VALUE!"/>
    <m/>
    <s v="Carpas"/>
    <s v="C"/>
    <s v="Carpas  C"/>
  </r>
  <r>
    <s v="CP4_V5"/>
    <x v="7"/>
    <s v="Aguila Lig R 750cc X 16"/>
    <n v="1"/>
    <m/>
    <m/>
    <d v="2025-12-08T00:00:00"/>
    <n v="61"/>
    <s v="Menos de 90 dìas"/>
    <n v="0.33888888888888891"/>
    <s v="26/1/26 NVL 3"/>
    <x v="0"/>
    <s v="Excluir"/>
    <d v="2025-06-11T00:00:00"/>
    <n v="36"/>
    <n v="576"/>
    <n v="4.32"/>
    <n v="3664"/>
    <s v="Ret"/>
    <n v="180"/>
    <s v="No"/>
    <s v="Si"/>
    <s v="No"/>
    <s v="Si"/>
    <s v="No"/>
    <s v="No"/>
    <d v="2025-11-08T00:00:00"/>
    <s v=""/>
    <n v="119"/>
    <m/>
    <s v="Carpas"/>
    <s v="C"/>
    <s v="Carpas  C"/>
  </r>
  <r>
    <s v="CP4_V6"/>
    <x v="4"/>
    <s v="Aguila RN 330cc X 30"/>
    <n v="46"/>
    <m/>
    <m/>
    <d v="2026-03-26T00:00:00"/>
    <n v="169"/>
    <s v="Mayor a 120 días"/>
    <n v="0.93888888888888888"/>
    <m/>
    <x v="0"/>
    <s v="Excluir"/>
    <d v="2025-09-27T00:00:00"/>
    <n v="2070"/>
    <n v="62100"/>
    <n v="204.93"/>
    <n v="3128"/>
    <s v="Ret"/>
    <n v="180"/>
    <s v="No"/>
    <s v="No"/>
    <s v="Si"/>
    <s v="Si"/>
    <s v="Si"/>
    <s v="No"/>
    <d v="2026-02-24T00:00:00"/>
    <s v=""/>
    <n v="11"/>
    <m/>
    <s v="Carpas"/>
    <s v="C"/>
    <s v="Carpas  C"/>
  </r>
  <r>
    <s v="CP4_V7"/>
    <x v="4"/>
    <s v="Aguila RN 330cc X 30"/>
    <n v="46"/>
    <m/>
    <m/>
    <d v="2026-03-26T00:00:00"/>
    <n v="169"/>
    <s v="Mayor a 120 días"/>
    <n v="0.93888888888888888"/>
    <m/>
    <x v="0"/>
    <s v="Excluir"/>
    <d v="2025-09-27T00:00:00"/>
    <n v="2070"/>
    <n v="62100"/>
    <n v="204.93"/>
    <n v="3128"/>
    <s v="Ret"/>
    <n v="180"/>
    <s v="No"/>
    <s v="No"/>
    <s v="Si"/>
    <s v="Si"/>
    <s v="Si"/>
    <s v="No"/>
    <d v="2026-02-24T00:00:00"/>
    <s v=""/>
    <n v="11"/>
    <m/>
    <s v="Carpas"/>
    <s v="C"/>
    <s v="Carpas  C"/>
  </r>
  <r>
    <s v="CP4_V8"/>
    <x v="4"/>
    <s v="Aguila RN 330cc X 30"/>
    <n v="42"/>
    <m/>
    <m/>
    <d v="2026-03-23T00:00:00"/>
    <n v="166"/>
    <s v="Mayor a 120 días"/>
    <n v="0.92222222222222228"/>
    <m/>
    <x v="0"/>
    <s v="Excluir"/>
    <d v="2025-09-24T00:00:00"/>
    <n v="1890"/>
    <n v="56700"/>
    <n v="187.11"/>
    <n v="3128"/>
    <s v="Ret"/>
    <n v="180"/>
    <s v="No"/>
    <s v="No"/>
    <s v="Si"/>
    <s v="Si"/>
    <s v="Si"/>
    <s v="No"/>
    <d v="2026-02-21T00:00:00"/>
    <s v=""/>
    <n v="14"/>
    <m/>
    <s v="Carpas"/>
    <s v="C"/>
    <s v="Carpas  C"/>
  </r>
  <r>
    <s v="CP4_V9"/>
    <x v="4"/>
    <s v="Aguila RN 330cc X 30"/>
    <n v="46"/>
    <m/>
    <m/>
    <d v="2026-03-26T00:00:00"/>
    <n v="169"/>
    <s v="Mayor a 120 días"/>
    <n v="0.93888888888888888"/>
    <m/>
    <x v="0"/>
    <s v="Excluir"/>
    <d v="2025-09-27T00:00:00"/>
    <n v="2070"/>
    <n v="62100"/>
    <n v="204.93"/>
    <n v="3128"/>
    <s v="Ret"/>
    <n v="180"/>
    <s v="No"/>
    <s v="No"/>
    <s v="Si"/>
    <s v="Si"/>
    <s v="Si"/>
    <s v="No"/>
    <d v="2026-02-24T00:00:00"/>
    <s v=""/>
    <n v="11"/>
    <m/>
    <s v="Carpas"/>
    <s v="C"/>
    <s v="Carpas  C"/>
  </r>
  <r>
    <s v="CP4_V10"/>
    <x v="4"/>
    <s v="Aguila RN 330cc X 30"/>
    <n v="46"/>
    <m/>
    <m/>
    <d v="2026-03-23T00:00:00"/>
    <n v="166"/>
    <s v="Mayor a 120 días"/>
    <n v="0.92222222222222228"/>
    <m/>
    <x v="0"/>
    <s v="Excluir"/>
    <d v="2025-09-24T00:00:00"/>
    <n v="2070"/>
    <n v="62100"/>
    <n v="204.93"/>
    <n v="3128"/>
    <s v="Ret"/>
    <n v="180"/>
    <s v="No"/>
    <s v="No"/>
    <s v="Si"/>
    <s v="Si"/>
    <s v="Si"/>
    <s v="No"/>
    <d v="2026-02-21T00:00:00"/>
    <s v=""/>
    <n v="14"/>
    <m/>
    <s v="Carpas"/>
    <s v="C"/>
    <s v="Carpas  C"/>
  </r>
  <r>
    <s v="CP4_V11"/>
    <x v="4"/>
    <s v="Aguila RN 330cc X 30"/>
    <n v="46"/>
    <m/>
    <m/>
    <d v="2026-03-22T00:00:00"/>
    <n v="165"/>
    <s v="Mayor a 120 días"/>
    <n v="0.91666666666666663"/>
    <m/>
    <x v="0"/>
    <s v="Excluir"/>
    <d v="2025-09-23T00:00:00"/>
    <n v="2070"/>
    <n v="62100"/>
    <n v="204.93"/>
    <n v="3128"/>
    <s v="Ret"/>
    <n v="180"/>
    <s v="No"/>
    <s v="No"/>
    <s v="Si"/>
    <s v="Si"/>
    <s v="Si"/>
    <s v="No"/>
    <d v="2026-02-20T00:00:00"/>
    <s v=""/>
    <n v="15"/>
    <m/>
    <s v="Carpas"/>
    <s v="C"/>
    <s v="Carpas  C"/>
  </r>
  <r>
    <s v="CP4_V12"/>
    <x v="4"/>
    <s v="Aguila RN 330cc X 30"/>
    <n v="20"/>
    <n v="40"/>
    <m/>
    <d v="2026-03-22T00:00:00"/>
    <n v="165"/>
    <s v="Mayor a 120 días"/>
    <n v="0.91666666666666663"/>
    <m/>
    <x v="0"/>
    <s v="Excluir"/>
    <d v="2025-09-23T00:00:00"/>
    <n v="940"/>
    <n v="28200"/>
    <n v="93.06"/>
    <n v="3128"/>
    <s v="Ret"/>
    <n v="180"/>
    <s v="No"/>
    <s v="No"/>
    <s v="Si"/>
    <s v="Si"/>
    <s v="Si"/>
    <s v="No"/>
    <d v="2026-02-20T00:00:00"/>
    <s v=""/>
    <n v="15"/>
    <m/>
    <s v="Carpas"/>
    <s v="C"/>
    <s v="Carpas  C"/>
  </r>
  <r>
    <s v="CP4_V13"/>
    <x v="4"/>
    <s v="Aguila RN 330cc X 30"/>
    <n v="46"/>
    <m/>
    <m/>
    <d v="2026-03-22T00:00:00"/>
    <n v="165"/>
    <s v="Mayor a 120 días"/>
    <n v="0.91666666666666663"/>
    <m/>
    <x v="0"/>
    <s v="Excluir"/>
    <d v="2025-09-23T00:00:00"/>
    <n v="2070"/>
    <n v="62100"/>
    <n v="204.93"/>
    <n v="3128"/>
    <s v="Ret"/>
    <n v="180"/>
    <s v="No"/>
    <s v="No"/>
    <s v="Si"/>
    <s v="Si"/>
    <s v="Si"/>
    <s v="No"/>
    <d v="2026-02-20T00:00:00"/>
    <s v=""/>
    <n v="15"/>
    <m/>
    <s v="Carpas"/>
    <s v="C"/>
    <s v="Carpas  C"/>
  </r>
  <r>
    <s v="CP4_V14"/>
    <x v="4"/>
    <s v="Aguila RN 330cc X 30"/>
    <n v="46"/>
    <m/>
    <m/>
    <d v="2026-03-22T00:00:00"/>
    <n v="165"/>
    <s v="Mayor a 120 días"/>
    <n v="0.91666666666666663"/>
    <m/>
    <x v="0"/>
    <s v="Excluir"/>
    <d v="2025-09-23T00:00:00"/>
    <n v="2070"/>
    <n v="62100"/>
    <n v="204.93"/>
    <n v="3128"/>
    <s v="Ret"/>
    <n v="180"/>
    <s v="No"/>
    <s v="No"/>
    <s v="Si"/>
    <s v="Si"/>
    <s v="Si"/>
    <s v="No"/>
    <d v="2026-02-20T00:00:00"/>
    <s v=""/>
    <n v="15"/>
    <m/>
    <s v="Carpas"/>
    <s v="C"/>
    <s v="Carpas  C"/>
  </r>
  <r>
    <s v="CP4_V15"/>
    <x v="4"/>
    <s v="Aguila RN 330cc X 30"/>
    <n v="46"/>
    <m/>
    <m/>
    <d v="2026-03-22T00:00:00"/>
    <n v="165"/>
    <s v="Mayor a 120 días"/>
    <n v="0.91666666666666663"/>
    <m/>
    <x v="0"/>
    <s v="Excluir"/>
    <d v="2025-09-23T00:00:00"/>
    <n v="2070"/>
    <n v="62100"/>
    <n v="204.93"/>
    <n v="3128"/>
    <s v="Ret"/>
    <n v="180"/>
    <s v="No"/>
    <s v="No"/>
    <s v="Si"/>
    <s v="Si"/>
    <s v="Si"/>
    <s v="No"/>
    <d v="2026-02-20T00:00:00"/>
    <s v=""/>
    <n v="15"/>
    <m/>
    <s v="Carpas"/>
    <s v="C"/>
    <s v="Carpas  C"/>
  </r>
  <r>
    <s v="CP4_V16"/>
    <x v="4"/>
    <s v="Aguila RN 330cc X 30"/>
    <n v="46"/>
    <m/>
    <m/>
    <d v="2026-03-22T00:00:00"/>
    <n v="165"/>
    <s v="Mayor a 120 días"/>
    <n v="0.91666666666666663"/>
    <m/>
    <x v="0"/>
    <s v="Excluir"/>
    <d v="2025-09-23T00:00:00"/>
    <n v="2070"/>
    <n v="62100"/>
    <n v="204.93"/>
    <n v="3128"/>
    <s v="Ret"/>
    <n v="180"/>
    <s v="No"/>
    <s v="No"/>
    <s v="Si"/>
    <s v="Si"/>
    <s v="Si"/>
    <s v="No"/>
    <d v="2026-02-20T00:00:00"/>
    <s v=""/>
    <n v="15"/>
    <m/>
    <s v="Carpas"/>
    <s v="C"/>
    <s v="Carpas  C"/>
  </r>
  <r>
    <s v="CP4_V-PASILLO-"/>
    <x v="4"/>
    <s v="Aguila RN 330cc X 30"/>
    <n v="480"/>
    <m/>
    <m/>
    <d v="2026-03-27T00:00:00"/>
    <n v="170"/>
    <s v="Mayor a 120 días"/>
    <n v="0.94444444444444442"/>
    <m/>
    <x v="0"/>
    <s v="Excluir"/>
    <d v="2025-09-28T00:00:00"/>
    <n v="21600"/>
    <n v="648000"/>
    <n v="2138.4"/>
    <n v="3128"/>
    <s v="Ret"/>
    <n v="180"/>
    <s v="No"/>
    <s v="No"/>
    <s v="Si"/>
    <s v="Si"/>
    <s v="Si"/>
    <s v="No"/>
    <d v="2026-02-25T00:00:00"/>
    <s v=""/>
    <n v="10"/>
    <m/>
    <s v="Carpas"/>
    <s v="C"/>
    <s v="Carpas  C"/>
  </r>
  <r>
    <s v="CP4_V-PASILLO-"/>
    <x v="4"/>
    <s v="Aguila RN 330cc X 30"/>
    <n v="144"/>
    <m/>
    <m/>
    <d v="2026-03-28T00:00:00"/>
    <n v="171"/>
    <s v="Mayor a 120 días"/>
    <n v="0.95"/>
    <m/>
    <x v="5"/>
    <s v="Excluir"/>
    <d v="2025-09-29T00:00:00"/>
    <n v="6480"/>
    <n v="194400"/>
    <n v="641.52"/>
    <n v="3128"/>
    <s v="Ret"/>
    <n v="180"/>
    <s v="No"/>
    <s v="No"/>
    <s v="Si"/>
    <s v="Si"/>
    <s v="Si"/>
    <s v="No"/>
    <d v="2026-02-26T00:00:00"/>
    <s v=""/>
    <n v="9"/>
    <m/>
    <s v="Carpas"/>
    <s v="C"/>
    <s v="Carpas  C"/>
  </r>
  <r>
    <s v="CP4_V17"/>
    <x v="4"/>
    <s v="Aguila RN 330cc X 30"/>
    <n v="46"/>
    <m/>
    <m/>
    <d v="2026-03-23T00:00:00"/>
    <n v="166"/>
    <s v="Mayor a 120 días"/>
    <n v="0.92222222222222228"/>
    <m/>
    <x v="0"/>
    <s v="Excluir"/>
    <d v="2025-09-24T00:00:00"/>
    <n v="2070"/>
    <n v="62100"/>
    <n v="204.93"/>
    <n v="3128"/>
    <s v="Ret"/>
    <n v="180"/>
    <s v="No"/>
    <s v="No"/>
    <s v="Si"/>
    <s v="Si"/>
    <s v="Si"/>
    <s v="No"/>
    <d v="2026-02-21T00:00:00"/>
    <s v=""/>
    <n v="14"/>
    <m/>
    <s v="Carpas"/>
    <s v="C"/>
    <s v="Carpas  C"/>
  </r>
  <r>
    <s v="CP4_V18"/>
    <x v="4"/>
    <s v="Aguila RN 330cc X 30"/>
    <n v="46"/>
    <m/>
    <m/>
    <d v="2026-03-23T00:00:00"/>
    <n v="166"/>
    <s v="Mayor a 120 días"/>
    <n v="0.92222222222222228"/>
    <m/>
    <x v="0"/>
    <s v="Excluir"/>
    <d v="2025-09-24T00:00:00"/>
    <n v="2070"/>
    <n v="62100"/>
    <n v="204.93"/>
    <n v="3128"/>
    <s v="Ret"/>
    <n v="180"/>
    <s v="No"/>
    <s v="No"/>
    <s v="Si"/>
    <s v="Si"/>
    <s v="Si"/>
    <s v="No"/>
    <d v="2026-02-21T00:00:00"/>
    <s v=""/>
    <n v="14"/>
    <m/>
    <s v="Carpas"/>
    <s v="C"/>
    <s v="Carpas  C"/>
  </r>
  <r>
    <s v="CP4_V19"/>
    <x v="4"/>
    <s v="Aguila RN 330cc X 30"/>
    <n v="46"/>
    <m/>
    <m/>
    <d v="2026-03-23T00:00:00"/>
    <n v="166"/>
    <s v="Mayor a 120 días"/>
    <n v="0.92222222222222228"/>
    <m/>
    <x v="0"/>
    <s v="Excluir"/>
    <d v="2025-09-24T00:00:00"/>
    <n v="2070"/>
    <n v="62100"/>
    <n v="204.93"/>
    <n v="3128"/>
    <s v="Ret"/>
    <n v="180"/>
    <s v="No"/>
    <s v="No"/>
    <s v="Si"/>
    <s v="Si"/>
    <s v="Si"/>
    <s v="No"/>
    <d v="2026-02-21T00:00:00"/>
    <s v=""/>
    <n v="14"/>
    <m/>
    <s v="Carpas"/>
    <s v="C"/>
    <s v="Carpas  C"/>
  </r>
  <r>
    <s v="CP4_V20"/>
    <x v="4"/>
    <s v="Aguila RN 330cc X 30"/>
    <n v="46"/>
    <m/>
    <m/>
    <d v="2026-03-23T00:00:00"/>
    <n v="166"/>
    <s v="Mayor a 120 días"/>
    <n v="0.92222222222222228"/>
    <m/>
    <x v="0"/>
    <s v="Excluir"/>
    <d v="2025-09-24T00:00:00"/>
    <n v="2070"/>
    <n v="62100"/>
    <n v="204.93"/>
    <n v="3128"/>
    <s v="Ret"/>
    <n v="180"/>
    <s v="No"/>
    <s v="No"/>
    <s v="Si"/>
    <s v="Si"/>
    <s v="Si"/>
    <s v="No"/>
    <d v="2026-02-21T00:00:00"/>
    <s v=""/>
    <n v="14"/>
    <m/>
    <s v="Carpas"/>
    <s v="C"/>
    <s v="Carpas  C"/>
  </r>
  <r>
    <s v="CP4_V21"/>
    <x v="4"/>
    <s v="Aguila RN 330cc X 30"/>
    <n v="46"/>
    <m/>
    <m/>
    <d v="2026-03-26T00:00:00"/>
    <n v="169"/>
    <s v="Mayor a 120 días"/>
    <n v="0.93888888888888888"/>
    <m/>
    <x v="0"/>
    <s v="Excluir"/>
    <d v="2025-09-27T00:00:00"/>
    <n v="2070"/>
    <n v="62100"/>
    <n v="204.93"/>
    <n v="3128"/>
    <s v="Ret"/>
    <n v="180"/>
    <s v="No"/>
    <s v="No"/>
    <s v="Si"/>
    <s v="Si"/>
    <s v="Si"/>
    <s v="No"/>
    <d v="2026-02-24T00:00:00"/>
    <s v=""/>
    <n v="11"/>
    <m/>
    <s v="Carpas"/>
    <s v="C"/>
    <s v="Carpas  C"/>
  </r>
  <r>
    <s v="CP4_V22_"/>
    <x v="4"/>
    <s v="Aguila RN 330cc X 30"/>
    <n v="46"/>
    <m/>
    <m/>
    <d v="2026-03-26T00:00:00"/>
    <n v="169"/>
    <s v="Mayor a 120 días"/>
    <n v="0.93888888888888888"/>
    <m/>
    <x v="0"/>
    <s v="Excluir"/>
    <d v="2025-09-27T00:00:00"/>
    <n v="2070"/>
    <n v="62100"/>
    <n v="204.93"/>
    <n v="3128"/>
    <s v="Ret"/>
    <n v="180"/>
    <s v="No"/>
    <s v="No"/>
    <s v="Si"/>
    <s v="Si"/>
    <s v="Si"/>
    <s v="No"/>
    <d v="2026-02-24T00:00:00"/>
    <s v=""/>
    <n v="11"/>
    <m/>
    <s v="Carpas"/>
    <s v="C"/>
    <s v="Carpas  C"/>
  </r>
  <r>
    <s v="CP4_V23"/>
    <x v="4"/>
    <s v="Aguila RN 330cc X 30"/>
    <n v="38"/>
    <m/>
    <m/>
    <d v="2026-03-26T00:00:00"/>
    <n v="169"/>
    <s v="Mayor a 120 días"/>
    <n v="0.93888888888888888"/>
    <m/>
    <x v="0"/>
    <s v="Excluir"/>
    <d v="2025-09-27T00:00:00"/>
    <n v="1710"/>
    <n v="51300"/>
    <n v="169.29"/>
    <n v="3128"/>
    <s v="Ret"/>
    <n v="180"/>
    <s v="No"/>
    <s v="No"/>
    <s v="Si"/>
    <s v="Si"/>
    <s v="Si"/>
    <s v="No"/>
    <d v="2026-02-24T00:00:00"/>
    <s v=""/>
    <n v="11"/>
    <m/>
    <s v="Carpas"/>
    <s v="C"/>
    <s v="Carpas  C"/>
  </r>
  <r>
    <s v="CP4_V24"/>
    <x v="4"/>
    <s v="Aguila RN 330cc X 30"/>
    <n v="46"/>
    <m/>
    <m/>
    <d v="2026-03-27T00:00:00"/>
    <n v="170"/>
    <s v="Mayor a 120 días"/>
    <n v="0.94444444444444442"/>
    <m/>
    <x v="0"/>
    <s v="Excluir"/>
    <d v="2025-09-28T00:00:00"/>
    <n v="2070"/>
    <n v="62100"/>
    <n v="204.93"/>
    <n v="3128"/>
    <s v="Ret"/>
    <n v="180"/>
    <s v="No"/>
    <s v="No"/>
    <s v="Si"/>
    <s v="Si"/>
    <s v="Si"/>
    <s v="No"/>
    <d v="2026-02-25T00:00:00"/>
    <s v=""/>
    <n v="10"/>
    <m/>
    <s v="Carpas"/>
    <s v="C"/>
    <s v="Carpas  C"/>
  </r>
  <r>
    <s v="CP4_V25"/>
    <x v="4"/>
    <s v="Aguila RN 330cc X 30"/>
    <n v="46"/>
    <m/>
    <m/>
    <d v="2026-03-26T00:00:00"/>
    <n v="169"/>
    <s v="Mayor a 120 días"/>
    <n v="0.93888888888888888"/>
    <m/>
    <x v="0"/>
    <s v="Excluir"/>
    <d v="2025-09-27T00:00:00"/>
    <n v="2070"/>
    <n v="62100"/>
    <n v="204.93"/>
    <n v="3128"/>
    <s v="Ret"/>
    <n v="180"/>
    <s v="No"/>
    <s v="No"/>
    <s v="Si"/>
    <s v="Si"/>
    <s v="Si"/>
    <s v="No"/>
    <d v="2026-02-24T00:00:00"/>
    <s v=""/>
    <n v="11"/>
    <m/>
    <s v="Carpas"/>
    <s v="C"/>
    <s v="Carpas  C"/>
  </r>
  <r>
    <s v="CP4_V26"/>
    <x v="4"/>
    <s v="Aguila RN 330cc X 30"/>
    <n v="46"/>
    <m/>
    <m/>
    <d v="2026-03-26T00:00:00"/>
    <n v="169"/>
    <s v="Mayor a 120 días"/>
    <n v="0.93888888888888888"/>
    <m/>
    <x v="0"/>
    <s v="Excluir"/>
    <d v="2025-09-27T00:00:00"/>
    <n v="2070"/>
    <n v="62100"/>
    <n v="204.93"/>
    <n v="3128"/>
    <s v="Ret"/>
    <n v="180"/>
    <s v="No"/>
    <s v="No"/>
    <s v="Si"/>
    <s v="Si"/>
    <s v="Si"/>
    <s v="No"/>
    <d v="2026-02-24T00:00:00"/>
    <s v=""/>
    <n v="11"/>
    <m/>
    <s v="Carpas"/>
    <s v="C"/>
    <s v="Carpas  C"/>
  </r>
  <r>
    <s v="CP4_V27"/>
    <x v="4"/>
    <s v="Aguila RN 330cc X 30"/>
    <n v="46"/>
    <m/>
    <m/>
    <d v="2026-03-26T00:00:00"/>
    <n v="169"/>
    <s v="Mayor a 120 días"/>
    <n v="0.93888888888888888"/>
    <m/>
    <x v="0"/>
    <s v="Excluir"/>
    <d v="2025-09-27T00:00:00"/>
    <n v="2070"/>
    <n v="62100"/>
    <n v="204.93"/>
    <n v="3128"/>
    <s v="Ret"/>
    <n v="180"/>
    <s v="No"/>
    <s v="No"/>
    <s v="Si"/>
    <s v="Si"/>
    <s v="Si"/>
    <s v="No"/>
    <d v="2026-02-24T00:00:00"/>
    <s v=""/>
    <n v="11"/>
    <m/>
    <s v="Carpas"/>
    <s v="C"/>
    <s v="Carpas  C"/>
  </r>
  <r>
    <s v="CP4_V28"/>
    <x v="4"/>
    <s v="Aguila RN 330cc X 30"/>
    <n v="46"/>
    <m/>
    <m/>
    <d v="2026-03-26T00:00:00"/>
    <n v="169"/>
    <s v="Mayor a 120 días"/>
    <n v="0.93888888888888888"/>
    <m/>
    <x v="0"/>
    <s v="Excluir"/>
    <d v="2025-09-27T00:00:00"/>
    <n v="2070"/>
    <n v="62100"/>
    <n v="204.93"/>
    <n v="3128"/>
    <s v="Ret"/>
    <n v="180"/>
    <s v="No"/>
    <s v="No"/>
    <s v="Si"/>
    <s v="Si"/>
    <s v="Si"/>
    <s v="No"/>
    <d v="2026-02-24T00:00:00"/>
    <s v=""/>
    <n v="11"/>
    <m/>
    <s v="Carpas"/>
    <s v="C"/>
    <s v="Carpas  C"/>
  </r>
  <r>
    <s v="CP4_V29"/>
    <x v="4"/>
    <s v="Aguila RN 330cc X 30"/>
    <n v="39"/>
    <m/>
    <m/>
    <d v="2026-03-23T00:00:00"/>
    <n v="166"/>
    <s v="Mayor a 120 días"/>
    <n v="0.92222222222222228"/>
    <m/>
    <x v="0"/>
    <s v="Excluir"/>
    <d v="2025-09-24T00:00:00"/>
    <n v="1755"/>
    <n v="52650"/>
    <n v="173.745"/>
    <n v="3128"/>
    <s v="Ret"/>
    <n v="180"/>
    <s v="No"/>
    <s v="No"/>
    <s v="Si"/>
    <s v="Si"/>
    <s v="Si"/>
    <s v="No"/>
    <d v="2026-02-21T00:00:00"/>
    <s v=""/>
    <n v="14"/>
    <m/>
    <s v="Carpas"/>
    <s v="C"/>
    <s v="Carpas  C"/>
  </r>
  <r>
    <s v="CP4_V30"/>
    <x v="20"/>
    <s v="REDDS CITRUS RB 330 X30"/>
    <n v="45"/>
    <n v="41"/>
    <m/>
    <d v="2025-11-20T00:00:00"/>
    <n v="43"/>
    <s v="Menos de 60 días"/>
    <n v="0.2388888888888889"/>
    <s v="OK"/>
    <x v="0"/>
    <s v="Excluir"/>
    <d v="2025-05-24T00:00:00"/>
    <n v="2066"/>
    <n v="61980"/>
    <n v="204.53399999999999"/>
    <n v="22363"/>
    <s v="Ret"/>
    <n v="180"/>
    <s v="No"/>
    <s v="Si"/>
    <s v="No"/>
    <s v="Si"/>
    <s v="No"/>
    <s v="No"/>
    <d v="2025-10-21T00:00:00"/>
    <s v=""/>
    <n v="137"/>
    <m/>
    <s v="Carpas"/>
    <s v="C"/>
    <s v="Carpas  C"/>
  </r>
  <r>
    <s v="CP4_V31"/>
    <x v="4"/>
    <s v="Aguila RN 330cc X 30"/>
    <n v="46"/>
    <m/>
    <m/>
    <d v="2026-03-27T00:00:00"/>
    <n v="170"/>
    <s v="Mayor a 120 días"/>
    <n v="0.94444444444444442"/>
    <m/>
    <x v="0"/>
    <s v="Excluir"/>
    <d v="2025-09-28T00:00:00"/>
    <n v="2070"/>
    <n v="62100"/>
    <n v="204.93"/>
    <n v="3128"/>
    <s v="Ret"/>
    <n v="180"/>
    <s v="No"/>
    <s v="No"/>
    <s v="Si"/>
    <s v="Si"/>
    <s v="Si"/>
    <s v="No"/>
    <d v="2026-02-25T00:00:00"/>
    <s v=""/>
    <n v="10"/>
    <m/>
    <s v="Carpas"/>
    <s v="C"/>
    <s v="Carpas  C"/>
  </r>
  <r>
    <s v="CP4_V31"/>
    <x v="117"/>
    <s v="Aguila NR 330cc X 30 "/>
    <n v="1"/>
    <m/>
    <m/>
    <d v="2025-11-09T00:00:00"/>
    <n v="32"/>
    <s v="Menos de 60 días"/>
    <n v="0.17777777777777778"/>
    <s v="NVL3"/>
    <x v="9"/>
    <s v="Excluir"/>
    <d v="2025-05-13T00:00:00"/>
    <n v="45"/>
    <n v="1350"/>
    <n v="4.4550000000000001"/>
    <n v="21182"/>
    <s v="NR"/>
    <n v="180"/>
    <s v="No"/>
    <s v="Si"/>
    <s v="No"/>
    <s v="Si"/>
    <s v="No"/>
    <s v="No"/>
    <d v="2025-10-10T00:00:00"/>
    <s v=""/>
    <n v="148"/>
    <m/>
    <s v="Carpas"/>
    <s v="C"/>
    <s v="Carpas  C"/>
  </r>
  <r>
    <s v="CP4_V31_LAT"/>
    <x v="106"/>
    <s v="Costeña R 750 X 16"/>
    <n v="6"/>
    <m/>
    <m/>
    <d v="2026-03-15T00:00:00"/>
    <n v="158"/>
    <s v="Mayor a 120 días"/>
    <n v="0.87777777777777777"/>
    <s v="NVL 1"/>
    <x v="5"/>
    <s v="Excluir"/>
    <d v="2025-09-16T00:00:00"/>
    <n v="216"/>
    <n v="3456"/>
    <n v="25.92"/>
    <n v="20877"/>
    <s v="Ret"/>
    <n v="180"/>
    <s v="No"/>
    <s v="No"/>
    <s v="Si"/>
    <s v="Si"/>
    <s v="Si"/>
    <s v="No"/>
    <d v="2026-02-13T00:00:00"/>
    <s v=""/>
    <n v="22"/>
    <m/>
    <s v="Carpas"/>
    <s v="C"/>
    <s v="Carpas  C"/>
  </r>
  <r>
    <s v="CP5_X01"/>
    <x v="17"/>
    <s v="Caja Plástica Café 330Cc X 30"/>
    <m/>
    <m/>
    <m/>
    <m/>
    <s v=""/>
    <s v=""/>
    <s v=""/>
    <m/>
    <x v="3"/>
    <s v="Excluir"/>
    <s v=""/>
    <n v="0"/>
    <n v="0"/>
    <n v="0"/>
    <n v="3500159"/>
    <s v="Canasta"/>
    <n v="120"/>
    <s v="No"/>
    <s v="Si"/>
    <s v="Si"/>
    <s v="Si"/>
    <s v="No"/>
    <s v="No"/>
    <s v=""/>
    <s v=""/>
    <e v="#VALUE!"/>
    <m/>
    <s v="Carpas"/>
    <s v="C"/>
    <s v="Carpas  C"/>
  </r>
  <r>
    <s v="CP5_X02 "/>
    <x v="4"/>
    <s v="Aguila RN 330cc X 30"/>
    <n v="18"/>
    <m/>
    <m/>
    <d v="2026-02-03T00:00:00"/>
    <n v="118"/>
    <s v="Menos de 120 días"/>
    <n v="0.65555555555555556"/>
    <m/>
    <x v="2"/>
    <s v="Excluir"/>
    <d v="2025-08-07T00:00:00"/>
    <n v="810"/>
    <n v="24300"/>
    <n v="80.19"/>
    <n v="3128"/>
    <s v="Ret"/>
    <n v="180"/>
    <s v="No"/>
    <s v="No"/>
    <s v="No"/>
    <s v="Si"/>
    <s v="Si"/>
    <s v="No"/>
    <d v="2026-01-04T00:00:00"/>
    <s v=""/>
    <n v="62"/>
    <m/>
    <s v="Carpas"/>
    <s v="C"/>
    <s v="Carpas  C"/>
  </r>
  <r>
    <s v="CP5_X02 "/>
    <x v="106"/>
    <s v="Costeña R 750 X 16"/>
    <n v="10"/>
    <m/>
    <m/>
    <d v="2026-03-31T00:00:00"/>
    <n v="174"/>
    <s v="Mayor a 120 días"/>
    <n v="0.96666666666666667"/>
    <m/>
    <x v="5"/>
    <s v="Excluir"/>
    <d v="2025-10-02T00:00:00"/>
    <n v="360"/>
    <n v="5760"/>
    <n v="43.2"/>
    <n v="20877"/>
    <s v="Ret"/>
    <n v="180"/>
    <s v="No"/>
    <s v="No"/>
    <s v="Si"/>
    <s v="Si"/>
    <s v="Si"/>
    <s v="No"/>
    <d v="2026-03-01T00:00:00"/>
    <s v=""/>
    <n v="6"/>
    <m/>
    <s v="Carpas"/>
    <s v="C"/>
    <s v="Carpas  C"/>
  </r>
  <r>
    <s v="CP5_X03"/>
    <x v="4"/>
    <s v="Aguila RN 330cc X 30"/>
    <n v="20"/>
    <m/>
    <m/>
    <d v="2026-02-01T00:00:00"/>
    <n v="116"/>
    <s v="Menos de 120 días"/>
    <n v="0.64444444444444449"/>
    <m/>
    <x v="2"/>
    <s v="Excluir"/>
    <d v="2025-08-05T00:00:00"/>
    <n v="900"/>
    <n v="27000"/>
    <n v="89.1"/>
    <n v="3128"/>
    <s v="Ret"/>
    <n v="180"/>
    <s v="No"/>
    <s v="No"/>
    <s v="No"/>
    <s v="Si"/>
    <s v="Si"/>
    <s v="No"/>
    <d v="2026-01-02T00:00:00"/>
    <s v=""/>
    <n v="64"/>
    <m/>
    <s v="Carpas"/>
    <s v="C"/>
    <s v="Carpas  C"/>
  </r>
  <r>
    <s v="CP5_X03"/>
    <x v="111"/>
    <s v="Aguila Rn 1000Cc X 13"/>
    <n v="6"/>
    <m/>
    <m/>
    <d v="2026-03-18T00:00:00"/>
    <n v="161"/>
    <s v="Mayor a 120 días"/>
    <n v="0.89444444444444449"/>
    <m/>
    <x v="5"/>
    <s v="Excluir"/>
    <d v="2025-09-19T00:00:00"/>
    <n v="216"/>
    <n v="2808"/>
    <n v="28.08"/>
    <n v="9494"/>
    <s v="Ret"/>
    <n v="180"/>
    <s v="No"/>
    <s v="No"/>
    <s v="Si"/>
    <s v="Si"/>
    <s v="Si"/>
    <s v="No"/>
    <d v="2026-02-16T00:00:00"/>
    <s v=""/>
    <n v="19"/>
    <m/>
    <s v="Carpas"/>
    <s v="C"/>
    <s v="Carpas  C"/>
  </r>
  <r>
    <s v="CP5_X03"/>
    <x v="116"/>
    <s v="Aguila R 750cc X 16"/>
    <n v="1"/>
    <m/>
    <m/>
    <d v="2026-03-29T00:00:00"/>
    <n v="172"/>
    <s v="Mayor a 120 días"/>
    <n v="0.9555555555555556"/>
    <m/>
    <x v="5"/>
    <s v="Excluir"/>
    <d v="2025-09-30T00:00:00"/>
    <n v="36"/>
    <n v="576"/>
    <n v="4.32"/>
    <n v="3583"/>
    <s v="Ret"/>
    <n v="180"/>
    <s v="No"/>
    <s v="No"/>
    <s v="Si"/>
    <s v="Si"/>
    <s v="Si"/>
    <s v="No"/>
    <d v="2026-02-27T00:00:00"/>
    <s v=""/>
    <n v="8"/>
    <m/>
    <s v="Carpas"/>
    <s v="C"/>
    <s v="Carpas  C"/>
  </r>
  <r>
    <s v="CP5_X03"/>
    <x v="110"/>
    <s v="Aguila Lig Rn 1000Cc X 13"/>
    <m/>
    <n v="9"/>
    <m/>
    <d v="2026-01-15T00:00:00"/>
    <n v="99"/>
    <s v="Menos de 120 días"/>
    <n v="0.55000000000000004"/>
    <s v="NVL 3"/>
    <x v="2"/>
    <s v="Excluir"/>
    <d v="2025-07-19T00:00:00"/>
    <n v="9"/>
    <n v="117"/>
    <n v="1.17"/>
    <n v="9482"/>
    <s v="Ret"/>
    <n v="180"/>
    <s v="No"/>
    <s v="No"/>
    <s v="No"/>
    <s v="Si"/>
    <s v="Si"/>
    <s v="No"/>
    <d v="2025-12-16T00:00:00"/>
    <s v=""/>
    <n v="81"/>
    <m/>
    <s v="Carpas"/>
    <s v="C"/>
    <s v="Carpas  C"/>
  </r>
  <r>
    <s v="CP5_X03"/>
    <x v="119"/>
    <s v="Pony Malta GO RB 330cc X 30"/>
    <n v="1"/>
    <m/>
    <m/>
    <d v="2026-08-25T00:00:00"/>
    <n v="321"/>
    <s v="Mayor a 120 días"/>
    <n v="0.8794520547945206"/>
    <m/>
    <x v="5"/>
    <s v="Excluir"/>
    <d v="2025-08-25T00:00:00"/>
    <n v="45"/>
    <n v="1350"/>
    <n v="4.4550000000000001"/>
    <n v="22272"/>
    <s v="Ret"/>
    <n v="365"/>
    <s v="No"/>
    <s v="No"/>
    <s v="Si"/>
    <s v="Si"/>
    <s v="Si"/>
    <s v="No"/>
    <d v="2026-07-26T00:00:00"/>
    <s v=""/>
    <n v="44"/>
    <m/>
    <s v="Carpas"/>
    <s v="C"/>
    <s v="Carpas  C"/>
  </r>
  <r>
    <s v="CP5_X04_"/>
    <x v="4"/>
    <s v="Aguila RN 330cc X 30"/>
    <n v="46"/>
    <m/>
    <m/>
    <d v="2026-04-06T00:00:00"/>
    <n v="180"/>
    <s v="Mayor a 120 días"/>
    <n v="1"/>
    <m/>
    <x v="5"/>
    <s v="Excluir"/>
    <d v="2025-10-08T00:00:00"/>
    <n v="2070"/>
    <n v="62100"/>
    <n v="204.93"/>
    <n v="3128"/>
    <s v="Ret"/>
    <n v="180"/>
    <s v="No"/>
    <s v="No"/>
    <s v="Si"/>
    <s v="Si"/>
    <s v="Si"/>
    <s v="No"/>
    <d v="2026-03-07T00:00:00"/>
    <s v=""/>
    <n v="0"/>
    <m/>
    <s v="Carpas"/>
    <s v="C"/>
    <s v="Carpas  C"/>
  </r>
  <r>
    <s v="CP5_X04_"/>
    <x v="5"/>
    <s v="Club Col TRIGO  330C X 30 "/>
    <n v="1"/>
    <m/>
    <m/>
    <d v="2026-01-05T00:00:00"/>
    <n v="89"/>
    <s v="Menos de 90 dìas"/>
    <n v="0.49444444444444446"/>
    <m/>
    <x v="5"/>
    <s v="Excluir"/>
    <d v="2025-07-09T00:00:00"/>
    <n v="45"/>
    <n v="1350"/>
    <n v="4.4550000000000001"/>
    <n v="21156"/>
    <s v="Ret"/>
    <n v="180"/>
    <s v="No"/>
    <s v="Si"/>
    <s v="No"/>
    <s v="Si"/>
    <s v="No"/>
    <s v="No"/>
    <d v="2025-12-06T00:00:00"/>
    <s v=""/>
    <n v="91"/>
    <m/>
    <s v="Carpas"/>
    <s v="C"/>
    <s v="Carpas  C"/>
  </r>
  <r>
    <s v="CP5_X04_LAT"/>
    <x v="11"/>
    <s v="Envase Clover  320R"/>
    <m/>
    <m/>
    <m/>
    <m/>
    <s v=""/>
    <s v=""/>
    <s v=""/>
    <m/>
    <x v="3"/>
    <s v="Excluir"/>
    <s v=""/>
    <n v="0"/>
    <n v="0"/>
    <n v="0"/>
    <n v="1430"/>
    <s v="Envase"/>
    <n v="0"/>
    <s v="No"/>
    <s v="Si"/>
    <s v="Si"/>
    <s v="Si"/>
    <s v="No"/>
    <s v="No"/>
    <s v=""/>
    <s v=""/>
    <e v="#VALUE!"/>
    <m/>
    <s v="Carpas"/>
    <s v="C"/>
    <s v="Carpas  C"/>
  </r>
  <r>
    <s v="CP5_X04_LAT"/>
    <x v="5"/>
    <s v="Club Col TRIGO  330C X 30 "/>
    <n v="1"/>
    <m/>
    <m/>
    <d v="2025-12-21T00:00:00"/>
    <n v="74"/>
    <s v="Menos de 90 dìas"/>
    <n v="0.41111111111111109"/>
    <s v="NVL 2"/>
    <x v="5"/>
    <s v="Excluir"/>
    <d v="2025-06-24T00:00:00"/>
    <n v="45"/>
    <n v="1350"/>
    <n v="4.4550000000000001"/>
    <n v="21156"/>
    <s v="Ret"/>
    <n v="180"/>
    <s v="No"/>
    <s v="Si"/>
    <s v="No"/>
    <s v="Si"/>
    <s v="No"/>
    <s v="No"/>
    <d v="2025-11-21T00:00:00"/>
    <s v=""/>
    <n v="106"/>
    <m/>
    <s v="Carpas"/>
    <s v="C"/>
    <s v="Carpas  C"/>
  </r>
  <r>
    <s v="CP5_X04_LAT"/>
    <x v="115"/>
    <s v="Budweiser R 330Ccx30"/>
    <m/>
    <n v="35"/>
    <m/>
    <d v="2025-12-05T00:00:00"/>
    <n v="58"/>
    <s v="Menos de 60 días"/>
    <n v="0.32222222222222224"/>
    <s v="OK"/>
    <x v="5"/>
    <s v="Excluir"/>
    <d v="2025-06-08T00:00:00"/>
    <n v="35"/>
    <n v="1050"/>
    <n v="2.62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5_X04_LAT"/>
    <x v="114"/>
    <s v="CORONA REUSABLE 330CC X30"/>
    <m/>
    <n v="39"/>
    <m/>
    <d v="2026-07-19T00:00:00"/>
    <n v="284"/>
    <s v="Mayor a 120 días"/>
    <n v="0.77808219178082194"/>
    <s v="OK"/>
    <x v="5"/>
    <s v="Excluir"/>
    <d v="2025-07-19T00:00:00"/>
    <n v="39"/>
    <n v="1170"/>
    <n v="3.8610000000000002"/>
    <n v="20282"/>
    <s v="Ret"/>
    <n v="365"/>
    <s v="No"/>
    <s v="No"/>
    <s v="Si"/>
    <s v="Si"/>
    <s v="Si"/>
    <s v="No"/>
    <d v="2026-06-19T00:00:00"/>
    <s v=""/>
    <n v="81"/>
    <m/>
    <s v="Carpas"/>
    <s v="C"/>
    <s v="Carpas  C"/>
  </r>
  <r>
    <s v="CP5_X05"/>
    <x v="106"/>
    <s v="Costeña R 750 X 16"/>
    <n v="22"/>
    <m/>
    <m/>
    <d v="2026-03-30T00:00:00"/>
    <n v="173"/>
    <s v="Mayor a 120 días"/>
    <n v="0.96111111111111114"/>
    <m/>
    <x v="5"/>
    <s v="Excluir"/>
    <d v="2025-10-01T00:00:00"/>
    <n v="792"/>
    <n v="12672"/>
    <n v="95.04"/>
    <n v="20877"/>
    <s v="Ret"/>
    <n v="180"/>
    <s v="No"/>
    <s v="No"/>
    <s v="Si"/>
    <s v="Si"/>
    <s v="Si"/>
    <s v="No"/>
    <d v="2026-02-28T00:00:00"/>
    <s v=""/>
    <n v="7"/>
    <m/>
    <s v="Carpas"/>
    <s v="C"/>
    <s v="Carpas  C"/>
  </r>
  <r>
    <s v="CP5_X05"/>
    <x v="4"/>
    <s v="Aguila RN 330cc X 30"/>
    <n v="1"/>
    <n v="40"/>
    <m/>
    <d v="2026-03-07T00:00:00"/>
    <n v="150"/>
    <s v="Mayor a 120 días"/>
    <n v="0.83333333333333337"/>
    <m/>
    <x v="5"/>
    <s v="Excluir"/>
    <d v="2025-09-08T00:00:00"/>
    <n v="85"/>
    <n v="2550"/>
    <n v="8.4149999999999991"/>
    <n v="3128"/>
    <s v="Ret"/>
    <n v="180"/>
    <s v="No"/>
    <s v="No"/>
    <s v="Si"/>
    <s v="Si"/>
    <s v="Si"/>
    <s v="No"/>
    <d v="2026-02-05T00:00:00"/>
    <s v=""/>
    <n v="30"/>
    <m/>
    <s v="Carpas"/>
    <s v="C"/>
    <s v="Carpas  C"/>
  </r>
  <r>
    <s v="CP5_X05"/>
    <x v="18"/>
    <s v="Club Col R 330cc X 30 N"/>
    <n v="1"/>
    <m/>
    <m/>
    <d v="2026-03-07T00:00:00"/>
    <n v="150"/>
    <s v="Mayor a 120 días"/>
    <n v="0.83333333333333337"/>
    <s v="NVL 1"/>
    <x v="5"/>
    <s v="Excluir"/>
    <d v="2025-09-08T00:00:00"/>
    <n v="45"/>
    <n v="1350"/>
    <n v="4.4550000000000001"/>
    <n v="3751"/>
    <s v="Ret"/>
    <n v="180"/>
    <s v="No"/>
    <s v="No"/>
    <s v="Si"/>
    <s v="Si"/>
    <s v="Si"/>
    <s v="No"/>
    <d v="2026-02-05T00:00:00"/>
    <s v=""/>
    <n v="30"/>
    <m/>
    <s v="Carpas"/>
    <s v="C"/>
    <s v="Carpas  C"/>
  </r>
  <r>
    <s v="CP5_X06_"/>
    <x v="17"/>
    <s v="Caja Plástica Café 330Cc X 30"/>
    <m/>
    <m/>
    <m/>
    <m/>
    <s v=""/>
    <s v=""/>
    <s v=""/>
    <m/>
    <x v="3"/>
    <s v="Excluir"/>
    <s v=""/>
    <n v="0"/>
    <n v="0"/>
    <n v="0"/>
    <n v="3500159"/>
    <s v="Canasta"/>
    <n v="120"/>
    <s v="No"/>
    <s v="Si"/>
    <s v="Si"/>
    <s v="Si"/>
    <s v="No"/>
    <s v="No"/>
    <s v=""/>
    <s v=""/>
    <e v="#VALUE!"/>
    <m/>
    <s v="Carpas"/>
    <s v="C"/>
    <s v="Carpas  C"/>
  </r>
  <r>
    <s v="CP5_X07_"/>
    <x v="15"/>
    <s v="Aguila 0,0 RB 330CC X 30"/>
    <n v="40"/>
    <n v="41"/>
    <m/>
    <d v="2025-10-06T00:00:00"/>
    <n v="-2"/>
    <s v="Vencido"/>
    <n v="-1.1111111111111112E-2"/>
    <m/>
    <x v="2"/>
    <s v="Excluir"/>
    <d v="2025-04-09T00:00:00"/>
    <n v="1841"/>
    <n v="55230"/>
    <n v="182.25899999999999"/>
    <n v="9551"/>
    <s v="Ret"/>
    <n v="180"/>
    <s v="No"/>
    <s v="No"/>
    <s v="No"/>
    <s v="No"/>
    <s v="No"/>
    <s v="Bloquear"/>
    <d v="2025-09-06T00:00:00"/>
    <s v=""/>
    <n v="182"/>
    <m/>
    <s v="Carpas"/>
    <s v="C"/>
    <s v="Carpas  C"/>
  </r>
  <r>
    <s v="CP5_X08"/>
    <x v="114"/>
    <s v="CORONA REUSABLE 330CC X30"/>
    <n v="18"/>
    <m/>
    <m/>
    <d v="2026-07-18T00:00:00"/>
    <n v="283"/>
    <s v="Mayor a 120 días"/>
    <n v="0.77534246575342469"/>
    <m/>
    <x v="1"/>
    <s v=""/>
    <d v="2025-07-18T00:00:00"/>
    <n v="810"/>
    <n v="24300"/>
    <n v="80.19"/>
    <n v="20282"/>
    <s v="Ret"/>
    <n v="365"/>
    <s v="No"/>
    <s v="No"/>
    <s v="Si"/>
    <s v="Si"/>
    <s v="Si"/>
    <s v="No"/>
    <d v="2026-06-18T00:00:00"/>
    <s v=""/>
    <n v="82"/>
    <m/>
    <s v="Carpas"/>
    <s v="C"/>
    <s v="Carpas  C"/>
  </r>
  <r>
    <s v="CP5_X08"/>
    <x v="4"/>
    <s v="Aguila RN 330cc X 30"/>
    <n v="1"/>
    <n v="27"/>
    <m/>
    <d v="2026-04-03T00:00:00"/>
    <n v="177"/>
    <s v="Mayor a 120 días"/>
    <n v="0.98333333333333328"/>
    <m/>
    <x v="5"/>
    <s v="Excluir"/>
    <d v="2025-10-05T00:00:00"/>
    <n v="72"/>
    <n v="2160"/>
    <n v="7.1280000000000001"/>
    <n v="3128"/>
    <s v="Ret"/>
    <n v="180"/>
    <s v="No"/>
    <s v="No"/>
    <s v="Si"/>
    <s v="Si"/>
    <s v="Si"/>
    <s v="No"/>
    <d v="2026-03-04T00:00:00"/>
    <s v=""/>
    <n v="3"/>
    <m/>
    <s v="Carpas"/>
    <s v="C"/>
    <s v="Carpas  C"/>
  </r>
  <r>
    <s v="CP5_X9"/>
    <x v="114"/>
    <s v="CORONA REUSABLE 330CC X30"/>
    <n v="33"/>
    <n v="39"/>
    <m/>
    <d v="2026-07-18T00:00:00"/>
    <n v="283"/>
    <s v="Mayor a 120 días"/>
    <n v="0.77534246575342469"/>
    <m/>
    <x v="1"/>
    <s v=""/>
    <d v="2025-07-18T00:00:00"/>
    <n v="1524"/>
    <n v="45720"/>
    <n v="150.876"/>
    <n v="20282"/>
    <s v="Ret"/>
    <n v="365"/>
    <s v="No"/>
    <s v="No"/>
    <s v="Si"/>
    <s v="Si"/>
    <s v="Si"/>
    <s v="No"/>
    <d v="2026-06-18T00:00:00"/>
    <s v=""/>
    <n v="82"/>
    <m/>
    <s v="Carpas"/>
    <s v="C"/>
    <s v="Carpas  C"/>
  </r>
  <r>
    <s v="CP5_X9"/>
    <x v="114"/>
    <s v="CORONA REUSABLE 330CC X30"/>
    <n v="1"/>
    <m/>
    <m/>
    <d v="2026-07-19T00:00:00"/>
    <n v="284"/>
    <s v="Mayor a 120 días"/>
    <n v="0.77808219178082194"/>
    <m/>
    <x v="5"/>
    <s v="Excluir"/>
    <d v="2025-07-19T00:00:00"/>
    <n v="45"/>
    <n v="1350"/>
    <n v="4.4550000000000001"/>
    <n v="20282"/>
    <s v="Ret"/>
    <n v="365"/>
    <s v="No"/>
    <s v="No"/>
    <s v="Si"/>
    <s v="Si"/>
    <s v="Si"/>
    <s v="No"/>
    <d v="2026-06-19T00:00:00"/>
    <s v=""/>
    <n v="81"/>
    <m/>
    <s v="Carpas"/>
    <s v="C"/>
    <s v="Carpas  C"/>
  </r>
  <r>
    <s v="CP5_X10"/>
    <x v="4"/>
    <s v="Aguila RN 330cc X 30"/>
    <n v="46"/>
    <m/>
    <m/>
    <d v="2026-04-06T00:00:00"/>
    <n v="180"/>
    <s v="Mayor a 120 días"/>
    <n v="1"/>
    <m/>
    <x v="1"/>
    <s v=""/>
    <d v="2025-10-08T00:00:00"/>
    <n v="2070"/>
    <n v="62100"/>
    <n v="204.93"/>
    <n v="3128"/>
    <s v="Ret"/>
    <n v="180"/>
    <s v="No"/>
    <s v="No"/>
    <s v="Si"/>
    <s v="Si"/>
    <s v="Si"/>
    <s v="No"/>
    <d v="2026-03-07T00:00:00"/>
    <s v=""/>
    <n v="0"/>
    <m/>
    <s v="Carpas"/>
    <s v="C"/>
    <s v="Carpas  C"/>
  </r>
  <r>
    <s v="CP5_X11"/>
    <x v="114"/>
    <s v="CORONA REUSABLE 330CC X30"/>
    <n v="32"/>
    <m/>
    <m/>
    <d v="2026-07-18T00:00:00"/>
    <n v="283"/>
    <s v="Mayor a 120 días"/>
    <n v="0.77534246575342469"/>
    <m/>
    <x v="1"/>
    <s v=""/>
    <d v="2025-07-18T00:00:00"/>
    <n v="1440"/>
    <n v="43200"/>
    <n v="142.56"/>
    <n v="20282"/>
    <s v="Ret"/>
    <n v="365"/>
    <s v="No"/>
    <s v="No"/>
    <s v="Si"/>
    <s v="Si"/>
    <s v="Si"/>
    <s v="No"/>
    <d v="2026-06-18T00:00:00"/>
    <s v=""/>
    <n v="82"/>
    <m/>
    <s v="Carpas"/>
    <s v="C"/>
    <s v="Carpas  C"/>
  </r>
  <r>
    <s v="CP5_X11"/>
    <x v="114"/>
    <s v="CORONA REUSABLE 330CC X30"/>
    <n v="11"/>
    <m/>
    <m/>
    <d v="2026-07-19T00:00:00"/>
    <n v="284"/>
    <s v="Mayor a 120 días"/>
    <n v="0.77808219178082194"/>
    <m/>
    <x v="5"/>
    <s v="Excluir"/>
    <d v="2025-07-19T00:00:00"/>
    <n v="495"/>
    <n v="14850"/>
    <n v="49.005000000000003"/>
    <n v="20282"/>
    <s v="Ret"/>
    <n v="365"/>
    <s v="No"/>
    <s v="No"/>
    <s v="Si"/>
    <s v="Si"/>
    <s v="Si"/>
    <s v="No"/>
    <d v="2026-06-19T00:00:00"/>
    <s v=""/>
    <n v="81"/>
    <m/>
    <s v="Carpas"/>
    <s v="C"/>
    <s v="Carpas  C"/>
  </r>
  <r>
    <s v="CP5_X12"/>
    <x v="4"/>
    <s v="Aguila RN 330cc X 30"/>
    <n v="6"/>
    <m/>
    <m/>
    <d v="2026-03-06T00:00:00"/>
    <n v="149"/>
    <s v="Mayor a 120 días"/>
    <n v="0.82777777777777772"/>
    <s v="ROTURA"/>
    <x v="5"/>
    <s v="Excluir"/>
    <d v="2025-09-07T00:00:00"/>
    <n v="270"/>
    <n v="8100"/>
    <n v="26.73"/>
    <n v="3128"/>
    <s v="Ret"/>
    <n v="180"/>
    <s v="No"/>
    <s v="No"/>
    <s v="Si"/>
    <s v="Si"/>
    <s v="Si"/>
    <s v="No"/>
    <d v="2026-02-04T00:00:00"/>
    <s v=""/>
    <n v="31"/>
    <m/>
    <s v="Carpas"/>
    <s v="C"/>
    <s v="Carpas  C"/>
  </r>
  <r>
    <s v="CP5_X12"/>
    <x v="120"/>
    <s v="Aguila Lig NR 330cc X 30"/>
    <n v="8"/>
    <m/>
    <m/>
    <d v="2025-11-27T00:00:00"/>
    <n v="50"/>
    <s v="Menos de 60 días"/>
    <n v="0.27777777777777779"/>
    <s v="NVL 3-RETENIDO"/>
    <x v="9"/>
    <s v="Excluir"/>
    <d v="2025-05-31T00:00:00"/>
    <n v="360"/>
    <n v="10800"/>
    <n v="35.64"/>
    <n v="21184"/>
    <s v="Ret"/>
    <n v="180"/>
    <s v="No"/>
    <s v="Si"/>
    <s v="No"/>
    <s v="Si"/>
    <s v="No"/>
    <s v="No"/>
    <d v="2025-10-28T00:00:00"/>
    <s v=""/>
    <n v="130"/>
    <m/>
    <s v="Carpas"/>
    <s v="C"/>
    <s v="Carpas  C"/>
  </r>
  <r>
    <s v="CP5_X13"/>
    <x v="4"/>
    <s v="Aguila RN 330cc X 30"/>
    <n v="16"/>
    <m/>
    <m/>
    <d v="2026-04-03T00:00:00"/>
    <n v="177"/>
    <s v="Mayor a 120 días"/>
    <n v="0.98333333333333328"/>
    <s v="SACANDO"/>
    <x v="5"/>
    <s v="Excluir"/>
    <d v="2025-10-05T00:00:00"/>
    <n v="720"/>
    <n v="21600"/>
    <n v="71.28"/>
    <n v="3128"/>
    <s v="Ret"/>
    <n v="180"/>
    <s v="No"/>
    <s v="No"/>
    <s v="Si"/>
    <s v="Si"/>
    <s v="Si"/>
    <s v="No"/>
    <d v="2026-03-04T00:00:00"/>
    <s v=""/>
    <n v="3"/>
    <m/>
    <s v="Carpas"/>
    <s v="C"/>
    <s v="Carpas  C"/>
  </r>
  <r>
    <s v="CP5_X14"/>
    <x v="106"/>
    <s v="Costeña R 750 X 16"/>
    <n v="14"/>
    <m/>
    <m/>
    <d v="2026-01-02T00:00:00"/>
    <n v="86"/>
    <s v="Menos de 90 dìas"/>
    <n v="0.4777777777777778"/>
    <m/>
    <x v="0"/>
    <s v="Excluir"/>
    <d v="2025-07-06T00:00:00"/>
    <n v="504"/>
    <n v="8064"/>
    <n v="60.48"/>
    <n v="20877"/>
    <s v="Ret"/>
    <n v="180"/>
    <s v="No"/>
    <s v="No"/>
    <s v="No"/>
    <s v="Si"/>
    <s v="No"/>
    <s v="No"/>
    <d v="2025-12-03T00:00:00"/>
    <s v=""/>
    <n v="94"/>
    <m/>
    <s v="Carpas"/>
    <s v="C"/>
    <s v="Carpas  C"/>
  </r>
  <r>
    <s v="CP5_X14"/>
    <x v="106"/>
    <s v="Costeña R 750 X 16"/>
    <n v="24"/>
    <m/>
    <m/>
    <d v="2026-03-23T00:00:00"/>
    <n v="166"/>
    <s v="Mayor a 120 días"/>
    <n v="0.92222222222222228"/>
    <m/>
    <x v="0"/>
    <s v="Excluir"/>
    <d v="2025-09-24T00:00:00"/>
    <n v="864"/>
    <n v="13824"/>
    <n v="103.68"/>
    <n v="20877"/>
    <s v="Ret"/>
    <n v="180"/>
    <s v="No"/>
    <s v="No"/>
    <s v="Si"/>
    <s v="Si"/>
    <s v="Si"/>
    <s v="No"/>
    <d v="2026-02-21T00:00:00"/>
    <s v=""/>
    <n v="14"/>
    <m/>
    <s v="Carpas"/>
    <s v="C"/>
    <s v="Carpas  C"/>
  </r>
  <r>
    <s v="CP5_X15"/>
    <x v="115"/>
    <s v="Budweiser R 330Ccx30"/>
    <n v="34"/>
    <m/>
    <m/>
    <d v="2025-12-06T00:00:00"/>
    <n v="59"/>
    <s v="Menos de 60 días"/>
    <n v="0.32777777777777778"/>
    <s v="NVL 4"/>
    <x v="2"/>
    <s v="Excluir"/>
    <d v="2025-06-09T00:00:00"/>
    <n v="1530"/>
    <n v="45900"/>
    <n v="114.75"/>
    <n v="22124"/>
    <s v="Ret"/>
    <n v="180"/>
    <s v="No"/>
    <s v="Si"/>
    <s v="No"/>
    <s v="Si"/>
    <s v="No"/>
    <s v="No"/>
    <d v="2025-11-06T00:00:00"/>
    <s v=""/>
    <n v="121"/>
    <m/>
    <s v="Carpas"/>
    <s v="C"/>
    <s v="Carpas  C"/>
  </r>
  <r>
    <s v="CP5_X16"/>
    <x v="4"/>
    <s v="Aguila RN 330cc X 30"/>
    <n v="38"/>
    <m/>
    <m/>
    <d v="2026-03-06T00:00:00"/>
    <n v="149"/>
    <s v="Mayor a 120 días"/>
    <n v="0.82777777777777772"/>
    <m/>
    <x v="0"/>
    <s v="Excluir"/>
    <d v="2025-09-07T00:00:00"/>
    <n v="1710"/>
    <n v="51300"/>
    <n v="169.29"/>
    <n v="3128"/>
    <s v="Ret"/>
    <n v="180"/>
    <s v="No"/>
    <s v="No"/>
    <s v="Si"/>
    <s v="Si"/>
    <s v="Si"/>
    <s v="No"/>
    <d v="2026-02-04T00:00:00"/>
    <s v=""/>
    <n v="31"/>
    <m/>
    <s v="Carpas"/>
    <s v="C"/>
    <s v="Carpas  C"/>
  </r>
  <r>
    <s v="CP5_X PASILLO"/>
    <x v="7"/>
    <s v="Aguila Lig R 750cc X 16"/>
    <n v="18"/>
    <m/>
    <m/>
    <d v="2026-03-24T00:00:00"/>
    <n v="167"/>
    <s v="Mayor a 120 días"/>
    <n v="0.92777777777777781"/>
    <s v="FRIA"/>
    <x v="1"/>
    <s v=""/>
    <d v="2025-09-25T00:00:00"/>
    <n v="648"/>
    <n v="10368"/>
    <n v="77.760000000000005"/>
    <n v="3664"/>
    <s v="Ret"/>
    <n v="180"/>
    <s v="No"/>
    <s v="No"/>
    <s v="Si"/>
    <s v="Si"/>
    <s v="Si"/>
    <s v="No"/>
    <d v="2026-02-22T00:00:00"/>
    <s v=""/>
    <n v="13"/>
    <m/>
    <s v="Carpas"/>
    <s v="C"/>
    <s v="Carpas  C"/>
  </r>
  <r>
    <s v="CP5_X PASILLO"/>
    <x v="111"/>
    <s v="Aguila Rn 1000Cc X 13"/>
    <n v="8"/>
    <m/>
    <m/>
    <d v="2026-04-05T00:00:00"/>
    <n v="179"/>
    <s v="Mayor a 120 días"/>
    <n v="0.99444444444444446"/>
    <m/>
    <x v="1"/>
    <s v=""/>
    <d v="2025-10-07T00:00:00"/>
    <n v="288"/>
    <n v="3744"/>
    <n v="37.44"/>
    <n v="9494"/>
    <s v="Ret"/>
    <n v="180"/>
    <s v="No"/>
    <s v="No"/>
    <s v="Si"/>
    <s v="Si"/>
    <s v="Si"/>
    <s v="No"/>
    <d v="2026-03-06T00:00:00"/>
    <s v=""/>
    <n v="1"/>
    <m/>
    <s v="Carpas"/>
    <s v="C"/>
    <s v="Carpas  C"/>
  </r>
  <r>
    <s v="CP5_X17"/>
    <x v="4"/>
    <s v="Aguila RN 330cc X 30"/>
    <n v="46"/>
    <m/>
    <m/>
    <d v="2026-04-04T00:00:00"/>
    <n v="178"/>
    <s v="Mayor a 120 días"/>
    <n v="0.98888888888888893"/>
    <m/>
    <x v="5"/>
    <s v="Excluir"/>
    <d v="2025-10-06T00:00:00"/>
    <n v="2070"/>
    <n v="62100"/>
    <n v="204.93"/>
    <n v="3128"/>
    <s v="Ret"/>
    <n v="180"/>
    <s v="No"/>
    <s v="No"/>
    <s v="Si"/>
    <s v="Si"/>
    <s v="Si"/>
    <s v="No"/>
    <d v="2026-03-05T00:00:00"/>
    <s v=""/>
    <n v="2"/>
    <m/>
    <s v="Carpas"/>
    <s v="C"/>
    <s v="Carpas  C"/>
  </r>
  <r>
    <s v="CP5_X18"/>
    <x v="4"/>
    <s v="Aguila RN 330cc X 30"/>
    <n v="54"/>
    <m/>
    <m/>
    <d v="2026-04-04T00:00:00"/>
    <n v="178"/>
    <s v="Mayor a 120 días"/>
    <n v="0.98888888888888893"/>
    <m/>
    <x v="5"/>
    <s v="Excluir"/>
    <d v="2025-10-06T00:00:00"/>
    <n v="2430"/>
    <n v="72900"/>
    <n v="240.57"/>
    <n v="3128"/>
    <s v="Ret"/>
    <n v="180"/>
    <s v="No"/>
    <s v="No"/>
    <s v="Si"/>
    <s v="Si"/>
    <s v="Si"/>
    <s v="No"/>
    <d v="2026-03-05T00:00:00"/>
    <s v=""/>
    <n v="2"/>
    <m/>
    <s v="Carpas"/>
    <s v="C"/>
    <s v="Carpas  C"/>
  </r>
  <r>
    <s v="CP5_X19"/>
    <x v="113"/>
    <s v="Poker R 750cc X 16"/>
    <n v="30"/>
    <m/>
    <m/>
    <d v="2026-03-07T00:00:00"/>
    <n v="150"/>
    <s v="Mayor a 120 días"/>
    <n v="0.83333333333333337"/>
    <s v="NVL 1"/>
    <x v="1"/>
    <s v=""/>
    <d v="2025-09-08T00:00:00"/>
    <n v="1080"/>
    <n v="17280"/>
    <n v="129.6"/>
    <n v="3659"/>
    <s v="Ret"/>
    <n v="180"/>
    <s v="No"/>
    <s v="No"/>
    <s v="Si"/>
    <s v="Si"/>
    <s v="Si"/>
    <s v="No"/>
    <d v="2026-02-05T00:00:00"/>
    <s v=""/>
    <n v="30"/>
    <m/>
    <s v="Carpas"/>
    <s v="C"/>
    <s v="Carpas  C"/>
  </r>
  <r>
    <s v="CP5_X19"/>
    <x v="113"/>
    <s v="Poker R 750cc X 16"/>
    <n v="10"/>
    <m/>
    <m/>
    <d v="2026-03-29T00:00:00"/>
    <n v="172"/>
    <s v="Mayor a 120 días"/>
    <n v="0.9555555555555556"/>
    <m/>
    <x v="5"/>
    <s v="Excluir"/>
    <d v="2025-09-30T00:00:00"/>
    <n v="360"/>
    <n v="5760"/>
    <n v="43.2"/>
    <n v="3659"/>
    <s v="Ret"/>
    <n v="180"/>
    <s v="No"/>
    <s v="No"/>
    <s v="Si"/>
    <s v="Si"/>
    <s v="Si"/>
    <s v="No"/>
    <d v="2026-02-27T00:00:00"/>
    <s v=""/>
    <n v="8"/>
    <m/>
    <s v="Carpas"/>
    <s v="C"/>
    <s v="Carpas  C"/>
  </r>
  <r>
    <s v="CP5_X20"/>
    <x v="115"/>
    <s v="Budweiser R 330Ccx30"/>
    <n v="34"/>
    <m/>
    <m/>
    <d v="2025-12-05T00:00:00"/>
    <n v="58"/>
    <s v="Menos de 60 días"/>
    <n v="0.32222222222222224"/>
    <s v="OK"/>
    <x v="5"/>
    <s v="Excluir"/>
    <d v="2025-06-08T00:00:00"/>
    <n v="1530"/>
    <n v="45900"/>
    <n v="114.7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5_X20"/>
    <x v="108"/>
    <s v="Poker Rn 1000Cc X 13"/>
    <n v="1"/>
    <n v="27"/>
    <m/>
    <d v="2026-03-18T00:00:00"/>
    <n v="161"/>
    <s v="Mayor a 120 días"/>
    <n v="0.89444444444444449"/>
    <s v="OK"/>
    <x v="5"/>
    <s v="Excluir"/>
    <d v="2025-09-19T00:00:00"/>
    <n v="63"/>
    <n v="819"/>
    <n v="8.19"/>
    <n v="9480"/>
    <s v="Ret"/>
    <n v="180"/>
    <s v="No"/>
    <s v="No"/>
    <s v="Si"/>
    <s v="Si"/>
    <s v="Si"/>
    <s v="No"/>
    <d v="2026-02-16T00:00:00"/>
    <s v=""/>
    <n v="19"/>
    <m/>
    <s v="Carpas"/>
    <s v="C"/>
    <s v="Carpas  C"/>
  </r>
  <r>
    <s v="CP5_X21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Carpas"/>
    <s v="C"/>
    <s v="Carpas  C"/>
  </r>
  <r>
    <s v="CP5_X22"/>
    <x v="4"/>
    <s v="Aguila RN 330cc X 30"/>
    <n v="10"/>
    <m/>
    <m/>
    <d v="2026-03-07T00:00:00"/>
    <n v="150"/>
    <s v="Mayor a 120 días"/>
    <n v="0.83333333333333337"/>
    <m/>
    <x v="5"/>
    <s v="Excluir"/>
    <d v="2025-09-08T00:00:00"/>
    <n v="450"/>
    <n v="13500"/>
    <n v="44.55"/>
    <n v="3128"/>
    <s v="Ret"/>
    <n v="180"/>
    <s v="No"/>
    <s v="No"/>
    <s v="Si"/>
    <s v="Si"/>
    <s v="Si"/>
    <s v="No"/>
    <d v="2026-02-05T00:00:00"/>
    <s v=""/>
    <n v="30"/>
    <m/>
    <s v="Carpas"/>
    <s v="C"/>
    <s v="Carpas  C"/>
  </r>
  <r>
    <s v="CP5_X22"/>
    <x v="113"/>
    <s v="Poker R 750cc X 16"/>
    <n v="1"/>
    <m/>
    <m/>
    <d v="2026-03-29T00:00:00"/>
    <n v="172"/>
    <s v="Mayor a 120 días"/>
    <n v="0.9555555555555556"/>
    <m/>
    <x v="5"/>
    <s v="Excluir"/>
    <d v="2025-09-30T00:00:00"/>
    <n v="36"/>
    <n v="576"/>
    <n v="4.32"/>
    <n v="3659"/>
    <s v="Ret"/>
    <n v="180"/>
    <s v="No"/>
    <s v="No"/>
    <s v="Si"/>
    <s v="Si"/>
    <s v="Si"/>
    <s v="No"/>
    <d v="2026-02-27T00:00:00"/>
    <s v=""/>
    <n v="8"/>
    <m/>
    <s v="Carpas"/>
    <s v="C"/>
    <s v="Carpas  C"/>
  </r>
  <r>
    <s v="CP5_X22"/>
    <x v="19"/>
    <s v="Aguila Lig R 330cc X 30"/>
    <n v="2"/>
    <m/>
    <m/>
    <d v="2026-03-20T00:00:00"/>
    <n v="163"/>
    <s v="Mayor a 120 días"/>
    <n v="0.90555555555555556"/>
    <m/>
    <x v="5"/>
    <s v="Excluir"/>
    <d v="2025-09-21T00:00:00"/>
    <n v="90"/>
    <n v="2700"/>
    <n v="8.91"/>
    <n v="2160"/>
    <s v="Ret"/>
    <n v="180"/>
    <s v="No"/>
    <s v="No"/>
    <s v="Si"/>
    <s v="Si"/>
    <s v="Si"/>
    <s v="No"/>
    <d v="2026-02-18T00:00:00"/>
    <s v=""/>
    <n v="17"/>
    <m/>
    <s v="Carpas"/>
    <s v="C"/>
    <s v="Carpas  C"/>
  </r>
  <r>
    <s v="CP5_X23"/>
    <x v="4"/>
    <s v="Aguila RN 330cc X 30"/>
    <n v="46"/>
    <m/>
    <m/>
    <d v="2026-04-03T00:00:00"/>
    <n v="177"/>
    <s v="Mayor a 120 días"/>
    <n v="0.98333333333333328"/>
    <m/>
    <x v="5"/>
    <s v="Excluir"/>
    <d v="2025-10-05T00:00:00"/>
    <n v="2070"/>
    <n v="62100"/>
    <n v="204.93"/>
    <n v="3128"/>
    <s v="Ret"/>
    <n v="180"/>
    <s v="No"/>
    <s v="No"/>
    <s v="Si"/>
    <s v="Si"/>
    <s v="Si"/>
    <s v="No"/>
    <d v="2026-03-04T00:00:00"/>
    <s v=""/>
    <n v="3"/>
    <m/>
    <s v="Carpas"/>
    <s v="C"/>
    <s v="Carpas  C"/>
  </r>
  <r>
    <s v="CP5_X24  "/>
    <x v="115"/>
    <s v="Budweiser R 330Ccx30"/>
    <n v="10"/>
    <m/>
    <m/>
    <d v="2025-12-06T00:00:00"/>
    <n v="59"/>
    <s v="Menos de 60 días"/>
    <n v="0.32777777777777778"/>
    <s v="OK"/>
    <x v="5"/>
    <s v="Excluir"/>
    <d v="2025-06-09T00:00:00"/>
    <n v="450"/>
    <n v="13500"/>
    <n v="33.75"/>
    <n v="22124"/>
    <s v="Ret"/>
    <n v="180"/>
    <s v="No"/>
    <s v="Si"/>
    <s v="No"/>
    <s v="Si"/>
    <s v="No"/>
    <s v="No"/>
    <d v="2025-11-06T00:00:00"/>
    <s v=""/>
    <n v="121"/>
    <m/>
    <s v="Carpas"/>
    <s v="C"/>
    <s v="Carpas  C"/>
  </r>
  <r>
    <s v="CP5_X24  "/>
    <x v="115"/>
    <s v="Budweiser R 330Ccx30"/>
    <n v="40"/>
    <m/>
    <m/>
    <d v="2025-12-05T00:00:00"/>
    <n v="58"/>
    <s v="Menos de 60 días"/>
    <n v="0.32222222222222224"/>
    <s v="OK"/>
    <x v="5"/>
    <s v="Excluir"/>
    <d v="2025-06-08T00:00:00"/>
    <n v="1800"/>
    <n v="54000"/>
    <n v="13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5_X25"/>
    <x v="106"/>
    <s v="Costeña R 750 X 16"/>
    <n v="34"/>
    <m/>
    <m/>
    <d v="2026-03-23T00:00:00"/>
    <n v="166"/>
    <s v="Mayor a 120 días"/>
    <n v="0.92222222222222228"/>
    <m/>
    <x v="1"/>
    <s v=""/>
    <d v="2025-09-24T00:00:00"/>
    <n v="1224"/>
    <n v="19584"/>
    <n v="146.88"/>
    <n v="20877"/>
    <s v="Ret"/>
    <n v="180"/>
    <s v="No"/>
    <s v="No"/>
    <s v="Si"/>
    <s v="Si"/>
    <s v="Si"/>
    <s v="No"/>
    <d v="2026-02-21T00:00:00"/>
    <s v=""/>
    <n v="14"/>
    <m/>
    <s v="Carpas"/>
    <s v="C"/>
    <s v="Carpas  C"/>
  </r>
  <r>
    <s v="CP5_X25"/>
    <x v="106"/>
    <s v="Costeña R 750 X 16"/>
    <n v="8"/>
    <m/>
    <m/>
    <d v="2026-03-30T00:00:00"/>
    <n v="173"/>
    <s v="Mayor a 120 días"/>
    <n v="0.96111111111111114"/>
    <m/>
    <x v="5"/>
    <s v="Excluir"/>
    <d v="2025-10-01T00:00:00"/>
    <n v="288"/>
    <n v="4608"/>
    <n v="34.56"/>
    <n v="20877"/>
    <s v="Ret"/>
    <n v="180"/>
    <s v="No"/>
    <s v="No"/>
    <s v="Si"/>
    <s v="Si"/>
    <s v="Si"/>
    <s v="No"/>
    <d v="2026-02-28T00:00:00"/>
    <s v=""/>
    <n v="7"/>
    <m/>
    <s v="Carpas"/>
    <s v="C"/>
    <s v="Carpas  C"/>
  </r>
  <r>
    <s v="CP5_X26"/>
    <x v="115"/>
    <s v="Budweiser R 330Ccx30"/>
    <n v="24"/>
    <m/>
    <m/>
    <d v="2025-12-06T00:00:00"/>
    <n v="59"/>
    <s v="Menos de 60 días"/>
    <n v="0.32777777777777778"/>
    <s v="OK"/>
    <x v="5"/>
    <s v="Excluir"/>
    <d v="2025-06-09T00:00:00"/>
    <n v="1080"/>
    <n v="32400"/>
    <n v="81"/>
    <n v="22124"/>
    <s v="Ret"/>
    <n v="180"/>
    <s v="No"/>
    <s v="Si"/>
    <s v="No"/>
    <s v="Si"/>
    <s v="No"/>
    <s v="No"/>
    <d v="2025-11-06T00:00:00"/>
    <s v=""/>
    <n v="121"/>
    <m/>
    <s v="Carpas"/>
    <s v="C"/>
    <s v="Carpas  C"/>
  </r>
  <r>
    <s v="CP5_X26"/>
    <x v="115"/>
    <s v="Budweiser R 330Ccx30"/>
    <n v="28"/>
    <m/>
    <m/>
    <d v="2025-12-05T00:00:00"/>
    <n v="58"/>
    <s v="Menos de 60 días"/>
    <n v="0.32222222222222224"/>
    <s v="OK"/>
    <x v="5"/>
    <s v="Excluir"/>
    <d v="2025-06-08T00:00:00"/>
    <n v="1260"/>
    <n v="37800"/>
    <n v="94.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5_X27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Carpas"/>
    <s v="C"/>
    <s v="Carpas  C"/>
  </r>
  <r>
    <s v="CP5_X28"/>
    <x v="4"/>
    <s v="Aguila RN 330cc X 30"/>
    <n v="1"/>
    <n v="43"/>
    <m/>
    <d v="2026-04-03T00:00:00"/>
    <n v="177"/>
    <s v="Mayor a 120 días"/>
    <n v="0.98333333333333328"/>
    <m/>
    <x v="5"/>
    <s v="Excluir"/>
    <d v="2025-10-05T00:00:00"/>
    <n v="88"/>
    <n v="2640"/>
    <n v="8.7119999999999997"/>
    <n v="3128"/>
    <s v="Ret"/>
    <n v="180"/>
    <s v="No"/>
    <s v="No"/>
    <s v="Si"/>
    <s v="Si"/>
    <s v="Si"/>
    <s v="No"/>
    <d v="2026-03-04T00:00:00"/>
    <s v=""/>
    <n v="3"/>
    <m/>
    <s v="Carpas"/>
    <s v="C"/>
    <s v="Carpas  C"/>
  </r>
  <r>
    <s v="CP5_X29"/>
    <x v="116"/>
    <s v="Aguila R 750cc X 16"/>
    <n v="6"/>
    <m/>
    <m/>
    <d v="2026-03-29T00:00:00"/>
    <n v="172"/>
    <s v="Mayor a 120 días"/>
    <n v="0.9555555555555556"/>
    <m/>
    <x v="1"/>
    <s v=""/>
    <d v="2025-09-30T00:00:00"/>
    <n v="216"/>
    <n v="3456"/>
    <n v="25.92"/>
    <n v="3583"/>
    <s v="Ret"/>
    <n v="180"/>
    <s v="No"/>
    <s v="No"/>
    <s v="Si"/>
    <s v="Si"/>
    <s v="Si"/>
    <s v="No"/>
    <d v="2026-02-27T00:00:00"/>
    <s v=""/>
    <n v="8"/>
    <m/>
    <s v="Carpas"/>
    <s v="C"/>
    <s v="Carpas  C"/>
  </r>
  <r>
    <s v="CP5_X30"/>
    <x v="7"/>
    <s v="Aguila Lig R 750cc X 16"/>
    <n v="46"/>
    <m/>
    <m/>
    <d v="2026-03-24T00:00:00"/>
    <n v="167"/>
    <s v="Mayor a 120 días"/>
    <n v="0.92777777777777781"/>
    <m/>
    <x v="1"/>
    <s v=""/>
    <d v="2025-09-25T00:00:00"/>
    <n v="1656"/>
    <n v="26496"/>
    <n v="198.72"/>
    <n v="3664"/>
    <s v="Ret"/>
    <n v="180"/>
    <s v="No"/>
    <s v="No"/>
    <s v="Si"/>
    <s v="Si"/>
    <s v="Si"/>
    <s v="No"/>
    <d v="2026-02-22T00:00:00"/>
    <s v=""/>
    <n v="13"/>
    <m/>
    <s v="Carpas"/>
    <s v="C"/>
    <s v="Carpas  C"/>
  </r>
  <r>
    <s v="CP5_X31"/>
    <x v="7"/>
    <s v="Aguila Lig R 750cc X 16"/>
    <n v="46"/>
    <m/>
    <m/>
    <d v="2026-03-24T00:00:00"/>
    <n v="167"/>
    <s v="Mayor a 120 días"/>
    <n v="0.92777777777777781"/>
    <m/>
    <x v="1"/>
    <s v=""/>
    <d v="2025-09-25T00:00:00"/>
    <n v="1656"/>
    <n v="26496"/>
    <n v="198.72"/>
    <n v="3664"/>
    <s v="Ret"/>
    <n v="180"/>
    <s v="No"/>
    <s v="No"/>
    <s v="Si"/>
    <s v="Si"/>
    <s v="Si"/>
    <s v="No"/>
    <d v="2026-02-22T00:00:00"/>
    <s v=""/>
    <n v="13"/>
    <m/>
    <s v="Carpas"/>
    <s v="C"/>
    <s v="Carpas  C"/>
  </r>
  <r>
    <s v="CP5_X31"/>
    <x v="108"/>
    <s v="Poker Rn 1000Cc X 13"/>
    <n v="1"/>
    <m/>
    <m/>
    <d v="2026-03-10T00:00:00"/>
    <n v="153"/>
    <s v="Mayor a 120 días"/>
    <n v="0.85"/>
    <s v="NVL 2"/>
    <x v="5"/>
    <s v="Excluir"/>
    <d v="2025-09-11T00:00:00"/>
    <n v="36"/>
    <n v="468"/>
    <n v="4.68"/>
    <n v="9480"/>
    <s v="Ret"/>
    <n v="180"/>
    <s v="No"/>
    <s v="No"/>
    <s v="Si"/>
    <s v="Si"/>
    <s v="Si"/>
    <s v="No"/>
    <d v="2026-02-08T00:00:00"/>
    <s v=""/>
    <n v="27"/>
    <m/>
    <s v="Carpas"/>
    <s v="C"/>
    <s v="Carpas  C"/>
  </r>
  <r>
    <s v="CP5_X31"/>
    <x v="108"/>
    <s v="Poker Rn 1000Cc X 13"/>
    <n v="1"/>
    <m/>
    <m/>
    <d v="2026-01-16T00:00:00"/>
    <n v="100"/>
    <s v="Menos de 120 días"/>
    <n v="0.55555555555555558"/>
    <s v="NVL 2"/>
    <x v="5"/>
    <s v="Excluir"/>
    <d v="2025-07-20T00:00:00"/>
    <n v="36"/>
    <n v="468"/>
    <n v="4.68"/>
    <n v="9480"/>
    <s v="Ret"/>
    <n v="180"/>
    <s v="No"/>
    <s v="No"/>
    <s v="No"/>
    <s v="Si"/>
    <s v="Si"/>
    <s v="No"/>
    <d v="2025-12-17T00:00:00"/>
    <s v=""/>
    <n v="80"/>
    <m/>
    <s v="Carpas"/>
    <s v="C"/>
    <s v="Carpas  C"/>
  </r>
  <r>
    <s v="CP5_X31"/>
    <x v="110"/>
    <s v="Aguila Lig Rn 1000Cc X 13"/>
    <n v="1"/>
    <n v="35"/>
    <m/>
    <d v="2025-12-28T00:00:00"/>
    <n v="81"/>
    <s v="Menos de 90 dìas"/>
    <n v="0.45"/>
    <m/>
    <x v="0"/>
    <s v="Excluir"/>
    <d v="2025-07-01T00:00:00"/>
    <n v="71"/>
    <n v="923"/>
    <n v="9.23"/>
    <n v="9482"/>
    <s v="Ret"/>
    <n v="180"/>
    <s v="No"/>
    <s v="Si"/>
    <s v="No"/>
    <s v="Si"/>
    <s v="No"/>
    <s v="No"/>
    <d v="2025-11-28T00:00:00"/>
    <s v=""/>
    <n v="99"/>
    <m/>
    <s v="Carpas"/>
    <s v="C"/>
    <s v="Carpas  C"/>
  </r>
  <r>
    <s v="CP5_X31"/>
    <x v="110"/>
    <s v="Aguila Lig Rn 1000Cc X 13"/>
    <n v="10"/>
    <m/>
    <m/>
    <d v="2026-01-15T00:00:00"/>
    <n v="99"/>
    <s v="Menos de 120 días"/>
    <n v="0.55000000000000004"/>
    <s v="OK"/>
    <x v="0"/>
    <s v="Excluir"/>
    <d v="2025-07-19T00:00:00"/>
    <n v="360"/>
    <n v="4680"/>
    <n v="46.8"/>
    <n v="9482"/>
    <s v="Ret"/>
    <n v="180"/>
    <s v="No"/>
    <s v="No"/>
    <s v="No"/>
    <s v="Si"/>
    <s v="Si"/>
    <s v="No"/>
    <d v="2025-12-16T00:00:00"/>
    <s v=""/>
    <n v="81"/>
    <m/>
    <s v="Carpas"/>
    <s v="C"/>
    <s v="Carpas  C"/>
  </r>
  <r>
    <s v="CP5_X31"/>
    <x v="110"/>
    <s v="Aguila Lig Rn 1000Cc X 13"/>
    <n v="12"/>
    <m/>
    <m/>
    <d v="2026-01-15T00:00:00"/>
    <n v="99"/>
    <s v="Menos de 120 días"/>
    <n v="0.55000000000000004"/>
    <s v="OK"/>
    <x v="0"/>
    <s v="Excluir"/>
    <d v="2025-07-19T00:00:00"/>
    <n v="432"/>
    <n v="5616"/>
    <n v="56.16"/>
    <n v="9482"/>
    <s v="Ret"/>
    <n v="180"/>
    <s v="No"/>
    <s v="No"/>
    <s v="No"/>
    <s v="Si"/>
    <s v="Si"/>
    <s v="No"/>
    <d v="2025-12-16T00:00:00"/>
    <s v=""/>
    <n v="81"/>
    <m/>
    <s v="Carpas"/>
    <s v="C"/>
    <s v="Carpas  C"/>
  </r>
  <r>
    <s v="CP6_Y01"/>
    <x v="10"/>
    <s v="Envase Marron 330R"/>
    <m/>
    <m/>
    <m/>
    <m/>
    <s v=""/>
    <s v=""/>
    <s v=""/>
    <m/>
    <x v="3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  <e v="#VALUE!"/>
    <m/>
    <s v="Carpas"/>
    <s v="C"/>
    <s v="Carpas  C"/>
  </r>
  <r>
    <s v="CP6_Y02"/>
    <x v="4"/>
    <s v="Aguila RN 330cc X 30"/>
    <n v="38"/>
    <m/>
    <m/>
    <d v="2026-03-07T00:00:00"/>
    <n v="150"/>
    <s v="Mayor a 120 días"/>
    <n v="0.83333333333333337"/>
    <s v="NVL 2"/>
    <x v="5"/>
    <s v="Excluir"/>
    <d v="2025-09-08T00:00:00"/>
    <n v="1710"/>
    <n v="51300"/>
    <n v="169.29"/>
    <n v="3128"/>
    <s v="Ret"/>
    <n v="180"/>
    <s v="No"/>
    <s v="No"/>
    <s v="Si"/>
    <s v="Si"/>
    <s v="Si"/>
    <s v="No"/>
    <d v="2026-02-05T00:00:00"/>
    <s v=""/>
    <n v="30"/>
    <m/>
    <s v="Carpas"/>
    <s v="C"/>
    <s v="Carpas  C"/>
  </r>
  <r>
    <s v="CP6_Y03"/>
    <x v="115"/>
    <s v="Budweiser R 330Ccx30"/>
    <n v="6"/>
    <m/>
    <m/>
    <d v="2025-12-06T00:00:00"/>
    <n v="59"/>
    <s v="Menos de 60 días"/>
    <n v="0.32777777777777778"/>
    <s v="OK"/>
    <x v="5"/>
    <s v="Excluir"/>
    <d v="2025-06-09T00:00:00"/>
    <n v="270"/>
    <n v="8100"/>
    <n v="20.25"/>
    <n v="22124"/>
    <s v="Ret"/>
    <n v="180"/>
    <s v="No"/>
    <s v="Si"/>
    <s v="No"/>
    <s v="Si"/>
    <s v="No"/>
    <s v="No"/>
    <d v="2025-11-06T00:00:00"/>
    <s v=""/>
    <n v="121"/>
    <m/>
    <s v="Carpas"/>
    <s v="C"/>
    <s v="Carpas  C"/>
  </r>
  <r>
    <s v="CP6_Y03"/>
    <x v="115"/>
    <s v="Budweiser R 330Ccx30"/>
    <n v="28"/>
    <m/>
    <m/>
    <d v="2025-12-05T00:00:00"/>
    <n v="58"/>
    <s v="Menos de 60 días"/>
    <n v="0.32222222222222224"/>
    <s v="OK"/>
    <x v="5"/>
    <s v="Excluir"/>
    <d v="2025-06-08T00:00:00"/>
    <n v="1260"/>
    <n v="37800"/>
    <n v="94.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6_Y03-LAT"/>
    <x v="115"/>
    <s v="Budweiser R 330Ccx30"/>
    <n v="19"/>
    <m/>
    <m/>
    <d v="2025-12-05T00:00:00"/>
    <n v="58"/>
    <s v="Menos de 60 días"/>
    <n v="0.32222222222222224"/>
    <s v="OK"/>
    <x v="5"/>
    <s v="Excluir"/>
    <d v="2025-06-08T00:00:00"/>
    <n v="855"/>
    <n v="25650"/>
    <n v="64.12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6_Y04"/>
    <x v="115"/>
    <s v="Budweiser R 330Ccx30"/>
    <n v="23"/>
    <m/>
    <m/>
    <d v="2025-12-05T00:00:00"/>
    <n v="58"/>
    <s v="Menos de 60 días"/>
    <n v="0.32222222222222224"/>
    <s v="OK"/>
    <x v="5"/>
    <s v="Excluir"/>
    <d v="2025-06-08T00:00:00"/>
    <n v="1035"/>
    <n v="31050"/>
    <n v="77.62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6_Y05"/>
    <x v="20"/>
    <s v="REDDS CITRUS RB 330 X30"/>
    <n v="12"/>
    <m/>
    <m/>
    <d v="2025-11-19T00:00:00"/>
    <n v="42"/>
    <s v="Menos de 60 días"/>
    <n v="0.23333333333333334"/>
    <m/>
    <x v="5"/>
    <s v="Excluir"/>
    <d v="2025-05-23T00:00:00"/>
    <n v="540"/>
    <n v="16200"/>
    <n v="53.46"/>
    <n v="22363"/>
    <s v="Ret"/>
    <n v="180"/>
    <s v="No"/>
    <s v="Si"/>
    <s v="No"/>
    <s v="Si"/>
    <s v="No"/>
    <s v="No"/>
    <d v="2025-10-20T00:00:00"/>
    <s v=""/>
    <n v="138"/>
    <m/>
    <s v="Carpas"/>
    <s v="C"/>
    <s v="Carpas  C"/>
  </r>
  <r>
    <s v="CP6_Y05"/>
    <x v="111"/>
    <s v="Aguila Rn 1000Cc X 13"/>
    <n v="1"/>
    <m/>
    <m/>
    <d v="2026-03-09T00:00:00"/>
    <n v="152"/>
    <s v="Mayor a 120 días"/>
    <n v="0.84444444444444444"/>
    <m/>
    <x v="5"/>
    <s v="Excluir"/>
    <d v="2025-09-10T00:00:00"/>
    <n v="36"/>
    <n v="468"/>
    <n v="4.68"/>
    <n v="9494"/>
    <s v="Ret"/>
    <n v="180"/>
    <s v="No"/>
    <s v="No"/>
    <s v="Si"/>
    <s v="Si"/>
    <s v="Si"/>
    <s v="No"/>
    <d v="2026-02-07T00:00:00"/>
    <s v=""/>
    <n v="28"/>
    <m/>
    <s v="Carpas"/>
    <s v="C"/>
    <s v="Carpas  C"/>
  </r>
  <r>
    <s v="CP6_Y06"/>
    <x v="115"/>
    <s v="Budweiser R 330Ccx30"/>
    <n v="2"/>
    <m/>
    <m/>
    <d v="2026-01-19T00:00:00"/>
    <n v="103"/>
    <s v="Menos de 120 días"/>
    <n v="0.57222222222222219"/>
    <s v="OK-ATRÁS"/>
    <x v="5"/>
    <s v="Excluir"/>
    <d v="2025-07-23T00:00:00"/>
    <n v="90"/>
    <n v="2700"/>
    <n v="6.75"/>
    <n v="22124"/>
    <s v="Ret"/>
    <n v="180"/>
    <s v="No"/>
    <s v="No"/>
    <s v="No"/>
    <s v="Si"/>
    <s v="Si"/>
    <s v="No"/>
    <d v="2025-12-20T00:00:00"/>
    <s v=""/>
    <n v="77"/>
    <m/>
    <s v="Carpas"/>
    <s v="C"/>
    <s v="Carpas  C"/>
  </r>
  <r>
    <s v="CP6_Y06"/>
    <x v="115"/>
    <s v="Budweiser R 330Ccx30"/>
    <n v="20"/>
    <m/>
    <m/>
    <d v="2025-12-05T00:00:00"/>
    <n v="58"/>
    <s v="Menos de 60 días"/>
    <n v="0.32222222222222224"/>
    <s v="OK-FRENTE"/>
    <x v="5"/>
    <s v="Excluir"/>
    <d v="2025-06-08T00:00:00"/>
    <n v="900"/>
    <n v="27000"/>
    <n v="67.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6_Y7"/>
    <x v="115"/>
    <s v="Budweiser R 330Ccx30"/>
    <n v="14"/>
    <m/>
    <m/>
    <d v="2025-12-05T00:00:00"/>
    <n v="58"/>
    <s v="Menos de 60 días"/>
    <n v="0.32222222222222224"/>
    <s v="OK"/>
    <x v="5"/>
    <s v="Excluir"/>
    <d v="2025-06-08T00:00:00"/>
    <n v="630"/>
    <n v="18900"/>
    <n v="47.2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6_Y8"/>
    <x v="115"/>
    <s v="Budweiser R 330Ccx30"/>
    <n v="16"/>
    <m/>
    <m/>
    <d v="2025-12-05T00:00:00"/>
    <n v="58"/>
    <s v="Menos de 60 días"/>
    <n v="0.32222222222222224"/>
    <s v="OK"/>
    <x v="5"/>
    <s v="Excluir"/>
    <d v="2025-06-08T00:00:00"/>
    <n v="720"/>
    <n v="21600"/>
    <n v="54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6_Y9 "/>
    <x v="4"/>
    <s v="Aguila RN 330cc X 30"/>
    <n v="38"/>
    <m/>
    <m/>
    <d v="2026-02-28T00:00:00"/>
    <n v="143"/>
    <s v="Mayor a 120 días"/>
    <n v="0.7944444444444444"/>
    <m/>
    <x v="0"/>
    <s v="Excluir"/>
    <d v="2025-09-01T00:00:00"/>
    <n v="1710"/>
    <n v="51300"/>
    <n v="169.29"/>
    <n v="3128"/>
    <s v="Ret"/>
    <n v="180"/>
    <s v="No"/>
    <s v="No"/>
    <s v="Si"/>
    <s v="Si"/>
    <s v="Si"/>
    <s v="No"/>
    <d v="2026-01-29T00:00:00"/>
    <s v=""/>
    <n v="37"/>
    <m/>
    <s v="Carpas"/>
    <s v="C"/>
    <s v="Carpas  C"/>
  </r>
  <r>
    <s v="CP6_Y10"/>
    <x v="121"/>
    <s v="MIKES LATA HARD LEMONADE 355 X 24"/>
    <m/>
    <m/>
    <n v="34290"/>
    <d v="2023-11-06T00:00:00"/>
    <n v="-702"/>
    <s v="Vencido"/>
    <n v="-1.9232876712328768"/>
    <m/>
    <x v="2"/>
    <s v="Excluir"/>
    <d v="2022-11-06T00:00:00"/>
    <n v="0"/>
    <n v="34290"/>
    <n v="114.8715"/>
    <n v="13763"/>
    <s v="Global Brand"/>
    <n v="365"/>
    <s v="No"/>
    <s v="No"/>
    <s v="No"/>
    <s v="No"/>
    <s v="No"/>
    <s v="Bloquear"/>
    <d v="2023-10-07T00:00:00"/>
    <s v=""/>
    <n v="1067"/>
    <m/>
    <s v="Carpas"/>
    <s v="C"/>
    <s v="Carpas  C"/>
  </r>
  <r>
    <s v="CP6_Y11"/>
    <x v="121"/>
    <s v="MIKES LATA HARD LEMONADE 355 X 24"/>
    <m/>
    <m/>
    <n v="35100"/>
    <d v="2023-11-08T00:00:00"/>
    <n v="-700"/>
    <s v="Vencido"/>
    <n v="-1.9178082191780821"/>
    <m/>
    <x v="2"/>
    <s v="Excluir"/>
    <d v="2022-11-08T00:00:00"/>
    <n v="0"/>
    <n v="35100"/>
    <n v="117.58499999999999"/>
    <n v="13763"/>
    <s v="Global Brand"/>
    <n v="365"/>
    <s v="No"/>
    <s v="No"/>
    <s v="No"/>
    <s v="No"/>
    <s v="No"/>
    <s v="Bloquear"/>
    <d v="2023-10-09T00:00:00"/>
    <s v=""/>
    <n v="1065"/>
    <m/>
    <s v="Carpas"/>
    <s v="C"/>
    <s v="Carpas  C"/>
  </r>
  <r>
    <s v="CP6_Y12-1"/>
    <x v="122"/>
    <s v="CRA TROPLIM FR AMARILLOS LTA 355 x 12 "/>
    <m/>
    <m/>
    <n v="19260"/>
    <d v="2023-06-14T00:00:00"/>
    <n v="-847"/>
    <s v="Vencido"/>
    <n v="-3.1370370370370368"/>
    <m/>
    <x v="2"/>
    <s v="Excluir"/>
    <d v="2022-09-17T00:00:00"/>
    <n v="0"/>
    <n v="19260"/>
    <n v="68.373000000000005"/>
    <n v="18217"/>
    <s v="Lata"/>
    <n v="270"/>
    <s v="No"/>
    <s v="No"/>
    <s v="No"/>
    <s v="No"/>
    <s v="No"/>
    <s v="Bloquear"/>
    <d v="2023-05-15T00:00:00"/>
    <s v=""/>
    <n v="1117"/>
    <m/>
    <s v="Carpas"/>
    <s v="C"/>
    <s v="Carpas  C"/>
  </r>
  <r>
    <s v="CP6_Y12-2"/>
    <x v="123"/>
    <s v="CRA TROPLima Limon Lta 355 x 24"/>
    <m/>
    <m/>
    <n v="14280"/>
    <d v="2023-04-25T00:00:00"/>
    <n v="-897"/>
    <s v="Vencido"/>
    <n v="-3.3222222222222224"/>
    <m/>
    <x v="2"/>
    <s v="Excluir"/>
    <d v="2022-07-29T00:00:00"/>
    <n v="0"/>
    <n v="14280"/>
    <n v="50.694000000000003"/>
    <n v="17286"/>
    <s v="Lata"/>
    <n v="270"/>
    <s v="No"/>
    <s v="No"/>
    <s v="No"/>
    <s v="No"/>
    <s v="No"/>
    <s v="Bloquear"/>
    <d v="2023-03-26T00:00:00"/>
    <s v=""/>
    <n v="1167"/>
    <m/>
    <s v="Carpas"/>
    <s v="C"/>
    <s v="Carpas  C"/>
  </r>
  <r>
    <s v="CP6_Y12-2"/>
    <x v="124"/>
    <s v="MIKES LATA HARD LEMONADE 355 X 12"/>
    <m/>
    <m/>
    <n v="1560"/>
    <d v="2024-06-14T00:00:00"/>
    <n v="-481"/>
    <s v="Vencido"/>
    <n v="-1.3178082191780822"/>
    <m/>
    <x v="2"/>
    <s v="Excluir"/>
    <d v="2023-06-15T00:00:00"/>
    <n v="0"/>
    <n v="1560"/>
    <n v="5.226"/>
    <n v="18224"/>
    <s v="Global Brand"/>
    <n v="365"/>
    <s v="No"/>
    <s v="No"/>
    <s v="No"/>
    <s v="No"/>
    <s v="No"/>
    <s v="Bloquear"/>
    <d v="2024-05-15T00:00:00"/>
    <s v=""/>
    <n v="846"/>
    <m/>
    <s v="Carpas"/>
    <s v="C"/>
    <s v="Carpas  C"/>
  </r>
  <r>
    <s v="CP6_Y12-2"/>
    <x v="125"/>
    <s v="MIKES LATA HARD STRAWBEERY 355 X 4"/>
    <m/>
    <m/>
    <n v="665"/>
    <d v="2023-06-27T00:00:00"/>
    <n v="-834"/>
    <s v="Vencido"/>
    <n v="-2.2849315068493152"/>
    <m/>
    <x v="2"/>
    <s v="Excluir"/>
    <d v="2022-06-27T00:00:00"/>
    <n v="0"/>
    <n v="665"/>
    <n v="2.3607499999999999"/>
    <n v="20016"/>
    <s v="Global Brand"/>
    <n v="365"/>
    <s v="No"/>
    <s v="No"/>
    <s v="No"/>
    <s v="No"/>
    <s v="No"/>
    <s v="Bloquear"/>
    <d v="2023-05-28T00:00:00"/>
    <s v=""/>
    <n v="1199"/>
    <m/>
    <s v="Carpas"/>
    <s v="C"/>
    <s v="Carpas  C"/>
  </r>
  <r>
    <s v="CP6_Y13-1"/>
    <x v="125"/>
    <s v="MIKES LATA HARD STRAWBEERY 355 X 4"/>
    <m/>
    <m/>
    <n v="1350"/>
    <d v="2023-06-27T00:00:00"/>
    <n v="-834"/>
    <s v="Vencido"/>
    <n v="-2.2849315068493152"/>
    <m/>
    <x v="2"/>
    <s v="Excluir"/>
    <d v="2022-06-27T00:00:00"/>
    <n v="0"/>
    <n v="1350"/>
    <n v="4.7925000000000004"/>
    <n v="20016"/>
    <s v="Global Brand"/>
    <n v="365"/>
    <s v="No"/>
    <s v="No"/>
    <s v="No"/>
    <s v="No"/>
    <s v="No"/>
    <s v="Bloquear"/>
    <d v="2023-05-28T00:00:00"/>
    <s v=""/>
    <n v="1199"/>
    <m/>
    <s v="Carpas"/>
    <s v="C"/>
    <s v="Carpas  C"/>
  </r>
  <r>
    <s v="CP6_Y13-1"/>
    <x v="126"/>
    <s v="CRA TROPLimon Toronja Lta 355 x 24"/>
    <m/>
    <m/>
    <n v="5370"/>
    <d v="2023-12-24T00:00:00"/>
    <n v="-654"/>
    <s v="Vencido"/>
    <n v="-2.4222222222222221"/>
    <m/>
    <x v="2"/>
    <s v="Excluir"/>
    <d v="2023-03-29T00:00:00"/>
    <n v="0"/>
    <n v="5370"/>
    <n v="19.063500000000001"/>
    <n v="17288"/>
    <s v="Lata"/>
    <n v="270"/>
    <s v="No"/>
    <s v="No"/>
    <s v="No"/>
    <s v="No"/>
    <s v="No"/>
    <s v="Bloquear"/>
    <d v="2023-11-24T00:00:00"/>
    <s v=""/>
    <n v="924"/>
    <m/>
    <s v="Carpas"/>
    <s v="C"/>
    <s v="Carpas  C"/>
  </r>
  <r>
    <s v="CP6_Y13-2"/>
    <x v="115"/>
    <s v="Budweiser R 330Ccx30"/>
    <n v="13"/>
    <m/>
    <m/>
    <d v="2025-12-05T00:00:00"/>
    <n v="58"/>
    <s v="Menos de 60 días"/>
    <n v="0.32222222222222224"/>
    <s v="OK"/>
    <x v="5"/>
    <s v="Excluir"/>
    <d v="2025-06-08T00:00:00"/>
    <n v="585"/>
    <n v="17550"/>
    <n v="43.87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6_Y14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Carpas"/>
    <s v="C"/>
    <s v="Carpas  C"/>
  </r>
  <r>
    <s v="CP6_Y15"/>
    <x v="4"/>
    <s v="Aguila RN 330cc X 30"/>
    <n v="16"/>
    <m/>
    <m/>
    <d v="2026-03-27T00:00:00"/>
    <n v="170"/>
    <s v="Mayor a 120 días"/>
    <n v="0.94444444444444442"/>
    <m/>
    <x v="2"/>
    <s v="Excluir"/>
    <d v="2025-09-28T00:00:00"/>
    <n v="720"/>
    <n v="21600"/>
    <n v="71.28"/>
    <n v="3128"/>
    <s v="Ret"/>
    <n v="180"/>
    <s v="No"/>
    <s v="No"/>
    <s v="Si"/>
    <s v="Si"/>
    <s v="Si"/>
    <s v="No"/>
    <d v="2026-02-25T00:00:00"/>
    <s v=""/>
    <n v="10"/>
    <m/>
    <s v="Carpas"/>
    <s v="C"/>
    <s v="Carpas  C"/>
  </r>
  <r>
    <s v="CP6_Y16-1"/>
    <x v="0"/>
    <s v="COSTEÑA RN 330 X 30"/>
    <n v="5"/>
    <n v="23"/>
    <m/>
    <d v="2026-02-02T00:00:00"/>
    <n v="117"/>
    <s v="Menos de 120 días"/>
    <n v="0.65"/>
    <s v="EXPLOSIONES"/>
    <x v="2"/>
    <s v="Excluir"/>
    <d v="2025-08-06T00:00:00"/>
    <n v="248"/>
    <n v="7440"/>
    <n v="24.552"/>
    <n v="20867"/>
    <s v="Ret"/>
    <n v="180"/>
    <s v="No"/>
    <s v="No"/>
    <s v="No"/>
    <s v="Si"/>
    <s v="Si"/>
    <s v="No"/>
    <d v="2026-01-03T00:00:00"/>
    <s v=""/>
    <n v="63"/>
    <m/>
    <s v="Carpas"/>
    <s v="C"/>
    <s v="Carpas  C"/>
  </r>
  <r>
    <s v="CP6_Y PASILLO_IZQ"/>
    <x v="7"/>
    <s v="Aguila Lig R 750cc X 16"/>
    <n v="36"/>
    <m/>
    <m/>
    <d v="2026-03-24T00:00:00"/>
    <n v="167"/>
    <s v="Mayor a 120 días"/>
    <n v="0.92777777777777781"/>
    <m/>
    <x v="5"/>
    <s v="Excluir"/>
    <d v="2025-09-25T00:00:00"/>
    <n v="1296"/>
    <n v="20736"/>
    <n v="155.52000000000001"/>
    <n v="3664"/>
    <s v="Ret"/>
    <n v="180"/>
    <s v="No"/>
    <s v="No"/>
    <s v="Si"/>
    <s v="Si"/>
    <s v="Si"/>
    <s v="No"/>
    <d v="2026-02-22T00:00:00"/>
    <s v=""/>
    <n v="13"/>
    <m/>
    <s v="Carpas"/>
    <s v="C"/>
    <s v="Carpas  C"/>
  </r>
  <r>
    <s v="CP6_Y PASILLO_DER"/>
    <x v="115"/>
    <s v="Budweiser R 330Ccx30"/>
    <n v="86"/>
    <m/>
    <m/>
    <d v="2025-12-05T00:00:00"/>
    <n v="58"/>
    <s v="Menos de 60 días"/>
    <n v="0.32222222222222224"/>
    <s v="FRENTE OK"/>
    <x v="5"/>
    <s v="Excluir"/>
    <d v="2025-06-08T00:00:00"/>
    <n v="3870"/>
    <n v="116100"/>
    <n v="290.2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6_Y PASILLO_DER"/>
    <x v="115"/>
    <s v="Budweiser R 330Ccx30"/>
    <n v="2"/>
    <m/>
    <m/>
    <d v="2026-01-19T00:00:00"/>
    <n v="103"/>
    <s v="Menos de 120 días"/>
    <n v="0.57222222222222219"/>
    <s v="ATRÁS OK"/>
    <x v="5"/>
    <s v="Excluir"/>
    <d v="2025-07-23T00:00:00"/>
    <n v="90"/>
    <n v="2700"/>
    <n v="6.75"/>
    <n v="22124"/>
    <s v="Ret"/>
    <n v="180"/>
    <s v="No"/>
    <s v="No"/>
    <s v="No"/>
    <s v="Si"/>
    <s v="Si"/>
    <s v="No"/>
    <d v="2025-12-20T00:00:00"/>
    <s v=""/>
    <n v="77"/>
    <m/>
    <s v="Carpas"/>
    <s v="C"/>
    <s v="Carpas  C"/>
  </r>
  <r>
    <s v="CP6_Y PASILLO_CENTRO"/>
    <x v="115"/>
    <s v="Budweiser R 330Ccx30"/>
    <n v="18"/>
    <m/>
    <m/>
    <d v="2025-12-05T00:00:00"/>
    <n v="58"/>
    <s v="Menos de 60 días"/>
    <n v="0.32222222222222224"/>
    <s v="ATRAS OK"/>
    <x v="5"/>
    <s v="Excluir"/>
    <d v="2025-06-08T00:00:00"/>
    <n v="810"/>
    <n v="24300"/>
    <n v="60.7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6_Y PASILLO_CENTRO"/>
    <x v="115"/>
    <s v="Budweiser R 330Ccx30"/>
    <n v="4"/>
    <m/>
    <m/>
    <d v="2026-01-19T00:00:00"/>
    <n v="103"/>
    <s v="Menos de 120 días"/>
    <n v="0.57222222222222219"/>
    <m/>
    <x v="5"/>
    <s v="Excluir"/>
    <d v="2025-07-23T00:00:00"/>
    <n v="180"/>
    <n v="5400"/>
    <n v="13.5"/>
    <n v="22124"/>
    <s v="Ret"/>
    <n v="180"/>
    <s v="No"/>
    <s v="No"/>
    <s v="No"/>
    <s v="Si"/>
    <s v="Si"/>
    <s v="No"/>
    <d v="2025-12-20T00:00:00"/>
    <s v=""/>
    <n v="77"/>
    <m/>
    <s v="Carpas"/>
    <s v="C"/>
    <s v="Carpas  C"/>
  </r>
  <r>
    <s v="CP6_Y PASILLO_CENTRO"/>
    <x v="115"/>
    <s v="Budweiser R 330Ccx30"/>
    <n v="12"/>
    <m/>
    <m/>
    <d v="2025-12-05T00:00:00"/>
    <n v="58"/>
    <s v="Menos de 60 días"/>
    <n v="0.32222222222222224"/>
    <s v="FRENTE OK"/>
    <x v="5"/>
    <s v="Excluir"/>
    <d v="2025-06-08T00:00:00"/>
    <n v="540"/>
    <n v="16200"/>
    <n v="40.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6_Y17-1"/>
    <x v="127"/>
    <s v="stella  artois Nr 330x6 mex"/>
    <n v="41"/>
    <n v="163"/>
    <m/>
    <d v="2023-04-18T00:00:00"/>
    <n v="-904"/>
    <s v="Vencido"/>
    <n v="-2.4767123287671233"/>
    <m/>
    <x v="2"/>
    <s v="Excluir"/>
    <d v="2022-04-18T00:00:00"/>
    <n v="10003"/>
    <n v="60018"/>
    <n v="198.05940000000001"/>
    <n v="14647"/>
    <s v="Global Brand"/>
    <n v="365"/>
    <s v="No"/>
    <s v="No"/>
    <s v="No"/>
    <s v="No"/>
    <s v="No"/>
    <s v="Bloquear"/>
    <d v="2023-03-19T00:00:00"/>
    <s v=""/>
    <n v="1269"/>
    <m/>
    <s v="Carpas"/>
    <s v="C"/>
    <s v="Carpas  C"/>
  </r>
  <r>
    <s v="CP6_Y18-"/>
    <x v="127"/>
    <s v="stella  artois Nr 330x6 mex"/>
    <n v="38"/>
    <m/>
    <m/>
    <d v="2023-07-24T00:00:00"/>
    <n v="-807"/>
    <s v="Vencido"/>
    <n v="-2.2109589041095892"/>
    <m/>
    <x v="2"/>
    <s v="Excluir"/>
    <d v="2022-07-24T00:00:00"/>
    <n v="9120"/>
    <n v="54720"/>
    <n v="180.57599999999999"/>
    <n v="14647"/>
    <s v="Global Brand"/>
    <n v="365"/>
    <s v="No"/>
    <s v="No"/>
    <s v="No"/>
    <s v="No"/>
    <s v="No"/>
    <s v="Bloquear"/>
    <d v="2023-06-24T00:00:00"/>
    <s v=""/>
    <n v="1172"/>
    <m/>
    <s v="Carpas"/>
    <s v="C"/>
    <s v="Carpas  C"/>
  </r>
  <r>
    <s v="CP6_Y19-"/>
    <x v="127"/>
    <s v="stella  artois Nr 330x6 mex"/>
    <n v="40"/>
    <m/>
    <m/>
    <d v="2023-08-13T00:00:00"/>
    <n v="-787"/>
    <s v="Vencido"/>
    <n v="-2.1561643835616437"/>
    <m/>
    <x v="2"/>
    <s v="Excluir"/>
    <d v="2022-08-13T00:00:00"/>
    <n v="9600"/>
    <n v="57600"/>
    <n v="190.08"/>
    <n v="14647"/>
    <s v="Global Brand"/>
    <n v="365"/>
    <s v="No"/>
    <s v="No"/>
    <s v="No"/>
    <s v="No"/>
    <s v="No"/>
    <s v="Bloquear"/>
    <d v="2023-07-14T00:00:00"/>
    <s v=""/>
    <n v="1152"/>
    <m/>
    <s v="Carpas"/>
    <s v="C"/>
    <s v="Carpas  C"/>
  </r>
  <r>
    <s v="CP6_Y20"/>
    <x v="127"/>
    <s v="stella  artois Nr 330x6 mex"/>
    <n v="20"/>
    <m/>
    <m/>
    <d v="2023-05-06T00:00:00"/>
    <n v="-886"/>
    <s v="Vencido"/>
    <n v="-2.4273972602739726"/>
    <m/>
    <x v="2"/>
    <s v="Excluir"/>
    <d v="2022-05-06T00:00:00"/>
    <n v="4800"/>
    <n v="28800"/>
    <n v="95.04"/>
    <n v="14647"/>
    <s v="Global Brand"/>
    <n v="365"/>
    <s v="No"/>
    <s v="No"/>
    <s v="No"/>
    <s v="No"/>
    <s v="No"/>
    <s v="Bloquear"/>
    <d v="2023-04-06T00:00:00"/>
    <s v=""/>
    <n v="1251"/>
    <m/>
    <s v="Carpas"/>
    <s v="C"/>
    <s v="Carpas  C"/>
  </r>
  <r>
    <s v="CP6_Y21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Carpas"/>
    <s v="C"/>
    <s v="Carpas  C"/>
  </r>
  <r>
    <s v="CP6_Y22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Carpas"/>
    <s v="C"/>
    <s v="Carpas  C"/>
  </r>
  <r>
    <s v="CP6_Y23 IZQ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Carpas"/>
    <s v="C"/>
    <s v="Carpas  C"/>
  </r>
  <r>
    <s v="CP6_Y24 "/>
    <x v="92"/>
    <s v="BBC ROSE  Lta 269 x 4 "/>
    <n v="14"/>
    <n v="760"/>
    <m/>
    <d v="2025-06-16T00:00:00"/>
    <n v="-114"/>
    <s v="Vencido"/>
    <n v="-0.6333333333333333"/>
    <m/>
    <x v="2"/>
    <s v="Excluir"/>
    <d v="2024-12-18T00:00:00"/>
    <n v="11680"/>
    <n v="46720"/>
    <n v="125.6768"/>
    <n v="21159"/>
    <s v="Lata"/>
    <n v="180"/>
    <s v="No"/>
    <s v="No"/>
    <s v="No"/>
    <s v="No"/>
    <s v="No"/>
    <s v="Bloquear"/>
    <d v="2025-05-17T00:00:00"/>
    <s v=""/>
    <n v="294"/>
    <m/>
    <s v="Carpas"/>
    <s v="C"/>
    <s v="Carpas  C"/>
  </r>
  <r>
    <s v="CP6_Y25"/>
    <x v="128"/>
    <s v="BBC Cajica Miel Lta 269 x 4 "/>
    <n v="15"/>
    <m/>
    <m/>
    <d v="2025-06-03T00:00:00"/>
    <n v="-127"/>
    <s v="Vencido"/>
    <n v="-0.7055555555555556"/>
    <m/>
    <x v="2"/>
    <s v="Excluir"/>
    <d v="2024-12-05T00:00:00"/>
    <n v="11700"/>
    <n v="46800"/>
    <n v="125.892"/>
    <n v="12283"/>
    <s v="Lata"/>
    <n v="180"/>
    <s v="No"/>
    <s v="No"/>
    <s v="No"/>
    <s v="No"/>
    <s v="No"/>
    <s v="Bloquear"/>
    <d v="2025-05-04T00:00:00"/>
    <s v=""/>
    <n v="307"/>
    <m/>
    <s v="Carpas"/>
    <s v="C"/>
    <s v="Carpas  C"/>
  </r>
  <r>
    <s v="CP6_Y25"/>
    <x v="92"/>
    <s v="BBC ROSE  Lta 269 x 4 "/>
    <n v="14"/>
    <m/>
    <m/>
    <d v="2025-06-15T00:00:00"/>
    <n v="-115"/>
    <s v="Vencido"/>
    <n v="-0.63888888888888884"/>
    <m/>
    <x v="2"/>
    <s v="Excluir"/>
    <d v="2024-12-17T00:00:00"/>
    <n v="10920"/>
    <n v="43680"/>
    <n v="117.4992"/>
    <n v="21159"/>
    <s v="Lata"/>
    <n v="180"/>
    <s v="No"/>
    <s v="No"/>
    <s v="No"/>
    <s v="No"/>
    <s v="No"/>
    <s v="Bloquear"/>
    <d v="2025-05-16T00:00:00"/>
    <s v=""/>
    <n v="295"/>
    <m/>
    <s v="Carpas"/>
    <s v="C"/>
    <s v="Carpas  C"/>
  </r>
  <r>
    <s v="CP6_Y26- "/>
    <x v="4"/>
    <s v="Aguila RN 330cc X 30"/>
    <n v="46"/>
    <m/>
    <m/>
    <d v="2026-02-28T00:00:00"/>
    <n v="143"/>
    <s v="Mayor a 120 días"/>
    <n v="0.7944444444444444"/>
    <m/>
    <x v="5"/>
    <s v="Excluir"/>
    <d v="2025-09-01T00:00:00"/>
    <n v="2070"/>
    <n v="62100"/>
    <n v="204.93"/>
    <n v="3128"/>
    <s v="Ret"/>
    <n v="180"/>
    <s v="No"/>
    <s v="No"/>
    <s v="Si"/>
    <s v="Si"/>
    <s v="Si"/>
    <s v="No"/>
    <d v="2026-01-29T00:00:00"/>
    <s v=""/>
    <n v="37"/>
    <m/>
    <s v="Carpas"/>
    <s v="C"/>
    <s v="Carpas  C"/>
  </r>
  <r>
    <s v="CP6_Y27 -IZQ"/>
    <x v="111"/>
    <s v="Aguila Rn 1000Cc X 13"/>
    <n v="1"/>
    <m/>
    <m/>
    <d v="2026-02-24T00:00:00"/>
    <n v="139"/>
    <s v="Mayor a 120 días"/>
    <n v="0.77222222222222225"/>
    <s v="OK"/>
    <x v="5"/>
    <s v="Excluir"/>
    <d v="2025-08-28T00:00:00"/>
    <n v="36"/>
    <n v="468"/>
    <n v="4.68"/>
    <n v="9494"/>
    <s v="Ret"/>
    <n v="180"/>
    <s v="No"/>
    <s v="No"/>
    <s v="Si"/>
    <s v="Si"/>
    <s v="Si"/>
    <s v="No"/>
    <d v="2026-01-25T00:00:00"/>
    <s v=""/>
    <n v="41"/>
    <m/>
    <s v="Carpas"/>
    <s v="C"/>
    <s v="Carpas  C"/>
  </r>
  <r>
    <s v="CP6_Y27 -IZQ"/>
    <x v="115"/>
    <s v="Budweiser R 330Ccx30"/>
    <m/>
    <n v="16"/>
    <m/>
    <d v="2025-12-06T00:00:00"/>
    <n v="59"/>
    <s v="Menos de 60 días"/>
    <n v="0.32777777777777778"/>
    <s v="OK"/>
    <x v="5"/>
    <s v="Excluir"/>
    <d v="2025-06-09T00:00:00"/>
    <n v="16"/>
    <n v="480"/>
    <n v="1.2"/>
    <n v="22124"/>
    <s v="Ret"/>
    <n v="180"/>
    <s v="No"/>
    <s v="Si"/>
    <s v="No"/>
    <s v="Si"/>
    <s v="No"/>
    <s v="No"/>
    <d v="2025-11-06T00:00:00"/>
    <s v=""/>
    <n v="121"/>
    <m/>
    <s v="Carpas"/>
    <s v="C"/>
    <s v="Carpas  C"/>
  </r>
  <r>
    <s v="CP6_Y27 -IZQ"/>
    <x v="117"/>
    <s v="Aguila NR 330cc X 30 "/>
    <m/>
    <n v="32"/>
    <m/>
    <d v="2025-11-09T00:00:00"/>
    <n v="32"/>
    <s v="Menos de 60 días"/>
    <n v="0.17777777777777778"/>
    <s v="NVL 4"/>
    <x v="5"/>
    <s v="Excluir"/>
    <d v="2025-05-13T00:00:00"/>
    <n v="32"/>
    <n v="960"/>
    <n v="3.1680000000000001"/>
    <n v="21182"/>
    <s v="NR"/>
    <n v="180"/>
    <s v="No"/>
    <s v="Si"/>
    <s v="No"/>
    <s v="Si"/>
    <s v="No"/>
    <s v="No"/>
    <d v="2025-10-10T00:00:00"/>
    <s v=""/>
    <n v="148"/>
    <m/>
    <s v="Carpas"/>
    <s v="C"/>
    <s v="Carpas  C"/>
  </r>
  <r>
    <s v="CP6_Y27 -IZQ"/>
    <x v="12"/>
    <s v="Club Col RJ R 330cc X 30 N"/>
    <n v="2"/>
    <m/>
    <m/>
    <d v="2026-02-16T00:00:00"/>
    <n v="131"/>
    <s v="Mayor a 120 días"/>
    <n v="0.72777777777777775"/>
    <s v="OK"/>
    <x v="5"/>
    <s v="Excluir"/>
    <d v="2025-08-20T00:00:00"/>
    <n v="90"/>
    <n v="2700"/>
    <n v="8.91"/>
    <n v="3759"/>
    <s v="Ret"/>
    <n v="180"/>
    <s v="No"/>
    <s v="No"/>
    <s v="Si"/>
    <s v="Si"/>
    <s v="Si"/>
    <s v="No"/>
    <d v="2026-01-17T00:00:00"/>
    <s v=""/>
    <n v="49"/>
    <m/>
    <s v="Carpas"/>
    <s v="C"/>
    <s v="Carpas  C"/>
  </r>
  <r>
    <s v="CP6_Y28"/>
    <x v="15"/>
    <s v="Aguila 0,0 RB 330CC X 30"/>
    <n v="37"/>
    <m/>
    <m/>
    <d v="2025-10-06T00:00:00"/>
    <n v="-2"/>
    <s v="Vencido"/>
    <n v="-1.1111111111111112E-2"/>
    <m/>
    <x v="2"/>
    <s v="Excluir"/>
    <d v="2025-04-09T00:00:00"/>
    <n v="1665"/>
    <n v="49950"/>
    <n v="164.83500000000001"/>
    <n v="9551"/>
    <s v="Ret"/>
    <n v="180"/>
    <s v="No"/>
    <s v="No"/>
    <s v="No"/>
    <s v="No"/>
    <s v="No"/>
    <s v="Bloquear"/>
    <d v="2025-09-06T00:00:00"/>
    <s v=""/>
    <n v="182"/>
    <m/>
    <s v="Carpas"/>
    <s v="C"/>
    <s v="Carpas  C"/>
  </r>
  <r>
    <s v="CP6_Y28"/>
    <x v="115"/>
    <s v="Budweiser R 330Ccx30"/>
    <n v="8"/>
    <m/>
    <m/>
    <d v="2025-12-05T00:00:00"/>
    <n v="58"/>
    <s v="Menos de 60 días"/>
    <n v="0.32222222222222224"/>
    <s v="OK"/>
    <x v="5"/>
    <s v="Excluir"/>
    <d v="2025-06-08T00:00:00"/>
    <n v="360"/>
    <n v="10800"/>
    <n v="27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6_Y28"/>
    <x v="115"/>
    <s v="Budweiser R 330Ccx30"/>
    <n v="19"/>
    <n v="6"/>
    <m/>
    <d v="2025-12-06T00:00:00"/>
    <n v="59"/>
    <s v="Menos de 60 días"/>
    <n v="0.32777777777777778"/>
    <s v="OK"/>
    <x v="5"/>
    <s v="Excluir"/>
    <d v="2025-06-09T00:00:00"/>
    <n v="861"/>
    <n v="25830"/>
    <n v="64.575000000000003"/>
    <n v="22124"/>
    <s v="Ret"/>
    <n v="180"/>
    <s v="No"/>
    <s v="Si"/>
    <s v="No"/>
    <s v="Si"/>
    <s v="No"/>
    <s v="No"/>
    <d v="2025-11-06T00:00:00"/>
    <s v=""/>
    <n v="121"/>
    <m/>
    <s v="Carpas"/>
    <s v="C"/>
    <s v="Carpas  C"/>
  </r>
  <r>
    <s v="CP6_Y28"/>
    <x v="115"/>
    <s v="Budweiser R 330Ccx30"/>
    <n v="2"/>
    <m/>
    <m/>
    <d v="2025-12-07T00:00:00"/>
    <n v="60"/>
    <s v="Menos de 90 dìas"/>
    <n v="0.33333333333333331"/>
    <s v="OK"/>
    <x v="5"/>
    <s v="Excluir"/>
    <d v="2025-06-10T00:00:00"/>
    <n v="90"/>
    <n v="2700"/>
    <n v="6.75"/>
    <n v="22124"/>
    <s v="Ret"/>
    <n v="180"/>
    <s v="No"/>
    <s v="Si"/>
    <s v="No"/>
    <s v="Si"/>
    <s v="No"/>
    <s v="No"/>
    <d v="2025-11-07T00:00:00"/>
    <s v=""/>
    <n v="120"/>
    <m/>
    <s v="Carpas"/>
    <s v="C"/>
    <s v="Carpas  C"/>
  </r>
  <r>
    <s v="CP6_Y29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Carpas"/>
    <s v="C"/>
    <s v="Carpas  C"/>
  </r>
  <r>
    <s v="CP6_Y30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Carpas"/>
    <s v="C"/>
    <s v="Carpas  C"/>
  </r>
  <r>
    <s v="CP6_Y32 "/>
    <x v="38"/>
    <s v="pallet carton"/>
    <m/>
    <m/>
    <m/>
    <m/>
    <s v=""/>
    <s v=""/>
    <s v=""/>
    <m/>
    <x v="3"/>
    <s v="Excluir"/>
    <s v=""/>
    <n v="0"/>
    <n v="0"/>
    <n v="0"/>
    <n v="165"/>
    <n v="0"/>
    <n v="0"/>
    <s v="No"/>
    <s v="Si"/>
    <s v="Si"/>
    <s v="Si"/>
    <s v="No"/>
    <s v="No"/>
    <d v="1899-12-30T00:00:00"/>
    <s v=""/>
    <e v="#VALUE!"/>
    <m/>
    <s v="Carpas"/>
    <s v="C"/>
    <s v="Carpas  C"/>
  </r>
  <r>
    <s v="CP7_1"/>
    <x v="40"/>
    <s v="Pallet Coronita 210NR"/>
    <m/>
    <m/>
    <m/>
    <m/>
    <s v=""/>
    <s v=""/>
    <s v=""/>
    <m/>
    <x v="3"/>
    <s v="Excluir"/>
    <s v=""/>
    <n v="0"/>
    <n v="0"/>
    <n v="0"/>
    <s v="419213p"/>
    <s v="Pallet NR"/>
    <n v="0"/>
    <s v="No"/>
    <s v="Si"/>
    <s v="Si"/>
    <s v="Si"/>
    <s v="No"/>
    <s v="No"/>
    <s v=""/>
    <s v=""/>
    <e v="#VALUE!"/>
    <m/>
    <s v="Carpas"/>
    <s v="C"/>
    <s v="Carpas  C"/>
  </r>
  <r>
    <s v="CP7_2"/>
    <x v="4"/>
    <s v="Aguila RN 330cc X 30"/>
    <n v="68"/>
    <m/>
    <m/>
    <d v="2026-03-13T00:00:00"/>
    <n v="156"/>
    <s v="Mayor a 120 días"/>
    <n v="0.8666666666666667"/>
    <s v="NVL  2"/>
    <x v="0"/>
    <s v="Excluir"/>
    <d v="2025-09-14T00:00:00"/>
    <n v="3060"/>
    <n v="91800"/>
    <n v="302.94"/>
    <n v="3128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7_3"/>
    <x v="4"/>
    <s v="Aguila RN 330cc X 30"/>
    <n v="70"/>
    <m/>
    <m/>
    <d v="2026-03-12T00:00:00"/>
    <n v="155"/>
    <s v="Mayor a 120 días"/>
    <n v="0.86111111111111116"/>
    <s v="NVL  2"/>
    <x v="0"/>
    <s v="Excluir"/>
    <d v="2025-09-13T00:00:00"/>
    <n v="3150"/>
    <n v="94500"/>
    <n v="311.85000000000002"/>
    <n v="3128"/>
    <s v="Ret"/>
    <n v="180"/>
    <s v="No"/>
    <s v="No"/>
    <s v="Si"/>
    <s v="Si"/>
    <s v="Si"/>
    <s v="No"/>
    <d v="2026-02-10T00:00:00"/>
    <s v=""/>
    <n v="25"/>
    <m/>
    <s v="Carpas"/>
    <s v="C"/>
    <s v="Carpas  C"/>
  </r>
  <r>
    <s v="CP7_4"/>
    <x v="4"/>
    <s v="Aguila RN 330cc X 30"/>
    <n v="70"/>
    <m/>
    <m/>
    <d v="2026-03-12T00:00:00"/>
    <n v="155"/>
    <s v="Mayor a 120 días"/>
    <n v="0.86111111111111116"/>
    <s v="NVL  2"/>
    <x v="0"/>
    <s v="Excluir"/>
    <d v="2025-09-13T00:00:00"/>
    <n v="3150"/>
    <n v="94500"/>
    <n v="311.85000000000002"/>
    <n v="3128"/>
    <s v="Ret"/>
    <n v="180"/>
    <s v="No"/>
    <s v="No"/>
    <s v="Si"/>
    <s v="Si"/>
    <s v="Si"/>
    <s v="No"/>
    <d v="2026-02-10T00:00:00"/>
    <s v=""/>
    <n v="25"/>
    <m/>
    <s v="Carpas"/>
    <s v="C"/>
    <s v="Carpas  C"/>
  </r>
  <r>
    <s v="CP7_5"/>
    <x v="4"/>
    <s v="Aguila RN 330cc X 30"/>
    <n v="70"/>
    <m/>
    <m/>
    <d v="2026-03-12T00:00:00"/>
    <n v="155"/>
    <s v="Mayor a 120 días"/>
    <n v="0.86111111111111116"/>
    <s v="NVL  2"/>
    <x v="0"/>
    <s v="Excluir"/>
    <d v="2025-09-13T00:00:00"/>
    <n v="3150"/>
    <n v="94500"/>
    <n v="311.85000000000002"/>
    <n v="3128"/>
    <s v="Ret"/>
    <n v="180"/>
    <s v="No"/>
    <s v="No"/>
    <s v="Si"/>
    <s v="Si"/>
    <s v="Si"/>
    <s v="No"/>
    <d v="2026-02-10T00:00:00"/>
    <s v=""/>
    <n v="25"/>
    <m/>
    <s v="Carpas"/>
    <s v="C"/>
    <s v="Carpas  C"/>
  </r>
  <r>
    <s v="CP7_6"/>
    <x v="4"/>
    <s v="Aguila RN 330cc X 30"/>
    <n v="70"/>
    <m/>
    <m/>
    <d v="2026-03-12T00:00:00"/>
    <n v="155"/>
    <s v="Mayor a 120 días"/>
    <n v="0.86111111111111116"/>
    <s v="NVL  2"/>
    <x v="0"/>
    <s v="Excluir"/>
    <d v="2025-09-13T00:00:00"/>
    <n v="3150"/>
    <n v="94500"/>
    <n v="311.85000000000002"/>
    <n v="3128"/>
    <s v="Ret"/>
    <n v="180"/>
    <s v="No"/>
    <s v="No"/>
    <s v="Si"/>
    <s v="Si"/>
    <s v="Si"/>
    <s v="No"/>
    <d v="2026-02-10T00:00:00"/>
    <s v=""/>
    <n v="25"/>
    <m/>
    <s v="Carpas"/>
    <s v="C"/>
    <s v="Carpas  C"/>
  </r>
  <r>
    <s v="CP7_7"/>
    <x v="4"/>
    <s v="Aguila RN 330cc X 30"/>
    <n v="70"/>
    <m/>
    <m/>
    <d v="2026-03-12T00:00:00"/>
    <n v="155"/>
    <s v="Mayor a 120 días"/>
    <n v="0.86111111111111116"/>
    <s v="NVL  2"/>
    <x v="0"/>
    <s v="Excluir"/>
    <d v="2025-09-13T00:00:00"/>
    <n v="3150"/>
    <n v="94500"/>
    <n v="311.85000000000002"/>
    <n v="3128"/>
    <s v="Ret"/>
    <n v="180"/>
    <s v="No"/>
    <s v="No"/>
    <s v="Si"/>
    <s v="Si"/>
    <s v="Si"/>
    <s v="No"/>
    <d v="2026-02-10T00:00:00"/>
    <s v=""/>
    <n v="25"/>
    <m/>
    <s v="Carpas"/>
    <s v="C"/>
    <s v="Carpas  C"/>
  </r>
  <r>
    <s v="CP7_8"/>
    <x v="4"/>
    <s v="Aguila RN 330cc X 30"/>
    <n v="70"/>
    <m/>
    <m/>
    <d v="2026-03-12T00:00:00"/>
    <n v="155"/>
    <s v="Mayor a 120 días"/>
    <n v="0.86111111111111116"/>
    <s v="NVL  2"/>
    <x v="0"/>
    <s v="Excluir"/>
    <d v="2025-09-13T00:00:00"/>
    <n v="3150"/>
    <n v="94500"/>
    <n v="311.85000000000002"/>
    <n v="3128"/>
    <s v="Ret"/>
    <n v="180"/>
    <s v="No"/>
    <s v="No"/>
    <s v="Si"/>
    <s v="Si"/>
    <s v="Si"/>
    <s v="No"/>
    <d v="2026-02-10T00:00:00"/>
    <s v=""/>
    <n v="25"/>
    <m/>
    <s v="Carpas"/>
    <s v="C"/>
    <s v="Carpas  C"/>
  </r>
  <r>
    <s v="CP7_9"/>
    <x v="4"/>
    <s v="Aguila RN 330cc X 30"/>
    <n v="70"/>
    <m/>
    <m/>
    <d v="2026-03-13T00:00:00"/>
    <n v="156"/>
    <s v="Mayor a 120 días"/>
    <n v="0.8666666666666667"/>
    <s v="NVL  2"/>
    <x v="0"/>
    <s v="Excluir"/>
    <d v="2025-09-14T00:00:00"/>
    <n v="3150"/>
    <n v="94500"/>
    <n v="311.85000000000002"/>
    <n v="3128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7_10"/>
    <x v="40"/>
    <s v="Pallet Coronita 210NR"/>
    <m/>
    <m/>
    <m/>
    <m/>
    <s v=""/>
    <s v=""/>
    <s v=""/>
    <m/>
    <x v="0"/>
    <s v="Excluir"/>
    <s v=""/>
    <n v="0"/>
    <n v="0"/>
    <n v="0"/>
    <s v="419213p"/>
    <s v="Pallet NR"/>
    <n v="0"/>
    <s v="No"/>
    <s v="Si"/>
    <s v="Si"/>
    <s v="Si"/>
    <s v="No"/>
    <s v="No"/>
    <s v=""/>
    <s v=""/>
    <e v="#VALUE!"/>
    <m/>
    <s v="Carpas"/>
    <s v="C"/>
    <s v="Carpas  C"/>
  </r>
  <r>
    <s v="CP7_11"/>
    <x v="4"/>
    <s v="Aguila RN 330cc X 30"/>
    <n v="70"/>
    <m/>
    <m/>
    <d v="2026-03-13T00:00:00"/>
    <n v="156"/>
    <s v="Mayor a 120 días"/>
    <n v="0.8666666666666667"/>
    <s v="NVL  2"/>
    <x v="0"/>
    <s v="Excluir"/>
    <d v="2025-09-14T00:00:00"/>
    <n v="3150"/>
    <n v="94500"/>
    <n v="311.85000000000002"/>
    <n v="3128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7_12"/>
    <x v="4"/>
    <s v="Aguila RN 330cc X 30"/>
    <n v="70"/>
    <m/>
    <m/>
    <d v="2026-03-13T00:00:00"/>
    <n v="156"/>
    <s v="Mayor a 120 días"/>
    <n v="0.8666666666666667"/>
    <s v="NVL  2"/>
    <x v="0"/>
    <s v="Excluir"/>
    <d v="2025-09-14T00:00:00"/>
    <n v="3150"/>
    <n v="94500"/>
    <n v="311.85000000000002"/>
    <n v="3128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7_13"/>
    <x v="4"/>
    <s v="Aguila RN 330cc X 30"/>
    <n v="70"/>
    <m/>
    <m/>
    <d v="2026-03-13T00:00:00"/>
    <n v="156"/>
    <s v="Mayor a 120 días"/>
    <n v="0.8666666666666667"/>
    <s v="NVL  2"/>
    <x v="0"/>
    <s v="Excluir"/>
    <d v="2025-09-14T00:00:00"/>
    <n v="3150"/>
    <n v="94500"/>
    <n v="311.85000000000002"/>
    <n v="3128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7_14"/>
    <x v="4"/>
    <s v="Aguila RN 330cc X 30"/>
    <n v="70"/>
    <m/>
    <m/>
    <d v="2026-03-13T00:00:00"/>
    <n v="156"/>
    <s v="Mayor a 120 días"/>
    <n v="0.8666666666666667"/>
    <s v="NVL  2"/>
    <x v="0"/>
    <s v="Excluir"/>
    <d v="2025-09-14T00:00:00"/>
    <n v="3150"/>
    <n v="94500"/>
    <n v="311.85000000000002"/>
    <n v="3128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7_15"/>
    <x v="4"/>
    <s v="Aguila RN 330cc X 30"/>
    <n v="46"/>
    <m/>
    <m/>
    <d v="2026-03-13T00:00:00"/>
    <n v="156"/>
    <s v="Mayor a 120 días"/>
    <n v="0.8666666666666667"/>
    <s v="NVL  2"/>
    <x v="0"/>
    <s v="Excluir"/>
    <d v="2025-09-14T00:00:00"/>
    <n v="2070"/>
    <n v="62100"/>
    <n v="204.93"/>
    <n v="3128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7_16"/>
    <x v="4"/>
    <s v="Aguila RN 330cc X 30"/>
    <n v="70"/>
    <m/>
    <m/>
    <d v="2026-03-13T00:00:00"/>
    <n v="156"/>
    <s v="Mayor a 120 días"/>
    <n v="0.8666666666666667"/>
    <s v="NVL  2"/>
    <x v="0"/>
    <s v="Excluir"/>
    <d v="2025-09-14T00:00:00"/>
    <n v="3150"/>
    <n v="94500"/>
    <n v="311.85000000000002"/>
    <n v="3128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7_PASILLO"/>
    <x v="4"/>
    <s v="Aguila RN 330cc X 30"/>
    <n v="528"/>
    <m/>
    <m/>
    <d v="2026-03-13T00:00:00"/>
    <n v="156"/>
    <s v="Mayor a 120 días"/>
    <n v="0.8666666666666667"/>
    <d v="2026-03-14T00:00:00"/>
    <x v="0"/>
    <s v="Excluir"/>
    <d v="2025-09-14T00:00:00"/>
    <n v="23760"/>
    <n v="712800"/>
    <n v="2352.2399999999998"/>
    <n v="3128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7_24"/>
    <x v="40"/>
    <s v="Pallet Coronita 210NR"/>
    <m/>
    <m/>
    <m/>
    <m/>
    <s v=""/>
    <s v=""/>
    <s v=""/>
    <m/>
    <x v="0"/>
    <s v="Excluir"/>
    <s v=""/>
    <n v="0"/>
    <n v="0"/>
    <n v="0"/>
    <s v="419213p"/>
    <s v="Pallet NR"/>
    <n v="0"/>
    <s v="No"/>
    <s v="Si"/>
    <s v="Si"/>
    <s v="Si"/>
    <s v="No"/>
    <s v="No"/>
    <s v=""/>
    <s v=""/>
    <e v="#VALUE!"/>
    <m/>
    <s v="Carpas"/>
    <s v="C"/>
    <s v="Carpas  C"/>
  </r>
  <r>
    <s v="CP7_25"/>
    <x v="115"/>
    <s v="Budweiser R 330Ccx30"/>
    <n v="52"/>
    <m/>
    <m/>
    <d v="2025-12-06T00:00:00"/>
    <n v="59"/>
    <s v="Menos de 60 días"/>
    <n v="0.32777777777777778"/>
    <m/>
    <x v="0"/>
    <s v="Excluir"/>
    <d v="2025-06-09T00:00:00"/>
    <n v="2340"/>
    <n v="70200"/>
    <n v="175.5"/>
    <n v="22124"/>
    <s v="Ret"/>
    <n v="180"/>
    <s v="No"/>
    <s v="Si"/>
    <s v="No"/>
    <s v="Si"/>
    <s v="No"/>
    <s v="No"/>
    <d v="2025-11-06T00:00:00"/>
    <s v=""/>
    <n v="121"/>
    <m/>
    <s v="Carpas"/>
    <s v="C"/>
    <s v="Carpas  C"/>
  </r>
  <r>
    <s v="CP7_26"/>
    <x v="115"/>
    <s v="Budweiser R 330Ccx30"/>
    <n v="52"/>
    <m/>
    <m/>
    <d v="2025-12-05T00:00:00"/>
    <n v="58"/>
    <s v="Menos de 60 días"/>
    <n v="0.32222222222222224"/>
    <m/>
    <x v="0"/>
    <s v="Excluir"/>
    <d v="2025-06-08T00:00:00"/>
    <n v="2340"/>
    <n v="70200"/>
    <n v="175.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7_27"/>
    <x v="4"/>
    <s v="Aguila RN 330cc X 30"/>
    <n v="60"/>
    <m/>
    <m/>
    <d v="2026-03-13T00:00:00"/>
    <n v="156"/>
    <s v="Mayor a 120 días"/>
    <n v="0.8666666666666667"/>
    <m/>
    <x v="0"/>
    <s v="Excluir"/>
    <d v="2025-09-14T00:00:00"/>
    <n v="2700"/>
    <n v="81000"/>
    <n v="267.3"/>
    <n v="3128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7_28"/>
    <x v="4"/>
    <s v="Aguila RN 330cc X 30"/>
    <n v="60"/>
    <m/>
    <m/>
    <d v="2026-03-14T00:00:00"/>
    <n v="157"/>
    <s v="Mayor a 120 días"/>
    <n v="0.87222222222222223"/>
    <m/>
    <x v="0"/>
    <s v="Excluir"/>
    <d v="2025-09-15T00:00:00"/>
    <n v="2700"/>
    <n v="81000"/>
    <n v="267.3"/>
    <n v="3128"/>
    <s v="Ret"/>
    <n v="180"/>
    <s v="No"/>
    <s v="No"/>
    <s v="Si"/>
    <s v="Si"/>
    <s v="Si"/>
    <s v="No"/>
    <d v="2026-02-12T00:00:00"/>
    <s v=""/>
    <n v="23"/>
    <m/>
    <s v="Carpas"/>
    <s v="C"/>
    <s v="Carpas  C"/>
  </r>
  <r>
    <s v="CP7_29"/>
    <x v="115"/>
    <s v="Budweiser R 330Ccx30"/>
    <n v="58"/>
    <m/>
    <m/>
    <d v="2025-12-05T00:00:00"/>
    <n v="58"/>
    <s v="Menos de 60 días"/>
    <n v="0.32222222222222224"/>
    <s v="VAL ATRÁS"/>
    <x v="0"/>
    <s v="Excluir"/>
    <d v="2025-06-08T00:00:00"/>
    <n v="2610"/>
    <n v="78300"/>
    <n v="195.75"/>
    <n v="22124"/>
    <s v="Ret"/>
    <n v="180"/>
    <s v="No"/>
    <s v="Si"/>
    <s v="No"/>
    <s v="Si"/>
    <s v="No"/>
    <s v="No"/>
    <d v="2025-11-05T00:00:00"/>
    <s v=""/>
    <n v="122"/>
    <m/>
    <s v="Carpas"/>
    <s v="C"/>
    <s v="Carpas  C"/>
  </r>
  <r>
    <s v="CP7_30"/>
    <x v="4"/>
    <s v="Aguila RN 330cc X 30"/>
    <n v="60"/>
    <m/>
    <m/>
    <d v="2026-03-13T00:00:00"/>
    <n v="156"/>
    <s v="Mayor a 120 días"/>
    <n v="0.8666666666666667"/>
    <m/>
    <x v="0"/>
    <s v="Excluir"/>
    <d v="2025-09-14T00:00:00"/>
    <n v="2700"/>
    <n v="81000"/>
    <n v="267.3"/>
    <n v="3128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7_30"/>
    <x v="4"/>
    <s v="Aguila RN 330cc X 30"/>
    <n v="60"/>
    <m/>
    <m/>
    <d v="2026-03-13T00:00:00"/>
    <n v="156"/>
    <s v="Mayor a 120 días"/>
    <n v="0.8666666666666667"/>
    <m/>
    <x v="0"/>
    <s v="Excluir"/>
    <d v="2025-09-14T00:00:00"/>
    <n v="2700"/>
    <n v="81000"/>
    <n v="267.3"/>
    <n v="3128"/>
    <s v="Ret"/>
    <n v="180"/>
    <s v="No"/>
    <s v="No"/>
    <s v="Si"/>
    <s v="Si"/>
    <s v="Si"/>
    <s v="No"/>
    <d v="2026-02-11T00:00:00"/>
    <s v=""/>
    <n v="24"/>
    <m/>
    <s v="Carpas"/>
    <s v="C"/>
    <s v="Carpas  C"/>
  </r>
  <r>
    <s v="CP10_PASILLO"/>
    <x v="129"/>
    <s v="CRA TROPLima Lim Fruto Ama Lta 355 x 24"/>
    <m/>
    <m/>
    <n v="420"/>
    <d v="2023-04-11T00:00:00"/>
    <n v="-911"/>
    <s v="Vencido"/>
    <n v="-3.3740740740740742"/>
    <m/>
    <x v="2"/>
    <s v="Excluir"/>
    <d v="2022-07-15T00:00:00"/>
    <n v="0"/>
    <n v="420"/>
    <n v="1.4910000000000001"/>
    <n v="17289"/>
    <s v="Lata"/>
    <n v="270"/>
    <s v="No"/>
    <s v="No"/>
    <s v="No"/>
    <s v="No"/>
    <s v="No"/>
    <s v="Bloquear"/>
    <d v="2023-03-12T00:00:00"/>
    <s v=""/>
    <n v="1181"/>
    <m/>
    <s v="Carpas"/>
    <s v="C"/>
    <s v="Carpas  C"/>
  </r>
  <r>
    <s v="CP10_PASILLO"/>
    <x v="130"/>
    <s v="Stella artois 269cc x 6"/>
    <n v="22"/>
    <m/>
    <m/>
    <d v="2023-06-01T00:00:00"/>
    <n v="-860"/>
    <s v="Vencido"/>
    <n v="-2.3561643835616439"/>
    <s v="AL 360"/>
    <x v="2"/>
    <s v="Excluir"/>
    <d v="2022-06-01T00:00:00"/>
    <n v="7920"/>
    <n v="47520"/>
    <n v="127.8288"/>
    <s v="15366+-"/>
    <s v="Global Brand"/>
    <n v="365"/>
    <s v="No"/>
    <s v="No"/>
    <s v="No"/>
    <s v="No"/>
    <s v="No"/>
    <s v="Bloquear"/>
    <d v="2023-05-02T00:00:00"/>
    <s v=""/>
    <n v="1225"/>
    <m/>
    <s v="Carpas"/>
    <s v="C"/>
    <s v="Carpas  C"/>
  </r>
  <r>
    <s v="CP10_PASILLO"/>
    <x v="131"/>
    <s v="Stella artois 269cc x 6"/>
    <n v="12"/>
    <m/>
    <m/>
    <d v="2023-09-05T00:00:00"/>
    <n v="-764"/>
    <s v="Vencido"/>
    <n v="-2.0931506849315067"/>
    <s v="AL 360"/>
    <x v="2"/>
    <s v="Excluir"/>
    <d v="2022-09-05T00:00:00"/>
    <n v="7920"/>
    <n v="47520"/>
    <n v="127.8288"/>
    <s v="15366+"/>
    <s v="Global Brand"/>
    <n v="365"/>
    <s v="No"/>
    <s v="No"/>
    <s v="No"/>
    <s v="No"/>
    <s v="No"/>
    <s v="Bloquear"/>
    <d v="2023-08-06T00:00:00"/>
    <s v=""/>
    <n v="1129"/>
    <m/>
    <s v="Carpas"/>
    <s v="C"/>
    <s v="Carpas  C"/>
  </r>
  <r>
    <s v="CP10_PASILLO"/>
    <x v="132"/>
    <s v="Stella artois 269cc x 6"/>
    <n v="9"/>
    <n v="420"/>
    <m/>
    <d v="2023-09-05T00:00:00"/>
    <n v="-764"/>
    <s v="Vencido"/>
    <n v="-2.0931506849315067"/>
    <m/>
    <x v="2"/>
    <s v="Excluir"/>
    <d v="2022-09-05T00:00:00"/>
    <n v="5100"/>
    <n v="30600"/>
    <n v="82.313999999999993"/>
    <n v="15366"/>
    <s v="Global Brand"/>
    <n v="365"/>
    <s v="No"/>
    <s v="No"/>
    <s v="No"/>
    <s v="No"/>
    <s v="No"/>
    <s v="Bloquear"/>
    <d v="2023-08-06T00:00:00"/>
    <s v=""/>
    <n v="1129"/>
    <m/>
    <s v="Carpas"/>
    <s v="C"/>
    <s v="Carpas  C"/>
  </r>
  <r>
    <s v="CP10_PASILLO"/>
    <x v="133"/>
    <s v="Stella artois 269cc x 6"/>
    <m/>
    <n v="416"/>
    <m/>
    <d v="2023-09-05T00:00:00"/>
    <n v="-764"/>
    <s v="Vencido"/>
    <n v="-2.0931506849315067"/>
    <m/>
    <x v="2"/>
    <s v="Excluir"/>
    <d v="2022-09-05T00:00:00"/>
    <n v="416"/>
    <n v="2496"/>
    <n v="6.7142400000000002"/>
    <s v="15366-"/>
    <s v="Global Brand"/>
    <n v="365"/>
    <s v="No"/>
    <s v="No"/>
    <s v="No"/>
    <s v="No"/>
    <s v="No"/>
    <s v="Bloquear"/>
    <d v="2023-08-06T00:00:00"/>
    <s v=""/>
    <n v="1129"/>
    <m/>
    <s v="Carpas"/>
    <s v="C"/>
    <s v="Carpas  C"/>
  </r>
  <r>
    <s v="CP10_PASILLO"/>
    <x v="132"/>
    <s v="Stella artois 269cc x 6"/>
    <n v="31"/>
    <n v="462"/>
    <m/>
    <d v="2023-06-02T00:00:00"/>
    <n v="-859"/>
    <s v="Vencido"/>
    <n v="-2.3534246575342466"/>
    <m/>
    <x v="2"/>
    <s v="Excluir"/>
    <d v="2022-06-02T00:00:00"/>
    <n v="16582"/>
    <n v="99492"/>
    <n v="267.63348000000002"/>
    <n v="15366"/>
    <s v="Global Brand"/>
    <n v="365"/>
    <s v="No"/>
    <s v="No"/>
    <s v="No"/>
    <s v="No"/>
    <s v="No"/>
    <s v="Bloquear"/>
    <d v="2023-05-03T00:00:00"/>
    <s v=""/>
    <n v="1224"/>
    <m/>
    <s v="Carpas"/>
    <s v="C"/>
    <s v="Carpas  C"/>
  </r>
  <r>
    <s v="CP10_PASILLO"/>
    <x v="133"/>
    <s v="Stella artois 269cc x 6"/>
    <n v="40"/>
    <m/>
    <m/>
    <d v="2023-09-01T00:00:00"/>
    <n v="-768"/>
    <s v="Vencido"/>
    <n v="-2.1041095890410957"/>
    <m/>
    <x v="2"/>
    <s v="Excluir"/>
    <d v="2022-09-01T00:00:00"/>
    <n v="19200"/>
    <n v="115200"/>
    <n v="309.88799999999998"/>
    <s v="15366-"/>
    <s v="Global Brand"/>
    <n v="365"/>
    <s v="No"/>
    <s v="No"/>
    <s v="No"/>
    <s v="No"/>
    <s v="No"/>
    <s v="Bloquear"/>
    <d v="2023-08-02T00:00:00"/>
    <s v=""/>
    <n v="1133"/>
    <m/>
    <s v="Carpas"/>
    <s v="C"/>
    <s v="Carpas  C"/>
  </r>
  <r>
    <s v="CP10_PASILLO"/>
    <x v="134"/>
    <s v="Stella Artois Belgica  Tw 330cc 4PX6U"/>
    <n v="34"/>
    <m/>
    <m/>
    <d v="2023-07-29T00:00:00"/>
    <n v="-802"/>
    <s v="Vencido"/>
    <n v="-2.1972602739726028"/>
    <m/>
    <x v="2"/>
    <s v="Excluir"/>
    <d v="2022-07-29T00:00:00"/>
    <n v="8160"/>
    <n v="48960"/>
    <n v="161.56800000000001"/>
    <s v="18039-"/>
    <s v="Global Brand"/>
    <n v="365"/>
    <s v="No"/>
    <s v="No"/>
    <s v="No"/>
    <s v="No"/>
    <s v="No"/>
    <s v="Bloquear"/>
    <d v="2023-06-29T00:00:00"/>
    <s v=""/>
    <n v="1167"/>
    <m/>
    <s v="Carpas"/>
    <s v="C"/>
    <s v="Carpas  C"/>
  </r>
  <r>
    <s v="CP10_PASILLO"/>
    <x v="134"/>
    <s v="Stella Artois Belgica  Tw 330cc 4PX6U"/>
    <n v="17"/>
    <m/>
    <m/>
    <d v="2023-08-23T00:00:00"/>
    <n v="-777"/>
    <s v="Vencido"/>
    <n v="-2.128767123287671"/>
    <m/>
    <x v="2"/>
    <s v="Excluir"/>
    <d v="2022-08-23T00:00:00"/>
    <n v="4080"/>
    <n v="24480"/>
    <n v="80.784000000000006"/>
    <s v="18039-"/>
    <s v="Global Brand"/>
    <n v="365"/>
    <s v="No"/>
    <s v="No"/>
    <s v="No"/>
    <s v="No"/>
    <s v="No"/>
    <s v="Bloquear"/>
    <d v="2023-07-24T00:00:00"/>
    <s v=""/>
    <n v="1142"/>
    <m/>
    <s v="Carpas"/>
    <s v="C"/>
    <s v="Carpas  C"/>
  </r>
  <r>
    <s v="CP10_PASILLO"/>
    <x v="134"/>
    <s v="Stella Artois Belgica  Tw 330cc 4PX6U"/>
    <n v="14"/>
    <n v="192"/>
    <m/>
    <d v="2023-07-31T00:00:00"/>
    <n v="-800"/>
    <s v="Vencido"/>
    <n v="-2.1917808219178081"/>
    <m/>
    <x v="2"/>
    <s v="Excluir"/>
    <d v="2022-07-31T00:00:00"/>
    <n v="3552"/>
    <n v="21312"/>
    <n v="70.329599999999999"/>
    <s v="18039-"/>
    <s v="Global Brand"/>
    <n v="365"/>
    <s v="No"/>
    <s v="No"/>
    <s v="No"/>
    <s v="No"/>
    <s v="No"/>
    <s v="Bloquear"/>
    <d v="2023-07-01T00:00:00"/>
    <s v=""/>
    <n v="1165"/>
    <m/>
    <s v="Carpas"/>
    <s v="C"/>
    <s v="Carpas  C"/>
  </r>
  <r>
    <s v="CP10_PASILLO"/>
    <x v="134"/>
    <s v="Stella Artois Belgica  Tw 330cc 4PX6U"/>
    <n v="10"/>
    <m/>
    <m/>
    <d v="2023-08-23T00:00:00"/>
    <n v="-777"/>
    <s v="Vencido"/>
    <n v="-2.128767123287671"/>
    <m/>
    <x v="2"/>
    <s v="Excluir"/>
    <d v="2022-08-23T00:00:00"/>
    <n v="2400"/>
    <n v="14400"/>
    <n v="47.52"/>
    <s v="18039-"/>
    <s v="Global Brand"/>
    <n v="365"/>
    <s v="No"/>
    <s v="No"/>
    <s v="No"/>
    <s v="No"/>
    <s v="No"/>
    <s v="Bloquear"/>
    <d v="2023-07-24T00:00:00"/>
    <s v=""/>
    <n v="1142"/>
    <m/>
    <s v="Carpas"/>
    <s v="C"/>
    <s v="Carpas  C"/>
  </r>
  <r>
    <s v="CP10_PASILLO"/>
    <x v="135"/>
    <s v="Club Col NG Tw 330ccX6 N"/>
    <n v="40"/>
    <m/>
    <m/>
    <d v="2024-12-11T00:00:00"/>
    <n v="-301"/>
    <s v="Vencido"/>
    <n v="-1.6722222222222223"/>
    <m/>
    <x v="2"/>
    <s v="Excluir"/>
    <d v="2024-06-14T00:00:00"/>
    <n v="10400"/>
    <n v="62400"/>
    <n v="205.92"/>
    <n v="3789"/>
    <s v="NR"/>
    <n v="180"/>
    <s v="No"/>
    <s v="No"/>
    <s v="No"/>
    <s v="No"/>
    <s v="No"/>
    <s v="Bloquear"/>
    <d v="2024-11-11T00:00:00"/>
    <s v=""/>
    <n v="481"/>
    <m/>
    <s v="Carpas"/>
    <s v="C"/>
    <s v="Carpas  C"/>
  </r>
  <r>
    <s v="CP10_PASILLO"/>
    <x v="136"/>
    <s v="Club Col RJ TW 330X6 N"/>
    <n v="21"/>
    <m/>
    <m/>
    <d v="2024-11-07T00:00:00"/>
    <n v="-335"/>
    <s v="Vencido"/>
    <n v="-1.8611111111111112"/>
    <m/>
    <x v="2"/>
    <s v="Excluir"/>
    <d v="2024-05-11T00:00:00"/>
    <n v="5460"/>
    <n v="32760"/>
    <n v="108.108"/>
    <n v="3788"/>
    <s v="NR"/>
    <n v="180"/>
    <s v="No"/>
    <s v="No"/>
    <s v="No"/>
    <s v="No"/>
    <s v="No"/>
    <s v="Bloquear"/>
    <d v="2024-10-08T00:00:00"/>
    <s v=""/>
    <n v="515"/>
    <m/>
    <s v="Carpas"/>
    <s v="C"/>
    <s v="Carpas  C"/>
  </r>
  <r>
    <s v="CP10_PASILLO"/>
    <x v="137"/>
    <s v="Michelob Ultra BNR 210cc x 6"/>
    <n v="49"/>
    <n v="372"/>
    <m/>
    <d v="2023-10-19T00:00:00"/>
    <n v="-720"/>
    <s v="Vencido"/>
    <n v="-1.9726027397260273"/>
    <m/>
    <x v="2"/>
    <s v="Excluir"/>
    <d v="2022-10-19T00:00:00"/>
    <n v="19188"/>
    <n v="115128"/>
    <n v="241.7688"/>
    <s v="13413-+"/>
    <s v="Global Brand"/>
    <n v="365"/>
    <s v="No"/>
    <s v="No"/>
    <s v="No"/>
    <s v="No"/>
    <s v="No"/>
    <s v="Bloquear"/>
    <d v="2023-09-19T00:00:00"/>
    <s v=""/>
    <n v="1085"/>
    <m/>
    <s v="Carpas"/>
    <s v="C"/>
    <s v="Carpas  C"/>
  </r>
  <r>
    <s v="CP10_PASILLO"/>
    <x v="138"/>
    <s v="stella  artois Nr 330x6 mex"/>
    <n v="34"/>
    <m/>
    <m/>
    <d v="2023-07-25T00:00:00"/>
    <n v="-806"/>
    <s v="Vencido"/>
    <n v="-2.2082191780821918"/>
    <m/>
    <x v="2"/>
    <s v="Excluir"/>
    <d v="2022-07-25T00:00:00"/>
    <n v="8840"/>
    <n v="53040"/>
    <n v="175.03200000000001"/>
    <s v="14647+"/>
    <s v="Global Brand"/>
    <n v="365"/>
    <s v="No"/>
    <s v="No"/>
    <s v="No"/>
    <s v="No"/>
    <s v="No"/>
    <s v="Bloquear"/>
    <d v="2023-06-25T00:00:00"/>
    <s v=""/>
    <n v="1171"/>
    <m/>
    <s v="Carpas"/>
    <s v="C"/>
    <s v="Carpas  C"/>
  </r>
  <r>
    <s v="CP10_PASILLO"/>
    <x v="127"/>
    <s v="stella  artois Nr 330x6 mex"/>
    <n v="3"/>
    <n v="78"/>
    <m/>
    <d v="2023-04-18T00:00:00"/>
    <n v="-904"/>
    <s v="Vencido"/>
    <n v="-2.4767123287671233"/>
    <m/>
    <x v="2"/>
    <s v="Excluir"/>
    <d v="2022-04-18T00:00:00"/>
    <n v="798"/>
    <n v="4788"/>
    <n v="15.8004"/>
    <n v="14647"/>
    <s v="Global Brand"/>
    <n v="365"/>
    <s v="No"/>
    <s v="No"/>
    <s v="No"/>
    <s v="No"/>
    <s v="No"/>
    <s v="Bloquear"/>
    <d v="2023-03-19T00:00:00"/>
    <s v=""/>
    <n v="1269"/>
    <m/>
    <s v="Carpas"/>
    <s v="C"/>
    <s v="Carpas  C"/>
  </r>
  <r>
    <s v="CP10_PASILLO"/>
    <x v="127"/>
    <s v="stella  artois Nr 330x6 mex"/>
    <m/>
    <m/>
    <n v="23854"/>
    <d v="2023-05-06T00:00:00"/>
    <n v="-886"/>
    <s v="Vencido"/>
    <n v="-2.4273972602739726"/>
    <m/>
    <x v="2"/>
    <s v="Excluir"/>
    <d v="2022-05-06T00:00:00"/>
    <n v="0"/>
    <n v="23854"/>
    <n v="78.718199999999996"/>
    <n v="14647"/>
    <s v="Global Brand"/>
    <n v="365"/>
    <s v="No"/>
    <s v="No"/>
    <s v="No"/>
    <s v="No"/>
    <s v="No"/>
    <s v="Bloquear"/>
    <d v="2023-04-06T00:00:00"/>
    <s v=""/>
    <n v="1251"/>
    <m/>
    <s v="Carpas"/>
    <s v="C"/>
    <s v="Carpas  C"/>
  </r>
  <r>
    <s v="CP10_PASILLO"/>
    <x v="139"/>
    <s v="Stella Artois Belgica  Tw 330cc 4PX6U"/>
    <m/>
    <n v="8"/>
    <m/>
    <d v="2023-07-31T00:00:00"/>
    <n v="-800"/>
    <s v="Vencido"/>
    <n v="-2.1917808219178081"/>
    <m/>
    <x v="2"/>
    <s v="Excluir"/>
    <d v="2022-07-31T00:00:00"/>
    <n v="8"/>
    <n v="48"/>
    <n v="0.15840000000000001"/>
    <n v="18039"/>
    <s v="Global Brand"/>
    <n v="365"/>
    <s v="No"/>
    <s v="No"/>
    <s v="No"/>
    <s v="No"/>
    <s v="No"/>
    <s v="Bloquear"/>
    <d v="2023-07-01T00:00:00"/>
    <s v=""/>
    <n v="1165"/>
    <m/>
    <s v="Carpas"/>
    <s v="C"/>
    <s v="Carpas  C"/>
  </r>
  <r>
    <s v="CP10_PASILLO"/>
    <x v="139"/>
    <s v="Stella Artois Belgica  Tw 330cc 4PX6U"/>
    <m/>
    <n v="156"/>
    <m/>
    <d v="2023-09-01T00:00:00"/>
    <n v="-768"/>
    <s v="Vencido"/>
    <n v="-2.1041095890410957"/>
    <m/>
    <x v="2"/>
    <s v="Excluir"/>
    <d v="2022-09-01T00:00:00"/>
    <n v="156"/>
    <n v="936"/>
    <n v="3.0888"/>
    <n v="18039"/>
    <s v="Global Brand"/>
    <n v="365"/>
    <s v="No"/>
    <s v="No"/>
    <s v="No"/>
    <s v="No"/>
    <s v="No"/>
    <s v="Bloquear"/>
    <d v="2023-08-02T00:00:00"/>
    <s v=""/>
    <n v="1133"/>
    <m/>
    <s v="Carpas"/>
    <s v="C"/>
    <s v="Carpas  C"/>
  </r>
  <r>
    <s v="CP10_PASILLO"/>
    <x v="139"/>
    <s v="Stella Artois Belgica  Tw 330cc 4PX6U"/>
    <m/>
    <n v="136"/>
    <m/>
    <d v="2023-07-29T00:00:00"/>
    <n v="-802"/>
    <s v="Vencido"/>
    <n v="-2.1972602739726028"/>
    <m/>
    <x v="2"/>
    <s v="Excluir"/>
    <d v="2022-07-29T00:00:00"/>
    <n v="136"/>
    <n v="816"/>
    <n v="2.6928000000000001"/>
    <n v="18039"/>
    <s v="Global Brand"/>
    <n v="365"/>
    <s v="No"/>
    <s v="No"/>
    <s v="No"/>
    <s v="No"/>
    <s v="No"/>
    <s v="Bloquear"/>
    <d v="2023-06-29T00:00:00"/>
    <s v=""/>
    <n v="1167"/>
    <m/>
    <s v="Carpas"/>
    <s v="C"/>
    <s v="Carpas  C"/>
  </r>
  <r>
    <s v="CP10_PASILLO"/>
    <x v="139"/>
    <s v="Stella Artois Belgica  Tw 330cc 4PX6U"/>
    <m/>
    <n v="148"/>
    <m/>
    <d v="2023-07-14T00:00:00"/>
    <n v="-817"/>
    <s v="Vencido"/>
    <n v="-2.2383561643835614"/>
    <m/>
    <x v="2"/>
    <s v="Excluir"/>
    <d v="2022-07-14T00:00:00"/>
    <n v="148"/>
    <n v="888"/>
    <n v="2.9304000000000001"/>
    <n v="18039"/>
    <s v="Global Brand"/>
    <n v="365"/>
    <s v="No"/>
    <s v="No"/>
    <s v="No"/>
    <s v="No"/>
    <s v="No"/>
    <s v="Bloquear"/>
    <d v="2023-06-14T00:00:00"/>
    <s v=""/>
    <n v="1182"/>
    <m/>
    <s v="Carpas"/>
    <s v="C"/>
    <s v="Carpas  C"/>
  </r>
  <r>
    <s v="CP10_PASILLO"/>
    <x v="127"/>
    <s v="stella  artois Nr 330x6 mex"/>
    <n v="34"/>
    <m/>
    <m/>
    <d v="2023-04-18T00:00:00"/>
    <n v="-904"/>
    <s v="Vencido"/>
    <n v="-2.4767123287671233"/>
    <m/>
    <x v="2"/>
    <s v="Excluir"/>
    <d v="2022-04-18T00:00:00"/>
    <n v="8160"/>
    <n v="48960"/>
    <n v="161.56800000000001"/>
    <n v="14647"/>
    <s v="Global Brand"/>
    <n v="365"/>
    <s v="No"/>
    <s v="No"/>
    <s v="No"/>
    <s v="No"/>
    <s v="No"/>
    <s v="Bloquear"/>
    <d v="2023-03-19T00:00:00"/>
    <s v=""/>
    <n v="1269"/>
    <m/>
    <s v="Carpas"/>
    <s v="C"/>
    <s v="Carpas  C"/>
  </r>
  <r>
    <s v="CP10_PASILLO"/>
    <x v="127"/>
    <s v="stella  artois Nr 330x6 mex"/>
    <n v="16"/>
    <n v="228"/>
    <m/>
    <d v="2023-05-06T00:00:00"/>
    <n v="-886"/>
    <s v="Vencido"/>
    <n v="-2.4273972602739726"/>
    <m/>
    <x v="2"/>
    <s v="Excluir"/>
    <d v="2022-05-06T00:00:00"/>
    <n v="4068"/>
    <n v="24408"/>
    <n v="80.546400000000006"/>
    <n v="14647"/>
    <s v="Global Brand"/>
    <n v="365"/>
    <s v="No"/>
    <s v="No"/>
    <s v="No"/>
    <s v="No"/>
    <s v="No"/>
    <s v="Bloquear"/>
    <d v="2023-04-06T00:00:00"/>
    <s v=""/>
    <n v="1251"/>
    <m/>
    <s v="Carpas"/>
    <s v="C"/>
    <s v="Carpas  C"/>
  </r>
  <r>
    <s v="CP10_PASILLO"/>
    <x v="140"/>
    <s v="Stella artois 269cc x 6"/>
    <n v="22"/>
    <m/>
    <m/>
    <d v="2023-05-31T00:00:00"/>
    <n v="-861"/>
    <s v="Vencido"/>
    <n v="-2.3589041095890413"/>
    <m/>
    <x v="2"/>
    <s v="Excluir"/>
    <d v="2022-05-31T00:00:00"/>
    <n v="6864"/>
    <n v="41184"/>
    <n v="110.78496"/>
    <s v="15366--"/>
    <s v="Global Brand"/>
    <n v="365"/>
    <s v="No"/>
    <s v="No"/>
    <s v="No"/>
    <s v="No"/>
    <s v="No"/>
    <s v="Bloquear"/>
    <d v="2023-05-01T00:00:00"/>
    <s v=""/>
    <n v="1226"/>
    <m/>
    <s v="Carpas"/>
    <s v="C"/>
    <s v="Carpas  C"/>
  </r>
  <r>
    <s v="CP10_PASILLO"/>
    <x v="130"/>
    <s v="Stella artois 269cc x 6"/>
    <n v="44"/>
    <m/>
    <m/>
    <d v="2023-06-01T00:00:00"/>
    <n v="-860"/>
    <s v="Vencido"/>
    <n v="-2.3561643835616439"/>
    <m/>
    <x v="2"/>
    <s v="Excluir"/>
    <d v="2022-06-01T00:00:00"/>
    <n v="15840"/>
    <n v="95040"/>
    <n v="255.6576"/>
    <s v="15366+-"/>
    <s v="Global Brand"/>
    <n v="365"/>
    <s v="No"/>
    <s v="No"/>
    <s v="No"/>
    <s v="No"/>
    <s v="No"/>
    <s v="Bloquear"/>
    <d v="2023-05-02T00:00:00"/>
    <s v=""/>
    <n v="1225"/>
    <m/>
    <s v="Carpas"/>
    <s v="C"/>
    <s v="Carpas  C"/>
  </r>
  <r>
    <s v="CP10_PASILLO"/>
    <x v="132"/>
    <s v="Stella artois 269cc x 6"/>
    <n v="40"/>
    <m/>
    <m/>
    <d v="2023-06-02T00:00:00"/>
    <n v="-859"/>
    <s v="Vencido"/>
    <n v="-2.3534246575342466"/>
    <m/>
    <x v="2"/>
    <s v="Excluir"/>
    <d v="2022-06-02T00:00:00"/>
    <n v="20800"/>
    <n v="124800"/>
    <n v="335.71199999999999"/>
    <n v="15366"/>
    <s v="Global Brand"/>
    <n v="365"/>
    <s v="No"/>
    <s v="No"/>
    <s v="No"/>
    <s v="No"/>
    <s v="No"/>
    <s v="Bloquear"/>
    <d v="2023-05-03T00:00:00"/>
    <s v=""/>
    <n v="1224"/>
    <m/>
    <s v="Carpas"/>
    <s v="C"/>
    <s v="Carpas  C"/>
  </r>
  <r>
    <s v="CP10_Z5"/>
    <x v="138"/>
    <s v="stella  artois Nr 330x6 mex"/>
    <n v="8"/>
    <n v="202"/>
    <m/>
    <d v="2023-07-25T00:00:00"/>
    <n v="-806"/>
    <s v="Vencido"/>
    <n v="-2.2082191780821918"/>
    <m/>
    <x v="2"/>
    <s v="Excluir"/>
    <d v="2022-07-25T00:00:00"/>
    <n v="2282"/>
    <n v="13692"/>
    <n v="45.183599999999998"/>
    <s v="14647+"/>
    <s v="Global Brand"/>
    <n v="365"/>
    <s v="No"/>
    <s v="No"/>
    <s v="No"/>
    <s v="No"/>
    <s v="No"/>
    <s v="Bloquear"/>
    <d v="2023-06-25T00:00:00"/>
    <s v=""/>
    <n v="1171"/>
    <m/>
    <s v="Carpas"/>
    <s v="C"/>
    <s v="Carpas  C"/>
  </r>
  <r>
    <s v="CP10_Z5"/>
    <x v="127"/>
    <s v="stella  artois Nr 330x6 mex"/>
    <n v="34"/>
    <m/>
    <m/>
    <d v="2023-04-18T00:00:00"/>
    <n v="-904"/>
    <s v="Vencido"/>
    <n v="-2.4767123287671233"/>
    <m/>
    <x v="2"/>
    <s v="Excluir"/>
    <d v="2022-04-18T00:00:00"/>
    <n v="8160"/>
    <n v="48960"/>
    <n v="161.56800000000001"/>
    <n v="14647"/>
    <s v="Global Brand"/>
    <n v="365"/>
    <s v="No"/>
    <s v="No"/>
    <s v="No"/>
    <s v="No"/>
    <s v="No"/>
    <s v="Bloquear"/>
    <d v="2023-03-19T00:00:00"/>
    <s v=""/>
    <n v="1269"/>
    <m/>
    <s v="Carpas"/>
    <s v="C"/>
    <s v="Carpas  C"/>
  </r>
  <r>
    <s v="CP10_Z5"/>
    <x v="127"/>
    <s v="stella  artois Nr 330x6 mex"/>
    <m/>
    <n v="164"/>
    <m/>
    <d v="2023-07-25T00:00:00"/>
    <n v="-806"/>
    <s v="Vencido"/>
    <n v="-2.2082191780821918"/>
    <m/>
    <x v="2"/>
    <s v="Excluir"/>
    <d v="2022-07-25T00:00:00"/>
    <n v="164"/>
    <n v="984"/>
    <n v="3.2471999999999999"/>
    <n v="14647"/>
    <s v="Global Brand"/>
    <n v="365"/>
    <s v="No"/>
    <s v="No"/>
    <s v="No"/>
    <s v="No"/>
    <s v="No"/>
    <s v="Bloquear"/>
    <d v="2023-06-25T00:00:00"/>
    <s v=""/>
    <n v="1171"/>
    <m/>
    <s v="Carpas"/>
    <s v="C"/>
    <s v="Carpas  C"/>
  </r>
  <r>
    <s v="CP10_Z5"/>
    <x v="138"/>
    <s v="stella  artois Nr 330x6 mex"/>
    <n v="17"/>
    <m/>
    <m/>
    <d v="2023-06-15T00:00:00"/>
    <n v="-846"/>
    <s v="Vencido"/>
    <n v="-2.3178082191780822"/>
    <m/>
    <x v="2"/>
    <s v="Excluir"/>
    <d v="2022-06-15T00:00:00"/>
    <n v="4420"/>
    <n v="26520"/>
    <n v="87.516000000000005"/>
    <s v="14647+"/>
    <s v="Global Brand"/>
    <n v="365"/>
    <s v="No"/>
    <s v="No"/>
    <s v="No"/>
    <s v="No"/>
    <s v="No"/>
    <s v="Bloquear"/>
    <d v="2023-05-16T00:00:00"/>
    <s v=""/>
    <n v="1211"/>
    <m/>
    <s v="Carpas"/>
    <s v="C"/>
    <s v="Carpas  C"/>
  </r>
  <r>
    <s v="CP10_Z5"/>
    <x v="127"/>
    <s v="stella  artois Nr 330x6 mex"/>
    <n v="17"/>
    <m/>
    <m/>
    <d v="2023-04-18T00:00:00"/>
    <n v="-904"/>
    <s v="Vencido"/>
    <n v="-2.4767123287671233"/>
    <m/>
    <x v="2"/>
    <s v="Excluir"/>
    <d v="2022-04-18T00:00:00"/>
    <n v="4080"/>
    <n v="24480"/>
    <n v="80.784000000000006"/>
    <n v="14647"/>
    <s v="Global Brand"/>
    <n v="365"/>
    <s v="No"/>
    <s v="No"/>
    <s v="No"/>
    <s v="No"/>
    <s v="No"/>
    <s v="Bloquear"/>
    <d v="2023-03-19T00:00:00"/>
    <s v=""/>
    <n v="1269"/>
    <m/>
    <s v="Carpas"/>
    <s v="C"/>
    <s v="Carpas  C"/>
  </r>
  <r>
    <s v="CP10_Z5"/>
    <x v="138"/>
    <s v="stella  artois Nr 330x6 mex"/>
    <n v="17"/>
    <m/>
    <m/>
    <d v="2023-04-18T00:00:00"/>
    <n v="-904"/>
    <s v="Vencido"/>
    <n v="-2.4767123287671233"/>
    <m/>
    <x v="2"/>
    <s v="Excluir"/>
    <d v="2022-04-18T00:00:00"/>
    <n v="4420"/>
    <n v="26520"/>
    <n v="87.516000000000005"/>
    <s v="14647+"/>
    <s v="Global Brand"/>
    <n v="365"/>
    <s v="No"/>
    <s v="No"/>
    <s v="No"/>
    <s v="No"/>
    <s v="No"/>
    <s v="Bloquear"/>
    <d v="2023-03-19T00:00:00"/>
    <s v=""/>
    <n v="1269"/>
    <m/>
    <s v="Carpas"/>
    <s v="C"/>
    <s v="Carpas  C"/>
  </r>
  <r>
    <s v="CP10_Z5"/>
    <x v="127"/>
    <s v="stella  artois Nr 330x6 mex"/>
    <m/>
    <n v="164"/>
    <m/>
    <d v="2023-07-25T00:00:00"/>
    <n v="-806"/>
    <s v="Vencido"/>
    <n v="-2.2082191780821918"/>
    <m/>
    <x v="2"/>
    <s v="Excluir"/>
    <d v="2022-07-25T00:00:00"/>
    <n v="164"/>
    <n v="984"/>
    <n v="3.2471999999999999"/>
    <n v="14647"/>
    <s v="Global Brand"/>
    <n v="365"/>
    <s v="No"/>
    <s v="No"/>
    <s v="No"/>
    <s v="No"/>
    <s v="No"/>
    <s v="Bloquear"/>
    <d v="2023-06-25T00:00:00"/>
    <s v=""/>
    <n v="1171"/>
    <m/>
    <s v="Carpas"/>
    <s v="C"/>
    <s v="Carpas  C"/>
  </r>
  <r>
    <s v="CP10_Z5"/>
    <x v="138"/>
    <s v="stella  artois Nr 330x6 mex"/>
    <n v="17"/>
    <m/>
    <m/>
    <d v="2023-06-15T00:00:00"/>
    <n v="-846"/>
    <s v="Vencido"/>
    <n v="-2.3178082191780822"/>
    <m/>
    <x v="2"/>
    <s v="Excluir"/>
    <d v="2022-06-15T00:00:00"/>
    <n v="4420"/>
    <n v="26520"/>
    <n v="87.516000000000005"/>
    <s v="14647+"/>
    <s v="Global Brand"/>
    <n v="365"/>
    <s v="No"/>
    <s v="No"/>
    <s v="No"/>
    <s v="No"/>
    <s v="No"/>
    <s v="Bloquear"/>
    <d v="2023-05-16T00:00:00"/>
    <s v=""/>
    <n v="1211"/>
    <m/>
    <s v="Carpas"/>
    <s v="C"/>
    <s v="Carpas  C"/>
  </r>
  <r>
    <s v="CP10_Z5"/>
    <x v="127"/>
    <s v="stella  artois Nr 330x6 mex"/>
    <n v="17"/>
    <m/>
    <m/>
    <d v="2023-04-18T00:00:00"/>
    <n v="-904"/>
    <s v="Vencido"/>
    <n v="-2.4767123287671233"/>
    <m/>
    <x v="2"/>
    <s v="Excluir"/>
    <d v="2022-04-18T00:00:00"/>
    <n v="4080"/>
    <n v="24480"/>
    <n v="80.784000000000006"/>
    <n v="14647"/>
    <s v="Global Brand"/>
    <n v="365"/>
    <s v="No"/>
    <s v="No"/>
    <s v="No"/>
    <s v="No"/>
    <s v="No"/>
    <s v="Bloquear"/>
    <d v="2023-03-19T00:00:00"/>
    <s v=""/>
    <n v="1269"/>
    <m/>
    <s v="Carpas"/>
    <s v="C"/>
    <s v="Carpas  C"/>
  </r>
  <r>
    <s v="CP10_Z5"/>
    <x v="138"/>
    <s v="stella  artois Nr 330x6 mex"/>
    <n v="17"/>
    <m/>
    <m/>
    <d v="2023-04-18T00:00:00"/>
    <n v="-904"/>
    <s v="Vencido"/>
    <n v="-2.4767123287671233"/>
    <m/>
    <x v="2"/>
    <s v="Excluir"/>
    <d v="2022-04-18T00:00:00"/>
    <n v="4420"/>
    <n v="26520"/>
    <n v="87.516000000000005"/>
    <s v="14647+"/>
    <s v="Global Brand"/>
    <n v="365"/>
    <s v="No"/>
    <s v="No"/>
    <s v="No"/>
    <s v="No"/>
    <s v="No"/>
    <s v="Bloquear"/>
    <d v="2023-03-19T00:00:00"/>
    <s v=""/>
    <n v="1269"/>
    <m/>
    <s v="Carpas"/>
    <s v="C"/>
    <s v="Carpas  C"/>
  </r>
  <r>
    <s v="J_JAULA 1"/>
    <x v="141"/>
    <s v="Aguila Tw 330Cc X 30"/>
    <n v="5"/>
    <m/>
    <m/>
    <d v="2025-11-03T00:00:00"/>
    <n v="26"/>
    <s v="Menos de 30 días"/>
    <n v="0.14444444444444443"/>
    <s v="BAJA A VERTER"/>
    <x v="2"/>
    <s v="Excluir"/>
    <d v="2025-05-07T00:00:00"/>
    <n v="225"/>
    <n v="6750"/>
    <n v="22.274999999999999"/>
    <n v="9845"/>
    <s v="NR"/>
    <n v="180"/>
    <s v="No"/>
    <s v="No"/>
    <s v="No"/>
    <s v="No"/>
    <s v="No"/>
    <s v="Bloquear"/>
    <d v="2025-10-04T00:00:00"/>
    <s v=""/>
    <n v="154"/>
    <m/>
    <s v="Ret Pack"/>
    <s v="A"/>
    <s v="Ret Pack  A"/>
  </r>
  <r>
    <s v="J_JAULA 1"/>
    <x v="1"/>
    <s v="Pony Malta R 330cc X 30"/>
    <n v="12"/>
    <n v="4"/>
    <m/>
    <d v="2026-08-02T00:00:00"/>
    <n v="298"/>
    <s v="Mayor a 120 días"/>
    <n v="0.81643835616438354"/>
    <s v="DAÑO EN MALLA"/>
    <x v="2"/>
    <s v="Excluir"/>
    <d v="2025-08-02T00:00:00"/>
    <n v="544"/>
    <n v="16320"/>
    <n v="53.856000000000002"/>
    <n v="2182"/>
    <s v="Ret"/>
    <n v="365"/>
    <s v="No"/>
    <s v="No"/>
    <s v="Si"/>
    <s v="Si"/>
    <s v="Si"/>
    <s v="No"/>
    <d v="2026-07-03T00:00:00"/>
    <s v=""/>
    <n v="67"/>
    <m/>
    <s v="Ret Pack"/>
    <s v="A"/>
    <s v="Ret Pack  A"/>
  </r>
  <r>
    <s v="J_REP__L2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Ret Pack"/>
    <s v="A"/>
    <s v="Ret Pack  A"/>
  </r>
  <r>
    <s v="J_REP__L2"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  <s v=""/>
    <m/>
    <s v="Ret Pack"/>
    <s v="A"/>
    <s v="Ret Pack  A"/>
  </r>
  <r>
    <s v="J_JAULA 2"/>
    <x v="1"/>
    <s v="Pony Malta R 330cc X 30"/>
    <n v="2"/>
    <m/>
    <m/>
    <d v="2026-09-01T00:00:00"/>
    <n v="328"/>
    <s v="Mayor a 120 días"/>
    <n v="0.89863013698630134"/>
    <m/>
    <x v="5"/>
    <s v="Excluir"/>
    <d v="2025-09-01T00:00:00"/>
    <n v="90"/>
    <n v="2700"/>
    <n v="8.91"/>
    <n v="2182"/>
    <s v="Ret"/>
    <n v="365"/>
    <s v="No"/>
    <s v="No"/>
    <s v="Si"/>
    <s v="Si"/>
    <s v="Si"/>
    <s v="No"/>
    <d v="2026-08-02T00:00:00"/>
    <s v=""/>
    <n v="37"/>
    <m/>
    <s v="Ret Pack"/>
    <s v="A"/>
    <s v="Ret Pack  A"/>
  </r>
  <r>
    <s v="J_JAULA 2"/>
    <x v="142"/>
    <s v="Club Col Tw 330Cc X 30"/>
    <n v="10"/>
    <m/>
    <m/>
    <d v="2026-03-03T00:00:00"/>
    <n v="146"/>
    <s v="Mayor a 120 días"/>
    <n v="0.81111111111111112"/>
    <m/>
    <x v="4"/>
    <s v="Excluir"/>
    <d v="2025-09-04T00:00:00"/>
    <n v="450"/>
    <n v="13500"/>
    <n v="44.55"/>
    <n v="9798"/>
    <s v="NR"/>
    <n v="180"/>
    <s v="No"/>
    <s v="No"/>
    <s v="Si"/>
    <s v="Si"/>
    <s v="Si"/>
    <s v="No"/>
    <d v="2026-02-01T00:00:00"/>
    <s v=""/>
    <n v="34"/>
    <m/>
    <s v="Ret Pack"/>
    <s v="A"/>
    <s v="Ret Pack  A"/>
  </r>
  <r>
    <s v="J_JAULA 3"/>
    <x v="1"/>
    <s v="Pony Malta R 330cc X 30"/>
    <n v="8"/>
    <m/>
    <m/>
    <d v="2026-09-01T00:00:00"/>
    <n v="328"/>
    <s v="Mayor a 120 días"/>
    <n v="0.89863013698630134"/>
    <m/>
    <x v="5"/>
    <s v="Excluir"/>
    <d v="2025-09-01T00:00:00"/>
    <n v="360"/>
    <n v="10800"/>
    <n v="35.64"/>
    <n v="2182"/>
    <s v="Ret"/>
    <n v="365"/>
    <s v="No"/>
    <s v="No"/>
    <s v="Si"/>
    <s v="Si"/>
    <s v="Si"/>
    <s v="No"/>
    <d v="2026-08-02T00:00:00"/>
    <s v=""/>
    <n v="37"/>
    <m/>
    <s v="Ret Pack"/>
    <s v="A"/>
    <s v="Ret Pack  A"/>
  </r>
  <r>
    <s v="J_JAULA 4"/>
    <x v="2"/>
    <s v="Costeña Bacana R 320cc x 30"/>
    <n v="4"/>
    <m/>
    <m/>
    <d v="2026-02-18T00:00:00"/>
    <n v="133"/>
    <s v="Mayor a 120 días"/>
    <n v="0.73888888888888893"/>
    <m/>
    <x v="2"/>
    <s v="Excluir"/>
    <d v="2025-08-22T00:00:00"/>
    <n v="180"/>
    <n v="5400"/>
    <n v="17.28"/>
    <n v="13451"/>
    <s v="Ret"/>
    <n v="180"/>
    <s v="No"/>
    <s v="No"/>
    <s v="Si"/>
    <s v="Si"/>
    <s v="Si"/>
    <s v="No"/>
    <d v="2026-01-19T00:00:00"/>
    <s v=""/>
    <n v="47"/>
    <m/>
    <s v="Ret Pack"/>
    <s v="A"/>
    <s v="Ret Pack  A"/>
  </r>
  <r>
    <s v="J_JAULA 5"/>
    <x v="94"/>
    <s v="Budweiser CAN  269Ccx6  TERMO EXP ECU"/>
    <n v="6"/>
    <n v="516"/>
    <m/>
    <d v="2026-06-06T00:00:00"/>
    <n v="241"/>
    <s v="Mayor a 120 días"/>
    <n v="0.8925925925925926"/>
    <s v="MOVER A FASE O"/>
    <x v="8"/>
    <s v="Excluir"/>
    <d v="2025-09-09T00:00:00"/>
    <n v="4116"/>
    <n v="24696"/>
    <n v="66.432239999999993"/>
    <n v="22612"/>
    <s v="Lata"/>
    <n v="270"/>
    <s v="No"/>
    <s v="No"/>
    <s v="Si"/>
    <s v="Si"/>
    <s v="Si"/>
    <s v="No"/>
    <d v="2026-05-07T00:00:00"/>
    <s v=""/>
    <n v="29"/>
    <m/>
    <s v="Ret Pack"/>
    <s v="A"/>
    <s v="Ret Pack  A"/>
  </r>
  <r>
    <s v="J_JAULA 8"/>
    <x v="83"/>
    <s v="Cola y pola  Lata 269Cc X 6"/>
    <n v="2"/>
    <m/>
    <m/>
    <d v="2026-03-09T00:00:00"/>
    <n v="152"/>
    <s v="Mayor a 120 días"/>
    <n v="0.84444444444444444"/>
    <s v="BAJO EXTRACTO"/>
    <x v="2"/>
    <s v="Excluir"/>
    <d v="2025-09-10T00:00:00"/>
    <n v="1200"/>
    <n v="7200"/>
    <n v="19.367999999999999"/>
    <n v="22135"/>
    <s v="Lata"/>
    <n v="180"/>
    <s v="No"/>
    <s v="No"/>
    <s v="Si"/>
    <s v="Si"/>
    <s v="Si"/>
    <s v="No"/>
    <d v="2026-02-07T00:00:00"/>
    <s v=""/>
    <n v="28"/>
    <m/>
    <s v="Ret Pack"/>
    <s v="A"/>
    <s v="Ret Pack  A"/>
  </r>
  <r>
    <s v="J_JAULA 9"/>
    <x v="59"/>
    <s v="AGUILA ORIGINAL  LTA 330 CC *12 LN9"/>
    <n v="1"/>
    <n v="58"/>
    <m/>
    <d v="2026-06-15T00:00:00"/>
    <n v="250"/>
    <s v="Mayor a 120 días"/>
    <n v="0.92592592592592593"/>
    <m/>
    <x v="2"/>
    <s v="Excluir"/>
    <d v="2025-09-18T00:00:00"/>
    <n v="308"/>
    <n v="3696"/>
    <n v="12.1968"/>
    <n v="22006"/>
    <s v="Lata"/>
    <n v="270"/>
    <s v="No"/>
    <s v="No"/>
    <s v="Si"/>
    <s v="Si"/>
    <s v="Si"/>
    <s v="No"/>
    <d v="2026-05-16T00:00:00"/>
    <s v=""/>
    <n v="20"/>
    <m/>
    <s v="Ret Pack"/>
    <s v="A"/>
    <s v="Ret Pack  A"/>
  </r>
  <r>
    <m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"/>
    <s v=""/>
    <m/>
    <s v="Ret Pack"/>
    <s v="A"/>
    <s v="Ret Pack  A"/>
  </r>
  <r>
    <m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"/>
    <s v=""/>
    <m/>
    <s v="Ret Pack"/>
    <s v="A"/>
    <s v="Ret Pack  A"/>
  </r>
  <r>
    <m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"/>
    <s v=""/>
    <m/>
    <s v="Ret Pack"/>
    <s v="A"/>
    <s v="Ret Pack  A"/>
  </r>
  <r>
    <m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"/>
    <s v=""/>
    <m/>
    <s v="Ret Pack"/>
    <s v="A"/>
    <s v="Ret Pack  A"/>
  </r>
  <r>
    <m/>
    <x v="6"/>
    <s v="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"/>
    <s v=""/>
    <m/>
    <s v="Ret Pack"/>
    <s v="A"/>
    <s v="Ret Pack  A"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  <r>
    <m/>
    <x v="6"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6">
  <r>
    <s v="M_A1_DER_"/>
    <x v="0"/>
    <x v="0"/>
    <m/>
    <m/>
    <m/>
    <m/>
    <s v=""/>
    <s v=""/>
    <s v=""/>
    <m/>
    <x v="0"/>
    <s v="Excluir"/>
    <s v=""/>
    <n v="0"/>
    <n v="0"/>
    <n v="0"/>
    <n v="1430"/>
    <s v="Envase"/>
    <n v="0"/>
    <s v="No"/>
    <s v="Si"/>
    <s v="Si"/>
    <s v="Si"/>
    <s v="No"/>
    <s v="No"/>
    <s v=""/>
    <s v=""/>
  </r>
  <r>
    <s v="M_A1_IZQ_"/>
    <x v="0"/>
    <x v="0"/>
    <m/>
    <m/>
    <m/>
    <m/>
    <s v=""/>
    <s v=""/>
    <s v=""/>
    <m/>
    <x v="0"/>
    <s v="Excluir"/>
    <s v=""/>
    <n v="0"/>
    <n v="0"/>
    <n v="0"/>
    <n v="1430"/>
    <s v="Envase"/>
    <n v="0"/>
    <s v="No"/>
    <s v="Si"/>
    <s v="Si"/>
    <s v="Si"/>
    <s v="No"/>
    <s v="No"/>
    <s v=""/>
    <s v=""/>
  </r>
  <r>
    <s v="M_A2_DER_"/>
    <x v="1"/>
    <x v="1"/>
    <n v="96"/>
    <m/>
    <m/>
    <d v="2026-10-06T00:00:00"/>
    <n v="167"/>
    <s v="Mayor a 120 días"/>
    <n v="0.92777777777777781"/>
    <m/>
    <x v="1"/>
    <s v=""/>
    <d v="2026-04-09T00:00:00"/>
    <n v="4320"/>
    <n v="129600"/>
    <n v="427.68"/>
    <n v="20867"/>
    <s v="Ret"/>
    <n v="180"/>
    <s v="No"/>
    <s v="No"/>
    <s v="Si"/>
    <s v="Si"/>
    <s v="Si"/>
    <s v="No"/>
    <d v="2026-09-06T00:00:00"/>
    <s v=""/>
  </r>
  <r>
    <s v="M_A2_IZQ_"/>
    <x v="1"/>
    <x v="1"/>
    <n v="96"/>
    <m/>
    <m/>
    <d v="2026-10-06T00:00:00"/>
    <n v="167"/>
    <s v="Mayor a 120 días"/>
    <n v="0.92777777777777781"/>
    <m/>
    <x v="1"/>
    <s v=""/>
    <d v="2026-04-09T00:00:00"/>
    <n v="4320"/>
    <n v="129600"/>
    <n v="427.68"/>
    <n v="20867"/>
    <s v="Ret"/>
    <n v="180"/>
    <s v="No"/>
    <s v="No"/>
    <s v="Si"/>
    <s v="Si"/>
    <s v="Si"/>
    <s v="No"/>
    <d v="2026-09-06T00:00:00"/>
    <s v=""/>
  </r>
  <r>
    <s v="M_A3_DER_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A3_IZQ_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A4_DER_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A4_IZQ_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A5_DER_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A5_IZQ_"/>
    <x v="2"/>
    <x v="2"/>
    <n v="96"/>
    <m/>
    <m/>
    <d v="2026-10-16T00:00:00"/>
    <n v="177"/>
    <s v="Mayor a 120 días"/>
    <n v="0.98333333333333328"/>
    <m/>
    <x v="1"/>
    <s v=""/>
    <d v="2026-04-19T00:00:00"/>
    <n v="4320"/>
    <n v="129600"/>
    <n v="427.68"/>
    <n v="2512"/>
    <s v="Ret"/>
    <n v="180"/>
    <s v="No"/>
    <s v="No"/>
    <s v="Si"/>
    <s v="Si"/>
    <s v="Si"/>
    <s v="No"/>
    <d v="2026-09-16T00:00:00"/>
    <s v=""/>
  </r>
  <r>
    <s v="M_A6_DER_"/>
    <x v="1"/>
    <x v="1"/>
    <n v="96"/>
    <m/>
    <m/>
    <d v="2026-10-17T00:00:00"/>
    <n v="178"/>
    <s v="Mayor a 120 días"/>
    <n v="0.98888888888888893"/>
    <m/>
    <x v="1"/>
    <s v=""/>
    <d v="2026-04-20T00:00:00"/>
    <n v="4320"/>
    <n v="129600"/>
    <n v="427.68"/>
    <n v="20867"/>
    <s v="Ret"/>
    <n v="180"/>
    <s v="No"/>
    <s v="No"/>
    <s v="Si"/>
    <s v="Si"/>
    <s v="Si"/>
    <s v="No"/>
    <d v="2026-09-17T00:00:00"/>
    <s v=""/>
  </r>
  <r>
    <s v="M_A6_IZQ_"/>
    <x v="1"/>
    <x v="1"/>
    <n v="96"/>
    <m/>
    <m/>
    <d v="2026-10-18T00:00:00"/>
    <n v="179"/>
    <s v="Mayor a 120 días"/>
    <n v="0.99444444444444446"/>
    <m/>
    <x v="1"/>
    <s v=""/>
    <d v="2026-04-21T00:00:00"/>
    <n v="4320"/>
    <n v="129600"/>
    <n v="427.68"/>
    <n v="20867"/>
    <s v="Ret"/>
    <n v="180"/>
    <s v="No"/>
    <s v="No"/>
    <s v="Si"/>
    <s v="Si"/>
    <s v="Si"/>
    <s v="No"/>
    <d v="2026-09-18T00:00:00"/>
    <s v=""/>
  </r>
  <r>
    <s v="M_A7_DER_"/>
    <x v="3"/>
    <x v="3"/>
    <n v="96"/>
    <m/>
    <m/>
    <d v="2026-10-19T00:00:00"/>
    <n v="180"/>
    <s v="Mayor a 120 días"/>
    <n v="1"/>
    <m/>
    <x v="1"/>
    <s v=""/>
    <d v="2026-04-22T00:00:00"/>
    <n v="4320"/>
    <n v="129600"/>
    <n v="414.72"/>
    <n v="13451"/>
    <s v="Ret"/>
    <n v="180"/>
    <s v="No"/>
    <s v="No"/>
    <s v="Si"/>
    <s v="Si"/>
    <s v="Si"/>
    <s v="No"/>
    <d v="2026-09-19T00:00:00"/>
    <s v=""/>
  </r>
  <r>
    <s v="M_A7_IZQ_"/>
    <x v="1"/>
    <x v="1"/>
    <n v="96"/>
    <m/>
    <m/>
    <d v="2026-10-18T00:00:00"/>
    <n v="179"/>
    <s v="Mayor a 120 días"/>
    <n v="0.99444444444444446"/>
    <m/>
    <x v="1"/>
    <s v=""/>
    <d v="2026-04-21T00:00:00"/>
    <n v="4320"/>
    <n v="129600"/>
    <n v="427.68"/>
    <n v="20867"/>
    <s v="Ret"/>
    <n v="180"/>
    <s v="No"/>
    <s v="No"/>
    <s v="Si"/>
    <s v="Si"/>
    <s v="Si"/>
    <s v="No"/>
    <d v="2026-09-18T00:00:00"/>
    <s v=""/>
  </r>
  <r>
    <s v="M_A8_DER_"/>
    <x v="1"/>
    <x v="1"/>
    <n v="96"/>
    <m/>
    <m/>
    <d v="2026-10-17T00:00:00"/>
    <n v="178"/>
    <s v="Mayor a 120 días"/>
    <n v="0.98888888888888893"/>
    <m/>
    <x v="1"/>
    <s v=""/>
    <d v="2026-04-20T00:00:00"/>
    <n v="4320"/>
    <n v="129600"/>
    <n v="427.68"/>
    <n v="20867"/>
    <s v="Ret"/>
    <n v="180"/>
    <s v="No"/>
    <s v="No"/>
    <s v="Si"/>
    <s v="Si"/>
    <s v="Si"/>
    <s v="No"/>
    <d v="2026-09-17T00:00:00"/>
    <s v=""/>
  </r>
  <r>
    <s v="M_A8_IZQ_"/>
    <x v="3"/>
    <x v="3"/>
    <n v="96"/>
    <m/>
    <m/>
    <d v="2026-10-19T00:00:00"/>
    <n v="180"/>
    <s v="Mayor a 120 días"/>
    <n v="1"/>
    <m/>
    <x v="1"/>
    <s v=""/>
    <d v="2026-04-22T00:00:00"/>
    <n v="4320"/>
    <n v="129600"/>
    <n v="414.72"/>
    <n v="13451"/>
    <s v="Ret"/>
    <n v="180"/>
    <s v="No"/>
    <s v="No"/>
    <s v="Si"/>
    <s v="Si"/>
    <s v="Si"/>
    <s v="No"/>
    <d v="2026-09-19T00:00:00"/>
    <s v=""/>
  </r>
  <r>
    <s v="M_A9_DER_"/>
    <x v="1"/>
    <x v="1"/>
    <n v="96"/>
    <m/>
    <m/>
    <d v="2026-10-05T00:00:00"/>
    <n v="166"/>
    <s v="Mayor a 120 días"/>
    <n v="0.92222222222222228"/>
    <m/>
    <x v="1"/>
    <s v=""/>
    <d v="2026-04-08T00:00:00"/>
    <n v="4320"/>
    <n v="129600"/>
    <n v="427.68"/>
    <n v="20867"/>
    <s v="Ret"/>
    <n v="180"/>
    <s v="No"/>
    <s v="No"/>
    <s v="Si"/>
    <s v="Si"/>
    <s v="Si"/>
    <s v="No"/>
    <d v="2026-09-05T00:00:00"/>
    <s v=""/>
  </r>
  <r>
    <s v="M_A9_IZQ_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A10_DER_"/>
    <x v="2"/>
    <x v="2"/>
    <n v="96"/>
    <m/>
    <m/>
    <d v="2026-10-16T00:00:00"/>
    <n v="177"/>
    <s v="Mayor a 120 días"/>
    <n v="0.98333333333333328"/>
    <m/>
    <x v="1"/>
    <s v=""/>
    <d v="2026-04-19T00:00:00"/>
    <n v="4320"/>
    <n v="129600"/>
    <n v="427.68"/>
    <n v="2512"/>
    <s v="Ret"/>
    <n v="180"/>
    <s v="No"/>
    <s v="No"/>
    <s v="Si"/>
    <s v="Si"/>
    <s v="Si"/>
    <s v="No"/>
    <d v="2026-09-16T00:00:00"/>
    <s v=""/>
  </r>
  <r>
    <s v="M_A10_IZQ_"/>
    <x v="1"/>
    <x v="1"/>
    <n v="96"/>
    <m/>
    <m/>
    <d v="2026-10-05T00:00:00"/>
    <n v="166"/>
    <s v="Mayor a 120 días"/>
    <n v="0.92222222222222228"/>
    <m/>
    <x v="1"/>
    <s v=""/>
    <d v="2026-04-08T00:00:00"/>
    <n v="4320"/>
    <n v="129600"/>
    <n v="427.68"/>
    <n v="20867"/>
    <s v="Ret"/>
    <n v="180"/>
    <s v="No"/>
    <s v="No"/>
    <s v="Si"/>
    <s v="Si"/>
    <s v="Si"/>
    <s v="No"/>
    <d v="2026-09-05T00:00:00"/>
    <s v=""/>
  </r>
  <r>
    <s v="M_A11_DER_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A11_IZQ_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A12_DER_"/>
    <x v="3"/>
    <x v="3"/>
    <n v="96"/>
    <m/>
    <m/>
    <d v="2026-10-19T00:00:00"/>
    <n v="180"/>
    <s v="Mayor a 120 días"/>
    <n v="1"/>
    <m/>
    <x v="2"/>
    <s v="Excluir"/>
    <d v="2026-04-22T00:00:00"/>
    <n v="4320"/>
    <n v="129600"/>
    <n v="414.72"/>
    <n v="13451"/>
    <s v="Ret"/>
    <n v="180"/>
    <s v="No"/>
    <s v="No"/>
    <s v="Si"/>
    <s v="Si"/>
    <s v="Si"/>
    <s v="No"/>
    <d v="2026-09-19T00:00:00"/>
    <s v=""/>
  </r>
  <r>
    <s v="M_A12_IZQ_"/>
    <x v="1"/>
    <x v="1"/>
    <n v="54"/>
    <n v="15"/>
    <m/>
    <d v="2026-10-05T00:00:00"/>
    <n v="166"/>
    <s v="Mayor a 120 días"/>
    <n v="0.92222222222222228"/>
    <m/>
    <x v="1"/>
    <s v=""/>
    <d v="2026-04-08T00:00:00"/>
    <n v="2445"/>
    <n v="73350"/>
    <n v="242.05500000000001"/>
    <n v="20867"/>
    <s v="Ret"/>
    <n v="180"/>
    <s v="No"/>
    <s v="No"/>
    <s v="Si"/>
    <s v="Si"/>
    <s v="Si"/>
    <s v="No"/>
    <d v="2026-09-05T00:00:00"/>
    <s v=""/>
  </r>
  <r>
    <s v="M_A13_DER"/>
    <x v="1"/>
    <x v="1"/>
    <n v="96"/>
    <m/>
    <m/>
    <d v="2026-10-17T00:00:00"/>
    <n v="178"/>
    <s v="Mayor a 120 días"/>
    <n v="0.98888888888888893"/>
    <m/>
    <x v="1"/>
    <s v=""/>
    <d v="2026-04-20T00:00:00"/>
    <n v="4320"/>
    <n v="129600"/>
    <n v="427.68"/>
    <n v="20867"/>
    <s v="Ret"/>
    <n v="180"/>
    <s v="No"/>
    <s v="No"/>
    <s v="Si"/>
    <s v="Si"/>
    <s v="Si"/>
    <s v="No"/>
    <d v="2026-09-17T00:00:00"/>
    <s v=""/>
  </r>
  <r>
    <s v="M_A13_IZQ"/>
    <x v="4"/>
    <x v="4"/>
    <n v="40"/>
    <m/>
    <m/>
    <d v="2026-09-28T00:00:00"/>
    <n v="159"/>
    <s v="Mayor a 120 días"/>
    <n v="0.8833333333333333"/>
    <m/>
    <x v="1"/>
    <s v=""/>
    <d v="2026-04-01T00:00:00"/>
    <n v="1800"/>
    <n v="54000"/>
    <n v="178.2"/>
    <n v="2511"/>
    <s v="Ret"/>
    <n v="180"/>
    <s v="No"/>
    <s v="No"/>
    <s v="Si"/>
    <s v="Si"/>
    <s v="Si"/>
    <s v="No"/>
    <d v="2026-08-29T00:00:00"/>
    <s v=""/>
  </r>
  <r>
    <s v="M_A14_DER_"/>
    <x v="3"/>
    <x v="3"/>
    <n v="96"/>
    <m/>
    <m/>
    <d v="2026-10-18T00:00:00"/>
    <n v="179"/>
    <s v="Mayor a 120 días"/>
    <n v="0.99444444444444446"/>
    <m/>
    <x v="1"/>
    <s v=""/>
    <d v="2026-04-21T00:00:00"/>
    <n v="4320"/>
    <n v="129600"/>
    <n v="414.72"/>
    <n v="13451"/>
    <s v="Ret"/>
    <n v="180"/>
    <s v="No"/>
    <s v="No"/>
    <s v="Si"/>
    <s v="Si"/>
    <s v="Si"/>
    <s v="No"/>
    <d v="2026-09-18T00:00:00"/>
    <s v=""/>
  </r>
  <r>
    <s v="M_A14_IZQ_"/>
    <x v="3"/>
    <x v="3"/>
    <n v="96"/>
    <m/>
    <m/>
    <d v="2026-10-18T00:00:00"/>
    <n v="179"/>
    <s v="Mayor a 120 días"/>
    <n v="0.99444444444444446"/>
    <m/>
    <x v="1"/>
    <s v=""/>
    <d v="2026-04-21T00:00:00"/>
    <n v="4320"/>
    <n v="129600"/>
    <n v="414.72"/>
    <n v="13451"/>
    <s v="Ret"/>
    <n v="180"/>
    <s v="No"/>
    <s v="No"/>
    <s v="Si"/>
    <s v="Si"/>
    <s v="Si"/>
    <s v="No"/>
    <d v="2026-09-18T00:00:00"/>
    <s v=""/>
  </r>
  <r>
    <s v="BH_BAHIA 1_"/>
    <x v="5"/>
    <x v="5"/>
    <n v="47"/>
    <m/>
    <m/>
    <d v="2027-01-16T00:00:00"/>
    <n v="269"/>
    <s v="Mayor a 120 días"/>
    <n v="0.99629629629629635"/>
    <m/>
    <x v="1"/>
    <s v=""/>
    <d v="2026-04-21T00:00:00"/>
    <n v="7050"/>
    <n v="169200"/>
    <n v="455.14800000000002"/>
    <n v="7993"/>
    <s v="Lata"/>
    <n v="270"/>
    <s v="No"/>
    <s v="No"/>
    <s v="Si"/>
    <s v="Si"/>
    <s v="Si"/>
    <s v="No"/>
    <d v="2026-12-17T00:00:00"/>
    <s v=""/>
  </r>
  <r>
    <s v="BH_BAHIA 2_DER"/>
    <x v="6"/>
    <x v="6"/>
    <n v="33"/>
    <m/>
    <m/>
    <d v="2027-01-10T00:00:00"/>
    <n v="263"/>
    <s v="Mayor a 120 días"/>
    <n v="0.97407407407407409"/>
    <m/>
    <x v="1"/>
    <s v=""/>
    <d v="2026-04-15T00:00:00"/>
    <n v="15840"/>
    <n v="95040"/>
    <n v="313.63200000000001"/>
    <n v="2174"/>
    <s v="Lata"/>
    <n v="270"/>
    <s v="No"/>
    <s v="No"/>
    <s v="Si"/>
    <s v="Si"/>
    <s v="Si"/>
    <s v="No"/>
    <d v="2026-12-11T00:00:00"/>
    <s v=""/>
  </r>
  <r>
    <s v="BH_BAHIA 2_IZQ_"/>
    <x v="7"/>
    <x v="7"/>
    <n v="52"/>
    <m/>
    <m/>
    <d v="2026-11-30T00:00:00"/>
    <n v="222"/>
    <s v="Mayor a 120 días"/>
    <n v="0.82222222222222219"/>
    <m/>
    <x v="1"/>
    <s v=""/>
    <d v="2026-03-05T00:00:00"/>
    <n v="24960"/>
    <n v="149760"/>
    <n v="494.20800000000003"/>
    <n v="5252"/>
    <s v="Lata"/>
    <n v="270"/>
    <s v="No"/>
    <s v="No"/>
    <s v="Si"/>
    <s v="Si"/>
    <s v="Si"/>
    <s v="No"/>
    <d v="2026-10-31T00:00:00"/>
    <s v=""/>
  </r>
  <r>
    <s v="BH_BAHIA 3_DER"/>
    <x v="8"/>
    <x v="8"/>
    <n v="52"/>
    <m/>
    <m/>
    <d v="2026-12-13T00:00:00"/>
    <n v="235"/>
    <s v="Mayor a 120 días"/>
    <n v="0.87037037037037035"/>
    <m/>
    <x v="1"/>
    <s v=""/>
    <d v="2026-03-18T00:00:00"/>
    <n v="24960"/>
    <n v="149760"/>
    <n v="531.64800000000002"/>
    <n v="1428"/>
    <s v="Lata"/>
    <n v="270"/>
    <s v="No"/>
    <s v="No"/>
    <s v="Si"/>
    <s v="Si"/>
    <s v="Si"/>
    <s v="No"/>
    <d v="2026-11-13T00:00:00"/>
    <s v=""/>
  </r>
  <r>
    <s v="BH_BAHIA 3_IZQ"/>
    <x v="9"/>
    <x v="9"/>
    <n v="50"/>
    <m/>
    <m/>
    <d v="2027-04-02T00:00:00"/>
    <n v="345"/>
    <s v="Mayor a 120 días"/>
    <n v="0.9452054794520548"/>
    <m/>
    <x v="1"/>
    <s v=""/>
    <d v="2026-04-02T00:00:00"/>
    <n v="24000"/>
    <n v="144000"/>
    <n v="475.2"/>
    <n v="16210"/>
    <s v="Lata"/>
    <n v="365"/>
    <s v="No"/>
    <s v="No"/>
    <s v="Si"/>
    <s v="Si"/>
    <s v="Si"/>
    <s v="No"/>
    <d v="2027-03-03T00:00:00"/>
    <s v=""/>
  </r>
  <r>
    <s v="BH_BAHIA 4 DER_"/>
    <x v="8"/>
    <x v="8"/>
    <n v="52"/>
    <m/>
    <m/>
    <d v="2026-12-13T00:00:00"/>
    <n v="235"/>
    <s v="Mayor a 120 días"/>
    <n v="0.87037037037037035"/>
    <m/>
    <x v="1"/>
    <s v=""/>
    <d v="2026-03-18T00:00:00"/>
    <n v="24960"/>
    <n v="149760"/>
    <n v="531.64800000000002"/>
    <n v="1428"/>
    <s v="Lata"/>
    <n v="270"/>
    <s v="No"/>
    <s v="No"/>
    <s v="Si"/>
    <s v="Si"/>
    <s v="Si"/>
    <s v="No"/>
    <d v="2026-11-13T00:00:00"/>
    <s v=""/>
  </r>
  <r>
    <s v="BH_BAHIA 4 IZQ"/>
    <x v="8"/>
    <x v="8"/>
    <n v="52"/>
    <m/>
    <m/>
    <d v="2026-12-14T00:00:00"/>
    <n v="236"/>
    <s v="Mayor a 120 días"/>
    <n v="0.87407407407407411"/>
    <m/>
    <x v="1"/>
    <s v=""/>
    <d v="2026-03-19T00:00:00"/>
    <n v="24960"/>
    <n v="149760"/>
    <n v="531.64800000000002"/>
    <n v="1428"/>
    <s v="Lata"/>
    <n v="270"/>
    <s v="No"/>
    <s v="No"/>
    <s v="Si"/>
    <s v="Si"/>
    <s v="Si"/>
    <s v="No"/>
    <d v="2026-11-14T00:00:00"/>
    <s v=""/>
  </r>
  <r>
    <s v="BH_BAHIA 5_DER_"/>
    <x v="5"/>
    <x v="5"/>
    <n v="54"/>
    <n v="53"/>
    <m/>
    <d v="2027-01-16T00:00:00"/>
    <n v="269"/>
    <s v="Mayor a 120 días"/>
    <n v="0.99629629629629635"/>
    <m/>
    <x v="3"/>
    <s v="Excluir"/>
    <d v="2026-04-21T00:00:00"/>
    <n v="8153"/>
    <n v="195672"/>
    <n v="526.35767999999996"/>
    <n v="7993"/>
    <s v="Lata"/>
    <n v="270"/>
    <s v="No"/>
    <s v="No"/>
    <s v="Si"/>
    <s v="Si"/>
    <s v="Si"/>
    <s v="No"/>
    <d v="2026-12-17T00:00:00"/>
    <s v=""/>
  </r>
  <r>
    <s v="BH_BAHIA 5 IZQ_"/>
    <x v="9"/>
    <x v="9"/>
    <n v="52"/>
    <m/>
    <m/>
    <d v="2027-04-02T00:00:00"/>
    <n v="345"/>
    <s v="Mayor a 120 días"/>
    <n v="0.9452054794520548"/>
    <m/>
    <x v="1"/>
    <s v=""/>
    <d v="2026-04-02T00:00:00"/>
    <n v="24960"/>
    <n v="149760"/>
    <n v="494.20800000000003"/>
    <n v="16210"/>
    <s v="Lata"/>
    <n v="365"/>
    <s v="No"/>
    <s v="No"/>
    <s v="Si"/>
    <s v="Si"/>
    <s v="Si"/>
    <s v="No"/>
    <d v="2027-03-03T00:00:00"/>
    <s v=""/>
  </r>
  <r>
    <s v="M_B1_IZQ_"/>
    <x v="0"/>
    <x v="0"/>
    <m/>
    <m/>
    <m/>
    <m/>
    <s v=""/>
    <s v=""/>
    <s v=""/>
    <m/>
    <x v="0"/>
    <s v="Excluir"/>
    <s v=""/>
    <n v="0"/>
    <n v="0"/>
    <n v="0"/>
    <n v="1430"/>
    <s v="Envase"/>
    <n v="0"/>
    <s v="No"/>
    <s v="Si"/>
    <s v="Si"/>
    <s v="Si"/>
    <s v="No"/>
    <s v="No"/>
    <s v=""/>
    <s v=""/>
  </r>
  <r>
    <s v="M_B1_DER_"/>
    <x v="0"/>
    <x v="0"/>
    <m/>
    <m/>
    <m/>
    <m/>
    <s v=""/>
    <s v=""/>
    <s v=""/>
    <m/>
    <x v="0"/>
    <s v="Excluir"/>
    <s v=""/>
    <n v="0"/>
    <n v="0"/>
    <n v="0"/>
    <n v="1430"/>
    <s v="Envase"/>
    <n v="0"/>
    <s v="No"/>
    <s v="Si"/>
    <s v="Si"/>
    <s v="Si"/>
    <s v="No"/>
    <s v="No"/>
    <s v=""/>
    <s v=""/>
  </r>
  <r>
    <s v="M_B2_IZQ_"/>
    <x v="2"/>
    <x v="2"/>
    <n v="88"/>
    <m/>
    <m/>
    <d v="2026-10-16T00:00:00"/>
    <n v="177"/>
    <s v="Mayor a 120 días"/>
    <n v="0.98333333333333328"/>
    <m/>
    <x v="1"/>
    <s v=""/>
    <d v="2026-04-19T00:00:00"/>
    <n v="3960"/>
    <n v="118800"/>
    <n v="392.04"/>
    <n v="2512"/>
    <s v="Ret"/>
    <n v="180"/>
    <s v="No"/>
    <s v="No"/>
    <s v="Si"/>
    <s v="Si"/>
    <s v="Si"/>
    <s v="No"/>
    <d v="2026-09-16T00:00:00"/>
    <s v=""/>
  </r>
  <r>
    <s v="M_B2_DER_"/>
    <x v="2"/>
    <x v="2"/>
    <n v="88"/>
    <m/>
    <m/>
    <d v="2026-10-16T00:00:00"/>
    <n v="177"/>
    <s v="Mayor a 120 días"/>
    <n v="0.98333333333333328"/>
    <m/>
    <x v="1"/>
    <s v=""/>
    <d v="2026-04-19T00:00:00"/>
    <n v="3960"/>
    <n v="118800"/>
    <n v="392.04"/>
    <n v="2512"/>
    <s v="Ret"/>
    <n v="180"/>
    <s v="No"/>
    <s v="No"/>
    <s v="Si"/>
    <s v="Si"/>
    <s v="Si"/>
    <s v="No"/>
    <d v="2026-09-16T00:00:00"/>
    <s v=""/>
  </r>
  <r>
    <s v="M_B3_IZQ_"/>
    <x v="3"/>
    <x v="3"/>
    <n v="88"/>
    <m/>
    <m/>
    <d v="2026-10-13T00:00:00"/>
    <n v="174"/>
    <s v="Mayor a 120 días"/>
    <n v="0.96666666666666667"/>
    <m/>
    <x v="1"/>
    <s v=""/>
    <d v="2026-04-16T00:00:00"/>
    <n v="3960"/>
    <n v="118800"/>
    <n v="380.16"/>
    <n v="13451"/>
    <s v="Ret"/>
    <n v="180"/>
    <s v="No"/>
    <s v="No"/>
    <s v="Si"/>
    <s v="Si"/>
    <s v="Si"/>
    <s v="No"/>
    <d v="2026-09-13T00:00:00"/>
    <s v=""/>
  </r>
  <r>
    <s v="M_B3_DER_"/>
    <x v="1"/>
    <x v="1"/>
    <n v="88"/>
    <m/>
    <m/>
    <d v="2026-10-05T00:00:00"/>
    <n v="166"/>
    <s v="Mayor a 120 días"/>
    <n v="0.92222222222222228"/>
    <m/>
    <x v="1"/>
    <s v=""/>
    <d v="2026-04-08T00:00:00"/>
    <n v="3960"/>
    <n v="118800"/>
    <n v="392.04"/>
    <n v="20867"/>
    <s v="Ret"/>
    <n v="180"/>
    <s v="No"/>
    <s v="No"/>
    <s v="Si"/>
    <s v="Si"/>
    <s v="Si"/>
    <s v="No"/>
    <d v="2026-09-05T00:00:00"/>
    <s v=""/>
  </r>
  <r>
    <s v="M_B4_IZQ_"/>
    <x v="1"/>
    <x v="1"/>
    <n v="88"/>
    <m/>
    <m/>
    <d v="2026-10-05T00:00:00"/>
    <n v="166"/>
    <s v="Mayor a 120 días"/>
    <n v="0.92222222222222228"/>
    <m/>
    <x v="1"/>
    <s v=""/>
    <d v="2026-04-08T00:00:00"/>
    <n v="3960"/>
    <n v="118800"/>
    <n v="392.04"/>
    <n v="20867"/>
    <s v="Ret"/>
    <n v="180"/>
    <s v="No"/>
    <s v="No"/>
    <s v="Si"/>
    <s v="Si"/>
    <s v="Si"/>
    <s v="No"/>
    <d v="2026-09-05T00:00:00"/>
    <s v=""/>
  </r>
  <r>
    <s v="M_B4_DER_"/>
    <x v="3"/>
    <x v="3"/>
    <n v="88"/>
    <m/>
    <m/>
    <d v="2026-10-19T00:00:00"/>
    <n v="180"/>
    <s v="Mayor a 120 días"/>
    <n v="1"/>
    <m/>
    <x v="1"/>
    <s v=""/>
    <d v="2026-04-22T00:00:00"/>
    <n v="3960"/>
    <n v="118800"/>
    <n v="380.16"/>
    <n v="13451"/>
    <s v="Ret"/>
    <n v="180"/>
    <s v="No"/>
    <s v="No"/>
    <s v="Si"/>
    <s v="Si"/>
    <s v="Si"/>
    <s v="No"/>
    <d v="2026-09-19T00:00:00"/>
    <s v=""/>
  </r>
  <r>
    <s v="M_B5_IZQ_"/>
    <x v="1"/>
    <x v="1"/>
    <n v="80"/>
    <m/>
    <m/>
    <d v="2026-10-04T00:00:00"/>
    <n v="165"/>
    <s v="Mayor a 120 días"/>
    <n v="0.91666666666666663"/>
    <m/>
    <x v="1"/>
    <s v=""/>
    <d v="2026-04-07T00:00:00"/>
    <n v="3600"/>
    <n v="108000"/>
    <n v="356.4"/>
    <n v="20867"/>
    <s v="Ret"/>
    <n v="180"/>
    <s v="No"/>
    <s v="No"/>
    <s v="Si"/>
    <s v="Si"/>
    <s v="Si"/>
    <s v="No"/>
    <d v="2026-09-04T00:00:00"/>
    <s v=""/>
  </r>
  <r>
    <s v="M_B5_DER_"/>
    <x v="1"/>
    <x v="1"/>
    <n v="88"/>
    <m/>
    <m/>
    <d v="2026-10-17T00:00:00"/>
    <n v="178"/>
    <s v="Mayor a 120 días"/>
    <n v="0.98888888888888893"/>
    <m/>
    <x v="1"/>
    <s v=""/>
    <d v="2026-04-20T00:00:00"/>
    <n v="3960"/>
    <n v="118800"/>
    <n v="392.04"/>
    <n v="20867"/>
    <s v="Ret"/>
    <n v="180"/>
    <s v="No"/>
    <s v="No"/>
    <s v="Si"/>
    <s v="Si"/>
    <s v="Si"/>
    <s v="No"/>
    <d v="2026-09-17T00:00:00"/>
    <s v=""/>
  </r>
  <r>
    <s v="M_B6_IZQ_"/>
    <x v="10"/>
    <x v="10"/>
    <n v="64"/>
    <m/>
    <m/>
    <d v="2026-10-18T00:00:00"/>
    <n v="179"/>
    <s v="Mayor a 120 días"/>
    <n v="0.99444444444444446"/>
    <m/>
    <x v="1"/>
    <s v=""/>
    <d v="2026-04-21T00:00:00"/>
    <n v="2304"/>
    <n v="36864"/>
    <n v="276.48"/>
    <n v="20877"/>
    <s v="Ret"/>
    <n v="180"/>
    <s v="No"/>
    <s v="No"/>
    <s v="Si"/>
    <s v="Si"/>
    <s v="Si"/>
    <s v="No"/>
    <d v="2026-09-18T00:00:00"/>
    <s v=""/>
  </r>
  <r>
    <s v="M_B6_DER_"/>
    <x v="3"/>
    <x v="3"/>
    <n v="50"/>
    <m/>
    <m/>
    <d v="2026-10-18T00:00:00"/>
    <n v="179"/>
    <s v="Mayor a 120 días"/>
    <n v="0.99444444444444446"/>
    <m/>
    <x v="1"/>
    <s v=""/>
    <d v="2026-04-21T00:00:00"/>
    <n v="2250"/>
    <n v="67500"/>
    <n v="216"/>
    <n v="13451"/>
    <s v="Ret"/>
    <n v="180"/>
    <s v="No"/>
    <s v="No"/>
    <s v="Si"/>
    <s v="Si"/>
    <s v="Si"/>
    <s v="No"/>
    <d v="2026-09-18T00:00:00"/>
    <s v=""/>
  </r>
  <r>
    <s v="M_B7_IZQ_"/>
    <x v="3"/>
    <x v="3"/>
    <n v="88"/>
    <m/>
    <m/>
    <d v="2026-10-19T00:00:00"/>
    <n v="180"/>
    <s v="Mayor a 120 días"/>
    <n v="1"/>
    <m/>
    <x v="1"/>
    <s v=""/>
    <d v="2026-04-22T00:00:00"/>
    <n v="3960"/>
    <n v="118800"/>
    <n v="380.16"/>
    <n v="13451"/>
    <s v="Ret"/>
    <n v="180"/>
    <s v="No"/>
    <s v="No"/>
    <s v="Si"/>
    <s v="Si"/>
    <s v="Si"/>
    <s v="No"/>
    <d v="2026-09-19T00:00:00"/>
    <s v=""/>
  </r>
  <r>
    <s v="M_B7_DER_"/>
    <x v="11"/>
    <x v="11"/>
    <n v="88"/>
    <m/>
    <m/>
    <d v="2027-04-09T00:00:00"/>
    <n v="352"/>
    <s v="Mayor a 120 días"/>
    <n v="0.96438356164383565"/>
    <m/>
    <x v="4"/>
    <s v="Excluir"/>
    <d v="2026-04-09T00:00:00"/>
    <n v="3960"/>
    <n v="118800"/>
    <n v="392.04"/>
    <n v="22512"/>
    <s v="NR"/>
    <n v="365"/>
    <s v="No"/>
    <s v="No"/>
    <s v="Si"/>
    <s v="Si"/>
    <s v="Si"/>
    <s v="No"/>
    <d v="2027-03-10T00:00:00"/>
    <s v=""/>
  </r>
  <r>
    <s v="M_B8_IZQ_"/>
    <x v="9"/>
    <x v="9"/>
    <n v="81"/>
    <n v="460"/>
    <m/>
    <d v="2027-04-02T00:00:00"/>
    <n v="345"/>
    <s v="Mayor a 120 días"/>
    <n v="0.9452054794520548"/>
    <m/>
    <x v="1"/>
    <s v=""/>
    <d v="2026-04-02T00:00:00"/>
    <n v="39340"/>
    <n v="236040"/>
    <n v="778.93200000000002"/>
    <n v="16210"/>
    <s v="Lata"/>
    <n v="365"/>
    <s v="No"/>
    <s v="No"/>
    <s v="Si"/>
    <s v="Si"/>
    <s v="Si"/>
    <s v="No"/>
    <d v="2027-03-03T00:00:00"/>
    <s v=""/>
  </r>
  <r>
    <s v="M_B8_DER_"/>
    <x v="1"/>
    <x v="1"/>
    <n v="88"/>
    <m/>
    <m/>
    <d v="2026-10-17T00:00:00"/>
    <n v="178"/>
    <s v="Mayor a 120 días"/>
    <n v="0.98888888888888893"/>
    <m/>
    <x v="1"/>
    <s v=""/>
    <d v="2026-04-20T00:00:00"/>
    <n v="3960"/>
    <n v="118800"/>
    <n v="392.04"/>
    <n v="20867"/>
    <s v="Ret"/>
    <n v="180"/>
    <s v="No"/>
    <s v="No"/>
    <s v="Si"/>
    <s v="Si"/>
    <s v="Si"/>
    <s v="No"/>
    <d v="2026-09-17T00:00:00"/>
    <s v=""/>
  </r>
  <r>
    <s v="M_B9_IZQ_"/>
    <x v="1"/>
    <x v="1"/>
    <n v="88"/>
    <m/>
    <m/>
    <d v="2026-10-17T00:00:00"/>
    <n v="178"/>
    <s v="Mayor a 120 días"/>
    <n v="0.98888888888888893"/>
    <m/>
    <x v="1"/>
    <s v=""/>
    <d v="2026-04-20T00:00:00"/>
    <n v="3960"/>
    <n v="118800"/>
    <n v="392.04"/>
    <n v="20867"/>
    <s v="Ret"/>
    <n v="180"/>
    <s v="No"/>
    <s v="No"/>
    <s v="Si"/>
    <s v="Si"/>
    <s v="Si"/>
    <s v="No"/>
    <d v="2026-09-17T00:00:00"/>
    <s v=""/>
  </r>
  <r>
    <s v="M_B9_DER_"/>
    <x v="2"/>
    <x v="2"/>
    <n v="88"/>
    <m/>
    <m/>
    <d v="2026-10-16T00:00:00"/>
    <n v="177"/>
    <s v="Mayor a 120 días"/>
    <n v="0.98333333333333328"/>
    <m/>
    <x v="1"/>
    <s v=""/>
    <d v="2026-04-19T00:00:00"/>
    <n v="3960"/>
    <n v="118800"/>
    <n v="392.04"/>
    <n v="2512"/>
    <s v="Ret"/>
    <n v="180"/>
    <s v="No"/>
    <s v="No"/>
    <s v="Si"/>
    <s v="Si"/>
    <s v="Si"/>
    <s v="No"/>
    <d v="2026-09-16T00:00:00"/>
    <s v=""/>
  </r>
  <r>
    <s v="M_B10_IZQ_"/>
    <x v="1"/>
    <x v="1"/>
    <n v="88"/>
    <m/>
    <m/>
    <d v="2026-10-18T00:00:00"/>
    <n v="179"/>
    <s v="Mayor a 120 días"/>
    <n v="0.99444444444444446"/>
    <m/>
    <x v="1"/>
    <s v=""/>
    <d v="2026-04-21T00:00:00"/>
    <n v="3960"/>
    <n v="118800"/>
    <n v="392.04"/>
    <n v="20867"/>
    <s v="Ret"/>
    <n v="180"/>
    <s v="No"/>
    <s v="No"/>
    <s v="Si"/>
    <s v="Si"/>
    <s v="Si"/>
    <s v="No"/>
    <d v="2026-09-18T00:00:00"/>
    <s v=""/>
  </r>
  <r>
    <s v="M_B10_DER"/>
    <x v="2"/>
    <x v="2"/>
    <n v="88"/>
    <m/>
    <m/>
    <d v="2026-10-16T00:00:00"/>
    <n v="177"/>
    <s v="Mayor a 120 días"/>
    <n v="0.98333333333333328"/>
    <m/>
    <x v="1"/>
    <s v=""/>
    <d v="2026-04-19T00:00:00"/>
    <n v="3960"/>
    <n v="118800"/>
    <n v="392.04"/>
    <n v="2512"/>
    <s v="Ret"/>
    <n v="180"/>
    <s v="No"/>
    <s v="No"/>
    <s v="Si"/>
    <s v="Si"/>
    <s v="Si"/>
    <s v="No"/>
    <d v="2026-09-16T00:00:00"/>
    <s v=""/>
  </r>
  <r>
    <s v="M_B11_IZQ_"/>
    <x v="1"/>
    <x v="1"/>
    <n v="88"/>
    <m/>
    <m/>
    <d v="2026-10-18T00:00:00"/>
    <n v="179"/>
    <s v="Mayor a 120 días"/>
    <n v="0.99444444444444446"/>
    <m/>
    <x v="1"/>
    <s v=""/>
    <d v="2026-04-21T00:00:00"/>
    <n v="3960"/>
    <n v="118800"/>
    <n v="392.04"/>
    <n v="20867"/>
    <s v="Ret"/>
    <n v="180"/>
    <s v="No"/>
    <s v="No"/>
    <s v="Si"/>
    <s v="Si"/>
    <s v="Si"/>
    <s v="No"/>
    <d v="2026-09-18T00:00:00"/>
    <s v=""/>
  </r>
  <r>
    <s v="M_B11_DER_"/>
    <x v="12"/>
    <x v="12"/>
    <n v="44"/>
    <n v="35"/>
    <m/>
    <d v="2026-10-14T00:00:00"/>
    <n v="175"/>
    <s v="Mayor a 120 días"/>
    <n v="0.97222222222222221"/>
    <m/>
    <x v="1"/>
    <s v=""/>
    <d v="2026-04-17T00:00:00"/>
    <n v="2015"/>
    <n v="60450"/>
    <n v="199.48500000000001"/>
    <n v="21156"/>
    <s v="Ret"/>
    <n v="180"/>
    <s v="No"/>
    <s v="No"/>
    <s v="Si"/>
    <s v="Si"/>
    <s v="Si"/>
    <s v="No"/>
    <d v="2026-09-14T00:00:00"/>
    <s v=""/>
  </r>
  <r>
    <s v="M_B12_IZQ_"/>
    <x v="10"/>
    <x v="10"/>
    <n v="88"/>
    <m/>
    <m/>
    <d v="2026-10-18T00:00:00"/>
    <n v="179"/>
    <s v="Mayor a 120 días"/>
    <n v="0.99444444444444446"/>
    <m/>
    <x v="1"/>
    <s v=""/>
    <d v="2026-04-21T00:00:00"/>
    <n v="3168"/>
    <n v="50688"/>
    <n v="380.16"/>
    <n v="20877"/>
    <s v="Ret"/>
    <n v="180"/>
    <s v="No"/>
    <s v="No"/>
    <s v="Si"/>
    <s v="Si"/>
    <s v="Si"/>
    <s v="No"/>
    <d v="2026-09-18T00:00:00"/>
    <s v=""/>
  </r>
  <r>
    <s v="M_B12_DER_"/>
    <x v="2"/>
    <x v="2"/>
    <n v="88"/>
    <m/>
    <m/>
    <d v="2026-10-16T00:00:00"/>
    <n v="177"/>
    <s v="Mayor a 120 días"/>
    <n v="0.98333333333333328"/>
    <m/>
    <x v="1"/>
    <s v=""/>
    <d v="2026-04-19T00:00:00"/>
    <n v="3960"/>
    <n v="118800"/>
    <n v="392.04"/>
    <n v="2512"/>
    <s v="Ret"/>
    <n v="180"/>
    <s v="No"/>
    <s v="No"/>
    <s v="Si"/>
    <s v="Si"/>
    <s v="Si"/>
    <s v="No"/>
    <d v="2026-09-16T00:00:00"/>
    <s v=""/>
  </r>
  <r>
    <s v="M_B13_IZQ_"/>
    <x v="3"/>
    <x v="3"/>
    <n v="88"/>
    <m/>
    <m/>
    <d v="2026-10-19T00:00:00"/>
    <n v="180"/>
    <s v="Mayor a 120 días"/>
    <n v="1"/>
    <m/>
    <x v="1"/>
    <s v=""/>
    <d v="2026-04-22T00:00:00"/>
    <n v="3960"/>
    <n v="118800"/>
    <n v="380.16"/>
    <n v="13451"/>
    <s v="Ret"/>
    <n v="180"/>
    <s v="No"/>
    <s v="No"/>
    <s v="Si"/>
    <s v="Si"/>
    <s v="Si"/>
    <s v="No"/>
    <d v="2026-09-19T00:00:00"/>
    <s v=""/>
  </r>
  <r>
    <s v="M_B13_DER_"/>
    <x v="13"/>
    <x v="13"/>
    <n v="22"/>
    <m/>
    <m/>
    <d v="2026-10-15T00:00:00"/>
    <n v="176"/>
    <s v="Mayor a 120 días"/>
    <n v="0.97777777777777775"/>
    <m/>
    <x v="3"/>
    <s v="Excluir"/>
    <d v="2026-04-18T00:00:00"/>
    <n v="792"/>
    <n v="12672"/>
    <n v="95.04"/>
    <n v="3659"/>
    <s v="Ret"/>
    <n v="180"/>
    <s v="No"/>
    <s v="No"/>
    <s v="Si"/>
    <s v="Si"/>
    <s v="Si"/>
    <s v="No"/>
    <d v="2026-09-15T00:00:00"/>
    <s v=""/>
  </r>
  <r>
    <s v="M_B14_IZQ_"/>
    <x v="1"/>
    <x v="1"/>
    <n v="88"/>
    <m/>
    <m/>
    <d v="2026-10-17T00:00:00"/>
    <n v="178"/>
    <s v="Mayor a 120 días"/>
    <n v="0.98888888888888893"/>
    <m/>
    <x v="1"/>
    <s v=""/>
    <d v="2026-04-20T00:00:00"/>
    <n v="3960"/>
    <n v="118800"/>
    <n v="392.04"/>
    <n v="20867"/>
    <s v="Ret"/>
    <n v="180"/>
    <s v="No"/>
    <s v="No"/>
    <s v="Si"/>
    <s v="Si"/>
    <s v="Si"/>
    <s v="No"/>
    <d v="2026-09-17T00:00:00"/>
    <s v=""/>
  </r>
  <r>
    <s v="M_B14_DER_"/>
    <x v="14"/>
    <x v="14"/>
    <n v="88"/>
    <m/>
    <m/>
    <d v="2027-02-12T00:00:00"/>
    <n v="296"/>
    <s v="Mayor a 120 días"/>
    <n v="0.81095890410958904"/>
    <m/>
    <x v="1"/>
    <s v=""/>
    <d v="2026-02-12T00:00:00"/>
    <n v="3960"/>
    <n v="118800"/>
    <n v="392.04"/>
    <n v="20282"/>
    <s v="Ret"/>
    <n v="365"/>
    <s v="No"/>
    <s v="No"/>
    <s v="Si"/>
    <s v="Si"/>
    <s v="Si"/>
    <s v="No"/>
    <d v="2027-01-13T00:00:00"/>
    <s v=""/>
  </r>
  <r>
    <s v="P_COLUMNA B 1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P_COLUMNA B 2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P_COLUMNA B 3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P_COLUMNA B 4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B15_IZQ_"/>
    <x v="1"/>
    <x v="1"/>
    <n v="104"/>
    <m/>
    <m/>
    <d v="2026-10-05T00:00:00"/>
    <n v="166"/>
    <s v="Mayor a 120 días"/>
    <n v="0.92222222222222228"/>
    <m/>
    <x v="1"/>
    <s v=""/>
    <d v="2026-04-08T00:00:00"/>
    <n v="4680"/>
    <n v="140400"/>
    <n v="463.32"/>
    <n v="20867"/>
    <s v="Ret"/>
    <n v="180"/>
    <s v="No"/>
    <s v="No"/>
    <s v="Si"/>
    <s v="Si"/>
    <s v="Si"/>
    <s v="No"/>
    <d v="2026-09-05T00:00:00"/>
    <s v=""/>
  </r>
  <r>
    <s v="M_B15_DER_"/>
    <x v="2"/>
    <x v="2"/>
    <n v="104"/>
    <m/>
    <m/>
    <d v="2026-10-16T00:00:00"/>
    <n v="177"/>
    <s v="Mayor a 120 días"/>
    <n v="0.98333333333333328"/>
    <m/>
    <x v="1"/>
    <s v=""/>
    <d v="2026-04-19T00:00:00"/>
    <n v="4680"/>
    <n v="140400"/>
    <n v="463.32"/>
    <n v="2512"/>
    <s v="Ret"/>
    <n v="180"/>
    <s v="No"/>
    <s v="No"/>
    <s v="Si"/>
    <s v="Si"/>
    <s v="Si"/>
    <s v="No"/>
    <d v="2026-09-16T00:00:00"/>
    <s v=""/>
  </r>
  <r>
    <s v="M_B16_IZQ_"/>
    <x v="2"/>
    <x v="2"/>
    <n v="104"/>
    <m/>
    <m/>
    <d v="2026-10-16T00:00:00"/>
    <n v="177"/>
    <s v="Mayor a 120 días"/>
    <n v="0.98333333333333328"/>
    <m/>
    <x v="1"/>
    <s v=""/>
    <d v="2026-04-19T00:00:00"/>
    <n v="4680"/>
    <n v="140400"/>
    <n v="463.32"/>
    <n v="2512"/>
    <s v="Ret"/>
    <n v="180"/>
    <s v="No"/>
    <s v="No"/>
    <s v="Si"/>
    <s v="Si"/>
    <s v="Si"/>
    <s v="No"/>
    <d v="2026-09-16T00:00:00"/>
    <s v=""/>
  </r>
  <r>
    <s v="M_B16_DER_"/>
    <x v="2"/>
    <x v="2"/>
    <n v="104"/>
    <m/>
    <m/>
    <d v="2026-10-16T00:00:00"/>
    <n v="177"/>
    <s v="Mayor a 120 días"/>
    <n v="0.98333333333333328"/>
    <m/>
    <x v="1"/>
    <s v=""/>
    <d v="2026-04-19T00:00:00"/>
    <n v="4680"/>
    <n v="140400"/>
    <n v="463.32"/>
    <n v="2512"/>
    <s v="Ret"/>
    <n v="180"/>
    <s v="No"/>
    <s v="No"/>
    <s v="Si"/>
    <s v="Si"/>
    <s v="Si"/>
    <s v="No"/>
    <d v="2026-09-16T00:00:00"/>
    <s v=""/>
  </r>
  <r>
    <s v="M_B17_IZQ_"/>
    <x v="2"/>
    <x v="2"/>
    <n v="104"/>
    <m/>
    <m/>
    <d v="2026-10-16T00:00:00"/>
    <n v="177"/>
    <s v="Mayor a 120 días"/>
    <n v="0.98333333333333328"/>
    <m/>
    <x v="1"/>
    <s v=""/>
    <d v="2026-04-19T00:00:00"/>
    <n v="4680"/>
    <n v="140400"/>
    <n v="463.32"/>
    <n v="2512"/>
    <s v="Ret"/>
    <n v="180"/>
    <s v="No"/>
    <s v="No"/>
    <s v="Si"/>
    <s v="Si"/>
    <s v="Si"/>
    <s v="No"/>
    <d v="2026-09-16T00:00:00"/>
    <s v=""/>
  </r>
  <r>
    <s v="M_B17_DER_"/>
    <x v="10"/>
    <x v="10"/>
    <n v="104"/>
    <m/>
    <m/>
    <d v="2026-10-19T00:00:00"/>
    <n v="180"/>
    <s v="Mayor a 120 días"/>
    <n v="1"/>
    <m/>
    <x v="1"/>
    <s v=""/>
    <d v="2026-04-22T00:00:00"/>
    <n v="3744"/>
    <n v="59904"/>
    <n v="449.28"/>
    <n v="20877"/>
    <s v="Ret"/>
    <n v="180"/>
    <s v="No"/>
    <s v="No"/>
    <s v="Si"/>
    <s v="Si"/>
    <s v="Si"/>
    <s v="No"/>
    <d v="2026-09-19T00:00:00"/>
    <s v=""/>
  </r>
  <r>
    <s v="M_B18_IZQ_"/>
    <x v="16"/>
    <x v="16"/>
    <n v="104"/>
    <m/>
    <m/>
    <d v="2026-10-19T00:00:00"/>
    <n v="180"/>
    <s v="Mayor a 120 días"/>
    <n v="1"/>
    <m/>
    <x v="2"/>
    <s v="Excluir"/>
    <d v="2026-04-22T00:00:00"/>
    <n v="3744"/>
    <n v="59904"/>
    <n v="449.28"/>
    <n v="3664"/>
    <s v="Ret"/>
    <n v="180"/>
    <s v="No"/>
    <s v="No"/>
    <s v="Si"/>
    <s v="Si"/>
    <s v="Si"/>
    <s v="No"/>
    <d v="2026-09-19T00:00:00"/>
    <s v=""/>
  </r>
  <r>
    <s v="M_B18_DER_"/>
    <x v="9"/>
    <x v="9"/>
    <n v="97"/>
    <m/>
    <m/>
    <d v="2027-04-02T00:00:00"/>
    <n v="345"/>
    <s v="Mayor a 120 días"/>
    <n v="0.9452054794520548"/>
    <m/>
    <x v="1"/>
    <s v=""/>
    <d v="2026-04-02T00:00:00"/>
    <n v="46560"/>
    <n v="279360"/>
    <n v="921.88800000000003"/>
    <n v="16210"/>
    <s v="Lata"/>
    <n v="365"/>
    <s v="No"/>
    <s v="No"/>
    <s v="Si"/>
    <s v="Si"/>
    <s v="Si"/>
    <s v="No"/>
    <d v="2027-03-03T00:00:00"/>
    <s v=""/>
  </r>
  <r>
    <s v="M_B19_IZQ_"/>
    <x v="13"/>
    <x v="13"/>
    <n v="104"/>
    <m/>
    <m/>
    <d v="2026-10-15T00:00:00"/>
    <n v="176"/>
    <s v="Mayor a 120 días"/>
    <n v="0.97777777777777775"/>
    <m/>
    <x v="3"/>
    <s v="Excluir"/>
    <d v="2026-04-18T00:00:00"/>
    <n v="3744"/>
    <n v="59904"/>
    <n v="449.28"/>
    <n v="3659"/>
    <s v="Ret"/>
    <n v="180"/>
    <s v="No"/>
    <s v="No"/>
    <s v="Si"/>
    <s v="Si"/>
    <s v="Si"/>
    <s v="No"/>
    <d v="2026-09-15T00:00:00"/>
    <s v=""/>
  </r>
  <r>
    <s v="M_B19_DER_"/>
    <x v="1"/>
    <x v="1"/>
    <n v="104"/>
    <m/>
    <m/>
    <d v="2026-10-05T00:00:00"/>
    <n v="166"/>
    <s v="Mayor a 120 días"/>
    <n v="0.92222222222222228"/>
    <m/>
    <x v="1"/>
    <s v=""/>
    <d v="2026-04-08T00:00:00"/>
    <n v="4680"/>
    <n v="140400"/>
    <n v="463.32"/>
    <n v="20867"/>
    <s v="Ret"/>
    <n v="180"/>
    <s v="No"/>
    <s v="No"/>
    <s v="Si"/>
    <s v="Si"/>
    <s v="Si"/>
    <s v="No"/>
    <d v="2026-09-05T00:00:00"/>
    <s v=""/>
  </r>
  <r>
    <s v="M_B20_IZQ_"/>
    <x v="3"/>
    <x v="3"/>
    <n v="104"/>
    <m/>
    <m/>
    <d v="2026-10-19T00:00:00"/>
    <n v="180"/>
    <s v="Mayor a 120 días"/>
    <n v="1"/>
    <m/>
    <x v="1"/>
    <s v=""/>
    <d v="2026-04-22T00:00:00"/>
    <n v="4680"/>
    <n v="140400"/>
    <n v="449.28"/>
    <n v="13451"/>
    <s v="Ret"/>
    <n v="180"/>
    <s v="No"/>
    <s v="No"/>
    <s v="Si"/>
    <s v="Si"/>
    <s v="Si"/>
    <s v="No"/>
    <d v="2026-09-19T00:00:00"/>
    <s v=""/>
  </r>
  <r>
    <s v="M_B20_DER_"/>
    <x v="1"/>
    <x v="1"/>
    <n v="104"/>
    <m/>
    <m/>
    <d v="2026-10-17T00:00:00"/>
    <n v="178"/>
    <s v="Mayor a 120 días"/>
    <n v="0.98888888888888893"/>
    <m/>
    <x v="1"/>
    <s v=""/>
    <d v="2026-04-20T00:00:00"/>
    <n v="4680"/>
    <n v="140400"/>
    <n v="463.32"/>
    <n v="20867"/>
    <s v="Ret"/>
    <n v="180"/>
    <s v="No"/>
    <s v="No"/>
    <s v="Si"/>
    <s v="Si"/>
    <s v="Si"/>
    <s v="No"/>
    <d v="2026-09-17T00:00:00"/>
    <s v=""/>
  </r>
  <r>
    <s v="M_B21_IZQ_"/>
    <x v="1"/>
    <x v="1"/>
    <n v="104"/>
    <m/>
    <m/>
    <d v="2026-10-17T00:00:00"/>
    <n v="178"/>
    <s v="Mayor a 120 días"/>
    <n v="0.98888888888888893"/>
    <m/>
    <x v="1"/>
    <s v=""/>
    <d v="2026-04-20T00:00:00"/>
    <n v="4680"/>
    <n v="140400"/>
    <n v="463.32"/>
    <n v="20867"/>
    <s v="Ret"/>
    <n v="180"/>
    <s v="No"/>
    <s v="No"/>
    <s v="Si"/>
    <s v="Si"/>
    <s v="Si"/>
    <s v="No"/>
    <d v="2026-09-17T00:00:00"/>
    <s v=""/>
  </r>
  <r>
    <s v="M_B21_DER_"/>
    <x v="1"/>
    <x v="1"/>
    <n v="104"/>
    <m/>
    <m/>
    <d v="2026-10-17T00:00:00"/>
    <n v="178"/>
    <s v="Mayor a 120 días"/>
    <n v="0.98888888888888893"/>
    <m/>
    <x v="1"/>
    <s v=""/>
    <d v="2026-04-20T00:00:00"/>
    <n v="4680"/>
    <n v="140400"/>
    <n v="463.32"/>
    <n v="20867"/>
    <s v="Ret"/>
    <n v="180"/>
    <s v="No"/>
    <s v="No"/>
    <s v="Si"/>
    <s v="Si"/>
    <s v="Si"/>
    <s v="No"/>
    <d v="2026-09-17T00:00:00"/>
    <s v=""/>
  </r>
  <r>
    <s v="M_B22_IZQ_"/>
    <x v="1"/>
    <x v="1"/>
    <n v="104"/>
    <m/>
    <m/>
    <d v="2026-10-17T00:00:00"/>
    <n v="178"/>
    <s v="Mayor a 120 días"/>
    <n v="0.98888888888888893"/>
    <m/>
    <x v="1"/>
    <s v=""/>
    <d v="2026-04-20T00:00:00"/>
    <n v="4680"/>
    <n v="140400"/>
    <n v="463.32"/>
    <n v="20867"/>
    <s v="Ret"/>
    <n v="180"/>
    <s v="No"/>
    <s v="No"/>
    <s v="Si"/>
    <s v="Si"/>
    <s v="Si"/>
    <s v="No"/>
    <d v="2026-09-17T00:00:00"/>
    <s v=""/>
  </r>
  <r>
    <s v="M_B22_DER_"/>
    <x v="2"/>
    <x v="2"/>
    <n v="104"/>
    <m/>
    <m/>
    <d v="2026-10-16T00:00:00"/>
    <n v="177"/>
    <s v="Mayor a 120 días"/>
    <n v="0.98333333333333328"/>
    <m/>
    <x v="1"/>
    <s v=""/>
    <d v="2026-04-19T00:00:00"/>
    <n v="4680"/>
    <n v="140400"/>
    <n v="463.32"/>
    <n v="2512"/>
    <s v="Ret"/>
    <n v="180"/>
    <s v="No"/>
    <s v="No"/>
    <s v="Si"/>
    <s v="Si"/>
    <s v="Si"/>
    <s v="No"/>
    <d v="2026-09-16T00:00:00"/>
    <s v=""/>
  </r>
  <r>
    <s v="M_B23_IZQ_"/>
    <x v="1"/>
    <x v="1"/>
    <n v="104"/>
    <m/>
    <m/>
    <d v="2026-10-18T00:00:00"/>
    <n v="179"/>
    <s v="Mayor a 120 días"/>
    <n v="0.99444444444444446"/>
    <m/>
    <x v="1"/>
    <s v=""/>
    <d v="2026-04-21T00:00:00"/>
    <n v="4680"/>
    <n v="140400"/>
    <n v="463.32"/>
    <n v="20867"/>
    <s v="Ret"/>
    <n v="180"/>
    <s v="No"/>
    <s v="No"/>
    <s v="Si"/>
    <s v="Si"/>
    <s v="Si"/>
    <s v="No"/>
    <d v="2026-09-18T00:00:00"/>
    <s v=""/>
  </r>
  <r>
    <s v="M_B23_DER_"/>
    <x v="2"/>
    <x v="2"/>
    <n v="90"/>
    <m/>
    <m/>
    <d v="2026-10-14T00:00:00"/>
    <n v="175"/>
    <s v="Mayor a 120 días"/>
    <n v="0.97222222222222221"/>
    <m/>
    <x v="1"/>
    <s v=""/>
    <d v="2026-04-17T00:00:00"/>
    <n v="4050"/>
    <n v="121500"/>
    <n v="400.95"/>
    <n v="2512"/>
    <s v="Ret"/>
    <n v="180"/>
    <s v="No"/>
    <s v="No"/>
    <s v="Si"/>
    <s v="Si"/>
    <s v="Si"/>
    <s v="No"/>
    <d v="2026-09-14T00:00:00"/>
    <s v=""/>
  </r>
  <r>
    <s v="M_B24_IZQ_"/>
    <x v="1"/>
    <x v="1"/>
    <n v="104"/>
    <m/>
    <m/>
    <d v="2026-10-18T00:00:00"/>
    <n v="179"/>
    <s v="Mayor a 120 días"/>
    <n v="0.99444444444444446"/>
    <m/>
    <x v="1"/>
    <s v=""/>
    <d v="2026-04-21T00:00:00"/>
    <n v="4680"/>
    <n v="140400"/>
    <n v="463.32"/>
    <n v="20867"/>
    <s v="Ret"/>
    <n v="180"/>
    <s v="No"/>
    <s v="No"/>
    <s v="Si"/>
    <s v="Si"/>
    <s v="Si"/>
    <s v="No"/>
    <d v="2026-09-18T00:00:00"/>
    <s v=""/>
  </r>
  <r>
    <s v="M_B24_DER_"/>
    <x v="1"/>
    <x v="1"/>
    <n v="104"/>
    <m/>
    <m/>
    <d v="2026-10-18T00:00:00"/>
    <n v="179"/>
    <s v="Mayor a 120 días"/>
    <n v="0.99444444444444446"/>
    <m/>
    <x v="1"/>
    <s v=""/>
    <d v="2026-04-21T00:00:00"/>
    <n v="4680"/>
    <n v="140400"/>
    <n v="463.32"/>
    <n v="20867"/>
    <s v="Ret"/>
    <n v="180"/>
    <s v="No"/>
    <s v="No"/>
    <s v="Si"/>
    <s v="Si"/>
    <s v="Si"/>
    <s v="No"/>
    <d v="2026-09-18T00:00:00"/>
    <s v=""/>
  </r>
  <r>
    <s v="M_B25_IZQ_"/>
    <x v="1"/>
    <x v="1"/>
    <n v="104"/>
    <m/>
    <m/>
    <d v="2026-10-18T00:00:00"/>
    <n v="179"/>
    <s v="Mayor a 120 días"/>
    <n v="0.99444444444444446"/>
    <m/>
    <x v="1"/>
    <s v=""/>
    <d v="2026-04-21T00:00:00"/>
    <n v="4680"/>
    <n v="140400"/>
    <n v="463.32"/>
    <n v="20867"/>
    <s v="Ret"/>
    <n v="180"/>
    <s v="No"/>
    <s v="No"/>
    <s v="Si"/>
    <s v="Si"/>
    <s v="Si"/>
    <s v="No"/>
    <d v="2026-09-18T00:00:00"/>
    <s v=""/>
  </r>
  <r>
    <s v="M_B25_DER_"/>
    <x v="1"/>
    <x v="1"/>
    <n v="104"/>
    <m/>
    <m/>
    <d v="2026-10-17T00:00:00"/>
    <n v="178"/>
    <s v="Mayor a 120 días"/>
    <n v="0.98888888888888893"/>
    <m/>
    <x v="1"/>
    <s v=""/>
    <d v="2026-04-20T00:00:00"/>
    <n v="4680"/>
    <n v="140400"/>
    <n v="463.32"/>
    <n v="20867"/>
    <s v="Ret"/>
    <n v="180"/>
    <s v="No"/>
    <s v="No"/>
    <s v="Si"/>
    <s v="Si"/>
    <s v="Si"/>
    <s v="No"/>
    <d v="2026-09-17T00:00:00"/>
    <s v=""/>
  </r>
  <r>
    <s v="M_B26_IZQ_"/>
    <x v="2"/>
    <x v="2"/>
    <n v="104"/>
    <m/>
    <m/>
    <d v="2026-10-15T00:00:00"/>
    <n v="176"/>
    <s v="Mayor a 120 días"/>
    <n v="0.97777777777777775"/>
    <m/>
    <x v="1"/>
    <s v=""/>
    <d v="2026-04-18T00:00:00"/>
    <n v="4680"/>
    <n v="140400"/>
    <n v="463.32"/>
    <n v="2512"/>
    <s v="Ret"/>
    <n v="180"/>
    <s v="No"/>
    <s v="No"/>
    <s v="Si"/>
    <s v="Si"/>
    <s v="Si"/>
    <s v="No"/>
    <d v="2026-09-15T00:00:00"/>
    <s v=""/>
  </r>
  <r>
    <s v="M_B26_DER_"/>
    <x v="13"/>
    <x v="13"/>
    <n v="104"/>
    <m/>
    <m/>
    <d v="2026-10-15T00:00:00"/>
    <n v="176"/>
    <s v="Mayor a 120 días"/>
    <n v="0.97777777777777775"/>
    <m/>
    <x v="3"/>
    <s v="Excluir"/>
    <d v="2026-04-18T00:00:00"/>
    <n v="3744"/>
    <n v="59904"/>
    <n v="449.28"/>
    <n v="3659"/>
    <s v="Ret"/>
    <n v="180"/>
    <s v="No"/>
    <s v="No"/>
    <s v="Si"/>
    <s v="Si"/>
    <s v="Si"/>
    <s v="No"/>
    <d v="2026-09-15T00:00:00"/>
    <s v=""/>
  </r>
  <r>
    <s v="M_B27_IZQ"/>
    <x v="3"/>
    <x v="3"/>
    <n v="104"/>
    <m/>
    <m/>
    <d v="2026-10-13T00:00:00"/>
    <n v="174"/>
    <s v="Mayor a 120 días"/>
    <n v="0.96666666666666667"/>
    <m/>
    <x v="1"/>
    <s v=""/>
    <d v="2026-04-16T00:00:00"/>
    <n v="4680"/>
    <n v="140400"/>
    <n v="449.28"/>
    <n v="13451"/>
    <s v="Ret"/>
    <n v="180"/>
    <s v="No"/>
    <s v="No"/>
    <s v="Si"/>
    <s v="Si"/>
    <s v="Si"/>
    <s v="No"/>
    <d v="2026-09-13T00:00:00"/>
    <s v=""/>
  </r>
  <r>
    <s v="M_B27_DER_"/>
    <x v="2"/>
    <x v="2"/>
    <n v="104"/>
    <m/>
    <m/>
    <d v="2026-10-14T00:00:00"/>
    <n v="175"/>
    <s v="Mayor a 120 días"/>
    <n v="0.97222222222222221"/>
    <m/>
    <x v="1"/>
    <s v=""/>
    <d v="2026-04-17T00:00:00"/>
    <n v="4680"/>
    <n v="140400"/>
    <n v="463.32"/>
    <n v="2512"/>
    <s v="Ret"/>
    <n v="180"/>
    <s v="No"/>
    <s v="No"/>
    <s v="Si"/>
    <s v="Si"/>
    <s v="Si"/>
    <s v="No"/>
    <d v="2026-09-14T00:00:00"/>
    <s v=""/>
  </r>
  <r>
    <s v="BH_BAHIA 6_DER_"/>
    <x v="17"/>
    <x v="17"/>
    <n v="20"/>
    <m/>
    <m/>
    <d v="2026-09-12T00:00:00"/>
    <n v="143"/>
    <s v="Mayor a 120 días"/>
    <n v="0.7944444444444444"/>
    <m/>
    <x v="5"/>
    <s v="Excluir"/>
    <d v="2026-03-16T00:00:00"/>
    <n v="9600"/>
    <n v="57600"/>
    <n v="190.08"/>
    <n v="23121"/>
    <s v="Lata"/>
    <n v="180"/>
    <s v="No"/>
    <s v="No"/>
    <s v="Si"/>
    <s v="Si"/>
    <s v="Si"/>
    <s v="No"/>
    <d v="2026-08-13T00:00:00"/>
    <s v=""/>
  </r>
  <r>
    <s v="BH_BAHIA 6_IZQ_"/>
    <x v="8"/>
    <x v="8"/>
    <n v="52"/>
    <m/>
    <m/>
    <d v="2026-11-30T00:00:00"/>
    <n v="222"/>
    <s v="Mayor a 120 días"/>
    <n v="0.82222222222222219"/>
    <m/>
    <x v="1"/>
    <s v=""/>
    <d v="2026-03-05T00:00:00"/>
    <n v="24960"/>
    <n v="149760"/>
    <n v="531.64800000000002"/>
    <n v="1428"/>
    <s v="Lata"/>
    <n v="270"/>
    <s v="No"/>
    <s v="No"/>
    <s v="Si"/>
    <s v="Si"/>
    <s v="Si"/>
    <s v="No"/>
    <d v="2026-10-31T00:00:00"/>
    <s v=""/>
  </r>
  <r>
    <s v="BH_BAHIA 7_DER_"/>
    <x v="5"/>
    <x v="5"/>
    <n v="47"/>
    <m/>
    <m/>
    <d v="2027-01-15T00:00:00"/>
    <n v="268"/>
    <s v="Mayor a 120 días"/>
    <n v="0.99259259259259258"/>
    <s v="s"/>
    <x v="1"/>
    <s v=""/>
    <d v="2026-04-20T00:00:00"/>
    <n v="7050"/>
    <n v="169200"/>
    <n v="455.14800000000002"/>
    <n v="7993"/>
    <s v="Lata"/>
    <n v="270"/>
    <s v="No"/>
    <s v="No"/>
    <s v="Si"/>
    <s v="Si"/>
    <s v="Si"/>
    <s v="No"/>
    <d v="2026-12-16T00:00:00"/>
    <s v=""/>
  </r>
  <r>
    <s v="BH_BAHIA 7_IZQ_"/>
    <x v="5"/>
    <x v="5"/>
    <n v="47"/>
    <m/>
    <m/>
    <d v="2027-01-16T00:00:00"/>
    <n v="269"/>
    <s v="Mayor a 120 días"/>
    <n v="0.99629629629629635"/>
    <m/>
    <x v="1"/>
    <s v=""/>
    <d v="2026-04-21T00:00:00"/>
    <n v="7050"/>
    <n v="169200"/>
    <n v="455.14800000000002"/>
    <n v="7993"/>
    <s v="Lata"/>
    <n v="270"/>
    <s v="No"/>
    <s v="No"/>
    <s v="Si"/>
    <s v="Si"/>
    <s v="Si"/>
    <s v="No"/>
    <d v="2026-12-17T00:00:00"/>
    <s v=""/>
  </r>
  <r>
    <s v="BH_BAHIA 8_DER_"/>
    <x v="5"/>
    <x v="5"/>
    <n v="47"/>
    <m/>
    <m/>
    <d v="2027-01-16T00:00:00"/>
    <n v="269"/>
    <s v="Mayor a 120 días"/>
    <n v="0.99629629629629635"/>
    <s v="s"/>
    <x v="1"/>
    <s v=""/>
    <d v="2026-04-21T00:00:00"/>
    <n v="7050"/>
    <n v="169200"/>
    <n v="455.14800000000002"/>
    <n v="7993"/>
    <s v="Lata"/>
    <n v="270"/>
    <s v="No"/>
    <s v="No"/>
    <s v="Si"/>
    <s v="Si"/>
    <s v="Si"/>
    <s v="No"/>
    <d v="2026-12-17T00:00:00"/>
    <s v=""/>
  </r>
  <r>
    <s v="BH_BAHIA 8_IZQ_"/>
    <x v="3"/>
    <x v="3"/>
    <n v="56"/>
    <m/>
    <m/>
    <d v="2026-10-19T00:00:00"/>
    <n v="180"/>
    <s v="Mayor a 120 días"/>
    <n v="1"/>
    <m/>
    <x v="1"/>
    <s v=""/>
    <d v="2026-04-22T00:00:00"/>
    <n v="2520"/>
    <n v="75600"/>
    <n v="241.92"/>
    <n v="13451"/>
    <s v="Ret"/>
    <n v="180"/>
    <s v="No"/>
    <s v="No"/>
    <s v="Si"/>
    <s v="Si"/>
    <s v="Si"/>
    <s v="No"/>
    <d v="2026-09-19T00:00:00"/>
    <s v=""/>
  </r>
  <r>
    <s v="BH_BAHIA 9_DER"/>
    <x v="6"/>
    <x v="6"/>
    <n v="46"/>
    <m/>
    <m/>
    <d v="2027-01-10T00:00:00"/>
    <n v="263"/>
    <s v="Mayor a 120 días"/>
    <n v="0.97407407407407409"/>
    <m/>
    <x v="1"/>
    <s v=""/>
    <d v="2026-04-15T00:00:00"/>
    <n v="22080"/>
    <n v="132480"/>
    <n v="437.18400000000003"/>
    <n v="2174"/>
    <s v="Lata"/>
    <n v="270"/>
    <s v="No"/>
    <s v="No"/>
    <s v="Si"/>
    <s v="Si"/>
    <s v="Si"/>
    <s v="No"/>
    <d v="2026-12-11T00:00:00"/>
    <s v=""/>
  </r>
  <r>
    <s v="BH_BAHIA 9 IZQ "/>
    <x v="7"/>
    <x v="7"/>
    <n v="26"/>
    <n v="323"/>
    <m/>
    <d v="2026-12-12T00:00:00"/>
    <n v="234"/>
    <s v="Mayor a 120 días"/>
    <n v="0.8666666666666667"/>
    <m/>
    <x v="1"/>
    <s v=""/>
    <d v="2026-03-17T00:00:00"/>
    <n v="12803"/>
    <n v="76818"/>
    <n v="253.49940000000001"/>
    <n v="5252"/>
    <s v="Lata"/>
    <n v="270"/>
    <s v="No"/>
    <s v="No"/>
    <s v="Si"/>
    <s v="Si"/>
    <s v="Si"/>
    <s v="No"/>
    <d v="2026-11-12T00:00:00"/>
    <s v=""/>
  </r>
  <r>
    <s v="BH_BAHIA 9 IZQ "/>
    <x v="7"/>
    <x v="7"/>
    <m/>
    <n v="126"/>
    <m/>
    <d v="2026-12-12T00:00:00"/>
    <n v="234"/>
    <s v="Mayor a 120 días"/>
    <n v="0.8666666666666667"/>
    <m/>
    <x v="1"/>
    <s v=""/>
    <d v="2026-03-17T00:00:00"/>
    <n v="126"/>
    <n v="756"/>
    <n v="2.4948000000000001"/>
    <n v="5252"/>
    <s v="Lata"/>
    <n v="270"/>
    <s v="No"/>
    <s v="No"/>
    <s v="Si"/>
    <s v="Si"/>
    <s v="Si"/>
    <s v="No"/>
    <d v="2026-11-12T00:00:00"/>
    <s v=""/>
  </r>
  <r>
    <s v="BH_BAHIA 10_DER_"/>
    <x v="18"/>
    <x v="18"/>
    <n v="22"/>
    <m/>
    <m/>
    <d v="2026-12-23T00:00:00"/>
    <n v="245"/>
    <s v="Mayor a 120 días"/>
    <n v="0.90740740740740744"/>
    <m/>
    <x v="3"/>
    <s v="Excluir"/>
    <d v="2026-03-28T00:00:00"/>
    <n v="13200"/>
    <n v="79200"/>
    <n v="213.048"/>
    <n v="3228"/>
    <s v="Lata"/>
    <n v="270"/>
    <s v="No"/>
    <s v="No"/>
    <s v="Si"/>
    <s v="Si"/>
    <s v="Si"/>
    <s v="No"/>
    <d v="2026-11-23T00:00:00"/>
    <s v=""/>
  </r>
  <r>
    <s v="BH_BAHIA 10_IZQ_"/>
    <x v="1"/>
    <x v="1"/>
    <n v="56"/>
    <m/>
    <m/>
    <d v="2026-10-17T00:00:00"/>
    <n v="178"/>
    <s v="Mayor a 120 días"/>
    <n v="0.98888888888888893"/>
    <m/>
    <x v="1"/>
    <s v=""/>
    <d v="2026-04-20T00:00:00"/>
    <n v="2520"/>
    <n v="75600"/>
    <n v="249.48"/>
    <n v="20867"/>
    <s v="Ret"/>
    <n v="180"/>
    <s v="No"/>
    <s v="No"/>
    <s v="Si"/>
    <s v="Si"/>
    <s v="Si"/>
    <s v="No"/>
    <d v="2026-09-17T00:00:00"/>
    <s v=""/>
  </r>
  <r>
    <s v="M_C1_IZQ_"/>
    <x v="15"/>
    <x v="15"/>
    <m/>
    <m/>
    <m/>
    <m/>
    <s v=""/>
    <s v=""/>
    <s v=""/>
    <m/>
    <x v="0"/>
    <s v="Excluir"/>
    <s v=""/>
    <s v=""/>
    <s v=""/>
    <s v=""/>
    <s v=""/>
    <s v=""/>
    <s v=""/>
    <s v=""/>
    <s v=""/>
    <s v=""/>
    <s v=""/>
    <s v=""/>
    <s v=""/>
    <s v=""/>
    <s v="V"/>
  </r>
  <r>
    <s v="M_C1_DER_"/>
    <x v="19"/>
    <x v="19"/>
    <m/>
    <m/>
    <m/>
    <m/>
    <s v=""/>
    <s v=""/>
    <s v=""/>
    <m/>
    <x v="0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</r>
  <r>
    <s v="M_C2_IZQ_"/>
    <x v="2"/>
    <x v="2"/>
    <n v="104"/>
    <m/>
    <m/>
    <d v="2026-10-16T00:00:00"/>
    <n v="177"/>
    <s v="Mayor a 120 días"/>
    <n v="0.98333333333333328"/>
    <m/>
    <x v="1"/>
    <s v=""/>
    <d v="2026-04-19T00:00:00"/>
    <n v="4680"/>
    <n v="140400"/>
    <n v="463.32"/>
    <n v="2512"/>
    <s v="Ret"/>
    <n v="180"/>
    <s v="No"/>
    <s v="No"/>
    <s v="Si"/>
    <s v="Si"/>
    <s v="Si"/>
    <s v="No"/>
    <d v="2026-09-16T00:00:00"/>
    <s v=""/>
  </r>
  <r>
    <s v="M_C2_DER_"/>
    <x v="2"/>
    <x v="2"/>
    <n v="104"/>
    <m/>
    <m/>
    <d v="2026-10-16T00:00:00"/>
    <n v="177"/>
    <s v="Mayor a 120 días"/>
    <n v="0.98333333333333328"/>
    <m/>
    <x v="1"/>
    <s v=""/>
    <d v="2026-04-19T00:00:00"/>
    <n v="4680"/>
    <n v="140400"/>
    <n v="463.32"/>
    <n v="2512"/>
    <s v="Ret"/>
    <n v="180"/>
    <s v="No"/>
    <s v="No"/>
    <s v="Si"/>
    <s v="Si"/>
    <s v="Si"/>
    <s v="No"/>
    <d v="2026-09-16T00:00:00"/>
    <s v=""/>
  </r>
  <r>
    <s v="M_C3 _IZQ"/>
    <x v="12"/>
    <x v="12"/>
    <n v="24"/>
    <m/>
    <m/>
    <d v="2026-10-13T00:00:00"/>
    <n v="174"/>
    <s v="Mayor a 120 días"/>
    <n v="0.96666666666666667"/>
    <m/>
    <x v="1"/>
    <s v=""/>
    <d v="2026-04-16T00:00:00"/>
    <n v="1080"/>
    <n v="32400"/>
    <n v="106.92"/>
    <n v="21156"/>
    <s v="Ret"/>
    <n v="180"/>
    <s v="No"/>
    <s v="No"/>
    <s v="Si"/>
    <s v="Si"/>
    <s v="Si"/>
    <s v="No"/>
    <d v="2026-09-13T00:00:00"/>
    <s v=""/>
  </r>
  <r>
    <s v="M_C3 _DER"/>
    <x v="11"/>
    <x v="11"/>
    <n v="64"/>
    <m/>
    <m/>
    <d v="2027-04-10T00:00:00"/>
    <n v="353"/>
    <s v="Mayor a 120 días"/>
    <n v="0.9671232876712329"/>
    <m/>
    <x v="4"/>
    <s v="Excluir"/>
    <d v="2026-04-10T00:00:00"/>
    <n v="2880"/>
    <n v="86400"/>
    <n v="285.12"/>
    <n v="22512"/>
    <s v="NR"/>
    <n v="365"/>
    <s v="No"/>
    <s v="No"/>
    <s v="Si"/>
    <s v="Si"/>
    <s v="Si"/>
    <s v="No"/>
    <d v="2027-03-11T00:00:00"/>
    <s v=""/>
  </r>
  <r>
    <s v="M_C4 _IZQ"/>
    <x v="12"/>
    <x v="12"/>
    <n v="104"/>
    <m/>
    <m/>
    <d v="2026-10-14T00:00:00"/>
    <n v="175"/>
    <s v="Mayor a 120 días"/>
    <n v="0.97222222222222221"/>
    <m/>
    <x v="1"/>
    <s v=""/>
    <d v="2026-04-17T00:00:00"/>
    <n v="4680"/>
    <n v="140400"/>
    <n v="463.32"/>
    <n v="21156"/>
    <s v="Ret"/>
    <n v="180"/>
    <s v="No"/>
    <s v="No"/>
    <s v="Si"/>
    <s v="Si"/>
    <s v="Si"/>
    <s v="No"/>
    <d v="2026-09-14T00:00:00"/>
    <s v=""/>
  </r>
  <r>
    <s v="M_C4_DER_"/>
    <x v="20"/>
    <x v="20"/>
    <n v="26"/>
    <m/>
    <m/>
    <d v="2026-10-13T00:00:00"/>
    <n v="174"/>
    <s v="Mayor a 120 días"/>
    <n v="0.96666666666666667"/>
    <m/>
    <x v="1"/>
    <s v=""/>
    <d v="2026-04-16T00:00:00"/>
    <n v="1170"/>
    <n v="35100"/>
    <n v="115.83"/>
    <n v="3751"/>
    <s v="Ret"/>
    <n v="180"/>
    <s v="No"/>
    <s v="No"/>
    <s v="Si"/>
    <s v="Si"/>
    <s v="Si"/>
    <s v="No"/>
    <d v="2026-09-13T00:00:00"/>
    <s v=""/>
  </r>
  <r>
    <s v="M_C5_IZQ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C5_DER_"/>
    <x v="13"/>
    <x v="13"/>
    <n v="104"/>
    <m/>
    <m/>
    <d v="2026-10-15T00:00:00"/>
    <n v="176"/>
    <s v="Mayor a 120 días"/>
    <n v="0.97777777777777775"/>
    <m/>
    <x v="3"/>
    <s v="Excluir"/>
    <d v="2026-04-18T00:00:00"/>
    <n v="3744"/>
    <n v="59904"/>
    <n v="449.28"/>
    <n v="3659"/>
    <s v="Ret"/>
    <n v="180"/>
    <s v="No"/>
    <s v="No"/>
    <s v="Si"/>
    <s v="Si"/>
    <s v="Si"/>
    <s v="No"/>
    <d v="2026-09-15T00:00:00"/>
    <s v=""/>
  </r>
  <r>
    <s v="M_C6_IZQ_"/>
    <x v="2"/>
    <x v="2"/>
    <n v="104"/>
    <m/>
    <m/>
    <d v="2026-10-16T00:00:00"/>
    <n v="177"/>
    <s v="Mayor a 120 días"/>
    <n v="0.98333333333333328"/>
    <m/>
    <x v="1"/>
    <s v=""/>
    <d v="2026-04-19T00:00:00"/>
    <n v="4680"/>
    <n v="140400"/>
    <n v="463.32"/>
    <n v="2512"/>
    <s v="Ret"/>
    <n v="180"/>
    <s v="No"/>
    <s v="No"/>
    <s v="Si"/>
    <s v="Si"/>
    <s v="Si"/>
    <s v="No"/>
    <d v="2026-09-16T00:00:00"/>
    <s v=""/>
  </r>
  <r>
    <s v="M_C6_DER_"/>
    <x v="2"/>
    <x v="2"/>
    <n v="104"/>
    <m/>
    <m/>
    <d v="2026-10-16T00:00:00"/>
    <n v="177"/>
    <s v="Mayor a 120 días"/>
    <n v="0.98333333333333328"/>
    <m/>
    <x v="1"/>
    <s v=""/>
    <d v="2026-04-19T00:00:00"/>
    <n v="4680"/>
    <n v="140400"/>
    <n v="463.32"/>
    <n v="2512"/>
    <s v="Ret"/>
    <n v="180"/>
    <s v="No"/>
    <s v="No"/>
    <s v="Si"/>
    <s v="Si"/>
    <s v="Si"/>
    <s v="No"/>
    <d v="2026-09-16T00:00:00"/>
    <s v=""/>
  </r>
  <r>
    <s v="M_C7_IZQ_"/>
    <x v="10"/>
    <x v="10"/>
    <n v="104"/>
    <m/>
    <m/>
    <d v="2026-10-18T00:00:00"/>
    <n v="179"/>
    <s v="Mayor a 120 días"/>
    <n v="0.99444444444444446"/>
    <m/>
    <x v="1"/>
    <s v=""/>
    <d v="2026-04-21T00:00:00"/>
    <n v="3744"/>
    <n v="59904"/>
    <n v="449.28"/>
    <n v="20877"/>
    <s v="Ret"/>
    <n v="180"/>
    <s v="No"/>
    <s v="No"/>
    <s v="Si"/>
    <s v="Si"/>
    <s v="Si"/>
    <s v="No"/>
    <d v="2026-09-18T00:00:00"/>
    <s v=""/>
  </r>
  <r>
    <s v="M_C7_DER_"/>
    <x v="20"/>
    <x v="20"/>
    <n v="104"/>
    <m/>
    <m/>
    <d v="2026-10-13T00:00:00"/>
    <n v="174"/>
    <s v="Mayor a 120 días"/>
    <n v="0.96666666666666667"/>
    <m/>
    <x v="1"/>
    <s v=""/>
    <d v="2026-04-16T00:00:00"/>
    <n v="4680"/>
    <n v="140400"/>
    <n v="463.32"/>
    <n v="3751"/>
    <s v="Ret"/>
    <n v="180"/>
    <s v="No"/>
    <s v="No"/>
    <s v="Si"/>
    <s v="Si"/>
    <s v="Si"/>
    <s v="No"/>
    <d v="2026-09-13T00:00:00"/>
    <s v=""/>
  </r>
  <r>
    <s v="M_C8_IZQ_"/>
    <x v="2"/>
    <x v="2"/>
    <n v="104"/>
    <m/>
    <m/>
    <d v="2026-10-16T00:00:00"/>
    <n v="177"/>
    <s v="Mayor a 120 días"/>
    <n v="0.98333333333333328"/>
    <m/>
    <x v="1"/>
    <s v=""/>
    <d v="2026-04-19T00:00:00"/>
    <n v="4680"/>
    <n v="140400"/>
    <n v="463.32"/>
    <n v="2512"/>
    <s v="Ret"/>
    <n v="180"/>
    <s v="No"/>
    <s v="No"/>
    <s v="Si"/>
    <s v="Si"/>
    <s v="Si"/>
    <s v="No"/>
    <d v="2026-09-16T00:00:00"/>
    <s v=""/>
  </r>
  <r>
    <s v="M_C8_DER_"/>
    <x v="10"/>
    <x v="10"/>
    <n v="104"/>
    <m/>
    <m/>
    <d v="2026-10-19T00:00:00"/>
    <n v="180"/>
    <s v="Mayor a 120 días"/>
    <n v="1"/>
    <m/>
    <x v="1"/>
    <s v=""/>
    <d v="2026-04-22T00:00:00"/>
    <n v="3744"/>
    <n v="59904"/>
    <n v="449.28"/>
    <n v="20877"/>
    <s v="Ret"/>
    <n v="180"/>
    <s v="No"/>
    <s v="No"/>
    <s v="Si"/>
    <s v="Si"/>
    <s v="Si"/>
    <s v="No"/>
    <d v="2026-09-19T00:00:00"/>
    <s v=""/>
  </r>
  <r>
    <s v="M_C9_IZQ"/>
    <x v="2"/>
    <x v="2"/>
    <n v="104"/>
    <m/>
    <m/>
    <d v="2026-10-16T00:00:00"/>
    <n v="177"/>
    <s v="Mayor a 120 días"/>
    <n v="0.98333333333333328"/>
    <m/>
    <x v="1"/>
    <s v=""/>
    <d v="2026-04-19T00:00:00"/>
    <n v="4680"/>
    <n v="140400"/>
    <n v="463.32"/>
    <n v="2512"/>
    <s v="Ret"/>
    <n v="180"/>
    <s v="No"/>
    <s v="No"/>
    <s v="Si"/>
    <s v="Si"/>
    <s v="Si"/>
    <s v="No"/>
    <d v="2026-09-16T00:00:00"/>
    <s v=""/>
  </r>
  <r>
    <s v="M_C9_DER_"/>
    <x v="2"/>
    <x v="2"/>
    <n v="104"/>
    <m/>
    <m/>
    <d v="2026-10-14T00:00:00"/>
    <n v="175"/>
    <s v="Mayor a 120 días"/>
    <n v="0.97222222222222221"/>
    <m/>
    <x v="1"/>
    <s v=""/>
    <d v="2026-04-17T00:00:00"/>
    <n v="4680"/>
    <n v="140400"/>
    <n v="463.32"/>
    <n v="2512"/>
    <s v="Ret"/>
    <n v="180"/>
    <s v="No"/>
    <s v="No"/>
    <s v="Si"/>
    <s v="Si"/>
    <s v="Si"/>
    <s v="No"/>
    <d v="2026-09-14T00:00:00"/>
    <s v=""/>
  </r>
  <r>
    <s v="M_C10_IZQ_"/>
    <x v="2"/>
    <x v="2"/>
    <n v="104"/>
    <m/>
    <m/>
    <d v="2026-10-17T00:00:00"/>
    <n v="178"/>
    <s v="Mayor a 120 días"/>
    <n v="0.98888888888888893"/>
    <m/>
    <x v="1"/>
    <s v=""/>
    <d v="2026-04-20T00:00:00"/>
    <n v="4680"/>
    <n v="140400"/>
    <n v="463.32"/>
    <n v="2512"/>
    <s v="Ret"/>
    <n v="180"/>
    <s v="No"/>
    <s v="No"/>
    <s v="Si"/>
    <s v="Si"/>
    <s v="Si"/>
    <s v="No"/>
    <d v="2026-09-17T00:00:00"/>
    <s v=""/>
  </r>
  <r>
    <s v="M_C10_DER_"/>
    <x v="2"/>
    <x v="2"/>
    <n v="104"/>
    <m/>
    <m/>
    <d v="2026-10-16T00:00:00"/>
    <n v="177"/>
    <s v="Mayor a 120 días"/>
    <n v="0.98333333333333328"/>
    <m/>
    <x v="1"/>
    <s v=""/>
    <d v="2026-04-19T00:00:00"/>
    <n v="4680"/>
    <n v="140400"/>
    <n v="463.32"/>
    <n v="2512"/>
    <s v="Ret"/>
    <n v="180"/>
    <s v="No"/>
    <s v="No"/>
    <s v="Si"/>
    <s v="Si"/>
    <s v="Si"/>
    <s v="No"/>
    <d v="2026-09-16T00:00:00"/>
    <s v=""/>
  </r>
  <r>
    <s v="M_C11_IZQ_"/>
    <x v="13"/>
    <x v="13"/>
    <n v="104"/>
    <m/>
    <m/>
    <d v="2026-10-15T00:00:00"/>
    <n v="176"/>
    <s v="Mayor a 120 días"/>
    <n v="0.97777777777777775"/>
    <m/>
    <x v="3"/>
    <s v="Excluir"/>
    <d v="2026-04-18T00:00:00"/>
    <n v="3744"/>
    <n v="59904"/>
    <n v="449.28"/>
    <n v="3659"/>
    <s v="Ret"/>
    <n v="180"/>
    <s v="No"/>
    <s v="No"/>
    <s v="Si"/>
    <s v="Si"/>
    <s v="Si"/>
    <s v="No"/>
    <d v="2026-09-15T00:00:00"/>
    <s v=""/>
  </r>
  <r>
    <s v="M_C11_DER_"/>
    <x v="2"/>
    <x v="2"/>
    <n v="72"/>
    <n v="34"/>
    <m/>
    <d v="2026-10-16T00:00:00"/>
    <n v="177"/>
    <s v="Mayor a 120 días"/>
    <n v="0.98333333333333328"/>
    <m/>
    <x v="1"/>
    <s v=""/>
    <d v="2026-04-19T00:00:00"/>
    <n v="3274"/>
    <n v="98220"/>
    <n v="324.12599999999998"/>
    <n v="2512"/>
    <s v="Ret"/>
    <n v="180"/>
    <s v="No"/>
    <s v="No"/>
    <s v="Si"/>
    <s v="Si"/>
    <s v="Si"/>
    <s v="No"/>
    <d v="2026-09-16T00:00:00"/>
    <s v=""/>
  </r>
  <r>
    <s v="M_C11_DER_"/>
    <x v="2"/>
    <x v="2"/>
    <m/>
    <n v="27"/>
    <m/>
    <d v="2026-10-16T00:00:00"/>
    <n v="177"/>
    <s v="Mayor a 120 días"/>
    <n v="0.98333333333333328"/>
    <m/>
    <x v="1"/>
    <s v=""/>
    <d v="2026-04-19T00:00:00"/>
    <n v="27"/>
    <n v="810"/>
    <n v="2.673"/>
    <n v="2512"/>
    <s v="Ret"/>
    <n v="180"/>
    <s v="No"/>
    <s v="No"/>
    <s v="Si"/>
    <s v="Si"/>
    <s v="Si"/>
    <s v="No"/>
    <d v="2026-09-16T00:00:00"/>
    <s v=""/>
  </r>
  <r>
    <s v="M_C12_IZQ_"/>
    <x v="13"/>
    <x v="13"/>
    <n v="56"/>
    <m/>
    <m/>
    <d v="2026-10-14T00:00:00"/>
    <n v="175"/>
    <s v="Mayor a 120 días"/>
    <n v="0.97222222222222221"/>
    <m/>
    <x v="3"/>
    <s v="Excluir"/>
    <d v="2026-04-17T00:00:00"/>
    <n v="2016"/>
    <n v="32256"/>
    <n v="241.92"/>
    <n v="3659"/>
    <s v="Ret"/>
    <n v="180"/>
    <s v="No"/>
    <s v="No"/>
    <s v="Si"/>
    <s v="Si"/>
    <s v="Si"/>
    <s v="No"/>
    <d v="2026-09-14T00:00:00"/>
    <s v=""/>
  </r>
  <r>
    <s v="M_C12_DER_"/>
    <x v="12"/>
    <x v="12"/>
    <n v="104"/>
    <m/>
    <m/>
    <d v="2026-10-14T00:00:00"/>
    <n v="175"/>
    <s v="Mayor a 120 días"/>
    <n v="0.97222222222222221"/>
    <m/>
    <x v="1"/>
    <s v=""/>
    <d v="2026-04-17T00:00:00"/>
    <n v="4680"/>
    <n v="140400"/>
    <n v="463.32"/>
    <n v="21156"/>
    <s v="Ret"/>
    <n v="180"/>
    <s v="No"/>
    <s v="No"/>
    <s v="Si"/>
    <s v="Si"/>
    <s v="Si"/>
    <s v="No"/>
    <d v="2026-09-14T00:00:00"/>
    <s v=""/>
  </r>
  <r>
    <s v="M_C13_IZQ_"/>
    <x v="21"/>
    <x v="21"/>
    <n v="88"/>
    <m/>
    <m/>
    <d v="2026-10-18T00:00:00"/>
    <n v="179"/>
    <s v="Mayor a 120 días"/>
    <n v="0.99444444444444446"/>
    <s v="sacando"/>
    <x v="1"/>
    <s v=""/>
    <d v="2026-04-21T00:00:00"/>
    <n v="3960"/>
    <n v="118800"/>
    <n v="392.04"/>
    <n v="22613"/>
    <s v="Ret"/>
    <n v="180"/>
    <s v="No"/>
    <s v="No"/>
    <s v="Si"/>
    <s v="Si"/>
    <s v="Si"/>
    <s v="No"/>
    <d v="2026-09-18T00:00:00"/>
    <s v=""/>
  </r>
  <r>
    <s v="M_C13_DER_"/>
    <x v="2"/>
    <x v="2"/>
    <n v="104"/>
    <m/>
    <m/>
    <d v="2026-10-15T00:00:00"/>
    <n v="176"/>
    <s v="Mayor a 120 días"/>
    <n v="0.97777777777777775"/>
    <m/>
    <x v="1"/>
    <s v=""/>
    <d v="2026-04-18T00:00:00"/>
    <n v="4680"/>
    <n v="140400"/>
    <n v="463.32"/>
    <n v="2512"/>
    <s v="Ret"/>
    <n v="180"/>
    <s v="No"/>
    <s v="No"/>
    <s v="Si"/>
    <s v="Si"/>
    <s v="Si"/>
    <s v="No"/>
    <d v="2026-09-15T00:00:00"/>
    <s v=""/>
  </r>
  <r>
    <s v="M_C14_IZQ_"/>
    <x v="22"/>
    <x v="22"/>
    <n v="76"/>
    <m/>
    <m/>
    <d v="2027-04-14T00:00:00"/>
    <n v="357"/>
    <s v="Mayor a 120 días"/>
    <n v="0.9780821917808219"/>
    <m/>
    <x v="1"/>
    <s v=""/>
    <d v="2026-04-14T00:00:00"/>
    <n v="3420"/>
    <n v="102600"/>
    <n v="338.58"/>
    <n v="2182"/>
    <s v="Ret"/>
    <n v="365"/>
    <s v="No"/>
    <s v="No"/>
    <s v="Si"/>
    <s v="Si"/>
    <s v="Si"/>
    <s v="No"/>
    <d v="2027-03-15T00:00:00"/>
    <s v=""/>
  </r>
  <r>
    <s v="M_C14_DER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C_COLUMNA 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C15_IZQ_"/>
    <x v="13"/>
    <x v="13"/>
    <n v="112"/>
    <m/>
    <m/>
    <d v="2026-10-15T00:00:00"/>
    <n v="176"/>
    <s v="Mayor a 120 días"/>
    <n v="0.97777777777777775"/>
    <m/>
    <x v="3"/>
    <s v="Excluir"/>
    <d v="2026-04-18T00:00:00"/>
    <n v="4032"/>
    <n v="64512"/>
    <n v="483.84"/>
    <n v="3659"/>
    <s v="Ret"/>
    <n v="180"/>
    <s v="No"/>
    <s v="No"/>
    <s v="Si"/>
    <s v="Si"/>
    <s v="Si"/>
    <s v="No"/>
    <d v="2026-09-15T00:00:00"/>
    <s v=""/>
  </r>
  <r>
    <s v="M_C15_DER_"/>
    <x v="12"/>
    <x v="12"/>
    <n v="34"/>
    <m/>
    <m/>
    <d v="2026-10-13T00:00:00"/>
    <n v="174"/>
    <s v="Mayor a 120 días"/>
    <n v="0.96666666666666667"/>
    <m/>
    <x v="1"/>
    <s v=""/>
    <d v="2026-04-16T00:00:00"/>
    <n v="1530"/>
    <n v="45900"/>
    <n v="151.47"/>
    <n v="21156"/>
    <s v="Ret"/>
    <n v="180"/>
    <s v="No"/>
    <s v="No"/>
    <s v="Si"/>
    <s v="Si"/>
    <s v="Si"/>
    <s v="No"/>
    <d v="2026-09-13T00:00:00"/>
    <s v=""/>
  </r>
  <r>
    <s v="M_C16_IZQ_"/>
    <x v="14"/>
    <x v="14"/>
    <n v="112"/>
    <m/>
    <m/>
    <d v="2027-02-12T00:00:00"/>
    <n v="296"/>
    <s v="Mayor a 120 días"/>
    <n v="0.81095890410958904"/>
    <m/>
    <x v="1"/>
    <s v=""/>
    <d v="2026-02-12T00:00:00"/>
    <n v="5040"/>
    <n v="151200"/>
    <n v="498.96"/>
    <n v="20282"/>
    <s v="Ret"/>
    <n v="365"/>
    <s v="No"/>
    <s v="No"/>
    <s v="Si"/>
    <s v="Si"/>
    <s v="Si"/>
    <s v="No"/>
    <d v="2027-01-13T00:00:00"/>
    <s v=""/>
  </r>
  <r>
    <s v="M_C16_DER_"/>
    <x v="14"/>
    <x v="14"/>
    <n v="86"/>
    <m/>
    <m/>
    <d v="2027-02-12T00:00:00"/>
    <n v="296"/>
    <s v="Mayor a 120 días"/>
    <n v="0.81095890410958904"/>
    <m/>
    <x v="1"/>
    <s v=""/>
    <d v="2026-02-12T00:00:00"/>
    <n v="3870"/>
    <n v="116100"/>
    <n v="383.13"/>
    <n v="20282"/>
    <s v="Ret"/>
    <n v="365"/>
    <s v="No"/>
    <s v="No"/>
    <s v="Si"/>
    <s v="Si"/>
    <s v="Si"/>
    <s v="No"/>
    <d v="2027-01-13T00:00:00"/>
    <s v=""/>
  </r>
  <r>
    <s v="M_C17_IZQ_"/>
    <x v="21"/>
    <x v="21"/>
    <n v="112"/>
    <m/>
    <m/>
    <d v="2026-10-18T00:00:00"/>
    <n v="179"/>
    <s v="Mayor a 120 días"/>
    <n v="0.99444444444444446"/>
    <m/>
    <x v="1"/>
    <s v=""/>
    <d v="2026-04-21T00:00:00"/>
    <n v="5040"/>
    <n v="151200"/>
    <n v="498.96"/>
    <n v="22613"/>
    <s v="Ret"/>
    <n v="180"/>
    <s v="No"/>
    <s v="No"/>
    <s v="Si"/>
    <s v="Si"/>
    <s v="Si"/>
    <s v="No"/>
    <d v="2026-09-18T00:00:00"/>
    <s v=""/>
  </r>
  <r>
    <s v="M_C17_DER_"/>
    <x v="23"/>
    <x v="23"/>
    <n v="58"/>
    <m/>
    <m/>
    <d v="2026-10-19T00:00:00"/>
    <n v="180"/>
    <s v="Mayor a 120 días"/>
    <n v="1"/>
    <m/>
    <x v="1"/>
    <s v=""/>
    <d v="2026-04-22T00:00:00"/>
    <n v="2610"/>
    <n v="78300"/>
    <n v="258.39"/>
    <n v="3128"/>
    <s v="Ret"/>
    <n v="180"/>
    <s v="No"/>
    <s v="No"/>
    <s v="Si"/>
    <s v="Si"/>
    <s v="Si"/>
    <s v="No"/>
    <d v="2026-09-19T00:00:00"/>
    <s v=""/>
  </r>
  <r>
    <s v="M_C18_IZQ_"/>
    <x v="2"/>
    <x v="2"/>
    <n v="112"/>
    <m/>
    <m/>
    <d v="2026-10-14T00:00:00"/>
    <n v="175"/>
    <s v="Mayor a 120 días"/>
    <n v="0.97222222222222221"/>
    <m/>
    <x v="1"/>
    <s v=""/>
    <d v="2026-04-17T00:00:00"/>
    <n v="5040"/>
    <n v="151200"/>
    <n v="498.96"/>
    <n v="2512"/>
    <s v="Ret"/>
    <n v="180"/>
    <s v="No"/>
    <s v="No"/>
    <s v="Si"/>
    <s v="Si"/>
    <s v="Si"/>
    <s v="No"/>
    <d v="2026-09-14T00:00:00"/>
    <s v=""/>
  </r>
  <r>
    <s v="M_C18_DER_"/>
    <x v="2"/>
    <x v="2"/>
    <n v="112"/>
    <m/>
    <m/>
    <d v="2026-10-14T00:00:00"/>
    <n v="175"/>
    <s v="Mayor a 120 días"/>
    <n v="0.97222222222222221"/>
    <m/>
    <x v="1"/>
    <s v=""/>
    <d v="2026-04-17T00:00:00"/>
    <n v="5040"/>
    <n v="151200"/>
    <n v="498.96"/>
    <n v="2512"/>
    <s v="Ret"/>
    <n v="180"/>
    <s v="No"/>
    <s v="No"/>
    <s v="Si"/>
    <s v="Si"/>
    <s v="Si"/>
    <s v="No"/>
    <d v="2026-09-14T00:00:00"/>
    <s v=""/>
  </r>
  <r>
    <s v="M_C19_IZQ_"/>
    <x v="11"/>
    <x v="11"/>
    <n v="92"/>
    <m/>
    <m/>
    <d v="2027-04-10T00:00:00"/>
    <n v="353"/>
    <s v="Mayor a 120 días"/>
    <n v="0.9671232876712329"/>
    <m/>
    <x v="4"/>
    <s v="Excluir"/>
    <d v="2026-04-10T00:00:00"/>
    <n v="4140"/>
    <n v="124200"/>
    <n v="409.86"/>
    <n v="22512"/>
    <s v="NR"/>
    <n v="365"/>
    <s v="No"/>
    <s v="No"/>
    <s v="Si"/>
    <s v="Si"/>
    <s v="Si"/>
    <s v="No"/>
    <d v="2027-03-11T00:00:00"/>
    <s v=""/>
  </r>
  <r>
    <s v="M_C19_DER_"/>
    <x v="2"/>
    <x v="2"/>
    <n v="112"/>
    <m/>
    <m/>
    <d v="2026-10-17T00:00:00"/>
    <n v="178"/>
    <s v="Mayor a 120 días"/>
    <n v="0.98888888888888893"/>
    <m/>
    <x v="1"/>
    <s v=""/>
    <d v="2026-04-20T00:00:00"/>
    <n v="5040"/>
    <n v="151200"/>
    <n v="498.96"/>
    <n v="2512"/>
    <s v="Ret"/>
    <n v="180"/>
    <s v="No"/>
    <s v="No"/>
    <s v="Si"/>
    <s v="Si"/>
    <s v="Si"/>
    <s v="No"/>
    <d v="2026-09-17T00:00:00"/>
    <s v=""/>
  </r>
  <r>
    <s v="M_C20_IZQ_"/>
    <x v="2"/>
    <x v="2"/>
    <n v="112"/>
    <m/>
    <m/>
    <d v="2026-10-17T00:00:00"/>
    <n v="178"/>
    <s v="Mayor a 120 días"/>
    <n v="0.98888888888888893"/>
    <m/>
    <x v="1"/>
    <s v=""/>
    <d v="2026-04-20T00:00:00"/>
    <n v="5040"/>
    <n v="151200"/>
    <n v="498.96"/>
    <n v="2512"/>
    <s v="Ret"/>
    <n v="180"/>
    <s v="No"/>
    <s v="No"/>
    <s v="Si"/>
    <s v="Si"/>
    <s v="Si"/>
    <s v="No"/>
    <d v="2026-09-17T00:00:00"/>
    <s v=""/>
  </r>
  <r>
    <s v="M_C20_DER_"/>
    <x v="2"/>
    <x v="2"/>
    <n v="112"/>
    <m/>
    <m/>
    <d v="2026-10-14T00:00:00"/>
    <n v="175"/>
    <s v="Mayor a 120 días"/>
    <n v="0.97222222222222221"/>
    <m/>
    <x v="1"/>
    <s v=""/>
    <d v="2026-04-17T00:00:00"/>
    <n v="5040"/>
    <n v="151200"/>
    <n v="498.96"/>
    <n v="2512"/>
    <s v="Ret"/>
    <n v="180"/>
    <s v="No"/>
    <s v="No"/>
    <s v="Si"/>
    <s v="Si"/>
    <s v="Si"/>
    <s v="No"/>
    <d v="2026-09-14T00:00:00"/>
    <s v=""/>
  </r>
  <r>
    <s v="M_C21_IZQ_"/>
    <x v="10"/>
    <x v="10"/>
    <n v="112"/>
    <m/>
    <m/>
    <d v="2026-10-18T00:00:00"/>
    <n v="179"/>
    <s v="Mayor a 120 días"/>
    <n v="0.99444444444444446"/>
    <m/>
    <x v="1"/>
    <s v=""/>
    <d v="2026-04-21T00:00:00"/>
    <n v="4032"/>
    <n v="64512"/>
    <n v="483.84"/>
    <n v="20877"/>
    <s v="Ret"/>
    <n v="180"/>
    <s v="No"/>
    <s v="No"/>
    <s v="Si"/>
    <s v="Si"/>
    <s v="Si"/>
    <s v="No"/>
    <d v="2026-09-18T00:00:00"/>
    <s v=""/>
  </r>
  <r>
    <s v="M_C21_DER_"/>
    <x v="21"/>
    <x v="21"/>
    <n v="112"/>
    <m/>
    <m/>
    <d v="2026-10-19T00:00:00"/>
    <n v="180"/>
    <s v="Mayor a 120 días"/>
    <n v="1"/>
    <m/>
    <x v="2"/>
    <s v="Excluir"/>
    <d v="2026-04-22T00:00:00"/>
    <n v="5040"/>
    <n v="151200"/>
    <n v="498.96"/>
    <n v="22613"/>
    <s v="Ret"/>
    <n v="180"/>
    <s v="No"/>
    <s v="No"/>
    <s v="Si"/>
    <s v="Si"/>
    <s v="Si"/>
    <s v="No"/>
    <d v="2026-09-19T00:00:00"/>
    <s v=""/>
  </r>
  <r>
    <s v="M_C22_IZQ_"/>
    <x v="11"/>
    <x v="11"/>
    <n v="112"/>
    <m/>
    <m/>
    <d v="2027-04-10T00:00:00"/>
    <n v="353"/>
    <s v="Mayor a 120 días"/>
    <n v="0.9671232876712329"/>
    <m/>
    <x v="4"/>
    <s v="Excluir"/>
    <d v="2026-04-10T00:00:00"/>
    <n v="5040"/>
    <n v="151200"/>
    <n v="498.96"/>
    <n v="22512"/>
    <s v="NR"/>
    <n v="365"/>
    <s v="No"/>
    <s v="No"/>
    <s v="Si"/>
    <s v="Si"/>
    <s v="Si"/>
    <s v="No"/>
    <d v="2027-03-11T00:00:00"/>
    <s v=""/>
  </r>
  <r>
    <s v="M_C22_DER_"/>
    <x v="11"/>
    <x v="11"/>
    <n v="112"/>
    <m/>
    <m/>
    <d v="2027-04-10T00:00:00"/>
    <n v="353"/>
    <s v="Mayor a 120 días"/>
    <n v="0.9671232876712329"/>
    <m/>
    <x v="4"/>
    <s v="Excluir"/>
    <d v="2026-04-10T00:00:00"/>
    <n v="5040"/>
    <n v="151200"/>
    <n v="498.96"/>
    <n v="22512"/>
    <s v="NR"/>
    <n v="365"/>
    <s v="No"/>
    <s v="No"/>
    <s v="Si"/>
    <s v="Si"/>
    <s v="Si"/>
    <s v="No"/>
    <d v="2027-03-11T00:00:00"/>
    <s v=""/>
  </r>
  <r>
    <s v="M_C23_IZQ_"/>
    <x v="10"/>
    <x v="10"/>
    <n v="58"/>
    <m/>
    <m/>
    <d v="2026-10-18T00:00:00"/>
    <n v="179"/>
    <s v="Mayor a 120 días"/>
    <n v="0.99444444444444446"/>
    <m/>
    <x v="1"/>
    <s v=""/>
    <d v="2026-04-21T00:00:00"/>
    <n v="2088"/>
    <n v="33408"/>
    <n v="250.56"/>
    <n v="20877"/>
    <s v="Ret"/>
    <n v="180"/>
    <s v="No"/>
    <s v="No"/>
    <s v="Si"/>
    <s v="Si"/>
    <s v="Si"/>
    <s v="No"/>
    <d v="2026-09-18T00:00:00"/>
    <s v=""/>
  </r>
  <r>
    <s v="M_C23_DER_"/>
    <x v="11"/>
    <x v="11"/>
    <n v="112"/>
    <m/>
    <m/>
    <d v="2027-04-10T00:00:00"/>
    <n v="353"/>
    <s v="Mayor a 120 días"/>
    <n v="0.9671232876712329"/>
    <m/>
    <x v="4"/>
    <s v="Excluir"/>
    <d v="2026-04-10T00:00:00"/>
    <n v="5040"/>
    <n v="151200"/>
    <n v="498.96"/>
    <n v="22512"/>
    <s v="NR"/>
    <n v="365"/>
    <s v="No"/>
    <s v="No"/>
    <s v="Si"/>
    <s v="Si"/>
    <s v="Si"/>
    <s v="No"/>
    <d v="2027-03-11T00:00:00"/>
    <s v=""/>
  </r>
  <r>
    <s v="M_C24_IZQ_"/>
    <x v="24"/>
    <x v="24"/>
    <n v="112"/>
    <m/>
    <m/>
    <d v="2027-01-17T00:00:00"/>
    <n v="270"/>
    <s v="Mayor a 120 días"/>
    <n v="1"/>
    <m/>
    <x v="1"/>
    <s v=""/>
    <d v="2026-04-22T00:00:00"/>
    <n v="67200"/>
    <n v="403200"/>
    <n v="1084.6079999999999"/>
    <n v="9672"/>
    <s v="Lata"/>
    <n v="270"/>
    <s v="No"/>
    <s v="No"/>
    <s v="Si"/>
    <s v="Si"/>
    <s v="Si"/>
    <s v="No"/>
    <d v="2026-12-18T00:00:00"/>
    <s v=""/>
  </r>
  <r>
    <s v="M_C24_DER_"/>
    <x v="21"/>
    <x v="21"/>
    <n v="74"/>
    <m/>
    <m/>
    <d v="2026-10-18T00:00:00"/>
    <n v="179"/>
    <s v="Mayor a 120 días"/>
    <n v="0.99444444444444446"/>
    <m/>
    <x v="1"/>
    <s v=""/>
    <d v="2026-04-21T00:00:00"/>
    <n v="3330"/>
    <n v="99900"/>
    <n v="329.67"/>
    <n v="22613"/>
    <s v="Ret"/>
    <n v="180"/>
    <s v="No"/>
    <s v="No"/>
    <s v="Si"/>
    <s v="Si"/>
    <s v="Si"/>
    <s v="No"/>
    <d v="2026-09-18T00:00:00"/>
    <s v=""/>
  </r>
  <r>
    <s v="M_C25_IZQ_"/>
    <x v="10"/>
    <x v="10"/>
    <n v="112"/>
    <m/>
    <m/>
    <d v="2026-10-19T00:00:00"/>
    <n v="180"/>
    <s v="Mayor a 120 días"/>
    <n v="1"/>
    <m/>
    <x v="3"/>
    <s v="Excluir"/>
    <d v="2026-04-22T00:00:00"/>
    <n v="4032"/>
    <n v="64512"/>
    <n v="483.84"/>
    <n v="20877"/>
    <s v="Ret"/>
    <n v="180"/>
    <s v="No"/>
    <s v="No"/>
    <s v="Si"/>
    <s v="Si"/>
    <s v="Si"/>
    <s v="No"/>
    <d v="2026-09-19T00:00:00"/>
    <s v=""/>
  </r>
  <r>
    <s v="M_C25_DER_"/>
    <x v="3"/>
    <x v="3"/>
    <n v="112"/>
    <m/>
    <m/>
    <d v="2026-10-19T00:00:00"/>
    <n v="180"/>
    <s v="Mayor a 120 días"/>
    <n v="1"/>
    <m/>
    <x v="1"/>
    <s v=""/>
    <d v="2026-04-22T00:00:00"/>
    <n v="5040"/>
    <n v="151200"/>
    <n v="483.84"/>
    <n v="13451"/>
    <s v="Ret"/>
    <n v="180"/>
    <s v="No"/>
    <s v="No"/>
    <s v="Si"/>
    <s v="Si"/>
    <s v="Si"/>
    <s v="No"/>
    <d v="2026-09-19T00:00:00"/>
    <s v=""/>
  </r>
  <r>
    <s v="M_C26_IZQ_"/>
    <x v="11"/>
    <x v="11"/>
    <n v="112"/>
    <m/>
    <m/>
    <d v="2027-04-10T00:00:00"/>
    <n v="353"/>
    <s v="Mayor a 120 días"/>
    <n v="0.9671232876712329"/>
    <m/>
    <x v="4"/>
    <s v="Excluir"/>
    <d v="2026-04-10T00:00:00"/>
    <n v="5040"/>
    <n v="151200"/>
    <n v="498.96"/>
    <n v="22512"/>
    <s v="NR"/>
    <n v="365"/>
    <s v="No"/>
    <s v="No"/>
    <s v="Si"/>
    <s v="Si"/>
    <s v="Si"/>
    <s v="No"/>
    <d v="2027-03-11T00:00:00"/>
    <s v=""/>
  </r>
  <r>
    <s v="M_C26_DER_"/>
    <x v="12"/>
    <x v="12"/>
    <n v="76"/>
    <m/>
    <m/>
    <d v="2026-10-13T00:00:00"/>
    <n v="174"/>
    <s v="Mayor a 120 días"/>
    <n v="0.96666666666666667"/>
    <m/>
    <x v="1"/>
    <s v=""/>
    <d v="2026-04-16T00:00:00"/>
    <n v="3420"/>
    <n v="102600"/>
    <n v="338.58"/>
    <n v="21156"/>
    <s v="Ret"/>
    <n v="180"/>
    <s v="No"/>
    <s v="No"/>
    <s v="Si"/>
    <s v="Si"/>
    <s v="Si"/>
    <s v="No"/>
    <d v="2026-09-13T00:00:00"/>
    <s v=""/>
  </r>
  <r>
    <s v="M_C27_IZQ_"/>
    <x v="10"/>
    <x v="10"/>
    <n v="112"/>
    <m/>
    <m/>
    <d v="2026-10-18T00:00:00"/>
    <n v="179"/>
    <s v="Mayor a 120 días"/>
    <n v="0.99444444444444446"/>
    <m/>
    <x v="4"/>
    <s v="Excluir"/>
    <d v="2026-04-21T00:00:00"/>
    <n v="4032"/>
    <n v="64512"/>
    <n v="483.84"/>
    <n v="20877"/>
    <s v="Ret"/>
    <n v="180"/>
    <s v="No"/>
    <s v="No"/>
    <s v="Si"/>
    <s v="Si"/>
    <s v="Si"/>
    <s v="No"/>
    <d v="2026-09-18T00:00:00"/>
    <s v=""/>
  </r>
  <r>
    <s v="M_C27_DER_"/>
    <x v="11"/>
    <x v="11"/>
    <n v="96"/>
    <m/>
    <m/>
    <d v="2027-04-09T00:00:00"/>
    <n v="352"/>
    <s v="Mayor a 120 días"/>
    <n v="0.96438356164383565"/>
    <m/>
    <x v="4"/>
    <s v="Excluir"/>
    <d v="2026-04-09T00:00:00"/>
    <n v="4320"/>
    <n v="129600"/>
    <n v="427.68"/>
    <n v="22512"/>
    <s v="NR"/>
    <n v="365"/>
    <s v="No"/>
    <s v="No"/>
    <s v="Si"/>
    <s v="Si"/>
    <s v="Si"/>
    <s v="No"/>
    <d v="2027-03-10T00:00:00"/>
    <s v=""/>
  </r>
  <r>
    <s v="M_C28_IZQ_"/>
    <x v="19"/>
    <x v="19"/>
    <m/>
    <m/>
    <m/>
    <m/>
    <s v=""/>
    <s v=""/>
    <s v=""/>
    <m/>
    <x v="0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</r>
  <r>
    <s v="M_C28_DER_"/>
    <x v="19"/>
    <x v="19"/>
    <m/>
    <m/>
    <m/>
    <m/>
    <s v=""/>
    <s v=""/>
    <s v=""/>
    <m/>
    <x v="0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</r>
  <r>
    <s v="BH_BAHIA 11_DER"/>
    <x v="8"/>
    <x v="8"/>
    <n v="52"/>
    <m/>
    <m/>
    <d v="2026-11-30T00:00:00"/>
    <n v="222"/>
    <s v="Mayor a 120 días"/>
    <n v="0.82222222222222219"/>
    <m/>
    <x v="1"/>
    <s v=""/>
    <d v="2026-03-05T00:00:00"/>
    <n v="24960"/>
    <n v="149760"/>
    <n v="531.64800000000002"/>
    <n v="1428"/>
    <s v="Lata"/>
    <n v="270"/>
    <s v="No"/>
    <s v="No"/>
    <s v="Si"/>
    <s v="Si"/>
    <s v="Si"/>
    <s v="No"/>
    <d v="2026-10-31T00:00:00"/>
    <s v=""/>
  </r>
  <r>
    <s v="BH_BAHIA 12_DER_"/>
    <x v="8"/>
    <x v="8"/>
    <n v="52"/>
    <m/>
    <m/>
    <d v="2026-11-30T00:00:00"/>
    <n v="222"/>
    <s v="Mayor a 120 días"/>
    <n v="0.82222222222222219"/>
    <m/>
    <x v="1"/>
    <s v=""/>
    <d v="2026-03-05T00:00:00"/>
    <n v="24960"/>
    <n v="149760"/>
    <n v="531.64800000000002"/>
    <n v="1428"/>
    <s v="Lata"/>
    <n v="270"/>
    <s v="No"/>
    <s v="No"/>
    <s v="Si"/>
    <s v="Si"/>
    <s v="Si"/>
    <s v="No"/>
    <d v="2026-10-31T00:00:00"/>
    <s v=""/>
  </r>
  <r>
    <s v="BH_BAHIA 12_IZQ"/>
    <x v="8"/>
    <x v="8"/>
    <n v="52"/>
    <m/>
    <m/>
    <d v="2026-11-30T00:00:00"/>
    <n v="222"/>
    <s v="Mayor a 120 días"/>
    <n v="0.82222222222222219"/>
    <m/>
    <x v="1"/>
    <s v=""/>
    <d v="2026-03-05T00:00:00"/>
    <n v="24960"/>
    <n v="149760"/>
    <n v="531.64800000000002"/>
    <n v="1428"/>
    <s v="Lata"/>
    <n v="270"/>
    <s v="No"/>
    <s v="No"/>
    <s v="Si"/>
    <s v="Si"/>
    <s v="Si"/>
    <s v="No"/>
    <d v="2026-10-31T00:00:00"/>
    <s v=""/>
  </r>
  <r>
    <s v="BH_BAHIA 13_DER_"/>
    <x v="8"/>
    <x v="8"/>
    <n v="52"/>
    <m/>
    <m/>
    <d v="2026-11-30T00:00:00"/>
    <n v="222"/>
    <s v="Mayor a 120 días"/>
    <n v="0.82222222222222219"/>
    <m/>
    <x v="1"/>
    <s v=""/>
    <d v="2026-03-05T00:00:00"/>
    <n v="24960"/>
    <n v="149760"/>
    <n v="531.64800000000002"/>
    <n v="1428"/>
    <s v="Lata"/>
    <n v="270"/>
    <s v="No"/>
    <s v="No"/>
    <s v="Si"/>
    <s v="Si"/>
    <s v="Si"/>
    <s v="No"/>
    <d v="2026-10-31T00:00:00"/>
    <s v=""/>
  </r>
  <r>
    <s v="BH_BAHIA 13_IZQ_"/>
    <x v="8"/>
    <x v="8"/>
    <n v="52"/>
    <m/>
    <m/>
    <d v="2026-11-30T00:00:00"/>
    <n v="222"/>
    <s v="Mayor a 120 días"/>
    <n v="0.82222222222222219"/>
    <m/>
    <x v="1"/>
    <s v=""/>
    <d v="2026-03-05T00:00:00"/>
    <n v="24960"/>
    <n v="149760"/>
    <n v="531.64800000000002"/>
    <n v="1428"/>
    <s v="Lata"/>
    <n v="270"/>
    <s v="No"/>
    <s v="No"/>
    <s v="Si"/>
    <s v="Si"/>
    <s v="Si"/>
    <s v="No"/>
    <d v="2026-10-31T00:00:00"/>
    <s v=""/>
  </r>
  <r>
    <s v="BH_BAHIA 14_DER_"/>
    <x v="8"/>
    <x v="8"/>
    <n v="52"/>
    <m/>
    <m/>
    <d v="2026-12-12T00:00:00"/>
    <n v="234"/>
    <s v="Mayor a 120 días"/>
    <n v="0.8666666666666667"/>
    <m/>
    <x v="1"/>
    <s v=""/>
    <d v="2026-03-17T00:00:00"/>
    <n v="24960"/>
    <n v="149760"/>
    <n v="531.64800000000002"/>
    <n v="1428"/>
    <s v="Lata"/>
    <n v="270"/>
    <s v="No"/>
    <s v="No"/>
    <s v="Si"/>
    <s v="Si"/>
    <s v="Si"/>
    <s v="No"/>
    <d v="2026-11-12T00:00:00"/>
    <s v=""/>
  </r>
  <r>
    <s v="BH_BAHIA 14_IZQ_"/>
    <x v="7"/>
    <x v="7"/>
    <n v="51"/>
    <m/>
    <m/>
    <d v="2026-12-12T00:00:00"/>
    <n v="234"/>
    <s v="Mayor a 120 días"/>
    <n v="0.8666666666666667"/>
    <m/>
    <x v="1"/>
    <s v=""/>
    <d v="2026-03-17T00:00:00"/>
    <n v="24480"/>
    <n v="146880"/>
    <n v="484.70400000000001"/>
    <n v="5252"/>
    <s v="Lata"/>
    <n v="270"/>
    <s v="No"/>
    <s v="No"/>
    <s v="Si"/>
    <s v="Si"/>
    <s v="Si"/>
    <s v="No"/>
    <d v="2026-11-12T00:00:00"/>
    <s v=""/>
  </r>
  <r>
    <s v="BH_BAHIA 15_DER_"/>
    <x v="7"/>
    <x v="7"/>
    <n v="52"/>
    <m/>
    <m/>
    <d v="2026-12-12T00:00:00"/>
    <n v="234"/>
    <s v="Mayor a 120 días"/>
    <n v="0.8666666666666667"/>
    <m/>
    <x v="1"/>
    <s v=""/>
    <d v="2026-03-17T00:00:00"/>
    <n v="24960"/>
    <n v="149760"/>
    <n v="494.20800000000003"/>
    <n v="5252"/>
    <s v="Lata"/>
    <n v="270"/>
    <s v="No"/>
    <s v="No"/>
    <s v="Si"/>
    <s v="Si"/>
    <s v="Si"/>
    <s v="No"/>
    <d v="2026-11-12T00:00:00"/>
    <s v=""/>
  </r>
  <r>
    <s v="BH_BAHIA 15_IZQ_"/>
    <x v="7"/>
    <x v="7"/>
    <n v="52"/>
    <m/>
    <m/>
    <d v="2026-12-28T00:00:00"/>
    <n v="250"/>
    <s v="Mayor a 120 días"/>
    <n v="0.92592592592592593"/>
    <m/>
    <x v="1"/>
    <s v=""/>
    <d v="2026-04-02T00:00:00"/>
    <n v="24960"/>
    <n v="149760"/>
    <n v="494.20800000000003"/>
    <n v="5252"/>
    <s v="Lata"/>
    <n v="270"/>
    <s v="No"/>
    <s v="No"/>
    <s v="Si"/>
    <s v="Si"/>
    <s v="Si"/>
    <s v="No"/>
    <d v="2026-11-28T00:00:00"/>
    <s v=""/>
  </r>
  <r>
    <s v="BH_BAHIA 16_DER"/>
    <x v="5"/>
    <x v="5"/>
    <n v="47"/>
    <m/>
    <m/>
    <d v="2027-01-15T00:00:00"/>
    <n v="268"/>
    <s v="Mayor a 120 días"/>
    <n v="0.99259259259259258"/>
    <m/>
    <x v="1"/>
    <s v=""/>
    <d v="2026-04-20T00:00:00"/>
    <n v="7050"/>
    <n v="169200"/>
    <n v="455.14800000000002"/>
    <n v="7993"/>
    <s v="Lata"/>
    <n v="270"/>
    <s v="No"/>
    <s v="No"/>
    <s v="Si"/>
    <s v="Si"/>
    <s v="Si"/>
    <s v="No"/>
    <d v="2026-12-16T00:00:00"/>
    <s v=""/>
  </r>
  <r>
    <s v="BH_BAHIA 16_IZQ_"/>
    <x v="8"/>
    <x v="8"/>
    <n v="32"/>
    <m/>
    <m/>
    <d v="2026-11-30T00:00:00"/>
    <n v="222"/>
    <s v="Mayor a 120 días"/>
    <n v="0.82222222222222219"/>
    <m/>
    <x v="5"/>
    <s v="Excluir"/>
    <d v="2026-03-05T00:00:00"/>
    <n v="15360"/>
    <n v="92160"/>
    <n v="327.16800000000001"/>
    <n v="1428"/>
    <s v="Lata"/>
    <n v="270"/>
    <s v="No"/>
    <s v="No"/>
    <s v="Si"/>
    <s v="Si"/>
    <s v="Si"/>
    <s v="No"/>
    <d v="2026-10-31T00:00:00"/>
    <s v=""/>
  </r>
  <r>
    <s v="M_D1_DER"/>
    <x v="19"/>
    <x v="19"/>
    <m/>
    <m/>
    <m/>
    <m/>
    <s v=""/>
    <s v=""/>
    <s v=""/>
    <m/>
    <x v="0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</r>
  <r>
    <s v="M_D1_DER"/>
    <x v="19"/>
    <x v="19"/>
    <m/>
    <m/>
    <m/>
    <m/>
    <s v=""/>
    <s v=""/>
    <s v=""/>
    <m/>
    <x v="0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</r>
  <r>
    <s v="M_D2_IZQ_"/>
    <x v="19"/>
    <x v="19"/>
    <m/>
    <m/>
    <m/>
    <m/>
    <s v=""/>
    <s v=""/>
    <s v=""/>
    <m/>
    <x v="0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</r>
  <r>
    <s v="M_D2_DER_"/>
    <x v="23"/>
    <x v="23"/>
    <n v="112"/>
    <m/>
    <m/>
    <d v="2026-10-19T00:00:00"/>
    <n v="180"/>
    <s v="Mayor a 120 días"/>
    <n v="1"/>
    <m/>
    <x v="1"/>
    <s v=""/>
    <d v="2026-04-22T00:00:00"/>
    <n v="5040"/>
    <n v="151200"/>
    <n v="498.96"/>
    <n v="3128"/>
    <s v="Ret"/>
    <n v="180"/>
    <s v="No"/>
    <s v="No"/>
    <s v="Si"/>
    <s v="Si"/>
    <s v="Si"/>
    <s v="No"/>
    <d v="2026-09-19T00:00:00"/>
    <s v=""/>
  </r>
  <r>
    <s v="M_D3_IZQ_"/>
    <x v="21"/>
    <x v="21"/>
    <n v="92"/>
    <m/>
    <m/>
    <d v="2026-10-19T00:00:00"/>
    <n v="180"/>
    <s v="Mayor a 120 días"/>
    <n v="1"/>
    <s v="sacando"/>
    <x v="1"/>
    <s v=""/>
    <d v="2026-04-22T00:00:00"/>
    <n v="4140"/>
    <n v="124200"/>
    <n v="409.86"/>
    <n v="22613"/>
    <s v="Ret"/>
    <n v="180"/>
    <s v="No"/>
    <s v="No"/>
    <s v="Si"/>
    <s v="Si"/>
    <s v="Si"/>
    <s v="No"/>
    <d v="2026-09-19T00:00:00"/>
    <s v=""/>
  </r>
  <r>
    <s v="M_D3_DER"/>
    <x v="2"/>
    <x v="2"/>
    <n v="112"/>
    <m/>
    <m/>
    <d v="2026-10-16T00:00:00"/>
    <n v="177"/>
    <s v="Mayor a 120 días"/>
    <n v="0.98333333333333328"/>
    <m/>
    <x v="1"/>
    <s v=""/>
    <d v="2026-04-19T00:00:00"/>
    <n v="5040"/>
    <n v="151200"/>
    <n v="498.96"/>
    <n v="2512"/>
    <s v="Ret"/>
    <n v="180"/>
    <s v="No"/>
    <s v="No"/>
    <s v="Si"/>
    <s v="Si"/>
    <s v="Si"/>
    <s v="No"/>
    <d v="2026-09-16T00:00:00"/>
    <s v=""/>
  </r>
  <r>
    <s v="M_D4_IZQ_"/>
    <x v="2"/>
    <x v="2"/>
    <n v="112"/>
    <m/>
    <m/>
    <d v="2026-10-16T00:00:00"/>
    <n v="177"/>
    <s v="Mayor a 120 días"/>
    <n v="0.98333333333333328"/>
    <m/>
    <x v="1"/>
    <s v=""/>
    <d v="2026-04-19T00:00:00"/>
    <n v="5040"/>
    <n v="151200"/>
    <n v="498.96"/>
    <n v="2512"/>
    <s v="Ret"/>
    <n v="180"/>
    <s v="No"/>
    <s v="No"/>
    <s v="Si"/>
    <s v="Si"/>
    <s v="Si"/>
    <s v="No"/>
    <d v="2026-09-16T00:00:00"/>
    <s v=""/>
  </r>
  <r>
    <s v="M_D4_DER_"/>
    <x v="2"/>
    <x v="2"/>
    <n v="112"/>
    <m/>
    <m/>
    <d v="2026-10-15T00:00:00"/>
    <n v="176"/>
    <s v="Mayor a 120 días"/>
    <n v="0.97777777777777775"/>
    <m/>
    <x v="1"/>
    <s v=""/>
    <d v="2026-04-18T00:00:00"/>
    <n v="5040"/>
    <n v="151200"/>
    <n v="498.96"/>
    <n v="2512"/>
    <s v="Ret"/>
    <n v="180"/>
    <s v="No"/>
    <s v="No"/>
    <s v="Si"/>
    <s v="Si"/>
    <s v="Si"/>
    <s v="No"/>
    <d v="2026-09-15T00:00:00"/>
    <s v=""/>
  </r>
  <r>
    <s v="M_D5_IZQ_"/>
    <x v="2"/>
    <x v="2"/>
    <n v="112"/>
    <m/>
    <m/>
    <d v="2026-10-15T00:00:00"/>
    <n v="176"/>
    <s v="Mayor a 120 días"/>
    <n v="0.97777777777777775"/>
    <m/>
    <x v="1"/>
    <s v=""/>
    <d v="2026-04-18T00:00:00"/>
    <n v="5040"/>
    <n v="151200"/>
    <n v="498.96"/>
    <n v="2512"/>
    <s v="Ret"/>
    <n v="180"/>
    <s v="No"/>
    <s v="No"/>
    <s v="Si"/>
    <s v="Si"/>
    <s v="Si"/>
    <s v="No"/>
    <d v="2026-09-15T00:00:00"/>
    <s v=""/>
  </r>
  <r>
    <s v="M_D5_DER_"/>
    <x v="2"/>
    <x v="2"/>
    <n v="112"/>
    <m/>
    <m/>
    <d v="2026-10-15T00:00:00"/>
    <n v="176"/>
    <s v="Mayor a 120 días"/>
    <n v="0.97777777777777775"/>
    <m/>
    <x v="1"/>
    <s v=""/>
    <d v="2026-04-18T00:00:00"/>
    <n v="5040"/>
    <n v="151200"/>
    <n v="498.96"/>
    <n v="2512"/>
    <s v="Ret"/>
    <n v="180"/>
    <s v="No"/>
    <s v="No"/>
    <s v="Si"/>
    <s v="Si"/>
    <s v="Si"/>
    <s v="No"/>
    <d v="2026-09-15T00:00:00"/>
    <s v=""/>
  </r>
  <r>
    <s v="M_D6_IZQ_"/>
    <x v="21"/>
    <x v="21"/>
    <n v="112"/>
    <m/>
    <m/>
    <d v="2026-10-19T00:00:00"/>
    <n v="180"/>
    <s v="Mayor a 120 días"/>
    <n v="1"/>
    <m/>
    <x v="1"/>
    <s v=""/>
    <d v="2026-04-22T00:00:00"/>
    <n v="5040"/>
    <n v="151200"/>
    <n v="498.96"/>
    <n v="22613"/>
    <s v="Ret"/>
    <n v="180"/>
    <s v="No"/>
    <s v="No"/>
    <s v="Si"/>
    <s v="Si"/>
    <s v="Si"/>
    <s v="No"/>
    <d v="2026-09-19T00:00:00"/>
    <s v=""/>
  </r>
  <r>
    <s v="M_D6_DER_"/>
    <x v="23"/>
    <x v="23"/>
    <n v="112"/>
    <m/>
    <m/>
    <d v="2026-10-18T00:00:00"/>
    <n v="179"/>
    <s v="Mayor a 120 días"/>
    <n v="0.99444444444444446"/>
    <m/>
    <x v="1"/>
    <s v=""/>
    <d v="2026-04-21T00:00:00"/>
    <n v="5040"/>
    <n v="151200"/>
    <n v="498.96"/>
    <n v="3128"/>
    <s v="Ret"/>
    <n v="180"/>
    <s v="No"/>
    <s v="No"/>
    <s v="Si"/>
    <s v="Si"/>
    <s v="Si"/>
    <s v="No"/>
    <d v="2026-09-18T00:00:00"/>
    <s v=""/>
  </r>
  <r>
    <s v="M_D7_IZQ_"/>
    <x v="2"/>
    <x v="2"/>
    <n v="112"/>
    <m/>
    <m/>
    <d v="2026-10-15T00:00:00"/>
    <n v="176"/>
    <s v="Mayor a 120 días"/>
    <n v="0.97777777777777775"/>
    <m/>
    <x v="1"/>
    <s v=""/>
    <d v="2026-04-18T00:00:00"/>
    <n v="5040"/>
    <n v="151200"/>
    <n v="498.96"/>
    <n v="2512"/>
    <s v="Ret"/>
    <n v="180"/>
    <s v="No"/>
    <s v="No"/>
    <s v="Si"/>
    <s v="Si"/>
    <s v="Si"/>
    <s v="No"/>
    <d v="2026-09-15T00:00:00"/>
    <s v=""/>
  </r>
  <r>
    <s v="M_D7_DER_"/>
    <x v="23"/>
    <x v="23"/>
    <n v="112"/>
    <m/>
    <m/>
    <d v="2026-10-18T00:00:00"/>
    <n v="179"/>
    <s v="Mayor a 120 días"/>
    <n v="0.99444444444444446"/>
    <m/>
    <x v="1"/>
    <s v=""/>
    <d v="2026-04-21T00:00:00"/>
    <n v="5040"/>
    <n v="151200"/>
    <n v="498.96"/>
    <n v="3128"/>
    <s v="Ret"/>
    <n v="180"/>
    <s v="No"/>
    <s v="No"/>
    <s v="Si"/>
    <s v="Si"/>
    <s v="Si"/>
    <s v="No"/>
    <d v="2026-09-18T00:00:00"/>
    <s v=""/>
  </r>
  <r>
    <s v="M_D8_IZQ_"/>
    <x v="25"/>
    <x v="25"/>
    <m/>
    <m/>
    <m/>
    <m/>
    <s v=""/>
    <s v=""/>
    <s v=""/>
    <m/>
    <x v="0"/>
    <s v="Excluir"/>
    <s v=""/>
    <n v="0"/>
    <n v="0"/>
    <n v="0"/>
    <n v="213"/>
    <s v="Envase"/>
    <n v="120"/>
    <s v="No"/>
    <s v="Si"/>
    <s v="Si"/>
    <s v="Si"/>
    <s v="No"/>
    <s v="No"/>
    <s v=""/>
    <s v=""/>
  </r>
  <r>
    <s v="M_D8_DER_"/>
    <x v="23"/>
    <x v="23"/>
    <n v="112"/>
    <m/>
    <m/>
    <d v="2026-10-18T00:00:00"/>
    <n v="179"/>
    <s v="Mayor a 120 días"/>
    <n v="0.99444444444444446"/>
    <m/>
    <x v="1"/>
    <s v=""/>
    <d v="2026-04-21T00:00:00"/>
    <n v="5040"/>
    <n v="151200"/>
    <n v="498.96"/>
    <n v="3128"/>
    <s v="Ret"/>
    <n v="180"/>
    <s v="No"/>
    <s v="No"/>
    <s v="Si"/>
    <s v="Si"/>
    <s v="Si"/>
    <s v="No"/>
    <d v="2026-09-18T00:00:00"/>
    <s v=""/>
  </r>
  <r>
    <s v="M_D9_IZQ"/>
    <x v="23"/>
    <x v="23"/>
    <n v="112"/>
    <m/>
    <m/>
    <d v="2026-10-18T00:00:00"/>
    <n v="179"/>
    <s v="Mayor a 120 días"/>
    <n v="0.99444444444444446"/>
    <m/>
    <x v="1"/>
    <s v=""/>
    <d v="2026-04-21T00:00:00"/>
    <n v="5040"/>
    <n v="151200"/>
    <n v="498.96"/>
    <n v="3128"/>
    <s v="Ret"/>
    <n v="180"/>
    <s v="No"/>
    <s v="No"/>
    <s v="Si"/>
    <s v="Si"/>
    <s v="Si"/>
    <s v="No"/>
    <d v="2026-09-18T00:00:00"/>
    <s v=""/>
  </r>
  <r>
    <s v="M_D9_DER"/>
    <x v="2"/>
    <x v="2"/>
    <n v="112"/>
    <m/>
    <m/>
    <d v="2026-10-17T00:00:00"/>
    <n v="178"/>
    <s v="Mayor a 120 días"/>
    <n v="0.98888888888888893"/>
    <m/>
    <x v="1"/>
    <s v=""/>
    <d v="2026-04-20T00:00:00"/>
    <n v="5040"/>
    <n v="151200"/>
    <n v="498.96"/>
    <n v="2512"/>
    <s v="Ret"/>
    <n v="180"/>
    <s v="No"/>
    <s v="No"/>
    <s v="Si"/>
    <s v="Si"/>
    <s v="Si"/>
    <s v="No"/>
    <d v="2026-09-17T00:00:00"/>
    <s v=""/>
  </r>
  <r>
    <s v="M_D10_IZQ_"/>
    <x v="2"/>
    <x v="2"/>
    <n v="112"/>
    <m/>
    <m/>
    <d v="2026-10-15T00:00:00"/>
    <n v="176"/>
    <s v="Mayor a 120 días"/>
    <n v="0.97777777777777775"/>
    <m/>
    <x v="1"/>
    <s v=""/>
    <d v="2026-04-18T00:00:00"/>
    <n v="5040"/>
    <n v="151200"/>
    <n v="498.96"/>
    <n v="2512"/>
    <s v="Ret"/>
    <n v="180"/>
    <s v="No"/>
    <s v="No"/>
    <s v="Si"/>
    <s v="Si"/>
    <s v="Si"/>
    <s v="No"/>
    <d v="2026-09-15T00:00:00"/>
    <s v=""/>
  </r>
  <r>
    <s v="M_D10_DER_"/>
    <x v="21"/>
    <x v="21"/>
    <n v="112"/>
    <m/>
    <m/>
    <d v="2026-10-19T00:00:00"/>
    <n v="180"/>
    <s v="Mayor a 120 días"/>
    <n v="1"/>
    <m/>
    <x v="1"/>
    <s v=""/>
    <d v="2026-04-22T00:00:00"/>
    <n v="5040"/>
    <n v="151200"/>
    <n v="498.96"/>
    <n v="22613"/>
    <s v="Ret"/>
    <n v="180"/>
    <s v="No"/>
    <s v="No"/>
    <s v="Si"/>
    <s v="Si"/>
    <s v="Si"/>
    <s v="No"/>
    <d v="2026-09-19T00:00:00"/>
    <s v=""/>
  </r>
  <r>
    <s v="M_D11_IZQ"/>
    <x v="21"/>
    <x v="21"/>
    <n v="112"/>
    <m/>
    <m/>
    <d v="2026-10-18T00:00:00"/>
    <n v="179"/>
    <s v="Mayor a 120 días"/>
    <n v="0.99444444444444446"/>
    <m/>
    <x v="1"/>
    <s v=""/>
    <d v="2026-04-21T00:00:00"/>
    <n v="5040"/>
    <n v="151200"/>
    <n v="498.96"/>
    <n v="22613"/>
    <s v="Ret"/>
    <n v="180"/>
    <s v="No"/>
    <s v="No"/>
    <s v="Si"/>
    <s v="Si"/>
    <s v="Si"/>
    <s v="No"/>
    <d v="2026-09-18T00:00:00"/>
    <s v=""/>
  </r>
  <r>
    <s v="M_D11_DER"/>
    <x v="2"/>
    <x v="2"/>
    <n v="112"/>
    <m/>
    <m/>
    <d v="2026-10-16T00:00:00"/>
    <n v="177"/>
    <s v="Mayor a 120 días"/>
    <n v="0.98333333333333328"/>
    <m/>
    <x v="1"/>
    <s v=""/>
    <d v="2026-04-19T00:00:00"/>
    <n v="5040"/>
    <n v="151200"/>
    <n v="498.96"/>
    <n v="2512"/>
    <s v="Ret"/>
    <n v="180"/>
    <s v="No"/>
    <s v="No"/>
    <s v="Si"/>
    <s v="Si"/>
    <s v="Si"/>
    <s v="No"/>
    <d v="2026-09-16T00:00:00"/>
    <s v=""/>
  </r>
  <r>
    <s v="M_D12_IZQ_"/>
    <x v="23"/>
    <x v="23"/>
    <n v="112"/>
    <m/>
    <m/>
    <d v="2026-10-16T00:00:00"/>
    <n v="177"/>
    <s v="Mayor a 120 días"/>
    <n v="0.98333333333333328"/>
    <m/>
    <x v="1"/>
    <s v=""/>
    <d v="2026-04-19T00:00:00"/>
    <n v="5040"/>
    <n v="151200"/>
    <n v="498.96"/>
    <n v="3128"/>
    <s v="Ret"/>
    <n v="180"/>
    <s v="No"/>
    <s v="No"/>
    <s v="Si"/>
    <s v="Si"/>
    <s v="Si"/>
    <s v="No"/>
    <d v="2026-09-16T00:00:00"/>
    <s v=""/>
  </r>
  <r>
    <s v="M_D12_DER_"/>
    <x v="2"/>
    <x v="2"/>
    <n v="112"/>
    <m/>
    <m/>
    <d v="2026-10-14T00:00:00"/>
    <n v="175"/>
    <s v="Mayor a 120 días"/>
    <n v="0.97222222222222221"/>
    <m/>
    <x v="1"/>
    <s v=""/>
    <d v="2026-04-17T00:00:00"/>
    <n v="5040"/>
    <n v="151200"/>
    <n v="498.96"/>
    <n v="2512"/>
    <s v="Ret"/>
    <n v="180"/>
    <s v="No"/>
    <s v="No"/>
    <s v="Si"/>
    <s v="Si"/>
    <s v="Si"/>
    <s v="No"/>
    <d v="2026-09-14T00:00:00"/>
    <s v=""/>
  </r>
  <r>
    <s v="M_D13_IZQ_"/>
    <x v="21"/>
    <x v="21"/>
    <n v="112"/>
    <m/>
    <m/>
    <d v="2026-10-19T00:00:00"/>
    <n v="180"/>
    <s v="Mayor a 120 días"/>
    <n v="1"/>
    <m/>
    <x v="1"/>
    <s v=""/>
    <d v="2026-04-22T00:00:00"/>
    <n v="5040"/>
    <n v="151200"/>
    <n v="498.96"/>
    <n v="22613"/>
    <s v="Ret"/>
    <n v="180"/>
    <s v="No"/>
    <s v="No"/>
    <s v="Si"/>
    <s v="Si"/>
    <s v="Si"/>
    <s v="No"/>
    <d v="2026-09-19T00:00:00"/>
    <s v=""/>
  </r>
  <r>
    <s v="M_D13_DER_"/>
    <x v="21"/>
    <x v="21"/>
    <n v="112"/>
    <m/>
    <m/>
    <d v="2026-10-19T00:00:00"/>
    <n v="180"/>
    <s v="Mayor a 120 días"/>
    <n v="1"/>
    <m/>
    <x v="1"/>
    <s v=""/>
    <d v="2026-04-22T00:00:00"/>
    <n v="5040"/>
    <n v="151200"/>
    <n v="498.96"/>
    <n v="22613"/>
    <s v="Ret"/>
    <n v="180"/>
    <s v="No"/>
    <s v="No"/>
    <s v="Si"/>
    <s v="Si"/>
    <s v="Si"/>
    <s v="No"/>
    <d v="2026-09-19T00:00:00"/>
    <s v=""/>
  </r>
  <r>
    <s v="M_D14_IZQ_"/>
    <x v="21"/>
    <x v="21"/>
    <n v="112"/>
    <m/>
    <m/>
    <d v="2026-10-19T00:00:00"/>
    <n v="180"/>
    <s v="Mayor a 120 días"/>
    <n v="1"/>
    <m/>
    <x v="2"/>
    <s v="Excluir"/>
    <d v="2026-04-22T00:00:00"/>
    <n v="5040"/>
    <n v="151200"/>
    <n v="498.96"/>
    <n v="22613"/>
    <s v="Ret"/>
    <n v="180"/>
    <s v="No"/>
    <s v="No"/>
    <s v="Si"/>
    <s v="Si"/>
    <s v="Si"/>
    <s v="No"/>
    <d v="2026-09-19T00:00:00"/>
    <s v=""/>
  </r>
  <r>
    <s v="M_D14_DER_"/>
    <x v="23"/>
    <x v="23"/>
    <n v="112"/>
    <m/>
    <m/>
    <d v="2026-10-19T00:00:00"/>
    <n v="180"/>
    <s v="Mayor a 120 días"/>
    <n v="1"/>
    <m/>
    <x v="1"/>
    <s v=""/>
    <d v="2026-04-22T00:00:00"/>
    <n v="5040"/>
    <n v="151200"/>
    <n v="498.96"/>
    <n v="3128"/>
    <s v="Ret"/>
    <n v="180"/>
    <s v="No"/>
    <s v="No"/>
    <s v="Si"/>
    <s v="Si"/>
    <s v="Si"/>
    <s v="No"/>
    <d v="2026-09-19T00:00:00"/>
    <s v=""/>
  </r>
  <r>
    <s v="M_D-COLMNA-1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D-COLMNA-2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D-COLMNA-3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D-COLMNA-4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D15_IZQ_"/>
    <x v="2"/>
    <x v="2"/>
    <n v="96"/>
    <m/>
    <m/>
    <d v="2026-10-18T00:00:00"/>
    <n v="179"/>
    <s v="Mayor a 120 días"/>
    <n v="0.99444444444444446"/>
    <m/>
    <x v="1"/>
    <s v=""/>
    <d v="2026-04-21T00:00:00"/>
    <n v="4320"/>
    <n v="129600"/>
    <n v="427.68"/>
    <n v="2512"/>
    <s v="Ret"/>
    <n v="180"/>
    <s v="No"/>
    <s v="No"/>
    <s v="Si"/>
    <s v="Si"/>
    <s v="Si"/>
    <s v="No"/>
    <d v="2026-09-18T00:00:00"/>
    <s v=""/>
  </r>
  <r>
    <s v="M_D15_DER_"/>
    <x v="21"/>
    <x v="21"/>
    <n v="96"/>
    <m/>
    <m/>
    <d v="2026-10-19T00:00:00"/>
    <n v="180"/>
    <s v="Mayor a 120 días"/>
    <n v="1"/>
    <m/>
    <x v="1"/>
    <s v=""/>
    <d v="2026-04-22T00:00:00"/>
    <n v="4320"/>
    <n v="129600"/>
    <n v="427.68"/>
    <n v="22613"/>
    <s v="Ret"/>
    <n v="180"/>
    <s v="No"/>
    <s v="No"/>
    <s v="Si"/>
    <s v="Si"/>
    <s v="Si"/>
    <s v="No"/>
    <d v="2026-09-19T00:00:00"/>
    <s v=""/>
  </r>
  <r>
    <s v="M_D16_IZQ_"/>
    <x v="21"/>
    <x v="21"/>
    <n v="96"/>
    <m/>
    <m/>
    <d v="2026-10-19T00:00:00"/>
    <n v="180"/>
    <s v="Mayor a 120 días"/>
    <n v="1"/>
    <m/>
    <x v="1"/>
    <s v=""/>
    <d v="2026-04-22T00:00:00"/>
    <n v="4320"/>
    <n v="129600"/>
    <n v="427.68"/>
    <n v="22613"/>
    <s v="Ret"/>
    <n v="180"/>
    <s v="No"/>
    <s v="No"/>
    <s v="Si"/>
    <s v="Si"/>
    <s v="Si"/>
    <s v="No"/>
    <d v="2026-09-19T00:00:00"/>
    <s v=""/>
  </r>
  <r>
    <s v="M_D16_DER"/>
    <x v="21"/>
    <x v="21"/>
    <n v="96"/>
    <m/>
    <m/>
    <d v="2026-10-18T00:00:00"/>
    <n v="179"/>
    <s v="Mayor a 120 días"/>
    <n v="0.99444444444444446"/>
    <m/>
    <x v="1"/>
    <s v=""/>
    <d v="2026-04-21T00:00:00"/>
    <n v="4320"/>
    <n v="129600"/>
    <n v="427.68"/>
    <n v="22613"/>
    <s v="Ret"/>
    <n v="180"/>
    <s v="No"/>
    <s v="No"/>
    <s v="Si"/>
    <s v="Si"/>
    <s v="Si"/>
    <s v="No"/>
    <d v="2026-09-18T00:00:00"/>
    <s v=""/>
  </r>
  <r>
    <s v="M_D17_IZQ_"/>
    <x v="21"/>
    <x v="21"/>
    <n v="96"/>
    <m/>
    <m/>
    <d v="2026-10-19T00:00:00"/>
    <n v="180"/>
    <s v="Mayor a 120 días"/>
    <n v="1"/>
    <m/>
    <x v="1"/>
    <s v=""/>
    <d v="2026-04-22T00:00:00"/>
    <n v="4320"/>
    <n v="129600"/>
    <n v="427.68"/>
    <n v="22613"/>
    <s v="Ret"/>
    <n v="180"/>
    <s v="No"/>
    <s v="No"/>
    <s v="Si"/>
    <s v="Si"/>
    <s v="Si"/>
    <s v="No"/>
    <d v="2026-09-19T00:00:00"/>
    <s v=""/>
  </r>
  <r>
    <s v="M_D17_DER_"/>
    <x v="21"/>
    <x v="21"/>
    <n v="96"/>
    <m/>
    <m/>
    <d v="2026-10-19T00:00:00"/>
    <n v="180"/>
    <s v="Mayor a 120 días"/>
    <n v="1"/>
    <m/>
    <x v="1"/>
    <s v=""/>
    <d v="2026-04-22T00:00:00"/>
    <n v="4320"/>
    <n v="129600"/>
    <n v="427.68"/>
    <n v="22613"/>
    <s v="Ret"/>
    <n v="180"/>
    <s v="No"/>
    <s v="No"/>
    <s v="Si"/>
    <s v="Si"/>
    <s v="Si"/>
    <s v="No"/>
    <d v="2026-09-19T00:00:00"/>
    <s v=""/>
  </r>
  <r>
    <s v="M_D18_IZQ_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D18_DER"/>
    <x v="2"/>
    <x v="2"/>
    <n v="96"/>
    <m/>
    <m/>
    <d v="2026-10-16T00:00:00"/>
    <n v="177"/>
    <s v="Mayor a 120 días"/>
    <n v="0.98333333333333328"/>
    <m/>
    <x v="1"/>
    <s v=""/>
    <d v="2026-04-19T00:00:00"/>
    <n v="4320"/>
    <n v="129600"/>
    <n v="427.68"/>
    <n v="2512"/>
    <s v="Ret"/>
    <n v="180"/>
    <s v="No"/>
    <s v="No"/>
    <s v="Si"/>
    <s v="Si"/>
    <s v="Si"/>
    <s v="No"/>
    <d v="2026-09-16T00:00:00"/>
    <s v=""/>
  </r>
  <r>
    <s v="M_D19_IZQ_"/>
    <x v="21"/>
    <x v="21"/>
    <n v="96"/>
    <m/>
    <m/>
    <d v="2026-10-19T00:00:00"/>
    <n v="180"/>
    <s v="Mayor a 120 días"/>
    <n v="1"/>
    <m/>
    <x v="1"/>
    <s v=""/>
    <d v="2026-04-22T00:00:00"/>
    <n v="4320"/>
    <n v="129600"/>
    <n v="427.68"/>
    <n v="22613"/>
    <s v="Ret"/>
    <n v="180"/>
    <s v="No"/>
    <s v="No"/>
    <s v="Si"/>
    <s v="Si"/>
    <s v="Si"/>
    <s v="No"/>
    <d v="2026-09-19T00:00:00"/>
    <s v=""/>
  </r>
  <r>
    <s v="M_D19_DER_"/>
    <x v="2"/>
    <x v="2"/>
    <n v="96"/>
    <m/>
    <m/>
    <d v="2026-10-17T00:00:00"/>
    <n v="178"/>
    <s v="Mayor a 120 días"/>
    <n v="0.98888888888888893"/>
    <m/>
    <x v="1"/>
    <s v=""/>
    <d v="2026-04-20T00:00:00"/>
    <n v="4320"/>
    <n v="129600"/>
    <n v="427.68"/>
    <n v="2512"/>
    <s v="Ret"/>
    <n v="180"/>
    <s v="No"/>
    <s v="No"/>
    <s v="Si"/>
    <s v="Si"/>
    <s v="Si"/>
    <s v="No"/>
    <d v="2026-09-17T00:00:00"/>
    <s v=""/>
  </r>
  <r>
    <s v="M_D20_IZQ_"/>
    <x v="6"/>
    <x v="6"/>
    <n v="86"/>
    <m/>
    <m/>
    <d v="2027-01-11T00:00:00"/>
    <n v="264"/>
    <s v="Mayor a 120 días"/>
    <n v="0.97777777777777775"/>
    <m/>
    <x v="1"/>
    <s v=""/>
    <d v="2026-04-16T00:00:00"/>
    <n v="41280"/>
    <n v="247680"/>
    <n v="817.34400000000005"/>
    <n v="2174"/>
    <s v="Lata"/>
    <n v="270"/>
    <s v="No"/>
    <s v="No"/>
    <s v="Si"/>
    <s v="Si"/>
    <s v="Si"/>
    <s v="No"/>
    <d v="2026-12-12T00:00:00"/>
    <s v=""/>
  </r>
  <r>
    <s v="M_D20_DER_"/>
    <x v="26"/>
    <x v="26"/>
    <n v="51"/>
    <m/>
    <m/>
    <d v="2026-10-14T00:00:00"/>
    <n v="175"/>
    <s v="Mayor a 120 días"/>
    <n v="0.97222222222222221"/>
    <m/>
    <x v="1"/>
    <s v=""/>
    <d v="2026-04-17T00:00:00"/>
    <n v="24480"/>
    <n v="146880"/>
    <n v="484.70400000000001"/>
    <n v="21155"/>
    <s v="Lata"/>
    <n v="180"/>
    <s v="No"/>
    <s v="No"/>
    <s v="Si"/>
    <s v="Si"/>
    <s v="Si"/>
    <s v="No"/>
    <d v="2026-09-14T00:00:00"/>
    <s v=""/>
  </r>
  <r>
    <s v="M_D21_IZQ_"/>
    <x v="2"/>
    <x v="2"/>
    <n v="96"/>
    <m/>
    <m/>
    <d v="2026-10-14T00:00:00"/>
    <n v="175"/>
    <s v="Mayor a 120 días"/>
    <n v="0.97222222222222221"/>
    <m/>
    <x v="1"/>
    <s v=""/>
    <d v="2026-04-17T00:00:00"/>
    <n v="4320"/>
    <n v="129600"/>
    <n v="427.68"/>
    <n v="2512"/>
    <s v="Ret"/>
    <n v="180"/>
    <s v="No"/>
    <s v="No"/>
    <s v="Si"/>
    <s v="Si"/>
    <s v="Si"/>
    <s v="No"/>
    <d v="2026-09-14T00:00:00"/>
    <s v=""/>
  </r>
  <r>
    <s v="M_D21_DER_"/>
    <x v="2"/>
    <x v="2"/>
    <n v="92"/>
    <m/>
    <m/>
    <d v="2026-10-14T00:00:00"/>
    <n v="175"/>
    <s v="Mayor a 120 días"/>
    <n v="0.97222222222222221"/>
    <m/>
    <x v="1"/>
    <s v=""/>
    <d v="2026-04-17T00:00:00"/>
    <n v="4140"/>
    <n v="124200"/>
    <n v="409.86"/>
    <n v="2512"/>
    <s v="Ret"/>
    <n v="180"/>
    <s v="No"/>
    <s v="No"/>
    <s v="Si"/>
    <s v="Si"/>
    <s v="Si"/>
    <s v="No"/>
    <d v="2026-09-14T00:00:00"/>
    <s v=""/>
  </r>
  <r>
    <s v="M_D22_IZQ_"/>
    <x v="21"/>
    <x v="21"/>
    <n v="96"/>
    <m/>
    <m/>
    <d v="2026-10-19T00:00:00"/>
    <n v="180"/>
    <s v="Mayor a 120 días"/>
    <n v="1"/>
    <m/>
    <x v="1"/>
    <s v=""/>
    <d v="2026-04-22T00:00:00"/>
    <n v="4320"/>
    <n v="129600"/>
    <n v="427.68"/>
    <n v="22613"/>
    <s v="Ret"/>
    <n v="180"/>
    <s v="No"/>
    <s v="No"/>
    <s v="Si"/>
    <s v="Si"/>
    <s v="Si"/>
    <s v="No"/>
    <d v="2026-09-19T00:00:00"/>
    <s v=""/>
  </r>
  <r>
    <s v="M_D22_DER_"/>
    <x v="21"/>
    <x v="21"/>
    <n v="96"/>
    <m/>
    <m/>
    <d v="2026-10-19T00:00:00"/>
    <n v="180"/>
    <s v="Mayor a 120 días"/>
    <n v="1"/>
    <m/>
    <x v="1"/>
    <s v=""/>
    <d v="2026-04-22T00:00:00"/>
    <n v="4320"/>
    <n v="129600"/>
    <n v="427.68"/>
    <n v="22613"/>
    <s v="Ret"/>
    <n v="180"/>
    <s v="No"/>
    <s v="No"/>
    <s v="Si"/>
    <s v="Si"/>
    <s v="Si"/>
    <s v="No"/>
    <d v="2026-09-19T00:00:00"/>
    <s v=""/>
  </r>
  <r>
    <s v="M_D23_IZQ_"/>
    <x v="23"/>
    <x v="23"/>
    <n v="96"/>
    <m/>
    <m/>
    <d v="2026-10-19T00:00:00"/>
    <n v="180"/>
    <s v="Mayor a 120 días"/>
    <n v="1"/>
    <m/>
    <x v="1"/>
    <s v=""/>
    <d v="2026-04-22T00:00:00"/>
    <n v="4320"/>
    <n v="129600"/>
    <n v="427.68"/>
    <n v="3128"/>
    <s v="Ret"/>
    <n v="180"/>
    <s v="No"/>
    <s v="No"/>
    <s v="Si"/>
    <s v="Si"/>
    <s v="Si"/>
    <s v="No"/>
    <d v="2026-09-19T00:00:00"/>
    <s v=""/>
  </r>
  <r>
    <s v="M_D23_DER_"/>
    <x v="21"/>
    <x v="21"/>
    <n v="96"/>
    <m/>
    <m/>
    <d v="2026-10-19T00:00:00"/>
    <n v="180"/>
    <s v="Mayor a 120 días"/>
    <n v="1"/>
    <m/>
    <x v="2"/>
    <s v="Excluir"/>
    <d v="2026-04-22T00:00:00"/>
    <n v="4320"/>
    <n v="129600"/>
    <n v="427.68"/>
    <n v="22613"/>
    <s v="Ret"/>
    <n v="180"/>
    <s v="No"/>
    <s v="No"/>
    <s v="Si"/>
    <s v="Si"/>
    <s v="Si"/>
    <s v="No"/>
    <d v="2026-09-19T00:00:00"/>
    <s v=""/>
  </r>
  <r>
    <s v="M_D24_IZQ_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D24_DER_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D25_IZQ_"/>
    <x v="2"/>
    <x v="2"/>
    <n v="96"/>
    <m/>
    <m/>
    <d v="2026-10-14T00:00:00"/>
    <n v="175"/>
    <s v="Mayor a 120 días"/>
    <n v="0.97222222222222221"/>
    <m/>
    <x v="1"/>
    <s v=""/>
    <d v="2026-04-17T00:00:00"/>
    <n v="4320"/>
    <n v="129600"/>
    <n v="427.68"/>
    <n v="2512"/>
    <s v="Ret"/>
    <n v="180"/>
    <s v="No"/>
    <s v="No"/>
    <s v="Si"/>
    <s v="Si"/>
    <s v="Si"/>
    <s v="No"/>
    <d v="2026-09-14T00:00:00"/>
    <s v=""/>
  </r>
  <r>
    <s v="M_D25_DER_"/>
    <x v="2"/>
    <x v="2"/>
    <n v="96"/>
    <m/>
    <m/>
    <d v="2026-10-14T00:00:00"/>
    <n v="175"/>
    <s v="Mayor a 120 días"/>
    <n v="0.97222222222222221"/>
    <m/>
    <x v="1"/>
    <s v=""/>
    <d v="2026-04-17T00:00:00"/>
    <n v="4320"/>
    <n v="129600"/>
    <n v="427.68"/>
    <n v="2512"/>
    <s v="Ret"/>
    <n v="180"/>
    <s v="No"/>
    <s v="No"/>
    <s v="Si"/>
    <s v="Si"/>
    <s v="Si"/>
    <s v="No"/>
    <d v="2026-09-14T00:00:00"/>
    <s v=""/>
  </r>
  <r>
    <s v="M_D26_IZQ"/>
    <x v="21"/>
    <x v="21"/>
    <n v="96"/>
    <m/>
    <m/>
    <d v="2026-10-19T00:00:00"/>
    <n v="180"/>
    <s v="Mayor a 120 días"/>
    <n v="1"/>
    <m/>
    <x v="1"/>
    <s v=""/>
    <d v="2026-04-22T00:00:00"/>
    <n v="4320"/>
    <n v="129600"/>
    <n v="427.68"/>
    <n v="22613"/>
    <s v="Ret"/>
    <n v="180"/>
    <s v="No"/>
    <s v="No"/>
    <s v="Si"/>
    <s v="Si"/>
    <s v="Si"/>
    <s v="No"/>
    <d v="2026-09-19T00:00:00"/>
    <s v=""/>
  </r>
  <r>
    <s v="M_D26_DER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D27_IZQ_"/>
    <x v="21"/>
    <x v="21"/>
    <n v="96"/>
    <m/>
    <m/>
    <d v="2026-10-19T00:00:00"/>
    <n v="180"/>
    <s v="Mayor a 120 días"/>
    <n v="1"/>
    <m/>
    <x v="1"/>
    <s v=""/>
    <d v="2026-04-22T00:00:00"/>
    <n v="4320"/>
    <n v="129600"/>
    <n v="427.68"/>
    <n v="22613"/>
    <s v="Ret"/>
    <n v="180"/>
    <s v="No"/>
    <s v="No"/>
    <s v="Si"/>
    <s v="Si"/>
    <s v="Si"/>
    <s v="No"/>
    <d v="2026-09-19T00:00:00"/>
    <s v=""/>
  </r>
  <r>
    <s v="M_D27_DER_"/>
    <x v="2"/>
    <x v="2"/>
    <n v="96"/>
    <m/>
    <m/>
    <d v="2026-10-15T00:00:00"/>
    <n v="176"/>
    <s v="Mayor a 120 días"/>
    <n v="0.97777777777777775"/>
    <m/>
    <x v="1"/>
    <s v=""/>
    <d v="2026-04-18T00:00:00"/>
    <n v="4320"/>
    <n v="129600"/>
    <n v="427.68"/>
    <n v="2512"/>
    <s v="Ret"/>
    <n v="180"/>
    <s v="No"/>
    <s v="No"/>
    <s v="Si"/>
    <s v="Si"/>
    <s v="Si"/>
    <s v="No"/>
    <d v="2026-09-15T00:00:00"/>
    <s v=""/>
  </r>
  <r>
    <s v="M_D28_IZQ_"/>
    <x v="27"/>
    <x v="27"/>
    <m/>
    <m/>
    <m/>
    <m/>
    <s v=""/>
    <s v=""/>
    <s v=""/>
    <m/>
    <x v="0"/>
    <s v="Excluir"/>
    <s v=""/>
    <n v="0"/>
    <n v="0"/>
    <n v="0"/>
    <n v="3500159"/>
    <s v="Canasta"/>
    <n v="120"/>
    <s v="No"/>
    <s v="Si"/>
    <s v="Si"/>
    <s v="Si"/>
    <s v="No"/>
    <s v="No"/>
    <s v=""/>
    <s v=""/>
  </r>
  <r>
    <s v="M_D28_DER_"/>
    <x v="27"/>
    <x v="27"/>
    <m/>
    <m/>
    <m/>
    <m/>
    <s v=""/>
    <s v=""/>
    <s v=""/>
    <m/>
    <x v="0"/>
    <s v="Excluir"/>
    <s v=""/>
    <n v="0"/>
    <n v="0"/>
    <n v="0"/>
    <n v="3500159"/>
    <s v="Canasta"/>
    <n v="120"/>
    <s v="No"/>
    <s v="Si"/>
    <s v="Si"/>
    <s v="Si"/>
    <s v="No"/>
    <s v="No"/>
    <s v=""/>
    <s v=""/>
  </r>
  <r>
    <s v="BH_BAHIA 17_LAT"/>
    <x v="5"/>
    <x v="5"/>
    <n v="4"/>
    <m/>
    <m/>
    <d v="2027-01-16T00:00:00"/>
    <n v="269"/>
    <s v="Mayor a 120 días"/>
    <n v="0.99629629629629635"/>
    <m/>
    <x v="3"/>
    <s v="Excluir"/>
    <d v="2026-04-21T00:00:00"/>
    <n v="600"/>
    <n v="14400"/>
    <n v="38.735999999999997"/>
    <n v="7993"/>
    <s v="Lata"/>
    <n v="270"/>
    <s v="No"/>
    <s v="No"/>
    <s v="Si"/>
    <s v="Si"/>
    <s v="Si"/>
    <s v="No"/>
    <d v="2026-12-17T00:00:00"/>
    <s v=""/>
  </r>
  <r>
    <s v="BH_BAHIA 17_DER"/>
    <x v="8"/>
    <x v="8"/>
    <n v="50"/>
    <m/>
    <m/>
    <d v="2026-12-13T00:00:00"/>
    <n v="235"/>
    <s v="Mayor a 120 días"/>
    <n v="0.87037037037037035"/>
    <m/>
    <x v="1"/>
    <s v=""/>
    <d v="2026-03-18T00:00:00"/>
    <n v="24000"/>
    <n v="144000"/>
    <n v="511.2"/>
    <n v="1428"/>
    <s v="Lata"/>
    <n v="270"/>
    <s v="No"/>
    <s v="No"/>
    <s v="Si"/>
    <s v="Si"/>
    <s v="Si"/>
    <s v="No"/>
    <d v="2026-11-13T00:00:00"/>
    <s v=""/>
  </r>
  <r>
    <s v="BH_BAHIA 18_DER"/>
    <x v="28"/>
    <x v="21"/>
    <n v="20"/>
    <m/>
    <m/>
    <d v="2026-10-07T00:00:00"/>
    <n v="168"/>
    <s v="Mayor a 120 días"/>
    <n v="0.93333333333333335"/>
    <m/>
    <x v="1"/>
    <s v=""/>
    <d v="2026-04-10T00:00:00"/>
    <n v="1080"/>
    <n v="32400"/>
    <n v="106.92"/>
    <s v="22613+"/>
    <s v="Ret"/>
    <n v="180"/>
    <s v="No"/>
    <s v="No"/>
    <s v="Si"/>
    <s v="Si"/>
    <s v="Si"/>
    <s v="No"/>
    <d v="2026-09-07T00:00:00"/>
    <s v=""/>
  </r>
  <r>
    <s v="BH_BAHIA 18_IZQ_"/>
    <x v="7"/>
    <x v="7"/>
    <n v="52"/>
    <m/>
    <m/>
    <d v="2026-12-28T00:00:00"/>
    <n v="250"/>
    <s v="Mayor a 120 días"/>
    <n v="0.92592592592592593"/>
    <m/>
    <x v="1"/>
    <s v=""/>
    <d v="2026-04-02T00:00:00"/>
    <n v="24960"/>
    <n v="149760"/>
    <n v="494.20800000000003"/>
    <n v="5252"/>
    <s v="Lata"/>
    <n v="270"/>
    <s v="No"/>
    <s v="No"/>
    <s v="Si"/>
    <s v="Si"/>
    <s v="Si"/>
    <s v="No"/>
    <d v="2026-11-28T00:00:00"/>
    <s v=""/>
  </r>
  <r>
    <s v="BH_BAHIA 19_DER_"/>
    <x v="2"/>
    <x v="2"/>
    <n v="24"/>
    <m/>
    <m/>
    <d v="2026-10-17T00:00:00"/>
    <n v="178"/>
    <s v="Mayor a 120 días"/>
    <n v="0.98888888888888893"/>
    <m/>
    <x v="1"/>
    <s v=""/>
    <d v="2026-04-20T00:00:00"/>
    <n v="1080"/>
    <n v="32400"/>
    <n v="106.92"/>
    <n v="2512"/>
    <s v="Ret"/>
    <n v="180"/>
    <s v="No"/>
    <s v="No"/>
    <s v="Si"/>
    <s v="Si"/>
    <s v="Si"/>
    <s v="No"/>
    <d v="2026-09-17T00:00:00"/>
    <s v=""/>
  </r>
  <r>
    <s v="BH_BAHIA 19_IZQ_"/>
    <x v="29"/>
    <x v="23"/>
    <n v="42"/>
    <m/>
    <m/>
    <d v="2026-10-14T00:00:00"/>
    <n v="175"/>
    <s v="Mayor a 120 días"/>
    <n v="0.97222222222222221"/>
    <m/>
    <x v="3"/>
    <s v="Excluir"/>
    <d v="2026-04-17T00:00:00"/>
    <n v="2268"/>
    <n v="68040"/>
    <n v="224.53200000000001"/>
    <n v="3128"/>
    <s v="Ret"/>
    <n v="180"/>
    <s v="No"/>
    <s v="No"/>
    <s v="Si"/>
    <s v="Si"/>
    <s v="Si"/>
    <s v="No"/>
    <d v="2026-09-14T00:00:00"/>
    <s v=""/>
  </r>
  <r>
    <s v="BH_BAHIA 20 DER"/>
    <x v="30"/>
    <x v="28"/>
    <n v="50"/>
    <m/>
    <m/>
    <d v="2026-10-11T00:00:00"/>
    <n v="172"/>
    <s v="Mayor a 120 días"/>
    <n v="0.9555555555555556"/>
    <m/>
    <x v="6"/>
    <s v="Excluir"/>
    <d v="2026-04-14T00:00:00"/>
    <n v="24000"/>
    <n v="144000"/>
    <n v="475.2"/>
    <n v="2976"/>
    <s v="Lata"/>
    <n v="180"/>
    <s v="No"/>
    <s v="No"/>
    <s v="Si"/>
    <s v="Si"/>
    <s v="Si"/>
    <s v="No"/>
    <d v="2026-09-11T00:00:00"/>
    <s v=""/>
  </r>
  <r>
    <s v="BH_BAHIA 20 IZQ"/>
    <x v="31"/>
    <x v="1"/>
    <n v="12"/>
    <m/>
    <m/>
    <d v="2026-10-04T00:00:00"/>
    <n v="165"/>
    <s v="Mayor a 120 días"/>
    <n v="0.91666666666666663"/>
    <m/>
    <x v="3"/>
    <s v="Excluir"/>
    <d v="2026-04-07T00:00:00"/>
    <n v="648"/>
    <n v="19440"/>
    <n v="64.152000000000001"/>
    <s v="20867+"/>
    <s v="Ret"/>
    <n v="180"/>
    <s v="No"/>
    <s v="No"/>
    <s v="Si"/>
    <s v="Si"/>
    <s v="Si"/>
    <s v="No"/>
    <d v="2026-09-04T00:00:00"/>
    <s v=""/>
  </r>
  <r>
    <s v="BH_BAHIA 21_DER_"/>
    <x v="32"/>
    <x v="2"/>
    <n v="42"/>
    <m/>
    <m/>
    <d v="2026-10-14T00:00:00"/>
    <n v="175"/>
    <s v="Mayor a 120 días"/>
    <n v="0.97222222222222221"/>
    <m/>
    <x v="3"/>
    <s v="Excluir"/>
    <d v="2026-04-17T00:00:00"/>
    <n v="2268"/>
    <n v="68040"/>
    <n v="224.53200000000001"/>
    <n v="2512"/>
    <s v="Ret"/>
    <n v="180"/>
    <s v="No"/>
    <s v="No"/>
    <s v="Si"/>
    <s v="Si"/>
    <s v="Si"/>
    <s v="No"/>
    <d v="2026-09-14T00:00:00"/>
    <s v=""/>
  </r>
  <r>
    <s v="BH_BAHIA 21_IZQ_"/>
    <x v="29"/>
    <x v="23"/>
    <n v="40"/>
    <m/>
    <m/>
    <d v="2026-10-13T00:00:00"/>
    <n v="174"/>
    <s v="Mayor a 120 días"/>
    <n v="0.96666666666666667"/>
    <m/>
    <x v="3"/>
    <s v="Excluir"/>
    <d v="2026-04-16T00:00:00"/>
    <n v="2160"/>
    <n v="64800"/>
    <n v="213.84"/>
    <n v="3128"/>
    <s v="Ret"/>
    <n v="180"/>
    <s v="No"/>
    <s v="No"/>
    <s v="Si"/>
    <s v="Si"/>
    <s v="Si"/>
    <s v="No"/>
    <d v="2026-09-13T00:00:00"/>
    <s v=""/>
  </r>
  <r>
    <s v="M_E1_IZQ_"/>
    <x v="19"/>
    <x v="19"/>
    <m/>
    <m/>
    <m/>
    <m/>
    <s v=""/>
    <s v=""/>
    <s v=""/>
    <m/>
    <x v="0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</r>
  <r>
    <s v="M_E1_DER_"/>
    <x v="19"/>
    <x v="19"/>
    <m/>
    <m/>
    <m/>
    <m/>
    <s v=""/>
    <s v=""/>
    <s v=""/>
    <m/>
    <x v="0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</r>
  <r>
    <s v="M_E2_IZQ_"/>
    <x v="23"/>
    <x v="23"/>
    <n v="88"/>
    <m/>
    <m/>
    <d v="2026-10-16T00:00:00"/>
    <n v="177"/>
    <s v="Mayor a 120 días"/>
    <n v="0.98333333333333328"/>
    <m/>
    <x v="1"/>
    <s v=""/>
    <d v="2026-04-19T00:00:00"/>
    <n v="3960"/>
    <n v="118800"/>
    <n v="392.04"/>
    <n v="3128"/>
    <s v="Ret"/>
    <n v="180"/>
    <s v="No"/>
    <s v="No"/>
    <s v="Si"/>
    <s v="Si"/>
    <s v="Si"/>
    <s v="No"/>
    <d v="2026-09-16T00:00:00"/>
    <s v=""/>
  </r>
  <r>
    <s v="M_E2_DER_"/>
    <x v="24"/>
    <x v="24"/>
    <n v="84"/>
    <m/>
    <m/>
    <d v="2027-01-17T00:00:00"/>
    <n v="270"/>
    <s v="Mayor a 120 días"/>
    <n v="1"/>
    <m/>
    <x v="1"/>
    <s v=""/>
    <d v="2026-04-22T00:00:00"/>
    <n v="50400"/>
    <n v="302400"/>
    <n v="813.45600000000002"/>
    <n v="9672"/>
    <s v="Lata"/>
    <n v="270"/>
    <s v="No"/>
    <s v="No"/>
    <s v="Si"/>
    <s v="Si"/>
    <s v="Si"/>
    <s v="No"/>
    <d v="2026-12-18T00:00:00"/>
    <s v=""/>
  </r>
  <r>
    <s v="M_E3_IZQ_"/>
    <x v="23"/>
    <x v="23"/>
    <n v="88"/>
    <m/>
    <m/>
    <d v="2026-10-17T00:00:00"/>
    <n v="178"/>
    <s v="Mayor a 120 días"/>
    <n v="0.98888888888888893"/>
    <m/>
    <x v="1"/>
    <s v=""/>
    <d v="2026-04-20T00:00:00"/>
    <n v="3960"/>
    <n v="118800"/>
    <n v="392.04"/>
    <n v="3128"/>
    <s v="Ret"/>
    <n v="180"/>
    <s v="No"/>
    <s v="No"/>
    <s v="Si"/>
    <s v="Si"/>
    <s v="Si"/>
    <s v="No"/>
    <d v="2026-09-17T00:00:00"/>
    <s v=""/>
  </r>
  <r>
    <s v="M_E3_DER_"/>
    <x v="23"/>
    <x v="23"/>
    <n v="88"/>
    <m/>
    <m/>
    <d v="2026-10-17T00:00:00"/>
    <n v="178"/>
    <s v="Mayor a 120 días"/>
    <n v="0.98888888888888893"/>
    <m/>
    <x v="1"/>
    <s v=""/>
    <d v="2026-04-20T00:00:00"/>
    <n v="3960"/>
    <n v="118800"/>
    <n v="392.04"/>
    <n v="3128"/>
    <s v="Ret"/>
    <n v="180"/>
    <s v="No"/>
    <s v="No"/>
    <s v="Si"/>
    <s v="Si"/>
    <s v="Si"/>
    <s v="No"/>
    <d v="2026-09-17T00:00:00"/>
    <s v=""/>
  </r>
  <r>
    <s v="M_E4_IZQ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E4_DER_"/>
    <x v="10"/>
    <x v="10"/>
    <n v="52"/>
    <n v="32"/>
    <m/>
    <d v="2026-10-19T00:00:00"/>
    <n v="180"/>
    <s v="Mayor a 120 días"/>
    <n v="1"/>
    <m/>
    <x v="1"/>
    <s v=""/>
    <d v="2026-04-22T00:00:00"/>
    <n v="1904"/>
    <n v="30464"/>
    <n v="228.48"/>
    <n v="20877"/>
    <s v="Ret"/>
    <n v="180"/>
    <s v="No"/>
    <s v="No"/>
    <s v="Si"/>
    <s v="Si"/>
    <s v="Si"/>
    <s v="No"/>
    <d v="2026-09-19T00:00:00"/>
    <s v=""/>
  </r>
  <r>
    <s v="M_E5_IZQ_"/>
    <x v="23"/>
    <x v="23"/>
    <n v="104"/>
    <m/>
    <m/>
    <d v="2026-10-18T00:00:00"/>
    <n v="179"/>
    <s v="Mayor a 120 días"/>
    <n v="0.99444444444444446"/>
    <m/>
    <x v="1"/>
    <s v=""/>
    <d v="2026-04-21T00:00:00"/>
    <n v="4680"/>
    <n v="140400"/>
    <n v="463.32"/>
    <n v="3128"/>
    <s v="Ret"/>
    <n v="180"/>
    <s v="No"/>
    <s v="No"/>
    <s v="Si"/>
    <s v="Si"/>
    <s v="Si"/>
    <s v="No"/>
    <d v="2026-09-18T00:00:00"/>
    <s v=""/>
  </r>
  <r>
    <s v="M_E5_DER_"/>
    <x v="23"/>
    <x v="23"/>
    <n v="104"/>
    <m/>
    <m/>
    <d v="2026-10-17T00:00:00"/>
    <n v="178"/>
    <s v="Mayor a 120 días"/>
    <n v="0.98888888888888893"/>
    <m/>
    <x v="1"/>
    <s v=""/>
    <d v="2026-04-20T00:00:00"/>
    <n v="4680"/>
    <n v="140400"/>
    <n v="463.32"/>
    <n v="3128"/>
    <s v="Ret"/>
    <n v="180"/>
    <s v="No"/>
    <s v="No"/>
    <s v="Si"/>
    <s v="Si"/>
    <s v="Si"/>
    <s v="No"/>
    <d v="2026-09-17T00:00:00"/>
    <s v=""/>
  </r>
  <r>
    <s v="M_E6_IZQ_"/>
    <x v="23"/>
    <x v="23"/>
    <n v="104"/>
    <m/>
    <m/>
    <d v="2026-10-18T00:00:00"/>
    <n v="179"/>
    <s v="Mayor a 120 días"/>
    <n v="0.99444444444444446"/>
    <m/>
    <x v="1"/>
    <s v=""/>
    <d v="2026-04-21T00:00:00"/>
    <n v="4680"/>
    <n v="140400"/>
    <n v="463.32"/>
    <n v="3128"/>
    <s v="Ret"/>
    <n v="180"/>
    <s v="No"/>
    <s v="No"/>
    <s v="Si"/>
    <s v="Si"/>
    <s v="Si"/>
    <s v="No"/>
    <d v="2026-09-18T00:00:00"/>
    <s v=""/>
  </r>
  <r>
    <s v="M_E6_DER_"/>
    <x v="23"/>
    <x v="23"/>
    <n v="104"/>
    <m/>
    <m/>
    <d v="2026-10-18T00:00:00"/>
    <n v="179"/>
    <s v="Mayor a 120 días"/>
    <n v="0.99444444444444446"/>
    <m/>
    <x v="1"/>
    <s v=""/>
    <d v="2026-04-21T00:00:00"/>
    <n v="4680"/>
    <n v="140400"/>
    <n v="463.32"/>
    <n v="3128"/>
    <s v="Ret"/>
    <n v="180"/>
    <s v="No"/>
    <s v="No"/>
    <s v="Si"/>
    <s v="Si"/>
    <s v="Si"/>
    <s v="No"/>
    <d v="2026-09-18T00:00:00"/>
    <s v=""/>
  </r>
  <r>
    <s v="M_E7_IZQ_"/>
    <x v="23"/>
    <x v="23"/>
    <n v="72"/>
    <m/>
    <m/>
    <d v="2026-10-17T00:00:00"/>
    <n v="178"/>
    <s v="Mayor a 120 días"/>
    <n v="0.98888888888888893"/>
    <m/>
    <x v="1"/>
    <s v=""/>
    <d v="2026-04-20T00:00:00"/>
    <n v="3240"/>
    <n v="97200"/>
    <n v="320.76"/>
    <n v="3128"/>
    <s v="Ret"/>
    <n v="180"/>
    <s v="No"/>
    <s v="No"/>
    <s v="Si"/>
    <s v="Si"/>
    <s v="Si"/>
    <s v="No"/>
    <d v="2026-09-17T00:00:00"/>
    <s v=""/>
  </r>
  <r>
    <s v="M_E7_DER_"/>
    <x v="23"/>
    <x v="23"/>
    <n v="64"/>
    <m/>
    <m/>
    <d v="2026-10-17T00:00:00"/>
    <n v="178"/>
    <s v="Mayor a 120 días"/>
    <n v="0.98888888888888893"/>
    <s v="sacando"/>
    <x v="1"/>
    <s v=""/>
    <d v="2026-04-20T00:00:00"/>
    <n v="2880"/>
    <n v="86400"/>
    <n v="285.12"/>
    <n v="3128"/>
    <s v="Ret"/>
    <n v="180"/>
    <s v="No"/>
    <s v="No"/>
    <s v="Si"/>
    <s v="Si"/>
    <s v="Si"/>
    <s v="No"/>
    <d v="2026-09-17T00:00:00"/>
    <s v=""/>
  </r>
  <r>
    <s v="M_E8_IZQ_"/>
    <x v="23"/>
    <x v="23"/>
    <n v="104"/>
    <m/>
    <m/>
    <d v="2026-10-18T00:00:00"/>
    <n v="179"/>
    <s v="Mayor a 120 días"/>
    <n v="0.99444444444444446"/>
    <m/>
    <x v="1"/>
    <s v=""/>
    <d v="2026-04-21T00:00:00"/>
    <n v="4680"/>
    <n v="140400"/>
    <n v="463.32"/>
    <n v="3128"/>
    <s v="Ret"/>
    <n v="180"/>
    <s v="No"/>
    <s v="No"/>
    <s v="Si"/>
    <s v="Si"/>
    <s v="Si"/>
    <s v="No"/>
    <d v="2026-09-18T00:00:00"/>
    <s v=""/>
  </r>
  <r>
    <s v="M_E8_DER_"/>
    <x v="8"/>
    <x v="8"/>
    <n v="100"/>
    <m/>
    <m/>
    <d v="2026-12-13T00:00:00"/>
    <n v="235"/>
    <s v="Mayor a 120 días"/>
    <n v="0.87037037037037035"/>
    <m/>
    <x v="1"/>
    <s v=""/>
    <d v="2026-03-18T00:00:00"/>
    <n v="48000"/>
    <n v="288000"/>
    <n v="1022.4"/>
    <n v="1428"/>
    <s v="Lata"/>
    <n v="270"/>
    <s v="No"/>
    <s v="No"/>
    <s v="Si"/>
    <s v="Si"/>
    <s v="Si"/>
    <s v="No"/>
    <d v="2026-11-13T00:00:00"/>
    <s v=""/>
  </r>
  <r>
    <s v="M_E9_IZQ_"/>
    <x v="23"/>
    <x v="23"/>
    <n v="104"/>
    <m/>
    <m/>
    <d v="2026-10-19T00:00:00"/>
    <n v="180"/>
    <s v="Mayor a 120 días"/>
    <n v="1"/>
    <m/>
    <x v="2"/>
    <s v="Excluir"/>
    <d v="2026-04-22T00:00:00"/>
    <n v="4680"/>
    <n v="140400"/>
    <n v="463.32"/>
    <n v="3128"/>
    <s v="Ret"/>
    <n v="180"/>
    <s v="No"/>
    <s v="No"/>
    <s v="Si"/>
    <s v="Si"/>
    <s v="Si"/>
    <s v="No"/>
    <d v="2026-09-19T00:00:00"/>
    <s v=""/>
  </r>
  <r>
    <s v="M_E9_DER_"/>
    <x v="23"/>
    <x v="23"/>
    <n v="104"/>
    <m/>
    <m/>
    <d v="2026-10-19T00:00:00"/>
    <n v="180"/>
    <s v="Mayor a 120 días"/>
    <n v="1"/>
    <m/>
    <x v="2"/>
    <s v="Excluir"/>
    <d v="2026-04-22T00:00:00"/>
    <n v="4680"/>
    <n v="140400"/>
    <n v="463.32"/>
    <n v="3128"/>
    <s v="Ret"/>
    <n v="180"/>
    <s v="No"/>
    <s v="No"/>
    <s v="Si"/>
    <s v="Si"/>
    <s v="Si"/>
    <s v="No"/>
    <d v="2026-09-19T00:00:00"/>
    <s v=""/>
  </r>
  <r>
    <s v="M_E10_IZQ_"/>
    <x v="23"/>
    <x v="23"/>
    <n v="104"/>
    <m/>
    <m/>
    <d v="2026-10-17T00:00:00"/>
    <n v="178"/>
    <s v="Mayor a 120 días"/>
    <n v="0.98888888888888893"/>
    <m/>
    <x v="1"/>
    <s v=""/>
    <d v="2026-04-20T00:00:00"/>
    <n v="4680"/>
    <n v="140400"/>
    <n v="463.32"/>
    <n v="3128"/>
    <s v="Ret"/>
    <n v="180"/>
    <s v="No"/>
    <s v="No"/>
    <s v="Si"/>
    <s v="Si"/>
    <s v="Si"/>
    <s v="No"/>
    <d v="2026-09-17T00:00:00"/>
    <s v=""/>
  </r>
  <r>
    <s v="M_E10_DER_"/>
    <x v="23"/>
    <x v="23"/>
    <n v="104"/>
    <m/>
    <m/>
    <d v="2026-10-18T00:00:00"/>
    <n v="179"/>
    <s v="Mayor a 120 días"/>
    <n v="0.99444444444444446"/>
    <m/>
    <x v="1"/>
    <s v=""/>
    <d v="2026-04-21T00:00:00"/>
    <n v="4680"/>
    <n v="140400"/>
    <n v="463.32"/>
    <n v="3128"/>
    <s v="Ret"/>
    <n v="180"/>
    <s v="No"/>
    <s v="No"/>
    <s v="Si"/>
    <s v="Si"/>
    <s v="Si"/>
    <s v="No"/>
    <d v="2026-09-18T00:00:00"/>
    <s v=""/>
  </r>
  <r>
    <s v="M_E11_IZQ_"/>
    <x v="23"/>
    <x v="23"/>
    <n v="104"/>
    <m/>
    <m/>
    <d v="2026-10-18T00:00:00"/>
    <n v="179"/>
    <s v="Mayor a 120 días"/>
    <n v="0.99444444444444446"/>
    <m/>
    <x v="1"/>
    <s v=""/>
    <d v="2026-04-21T00:00:00"/>
    <n v="4680"/>
    <n v="140400"/>
    <n v="463.32"/>
    <n v="3128"/>
    <s v="Ret"/>
    <n v="180"/>
    <s v="No"/>
    <s v="No"/>
    <s v="Si"/>
    <s v="Si"/>
    <s v="Si"/>
    <s v="No"/>
    <d v="2026-09-18T00:00:00"/>
    <s v=""/>
  </r>
  <r>
    <s v="M_E11_DER_"/>
    <x v="23"/>
    <x v="23"/>
    <n v="104"/>
    <m/>
    <m/>
    <d v="2026-10-17T00:00:00"/>
    <n v="178"/>
    <s v="Mayor a 120 días"/>
    <n v="0.98888888888888893"/>
    <m/>
    <x v="1"/>
    <s v=""/>
    <d v="2026-04-20T00:00:00"/>
    <n v="4680"/>
    <n v="140400"/>
    <n v="463.32"/>
    <n v="3128"/>
    <s v="Ret"/>
    <n v="180"/>
    <s v="No"/>
    <s v="No"/>
    <s v="Si"/>
    <s v="Si"/>
    <s v="Si"/>
    <s v="No"/>
    <d v="2026-09-17T00:00:00"/>
    <s v=""/>
  </r>
  <r>
    <s v="M_E12_IZQ_"/>
    <x v="23"/>
    <x v="23"/>
    <n v="104"/>
    <m/>
    <m/>
    <d v="2026-10-15T00:00:00"/>
    <n v="176"/>
    <s v="Mayor a 120 días"/>
    <n v="0.97777777777777775"/>
    <s v="sacando"/>
    <x v="1"/>
    <s v=""/>
    <d v="2026-04-18T00:00:00"/>
    <n v="4680"/>
    <n v="140400"/>
    <n v="463.32"/>
    <n v="3128"/>
    <s v="Ret"/>
    <n v="180"/>
    <s v="No"/>
    <s v="No"/>
    <s v="Si"/>
    <s v="Si"/>
    <s v="Si"/>
    <s v="No"/>
    <d v="2026-09-15T00:00:00"/>
    <s v=""/>
  </r>
  <r>
    <s v="M_E12_DER_"/>
    <x v="23"/>
    <x v="23"/>
    <n v="104"/>
    <m/>
    <m/>
    <d v="2026-10-15T00:00:00"/>
    <n v="176"/>
    <s v="Mayor a 120 días"/>
    <n v="0.97777777777777775"/>
    <s v="sacando"/>
    <x v="1"/>
    <s v=""/>
    <d v="2026-04-18T00:00:00"/>
    <n v="4680"/>
    <n v="140400"/>
    <n v="463.32"/>
    <n v="3128"/>
    <s v="Ret"/>
    <n v="180"/>
    <s v="No"/>
    <s v="No"/>
    <s v="Si"/>
    <s v="Si"/>
    <s v="Si"/>
    <s v="No"/>
    <d v="2026-09-15T00:00:00"/>
    <s v=""/>
  </r>
  <r>
    <s v="M_E13_IZQ_"/>
    <x v="23"/>
    <x v="23"/>
    <n v="104"/>
    <m/>
    <m/>
    <d v="2026-10-17T00:00:00"/>
    <n v="178"/>
    <s v="Mayor a 120 días"/>
    <n v="0.98888888888888893"/>
    <m/>
    <x v="1"/>
    <s v=""/>
    <d v="2026-04-20T00:00:00"/>
    <n v="4680"/>
    <n v="140400"/>
    <n v="463.32"/>
    <n v="3128"/>
    <s v="Ret"/>
    <n v="180"/>
    <s v="No"/>
    <s v="No"/>
    <s v="Si"/>
    <s v="Si"/>
    <s v="Si"/>
    <s v="No"/>
    <d v="2026-09-17T00:00:00"/>
    <s v=""/>
  </r>
  <r>
    <s v="M_E13_DER_"/>
    <x v="23"/>
    <x v="23"/>
    <n v="104"/>
    <m/>
    <m/>
    <d v="2026-10-17T00:00:00"/>
    <n v="178"/>
    <s v="Mayor a 120 días"/>
    <n v="0.98888888888888893"/>
    <m/>
    <x v="1"/>
    <s v=""/>
    <d v="2026-04-20T00:00:00"/>
    <n v="4680"/>
    <n v="140400"/>
    <n v="463.32"/>
    <n v="3128"/>
    <s v="Ret"/>
    <n v="180"/>
    <s v="No"/>
    <s v="No"/>
    <s v="Si"/>
    <s v="Si"/>
    <s v="Si"/>
    <s v="No"/>
    <d v="2026-09-17T00:00:00"/>
    <s v=""/>
  </r>
  <r>
    <s v="M_E14_IZQ_"/>
    <x v="23"/>
    <x v="23"/>
    <n v="104"/>
    <m/>
    <m/>
    <d v="2026-10-17T00:00:00"/>
    <n v="178"/>
    <s v="Mayor a 120 días"/>
    <n v="0.98888888888888893"/>
    <m/>
    <x v="1"/>
    <s v=""/>
    <d v="2026-04-20T00:00:00"/>
    <n v="4680"/>
    <n v="140400"/>
    <n v="463.32"/>
    <n v="3128"/>
    <s v="Ret"/>
    <n v="180"/>
    <s v="No"/>
    <s v="No"/>
    <s v="Si"/>
    <s v="Si"/>
    <s v="Si"/>
    <s v="No"/>
    <d v="2026-09-17T00:00:00"/>
    <s v=""/>
  </r>
  <r>
    <s v="M_E14_DER_"/>
    <x v="26"/>
    <x v="26"/>
    <n v="99"/>
    <n v="192"/>
    <m/>
    <d v="2026-10-14T00:00:00"/>
    <n v="175"/>
    <s v="Mayor a 120 días"/>
    <n v="0.97222222222222221"/>
    <m/>
    <x v="1"/>
    <s v=""/>
    <d v="2026-04-17T00:00:00"/>
    <n v="47712"/>
    <n v="286272"/>
    <n v="944.69759999999997"/>
    <n v="21155"/>
    <s v="Lata"/>
    <n v="180"/>
    <s v="No"/>
    <s v="No"/>
    <s v="Si"/>
    <s v="Si"/>
    <s v="Si"/>
    <s v="No"/>
    <d v="2026-09-14T00:00:00"/>
    <s v=""/>
  </r>
  <r>
    <s v="LINEA  BARRIL"/>
    <x v="33"/>
    <x v="29"/>
    <n v="6"/>
    <n v="3"/>
    <m/>
    <d v="2026-06-14T00:00:00"/>
    <n v="53"/>
    <s v="Menos de 60 días"/>
    <n v="0.8833333333333333"/>
    <m/>
    <x v="6"/>
    <s v="Excluir"/>
    <d v="2026-04-15T00:00:00"/>
    <n v="57"/>
    <n v="57"/>
    <n v="1.7100000000000001E-2"/>
    <n v="31"/>
    <s v="Barril"/>
    <n v="60"/>
    <s v="No"/>
    <s v="No"/>
    <s v="Si"/>
    <s v="Si"/>
    <s v="Si"/>
    <s v="No"/>
    <d v="2026-05-30T00:00:00"/>
    <s v=""/>
  </r>
  <r>
    <s v="LATERAL PET"/>
    <x v="30"/>
    <x v="28"/>
    <n v="16"/>
    <m/>
    <m/>
    <d v="2026-10-11T00:00:00"/>
    <n v="172"/>
    <s v="Mayor a 120 días"/>
    <n v="0.9555555555555556"/>
    <s v="EXTENDIDO"/>
    <x v="6"/>
    <s v="Excluir"/>
    <d v="2026-04-14T00:00:00"/>
    <n v="7680"/>
    <n v="46080"/>
    <n v="152.06399999999999"/>
    <n v="2976"/>
    <s v="Lata"/>
    <n v="180"/>
    <s v="No"/>
    <s v="No"/>
    <s v="Si"/>
    <s v="Si"/>
    <s v="Si"/>
    <s v="No"/>
    <d v="2026-09-11T00:00:00"/>
    <s v=""/>
  </r>
  <r>
    <s v="LATERAL PET"/>
    <x v="34"/>
    <x v="30"/>
    <n v="5"/>
    <n v="35"/>
    <m/>
    <d v="2026-07-14T00:00:00"/>
    <n v="83"/>
    <s v="Menos de 90 dìas"/>
    <n v="0.92222222222222228"/>
    <m/>
    <x v="3"/>
    <s v="Excluir"/>
    <d v="2026-04-15T00:00:00"/>
    <n v="710"/>
    <n v="21300"/>
    <n v="42.6"/>
    <n v="3810"/>
    <s v="Pet"/>
    <n v="90"/>
    <s v="No"/>
    <s v="No"/>
    <s v="Si"/>
    <s v="Si"/>
    <s v="Si"/>
    <s v="No"/>
    <d v="2026-06-14T00:00:00"/>
    <s v=""/>
  </r>
  <r>
    <s v="LATERAL PET"/>
    <x v="35"/>
    <x v="31"/>
    <n v="44"/>
    <m/>
    <m/>
    <d v="2026-08-19T00:00:00"/>
    <n v="119"/>
    <s v="Menos de 120 días"/>
    <n v="0.9916666666666667"/>
    <m/>
    <x v="1"/>
    <s v=""/>
    <d v="2026-04-21T00:00:00"/>
    <n v="2288"/>
    <n v="34320"/>
    <n v="343.2"/>
    <n v="7078"/>
    <s v="Pet"/>
    <n v="120"/>
    <s v="No"/>
    <s v="No"/>
    <s v="Si"/>
    <s v="Si"/>
    <s v="Si"/>
    <s v="No"/>
    <d v="2026-07-20T00:00:00"/>
    <s v=""/>
  </r>
  <r>
    <s v="LATERAL PET"/>
    <x v="35"/>
    <x v="31"/>
    <n v="44"/>
    <m/>
    <m/>
    <d v="2026-08-19T00:00:00"/>
    <n v="119"/>
    <s v="Menos de 120 días"/>
    <n v="0.9916666666666667"/>
    <m/>
    <x v="1"/>
    <s v=""/>
    <d v="2026-04-21T00:00:00"/>
    <n v="2288"/>
    <n v="34320"/>
    <n v="343.2"/>
    <n v="7078"/>
    <s v="Pet"/>
    <n v="120"/>
    <s v="No"/>
    <s v="No"/>
    <s v="Si"/>
    <s v="Si"/>
    <s v="Si"/>
    <s v="No"/>
    <d v="2026-07-20T00:00:00"/>
    <s v=""/>
  </r>
  <r>
    <s v="LATERAL PET"/>
    <x v="35"/>
    <x v="31"/>
    <n v="20"/>
    <n v="29"/>
    <m/>
    <d v="2026-08-20T00:00:00"/>
    <n v="120"/>
    <s v="Mayor a 120 días"/>
    <n v="1"/>
    <m/>
    <x v="1"/>
    <s v=""/>
    <d v="2026-04-22T00:00:00"/>
    <n v="1069"/>
    <n v="16035"/>
    <n v="160.35"/>
    <n v="7078"/>
    <s v="Pet"/>
    <n v="120"/>
    <s v="No"/>
    <s v="No"/>
    <s v="Si"/>
    <s v="Si"/>
    <s v="Si"/>
    <s v="No"/>
    <d v="2026-07-21T00:00:00"/>
    <s v=""/>
  </r>
  <r>
    <s v="E_F1_LAT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E_F1_DER_"/>
    <x v="35"/>
    <x v="31"/>
    <n v="12"/>
    <m/>
    <m/>
    <d v="2026-08-20T00:00:00"/>
    <n v="120"/>
    <s v="Mayor a 120 días"/>
    <n v="1"/>
    <m/>
    <x v="1"/>
    <s v=""/>
    <d v="2026-04-22T00:00:00"/>
    <n v="624"/>
    <n v="9360"/>
    <n v="93.6"/>
    <n v="7078"/>
    <s v="Pet"/>
    <n v="120"/>
    <s v="No"/>
    <s v="No"/>
    <s v="Si"/>
    <s v="Si"/>
    <s v="Si"/>
    <s v="No"/>
    <d v="2026-07-21T00:00:00"/>
    <s v=""/>
  </r>
  <r>
    <s v="E_F1_IZQ_"/>
    <x v="36"/>
    <x v="32"/>
    <n v="1"/>
    <m/>
    <m/>
    <d v="2026-07-15T00:00:00"/>
    <n v="84"/>
    <s v="Menos de 90 dìas"/>
    <n v="0.93333333333333335"/>
    <m/>
    <x v="1"/>
    <s v=""/>
    <d v="2026-04-16T00:00:00"/>
    <n v="96"/>
    <n v="2304"/>
    <n v="7.6032000000000002"/>
    <n v="2222"/>
    <s v="Pet"/>
    <n v="90"/>
    <s v="No"/>
    <s v="No"/>
    <s v="Si"/>
    <s v="Si"/>
    <s v="Si"/>
    <s v="No"/>
    <d v="2026-06-15T00:00:00"/>
    <s v=""/>
  </r>
  <r>
    <s v="E_F2_DER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E_F2_IZQ_"/>
    <x v="35"/>
    <x v="31"/>
    <n v="24"/>
    <m/>
    <m/>
    <d v="2026-08-20T00:00:00"/>
    <n v="120"/>
    <s v="Mayor a 120 días"/>
    <n v="1"/>
    <m/>
    <x v="1"/>
    <s v=""/>
    <d v="2026-04-22T00:00:00"/>
    <n v="1248"/>
    <n v="18720"/>
    <n v="187.2"/>
    <n v="7078"/>
    <s v="Pet"/>
    <n v="120"/>
    <s v="No"/>
    <s v="No"/>
    <s v="Si"/>
    <s v="Si"/>
    <s v="Si"/>
    <s v="No"/>
    <d v="2026-07-21T00:00:00"/>
    <s v=""/>
  </r>
  <r>
    <s v="E_F3_DER_"/>
    <x v="35"/>
    <x v="31"/>
    <n v="24"/>
    <m/>
    <m/>
    <d v="2026-08-20T00:00:00"/>
    <n v="120"/>
    <s v="Mayor a 120 días"/>
    <n v="1"/>
    <m/>
    <x v="1"/>
    <s v=""/>
    <d v="2026-04-22T00:00:00"/>
    <n v="1248"/>
    <n v="18720"/>
    <n v="187.2"/>
    <n v="7078"/>
    <s v="Pet"/>
    <n v="120"/>
    <s v="No"/>
    <s v="No"/>
    <s v="Si"/>
    <s v="Si"/>
    <s v="Si"/>
    <s v="No"/>
    <d v="2026-07-21T00:00:00"/>
    <s v=""/>
  </r>
  <r>
    <s v="E_F3_IZQ_"/>
    <x v="35"/>
    <x v="31"/>
    <n v="24"/>
    <m/>
    <m/>
    <d v="2026-08-20T00:00:00"/>
    <n v="120"/>
    <s v="Mayor a 120 días"/>
    <n v="1"/>
    <m/>
    <x v="1"/>
    <s v=""/>
    <d v="2026-04-22T00:00:00"/>
    <n v="1248"/>
    <n v="18720"/>
    <n v="187.2"/>
    <n v="7078"/>
    <s v="Pet"/>
    <n v="120"/>
    <s v="No"/>
    <s v="No"/>
    <s v="Si"/>
    <s v="Si"/>
    <s v="Si"/>
    <s v="No"/>
    <d v="2026-07-21T00:00:00"/>
    <s v=""/>
  </r>
  <r>
    <s v="E_F4_DER_"/>
    <x v="35"/>
    <x v="31"/>
    <n v="10"/>
    <m/>
    <m/>
    <d v="2026-08-19T00:00:00"/>
    <n v="119"/>
    <s v="Menos de 120 días"/>
    <n v="0.9916666666666667"/>
    <m/>
    <x v="1"/>
    <s v=""/>
    <d v="2026-04-21T00:00:00"/>
    <n v="520"/>
    <n v="7800"/>
    <n v="78"/>
    <n v="7078"/>
    <s v="Pet"/>
    <n v="120"/>
    <s v="No"/>
    <s v="No"/>
    <s v="Si"/>
    <s v="Si"/>
    <s v="Si"/>
    <s v="No"/>
    <d v="2026-07-20T00:00:00"/>
    <s v=""/>
  </r>
  <r>
    <s v="E_F4_IZQ_"/>
    <x v="35"/>
    <x v="31"/>
    <n v="24"/>
    <m/>
    <m/>
    <d v="2026-08-19T00:00:00"/>
    <n v="119"/>
    <s v="Menos de 120 días"/>
    <n v="0.9916666666666667"/>
    <m/>
    <x v="1"/>
    <s v=""/>
    <d v="2026-04-21T00:00:00"/>
    <n v="1248"/>
    <n v="18720"/>
    <n v="187.2"/>
    <n v="7078"/>
    <s v="Pet"/>
    <n v="120"/>
    <s v="No"/>
    <s v="No"/>
    <s v="Si"/>
    <s v="Si"/>
    <s v="Si"/>
    <s v="No"/>
    <d v="2026-07-20T00:00:00"/>
    <s v=""/>
  </r>
  <r>
    <s v="E_F5_DER_"/>
    <x v="37"/>
    <x v="33"/>
    <n v="11"/>
    <m/>
    <m/>
    <d v="2026-07-09T00:00:00"/>
    <n v="78"/>
    <s v="Menos de 90 dìas"/>
    <n v="0.8666666666666667"/>
    <m/>
    <x v="3"/>
    <s v="Excluir"/>
    <d v="2026-04-10T00:00:00"/>
    <n v="7040"/>
    <n v="42240"/>
    <n v="84.48"/>
    <n v="21447"/>
    <s v="Pet"/>
    <n v="90"/>
    <s v="No"/>
    <s v="No"/>
    <s v="Si"/>
    <s v="Si"/>
    <s v="Si"/>
    <s v="No"/>
    <d v="2026-06-09T00:00:00"/>
    <s v=""/>
  </r>
  <r>
    <s v="E_F5_IZQ_"/>
    <x v="38"/>
    <x v="34"/>
    <n v="18"/>
    <n v="117"/>
    <m/>
    <d v="2026-08-08T00:00:00"/>
    <n v="108"/>
    <s v="Menos de 120 días"/>
    <n v="0.6"/>
    <m/>
    <x v="1"/>
    <s v=""/>
    <d v="2026-02-09T00:00:00"/>
    <n v="2277"/>
    <n v="27324"/>
    <n v="163.94399999999999"/>
    <n v="12026"/>
    <s v="Pet"/>
    <n v="180"/>
    <s v="No"/>
    <s v="No"/>
    <s v="No"/>
    <s v="Si"/>
    <s v="Si"/>
    <s v="No"/>
    <d v="2026-07-09T00:00:00"/>
    <s v=""/>
  </r>
  <r>
    <s v="E_F6_"/>
    <x v="38"/>
    <x v="34"/>
    <n v="21"/>
    <m/>
    <m/>
    <d v="2026-08-08T00:00:00"/>
    <n v="108"/>
    <s v="Menos de 120 días"/>
    <n v="0.6"/>
    <m/>
    <x v="1"/>
    <s v=""/>
    <d v="2026-02-09T00:00:00"/>
    <n v="2520"/>
    <n v="30240"/>
    <n v="181.44"/>
    <n v="12026"/>
    <s v="Pet"/>
    <n v="180"/>
    <s v="No"/>
    <s v="No"/>
    <s v="No"/>
    <s v="Si"/>
    <s v="Si"/>
    <s v="No"/>
    <d v="2026-07-09T00:00:00"/>
    <s v=""/>
  </r>
  <r>
    <s v="E_F7_"/>
    <x v="38"/>
    <x v="34"/>
    <n v="24"/>
    <m/>
    <m/>
    <d v="2026-08-08T00:00:00"/>
    <n v="108"/>
    <s v="Menos de 120 días"/>
    <n v="0.6"/>
    <m/>
    <x v="1"/>
    <s v=""/>
    <d v="2026-02-09T00:00:00"/>
    <n v="2880"/>
    <n v="34560"/>
    <n v="207.36"/>
    <n v="12026"/>
    <s v="Pet"/>
    <n v="180"/>
    <s v="No"/>
    <s v="No"/>
    <s v="No"/>
    <s v="Si"/>
    <s v="Si"/>
    <s v="No"/>
    <d v="2026-07-09T00:00:00"/>
    <s v=""/>
  </r>
  <r>
    <s v="E_F8_DER_"/>
    <x v="38"/>
    <x v="34"/>
    <n v="22"/>
    <m/>
    <m/>
    <d v="2026-08-08T00:00:00"/>
    <n v="108"/>
    <s v="Menos de 120 días"/>
    <n v="0.6"/>
    <m/>
    <x v="1"/>
    <s v=""/>
    <d v="2026-02-09T00:00:00"/>
    <n v="2640"/>
    <n v="31680"/>
    <n v="190.08"/>
    <n v="12026"/>
    <s v="Pet"/>
    <n v="180"/>
    <s v="No"/>
    <s v="No"/>
    <s v="No"/>
    <s v="Si"/>
    <s v="Si"/>
    <s v="No"/>
    <d v="2026-07-09T00:00:00"/>
    <s v=""/>
  </r>
  <r>
    <s v="E_F8_IZQ_"/>
    <x v="38"/>
    <x v="34"/>
    <n v="21"/>
    <m/>
    <m/>
    <d v="2026-08-08T00:00:00"/>
    <n v="108"/>
    <s v="Menos de 120 días"/>
    <n v="0.6"/>
    <m/>
    <x v="1"/>
    <s v=""/>
    <d v="2026-02-09T00:00:00"/>
    <n v="2520"/>
    <n v="30240"/>
    <n v="181.44"/>
    <n v="12026"/>
    <s v="Pet"/>
    <n v="180"/>
    <s v="No"/>
    <s v="No"/>
    <s v="No"/>
    <s v="Si"/>
    <s v="Si"/>
    <s v="No"/>
    <d v="2026-07-09T00:00:00"/>
    <s v=""/>
  </r>
  <r>
    <s v="E_F8_IZQ_"/>
    <x v="36"/>
    <x v="32"/>
    <n v="1"/>
    <m/>
    <m/>
    <d v="2026-07-16T00:00:00"/>
    <n v="85"/>
    <s v="Menos de 90 dìas"/>
    <n v="0.94444444444444442"/>
    <m/>
    <x v="1"/>
    <s v=""/>
    <d v="2026-04-17T00:00:00"/>
    <n v="96"/>
    <n v="2304"/>
    <n v="7.6032000000000002"/>
    <n v="2222"/>
    <s v="Pet"/>
    <n v="90"/>
    <s v="No"/>
    <s v="No"/>
    <s v="Si"/>
    <s v="Si"/>
    <s v="Si"/>
    <s v="No"/>
    <d v="2026-06-16T00:00:00"/>
    <s v=""/>
  </r>
  <r>
    <s v="M_F8_LAT"/>
    <x v="5"/>
    <x v="5"/>
    <n v="23"/>
    <m/>
    <m/>
    <d v="2027-01-15T00:00:00"/>
    <n v="268"/>
    <s v="Mayor a 120 días"/>
    <n v="0.99259259259259258"/>
    <m/>
    <x v="1"/>
    <s v=""/>
    <d v="2026-04-20T00:00:00"/>
    <n v="3450"/>
    <n v="82800"/>
    <n v="222.732"/>
    <n v="7993"/>
    <s v="Lata"/>
    <n v="270"/>
    <s v="No"/>
    <s v="No"/>
    <s v="Si"/>
    <s v="Si"/>
    <s v="Si"/>
    <s v="No"/>
    <d v="2026-12-16T00:00:00"/>
    <s v=""/>
  </r>
  <r>
    <s v="M_F9_LAT"/>
    <x v="5"/>
    <x v="5"/>
    <n v="34"/>
    <m/>
    <m/>
    <d v="2027-01-05T00:00:00"/>
    <n v="258"/>
    <s v="Mayor a 120 días"/>
    <n v="0.9555555555555556"/>
    <m/>
    <x v="1"/>
    <s v=""/>
    <d v="2026-04-10T00:00:00"/>
    <n v="5100"/>
    <n v="122400"/>
    <n v="329.25599999999997"/>
    <n v="7993"/>
    <s v="Lata"/>
    <n v="270"/>
    <s v="No"/>
    <s v="No"/>
    <s v="Si"/>
    <s v="Si"/>
    <s v="Si"/>
    <s v="No"/>
    <d v="2026-12-06T00:00:00"/>
    <s v=""/>
  </r>
  <r>
    <s v="E_F9_DER"/>
    <x v="35"/>
    <x v="31"/>
    <n v="24"/>
    <m/>
    <m/>
    <d v="2026-08-20T00:00:00"/>
    <n v="120"/>
    <s v="Mayor a 120 días"/>
    <n v="1"/>
    <m/>
    <x v="1"/>
    <s v=""/>
    <d v="2026-04-22T00:00:00"/>
    <n v="1248"/>
    <n v="18720"/>
    <n v="187.2"/>
    <n v="7078"/>
    <s v="Pet"/>
    <n v="120"/>
    <s v="No"/>
    <s v="No"/>
    <s v="Si"/>
    <s v="Si"/>
    <s v="Si"/>
    <s v="No"/>
    <d v="2026-07-21T00:00:00"/>
    <s v=""/>
  </r>
  <r>
    <s v="E_F9_IZQ"/>
    <x v="35"/>
    <x v="31"/>
    <n v="24"/>
    <m/>
    <m/>
    <d v="2026-08-20T00:00:00"/>
    <n v="120"/>
    <s v="Mayor a 120 días"/>
    <n v="1"/>
    <m/>
    <x v="1"/>
    <s v=""/>
    <d v="2026-04-22T00:00:00"/>
    <n v="1248"/>
    <n v="18720"/>
    <n v="187.2"/>
    <n v="7078"/>
    <s v="Pet"/>
    <n v="120"/>
    <s v="No"/>
    <s v="No"/>
    <s v="Si"/>
    <s v="Si"/>
    <s v="Si"/>
    <s v="No"/>
    <d v="2026-07-21T00:00:00"/>
    <s v=""/>
  </r>
  <r>
    <s v="E_F10_DER_"/>
    <x v="35"/>
    <x v="31"/>
    <n v="20"/>
    <m/>
    <m/>
    <d v="2026-08-20T00:00:00"/>
    <n v="120"/>
    <s v="Mayor a 120 días"/>
    <n v="1"/>
    <m/>
    <x v="1"/>
    <s v=""/>
    <d v="2026-04-22T00:00:00"/>
    <n v="1040"/>
    <n v="15600"/>
    <n v="156"/>
    <n v="7078"/>
    <s v="Pet"/>
    <n v="120"/>
    <s v="No"/>
    <s v="No"/>
    <s v="Si"/>
    <s v="Si"/>
    <s v="Si"/>
    <s v="No"/>
    <d v="2026-07-21T00:00:00"/>
    <s v=""/>
  </r>
  <r>
    <s v="E_F10_IZQ_"/>
    <x v="35"/>
    <x v="31"/>
    <n v="24"/>
    <m/>
    <m/>
    <d v="2026-08-20T00:00:00"/>
    <n v="120"/>
    <s v="Mayor a 120 días"/>
    <n v="1"/>
    <m/>
    <x v="1"/>
    <s v=""/>
    <d v="2026-04-22T00:00:00"/>
    <n v="1248"/>
    <n v="18720"/>
    <n v="187.2"/>
    <n v="7078"/>
    <s v="Pet"/>
    <n v="120"/>
    <s v="No"/>
    <s v="No"/>
    <s v="Si"/>
    <s v="Si"/>
    <s v="Si"/>
    <s v="No"/>
    <d v="2026-07-21T00:00:00"/>
    <s v=""/>
  </r>
  <r>
    <s v="E_F11_DER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E_F11_IZQ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E_F12_DER_"/>
    <x v="38"/>
    <x v="34"/>
    <n v="21"/>
    <n v="108"/>
    <m/>
    <d v="2026-08-09T00:00:00"/>
    <n v="109"/>
    <s v="Menos de 120 días"/>
    <n v="0.60555555555555551"/>
    <m/>
    <x v="1"/>
    <s v=""/>
    <d v="2026-02-10T00:00:00"/>
    <n v="2628"/>
    <n v="31536"/>
    <n v="189.21600000000001"/>
    <n v="12026"/>
    <s v="Pet"/>
    <n v="180"/>
    <s v="No"/>
    <s v="No"/>
    <s v="No"/>
    <s v="Si"/>
    <s v="Si"/>
    <s v="No"/>
    <d v="2026-07-10T00:00:00"/>
    <s v=""/>
  </r>
  <r>
    <s v="E_F12_IZQ_"/>
    <x v="38"/>
    <x v="34"/>
    <n v="23"/>
    <m/>
    <m/>
    <d v="2026-08-08T00:00:00"/>
    <n v="108"/>
    <s v="Menos de 120 días"/>
    <n v="0.6"/>
    <m/>
    <x v="1"/>
    <s v=""/>
    <d v="2026-02-09T00:00:00"/>
    <n v="2760"/>
    <n v="33120"/>
    <n v="198.72"/>
    <n v="12026"/>
    <s v="Pet"/>
    <n v="180"/>
    <s v="No"/>
    <s v="No"/>
    <s v="No"/>
    <s v="Si"/>
    <s v="Si"/>
    <s v="No"/>
    <d v="2026-07-09T00:00:00"/>
    <s v=""/>
  </r>
  <r>
    <s v="E_F13_DER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E_F13_IZQ_"/>
    <x v="39"/>
    <x v="35"/>
    <n v="6"/>
    <m/>
    <m/>
    <d v="2026-08-16T00:00:00"/>
    <n v="116"/>
    <s v="Menos de 120 días"/>
    <n v="0.96666666666666667"/>
    <m/>
    <x v="1"/>
    <s v=""/>
    <d v="2026-04-18T00:00:00"/>
    <n v="600"/>
    <n v="3600"/>
    <n v="54"/>
    <n v="2224"/>
    <s v="Pet"/>
    <n v="120"/>
    <s v="No"/>
    <s v="No"/>
    <s v="Si"/>
    <s v="Si"/>
    <s v="Si"/>
    <s v="No"/>
    <d v="2026-07-17T00:00:00"/>
    <s v=""/>
  </r>
  <r>
    <s v="E_F14_DER_"/>
    <x v="35"/>
    <x v="31"/>
    <n v="1"/>
    <m/>
    <m/>
    <d v="2026-08-18T00:00:00"/>
    <n v="118"/>
    <s v="Menos de 120 días"/>
    <n v="0.98333333333333328"/>
    <m/>
    <x v="1"/>
    <s v=""/>
    <d v="2026-04-20T00:00:00"/>
    <n v="52"/>
    <n v="780"/>
    <n v="7.8"/>
    <n v="7078"/>
    <s v="Pet"/>
    <n v="120"/>
    <s v="No"/>
    <s v="No"/>
    <s v="Si"/>
    <s v="Si"/>
    <s v="Si"/>
    <s v="No"/>
    <d v="2026-07-19T00:00:00"/>
    <s v=""/>
  </r>
  <r>
    <s v="E_F14_IZQ"/>
    <x v="39"/>
    <x v="35"/>
    <n v="14"/>
    <m/>
    <m/>
    <d v="2026-08-16T00:00:00"/>
    <n v="116"/>
    <s v="Menos de 120 días"/>
    <n v="0.96666666666666667"/>
    <m/>
    <x v="1"/>
    <s v=""/>
    <d v="2026-04-18T00:00:00"/>
    <n v="1400"/>
    <n v="8400"/>
    <n v="126"/>
    <n v="2224"/>
    <s v="Pet"/>
    <n v="120"/>
    <s v="No"/>
    <s v="No"/>
    <s v="Si"/>
    <s v="Si"/>
    <s v="Si"/>
    <s v="No"/>
    <d v="2026-07-17T00:00:00"/>
    <s v=""/>
  </r>
  <r>
    <s v="E_F15__"/>
    <x v="39"/>
    <x v="35"/>
    <n v="3"/>
    <m/>
    <m/>
    <d v="2026-08-16T00:00:00"/>
    <n v="116"/>
    <s v="Menos de 120 días"/>
    <n v="0.96666666666666667"/>
    <m/>
    <x v="1"/>
    <s v=""/>
    <d v="2026-04-18T00:00:00"/>
    <n v="300"/>
    <n v="1800"/>
    <n v="27"/>
    <n v="2224"/>
    <s v="Pet"/>
    <n v="120"/>
    <s v="No"/>
    <s v="No"/>
    <s v="Si"/>
    <s v="Si"/>
    <s v="Si"/>
    <s v="No"/>
    <d v="2026-07-17T00:00:00"/>
    <s v=""/>
  </r>
  <r>
    <s v="M_F17__"/>
    <x v="40"/>
    <x v="36"/>
    <n v="54"/>
    <m/>
    <m/>
    <d v="2027-04-13T00:00:00"/>
    <n v="356"/>
    <s v="Mayor a 120 días"/>
    <n v="0.97534246575342465"/>
    <m/>
    <x v="1"/>
    <s v=""/>
    <d v="2026-04-13T00:00:00"/>
    <n v="20736"/>
    <n v="124416"/>
    <n v="261.27359999999999"/>
    <n v="9508"/>
    <s v="NR"/>
    <n v="365"/>
    <s v="No"/>
    <s v="No"/>
    <s v="Si"/>
    <s v="Si"/>
    <s v="Si"/>
    <s v="No"/>
    <d v="2027-03-14T00:00:00"/>
    <s v=""/>
  </r>
  <r>
    <s v="M_F18__"/>
    <x v="40"/>
    <x v="36"/>
    <n v="54"/>
    <m/>
    <m/>
    <d v="2027-04-13T00:00:00"/>
    <n v="356"/>
    <s v="Mayor a 120 días"/>
    <n v="0.97534246575342465"/>
    <m/>
    <x v="1"/>
    <s v=""/>
    <d v="2026-04-13T00:00:00"/>
    <n v="20736"/>
    <n v="124416"/>
    <n v="261.27359999999999"/>
    <n v="9508"/>
    <s v="NR"/>
    <n v="365"/>
    <s v="No"/>
    <s v="No"/>
    <s v="Si"/>
    <s v="Si"/>
    <s v="Si"/>
    <s v="No"/>
    <d v="2027-03-14T00:00:00"/>
    <s v=""/>
  </r>
  <r>
    <s v="M_F19__"/>
    <x v="6"/>
    <x v="6"/>
    <n v="36"/>
    <m/>
    <m/>
    <d v="2026-12-02T00:00:00"/>
    <n v="224"/>
    <s v="Mayor a 120 días"/>
    <n v="0.82962962962962961"/>
    <m/>
    <x v="1"/>
    <s v=""/>
    <d v="2026-03-07T00:00:00"/>
    <n v="17280"/>
    <n v="103680"/>
    <n v="342.14400000000001"/>
    <n v="2174"/>
    <s v="Lata"/>
    <n v="270"/>
    <s v="No"/>
    <s v="No"/>
    <s v="Si"/>
    <s v="Si"/>
    <s v="Si"/>
    <s v="No"/>
    <d v="2026-11-02T00:00:00"/>
    <s v=""/>
  </r>
  <r>
    <s v="M_F20__"/>
    <x v="6"/>
    <x v="6"/>
    <n v="60"/>
    <m/>
    <m/>
    <d v="2026-12-03T00:00:00"/>
    <n v="225"/>
    <s v="Mayor a 120 días"/>
    <n v="0.83333333333333337"/>
    <m/>
    <x v="1"/>
    <s v=""/>
    <d v="2026-03-08T00:00:00"/>
    <n v="28800"/>
    <n v="172800"/>
    <n v="570.24"/>
    <n v="2174"/>
    <s v="Lata"/>
    <n v="270"/>
    <s v="No"/>
    <s v="No"/>
    <s v="Si"/>
    <s v="Si"/>
    <s v="Si"/>
    <s v="No"/>
    <d v="2026-11-03T00:00:00"/>
    <s v=""/>
  </r>
  <r>
    <s v="M_F21__"/>
    <x v="40"/>
    <x v="36"/>
    <n v="54"/>
    <m/>
    <m/>
    <d v="2027-04-13T00:00:00"/>
    <n v="356"/>
    <s v="Mayor a 120 días"/>
    <n v="0.97534246575342465"/>
    <m/>
    <x v="1"/>
    <s v=""/>
    <d v="2026-04-13T00:00:00"/>
    <n v="20736"/>
    <n v="124416"/>
    <n v="261.27359999999999"/>
    <n v="9508"/>
    <s v="NR"/>
    <n v="365"/>
    <s v="No"/>
    <s v="No"/>
    <s v="Si"/>
    <s v="Si"/>
    <s v="Si"/>
    <s v="No"/>
    <d v="2027-03-14T00:00:00"/>
    <s v=""/>
  </r>
  <r>
    <s v="M_F22__"/>
    <x v="40"/>
    <x v="36"/>
    <n v="52"/>
    <m/>
    <m/>
    <d v="2027-04-09T00:00:00"/>
    <n v="352"/>
    <s v="Mayor a 120 días"/>
    <n v="0.96438356164383565"/>
    <m/>
    <x v="1"/>
    <s v=""/>
    <d v="2026-04-09T00:00:00"/>
    <n v="19968"/>
    <n v="119808"/>
    <n v="251.5968"/>
    <n v="9508"/>
    <s v="NR"/>
    <n v="365"/>
    <s v="No"/>
    <s v="No"/>
    <s v="Si"/>
    <s v="Si"/>
    <s v="Si"/>
    <s v="No"/>
    <d v="2027-03-10T00:00:00"/>
    <s v=""/>
  </r>
  <r>
    <s v="M_F23__"/>
    <x v="40"/>
    <x v="36"/>
    <n v="54"/>
    <m/>
    <m/>
    <d v="2027-04-11T00:00:00"/>
    <n v="354"/>
    <s v="Mayor a 120 días"/>
    <n v="0.96986301369863015"/>
    <m/>
    <x v="1"/>
    <s v=""/>
    <d v="2026-04-11T00:00:00"/>
    <n v="20736"/>
    <n v="124416"/>
    <n v="261.27359999999999"/>
    <n v="9508"/>
    <s v="NR"/>
    <n v="365"/>
    <s v="No"/>
    <s v="No"/>
    <s v="Si"/>
    <s v="Si"/>
    <s v="Si"/>
    <s v="No"/>
    <d v="2027-03-12T00:00:00"/>
    <s v=""/>
  </r>
  <r>
    <s v="M_F24__"/>
    <x v="40"/>
    <x v="36"/>
    <n v="54"/>
    <m/>
    <m/>
    <d v="2027-04-21T00:00:00"/>
    <n v="364"/>
    <s v="Mayor a 120 días"/>
    <n v="0.99726027397260275"/>
    <m/>
    <x v="1"/>
    <s v=""/>
    <d v="2026-04-21T00:00:00"/>
    <n v="20736"/>
    <n v="124416"/>
    <n v="261.27359999999999"/>
    <n v="9508"/>
    <s v="NR"/>
    <n v="365"/>
    <s v="No"/>
    <s v="No"/>
    <s v="Si"/>
    <s v="Si"/>
    <s v="Si"/>
    <s v="No"/>
    <d v="2027-03-22T00:00:00"/>
    <s v=""/>
  </r>
  <r>
    <s v="M_F25__"/>
    <x v="6"/>
    <x v="6"/>
    <n v="60"/>
    <m/>
    <m/>
    <d v="2026-12-27T00:00:00"/>
    <n v="249"/>
    <s v="Mayor a 120 días"/>
    <n v="0.92222222222222228"/>
    <m/>
    <x v="1"/>
    <s v=""/>
    <d v="2026-04-01T00:00:00"/>
    <n v="28800"/>
    <n v="172800"/>
    <n v="570.24"/>
    <n v="2174"/>
    <s v="Lata"/>
    <n v="270"/>
    <s v="No"/>
    <s v="No"/>
    <s v="Si"/>
    <s v="Si"/>
    <s v="Si"/>
    <s v="No"/>
    <d v="2026-11-27T00:00:00"/>
    <s v=""/>
  </r>
  <r>
    <s v="M_F26__"/>
    <x v="40"/>
    <x v="36"/>
    <n v="54"/>
    <m/>
    <m/>
    <d v="2027-04-22T00:00:00"/>
    <n v="365"/>
    <s v="Mayor a 120 días"/>
    <n v="1"/>
    <m/>
    <x v="2"/>
    <s v="Excluir"/>
    <d v="2026-04-22T00:00:00"/>
    <n v="20736"/>
    <n v="124416"/>
    <n v="261.27359999999999"/>
    <n v="9508"/>
    <s v="NR"/>
    <n v="365"/>
    <s v="No"/>
    <s v="No"/>
    <s v="Si"/>
    <s v="Si"/>
    <s v="Si"/>
    <s v="No"/>
    <d v="2027-03-23T00:00:00"/>
    <s v=""/>
  </r>
  <r>
    <s v="M_F27__"/>
    <x v="40"/>
    <x v="36"/>
    <n v="54"/>
    <m/>
    <m/>
    <d v="2027-04-20T00:00:00"/>
    <n v="363"/>
    <s v="Mayor a 120 días"/>
    <n v="0.9945205479452055"/>
    <m/>
    <x v="1"/>
    <s v=""/>
    <d v="2026-04-20T00:00:00"/>
    <n v="20736"/>
    <n v="124416"/>
    <n v="261.27359999999999"/>
    <n v="9508"/>
    <s v="NR"/>
    <n v="365"/>
    <s v="No"/>
    <s v="No"/>
    <s v="Si"/>
    <s v="Si"/>
    <s v="Si"/>
    <s v="No"/>
    <d v="2027-03-21T00:00:00"/>
    <s v=""/>
  </r>
  <r>
    <s v="M_F28__"/>
    <x v="6"/>
    <x v="6"/>
    <n v="49"/>
    <m/>
    <m/>
    <d v="2026-12-03T00:00:00"/>
    <n v="225"/>
    <s v="Mayor a 120 días"/>
    <n v="0.83333333333333337"/>
    <m/>
    <x v="1"/>
    <s v=""/>
    <d v="2026-03-08T00:00:00"/>
    <n v="23520"/>
    <n v="141120"/>
    <n v="465.69600000000003"/>
    <n v="2174"/>
    <s v="Lata"/>
    <n v="270"/>
    <s v="No"/>
    <s v="No"/>
    <s v="Si"/>
    <s v="Si"/>
    <s v="Si"/>
    <s v="No"/>
    <d v="2026-11-03T00:00:00"/>
    <s v=""/>
  </r>
  <r>
    <s v="M_F29__"/>
    <x v="6"/>
    <x v="6"/>
    <n v="22"/>
    <m/>
    <m/>
    <d v="2027-01-11T00:00:00"/>
    <n v="264"/>
    <s v="Mayor a 120 días"/>
    <n v="0.97777777777777775"/>
    <m/>
    <x v="1"/>
    <s v=""/>
    <d v="2026-04-16T00:00:00"/>
    <n v="10560"/>
    <n v="63360"/>
    <n v="209.08799999999999"/>
    <n v="2174"/>
    <s v="Lata"/>
    <n v="270"/>
    <s v="No"/>
    <s v="No"/>
    <s v="Si"/>
    <s v="Si"/>
    <s v="Si"/>
    <s v="No"/>
    <d v="2026-12-12T00:00:00"/>
    <s v=""/>
  </r>
  <r>
    <s v="M_F30__"/>
    <x v="40"/>
    <x v="36"/>
    <n v="20"/>
    <m/>
    <m/>
    <d v="2027-04-11T00:00:00"/>
    <n v="354"/>
    <s v="Mayor a 120 días"/>
    <n v="0.96986301369863015"/>
    <s v="ATRÁS"/>
    <x v="1"/>
    <s v=""/>
    <d v="2026-04-11T00:00:00"/>
    <n v="7680"/>
    <n v="46080"/>
    <n v="96.768000000000001"/>
    <n v="9508"/>
    <s v="NR"/>
    <n v="365"/>
    <s v="No"/>
    <s v="No"/>
    <s v="Si"/>
    <s v="Si"/>
    <s v="Si"/>
    <s v="No"/>
    <d v="2027-03-12T00:00:00"/>
    <s v=""/>
  </r>
  <r>
    <s v="M_F30__"/>
    <x v="40"/>
    <x v="36"/>
    <n v="34"/>
    <m/>
    <m/>
    <d v="2027-04-13T00:00:00"/>
    <n v="356"/>
    <s v="Mayor a 120 días"/>
    <n v="0.97534246575342465"/>
    <s v="FRENTE"/>
    <x v="1"/>
    <s v=""/>
    <d v="2026-04-13T00:00:00"/>
    <n v="13056"/>
    <n v="78336"/>
    <n v="164.50559999999999"/>
    <n v="9508"/>
    <s v="NR"/>
    <n v="365"/>
    <s v="No"/>
    <s v="No"/>
    <s v="Si"/>
    <s v="Si"/>
    <s v="Si"/>
    <s v="No"/>
    <d v="2027-03-14T00:00:00"/>
    <s v=""/>
  </r>
  <r>
    <s v="M_F30__"/>
    <x v="5"/>
    <x v="5"/>
    <n v="2"/>
    <m/>
    <m/>
    <d v="2027-01-05T00:00:00"/>
    <n v="258"/>
    <s v="Mayor a 120 días"/>
    <n v="0.9555555555555556"/>
    <m/>
    <x v="3"/>
    <s v="Excluir"/>
    <d v="2026-04-10T00:00:00"/>
    <n v="300"/>
    <n v="7200"/>
    <n v="19.367999999999999"/>
    <n v="7993"/>
    <s v="Lata"/>
    <n v="270"/>
    <s v="No"/>
    <s v="No"/>
    <s v="Si"/>
    <s v="Si"/>
    <s v="Si"/>
    <s v="No"/>
    <d v="2026-12-06T00:00:00"/>
    <s v=""/>
  </r>
  <r>
    <s v="M_F31__LAT"/>
    <x v="41"/>
    <x v="37"/>
    <m/>
    <m/>
    <m/>
    <m/>
    <s v=""/>
    <s v=""/>
    <s v=""/>
    <m/>
    <x v="0"/>
    <s v="Excluir"/>
    <s v=""/>
    <n v="0"/>
    <n v="0"/>
    <n v="0"/>
    <s v="419213p"/>
    <s v="Pallet NR"/>
    <n v="0"/>
    <s v="No"/>
    <s v="Si"/>
    <s v="Si"/>
    <s v="Si"/>
    <s v="No"/>
    <s v="No"/>
    <s v=""/>
    <s v=""/>
  </r>
  <r>
    <s v="M_F31__"/>
    <x v="41"/>
    <x v="37"/>
    <m/>
    <m/>
    <m/>
    <m/>
    <s v=""/>
    <s v=""/>
    <s v=""/>
    <m/>
    <x v="0"/>
    <s v="Excluir"/>
    <s v=""/>
    <n v="0"/>
    <n v="0"/>
    <n v="0"/>
    <s v="419213p"/>
    <s v="Pallet NR"/>
    <n v="0"/>
    <s v="No"/>
    <s v="Si"/>
    <s v="Si"/>
    <s v="Si"/>
    <s v="No"/>
    <s v="No"/>
    <s v=""/>
    <s v=""/>
  </r>
  <r>
    <s v="M_F32_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F33__"/>
    <x v="41"/>
    <x v="37"/>
    <m/>
    <m/>
    <m/>
    <m/>
    <s v=""/>
    <s v=""/>
    <s v=""/>
    <m/>
    <x v="0"/>
    <s v="Excluir"/>
    <s v=""/>
    <n v="0"/>
    <n v="0"/>
    <n v="0"/>
    <s v="419213p"/>
    <s v="Pallet NR"/>
    <n v="0"/>
    <s v="No"/>
    <s v="Si"/>
    <s v="Si"/>
    <s v="Si"/>
    <s v="No"/>
    <s v="No"/>
    <s v=""/>
    <s v=""/>
  </r>
  <r>
    <s v="M_F34__"/>
    <x v="41"/>
    <x v="37"/>
    <m/>
    <m/>
    <m/>
    <m/>
    <s v=""/>
    <s v=""/>
    <s v=""/>
    <m/>
    <x v="0"/>
    <s v="Excluir"/>
    <s v=""/>
    <n v="0"/>
    <n v="0"/>
    <n v="0"/>
    <s v="419213p"/>
    <s v="Pallet NR"/>
    <n v="0"/>
    <s v="No"/>
    <s v="Si"/>
    <s v="Si"/>
    <s v="Si"/>
    <s v="No"/>
    <s v="No"/>
    <s v=""/>
    <s v=""/>
  </r>
  <r>
    <s v="M_F35__"/>
    <x v="41"/>
    <x v="37"/>
    <m/>
    <m/>
    <m/>
    <m/>
    <s v=""/>
    <s v=""/>
    <s v=""/>
    <m/>
    <x v="0"/>
    <s v="Excluir"/>
    <s v=""/>
    <n v="0"/>
    <n v="0"/>
    <n v="0"/>
    <s v="419213p"/>
    <s v="Pallet NR"/>
    <n v="0"/>
    <s v="No"/>
    <s v="Si"/>
    <s v="Si"/>
    <s v="Si"/>
    <s v="No"/>
    <s v="No"/>
    <s v=""/>
    <s v=""/>
  </r>
  <r>
    <s v="M_F36__"/>
    <x v="42"/>
    <x v="38"/>
    <m/>
    <m/>
    <m/>
    <m/>
    <s v=""/>
    <s v=""/>
    <s v=""/>
    <m/>
    <x v="0"/>
    <s v="Excluir"/>
    <s v=""/>
    <n v="0"/>
    <n v="0"/>
    <n v="0"/>
    <n v="164"/>
    <n v="0"/>
    <n v="0"/>
    <s v="No"/>
    <s v="Si"/>
    <s v="Si"/>
    <s v="Si"/>
    <s v="No"/>
    <s v="No"/>
    <d v="1899-12-30T00:00:00"/>
    <s v=""/>
  </r>
  <r>
    <s v="M_F37__"/>
    <x v="42"/>
    <x v="38"/>
    <m/>
    <m/>
    <m/>
    <m/>
    <s v=""/>
    <s v=""/>
    <s v=""/>
    <m/>
    <x v="0"/>
    <s v="Excluir"/>
    <s v=""/>
    <n v="0"/>
    <n v="0"/>
    <n v="0"/>
    <n v="164"/>
    <n v="0"/>
    <n v="0"/>
    <s v="No"/>
    <s v="Si"/>
    <s v="Si"/>
    <s v="Si"/>
    <s v="No"/>
    <s v="No"/>
    <d v="1899-12-30T00:00:00"/>
    <s v=""/>
  </r>
  <r>
    <s v="M_F38__"/>
    <x v="42"/>
    <x v="38"/>
    <m/>
    <m/>
    <m/>
    <m/>
    <s v=""/>
    <s v=""/>
    <s v=""/>
    <m/>
    <x v="0"/>
    <s v="Excluir"/>
    <s v=""/>
    <n v="0"/>
    <n v="0"/>
    <n v="0"/>
    <n v="164"/>
    <n v="0"/>
    <n v="0"/>
    <s v="No"/>
    <s v="Si"/>
    <s v="Si"/>
    <s v="Si"/>
    <s v="No"/>
    <s v="No"/>
    <d v="1899-12-30T00:00:00"/>
    <s v=""/>
  </r>
  <r>
    <s v="M_F39__"/>
    <x v="42"/>
    <x v="38"/>
    <m/>
    <m/>
    <m/>
    <m/>
    <s v=""/>
    <s v=""/>
    <s v=""/>
    <m/>
    <x v="0"/>
    <s v="Excluir"/>
    <s v=""/>
    <n v="0"/>
    <n v="0"/>
    <n v="0"/>
    <n v="164"/>
    <n v="0"/>
    <n v="0"/>
    <s v="No"/>
    <s v="Si"/>
    <s v="Si"/>
    <s v="Si"/>
    <s v="No"/>
    <s v="No"/>
    <d v="1899-12-30T00:00:00"/>
    <s v=""/>
  </r>
  <r>
    <s v="M_F40__"/>
    <x v="42"/>
    <x v="38"/>
    <m/>
    <m/>
    <m/>
    <m/>
    <s v=""/>
    <s v=""/>
    <s v=""/>
    <m/>
    <x v="0"/>
    <s v="Excluir"/>
    <s v=""/>
    <n v="0"/>
    <n v="0"/>
    <n v="0"/>
    <n v="164"/>
    <n v="0"/>
    <n v="0"/>
    <s v="No"/>
    <s v="Si"/>
    <s v="Si"/>
    <s v="Si"/>
    <s v="No"/>
    <s v="No"/>
    <d v="1899-12-30T00:00:00"/>
    <s v=""/>
  </r>
  <r>
    <s v="M_F41__"/>
    <x v="42"/>
    <x v="38"/>
    <m/>
    <m/>
    <m/>
    <m/>
    <s v=""/>
    <s v=""/>
    <s v=""/>
    <m/>
    <x v="0"/>
    <s v="Excluir"/>
    <s v=""/>
    <n v="0"/>
    <n v="0"/>
    <n v="0"/>
    <n v="164"/>
    <n v="0"/>
    <n v="0"/>
    <s v="No"/>
    <s v="Si"/>
    <s v="Si"/>
    <s v="Si"/>
    <s v="No"/>
    <s v="No"/>
    <d v="1899-12-30T00:00:00"/>
    <s v=""/>
  </r>
  <r>
    <s v="M_F42__"/>
    <x v="42"/>
    <x v="38"/>
    <m/>
    <m/>
    <m/>
    <m/>
    <s v=""/>
    <s v=""/>
    <s v=""/>
    <m/>
    <x v="0"/>
    <s v="Excluir"/>
    <s v=""/>
    <n v="0"/>
    <n v="0"/>
    <n v="0"/>
    <n v="164"/>
    <n v="0"/>
    <n v="0"/>
    <s v="No"/>
    <s v="Si"/>
    <s v="Si"/>
    <s v="Si"/>
    <s v="No"/>
    <s v="No"/>
    <d v="1899-12-30T00:00:00"/>
    <s v=""/>
  </r>
  <r>
    <s v="M_F43__"/>
    <x v="42"/>
    <x v="38"/>
    <m/>
    <m/>
    <m/>
    <m/>
    <s v=""/>
    <s v=""/>
    <s v=""/>
    <m/>
    <x v="0"/>
    <s v="Excluir"/>
    <s v=""/>
    <n v="0"/>
    <n v="0"/>
    <n v="0"/>
    <n v="164"/>
    <n v="0"/>
    <n v="0"/>
    <s v="No"/>
    <s v="Si"/>
    <s v="Si"/>
    <s v="Si"/>
    <s v="No"/>
    <s v="No"/>
    <d v="1899-12-30T00:00:00"/>
    <s v=""/>
  </r>
  <r>
    <s v="M_G1_ATRAS_"/>
    <x v="43"/>
    <x v="39"/>
    <n v="14"/>
    <m/>
    <m/>
    <d v="2026-10-29T00:00:00"/>
    <n v="190"/>
    <s v="Mayor a 120 días"/>
    <n v="0.70370370370370372"/>
    <s v="SIX SUELTO"/>
    <x v="3"/>
    <s v="Excluir"/>
    <d v="2026-02-01T00:00:00"/>
    <n v="7392"/>
    <n v="44352"/>
    <n v="137.49119999999999"/>
    <n v="22269"/>
    <s v="Lata"/>
    <n v="270"/>
    <s v="No"/>
    <s v="No"/>
    <s v="Si"/>
    <s v="Si"/>
    <s v="Si"/>
    <s v="No"/>
    <d v="2026-09-29T00:00:00"/>
    <s v=""/>
  </r>
  <r>
    <s v="M_G1_IZQ"/>
    <x v="18"/>
    <x v="18"/>
    <n v="76"/>
    <m/>
    <m/>
    <d v="2026-12-24T00:00:00"/>
    <n v="246"/>
    <s v="Mayor a 120 días"/>
    <n v="0.91111111111111109"/>
    <m/>
    <x v="3"/>
    <s v="Excluir"/>
    <d v="2026-03-29T00:00:00"/>
    <n v="45600"/>
    <n v="273600"/>
    <n v="735.98400000000004"/>
    <n v="3228"/>
    <s v="Lata"/>
    <n v="270"/>
    <s v="No"/>
    <s v="No"/>
    <s v="Si"/>
    <s v="Si"/>
    <s v="Si"/>
    <s v="No"/>
    <d v="2026-11-24T00:00:00"/>
    <s v=""/>
  </r>
  <r>
    <s v="M_G1_DER"/>
    <x v="6"/>
    <x v="6"/>
    <n v="116"/>
    <m/>
    <m/>
    <d v="2026-12-03T00:00:00"/>
    <n v="225"/>
    <s v="Mayor a 120 días"/>
    <n v="0.83333333333333337"/>
    <m/>
    <x v="1"/>
    <s v=""/>
    <d v="2026-03-08T00:00:00"/>
    <n v="55680"/>
    <n v="334080"/>
    <n v="1102.4639999999999"/>
    <n v="2174"/>
    <s v="Lata"/>
    <n v="270"/>
    <s v="No"/>
    <s v="No"/>
    <s v="Si"/>
    <s v="Si"/>
    <s v="Si"/>
    <s v="No"/>
    <d v="2026-11-03T00:00:00"/>
    <s v=""/>
  </r>
  <r>
    <s v="M_G1_DER"/>
    <x v="6"/>
    <x v="6"/>
    <n v="6"/>
    <m/>
    <m/>
    <d v="2026-12-02T00:00:00"/>
    <n v="224"/>
    <s v="Mayor a 120 días"/>
    <n v="0.82962962962962961"/>
    <m/>
    <x v="1"/>
    <s v=""/>
    <d v="2026-03-07T00:00:00"/>
    <n v="2880"/>
    <n v="17280"/>
    <n v="57.024000000000001"/>
    <n v="2174"/>
    <s v="Lata"/>
    <n v="270"/>
    <s v="No"/>
    <s v="No"/>
    <s v="Si"/>
    <s v="Si"/>
    <s v="Si"/>
    <s v="No"/>
    <d v="2026-11-02T00:00:00"/>
    <s v=""/>
  </r>
  <r>
    <s v="M_G2_IZQ_ "/>
    <x v="40"/>
    <x v="36"/>
    <n v="103"/>
    <m/>
    <m/>
    <d v="2027-04-17T00:00:00"/>
    <n v="360"/>
    <s v="Mayor a 120 días"/>
    <n v="0.98630136986301364"/>
    <m/>
    <x v="1"/>
    <s v=""/>
    <d v="2026-04-17T00:00:00"/>
    <n v="39552"/>
    <n v="237312"/>
    <n v="498.35520000000002"/>
    <n v="9508"/>
    <s v="NR"/>
    <n v="365"/>
    <s v="No"/>
    <s v="No"/>
    <s v="Si"/>
    <s v="Si"/>
    <s v="Si"/>
    <s v="No"/>
    <d v="2027-03-18T00:00:00"/>
    <s v=""/>
  </r>
  <r>
    <s v="M_G2_DER_ "/>
    <x v="40"/>
    <x v="36"/>
    <n v="103"/>
    <m/>
    <m/>
    <d v="2027-04-10T00:00:00"/>
    <n v="353"/>
    <s v="Mayor a 120 días"/>
    <n v="0.9671232876712329"/>
    <m/>
    <x v="1"/>
    <s v=""/>
    <d v="2026-04-10T00:00:00"/>
    <n v="39552"/>
    <n v="237312"/>
    <n v="498.35520000000002"/>
    <n v="9508"/>
    <s v="NR"/>
    <n v="365"/>
    <s v="No"/>
    <s v="No"/>
    <s v="Si"/>
    <s v="Si"/>
    <s v="Si"/>
    <s v="No"/>
    <d v="2027-03-11T00:00:00"/>
    <s v=""/>
  </r>
  <r>
    <s v="M_G3_IZQ"/>
    <x v="40"/>
    <x v="36"/>
    <n v="103"/>
    <m/>
    <m/>
    <d v="2027-04-15T00:00:00"/>
    <n v="358"/>
    <s v="Mayor a 120 días"/>
    <n v="0.98082191780821915"/>
    <m/>
    <x v="1"/>
    <s v=""/>
    <d v="2026-04-15T00:00:00"/>
    <n v="39552"/>
    <n v="237312"/>
    <n v="498.35520000000002"/>
    <n v="9508"/>
    <s v="NR"/>
    <n v="365"/>
    <s v="No"/>
    <s v="No"/>
    <s v="Si"/>
    <s v="Si"/>
    <s v="Si"/>
    <s v="No"/>
    <d v="2027-03-16T00:00:00"/>
    <s v=""/>
  </r>
  <r>
    <s v="M_G3_DER_"/>
    <x v="40"/>
    <x v="36"/>
    <n v="103"/>
    <m/>
    <m/>
    <d v="2027-04-13T00:00:00"/>
    <n v="356"/>
    <s v="Mayor a 120 días"/>
    <n v="0.97534246575342465"/>
    <m/>
    <x v="1"/>
    <s v=""/>
    <d v="2026-04-13T00:00:00"/>
    <n v="39552"/>
    <n v="237312"/>
    <n v="498.35520000000002"/>
    <n v="9508"/>
    <s v="NR"/>
    <n v="365"/>
    <s v="No"/>
    <s v="No"/>
    <s v="Si"/>
    <s v="Si"/>
    <s v="Si"/>
    <s v="No"/>
    <d v="2027-03-14T00:00:00"/>
    <s v=""/>
  </r>
  <r>
    <s v="M_G4_IZQ"/>
    <x v="5"/>
    <x v="5"/>
    <n v="60"/>
    <m/>
    <m/>
    <d v="2027-01-05T00:00:00"/>
    <n v="258"/>
    <s v="Mayor a 120 días"/>
    <n v="0.9555555555555556"/>
    <m/>
    <x v="1"/>
    <s v=""/>
    <d v="2026-04-10T00:00:00"/>
    <n v="9000"/>
    <n v="216000"/>
    <n v="581.04"/>
    <n v="7993"/>
    <s v="Lata"/>
    <n v="270"/>
    <s v="No"/>
    <s v="No"/>
    <s v="Si"/>
    <s v="Si"/>
    <s v="Si"/>
    <s v="No"/>
    <d v="2026-12-06T00:00:00"/>
    <s v=""/>
  </r>
  <r>
    <s v="M_G4_DER_"/>
    <x v="40"/>
    <x v="36"/>
    <n v="103"/>
    <m/>
    <m/>
    <d v="2027-04-12T00:00:00"/>
    <n v="355"/>
    <s v="Mayor a 120 días"/>
    <n v="0.9726027397260274"/>
    <m/>
    <x v="1"/>
    <s v=""/>
    <d v="2026-04-12T00:00:00"/>
    <n v="39552"/>
    <n v="237312"/>
    <n v="498.35520000000002"/>
    <n v="9508"/>
    <s v="NR"/>
    <n v="365"/>
    <s v="No"/>
    <s v="No"/>
    <s v="Si"/>
    <s v="Si"/>
    <s v="Si"/>
    <s v="No"/>
    <d v="2027-03-13T00:00:00"/>
    <s v=""/>
  </r>
  <r>
    <s v="M_G5_IZQ"/>
    <x v="40"/>
    <x v="36"/>
    <n v="103"/>
    <m/>
    <m/>
    <d v="2027-04-21T00:00:00"/>
    <n v="364"/>
    <s v="Mayor a 120 días"/>
    <n v="0.99726027397260275"/>
    <m/>
    <x v="1"/>
    <s v=""/>
    <d v="2026-04-21T00:00:00"/>
    <n v="39552"/>
    <n v="237312"/>
    <n v="498.35520000000002"/>
    <n v="9508"/>
    <s v="NR"/>
    <n v="365"/>
    <s v="No"/>
    <s v="No"/>
    <s v="Si"/>
    <s v="Si"/>
    <s v="Si"/>
    <s v="No"/>
    <d v="2027-03-22T00:00:00"/>
    <s v=""/>
  </r>
  <r>
    <s v="M_G5_DER_"/>
    <x v="40"/>
    <x v="36"/>
    <n v="39"/>
    <m/>
    <m/>
    <d v="2027-04-06T00:00:00"/>
    <n v="349"/>
    <s v="Mayor a 120 días"/>
    <n v="0.95616438356164379"/>
    <m/>
    <x v="1"/>
    <s v=""/>
    <d v="2026-04-06T00:00:00"/>
    <n v="14976"/>
    <n v="89856"/>
    <n v="188.69759999999999"/>
    <n v="9508"/>
    <s v="NR"/>
    <n v="365"/>
    <s v="No"/>
    <s v="No"/>
    <s v="Si"/>
    <s v="Si"/>
    <s v="Si"/>
    <s v="No"/>
    <d v="2027-03-07T00:00:00"/>
    <s v=""/>
  </r>
  <r>
    <s v="M_G6_IZQ_"/>
    <x v="40"/>
    <x v="36"/>
    <n v="103"/>
    <m/>
    <m/>
    <d v="2027-04-11T00:00:00"/>
    <n v="354"/>
    <s v="Mayor a 120 días"/>
    <n v="0.96986301369863015"/>
    <m/>
    <x v="1"/>
    <s v=""/>
    <d v="2026-04-11T00:00:00"/>
    <n v="39552"/>
    <n v="237312"/>
    <n v="498.35520000000002"/>
    <n v="9508"/>
    <s v="NR"/>
    <n v="365"/>
    <s v="No"/>
    <s v="No"/>
    <s v="Si"/>
    <s v="Si"/>
    <s v="Si"/>
    <s v="No"/>
    <d v="2027-03-12T00:00:00"/>
    <s v=""/>
  </r>
  <r>
    <s v="M_G6_DER_"/>
    <x v="8"/>
    <x v="8"/>
    <n v="91"/>
    <m/>
    <m/>
    <d v="2026-11-02T00:00:00"/>
    <n v="194"/>
    <s v="Mayor a 120 días"/>
    <n v="0.71851851851851856"/>
    <m/>
    <x v="1"/>
    <s v=""/>
    <d v="2026-02-05T00:00:00"/>
    <n v="43680"/>
    <n v="262080"/>
    <n v="930.38400000000001"/>
    <n v="1428"/>
    <s v="Lata"/>
    <n v="270"/>
    <s v="No"/>
    <s v="No"/>
    <s v="Si"/>
    <s v="Si"/>
    <s v="Si"/>
    <s v="No"/>
    <d v="2026-10-03T00:00:00"/>
    <s v=""/>
  </r>
  <r>
    <s v="M_G7_IZQ_"/>
    <x v="40"/>
    <x v="36"/>
    <n v="75"/>
    <m/>
    <m/>
    <d v="2027-04-08T00:00:00"/>
    <n v="351"/>
    <s v="Mayor a 120 días"/>
    <n v="0.9616438356164384"/>
    <m/>
    <x v="1"/>
    <s v=""/>
    <d v="2026-04-08T00:00:00"/>
    <n v="28800"/>
    <n v="172800"/>
    <n v="362.88"/>
    <n v="9508"/>
    <s v="NR"/>
    <n v="365"/>
    <s v="No"/>
    <s v="No"/>
    <s v="Si"/>
    <s v="Si"/>
    <s v="Si"/>
    <s v="No"/>
    <d v="2027-03-09T00:00:00"/>
    <s v=""/>
  </r>
  <r>
    <s v="M_G7_DER_"/>
    <x v="40"/>
    <x v="36"/>
    <n v="75"/>
    <m/>
    <m/>
    <d v="2027-04-07T00:00:00"/>
    <n v="350"/>
    <s v="Mayor a 120 días"/>
    <n v="0.95890410958904104"/>
    <m/>
    <x v="1"/>
    <s v=""/>
    <d v="2026-04-07T00:00:00"/>
    <n v="28800"/>
    <n v="172800"/>
    <n v="362.88"/>
    <n v="9508"/>
    <s v="NR"/>
    <n v="365"/>
    <s v="No"/>
    <s v="No"/>
    <s v="Si"/>
    <s v="Si"/>
    <s v="Si"/>
    <s v="No"/>
    <d v="2027-03-08T00:00:00"/>
    <s v=""/>
  </r>
  <r>
    <s v="M_G8_IZQ_"/>
    <x v="6"/>
    <x v="6"/>
    <n v="116"/>
    <m/>
    <m/>
    <d v="2026-12-26T00:00:00"/>
    <n v="248"/>
    <s v="Mayor a 120 días"/>
    <n v="0.91851851851851851"/>
    <m/>
    <x v="1"/>
    <s v=""/>
    <d v="2026-03-31T00:00:00"/>
    <n v="55680"/>
    <n v="334080"/>
    <n v="1102.4639999999999"/>
    <n v="2174"/>
    <s v="Lata"/>
    <n v="270"/>
    <s v="No"/>
    <s v="No"/>
    <s v="Si"/>
    <s v="Si"/>
    <s v="Si"/>
    <s v="No"/>
    <d v="2026-11-26T00:00:00"/>
    <s v=""/>
  </r>
  <r>
    <s v="M_G8_DER_"/>
    <x v="40"/>
    <x v="36"/>
    <n v="103"/>
    <m/>
    <m/>
    <d v="2027-04-09T00:00:00"/>
    <n v="352"/>
    <s v="Mayor a 120 días"/>
    <n v="0.96438356164383565"/>
    <m/>
    <x v="1"/>
    <s v=""/>
    <d v="2026-04-09T00:00:00"/>
    <n v="39552"/>
    <n v="237312"/>
    <n v="498.35520000000002"/>
    <n v="9508"/>
    <s v="NR"/>
    <n v="365"/>
    <s v="No"/>
    <s v="No"/>
    <s v="Si"/>
    <s v="Si"/>
    <s v="Si"/>
    <s v="No"/>
    <d v="2027-03-10T00:00:00"/>
    <s v=""/>
  </r>
  <r>
    <s v="M_G9_LAT"/>
    <x v="44"/>
    <x v="40"/>
    <n v="14"/>
    <m/>
    <m/>
    <d v="2026-09-30T00:00:00"/>
    <n v="161"/>
    <s v="Mayor a 120 días"/>
    <n v="0.89444444444444449"/>
    <m/>
    <x v="1"/>
    <s v=""/>
    <d v="2026-04-03T00:00:00"/>
    <n v="6720"/>
    <n v="40320"/>
    <n v="133.05600000000001"/>
    <n v="14703"/>
    <s v="Lata"/>
    <n v="180"/>
    <s v="No"/>
    <s v="No"/>
    <s v="Si"/>
    <s v="Si"/>
    <s v="Si"/>
    <s v="No"/>
    <d v="2026-08-31T00:00:00"/>
    <s v=""/>
  </r>
  <r>
    <s v="M_G9_IZQ_"/>
    <x v="40"/>
    <x v="36"/>
    <n v="103"/>
    <m/>
    <m/>
    <d v="2027-04-18T00:00:00"/>
    <n v="361"/>
    <s v="Mayor a 120 días"/>
    <n v="0.989041095890411"/>
    <m/>
    <x v="1"/>
    <s v=""/>
    <d v="2026-04-18T00:00:00"/>
    <n v="39552"/>
    <n v="237312"/>
    <n v="498.35520000000002"/>
    <n v="9508"/>
    <s v="NR"/>
    <n v="365"/>
    <s v="No"/>
    <s v="No"/>
    <s v="Si"/>
    <s v="Si"/>
    <s v="Si"/>
    <s v="No"/>
    <d v="2027-03-19T00:00:00"/>
    <s v=""/>
  </r>
  <r>
    <s v="M_G9_DER_"/>
    <x v="40"/>
    <x v="36"/>
    <n v="103"/>
    <m/>
    <m/>
    <d v="2027-04-06T00:00:00"/>
    <n v="349"/>
    <s v="Mayor a 120 días"/>
    <n v="0.95616438356164379"/>
    <m/>
    <x v="1"/>
    <s v=""/>
    <d v="2026-04-06T00:00:00"/>
    <n v="39552"/>
    <n v="237312"/>
    <n v="498.35520000000002"/>
    <n v="9508"/>
    <s v="NR"/>
    <n v="365"/>
    <s v="No"/>
    <s v="No"/>
    <s v="Si"/>
    <s v="Si"/>
    <s v="Si"/>
    <s v="No"/>
    <d v="2027-03-07T00:00:00"/>
    <s v=""/>
  </r>
  <r>
    <s v="M_G10_IZQ_"/>
    <x v="40"/>
    <x v="36"/>
    <n v="103"/>
    <m/>
    <m/>
    <d v="2027-04-19T00:00:00"/>
    <n v="362"/>
    <s v="Mayor a 120 días"/>
    <n v="0.99178082191780825"/>
    <m/>
    <x v="1"/>
    <s v=""/>
    <d v="2026-04-19T00:00:00"/>
    <n v="39552"/>
    <n v="237312"/>
    <n v="498.35520000000002"/>
    <n v="9508"/>
    <s v="NR"/>
    <n v="365"/>
    <s v="No"/>
    <s v="No"/>
    <s v="Si"/>
    <s v="Si"/>
    <s v="Si"/>
    <s v="No"/>
    <d v="2027-03-20T00:00:00"/>
    <s v=""/>
  </r>
  <r>
    <s v="M_G10_DER"/>
    <x v="40"/>
    <x v="36"/>
    <n v="103"/>
    <m/>
    <m/>
    <d v="2027-04-20T00:00:00"/>
    <n v="363"/>
    <s v="Mayor a 120 días"/>
    <n v="0.9945205479452055"/>
    <m/>
    <x v="1"/>
    <s v=""/>
    <d v="2026-04-20T00:00:00"/>
    <n v="39552"/>
    <n v="237312"/>
    <n v="498.35520000000002"/>
    <n v="9508"/>
    <s v="NR"/>
    <n v="365"/>
    <s v="No"/>
    <s v="No"/>
    <s v="Si"/>
    <s v="Si"/>
    <s v="Si"/>
    <s v="No"/>
    <d v="2027-03-21T00:00:00"/>
    <s v=""/>
  </r>
  <r>
    <s v="M_G11_IZQ_"/>
    <x v="18"/>
    <x v="18"/>
    <n v="36"/>
    <m/>
    <m/>
    <d v="2026-12-23T00:00:00"/>
    <n v="245"/>
    <s v="Mayor a 120 días"/>
    <n v="0.90740740740740744"/>
    <m/>
    <x v="1"/>
    <s v=""/>
    <d v="2026-03-28T00:00:00"/>
    <n v="21600"/>
    <n v="129600"/>
    <n v="348.62400000000002"/>
    <n v="3228"/>
    <s v="Lata"/>
    <n v="270"/>
    <s v="No"/>
    <s v="No"/>
    <s v="Si"/>
    <s v="Si"/>
    <s v="Si"/>
    <s v="No"/>
    <d v="2026-11-23T00:00:00"/>
    <s v=""/>
  </r>
  <r>
    <s v="M_G11_DER_"/>
    <x v="40"/>
    <x v="36"/>
    <n v="68"/>
    <m/>
    <m/>
    <d v="2027-04-14T00:00:00"/>
    <n v="357"/>
    <s v="Mayor a 120 días"/>
    <n v="0.9780821917808219"/>
    <m/>
    <x v="1"/>
    <s v=""/>
    <d v="2026-04-14T00:00:00"/>
    <n v="26112"/>
    <n v="156672"/>
    <n v="329.01119999999997"/>
    <n v="9508"/>
    <s v="NR"/>
    <n v="365"/>
    <s v="No"/>
    <s v="No"/>
    <s v="Si"/>
    <s v="Si"/>
    <s v="Si"/>
    <s v="No"/>
    <d v="2027-03-15T00:00:00"/>
    <s v=""/>
  </r>
  <r>
    <s v="M_G12"/>
    <x v="6"/>
    <x v="6"/>
    <n v="27"/>
    <m/>
    <m/>
    <d v="2026-12-05T00:00:00"/>
    <n v="227"/>
    <s v="Mayor a 120 días"/>
    <n v="0.84074074074074079"/>
    <m/>
    <x v="1"/>
    <s v=""/>
    <d v="2026-03-10T00:00:00"/>
    <n v="12960"/>
    <n v="77760"/>
    <n v="256.608"/>
    <n v="2174"/>
    <s v="Lata"/>
    <n v="270"/>
    <s v="No"/>
    <s v="No"/>
    <s v="Si"/>
    <s v="Si"/>
    <s v="Si"/>
    <s v="No"/>
    <d v="2026-11-05T00:00:00"/>
    <s v=""/>
  </r>
  <r>
    <s v="M_G12"/>
    <x v="6"/>
    <x v="6"/>
    <n v="6"/>
    <m/>
    <m/>
    <d v="2026-12-01T00:00:00"/>
    <n v="223"/>
    <s v="Mayor a 120 días"/>
    <n v="0.82592592592592595"/>
    <m/>
    <x v="3"/>
    <s v="Excluir"/>
    <d v="2026-03-06T00:00:00"/>
    <n v="2880"/>
    <n v="17280"/>
    <n v="57.024000000000001"/>
    <n v="2174"/>
    <s v="Lata"/>
    <n v="270"/>
    <s v="No"/>
    <s v="No"/>
    <s v="Si"/>
    <s v="Si"/>
    <s v="Si"/>
    <s v="No"/>
    <d v="2026-11-01T00:00:00"/>
    <s v=""/>
  </r>
  <r>
    <s v="M_G12"/>
    <x v="6"/>
    <x v="6"/>
    <n v="2"/>
    <m/>
    <m/>
    <d v="2027-01-11T00:00:00"/>
    <n v="264"/>
    <s v="Mayor a 120 días"/>
    <n v="0.97777777777777775"/>
    <m/>
    <x v="3"/>
    <s v="Excluir"/>
    <d v="2026-04-16T00:00:00"/>
    <n v="960"/>
    <n v="5760"/>
    <n v="19.007999999999999"/>
    <n v="2174"/>
    <s v="Lata"/>
    <n v="270"/>
    <s v="No"/>
    <s v="No"/>
    <s v="Si"/>
    <s v="Si"/>
    <s v="Si"/>
    <s v="No"/>
    <d v="2026-12-12T00:00:00"/>
    <s v=""/>
  </r>
  <r>
    <s v="M_H1_ATRAS_"/>
    <x v="30"/>
    <x v="28"/>
    <n v="4"/>
    <m/>
    <m/>
    <d v="2026-10-11T00:00:00"/>
    <n v="172"/>
    <s v="Mayor a 120 días"/>
    <n v="0.9555555555555556"/>
    <m/>
    <x v="1"/>
    <s v=""/>
    <d v="2026-04-14T00:00:00"/>
    <n v="1920"/>
    <n v="11520"/>
    <n v="38.015999999999998"/>
    <n v="2976"/>
    <s v="Lata"/>
    <n v="180"/>
    <s v="No"/>
    <s v="No"/>
    <s v="Si"/>
    <s v="Si"/>
    <s v="Si"/>
    <s v="No"/>
    <d v="2026-09-11T00:00:00"/>
    <s v=""/>
  </r>
  <r>
    <s v="M_H1_DER_"/>
    <x v="6"/>
    <x v="6"/>
    <n v="92"/>
    <m/>
    <m/>
    <d v="2027-01-10T00:00:00"/>
    <n v="263"/>
    <s v="Mayor a 120 días"/>
    <n v="0.97407407407407409"/>
    <m/>
    <x v="1"/>
    <s v=""/>
    <d v="2026-04-15T00:00:00"/>
    <n v="44160"/>
    <n v="264960"/>
    <n v="874.36800000000005"/>
    <n v="2174"/>
    <s v="Lata"/>
    <n v="270"/>
    <s v="No"/>
    <s v="No"/>
    <s v="Si"/>
    <s v="Si"/>
    <s v="Si"/>
    <s v="No"/>
    <d v="2026-12-11T00:00:00"/>
    <s v=""/>
  </r>
  <r>
    <s v="M_H1_IZQ_"/>
    <x v="6"/>
    <x v="6"/>
    <n v="126"/>
    <m/>
    <m/>
    <d v="2026-12-02T00:00:00"/>
    <n v="224"/>
    <s v="Mayor a 120 días"/>
    <n v="0.82962962962962961"/>
    <m/>
    <x v="1"/>
    <s v=""/>
    <d v="2026-03-07T00:00:00"/>
    <n v="60480"/>
    <n v="362880"/>
    <n v="1197.5039999999999"/>
    <n v="2174"/>
    <s v="Lata"/>
    <n v="270"/>
    <s v="No"/>
    <s v="No"/>
    <s v="Si"/>
    <s v="Si"/>
    <s v="Si"/>
    <s v="No"/>
    <d v="2026-11-02T00:00:00"/>
    <s v=""/>
  </r>
  <r>
    <s v="M_H1_IZQ_"/>
    <x v="6"/>
    <x v="6"/>
    <n v="6"/>
    <m/>
    <m/>
    <d v="2026-12-01T00:00:00"/>
    <n v="223"/>
    <s v="Mayor a 120 días"/>
    <n v="0.82592592592592595"/>
    <m/>
    <x v="3"/>
    <s v="Excluir"/>
    <d v="2026-03-06T00:00:00"/>
    <n v="2880"/>
    <n v="17280"/>
    <n v="57.024000000000001"/>
    <n v="2174"/>
    <s v="Lata"/>
    <n v="270"/>
    <s v="No"/>
    <s v="No"/>
    <s v="Si"/>
    <s v="Si"/>
    <s v="Si"/>
    <s v="No"/>
    <d v="2026-11-01T00:00:00"/>
    <s v=""/>
  </r>
  <r>
    <s v="M_H2_DER_"/>
    <x v="40"/>
    <x v="36"/>
    <n v="117"/>
    <m/>
    <m/>
    <d v="2027-04-09T00:00:00"/>
    <n v="352"/>
    <s v="Mayor a 120 días"/>
    <n v="0.96438356164383565"/>
    <m/>
    <x v="1"/>
    <s v=""/>
    <d v="2026-04-09T00:00:00"/>
    <n v="44928"/>
    <n v="269568"/>
    <n v="566.09280000000001"/>
    <n v="9508"/>
    <s v="NR"/>
    <n v="365"/>
    <s v="No"/>
    <s v="No"/>
    <s v="Si"/>
    <s v="Si"/>
    <s v="Si"/>
    <s v="No"/>
    <d v="2027-03-10T00:00:00"/>
    <s v=""/>
  </r>
  <r>
    <s v="M_H2_IZQ_"/>
    <x v="40"/>
    <x v="36"/>
    <n v="117"/>
    <m/>
    <m/>
    <d v="2027-04-20T00:00:00"/>
    <n v="363"/>
    <s v="Mayor a 120 días"/>
    <n v="0.9945205479452055"/>
    <m/>
    <x v="1"/>
    <s v=""/>
    <d v="2026-04-20T00:00:00"/>
    <n v="44928"/>
    <n v="269568"/>
    <n v="566.09280000000001"/>
    <n v="9508"/>
    <s v="NR"/>
    <n v="365"/>
    <s v="No"/>
    <s v="No"/>
    <s v="Si"/>
    <s v="Si"/>
    <s v="Si"/>
    <s v="No"/>
    <d v="2027-03-21T00:00:00"/>
    <s v=""/>
  </r>
  <r>
    <s v="M_H3_DER_"/>
    <x v="40"/>
    <x v="36"/>
    <n v="103"/>
    <m/>
    <m/>
    <d v="2027-04-11T00:00:00"/>
    <n v="354"/>
    <s v="Mayor a 120 días"/>
    <n v="0.96986301369863015"/>
    <m/>
    <x v="1"/>
    <s v=""/>
    <d v="2026-04-11T00:00:00"/>
    <n v="39552"/>
    <n v="237312"/>
    <n v="498.35520000000002"/>
    <n v="9508"/>
    <s v="NR"/>
    <n v="365"/>
    <s v="No"/>
    <s v="No"/>
    <s v="Si"/>
    <s v="Si"/>
    <s v="Si"/>
    <s v="No"/>
    <d v="2027-03-12T00:00:00"/>
    <s v=""/>
  </r>
  <r>
    <s v="M_H3_DER_"/>
    <x v="40"/>
    <x v="36"/>
    <n v="14"/>
    <m/>
    <m/>
    <d v="2027-04-01T00:00:00"/>
    <n v="344"/>
    <s v="Mayor a 120 días"/>
    <n v="0.94246575342465755"/>
    <m/>
    <x v="3"/>
    <s v="Excluir"/>
    <d v="2026-04-01T00:00:00"/>
    <n v="5376"/>
    <n v="32256"/>
    <n v="67.7376"/>
    <n v="9508"/>
    <s v="NR"/>
    <n v="365"/>
    <s v="No"/>
    <s v="No"/>
    <s v="Si"/>
    <s v="Si"/>
    <s v="Si"/>
    <s v="No"/>
    <d v="2027-03-02T00:00:00"/>
    <s v=""/>
  </r>
  <r>
    <s v="M_H3_IZQ_"/>
    <x v="40"/>
    <x v="36"/>
    <n v="117"/>
    <m/>
    <m/>
    <d v="2027-04-18T00:00:00"/>
    <n v="361"/>
    <s v="Mayor a 120 días"/>
    <n v="0.989041095890411"/>
    <m/>
    <x v="1"/>
    <s v=""/>
    <d v="2026-04-18T00:00:00"/>
    <n v="44928"/>
    <n v="269568"/>
    <n v="566.09280000000001"/>
    <n v="9508"/>
    <s v="NR"/>
    <n v="365"/>
    <s v="No"/>
    <s v="No"/>
    <s v="Si"/>
    <s v="Si"/>
    <s v="Si"/>
    <s v="No"/>
    <d v="2027-03-19T00:00:00"/>
    <s v=""/>
  </r>
  <r>
    <s v="M_H4_DER_"/>
    <x v="5"/>
    <x v="5"/>
    <n v="117"/>
    <m/>
    <m/>
    <d v="2027-01-16T00:00:00"/>
    <n v="269"/>
    <s v="Mayor a 120 días"/>
    <n v="0.99629629629629635"/>
    <m/>
    <x v="1"/>
    <s v=""/>
    <d v="2026-04-21T00:00:00"/>
    <n v="17550"/>
    <n v="421200"/>
    <n v="1133.028"/>
    <n v="7993"/>
    <s v="Lata"/>
    <n v="270"/>
    <s v="No"/>
    <s v="No"/>
    <s v="Si"/>
    <s v="Si"/>
    <s v="Si"/>
    <s v="No"/>
    <d v="2026-12-17T00:00:00"/>
    <s v=""/>
  </r>
  <r>
    <s v="M_H4_IZQ_"/>
    <x v="18"/>
    <x v="18"/>
    <n v="86"/>
    <m/>
    <m/>
    <d v="2026-11-12T00:00:00"/>
    <n v="204"/>
    <s v="Mayor a 120 días"/>
    <n v="0.75555555555555554"/>
    <s v="STEREO PICNIC SOLO T2"/>
    <x v="3"/>
    <s v="Excluir"/>
    <d v="2026-02-15T00:00:00"/>
    <n v="51600"/>
    <n v="309600"/>
    <n v="832.82399999999996"/>
    <n v="3228"/>
    <s v="Lata"/>
    <n v="270"/>
    <s v="No"/>
    <s v="No"/>
    <s v="Si"/>
    <s v="Si"/>
    <s v="Si"/>
    <s v="No"/>
    <d v="2026-10-13T00:00:00"/>
    <s v=""/>
  </r>
  <r>
    <s v="M_H5_DER_"/>
    <x v="40"/>
    <x v="36"/>
    <n v="117"/>
    <m/>
    <m/>
    <d v="2027-04-14T00:00:00"/>
    <n v="357"/>
    <s v="Mayor a 120 días"/>
    <n v="0.9780821917808219"/>
    <m/>
    <x v="1"/>
    <s v=""/>
    <d v="2026-04-14T00:00:00"/>
    <n v="44928"/>
    <n v="269568"/>
    <n v="566.09280000000001"/>
    <n v="9508"/>
    <s v="NR"/>
    <n v="365"/>
    <s v="No"/>
    <s v="No"/>
    <s v="Si"/>
    <s v="Si"/>
    <s v="Si"/>
    <s v="No"/>
    <d v="2027-03-15T00:00:00"/>
    <s v=""/>
  </r>
  <r>
    <s v="M_H5_IZQ_"/>
    <x v="40"/>
    <x v="36"/>
    <n v="117"/>
    <m/>
    <m/>
    <d v="2027-04-09T00:00:00"/>
    <n v="352"/>
    <s v="Mayor a 120 días"/>
    <n v="0.96438356164383565"/>
    <m/>
    <x v="1"/>
    <s v=""/>
    <d v="2026-04-09T00:00:00"/>
    <n v="44928"/>
    <n v="269568"/>
    <n v="566.09280000000001"/>
    <n v="9508"/>
    <s v="NR"/>
    <n v="365"/>
    <s v="No"/>
    <s v="No"/>
    <s v="Si"/>
    <s v="Si"/>
    <s v="Si"/>
    <s v="No"/>
    <d v="2027-03-10T00:00:00"/>
    <s v=""/>
  </r>
  <r>
    <s v="M_H6_DER_"/>
    <x v="40"/>
    <x v="36"/>
    <n v="117"/>
    <m/>
    <m/>
    <d v="2027-04-19T00:00:00"/>
    <n v="362"/>
    <s v="Mayor a 120 días"/>
    <n v="0.99178082191780825"/>
    <m/>
    <x v="1"/>
    <s v=""/>
    <d v="2026-04-19T00:00:00"/>
    <n v="44928"/>
    <n v="269568"/>
    <n v="566.09280000000001"/>
    <n v="9508"/>
    <s v="NR"/>
    <n v="365"/>
    <s v="No"/>
    <s v="No"/>
    <s v="Si"/>
    <s v="Si"/>
    <s v="Si"/>
    <s v="No"/>
    <d v="2027-03-20T00:00:00"/>
    <s v=""/>
  </r>
  <r>
    <s v="M_H6_IZQ_"/>
    <x v="40"/>
    <x v="36"/>
    <n v="117"/>
    <m/>
    <m/>
    <d v="2027-04-19T00:00:00"/>
    <n v="362"/>
    <s v="Mayor a 120 días"/>
    <n v="0.99178082191780825"/>
    <m/>
    <x v="1"/>
    <s v=""/>
    <d v="2026-04-19T00:00:00"/>
    <n v="44928"/>
    <n v="269568"/>
    <n v="566.09280000000001"/>
    <n v="9508"/>
    <s v="NR"/>
    <n v="365"/>
    <s v="No"/>
    <s v="No"/>
    <s v="Si"/>
    <s v="Si"/>
    <s v="Si"/>
    <s v="No"/>
    <d v="2027-03-20T00:00:00"/>
    <s v=""/>
  </r>
  <r>
    <s v="M_H7_DER_"/>
    <x v="40"/>
    <x v="36"/>
    <n v="82"/>
    <m/>
    <m/>
    <d v="2027-04-12T00:00:00"/>
    <n v="355"/>
    <s v="Mayor a 120 días"/>
    <n v="0.9726027397260274"/>
    <m/>
    <x v="1"/>
    <s v=""/>
    <d v="2026-04-12T00:00:00"/>
    <n v="31488"/>
    <n v="188928"/>
    <n v="396.74880000000002"/>
    <n v="9508"/>
    <s v="NR"/>
    <n v="365"/>
    <s v="No"/>
    <s v="No"/>
    <s v="Si"/>
    <s v="Si"/>
    <s v="Si"/>
    <s v="No"/>
    <d v="2027-03-13T00:00:00"/>
    <s v=""/>
  </r>
  <r>
    <s v="M_H7_DER_ATRAS"/>
    <x v="40"/>
    <x v="36"/>
    <n v="12"/>
    <m/>
    <m/>
    <d v="2027-04-09T00:00:00"/>
    <n v="352"/>
    <s v="Mayor a 120 días"/>
    <n v="0.96438356164383565"/>
    <m/>
    <x v="3"/>
    <s v="Excluir"/>
    <d v="2026-04-09T00:00:00"/>
    <n v="4608"/>
    <n v="27648"/>
    <n v="58.0608"/>
    <n v="9508"/>
    <s v="NR"/>
    <n v="365"/>
    <s v="No"/>
    <s v="No"/>
    <s v="Si"/>
    <s v="Si"/>
    <s v="Si"/>
    <s v="No"/>
    <d v="2027-03-10T00:00:00"/>
    <s v=""/>
  </r>
  <r>
    <s v="M_H7_IZQ"/>
    <x v="6"/>
    <x v="6"/>
    <n v="132"/>
    <m/>
    <m/>
    <d v="2027-01-11T00:00:00"/>
    <n v="264"/>
    <s v="Mayor a 120 días"/>
    <n v="0.97777777777777775"/>
    <m/>
    <x v="1"/>
    <s v=""/>
    <d v="2026-04-16T00:00:00"/>
    <n v="63360"/>
    <n v="380160"/>
    <n v="1254.528"/>
    <n v="2174"/>
    <s v="Lata"/>
    <n v="270"/>
    <s v="No"/>
    <s v="No"/>
    <s v="Si"/>
    <s v="Si"/>
    <s v="Si"/>
    <s v="No"/>
    <d v="2026-12-12T00:00:00"/>
    <s v=""/>
  </r>
  <r>
    <s v="M_H8_DER_"/>
    <x v="8"/>
    <x v="8"/>
    <n v="88"/>
    <m/>
    <m/>
    <d v="2026-11-30T00:00:00"/>
    <n v="222"/>
    <s v="Mayor a 120 días"/>
    <n v="0.82222222222222219"/>
    <m/>
    <x v="1"/>
    <s v=""/>
    <d v="2026-03-05T00:00:00"/>
    <n v="42240"/>
    <n v="253440"/>
    <n v="899.71199999999999"/>
    <n v="1428"/>
    <s v="Lata"/>
    <n v="270"/>
    <s v="No"/>
    <s v="No"/>
    <s v="Si"/>
    <s v="Si"/>
    <s v="Si"/>
    <s v="No"/>
    <d v="2026-10-31T00:00:00"/>
    <s v=""/>
  </r>
  <r>
    <s v="M_H8_DER_"/>
    <x v="8"/>
    <x v="8"/>
    <n v="26"/>
    <m/>
    <m/>
    <d v="2026-12-13T00:00:00"/>
    <n v="235"/>
    <s v="Mayor a 120 días"/>
    <n v="0.87037037037037035"/>
    <m/>
    <x v="1"/>
    <s v=""/>
    <d v="2026-03-18T00:00:00"/>
    <n v="12480"/>
    <n v="74880"/>
    <n v="265.82400000000001"/>
    <n v="1428"/>
    <s v="Lata"/>
    <n v="270"/>
    <s v="No"/>
    <s v="No"/>
    <s v="Si"/>
    <s v="Si"/>
    <s v="Si"/>
    <s v="No"/>
    <d v="2026-11-13T00:00:00"/>
    <s v=""/>
  </r>
  <r>
    <s v="M_H8_IZQ_"/>
    <x v="40"/>
    <x v="36"/>
    <n v="117"/>
    <m/>
    <m/>
    <d v="2027-04-12T00:00:00"/>
    <n v="355"/>
    <s v="Mayor a 120 días"/>
    <n v="0.9726027397260274"/>
    <m/>
    <x v="1"/>
    <s v=""/>
    <d v="2026-04-12T00:00:00"/>
    <n v="44928"/>
    <n v="269568"/>
    <n v="566.09280000000001"/>
    <n v="9508"/>
    <s v="NR"/>
    <n v="365"/>
    <s v="No"/>
    <s v="No"/>
    <s v="Si"/>
    <s v="Si"/>
    <s v="Si"/>
    <s v="No"/>
    <d v="2027-03-13T00:00:00"/>
    <s v=""/>
  </r>
  <r>
    <s v="M_H9_DER"/>
    <x v="40"/>
    <x v="36"/>
    <n v="117"/>
    <m/>
    <m/>
    <d v="2027-04-10T00:00:00"/>
    <n v="353"/>
    <s v="Mayor a 120 días"/>
    <n v="0.9671232876712329"/>
    <m/>
    <x v="1"/>
    <s v=""/>
    <d v="2026-04-10T00:00:00"/>
    <n v="44928"/>
    <n v="269568"/>
    <n v="566.09280000000001"/>
    <n v="9508"/>
    <s v="NR"/>
    <n v="365"/>
    <s v="No"/>
    <s v="No"/>
    <s v="Si"/>
    <s v="Si"/>
    <s v="Si"/>
    <s v="No"/>
    <d v="2027-03-11T00:00:00"/>
    <s v=""/>
  </r>
  <r>
    <s v="M_H9_IZQ_"/>
    <x v="40"/>
    <x v="36"/>
    <n v="117"/>
    <m/>
    <m/>
    <d v="2027-04-07T00:00:00"/>
    <n v="350"/>
    <s v="Mayor a 120 días"/>
    <n v="0.95890410958904104"/>
    <m/>
    <x v="1"/>
    <s v=""/>
    <d v="2026-04-07T00:00:00"/>
    <n v="44928"/>
    <n v="269568"/>
    <n v="566.09280000000001"/>
    <n v="9508"/>
    <s v="NR"/>
    <n v="365"/>
    <s v="No"/>
    <s v="No"/>
    <s v="Si"/>
    <s v="Si"/>
    <s v="Si"/>
    <s v="No"/>
    <d v="2027-03-08T00:00:00"/>
    <s v=""/>
  </r>
  <r>
    <s v="M_H10_DER"/>
    <x v="8"/>
    <x v="8"/>
    <n v="56"/>
    <m/>
    <m/>
    <d v="2026-11-02T00:00:00"/>
    <n v="194"/>
    <s v="Mayor a 120 días"/>
    <n v="0.71851851851851856"/>
    <m/>
    <x v="1"/>
    <s v=""/>
    <d v="2026-02-05T00:00:00"/>
    <n v="26880"/>
    <n v="161280"/>
    <n v="572.54399999999998"/>
    <n v="1428"/>
    <s v="Lata"/>
    <n v="270"/>
    <s v="No"/>
    <s v="No"/>
    <s v="Si"/>
    <s v="Si"/>
    <s v="Si"/>
    <s v="No"/>
    <d v="2026-10-03T00:00:00"/>
    <s v=""/>
  </r>
  <r>
    <s v="M_H10_DER"/>
    <x v="8"/>
    <x v="8"/>
    <n v="50"/>
    <m/>
    <m/>
    <d v="2026-11-04T00:00:00"/>
    <n v="196"/>
    <s v="Mayor a 120 días"/>
    <n v="0.72592592592592597"/>
    <m/>
    <x v="1"/>
    <s v=""/>
    <d v="2026-02-07T00:00:00"/>
    <n v="24000"/>
    <n v="144000"/>
    <n v="511.2"/>
    <n v="1428"/>
    <s v="Lata"/>
    <n v="270"/>
    <s v="No"/>
    <s v="No"/>
    <s v="Si"/>
    <s v="Si"/>
    <s v="Si"/>
    <s v="No"/>
    <d v="2026-10-05T00:00:00"/>
    <s v=""/>
  </r>
  <r>
    <s v="M_H10_DER"/>
    <x v="8"/>
    <x v="8"/>
    <n v="18"/>
    <m/>
    <m/>
    <d v="2026-11-02T00:00:00"/>
    <n v="194"/>
    <s v="Mayor a 120 días"/>
    <n v="0.71851851851851856"/>
    <m/>
    <x v="1"/>
    <s v=""/>
    <d v="2026-02-05T00:00:00"/>
    <n v="8640"/>
    <n v="51840"/>
    <n v="184.03200000000001"/>
    <n v="1428"/>
    <s v="Lata"/>
    <n v="270"/>
    <s v="No"/>
    <s v="No"/>
    <s v="Si"/>
    <s v="Si"/>
    <s v="Si"/>
    <s v="No"/>
    <d v="2026-10-03T00:00:00"/>
    <s v=""/>
  </r>
  <r>
    <s v="M_H10_IZQ_"/>
    <x v="40"/>
    <x v="36"/>
    <n v="117"/>
    <m/>
    <m/>
    <d v="2027-04-10T00:00:00"/>
    <n v="353"/>
    <s v="Mayor a 120 días"/>
    <n v="0.9671232876712329"/>
    <m/>
    <x v="1"/>
    <s v=""/>
    <d v="2026-04-10T00:00:00"/>
    <n v="44928"/>
    <n v="269568"/>
    <n v="566.09280000000001"/>
    <n v="9508"/>
    <s v="NR"/>
    <n v="365"/>
    <s v="No"/>
    <s v="No"/>
    <s v="Si"/>
    <s v="Si"/>
    <s v="Si"/>
    <s v="No"/>
    <d v="2027-03-11T00:00:00"/>
    <s v=""/>
  </r>
  <r>
    <s v="M_H11_DER_"/>
    <x v="7"/>
    <x v="7"/>
    <n v="69"/>
    <m/>
    <m/>
    <d v="2026-12-28T00:00:00"/>
    <n v="250"/>
    <s v="Mayor a 120 días"/>
    <n v="0.92592592592592593"/>
    <m/>
    <x v="1"/>
    <s v=""/>
    <d v="2026-04-02T00:00:00"/>
    <n v="33120"/>
    <n v="198720"/>
    <n v="655.77599999999995"/>
    <n v="5252"/>
    <s v="Lata"/>
    <n v="270"/>
    <s v="No"/>
    <s v="No"/>
    <s v="Si"/>
    <s v="Si"/>
    <s v="Si"/>
    <s v="No"/>
    <d v="2026-11-28T00:00:00"/>
    <s v=""/>
  </r>
  <r>
    <s v="M_H11_IZQ_"/>
    <x v="40"/>
    <x v="36"/>
    <n v="117"/>
    <m/>
    <m/>
    <d v="2027-04-11T00:00:00"/>
    <n v="354"/>
    <s v="Mayor a 120 días"/>
    <n v="0.96986301369863015"/>
    <m/>
    <x v="1"/>
    <s v=""/>
    <d v="2026-04-11T00:00:00"/>
    <n v="44928"/>
    <n v="269568"/>
    <n v="566.09280000000001"/>
    <n v="9508"/>
    <s v="NR"/>
    <n v="365"/>
    <s v="No"/>
    <s v="No"/>
    <s v="Si"/>
    <s v="Si"/>
    <s v="Si"/>
    <s v="No"/>
    <d v="2027-03-12T00:00:00"/>
    <s v=""/>
  </r>
  <r>
    <s v="M_H12_DER_"/>
    <x v="40"/>
    <x v="36"/>
    <n v="117"/>
    <m/>
    <m/>
    <d v="2027-04-16T00:00:00"/>
    <n v="359"/>
    <s v="Mayor a 120 días"/>
    <n v="0.98356164383561639"/>
    <m/>
    <x v="1"/>
    <s v=""/>
    <d v="2026-04-16T00:00:00"/>
    <n v="44928"/>
    <n v="269568"/>
    <n v="566.09280000000001"/>
    <n v="9508"/>
    <s v="NR"/>
    <n v="365"/>
    <s v="No"/>
    <s v="No"/>
    <s v="Si"/>
    <s v="Si"/>
    <s v="Si"/>
    <s v="No"/>
    <d v="2027-03-17T00:00:00"/>
    <s v=""/>
  </r>
  <r>
    <s v="M_H12_IZQ_"/>
    <x v="6"/>
    <x v="6"/>
    <n v="42"/>
    <m/>
    <m/>
    <d v="2026-10-20T00:00:00"/>
    <n v="181"/>
    <s v="Mayor a 120 días"/>
    <n v="0.67037037037037039"/>
    <m/>
    <x v="6"/>
    <s v="Excluir"/>
    <d v="2026-01-23T00:00:00"/>
    <n v="20160"/>
    <n v="120960"/>
    <n v="399.16800000000001"/>
    <n v="2174"/>
    <s v="Lata"/>
    <n v="270"/>
    <s v="No"/>
    <s v="No"/>
    <s v="No"/>
    <s v="Si"/>
    <s v="Si"/>
    <s v="No"/>
    <d v="2026-09-20T00:00:00"/>
    <s v=""/>
  </r>
  <r>
    <s v="M_H12_IZQ_"/>
    <x v="6"/>
    <x v="6"/>
    <n v="33"/>
    <m/>
    <m/>
    <d v="2027-01-11T00:00:00"/>
    <n v="264"/>
    <s v="Mayor a 120 días"/>
    <n v="0.97777777777777775"/>
    <m/>
    <x v="6"/>
    <s v="Excluir"/>
    <d v="2026-04-16T00:00:00"/>
    <n v="15840"/>
    <n v="95040"/>
    <n v="313.63200000000001"/>
    <n v="2174"/>
    <s v="Lata"/>
    <n v="270"/>
    <s v="No"/>
    <s v="No"/>
    <s v="Si"/>
    <s v="Si"/>
    <s v="Si"/>
    <s v="No"/>
    <d v="2026-12-12T00:00:00"/>
    <s v=""/>
  </r>
  <r>
    <s v="M_H12_IZQ_ATRAS"/>
    <x v="40"/>
    <x v="36"/>
    <n v="12"/>
    <m/>
    <m/>
    <d v="2027-04-09T00:00:00"/>
    <n v="352"/>
    <s v="Mayor a 120 días"/>
    <n v="0.96438356164383565"/>
    <m/>
    <x v="3"/>
    <s v="Excluir"/>
    <d v="2026-04-09T00:00:00"/>
    <n v="4608"/>
    <n v="27648"/>
    <n v="58.0608"/>
    <n v="9508"/>
    <s v="NR"/>
    <n v="365"/>
    <s v="No"/>
    <s v="No"/>
    <s v="Si"/>
    <s v="Si"/>
    <s v="Si"/>
    <s v="No"/>
    <d v="2027-03-10T00:00:00"/>
    <s v=""/>
  </r>
  <r>
    <s v="M_H13_DER_"/>
    <x v="9"/>
    <x v="9"/>
    <n v="36"/>
    <m/>
    <m/>
    <d v="2027-03-05T00:00:00"/>
    <n v="317"/>
    <s v="Mayor a 120 días"/>
    <n v="0.86849315068493149"/>
    <m/>
    <x v="1"/>
    <s v=""/>
    <d v="2026-03-05T00:00:00"/>
    <n v="17280"/>
    <n v="103680"/>
    <n v="342.14400000000001"/>
    <n v="16210"/>
    <s v="Lata"/>
    <n v="365"/>
    <s v="No"/>
    <s v="No"/>
    <s v="Si"/>
    <s v="Si"/>
    <s v="Si"/>
    <s v="No"/>
    <d v="2027-02-03T00:00:00"/>
    <s v=""/>
  </r>
  <r>
    <s v="M_H13_DER_ATRAS"/>
    <x v="43"/>
    <x v="39"/>
    <n v="11"/>
    <m/>
    <m/>
    <d v="2026-12-10T00:00:00"/>
    <n v="232"/>
    <s v="Mayor a 120 días"/>
    <n v="0.85925925925925928"/>
    <m/>
    <x v="5"/>
    <s v="Excluir"/>
    <d v="2026-03-15T00:00:00"/>
    <n v="5808"/>
    <n v="34848"/>
    <n v="108.0288"/>
    <n v="22269"/>
    <s v="Lata"/>
    <n v="270"/>
    <s v="No"/>
    <s v="No"/>
    <s v="Si"/>
    <s v="Si"/>
    <s v="Si"/>
    <s v="No"/>
    <d v="2026-11-10T00:00:00"/>
    <s v=""/>
  </r>
  <r>
    <s v="M_H13_IZQ_"/>
    <x v="40"/>
    <x v="36"/>
    <n v="49"/>
    <m/>
    <m/>
    <d v="2027-04-21T00:00:00"/>
    <n v="364"/>
    <s v="Mayor a 120 días"/>
    <n v="0.99726027397260275"/>
    <m/>
    <x v="1"/>
    <s v=""/>
    <d v="2026-04-21T00:00:00"/>
    <n v="18816"/>
    <n v="112896"/>
    <n v="237.08160000000001"/>
    <n v="9508"/>
    <s v="NR"/>
    <n v="365"/>
    <s v="No"/>
    <s v="No"/>
    <s v="Si"/>
    <s v="Si"/>
    <s v="Si"/>
    <s v="No"/>
    <d v="2027-03-22T00:00:00"/>
    <s v=""/>
  </r>
  <r>
    <s v="M_H13_IZQ_"/>
    <x v="9"/>
    <x v="9"/>
    <n v="1"/>
    <m/>
    <m/>
    <d v="2027-03-05T00:00:00"/>
    <n v="317"/>
    <s v="Mayor a 120 días"/>
    <n v="0.86849315068493149"/>
    <m/>
    <x v="1"/>
    <s v=""/>
    <d v="2026-03-05T00:00:00"/>
    <n v="480"/>
    <n v="2880"/>
    <n v="9.5039999999999996"/>
    <n v="16210"/>
    <s v="Lata"/>
    <n v="365"/>
    <s v="No"/>
    <s v="No"/>
    <s v="Si"/>
    <s v="Si"/>
    <s v="Si"/>
    <s v="No"/>
    <d v="2027-02-03T00:00:00"/>
    <s v=""/>
  </r>
  <r>
    <s v="M_H13_LAT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HPASILLO_"/>
    <x v="40"/>
    <x v="36"/>
    <n v="443"/>
    <m/>
    <m/>
    <d v="2027-04-19T00:00:00"/>
    <n v="362"/>
    <s v="Mayor a 120 días"/>
    <n v="0.99178082191780825"/>
    <m/>
    <x v="1"/>
    <s v=""/>
    <d v="2026-04-19T00:00:00"/>
    <n v="170112"/>
    <n v="1020672"/>
    <n v="2143.4112"/>
    <n v="9508"/>
    <s v="NR"/>
    <n v="365"/>
    <s v="No"/>
    <s v="No"/>
    <s v="Si"/>
    <s v="Si"/>
    <s v="Si"/>
    <s v="No"/>
    <d v="2027-03-20T00:00:00"/>
    <s v=""/>
  </r>
  <r>
    <s v="M_I1_DER_"/>
    <x v="40"/>
    <x v="36"/>
    <n v="61"/>
    <m/>
    <m/>
    <d v="2027-04-16T00:00:00"/>
    <n v="359"/>
    <s v="Mayor a 120 días"/>
    <n v="0.98356164383561639"/>
    <m/>
    <x v="1"/>
    <s v=""/>
    <d v="2026-04-16T00:00:00"/>
    <n v="23424"/>
    <n v="140544"/>
    <n v="295.14240000000001"/>
    <n v="9508"/>
    <s v="NR"/>
    <n v="365"/>
    <s v="No"/>
    <s v="No"/>
    <s v="Si"/>
    <s v="Si"/>
    <s v="Si"/>
    <s v="No"/>
    <d v="2027-03-17T00:00:00"/>
    <s v=""/>
  </r>
  <r>
    <s v="M_I2_DER_"/>
    <x v="40"/>
    <x v="36"/>
    <n v="61"/>
    <m/>
    <m/>
    <d v="2027-04-19T00:00:00"/>
    <n v="362"/>
    <s v="Mayor a 120 días"/>
    <n v="0.99178082191780825"/>
    <m/>
    <x v="1"/>
    <s v=""/>
    <d v="2026-04-19T00:00:00"/>
    <n v="23424"/>
    <n v="140544"/>
    <n v="295.14240000000001"/>
    <n v="9508"/>
    <s v="NR"/>
    <n v="365"/>
    <s v="No"/>
    <s v="No"/>
    <s v="Si"/>
    <s v="Si"/>
    <s v="Si"/>
    <s v="No"/>
    <d v="2027-03-20T00:00:00"/>
    <s v=""/>
  </r>
  <r>
    <s v="M_I2_IZQ_"/>
    <x v="40"/>
    <x v="36"/>
    <n v="61"/>
    <m/>
    <m/>
    <d v="2027-04-19T00:00:00"/>
    <n v="362"/>
    <s v="Mayor a 120 días"/>
    <n v="0.99178082191780825"/>
    <m/>
    <x v="1"/>
    <s v=""/>
    <d v="2026-04-19T00:00:00"/>
    <n v="23424"/>
    <n v="140544"/>
    <n v="295.14240000000001"/>
    <n v="9508"/>
    <s v="NR"/>
    <n v="365"/>
    <s v="No"/>
    <s v="No"/>
    <s v="Si"/>
    <s v="Si"/>
    <s v="Si"/>
    <s v="No"/>
    <d v="2027-03-20T00:00:00"/>
    <s v=""/>
  </r>
  <r>
    <s v="M_I3_DER"/>
    <x v="40"/>
    <x v="36"/>
    <n v="61"/>
    <m/>
    <m/>
    <d v="2027-04-19T00:00:00"/>
    <n v="362"/>
    <s v="Mayor a 120 días"/>
    <n v="0.99178082191780825"/>
    <m/>
    <x v="1"/>
    <s v=""/>
    <d v="2026-04-19T00:00:00"/>
    <n v="23424"/>
    <n v="140544"/>
    <n v="295.14240000000001"/>
    <n v="9508"/>
    <s v="NR"/>
    <n v="365"/>
    <s v="No"/>
    <s v="No"/>
    <s v="Si"/>
    <s v="Si"/>
    <s v="Si"/>
    <s v="No"/>
    <d v="2027-03-20T00:00:00"/>
    <s v=""/>
  </r>
  <r>
    <s v="M_I3_IZQ"/>
    <x v="8"/>
    <x v="8"/>
    <n v="66"/>
    <m/>
    <m/>
    <d v="2026-11-30T00:00:00"/>
    <n v="222"/>
    <s v="Mayor a 120 días"/>
    <n v="0.82222222222222219"/>
    <m/>
    <x v="1"/>
    <s v=""/>
    <d v="2026-03-05T00:00:00"/>
    <n v="31680"/>
    <n v="190080"/>
    <n v="674.78399999999999"/>
    <n v="1428"/>
    <s v="Lata"/>
    <n v="270"/>
    <s v="No"/>
    <s v="No"/>
    <s v="Si"/>
    <s v="Si"/>
    <s v="Si"/>
    <s v="No"/>
    <d v="2026-10-31T00:00:00"/>
    <s v=""/>
  </r>
  <r>
    <s v="M_I4_DER_"/>
    <x v="40"/>
    <x v="36"/>
    <n v="61"/>
    <m/>
    <m/>
    <d v="2027-04-18T00:00:00"/>
    <n v="361"/>
    <s v="Mayor a 120 días"/>
    <n v="0.989041095890411"/>
    <m/>
    <x v="1"/>
    <s v=""/>
    <d v="2026-04-18T00:00:00"/>
    <n v="23424"/>
    <n v="140544"/>
    <n v="295.14240000000001"/>
    <n v="9508"/>
    <s v="NR"/>
    <n v="365"/>
    <s v="No"/>
    <s v="No"/>
    <s v="Si"/>
    <s v="Si"/>
    <s v="Si"/>
    <s v="No"/>
    <d v="2027-03-19T00:00:00"/>
    <s v=""/>
  </r>
  <r>
    <s v="M_I4_IZQ_"/>
    <x v="45"/>
    <x v="41"/>
    <n v="21"/>
    <m/>
    <m/>
    <d v="2026-08-19T00:00:00"/>
    <n v="119"/>
    <s v="Menos de 120 días"/>
    <n v="0.66111111111111109"/>
    <m/>
    <x v="3"/>
    <s v="Excluir"/>
    <d v="2026-02-20T00:00:00"/>
    <n v="10080"/>
    <n v="60480"/>
    <n v="199.584"/>
    <n v="5255"/>
    <s v="Lata"/>
    <n v="180"/>
    <s v="No"/>
    <s v="No"/>
    <s v="No"/>
    <s v="Si"/>
    <s v="Si"/>
    <s v="No"/>
    <d v="2026-07-20T00:00:00"/>
    <s v=""/>
  </r>
  <r>
    <s v="E_ENTRE TUNELES "/>
    <x v="18"/>
    <x v="18"/>
    <n v="54"/>
    <m/>
    <m/>
    <d v="2026-11-12T00:00:00"/>
    <n v="204"/>
    <s v="Mayor a 120 días"/>
    <n v="0.75555555555555554"/>
    <s v="STEREO PICNIC SOLO T2"/>
    <x v="3"/>
    <s v="Excluir"/>
    <d v="2026-02-15T00:00:00"/>
    <n v="32400"/>
    <n v="194400"/>
    <n v="522.93600000000004"/>
    <n v="3228"/>
    <s v="Lata"/>
    <n v="270"/>
    <s v="No"/>
    <s v="No"/>
    <s v="Si"/>
    <s v="Si"/>
    <s v="Si"/>
    <s v="No"/>
    <d v="2026-10-13T00:00:00"/>
    <s v=""/>
  </r>
  <r>
    <s v="M_I5_"/>
    <x v="46"/>
    <x v="42"/>
    <n v="41"/>
    <m/>
    <m/>
    <d v="2026-12-17T00:00:00"/>
    <n v="239"/>
    <s v="Mayor a 120 días"/>
    <n v="0.88518518518518519"/>
    <m/>
    <x v="3"/>
    <s v="Excluir"/>
    <d v="2026-03-22T00:00:00"/>
    <n v="24600"/>
    <n v="147600"/>
    <n v="397.04399999999998"/>
    <n v="9909"/>
    <s v="Lata"/>
    <n v="270"/>
    <s v="No"/>
    <s v="No"/>
    <s v="Si"/>
    <s v="Si"/>
    <s v="Si"/>
    <s v="No"/>
    <d v="2026-11-17T00:00:00"/>
    <s v=""/>
  </r>
  <r>
    <s v="M_I5_"/>
    <x v="47"/>
    <x v="43"/>
    <n v="2"/>
    <m/>
    <m/>
    <d v="2027-01-02T00:00:00"/>
    <n v="255"/>
    <s v="Mayor a 120 días"/>
    <n v="0.94444444444444442"/>
    <m/>
    <x v="3"/>
    <s v="Excluir"/>
    <d v="2026-04-07T00:00:00"/>
    <n v="1200"/>
    <n v="7200"/>
    <n v="19.367999999999999"/>
    <n v="21189"/>
    <s v="Lata"/>
    <n v="270"/>
    <s v="No"/>
    <s v="No"/>
    <s v="Si"/>
    <s v="Si"/>
    <s v="Si"/>
    <s v="No"/>
    <d v="2026-12-03T00:00:00"/>
    <s v=""/>
  </r>
  <r>
    <s v="M_I6_DER_"/>
    <x v="47"/>
    <x v="43"/>
    <n v="31"/>
    <m/>
    <m/>
    <d v="2027-01-02T00:00:00"/>
    <n v="255"/>
    <s v="Mayor a 120 días"/>
    <n v="0.94444444444444442"/>
    <m/>
    <x v="1"/>
    <s v=""/>
    <d v="2026-04-07T00:00:00"/>
    <n v="18600"/>
    <n v="111600"/>
    <n v="300.20400000000001"/>
    <n v="21189"/>
    <s v="Lata"/>
    <n v="270"/>
    <s v="No"/>
    <s v="No"/>
    <s v="Si"/>
    <s v="Si"/>
    <s v="Si"/>
    <s v="No"/>
    <d v="2026-12-03T00:00:00"/>
    <s v=""/>
  </r>
  <r>
    <s v="M_I6_IZQ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I6_IZQ_"/>
    <x v="48"/>
    <x v="44"/>
    <m/>
    <n v="336"/>
    <m/>
    <d v="2026-08-14T00:00:00"/>
    <n v="114"/>
    <s v="Menos de 120 días"/>
    <n v="0.6333333333333333"/>
    <m/>
    <x v="7"/>
    <s v="Excluir"/>
    <d v="2026-02-15T00:00:00"/>
    <n v="336"/>
    <n v="2016"/>
    <n v="7.1567999999999996"/>
    <n v="16466"/>
    <s v="Lata"/>
    <n v="180"/>
    <s v="No"/>
    <s v="No"/>
    <s v="No"/>
    <s v="Si"/>
    <s v="Si"/>
    <s v="No"/>
    <d v="2026-07-15T00:00:00"/>
    <s v=""/>
  </r>
  <r>
    <s v="M_I6_IZQ_"/>
    <x v="49"/>
    <x v="45"/>
    <m/>
    <n v="70"/>
    <m/>
    <d v="2026-12-12T00:00:00"/>
    <n v="234"/>
    <s v="Mayor a 120 días"/>
    <n v="0.8666666666666667"/>
    <m/>
    <x v="7"/>
    <s v="Excluir"/>
    <d v="2026-03-17T00:00:00"/>
    <n v="70"/>
    <n v="420"/>
    <n v="1.302"/>
    <n v="22271"/>
    <s v="Lata"/>
    <n v="270"/>
    <s v="No"/>
    <s v="No"/>
    <s v="Si"/>
    <s v="Si"/>
    <s v="Si"/>
    <s v="No"/>
    <d v="2026-11-12T00:00:00"/>
    <s v=""/>
  </r>
  <r>
    <s v="M_I6_IZQ_"/>
    <x v="48"/>
    <x v="44"/>
    <m/>
    <n v="11"/>
    <m/>
    <d v="2026-07-12T00:00:00"/>
    <n v="81"/>
    <s v="Menos de 90 dìas"/>
    <n v="0.45"/>
    <m/>
    <x v="7"/>
    <s v="Excluir"/>
    <d v="2026-01-13T00:00:00"/>
    <n v="11"/>
    <n v="66"/>
    <n v="0.23430000000000001"/>
    <n v="16466"/>
    <s v="Lata"/>
    <n v="180"/>
    <s v="No"/>
    <s v="Si"/>
    <s v="No"/>
    <s v="Si"/>
    <s v="No"/>
    <s v="No"/>
    <d v="2026-06-12T00:00:00"/>
    <s v=""/>
  </r>
  <r>
    <s v="M_I6_IZQ_"/>
    <x v="50"/>
    <x v="46"/>
    <m/>
    <n v="2"/>
    <m/>
    <d v="2026-09-04T00:00:00"/>
    <n v="135"/>
    <s v="Mayor a 120 días"/>
    <n v="0.75"/>
    <m/>
    <x v="7"/>
    <s v="Excluir"/>
    <d v="2026-03-08T00:00:00"/>
    <n v="2"/>
    <n v="12"/>
    <n v="3.7199999999999997E-2"/>
    <n v="22265"/>
    <s v="Lata"/>
    <n v="180"/>
    <s v="No"/>
    <s v="No"/>
    <s v="Si"/>
    <s v="Si"/>
    <s v="Si"/>
    <s v="No"/>
    <d v="2026-08-05T00:00:00"/>
    <s v=""/>
  </r>
  <r>
    <s v="M_I6_IZQ_"/>
    <x v="51"/>
    <x v="47"/>
    <m/>
    <n v="50"/>
    <m/>
    <d v="2026-12-12T00:00:00"/>
    <n v="234"/>
    <s v="Mayor a 120 días"/>
    <n v="0.8666666666666667"/>
    <m/>
    <x v="7"/>
    <s v="Excluir"/>
    <d v="2026-03-17T00:00:00"/>
    <n v="50"/>
    <n v="300"/>
    <n v="0.80700000000000005"/>
    <n v="21203"/>
    <s v="Lata"/>
    <n v="270"/>
    <s v="No"/>
    <s v="No"/>
    <s v="Si"/>
    <s v="Si"/>
    <s v="Si"/>
    <s v="No"/>
    <d v="2026-11-12T00:00:00"/>
    <s v=""/>
  </r>
  <r>
    <s v="M_I6_IZQ_"/>
    <x v="43"/>
    <x v="39"/>
    <m/>
    <n v="25"/>
    <m/>
    <d v="2026-12-05T00:00:00"/>
    <n v="227"/>
    <s v="Mayor a 120 días"/>
    <n v="0.84074074074074079"/>
    <m/>
    <x v="7"/>
    <s v="Excluir"/>
    <d v="2026-03-10T00:00:00"/>
    <n v="25"/>
    <n v="150"/>
    <n v="0.46500000000000002"/>
    <n v="22269"/>
    <s v="Lata"/>
    <n v="270"/>
    <s v="No"/>
    <s v="No"/>
    <s v="Si"/>
    <s v="Si"/>
    <s v="Si"/>
    <s v="No"/>
    <d v="2026-11-05T00:00:00"/>
    <s v=""/>
  </r>
  <r>
    <s v="M_I6_IZQ_"/>
    <x v="52"/>
    <x v="48"/>
    <m/>
    <n v="10"/>
    <m/>
    <d v="2026-09-21T00:00:00"/>
    <n v="152"/>
    <s v="Mayor a 120 días"/>
    <n v="0.84444444444444444"/>
    <m/>
    <x v="7"/>
    <s v="Excluir"/>
    <d v="2026-03-25T00:00:00"/>
    <n v="10"/>
    <n v="60"/>
    <n v="0.16139999999999999"/>
    <n v="22135"/>
    <s v="Lata"/>
    <n v="180"/>
    <s v="No"/>
    <s v="No"/>
    <s v="Si"/>
    <s v="Si"/>
    <s v="Si"/>
    <s v="No"/>
    <d v="2026-08-22T00:00:00"/>
    <s v=""/>
  </r>
  <r>
    <s v="M_I6_IZQ_"/>
    <x v="53"/>
    <x v="49"/>
    <m/>
    <n v="8"/>
    <m/>
    <d v="2026-10-24T00:00:00"/>
    <n v="185"/>
    <s v="Mayor a 120 días"/>
    <n v="0.68518518518518523"/>
    <m/>
    <x v="7"/>
    <s v="Excluir"/>
    <d v="2026-01-27T00:00:00"/>
    <n v="8"/>
    <n v="48"/>
    <n v="0.15840000000000001"/>
    <n v="8923"/>
    <s v="Lata"/>
    <n v="270"/>
    <s v="No"/>
    <s v="No"/>
    <s v="No"/>
    <s v="Si"/>
    <s v="Si"/>
    <s v="No"/>
    <d v="2026-09-24T00:00:00"/>
    <s v=""/>
  </r>
  <r>
    <s v="M_I6_IZQ_"/>
    <x v="49"/>
    <x v="45"/>
    <m/>
    <n v="145"/>
    <m/>
    <d v="2026-12-24T00:00:00"/>
    <n v="246"/>
    <s v="Mayor a 120 días"/>
    <n v="0.91111111111111109"/>
    <m/>
    <x v="7"/>
    <s v="Excluir"/>
    <d v="2026-03-29T00:00:00"/>
    <n v="145"/>
    <n v="870"/>
    <n v="2.6970000000000001"/>
    <n v="22271"/>
    <s v="Lata"/>
    <n v="270"/>
    <s v="No"/>
    <s v="No"/>
    <s v="Si"/>
    <s v="Si"/>
    <s v="Si"/>
    <s v="No"/>
    <d v="2026-11-24T00:00:00"/>
    <s v=""/>
  </r>
  <r>
    <s v="M_I6_IZQ_"/>
    <x v="49"/>
    <x v="45"/>
    <m/>
    <n v="120"/>
    <m/>
    <d v="2026-12-12T00:00:00"/>
    <n v="234"/>
    <s v="Mayor a 120 días"/>
    <n v="0.8666666666666667"/>
    <m/>
    <x v="7"/>
    <s v="Excluir"/>
    <d v="2026-03-17T00:00:00"/>
    <n v="120"/>
    <n v="720"/>
    <n v="2.2320000000000002"/>
    <n v="22271"/>
    <s v="Lata"/>
    <n v="270"/>
    <s v="No"/>
    <s v="No"/>
    <s v="Si"/>
    <s v="Si"/>
    <s v="Si"/>
    <s v="No"/>
    <d v="2026-11-12T00:00:00"/>
    <s v=""/>
  </r>
  <r>
    <s v="M_I6_IZQ_"/>
    <x v="49"/>
    <x v="45"/>
    <m/>
    <n v="432"/>
    <m/>
    <d v="2026-12-23T00:00:00"/>
    <n v="245"/>
    <s v="Mayor a 120 días"/>
    <n v="0.90740740740740744"/>
    <m/>
    <x v="7"/>
    <s v="Excluir"/>
    <d v="2026-03-28T00:00:00"/>
    <n v="432"/>
    <n v="2592"/>
    <n v="8.0351999999999997"/>
    <n v="22271"/>
    <s v="Lata"/>
    <n v="270"/>
    <s v="No"/>
    <s v="No"/>
    <s v="Si"/>
    <s v="Si"/>
    <s v="Si"/>
    <s v="No"/>
    <d v="2026-11-23T00:00:00"/>
    <s v=""/>
  </r>
  <r>
    <s v="M_I6_IZQ_"/>
    <x v="46"/>
    <x v="42"/>
    <m/>
    <n v="40"/>
    <m/>
    <d v="2026-12-17T00:00:00"/>
    <n v="239"/>
    <s v="Mayor a 120 días"/>
    <n v="0.88518518518518519"/>
    <m/>
    <x v="7"/>
    <s v="Excluir"/>
    <d v="2026-03-22T00:00:00"/>
    <n v="40"/>
    <n v="240"/>
    <n v="0.64559999999999995"/>
    <n v="9909"/>
    <s v="Lata"/>
    <n v="270"/>
    <s v="No"/>
    <s v="No"/>
    <s v="Si"/>
    <s v="Si"/>
    <s v="Si"/>
    <s v="No"/>
    <d v="2026-11-17T00:00:00"/>
    <s v=""/>
  </r>
  <r>
    <s v="M_I6_IZQ_"/>
    <x v="54"/>
    <x v="50"/>
    <m/>
    <n v="21"/>
    <m/>
    <d v="2026-12-24T00:00:00"/>
    <n v="246"/>
    <s v="Mayor a 120 días"/>
    <n v="0.91111111111111109"/>
    <m/>
    <x v="7"/>
    <s v="Excluir"/>
    <d v="2026-03-29T00:00:00"/>
    <n v="21"/>
    <n v="126"/>
    <n v="0.3906"/>
    <n v="22270"/>
    <s v="Lata"/>
    <n v="270"/>
    <s v="No"/>
    <s v="No"/>
    <s v="Si"/>
    <s v="Si"/>
    <s v="Si"/>
    <s v="No"/>
    <d v="2026-11-24T00:00:00"/>
    <s v=""/>
  </r>
  <r>
    <s v="M_I6_IZQ_"/>
    <x v="55"/>
    <x v="51"/>
    <n v="1"/>
    <m/>
    <m/>
    <d v="2026-12-11T00:00:00"/>
    <n v="233"/>
    <s v="Mayor a 120 días"/>
    <n v="0.86296296296296293"/>
    <m/>
    <x v="7"/>
    <s v="Excluir"/>
    <d v="2026-03-16T00:00:00"/>
    <n v="240"/>
    <n v="1440"/>
    <n v="4.32"/>
    <n v="20463"/>
    <s v="NR"/>
    <n v="270"/>
    <s v="No"/>
    <s v="No"/>
    <s v="Si"/>
    <s v="Si"/>
    <s v="Si"/>
    <s v="No"/>
    <d v="2026-11-11T00:00:00"/>
    <s v=""/>
  </r>
  <r>
    <s v="M_I6_IZQ_"/>
    <x v="48"/>
    <x v="44"/>
    <n v="1"/>
    <m/>
    <m/>
    <d v="2026-08-17T00:00:00"/>
    <n v="117"/>
    <s v="Menos de 120 días"/>
    <n v="0.65"/>
    <m/>
    <x v="7"/>
    <s v="Excluir"/>
    <d v="2026-02-18T00:00:00"/>
    <n v="480"/>
    <n v="2880"/>
    <n v="10.224"/>
    <n v="16466"/>
    <s v="Lata"/>
    <n v="180"/>
    <s v="No"/>
    <s v="No"/>
    <s v="No"/>
    <s v="Si"/>
    <s v="Si"/>
    <s v="No"/>
    <d v="2026-07-18T00:00:00"/>
    <s v=""/>
  </r>
  <r>
    <s v="M_I6_IZQ_"/>
    <x v="48"/>
    <x v="44"/>
    <n v="1"/>
    <m/>
    <m/>
    <d v="2026-07-12T00:00:00"/>
    <n v="81"/>
    <s v="Menos de 90 dìas"/>
    <n v="0.45"/>
    <m/>
    <x v="7"/>
    <s v="Excluir"/>
    <d v="2026-01-13T00:00:00"/>
    <n v="480"/>
    <n v="2880"/>
    <n v="10.224"/>
    <n v="16466"/>
    <s v="Lata"/>
    <n v="180"/>
    <s v="No"/>
    <s v="Si"/>
    <s v="No"/>
    <s v="Si"/>
    <s v="No"/>
    <s v="No"/>
    <d v="2026-06-12T00:00:00"/>
    <s v=""/>
  </r>
  <r>
    <s v="M_I6_IZQ_"/>
    <x v="48"/>
    <x v="44"/>
    <n v="1"/>
    <m/>
    <m/>
    <d v="2026-07-18T00:00:00"/>
    <n v="87"/>
    <s v="Menos de 90 dìas"/>
    <n v="0.48333333333333334"/>
    <m/>
    <x v="7"/>
    <s v="Excluir"/>
    <d v="2026-01-19T00:00:00"/>
    <n v="480"/>
    <n v="2880"/>
    <n v="10.224"/>
    <n v="16466"/>
    <s v="Lata"/>
    <n v="180"/>
    <s v="No"/>
    <s v="Si"/>
    <s v="No"/>
    <s v="Si"/>
    <s v="No"/>
    <s v="No"/>
    <d v="2026-06-18T00:00:00"/>
    <s v=""/>
  </r>
  <r>
    <s v="M_I6_IZQ_"/>
    <x v="7"/>
    <x v="7"/>
    <m/>
    <n v="136"/>
    <m/>
    <d v="2026-11-30T00:00:00"/>
    <n v="222"/>
    <s v="Mayor a 120 días"/>
    <n v="0.82222222222222219"/>
    <m/>
    <x v="7"/>
    <s v="Excluir"/>
    <d v="2026-03-05T00:00:00"/>
    <n v="136"/>
    <n v="816"/>
    <n v="2.6928000000000001"/>
    <n v="5252"/>
    <s v="Lata"/>
    <n v="270"/>
    <s v="No"/>
    <s v="No"/>
    <s v="Si"/>
    <s v="Si"/>
    <s v="Si"/>
    <s v="No"/>
    <d v="2026-10-31T00:00:00"/>
    <s v=""/>
  </r>
  <r>
    <s v="M_I6_IZQ_"/>
    <x v="56"/>
    <x v="52"/>
    <m/>
    <n v="6"/>
    <m/>
    <d v="2026-08-20T00:00:00"/>
    <n v="120"/>
    <s v="Mayor a 120 días"/>
    <n v="0.66666666666666663"/>
    <m/>
    <x v="7"/>
    <s v="Excluir"/>
    <d v="2026-02-21T00:00:00"/>
    <n v="6"/>
    <n v="36"/>
    <n v="0.1116"/>
    <n v="23013"/>
    <s v="Lata"/>
    <n v="180"/>
    <s v="No"/>
    <s v="No"/>
    <s v="No"/>
    <s v="Si"/>
    <s v="Si"/>
    <s v="No"/>
    <d v="2026-07-21T00:00:00"/>
    <s v=""/>
  </r>
  <r>
    <s v="E_ENTRE TUNELES "/>
    <x v="55"/>
    <x v="51"/>
    <m/>
    <m/>
    <n v="1560"/>
    <d v="2026-08-14T00:00:00"/>
    <n v="114"/>
    <s v="Menos de 120 días"/>
    <n v="0.42222222222222222"/>
    <s v="X24"/>
    <x v="7"/>
    <s v="Excluir"/>
    <d v="2025-11-17T00:00:00"/>
    <n v="0"/>
    <n v="1560"/>
    <n v="4.68"/>
    <n v="20463"/>
    <s v="NR"/>
    <n v="270"/>
    <s v="No"/>
    <s v="No"/>
    <s v="No"/>
    <s v="Si"/>
    <s v="Si"/>
    <s v="No"/>
    <d v="2026-07-15T00:00:00"/>
    <s v=""/>
  </r>
  <r>
    <s v="E_ENTRE TUNELES "/>
    <x v="55"/>
    <x v="51"/>
    <m/>
    <m/>
    <n v="1560"/>
    <d v="2026-08-14T00:00:00"/>
    <n v="114"/>
    <s v="Menos de 120 días"/>
    <n v="0.42222222222222222"/>
    <s v="X24"/>
    <x v="7"/>
    <s v="Excluir"/>
    <d v="2025-11-17T00:00:00"/>
    <n v="0"/>
    <n v="1560"/>
    <n v="4.68"/>
    <n v="20463"/>
    <s v="NR"/>
    <n v="270"/>
    <s v="No"/>
    <s v="No"/>
    <s v="No"/>
    <s v="Si"/>
    <s v="Si"/>
    <s v="No"/>
    <d v="2026-07-15T00:00:00"/>
    <s v=""/>
  </r>
  <r>
    <s v="E_ENTRE TUNELES "/>
    <x v="49"/>
    <x v="45"/>
    <n v="2"/>
    <m/>
    <m/>
    <d v="2026-12-01T00:00:00"/>
    <n v="223"/>
    <s v="Mayor a 120 días"/>
    <n v="0.82592592592592595"/>
    <d v="2026-11-11T00:00:00"/>
    <x v="7"/>
    <s v="Excluir"/>
    <d v="2026-03-06T00:00:00"/>
    <n v="1056"/>
    <n v="6336"/>
    <n v="19.6416"/>
    <n v="22271"/>
    <s v="Lata"/>
    <n v="270"/>
    <s v="No"/>
    <s v="No"/>
    <s v="Si"/>
    <s v="Si"/>
    <s v="Si"/>
    <s v="No"/>
    <d v="2026-11-01T00:00:00"/>
    <s v=""/>
  </r>
  <r>
    <s v="E_ENTRE TUNELES "/>
    <x v="49"/>
    <x v="45"/>
    <n v="2"/>
    <m/>
    <m/>
    <d v="2026-11-03T00:00:00"/>
    <n v="195"/>
    <s v="Mayor a 120 días"/>
    <n v="0.72222222222222221"/>
    <s v="SIX SUELTO"/>
    <x v="3"/>
    <s v="Excluir"/>
    <d v="2026-02-06T00:00:00"/>
    <n v="1056"/>
    <n v="6336"/>
    <n v="19.6416"/>
    <n v="22271"/>
    <s v="Lata"/>
    <n v="270"/>
    <s v="No"/>
    <s v="No"/>
    <s v="Si"/>
    <s v="Si"/>
    <s v="Si"/>
    <s v="No"/>
    <d v="2026-10-04T00:00:00"/>
    <s v=""/>
  </r>
  <r>
    <s v="E_ENTRE TUNELES "/>
    <x v="49"/>
    <x v="45"/>
    <n v="1"/>
    <m/>
    <m/>
    <d v="2026-11-03T00:00:00"/>
    <n v="195"/>
    <s v="Mayor a 120 días"/>
    <n v="0.72222222222222221"/>
    <m/>
    <x v="7"/>
    <s v="Excluir"/>
    <d v="2026-02-06T00:00:00"/>
    <n v="528"/>
    <n v="3168"/>
    <n v="9.8208000000000002"/>
    <n v="22271"/>
    <s v="Lata"/>
    <n v="270"/>
    <s v="No"/>
    <s v="No"/>
    <s v="Si"/>
    <s v="Si"/>
    <s v="Si"/>
    <s v="No"/>
    <d v="2026-10-04T00:00:00"/>
    <s v=""/>
  </r>
  <r>
    <s v="E_ENTRE TUNELES "/>
    <x v="49"/>
    <x v="45"/>
    <n v="1"/>
    <m/>
    <m/>
    <d v="2026-11-04T00:00:00"/>
    <n v="196"/>
    <s v="Mayor a 120 días"/>
    <n v="0.72592592592592597"/>
    <m/>
    <x v="7"/>
    <s v="Excluir"/>
    <d v="2026-02-07T00:00:00"/>
    <n v="528"/>
    <n v="3168"/>
    <n v="9.8208000000000002"/>
    <n v="22271"/>
    <s v="Lata"/>
    <n v="270"/>
    <s v="No"/>
    <s v="No"/>
    <s v="Si"/>
    <s v="Si"/>
    <s v="Si"/>
    <s v="No"/>
    <d v="2026-10-05T00:00:00"/>
    <s v=""/>
  </r>
  <r>
    <s v="E_ENTRE TUNELES "/>
    <x v="49"/>
    <x v="45"/>
    <n v="1"/>
    <m/>
    <m/>
    <d v="2026-10-05T00:00:00"/>
    <n v="166"/>
    <s v="Mayor a 120 días"/>
    <n v="0.61481481481481481"/>
    <m/>
    <x v="7"/>
    <s v="Excluir"/>
    <d v="2026-01-08T00:00:00"/>
    <n v="528"/>
    <n v="3168"/>
    <n v="9.8208000000000002"/>
    <n v="22271"/>
    <s v="Lata"/>
    <n v="270"/>
    <s v="No"/>
    <s v="No"/>
    <s v="No"/>
    <s v="Si"/>
    <s v="Si"/>
    <s v="No"/>
    <d v="2026-09-05T00:00:00"/>
    <s v=""/>
  </r>
  <r>
    <s v="E_ENTRE TUNELES "/>
    <x v="49"/>
    <x v="45"/>
    <n v="1"/>
    <m/>
    <m/>
    <d v="2026-10-05T00:00:00"/>
    <n v="166"/>
    <s v="Mayor a 120 días"/>
    <n v="0.61481481481481481"/>
    <m/>
    <x v="7"/>
    <s v="Excluir"/>
    <d v="2026-01-08T00:00:00"/>
    <n v="528"/>
    <n v="3168"/>
    <n v="9.8208000000000002"/>
    <n v="22271"/>
    <s v="Lata"/>
    <n v="270"/>
    <s v="No"/>
    <s v="No"/>
    <s v="No"/>
    <s v="Si"/>
    <s v="Si"/>
    <s v="No"/>
    <d v="2026-09-05T00:00:00"/>
    <s v=""/>
  </r>
  <r>
    <s v="E_ENTRE TUNELES "/>
    <x v="49"/>
    <x v="45"/>
    <m/>
    <n v="453"/>
    <m/>
    <d v="2026-05-14T00:00:00"/>
    <n v="22"/>
    <s v="Menos de 30 días"/>
    <n v="8.1481481481481488E-2"/>
    <s v="14/06 Y 18/6"/>
    <x v="3"/>
    <s v="Excluir"/>
    <d v="2025-08-17T00:00:00"/>
    <n v="453"/>
    <n v="2718"/>
    <n v="8.4258000000000006"/>
    <n v="22271"/>
    <s v="Lata"/>
    <n v="270"/>
    <s v="No"/>
    <s v="No"/>
    <s v="No"/>
    <s v="No"/>
    <s v="No"/>
    <s v="Bloquear"/>
    <d v="2026-04-14T00:00:00"/>
    <s v=""/>
  </r>
  <r>
    <s v="E_ENTRE TUNELES "/>
    <x v="49"/>
    <x v="45"/>
    <n v="1"/>
    <m/>
    <m/>
    <d v="2026-11-16T00:00:00"/>
    <n v="208"/>
    <s v="Mayor a 120 días"/>
    <n v="0.77037037037037037"/>
    <m/>
    <x v="7"/>
    <s v="Excluir"/>
    <d v="2026-02-19T00:00:00"/>
    <n v="528"/>
    <n v="3168"/>
    <n v="9.8208000000000002"/>
    <n v="22271"/>
    <s v="Lata"/>
    <n v="270"/>
    <s v="No"/>
    <s v="No"/>
    <s v="Si"/>
    <s v="Si"/>
    <s v="Si"/>
    <s v="No"/>
    <d v="2026-10-17T00:00:00"/>
    <s v=""/>
  </r>
  <r>
    <s v="E_ENTRE TUNELES "/>
    <x v="49"/>
    <x v="45"/>
    <n v="1"/>
    <m/>
    <m/>
    <d v="2026-05-23T00:00:00"/>
    <n v="31"/>
    <s v="Menos de 60 días"/>
    <n v="0.11481481481481481"/>
    <s v="1-/12 Y 14/6"/>
    <x v="7"/>
    <s v="Excluir"/>
    <d v="2025-08-26T00:00:00"/>
    <n v="528"/>
    <n v="3168"/>
    <n v="9.8208000000000002"/>
    <n v="22271"/>
    <s v="Lata"/>
    <n v="270"/>
    <s v="No"/>
    <s v="Si"/>
    <s v="No"/>
    <s v="Si"/>
    <s v="No"/>
    <s v="No"/>
    <d v="2026-04-23T00:00:00"/>
    <s v=""/>
  </r>
  <r>
    <s v="E_ENTRE TUNELES "/>
    <x v="49"/>
    <x v="45"/>
    <n v="1"/>
    <m/>
    <m/>
    <d v="2026-07-15T00:00:00"/>
    <n v="84"/>
    <s v="Menos de 90 dìas"/>
    <n v="0.31111111111111112"/>
    <d v="2026-09-03T00:00:00"/>
    <x v="7"/>
    <s v="Excluir"/>
    <d v="2025-10-18T00:00:00"/>
    <n v="528"/>
    <n v="3168"/>
    <n v="9.8208000000000002"/>
    <n v="22271"/>
    <s v="Lata"/>
    <n v="270"/>
    <s v="No"/>
    <s v="Si"/>
    <s v="No"/>
    <s v="Si"/>
    <s v="No"/>
    <s v="No"/>
    <d v="2026-06-15T00:00:00"/>
    <s v=""/>
  </r>
  <r>
    <s v="E_ENTRE TUNELES "/>
    <x v="49"/>
    <x v="45"/>
    <n v="1"/>
    <m/>
    <m/>
    <d v="2026-10-04T00:00:00"/>
    <n v="165"/>
    <s v="Mayor a 120 días"/>
    <n v="0.61111111111111116"/>
    <d v="2026-11-04T00:00:00"/>
    <x v="7"/>
    <s v="Excluir"/>
    <d v="2026-01-07T00:00:00"/>
    <n v="528"/>
    <n v="3168"/>
    <n v="9.8208000000000002"/>
    <n v="22271"/>
    <s v="Lata"/>
    <n v="270"/>
    <s v="No"/>
    <s v="No"/>
    <s v="No"/>
    <s v="Si"/>
    <s v="Si"/>
    <s v="No"/>
    <d v="2026-09-04T00:00:00"/>
    <s v=""/>
  </r>
  <r>
    <s v="E_ENTRE TUNELES "/>
    <x v="49"/>
    <x v="45"/>
    <n v="1"/>
    <m/>
    <m/>
    <d v="2026-09-02T00:00:00"/>
    <n v="133"/>
    <s v="Mayor a 120 días"/>
    <n v="0.49259259259259258"/>
    <d v="2026-10-04T00:00:00"/>
    <x v="7"/>
    <s v="Excluir"/>
    <d v="2025-12-06T00:00:00"/>
    <n v="528"/>
    <n v="3168"/>
    <n v="9.8208000000000002"/>
    <n v="22271"/>
    <s v="Lata"/>
    <n v="270"/>
    <s v="No"/>
    <s v="No"/>
    <s v="No"/>
    <s v="Si"/>
    <s v="Si"/>
    <s v="No"/>
    <d v="2026-08-03T00:00:00"/>
    <s v=""/>
  </r>
  <r>
    <s v="E_ENTRE TUNELES "/>
    <x v="49"/>
    <x v="45"/>
    <n v="1"/>
    <m/>
    <m/>
    <d v="2026-06-15T00:00:00"/>
    <n v="54"/>
    <s v="Menos de 60 días"/>
    <n v="0.2"/>
    <d v="2026-06-16T00:00:00"/>
    <x v="7"/>
    <s v="Excluir"/>
    <d v="2025-09-18T00:00:00"/>
    <n v="528"/>
    <n v="3168"/>
    <n v="9.8208000000000002"/>
    <n v="22271"/>
    <s v="Lata"/>
    <n v="270"/>
    <s v="No"/>
    <s v="Si"/>
    <s v="No"/>
    <s v="Si"/>
    <s v="No"/>
    <s v="No"/>
    <d v="2026-05-16T00:00:00"/>
    <s v=""/>
  </r>
  <r>
    <s v="E_ENTRE TUNELES "/>
    <x v="49"/>
    <x v="45"/>
    <n v="1"/>
    <m/>
    <m/>
    <d v="2026-07-06T00:00:00"/>
    <n v="75"/>
    <s v="Menos de 90 dìas"/>
    <n v="0.27777777777777779"/>
    <m/>
    <x v="7"/>
    <s v="Excluir"/>
    <d v="2025-10-09T00:00:00"/>
    <n v="528"/>
    <n v="3168"/>
    <n v="9.8208000000000002"/>
    <n v="22271"/>
    <s v="Lata"/>
    <n v="270"/>
    <s v="No"/>
    <s v="Si"/>
    <s v="No"/>
    <s v="Si"/>
    <s v="No"/>
    <s v="No"/>
    <d v="2026-06-06T00:00:00"/>
    <s v=""/>
  </r>
  <r>
    <s v="E_ENTRE TUNELES "/>
    <x v="49"/>
    <x v="45"/>
    <n v="1"/>
    <m/>
    <m/>
    <d v="2026-08-18T00:00:00"/>
    <n v="118"/>
    <s v="Menos de 120 días"/>
    <n v="0.43703703703703706"/>
    <m/>
    <x v="7"/>
    <s v="Excluir"/>
    <d v="2025-11-21T00:00:00"/>
    <n v="528"/>
    <n v="3168"/>
    <n v="9.8208000000000002"/>
    <n v="22271"/>
    <s v="Lata"/>
    <n v="270"/>
    <s v="No"/>
    <s v="No"/>
    <s v="No"/>
    <s v="Si"/>
    <s v="Si"/>
    <s v="No"/>
    <d v="2026-07-19T00:00:00"/>
    <s v=""/>
  </r>
  <r>
    <s v="E_ENTRE TUNELES "/>
    <x v="49"/>
    <x v="45"/>
    <n v="1"/>
    <m/>
    <m/>
    <d v="2026-06-14T00:00:00"/>
    <n v="53"/>
    <s v="Menos de 60 días"/>
    <n v="0.1962962962962963"/>
    <m/>
    <x v="7"/>
    <s v="Excluir"/>
    <d v="2025-09-17T00:00:00"/>
    <n v="528"/>
    <n v="3168"/>
    <n v="9.8208000000000002"/>
    <n v="22271"/>
    <s v="Lata"/>
    <n v="270"/>
    <s v="No"/>
    <s v="Si"/>
    <s v="No"/>
    <s v="Si"/>
    <s v="No"/>
    <s v="No"/>
    <d v="2026-05-15T00:00:00"/>
    <s v=""/>
  </r>
  <r>
    <s v="E_ENTRE TUNELES "/>
    <x v="49"/>
    <x v="45"/>
    <n v="1"/>
    <m/>
    <m/>
    <d v="2026-09-03T00:00:00"/>
    <n v="134"/>
    <s v="Mayor a 120 días"/>
    <n v="0.49629629629629629"/>
    <s v="SIX SUELTO"/>
    <x v="3"/>
    <s v="Excluir"/>
    <d v="2025-12-07T00:00:00"/>
    <n v="528"/>
    <n v="3168"/>
    <n v="9.8208000000000002"/>
    <n v="22271"/>
    <s v="Lata"/>
    <n v="270"/>
    <s v="No"/>
    <s v="No"/>
    <s v="No"/>
    <s v="Si"/>
    <s v="Si"/>
    <s v="No"/>
    <d v="2026-08-04T00:00:00"/>
    <s v=""/>
  </r>
  <r>
    <s v="E_ENTRE TUNELES "/>
    <x v="49"/>
    <x v="45"/>
    <n v="1"/>
    <m/>
    <m/>
    <d v="2026-09-03T00:00:00"/>
    <n v="134"/>
    <s v="Mayor a 120 días"/>
    <n v="0.49629629629629629"/>
    <m/>
    <x v="7"/>
    <s v="Excluir"/>
    <d v="2025-12-07T00:00:00"/>
    <n v="528"/>
    <n v="3168"/>
    <n v="9.8208000000000002"/>
    <n v="22271"/>
    <s v="Lata"/>
    <n v="270"/>
    <s v="No"/>
    <s v="No"/>
    <s v="No"/>
    <s v="Si"/>
    <s v="Si"/>
    <s v="No"/>
    <d v="2026-08-04T00:00:00"/>
    <s v=""/>
  </r>
  <r>
    <s v="E_ENTRE TUNELES "/>
    <x v="49"/>
    <x v="45"/>
    <n v="2"/>
    <m/>
    <m/>
    <d v="2026-09-02T00:00:00"/>
    <n v="133"/>
    <s v="Mayor a 120 días"/>
    <n v="0.49259259259259258"/>
    <m/>
    <x v="7"/>
    <s v="Excluir"/>
    <d v="2025-12-06T00:00:00"/>
    <n v="1056"/>
    <n v="6336"/>
    <n v="19.6416"/>
    <n v="22271"/>
    <s v="Lata"/>
    <n v="270"/>
    <s v="No"/>
    <s v="No"/>
    <s v="No"/>
    <s v="Si"/>
    <s v="Si"/>
    <s v="No"/>
    <d v="2026-08-03T00:00:00"/>
    <s v=""/>
  </r>
  <r>
    <s v="E_ENTRE TUNELES "/>
    <x v="49"/>
    <x v="45"/>
    <n v="1"/>
    <m/>
    <m/>
    <d v="2026-06-15T00:00:00"/>
    <n v="54"/>
    <s v="Menos de 60 días"/>
    <n v="0.2"/>
    <m/>
    <x v="7"/>
    <s v="Excluir"/>
    <d v="2025-09-18T00:00:00"/>
    <n v="528"/>
    <n v="3168"/>
    <n v="9.8208000000000002"/>
    <n v="22271"/>
    <s v="Lata"/>
    <n v="270"/>
    <s v="No"/>
    <s v="Si"/>
    <s v="No"/>
    <s v="Si"/>
    <s v="No"/>
    <s v="No"/>
    <d v="2026-05-16T00:00:00"/>
    <s v=""/>
  </r>
  <r>
    <s v="E_ENTRE TUNELES "/>
    <x v="49"/>
    <x v="45"/>
    <n v="1"/>
    <m/>
    <m/>
    <d v="2026-09-02T00:00:00"/>
    <n v="133"/>
    <s v="Mayor a 120 días"/>
    <n v="0.49259259259259258"/>
    <m/>
    <x v="7"/>
    <s v="Excluir"/>
    <d v="2025-12-06T00:00:00"/>
    <n v="528"/>
    <n v="3168"/>
    <n v="9.8208000000000002"/>
    <n v="22271"/>
    <s v="Lata"/>
    <n v="270"/>
    <s v="No"/>
    <s v="No"/>
    <s v="No"/>
    <s v="Si"/>
    <s v="Si"/>
    <s v="No"/>
    <d v="2026-08-03T00:00:00"/>
    <s v=""/>
  </r>
  <r>
    <s v="M_I7_DER"/>
    <x v="43"/>
    <x v="39"/>
    <n v="30"/>
    <m/>
    <m/>
    <d v="2026-10-29T00:00:00"/>
    <n v="190"/>
    <s v="Mayor a 120 días"/>
    <n v="0.70370370370370372"/>
    <m/>
    <x v="1"/>
    <s v=""/>
    <d v="2026-02-01T00:00:00"/>
    <n v="15840"/>
    <n v="95040"/>
    <n v="294.62400000000002"/>
    <n v="22269"/>
    <s v="Lata"/>
    <n v="270"/>
    <s v="No"/>
    <s v="No"/>
    <s v="Si"/>
    <s v="Si"/>
    <s v="Si"/>
    <s v="No"/>
    <d v="2026-09-29T00:00:00"/>
    <s v=""/>
  </r>
  <r>
    <s v="M_I7_DER"/>
    <x v="43"/>
    <x v="39"/>
    <n v="4"/>
    <m/>
    <m/>
    <d v="2026-12-04T00:00:00"/>
    <n v="226"/>
    <s v="Mayor a 120 días"/>
    <n v="0.83703703703703702"/>
    <m/>
    <x v="3"/>
    <s v="Excluir"/>
    <d v="2026-03-09T00:00:00"/>
    <n v="2112"/>
    <n v="12672"/>
    <n v="39.283200000000001"/>
    <n v="22269"/>
    <s v="Lata"/>
    <n v="270"/>
    <s v="No"/>
    <s v="No"/>
    <s v="Si"/>
    <s v="Si"/>
    <s v="Si"/>
    <s v="No"/>
    <d v="2026-11-04T00:00:00"/>
    <s v=""/>
  </r>
  <r>
    <s v="M_I7_IZQ"/>
    <x v="57"/>
    <x v="53"/>
    <n v="42"/>
    <m/>
    <m/>
    <d v="2027-01-07T00:00:00"/>
    <n v="260"/>
    <s v="Mayor a 120 días"/>
    <n v="0.96296296296296291"/>
    <m/>
    <x v="1"/>
    <s v=""/>
    <d v="2026-04-12T00:00:00"/>
    <n v="20160"/>
    <n v="120960"/>
    <n v="399.16800000000001"/>
    <n v="2641"/>
    <s v="Lata"/>
    <n v="270"/>
    <s v="No"/>
    <s v="No"/>
    <s v="Si"/>
    <s v="Si"/>
    <s v="Si"/>
    <s v="No"/>
    <d v="2026-12-08T00:00:00"/>
    <s v=""/>
  </r>
  <r>
    <s v="M_I8_DER_"/>
    <x v="6"/>
    <x v="6"/>
    <n v="68"/>
    <m/>
    <m/>
    <d v="2027-01-11T00:00:00"/>
    <n v="264"/>
    <s v="Mayor a 120 días"/>
    <n v="0.97777777777777775"/>
    <m/>
    <x v="1"/>
    <s v=""/>
    <d v="2026-04-16T00:00:00"/>
    <n v="32640"/>
    <n v="195840"/>
    <n v="646.27200000000005"/>
    <n v="2174"/>
    <s v="Lata"/>
    <n v="270"/>
    <s v="No"/>
    <s v="No"/>
    <s v="Si"/>
    <s v="Si"/>
    <s v="Si"/>
    <s v="No"/>
    <d v="2026-12-12T00:00:00"/>
    <s v=""/>
  </r>
  <r>
    <s v="M_I8_IZQ_"/>
    <x v="24"/>
    <x v="24"/>
    <n v="61"/>
    <m/>
    <m/>
    <d v="2027-01-17T00:00:00"/>
    <n v="270"/>
    <s v="Mayor a 120 días"/>
    <n v="1"/>
    <m/>
    <x v="2"/>
    <s v="Excluir"/>
    <d v="2026-04-22T00:00:00"/>
    <n v="36600"/>
    <n v="219600"/>
    <n v="590.72400000000005"/>
    <n v="9672"/>
    <s v="Lata"/>
    <n v="270"/>
    <s v="No"/>
    <s v="No"/>
    <s v="Si"/>
    <s v="Si"/>
    <s v="Si"/>
    <s v="No"/>
    <d v="2026-12-18T00:00:00"/>
    <s v=""/>
  </r>
  <r>
    <s v="M_I9_DER"/>
    <x v="58"/>
    <x v="42"/>
    <n v="46"/>
    <m/>
    <m/>
    <d v="2026-12-06T00:00:00"/>
    <n v="228"/>
    <s v="Mayor a 120 días"/>
    <n v="0.84444444444444444"/>
    <s v="ESTIBADO AL 520"/>
    <x v="3"/>
    <s v="Excluir"/>
    <d v="2026-03-11T00:00:00"/>
    <n v="23920"/>
    <n v="143520"/>
    <n v="386.06880000000001"/>
    <s v="9909-"/>
    <s v="Lata"/>
    <n v="270"/>
    <s v="No"/>
    <s v="No"/>
    <s v="Si"/>
    <s v="Si"/>
    <s v="Si"/>
    <s v="No"/>
    <d v="2026-11-06T00:00:00"/>
    <s v=""/>
  </r>
  <r>
    <s v="M_I9_IZQ"/>
    <x v="40"/>
    <x v="36"/>
    <n v="61"/>
    <m/>
    <m/>
    <d v="2027-04-22T00:00:00"/>
    <n v="365"/>
    <s v="Mayor a 120 días"/>
    <n v="1"/>
    <m/>
    <x v="2"/>
    <s v="Excluir"/>
    <d v="2026-04-22T00:00:00"/>
    <n v="23424"/>
    <n v="140544"/>
    <n v="295.14240000000001"/>
    <n v="9508"/>
    <s v="NR"/>
    <n v="365"/>
    <s v="No"/>
    <s v="No"/>
    <s v="Si"/>
    <s v="Si"/>
    <s v="Si"/>
    <s v="No"/>
    <d v="2027-03-23T00:00:00"/>
    <s v=""/>
  </r>
  <r>
    <s v="M_I10_DER_"/>
    <x v="40"/>
    <x v="36"/>
    <n v="61"/>
    <m/>
    <m/>
    <d v="2027-04-17T00:00:00"/>
    <n v="360"/>
    <s v="Mayor a 120 días"/>
    <n v="0.98630136986301364"/>
    <s v="sacando"/>
    <x v="1"/>
    <s v=""/>
    <d v="2026-04-17T00:00:00"/>
    <n v="23424"/>
    <n v="140544"/>
    <n v="295.14240000000001"/>
    <n v="9508"/>
    <s v="NR"/>
    <n v="365"/>
    <s v="No"/>
    <s v="No"/>
    <s v="Si"/>
    <s v="Si"/>
    <s v="Si"/>
    <s v="No"/>
    <d v="2027-03-18T00:00:00"/>
    <s v=""/>
  </r>
  <r>
    <s v="M_I10_IZQ_"/>
    <x v="24"/>
    <x v="24"/>
    <n v="51"/>
    <m/>
    <m/>
    <d v="2027-01-17T00:00:00"/>
    <n v="270"/>
    <s v="Mayor a 120 días"/>
    <n v="1"/>
    <m/>
    <x v="1"/>
    <s v=""/>
    <d v="2026-04-22T00:00:00"/>
    <n v="30600"/>
    <n v="183600"/>
    <n v="493.88400000000001"/>
    <n v="9672"/>
    <s v="Lata"/>
    <n v="270"/>
    <s v="No"/>
    <s v="No"/>
    <s v="Si"/>
    <s v="Si"/>
    <s v="Si"/>
    <s v="No"/>
    <d v="2026-12-18T00:00:00"/>
    <s v=""/>
  </r>
  <r>
    <s v="M_I11_DER_"/>
    <x v="5"/>
    <x v="5"/>
    <n v="61"/>
    <m/>
    <m/>
    <d v="2027-01-15T00:00:00"/>
    <n v="268"/>
    <s v="Mayor a 120 días"/>
    <n v="0.99259259259259258"/>
    <m/>
    <x v="1"/>
    <s v=""/>
    <d v="2026-04-20T00:00:00"/>
    <n v="9150"/>
    <n v="219600"/>
    <n v="590.72400000000005"/>
    <n v="7993"/>
    <s v="Lata"/>
    <n v="270"/>
    <s v="No"/>
    <s v="No"/>
    <s v="Si"/>
    <s v="Si"/>
    <s v="Si"/>
    <s v="No"/>
    <d v="2026-12-16T00:00:00"/>
    <s v=""/>
  </r>
  <r>
    <s v="M_I11_IZQ"/>
    <x v="46"/>
    <x v="42"/>
    <n v="55"/>
    <m/>
    <m/>
    <d v="2026-12-13T00:00:00"/>
    <n v="235"/>
    <s v="Mayor a 120 días"/>
    <n v="0.87037037037037035"/>
    <m/>
    <x v="3"/>
    <s v="Excluir"/>
    <d v="2026-03-18T00:00:00"/>
    <n v="33000"/>
    <n v="198000"/>
    <n v="532.62"/>
    <n v="9909"/>
    <s v="Lata"/>
    <n v="270"/>
    <s v="No"/>
    <s v="No"/>
    <s v="Si"/>
    <s v="Si"/>
    <s v="Si"/>
    <s v="No"/>
    <d v="2026-11-13T00:00:00"/>
    <s v=""/>
  </r>
  <r>
    <s v="M_I12_DER_"/>
    <x v="6"/>
    <x v="6"/>
    <n v="68"/>
    <m/>
    <m/>
    <d v="2027-01-10T00:00:00"/>
    <n v="263"/>
    <s v="Mayor a 120 días"/>
    <n v="0.97407407407407409"/>
    <m/>
    <x v="1"/>
    <s v=""/>
    <d v="2026-04-15T00:00:00"/>
    <n v="32640"/>
    <n v="195840"/>
    <n v="646.27200000000005"/>
    <n v="2174"/>
    <s v="Lata"/>
    <n v="270"/>
    <s v="No"/>
    <s v="No"/>
    <s v="Si"/>
    <s v="Si"/>
    <s v="Si"/>
    <s v="No"/>
    <d v="2026-12-11T00:00:00"/>
    <s v=""/>
  </r>
  <r>
    <s v="M_I12_IZQ_"/>
    <x v="40"/>
    <x v="36"/>
    <n v="61"/>
    <m/>
    <m/>
    <d v="2027-04-17T00:00:00"/>
    <n v="360"/>
    <s v="Mayor a 120 días"/>
    <n v="0.98630136986301364"/>
    <m/>
    <x v="1"/>
    <s v=""/>
    <d v="2026-04-17T00:00:00"/>
    <n v="23424"/>
    <n v="140544"/>
    <n v="295.14240000000001"/>
    <n v="9508"/>
    <s v="NR"/>
    <n v="365"/>
    <s v="No"/>
    <s v="No"/>
    <s v="Si"/>
    <s v="Si"/>
    <s v="Si"/>
    <s v="No"/>
    <d v="2027-03-18T00:00:00"/>
    <s v=""/>
  </r>
  <r>
    <s v="M_I13_DER_"/>
    <x v="40"/>
    <x v="36"/>
    <n v="61"/>
    <m/>
    <m/>
    <d v="2027-04-10T00:00:00"/>
    <n v="353"/>
    <s v="Mayor a 120 días"/>
    <n v="0.9671232876712329"/>
    <m/>
    <x v="1"/>
    <s v=""/>
    <d v="2026-04-10T00:00:00"/>
    <n v="23424"/>
    <n v="140544"/>
    <n v="295.14240000000001"/>
    <n v="9508"/>
    <s v="NR"/>
    <n v="365"/>
    <s v="No"/>
    <s v="No"/>
    <s v="Si"/>
    <s v="Si"/>
    <s v="Si"/>
    <s v="No"/>
    <d v="2027-03-11T00:00:00"/>
    <s v=""/>
  </r>
  <r>
    <s v="M_I13_LAT"/>
    <x v="46"/>
    <x v="42"/>
    <n v="5"/>
    <m/>
    <m/>
    <d v="2026-11-25T00:00:00"/>
    <n v="217"/>
    <s v="Mayor a 120 días"/>
    <n v="0.8037037037037037"/>
    <m/>
    <x v="3"/>
    <s v="Excluir"/>
    <d v="2026-02-28T00:00:00"/>
    <n v="3000"/>
    <n v="18000"/>
    <n v="48.42"/>
    <n v="9909"/>
    <s v="Lata"/>
    <n v="270"/>
    <s v="No"/>
    <s v="No"/>
    <s v="Si"/>
    <s v="Si"/>
    <s v="Si"/>
    <s v="No"/>
    <d v="2026-10-26T00:00:00"/>
    <s v=""/>
  </r>
  <r>
    <s v="M_I14_LAT"/>
    <x v="49"/>
    <x v="45"/>
    <n v="4"/>
    <m/>
    <m/>
    <d v="2026-12-12T00:00:00"/>
    <n v="234"/>
    <s v="Mayor a 120 días"/>
    <n v="0.8666666666666667"/>
    <m/>
    <x v="3"/>
    <s v="Excluir"/>
    <d v="2026-03-17T00:00:00"/>
    <n v="2112"/>
    <n v="12672"/>
    <n v="39.283200000000001"/>
    <n v="22271"/>
    <s v="Lata"/>
    <n v="270"/>
    <s v="No"/>
    <s v="No"/>
    <s v="Si"/>
    <s v="Si"/>
    <s v="Si"/>
    <s v="No"/>
    <d v="2026-11-12T00:00:00"/>
    <s v=""/>
  </r>
  <r>
    <s v="M_I14_DER"/>
    <x v="40"/>
    <x v="36"/>
    <n v="61"/>
    <m/>
    <m/>
    <d v="2027-04-14T00:00:00"/>
    <n v="357"/>
    <s v="Mayor a 120 días"/>
    <n v="0.9780821917808219"/>
    <m/>
    <x v="1"/>
    <s v=""/>
    <d v="2026-04-14T00:00:00"/>
    <n v="23424"/>
    <n v="140544"/>
    <n v="295.14240000000001"/>
    <n v="9508"/>
    <s v="NR"/>
    <n v="365"/>
    <s v="No"/>
    <s v="No"/>
    <s v="Si"/>
    <s v="Si"/>
    <s v="Si"/>
    <s v="No"/>
    <d v="2027-03-15T00:00:00"/>
    <s v=""/>
  </r>
  <r>
    <s v="M_I14_IZQ"/>
    <x v="59"/>
    <x v="54"/>
    <n v="27"/>
    <m/>
    <m/>
    <d v="2026-12-19T00:00:00"/>
    <n v="241"/>
    <s v="Mayor a 120 días"/>
    <n v="0.8925925925925926"/>
    <m/>
    <x v="1"/>
    <s v=""/>
    <d v="2026-03-24T00:00:00"/>
    <n v="16200"/>
    <n v="97200"/>
    <n v="261.46800000000002"/>
    <n v="8532"/>
    <s v="Lata"/>
    <n v="270"/>
    <s v="No"/>
    <s v="No"/>
    <s v="Si"/>
    <s v="Si"/>
    <s v="Si"/>
    <s v="No"/>
    <d v="2026-11-19T00:00:00"/>
    <s v=""/>
  </r>
  <r>
    <s v="M_I15_DER"/>
    <x v="40"/>
    <x v="36"/>
    <n v="61"/>
    <m/>
    <m/>
    <d v="2027-04-18T00:00:00"/>
    <n v="361"/>
    <s v="Mayor a 120 días"/>
    <n v="0.989041095890411"/>
    <m/>
    <x v="1"/>
    <s v=""/>
    <d v="2026-04-18T00:00:00"/>
    <n v="23424"/>
    <n v="140544"/>
    <n v="295.14240000000001"/>
    <n v="9508"/>
    <s v="NR"/>
    <n v="365"/>
    <s v="No"/>
    <s v="No"/>
    <s v="Si"/>
    <s v="Si"/>
    <s v="Si"/>
    <s v="No"/>
    <d v="2027-03-19T00:00:00"/>
    <s v=""/>
  </r>
  <r>
    <s v="M_I15_IZQ"/>
    <x v="40"/>
    <x v="36"/>
    <n v="61"/>
    <m/>
    <m/>
    <d v="2027-04-17T00:00:00"/>
    <n v="360"/>
    <s v="Mayor a 120 días"/>
    <n v="0.98630136986301364"/>
    <m/>
    <x v="1"/>
    <s v=""/>
    <d v="2026-04-17T00:00:00"/>
    <n v="23424"/>
    <n v="140544"/>
    <n v="295.14240000000001"/>
    <n v="9508"/>
    <s v="NR"/>
    <n v="365"/>
    <s v="No"/>
    <s v="No"/>
    <s v="Si"/>
    <s v="Si"/>
    <s v="Si"/>
    <s v="No"/>
    <d v="2027-03-18T00:00:00"/>
    <s v=""/>
  </r>
  <r>
    <s v="M_I16_DER_"/>
    <x v="40"/>
    <x v="36"/>
    <n v="61"/>
    <m/>
    <m/>
    <d v="2027-04-11T00:00:00"/>
    <n v="354"/>
    <s v="Mayor a 120 días"/>
    <n v="0.96986301369863015"/>
    <m/>
    <x v="1"/>
    <s v=""/>
    <d v="2026-04-11T00:00:00"/>
    <n v="23424"/>
    <n v="140544"/>
    <n v="295.14240000000001"/>
    <n v="9508"/>
    <s v="NR"/>
    <n v="365"/>
    <s v="No"/>
    <s v="No"/>
    <s v="Si"/>
    <s v="Si"/>
    <s v="Si"/>
    <s v="No"/>
    <d v="2027-03-12T00:00:00"/>
    <s v=""/>
  </r>
  <r>
    <s v="M_I16_IZQ_"/>
    <x v="6"/>
    <x v="6"/>
    <n v="68"/>
    <m/>
    <m/>
    <d v="2026-12-02T00:00:00"/>
    <n v="224"/>
    <s v="Mayor a 120 días"/>
    <n v="0.82962962962962961"/>
    <m/>
    <x v="1"/>
    <s v=""/>
    <d v="2026-03-07T00:00:00"/>
    <n v="32640"/>
    <n v="195840"/>
    <n v="646.27200000000005"/>
    <n v="2174"/>
    <s v="Lata"/>
    <n v="270"/>
    <s v="No"/>
    <s v="No"/>
    <s v="Si"/>
    <s v="Si"/>
    <s v="Si"/>
    <s v="No"/>
    <d v="2026-11-02T00:00:00"/>
    <s v=""/>
  </r>
  <r>
    <s v="M_I17_IZQ_"/>
    <x v="40"/>
    <x v="36"/>
    <n v="61"/>
    <m/>
    <m/>
    <d v="2027-04-10T00:00:00"/>
    <n v="353"/>
    <s v="Mayor a 120 días"/>
    <n v="0.9671232876712329"/>
    <m/>
    <x v="1"/>
    <s v=""/>
    <d v="2026-04-10T00:00:00"/>
    <n v="23424"/>
    <n v="140544"/>
    <n v="295.14240000000001"/>
    <n v="9508"/>
    <s v="NR"/>
    <n v="365"/>
    <s v="No"/>
    <s v="No"/>
    <s v="Si"/>
    <s v="Si"/>
    <s v="Si"/>
    <s v="No"/>
    <d v="2027-03-11T00:00:00"/>
    <s v=""/>
  </r>
  <r>
    <s v="E_J1_DER_"/>
    <x v="38"/>
    <x v="34"/>
    <n v="23"/>
    <m/>
    <m/>
    <d v="2026-08-08T00:00:00"/>
    <n v="108"/>
    <s v="Menos de 120 días"/>
    <n v="0.6"/>
    <m/>
    <x v="1"/>
    <s v=""/>
    <d v="2026-02-09T00:00:00"/>
    <n v="2760"/>
    <n v="33120"/>
    <n v="198.72"/>
    <n v="12026"/>
    <s v="Pet"/>
    <n v="180"/>
    <s v="No"/>
    <s v="No"/>
    <s v="No"/>
    <s v="Si"/>
    <s v="Si"/>
    <s v="No"/>
    <d v="2026-07-09T00:00:00"/>
    <s v=""/>
  </r>
  <r>
    <s v="E_J1_DER_"/>
    <x v="38"/>
    <x v="34"/>
    <n v="1"/>
    <m/>
    <m/>
    <d v="2026-06-14T00:00:00"/>
    <n v="53"/>
    <s v="Menos de 60 días"/>
    <n v="0.29444444444444445"/>
    <s v="SEPARAR"/>
    <x v="3"/>
    <s v="Excluir"/>
    <d v="2025-12-16T00:00:00"/>
    <n v="120"/>
    <n v="1440"/>
    <n v="8.64"/>
    <n v="12026"/>
    <s v="Pet"/>
    <n v="180"/>
    <s v="No"/>
    <s v="Si"/>
    <s v="No"/>
    <s v="Si"/>
    <s v="Si"/>
    <s v="No"/>
    <d v="2026-05-15T00:00:00"/>
    <s v=""/>
  </r>
  <r>
    <s v="E_J1_IZQ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E_J2_DER_"/>
    <x v="38"/>
    <x v="34"/>
    <n v="20"/>
    <m/>
    <m/>
    <d v="2026-08-08T00:00:00"/>
    <n v="108"/>
    <s v="Menos de 120 días"/>
    <n v="0.6"/>
    <m/>
    <x v="1"/>
    <s v=""/>
    <d v="2026-02-09T00:00:00"/>
    <n v="2400"/>
    <n v="28800"/>
    <n v="172.8"/>
    <n v="12026"/>
    <s v="Pet"/>
    <n v="180"/>
    <s v="No"/>
    <s v="No"/>
    <s v="No"/>
    <s v="Si"/>
    <s v="Si"/>
    <s v="No"/>
    <d v="2026-07-09T00:00:00"/>
    <s v=""/>
  </r>
  <r>
    <s v="E_J2_IZQ_"/>
    <x v="60"/>
    <x v="55"/>
    <n v="25"/>
    <m/>
    <m/>
    <d v="2026-08-12T00:00:00"/>
    <n v="112"/>
    <s v="Menos de 120 días"/>
    <n v="0.93333333333333335"/>
    <m/>
    <x v="1"/>
    <s v=""/>
    <d v="2026-04-14T00:00:00"/>
    <n v="1500"/>
    <n v="9000"/>
    <n v="180"/>
    <n v="21703"/>
    <s v="Pet"/>
    <n v="120"/>
    <s v="No"/>
    <s v="No"/>
    <s v="Si"/>
    <s v="Si"/>
    <s v="Si"/>
    <s v="No"/>
    <d v="2026-07-13T00:00:00"/>
    <s v=""/>
  </r>
  <r>
    <s v="E_J3_DER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E_J3_IZQ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E_J4_DER"/>
    <x v="35"/>
    <x v="31"/>
    <n v="15"/>
    <m/>
    <m/>
    <d v="2026-08-19T00:00:00"/>
    <n v="119"/>
    <s v="Menos de 120 días"/>
    <n v="0.9916666666666667"/>
    <m/>
    <x v="1"/>
    <s v=""/>
    <d v="2026-04-21T00:00:00"/>
    <n v="780"/>
    <n v="11700"/>
    <n v="117"/>
    <n v="7078"/>
    <s v="Pet"/>
    <n v="120"/>
    <s v="No"/>
    <s v="No"/>
    <s v="Si"/>
    <s v="Si"/>
    <s v="Si"/>
    <s v="No"/>
    <d v="2026-07-20T00:00:00"/>
    <s v=""/>
  </r>
  <r>
    <s v="E_J4_IZQ"/>
    <x v="38"/>
    <x v="34"/>
    <n v="17"/>
    <n v="117"/>
    <m/>
    <d v="2026-08-08T00:00:00"/>
    <n v="108"/>
    <s v="Menos de 120 días"/>
    <n v="0.6"/>
    <m/>
    <x v="1"/>
    <s v=""/>
    <d v="2026-02-09T00:00:00"/>
    <n v="2157"/>
    <n v="25884"/>
    <n v="155.304"/>
    <n v="12026"/>
    <s v="Pet"/>
    <n v="180"/>
    <s v="No"/>
    <s v="No"/>
    <s v="No"/>
    <s v="Si"/>
    <s v="Si"/>
    <s v="No"/>
    <d v="2026-07-09T00:00:00"/>
    <s v=""/>
  </r>
  <r>
    <s v="E_J4_IZQ"/>
    <x v="38"/>
    <x v="34"/>
    <m/>
    <n v="52"/>
    <m/>
    <d v="2026-08-08T00:00:00"/>
    <n v="108"/>
    <s v="Menos de 120 días"/>
    <n v="0.6"/>
    <m/>
    <x v="1"/>
    <s v=""/>
    <d v="2026-02-09T00:00:00"/>
    <n v="52"/>
    <n v="624"/>
    <n v="3.7440000000000002"/>
    <n v="12026"/>
    <s v="Pet"/>
    <n v="180"/>
    <s v="No"/>
    <s v="No"/>
    <s v="No"/>
    <s v="Si"/>
    <s v="Si"/>
    <s v="No"/>
    <d v="2026-07-09T00:00:00"/>
    <s v=""/>
  </r>
  <r>
    <s v="E_J5_DER"/>
    <x v="38"/>
    <x v="34"/>
    <n v="19"/>
    <m/>
    <m/>
    <d v="2026-08-08T00:00:00"/>
    <n v="108"/>
    <s v="Menos de 120 días"/>
    <n v="0.6"/>
    <m/>
    <x v="1"/>
    <s v=""/>
    <d v="2026-02-09T00:00:00"/>
    <n v="2280"/>
    <n v="27360"/>
    <n v="164.16"/>
    <n v="12026"/>
    <s v="Pet"/>
    <n v="180"/>
    <s v="No"/>
    <s v="No"/>
    <s v="No"/>
    <s v="Si"/>
    <s v="Si"/>
    <s v="No"/>
    <d v="2026-07-09T00:00:00"/>
    <s v=""/>
  </r>
  <r>
    <s v="E_J5_IZQ"/>
    <x v="38"/>
    <x v="34"/>
    <n v="5"/>
    <m/>
    <m/>
    <d v="2026-06-14T00:00:00"/>
    <n v="53"/>
    <s v="Menos de 60 días"/>
    <n v="0.29444444444444445"/>
    <s v="SOLO T2 Y KA"/>
    <x v="3"/>
    <s v="Excluir"/>
    <d v="2025-12-16T00:00:00"/>
    <n v="600"/>
    <n v="7200"/>
    <n v="43.2"/>
    <n v="12026"/>
    <s v="Pet"/>
    <n v="180"/>
    <s v="No"/>
    <s v="Si"/>
    <s v="No"/>
    <s v="Si"/>
    <s v="Si"/>
    <s v="No"/>
    <d v="2026-05-15T00:00:00"/>
    <s v=""/>
  </r>
  <r>
    <s v="E_J6_DER_"/>
    <x v="38"/>
    <x v="34"/>
    <n v="22"/>
    <m/>
    <m/>
    <d v="2026-08-08T00:00:00"/>
    <n v="108"/>
    <s v="Menos de 120 días"/>
    <n v="0.6"/>
    <m/>
    <x v="1"/>
    <s v=""/>
    <d v="2026-02-09T00:00:00"/>
    <n v="2640"/>
    <n v="31680"/>
    <n v="190.08"/>
    <n v="12026"/>
    <s v="Pet"/>
    <n v="180"/>
    <s v="No"/>
    <s v="No"/>
    <s v="No"/>
    <s v="Si"/>
    <s v="Si"/>
    <s v="No"/>
    <d v="2026-07-09T00:00:00"/>
    <s v=""/>
  </r>
  <r>
    <s v="E_J6_IZQ_"/>
    <x v="61"/>
    <x v="56"/>
    <n v="4"/>
    <m/>
    <m/>
    <d v="2026-07-07T00:00:00"/>
    <n v="76"/>
    <s v="Menos de 90 dìas"/>
    <n v="0.84444444444444444"/>
    <m/>
    <x v="3"/>
    <s v="Excluir"/>
    <d v="2026-04-08T00:00:00"/>
    <n v="400"/>
    <n v="2400"/>
    <n v="36"/>
    <n v="2882"/>
    <s v="Pet"/>
    <n v="90"/>
    <s v="No"/>
    <s v="No"/>
    <s v="Si"/>
    <s v="Si"/>
    <s v="Si"/>
    <s v="No"/>
    <d v="2026-06-07T00:00:00"/>
    <s v=""/>
  </r>
  <r>
    <s v="E_J7_DER_"/>
    <x v="38"/>
    <x v="34"/>
    <n v="19"/>
    <m/>
    <m/>
    <d v="2026-08-08T00:00:00"/>
    <n v="108"/>
    <s v="Menos de 120 días"/>
    <n v="0.6"/>
    <m/>
    <x v="1"/>
    <s v=""/>
    <d v="2026-02-09T00:00:00"/>
    <n v="2280"/>
    <n v="27360"/>
    <n v="164.16"/>
    <n v="12026"/>
    <s v="Pet"/>
    <n v="180"/>
    <s v="No"/>
    <s v="No"/>
    <s v="No"/>
    <s v="Si"/>
    <s v="Si"/>
    <s v="No"/>
    <d v="2026-07-09T00:00:00"/>
    <s v=""/>
  </r>
  <r>
    <s v="E_J7_IZQ_"/>
    <x v="38"/>
    <x v="34"/>
    <n v="24"/>
    <m/>
    <m/>
    <d v="2026-08-08T00:00:00"/>
    <n v="108"/>
    <s v="Menos de 120 días"/>
    <n v="0.6"/>
    <m/>
    <x v="1"/>
    <s v=""/>
    <d v="2026-02-09T00:00:00"/>
    <n v="2880"/>
    <n v="34560"/>
    <n v="207.36"/>
    <n v="12026"/>
    <s v="Pet"/>
    <n v="180"/>
    <s v="No"/>
    <s v="No"/>
    <s v="No"/>
    <s v="Si"/>
    <s v="Si"/>
    <s v="No"/>
    <d v="2026-07-09T00:00:00"/>
    <s v=""/>
  </r>
  <r>
    <s v="E_J8_DER_"/>
    <x v="37"/>
    <x v="33"/>
    <n v="26"/>
    <m/>
    <m/>
    <d v="2026-07-09T00:00:00"/>
    <n v="78"/>
    <s v="Menos de 90 dìas"/>
    <n v="0.8666666666666667"/>
    <m/>
    <x v="3"/>
    <s v="Excluir"/>
    <d v="2026-04-10T00:00:00"/>
    <n v="16640"/>
    <n v="99840"/>
    <n v="199.68"/>
    <n v="21447"/>
    <s v="Pet"/>
    <n v="90"/>
    <s v="No"/>
    <s v="No"/>
    <s v="Si"/>
    <s v="Si"/>
    <s v="Si"/>
    <s v="No"/>
    <d v="2026-06-09T00:00:00"/>
    <s v=""/>
  </r>
  <r>
    <s v="E_J8_IZQ_"/>
    <x v="15"/>
    <x v="15"/>
    <m/>
    <m/>
    <m/>
    <m/>
    <s v=""/>
    <s v=""/>
    <s v=""/>
    <m/>
    <x v="3"/>
    <s v="Excluir"/>
    <s v=""/>
    <s v=""/>
    <s v=""/>
    <s v=""/>
    <s v=""/>
    <s v=""/>
    <s v=""/>
    <s v=""/>
    <s v=""/>
    <s v=""/>
    <s v=""/>
    <s v=""/>
    <s v=""/>
    <s v=""/>
    <s v="V"/>
  </r>
  <r>
    <s v="E_J8_IZQ_"/>
    <x v="15"/>
    <x v="15"/>
    <m/>
    <m/>
    <m/>
    <m/>
    <s v=""/>
    <s v=""/>
    <s v=""/>
    <m/>
    <x v="3"/>
    <s v="Excluir"/>
    <s v=""/>
    <s v=""/>
    <s v=""/>
    <s v=""/>
    <s v=""/>
    <s v=""/>
    <s v=""/>
    <s v=""/>
    <s v=""/>
    <s v=""/>
    <s v=""/>
    <s v=""/>
    <s v=""/>
    <s v=""/>
    <s v="V"/>
  </r>
  <r>
    <s v="E_J9_DER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E_J9_IZQ_"/>
    <x v="37"/>
    <x v="33"/>
    <n v="1"/>
    <m/>
    <m/>
    <d v="2026-07-08T00:00:00"/>
    <n v="77"/>
    <s v="Menos de 90 dìas"/>
    <n v="0.85555555555555551"/>
    <m/>
    <x v="1"/>
    <s v=""/>
    <d v="2026-04-09T00:00:00"/>
    <n v="640"/>
    <n v="3840"/>
    <n v="7.68"/>
    <n v="21447"/>
    <s v="Pet"/>
    <n v="90"/>
    <s v="No"/>
    <s v="No"/>
    <s v="Si"/>
    <s v="Si"/>
    <s v="Si"/>
    <s v="No"/>
    <d v="2026-06-08T00:00:00"/>
    <s v=""/>
  </r>
  <r>
    <s v="E_J10_DER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E_J10_IZQ"/>
    <x v="60"/>
    <x v="55"/>
    <n v="30"/>
    <m/>
    <m/>
    <d v="2026-08-11T00:00:00"/>
    <n v="111"/>
    <s v="Menos de 120 días"/>
    <n v="0.92500000000000004"/>
    <m/>
    <x v="3"/>
    <s v="Excluir"/>
    <d v="2026-04-13T00:00:00"/>
    <n v="1800"/>
    <n v="10800"/>
    <n v="216"/>
    <n v="21703"/>
    <s v="Pet"/>
    <n v="120"/>
    <s v="No"/>
    <s v="No"/>
    <s v="Si"/>
    <s v="Si"/>
    <s v="Si"/>
    <s v="No"/>
    <d v="2026-07-12T00:00:00"/>
    <s v=""/>
  </r>
  <r>
    <s v="E_J11_DER"/>
    <x v="15"/>
    <x v="15"/>
    <m/>
    <m/>
    <m/>
    <m/>
    <s v=""/>
    <s v=""/>
    <s v=""/>
    <m/>
    <x v="3"/>
    <s v="Excluir"/>
    <s v=""/>
    <s v=""/>
    <s v=""/>
    <s v=""/>
    <s v=""/>
    <s v=""/>
    <s v=""/>
    <s v=""/>
    <s v=""/>
    <s v=""/>
    <s v=""/>
    <s v=""/>
    <s v=""/>
    <s v=""/>
    <s v="V"/>
  </r>
  <r>
    <s v="E_J11_IZQ"/>
    <x v="60"/>
    <x v="55"/>
    <n v="3"/>
    <m/>
    <m/>
    <d v="2026-08-11T00:00:00"/>
    <n v="111"/>
    <s v="Menos de 120 días"/>
    <n v="0.92500000000000004"/>
    <m/>
    <x v="1"/>
    <s v=""/>
    <d v="2026-04-13T00:00:00"/>
    <n v="180"/>
    <n v="1080"/>
    <n v="21.6"/>
    <n v="21703"/>
    <s v="Pet"/>
    <n v="120"/>
    <s v="No"/>
    <s v="No"/>
    <s v="Si"/>
    <s v="Si"/>
    <s v="Si"/>
    <s v="No"/>
    <d v="2026-07-12T00:00:00"/>
    <s v=""/>
  </r>
  <r>
    <s v="E_J11_IZQ"/>
    <x v="62"/>
    <x v="57"/>
    <n v="1"/>
    <m/>
    <m/>
    <d v="2026-08-06T00:00:00"/>
    <n v="106"/>
    <s v="Menos de 120 días"/>
    <n v="0.8833333333333333"/>
    <m/>
    <x v="1"/>
    <s v=""/>
    <d v="2026-04-08T00:00:00"/>
    <n v="52"/>
    <n v="780"/>
    <n v="7.8"/>
    <n v="21173"/>
    <s v="Pet"/>
    <n v="120"/>
    <s v="No"/>
    <s v="No"/>
    <s v="Si"/>
    <s v="Si"/>
    <s v="Si"/>
    <s v="No"/>
    <d v="2026-07-07T00:00:00"/>
    <s v=""/>
  </r>
  <r>
    <s v="M_J12_LAT"/>
    <x v="63"/>
    <x v="58"/>
    <n v="18"/>
    <m/>
    <m/>
    <d v="2027-01-03T00:00:00"/>
    <n v="256"/>
    <s v="Mayor a 120 días"/>
    <n v="0.94814814814814818"/>
    <m/>
    <x v="1"/>
    <s v=""/>
    <d v="2026-04-08T00:00:00"/>
    <n v="4500"/>
    <n v="54000"/>
    <n v="178.2"/>
    <n v="22006"/>
    <s v="Lata"/>
    <n v="270"/>
    <s v="No"/>
    <s v="No"/>
    <s v="Si"/>
    <s v="Si"/>
    <s v="Si"/>
    <s v="No"/>
    <d v="2026-12-04T00:00:00"/>
    <s v=""/>
  </r>
  <r>
    <s v="M_J12_IZQ"/>
    <x v="64"/>
    <x v="59"/>
    <n v="11"/>
    <m/>
    <m/>
    <d v="2026-08-16T00:00:00"/>
    <n v="116"/>
    <s v="Menos de 120 días"/>
    <n v="0.64444444444444449"/>
    <m/>
    <x v="8"/>
    <s v="Excluir"/>
    <d v="2026-02-17T00:00:00"/>
    <n v="6600"/>
    <n v="39600"/>
    <n v="106.524"/>
    <n v="22102"/>
    <s v="Lata"/>
    <n v="180"/>
    <s v="No"/>
    <s v="No"/>
    <s v="No"/>
    <s v="Si"/>
    <s v="Si"/>
    <s v="No"/>
    <d v="2026-07-17T00:00:00"/>
    <s v=""/>
  </r>
  <r>
    <s v="M_J12_IZQ"/>
    <x v="65"/>
    <x v="60"/>
    <n v="7"/>
    <n v="24"/>
    <m/>
    <d v="2027-02-09T00:00:00"/>
    <n v="293"/>
    <s v="Mayor a 120 días"/>
    <n v="0.80273972602739729"/>
    <m/>
    <x v="3"/>
    <s v="Excluir"/>
    <d v="2026-02-09T00:00:00"/>
    <n v="1536"/>
    <n v="9216"/>
    <n v="32.716799999999999"/>
    <n v="21177"/>
    <s v="NR"/>
    <n v="365"/>
    <s v="No"/>
    <s v="No"/>
    <s v="Si"/>
    <s v="Si"/>
    <s v="Si"/>
    <s v="No"/>
    <d v="2027-01-10T00:00:00"/>
    <s v=""/>
  </r>
  <r>
    <s v="M_J13_DER"/>
    <x v="64"/>
    <x v="59"/>
    <n v="6"/>
    <m/>
    <m/>
    <d v="2026-08-16T00:00:00"/>
    <n v="116"/>
    <s v="Menos de 120 días"/>
    <n v="0.64444444444444449"/>
    <s v="tapado"/>
    <x v="8"/>
    <s v="Excluir"/>
    <d v="2026-02-17T00:00:00"/>
    <n v="3600"/>
    <n v="21600"/>
    <n v="58.103999999999999"/>
    <n v="22102"/>
    <s v="Lata"/>
    <n v="180"/>
    <s v="No"/>
    <s v="No"/>
    <s v="No"/>
    <s v="Si"/>
    <s v="Si"/>
    <s v="No"/>
    <d v="2026-07-17T00:00:00"/>
    <s v=""/>
  </r>
  <r>
    <s v="M_J13_DER"/>
    <x v="64"/>
    <x v="59"/>
    <n v="2"/>
    <m/>
    <m/>
    <d v="2026-10-11T00:00:00"/>
    <n v="172"/>
    <s v="Mayor a 120 días"/>
    <n v="0.9555555555555556"/>
    <s v="tapado"/>
    <x v="3"/>
    <s v="Excluir"/>
    <d v="2026-04-14T00:00:00"/>
    <n v="1200"/>
    <n v="7200"/>
    <n v="19.367999999999999"/>
    <n v="22102"/>
    <s v="Lata"/>
    <n v="180"/>
    <s v="No"/>
    <s v="No"/>
    <s v="Si"/>
    <s v="Si"/>
    <s v="Si"/>
    <s v="No"/>
    <d v="2026-09-11T00:00:00"/>
    <s v=""/>
  </r>
  <r>
    <s v="M_J13_DER"/>
    <x v="50"/>
    <x v="46"/>
    <n v="9"/>
    <n v="480"/>
    <m/>
    <d v="2026-09-06T00:00:00"/>
    <n v="137"/>
    <s v="Mayor a 120 días"/>
    <n v="0.76111111111111107"/>
    <s v="2 CON UN PISO MENOS"/>
    <x v="3"/>
    <s v="Excluir"/>
    <d v="2026-03-10T00:00:00"/>
    <n v="5232"/>
    <n v="31392"/>
    <n v="97.315200000000004"/>
    <n v="22265"/>
    <s v="Lata"/>
    <n v="180"/>
    <s v="No"/>
    <s v="No"/>
    <s v="Si"/>
    <s v="Si"/>
    <s v="Si"/>
    <s v="No"/>
    <d v="2026-08-07T00:00:00"/>
    <s v=""/>
  </r>
  <r>
    <s v="M_J13_IZQ"/>
    <x v="45"/>
    <x v="41"/>
    <n v="24"/>
    <m/>
    <m/>
    <d v="2026-07-23T00:00:00"/>
    <n v="92"/>
    <s v="Menos de 120 días"/>
    <n v="0.51111111111111107"/>
    <m/>
    <x v="8"/>
    <s v="Excluir"/>
    <d v="2026-01-24T00:00:00"/>
    <n v="11520"/>
    <n v="69120"/>
    <n v="228.096"/>
    <n v="5255"/>
    <s v="Lata"/>
    <n v="180"/>
    <s v="No"/>
    <s v="No"/>
    <s v="No"/>
    <s v="Si"/>
    <s v="Si"/>
    <s v="No"/>
    <d v="2026-06-23T00:00:00"/>
    <s v=""/>
  </r>
  <r>
    <s v="M_J14_DER"/>
    <x v="64"/>
    <x v="59"/>
    <n v="24"/>
    <m/>
    <m/>
    <d v="2026-10-10T00:00:00"/>
    <n v="171"/>
    <s v="Mayor a 120 días"/>
    <n v="0.95"/>
    <m/>
    <x v="1"/>
    <s v=""/>
    <d v="2026-04-13T00:00:00"/>
    <n v="14400"/>
    <n v="86400"/>
    <n v="232.416"/>
    <n v="22102"/>
    <s v="Lata"/>
    <n v="180"/>
    <s v="No"/>
    <s v="No"/>
    <s v="Si"/>
    <s v="Si"/>
    <s v="Si"/>
    <s v="No"/>
    <d v="2026-09-10T00:00:00"/>
    <s v=""/>
  </r>
  <r>
    <s v="M_J14_IZQ"/>
    <x v="63"/>
    <x v="58"/>
    <n v="24"/>
    <m/>
    <m/>
    <d v="2026-11-08T00:00:00"/>
    <n v="200"/>
    <s v="Mayor a 120 días"/>
    <n v="0.7407407407407407"/>
    <m/>
    <x v="8"/>
    <s v="Excluir"/>
    <d v="2026-02-11T00:00:00"/>
    <n v="6000"/>
    <n v="72000"/>
    <n v="237.6"/>
    <n v="22006"/>
    <s v="Lata"/>
    <n v="270"/>
    <s v="No"/>
    <s v="No"/>
    <s v="Si"/>
    <s v="Si"/>
    <s v="Si"/>
    <s v="No"/>
    <d v="2026-10-09T00:00:00"/>
    <s v=""/>
  </r>
  <r>
    <s v="M_J15_DER"/>
    <x v="49"/>
    <x v="45"/>
    <n v="17"/>
    <m/>
    <m/>
    <d v="2026-12-23T00:00:00"/>
    <n v="245"/>
    <s v="Mayor a 120 días"/>
    <n v="0.90740740740740744"/>
    <m/>
    <x v="8"/>
    <s v="Excluir"/>
    <d v="2026-03-28T00:00:00"/>
    <n v="8976"/>
    <n v="53856"/>
    <n v="166.95359999999999"/>
    <n v="22271"/>
    <s v="Lata"/>
    <n v="270"/>
    <s v="No"/>
    <s v="No"/>
    <s v="Si"/>
    <s v="Si"/>
    <s v="Si"/>
    <s v="No"/>
    <d v="2026-11-23T00:00:00"/>
    <s v=""/>
  </r>
  <r>
    <s v="M_J15_DER"/>
    <x v="49"/>
    <x v="45"/>
    <n v="8"/>
    <m/>
    <m/>
    <d v="2026-12-12T00:00:00"/>
    <n v="234"/>
    <s v="Mayor a 120 días"/>
    <n v="0.8666666666666667"/>
    <m/>
    <x v="8"/>
    <s v="Excluir"/>
    <d v="2026-03-17T00:00:00"/>
    <n v="4224"/>
    <n v="25344"/>
    <n v="78.566400000000002"/>
    <n v="22271"/>
    <s v="Lata"/>
    <n v="270"/>
    <s v="No"/>
    <s v="No"/>
    <s v="Si"/>
    <s v="Si"/>
    <s v="Si"/>
    <s v="No"/>
    <d v="2026-11-12T00:00:00"/>
    <s v=""/>
  </r>
  <r>
    <s v="M_J15_IZQ"/>
    <x v="66"/>
    <x v="61"/>
    <n v="19"/>
    <m/>
    <m/>
    <d v="2026-08-29T00:00:00"/>
    <n v="129"/>
    <s v="Mayor a 120 días"/>
    <n v="0.71666666666666667"/>
    <m/>
    <x v="8"/>
    <s v="Excluir"/>
    <d v="2026-03-02T00:00:00"/>
    <n v="9120"/>
    <n v="54720"/>
    <n v="180.57599999999999"/>
    <n v="22315"/>
    <s v="Lata"/>
    <n v="180"/>
    <s v="No"/>
    <s v="No"/>
    <s v="Si"/>
    <s v="Si"/>
    <s v="Si"/>
    <s v="No"/>
    <d v="2026-07-30T00:00:00"/>
    <s v=""/>
  </r>
  <r>
    <s v="M_J15_IZQ"/>
    <x v="66"/>
    <x v="61"/>
    <n v="5"/>
    <m/>
    <m/>
    <d v="2026-09-26T00:00:00"/>
    <n v="157"/>
    <s v="Mayor a 120 días"/>
    <n v="0.87222222222222223"/>
    <m/>
    <x v="8"/>
    <s v="Excluir"/>
    <d v="2026-03-30T00:00:00"/>
    <n v="2400"/>
    <n v="14400"/>
    <n v="47.52"/>
    <n v="22315"/>
    <s v="Lata"/>
    <n v="180"/>
    <s v="No"/>
    <s v="No"/>
    <s v="Si"/>
    <s v="Si"/>
    <s v="Si"/>
    <s v="No"/>
    <d v="2026-08-27T00:00:00"/>
    <s v=""/>
  </r>
  <r>
    <s v="M_KPASILLO__"/>
    <x v="67"/>
    <x v="62"/>
    <m/>
    <n v="1"/>
    <m/>
    <m/>
    <s v=""/>
    <s v=""/>
    <s v=""/>
    <s v="PARA VERTIMIENTOS"/>
    <x v="3"/>
    <s v="Excluir"/>
    <s v=""/>
    <n v="1"/>
    <n v="1"/>
    <n v="2.9999999999999997E-4"/>
    <n v="22202"/>
    <s v="Barril"/>
    <n v="60"/>
    <s v="No"/>
    <s v="No"/>
    <s v="Si"/>
    <s v="Si"/>
    <s v="Si"/>
    <s v="No"/>
    <n v="-15"/>
    <s v=""/>
  </r>
  <r>
    <s v="M_KPASILLO__"/>
    <x v="33"/>
    <x v="29"/>
    <m/>
    <n v="5"/>
    <m/>
    <d v="2026-06-01T00:00:00"/>
    <n v="40"/>
    <s v="Menos de 60 días"/>
    <n v="0.66666666666666663"/>
    <m/>
    <x v="3"/>
    <s v="Excluir"/>
    <d v="2026-04-02T00:00:00"/>
    <n v="5"/>
    <n v="5"/>
    <n v="1.5E-3"/>
    <n v="31"/>
    <s v="Barril"/>
    <n v="60"/>
    <s v="No"/>
    <s v="No"/>
    <s v="No"/>
    <s v="Si"/>
    <s v="Si"/>
    <s v="No"/>
    <d v="2026-05-17T00:00:00"/>
    <s v=""/>
  </r>
  <r>
    <s v="M_KPASILLO__"/>
    <x v="33"/>
    <x v="29"/>
    <m/>
    <n v="1"/>
    <m/>
    <d v="2026-05-16T00:00:00"/>
    <n v="24"/>
    <s v="Menos de 30 días"/>
    <n v="0.4"/>
    <m/>
    <x v="3"/>
    <s v="Excluir"/>
    <d v="2026-03-17T00:00:00"/>
    <n v="1"/>
    <n v="1"/>
    <n v="2.9999999999999997E-4"/>
    <n v="31"/>
    <s v="Barril"/>
    <n v="60"/>
    <s v="No"/>
    <s v="Si"/>
    <s v="No"/>
    <s v="Si"/>
    <s v="Si"/>
    <s v="No"/>
    <d v="2026-05-01T00:00:00"/>
    <s v=""/>
  </r>
  <r>
    <s v="M_KPASILLO__"/>
    <x v="33"/>
    <x v="29"/>
    <m/>
    <n v="1"/>
    <m/>
    <d v="2026-06-15T00:00:00"/>
    <n v="54"/>
    <s v="Menos de 60 días"/>
    <n v="0.9"/>
    <m/>
    <x v="3"/>
    <s v="Excluir"/>
    <d v="2026-04-16T00:00:00"/>
    <n v="1"/>
    <n v="1"/>
    <n v="2.9999999999999997E-4"/>
    <n v="31"/>
    <s v="Barril"/>
    <n v="60"/>
    <s v="No"/>
    <s v="No"/>
    <s v="Si"/>
    <s v="Si"/>
    <s v="Si"/>
    <s v="No"/>
    <d v="2026-05-31T00:00:00"/>
    <s v=""/>
  </r>
  <r>
    <s v="M_KPASILLO__"/>
    <x v="68"/>
    <x v="63"/>
    <m/>
    <n v="13"/>
    <m/>
    <d v="2026-05-17T00:00:00"/>
    <n v="25"/>
    <s v="Menos de 30 días"/>
    <n v="0.41666666666666669"/>
    <m/>
    <x v="3"/>
    <s v="Excluir"/>
    <d v="2026-03-18T00:00:00"/>
    <n v="13"/>
    <n v="13"/>
    <n v="3.8999999999999998E-3"/>
    <n v="22001"/>
    <s v="Barril"/>
    <n v="60"/>
    <s v="No"/>
    <s v="Si"/>
    <s v="No"/>
    <s v="Si"/>
    <s v="Si"/>
    <s v="No"/>
    <d v="2026-05-02T00:00:00"/>
    <s v=""/>
  </r>
  <r>
    <s v="M_KPASILLO__"/>
    <x v="69"/>
    <x v="64"/>
    <m/>
    <n v="9"/>
    <m/>
    <d v="2026-05-10T00:00:00"/>
    <n v="18"/>
    <s v="Menos de 30 días"/>
    <n v="0.3"/>
    <m/>
    <x v="3"/>
    <s v="Excluir"/>
    <d v="2026-03-11T00:00:00"/>
    <n v="9"/>
    <n v="9"/>
    <n v="2.7000000000000001E-3"/>
    <n v="22284"/>
    <s v="Barril"/>
    <n v="60"/>
    <s v="No"/>
    <s v="Si"/>
    <s v="No"/>
    <s v="Si"/>
    <s v="Si"/>
    <s v="No"/>
    <d v="2026-04-25T00:00:00"/>
    <s v=""/>
  </r>
  <r>
    <s v="M_KPASILLO__"/>
    <x v="70"/>
    <x v="65"/>
    <m/>
    <n v="14"/>
    <m/>
    <d v="2026-05-09T00:00:00"/>
    <n v="17"/>
    <s v="Menos de 30 días"/>
    <n v="0.28333333333333333"/>
    <m/>
    <x v="3"/>
    <s v="Excluir"/>
    <d v="2026-03-10T00:00:00"/>
    <n v="14"/>
    <n v="14"/>
    <n v="4.1999999999999997E-3"/>
    <n v="22003"/>
    <s v="Barril"/>
    <n v="60"/>
    <s v="No"/>
    <s v="Si"/>
    <s v="No"/>
    <s v="Si"/>
    <s v="Si"/>
    <s v="No"/>
    <d v="2026-04-24T00:00:00"/>
    <s v=""/>
  </r>
  <r>
    <s v="M_KPASILLO__"/>
    <x v="67"/>
    <x v="62"/>
    <m/>
    <n v="9"/>
    <m/>
    <d v="2026-05-30T00:00:00"/>
    <n v="38"/>
    <s v="Menos de 60 días"/>
    <n v="0.6333333333333333"/>
    <m/>
    <x v="3"/>
    <s v="Excluir"/>
    <d v="2026-03-31T00:00:00"/>
    <n v="9"/>
    <n v="9"/>
    <n v="2.7000000000000001E-3"/>
    <n v="22202"/>
    <s v="Barril"/>
    <n v="60"/>
    <s v="No"/>
    <s v="No"/>
    <s v="No"/>
    <s v="Si"/>
    <s v="Si"/>
    <s v="No"/>
    <d v="2026-05-15T00:00:00"/>
    <s v=""/>
  </r>
  <r>
    <s v="M_KPASILLO__"/>
    <x v="33"/>
    <x v="29"/>
    <m/>
    <n v="1"/>
    <m/>
    <d v="2026-06-16T00:00:00"/>
    <n v="55"/>
    <s v="Menos de 60 días"/>
    <n v="0.91666666666666663"/>
    <m/>
    <x v="3"/>
    <s v="Excluir"/>
    <d v="2026-04-17T00:00:00"/>
    <n v="1"/>
    <n v="1"/>
    <n v="2.9999999999999997E-4"/>
    <n v="31"/>
    <s v="Barril"/>
    <n v="60"/>
    <s v="No"/>
    <s v="No"/>
    <s v="Si"/>
    <s v="Si"/>
    <s v="Si"/>
    <s v="No"/>
    <d v="2026-06-01T00:00:00"/>
    <s v=""/>
  </r>
  <r>
    <s v="M_KPASILLO__"/>
    <x v="33"/>
    <x v="29"/>
    <m/>
    <n v="5"/>
    <m/>
    <d v="2026-06-15T00:00:00"/>
    <n v="54"/>
    <s v="Menos de 60 días"/>
    <n v="0.9"/>
    <m/>
    <x v="3"/>
    <s v="Excluir"/>
    <d v="2026-04-16T00:00:00"/>
    <n v="5"/>
    <n v="5"/>
    <n v="1.5E-3"/>
    <n v="31"/>
    <s v="Barril"/>
    <n v="60"/>
    <s v="No"/>
    <s v="No"/>
    <s v="Si"/>
    <s v="Si"/>
    <s v="Si"/>
    <s v="No"/>
    <d v="2026-05-31T00:00:00"/>
    <s v=""/>
  </r>
  <r>
    <s v="M_KPASILLO__"/>
    <x v="63"/>
    <x v="58"/>
    <n v="6"/>
    <m/>
    <m/>
    <d v="2027-01-05T00:00:00"/>
    <n v="258"/>
    <s v="Mayor a 120 días"/>
    <n v="0.9555555555555556"/>
    <m/>
    <x v="8"/>
    <s v="Excluir"/>
    <d v="2026-04-10T00:00:00"/>
    <n v="1500"/>
    <n v="18000"/>
    <n v="59.4"/>
    <n v="22006"/>
    <s v="Lata"/>
    <n v="270"/>
    <s v="No"/>
    <s v="No"/>
    <s v="Si"/>
    <s v="Si"/>
    <s v="Si"/>
    <s v="No"/>
    <d v="2026-12-06T00:00:00"/>
    <s v=""/>
  </r>
  <r>
    <s v="M_KPASILLO__"/>
    <x v="6"/>
    <x v="6"/>
    <n v="6"/>
    <m/>
    <m/>
    <d v="2026-12-26T00:00:00"/>
    <n v="248"/>
    <s v="Mayor a 120 días"/>
    <n v="0.91851851851851851"/>
    <m/>
    <x v="8"/>
    <s v="Excluir"/>
    <d v="2026-03-31T00:00:00"/>
    <n v="2880"/>
    <n v="17280"/>
    <n v="57.024000000000001"/>
    <n v="2174"/>
    <s v="Lata"/>
    <n v="270"/>
    <s v="No"/>
    <s v="No"/>
    <s v="Si"/>
    <s v="Si"/>
    <s v="Si"/>
    <s v="No"/>
    <d v="2026-11-26T00:00:00"/>
    <s v=""/>
  </r>
  <r>
    <s v="M_KPASILLO__"/>
    <x v="6"/>
    <x v="6"/>
    <n v="4"/>
    <m/>
    <m/>
    <d v="2026-10-22T00:00:00"/>
    <n v="183"/>
    <s v="Mayor a 120 días"/>
    <n v="0.67777777777777781"/>
    <m/>
    <x v="8"/>
    <s v="Excluir"/>
    <d v="2026-01-25T00:00:00"/>
    <n v="1920"/>
    <n v="11520"/>
    <n v="38.015999999999998"/>
    <n v="2174"/>
    <s v="Lata"/>
    <n v="270"/>
    <s v="No"/>
    <s v="No"/>
    <s v="No"/>
    <s v="Si"/>
    <s v="Si"/>
    <s v="No"/>
    <d v="2026-09-22T00:00:00"/>
    <s v=""/>
  </r>
  <r>
    <s v="M_KPASILLO__"/>
    <x v="6"/>
    <x v="6"/>
    <n v="12"/>
    <m/>
    <m/>
    <d v="2026-11-28T00:00:00"/>
    <n v="220"/>
    <s v="Mayor a 120 días"/>
    <n v="0.81481481481481477"/>
    <m/>
    <x v="8"/>
    <s v="Excluir"/>
    <d v="2026-03-03T00:00:00"/>
    <n v="5760"/>
    <n v="34560"/>
    <n v="114.048"/>
    <n v="2174"/>
    <s v="Lata"/>
    <n v="270"/>
    <s v="No"/>
    <s v="No"/>
    <s v="Si"/>
    <s v="Si"/>
    <s v="Si"/>
    <s v="No"/>
    <d v="2026-10-29T00:00:00"/>
    <s v=""/>
  </r>
  <r>
    <s v="M_KPASILLO__"/>
    <x v="30"/>
    <x v="28"/>
    <n v="12"/>
    <m/>
    <m/>
    <d v="2026-10-11T00:00:00"/>
    <n v="172"/>
    <s v="Mayor a 120 días"/>
    <n v="0.9555555555555556"/>
    <m/>
    <x v="8"/>
    <s v="Excluir"/>
    <d v="2026-04-14T00:00:00"/>
    <n v="5760"/>
    <n v="34560"/>
    <n v="114.048"/>
    <n v="2976"/>
    <s v="Lata"/>
    <n v="180"/>
    <s v="No"/>
    <s v="No"/>
    <s v="Si"/>
    <s v="Si"/>
    <s v="Si"/>
    <s v="No"/>
    <d v="2026-09-11T00:00:00"/>
    <s v=""/>
  </r>
  <r>
    <s v="M_KPASILLO__"/>
    <x v="30"/>
    <x v="28"/>
    <n v="11"/>
    <m/>
    <m/>
    <d v="2026-10-10T00:00:00"/>
    <n v="171"/>
    <s v="Mayor a 120 días"/>
    <n v="0.95"/>
    <m/>
    <x v="8"/>
    <s v="Excluir"/>
    <d v="2026-04-13T00:00:00"/>
    <n v="5280"/>
    <n v="31680"/>
    <n v="104.544"/>
    <n v="2976"/>
    <s v="Lata"/>
    <n v="180"/>
    <s v="No"/>
    <s v="No"/>
    <s v="Si"/>
    <s v="Si"/>
    <s v="Si"/>
    <s v="No"/>
    <d v="2026-09-10T00:00:00"/>
    <s v=""/>
  </r>
  <r>
    <s v="M_KPASILLO__"/>
    <x v="45"/>
    <x v="41"/>
    <n v="12"/>
    <m/>
    <m/>
    <d v="2026-07-23T00:00:00"/>
    <n v="92"/>
    <s v="Menos de 120 días"/>
    <n v="0.51111111111111107"/>
    <m/>
    <x v="8"/>
    <s v="Excluir"/>
    <d v="2026-01-24T00:00:00"/>
    <n v="5760"/>
    <n v="34560"/>
    <n v="114.048"/>
    <n v="5255"/>
    <s v="Lata"/>
    <n v="180"/>
    <s v="No"/>
    <s v="No"/>
    <s v="No"/>
    <s v="Si"/>
    <s v="Si"/>
    <s v="No"/>
    <d v="2026-06-23T00:00:00"/>
    <s v=""/>
  </r>
  <r>
    <s v="M_KPASILLO__"/>
    <x v="6"/>
    <x v="6"/>
    <n v="12"/>
    <m/>
    <m/>
    <d v="2026-12-03T00:00:00"/>
    <n v="225"/>
    <s v="Mayor a 120 días"/>
    <n v="0.83333333333333337"/>
    <m/>
    <x v="8"/>
    <s v="Excluir"/>
    <d v="2026-03-08T00:00:00"/>
    <n v="5760"/>
    <n v="34560"/>
    <n v="114.048"/>
    <n v="2174"/>
    <s v="Lata"/>
    <n v="270"/>
    <s v="No"/>
    <s v="No"/>
    <s v="Si"/>
    <s v="Si"/>
    <s v="Si"/>
    <s v="No"/>
    <d v="2026-11-03T00:00:00"/>
    <s v=""/>
  </r>
  <r>
    <s v="M_KPASILLO__"/>
    <x v="49"/>
    <x v="45"/>
    <n v="5"/>
    <m/>
    <m/>
    <d v="2026-12-24T00:00:00"/>
    <n v="246"/>
    <s v="Mayor a 120 días"/>
    <n v="0.91111111111111109"/>
    <m/>
    <x v="8"/>
    <s v="Excluir"/>
    <d v="2026-03-29T00:00:00"/>
    <n v="2640"/>
    <n v="15840"/>
    <n v="49.103999999999999"/>
    <n v="22271"/>
    <s v="Lata"/>
    <n v="270"/>
    <s v="No"/>
    <s v="No"/>
    <s v="Si"/>
    <s v="Si"/>
    <s v="Si"/>
    <s v="No"/>
    <d v="2026-11-24T00:00:00"/>
    <s v=""/>
  </r>
  <r>
    <s v="M_KPASILLO__"/>
    <x v="49"/>
    <x v="45"/>
    <n v="5"/>
    <m/>
    <m/>
    <d v="2026-12-24T00:00:00"/>
    <n v="246"/>
    <s v="Mayor a 120 días"/>
    <n v="0.91111111111111109"/>
    <m/>
    <x v="8"/>
    <s v="Excluir"/>
    <d v="2026-03-29T00:00:00"/>
    <n v="2640"/>
    <n v="15840"/>
    <n v="49.103999999999999"/>
    <n v="22271"/>
    <s v="Lata"/>
    <n v="270"/>
    <s v="No"/>
    <s v="No"/>
    <s v="Si"/>
    <s v="Si"/>
    <s v="Si"/>
    <s v="No"/>
    <d v="2026-11-24T00:00:00"/>
    <s v=""/>
  </r>
  <r>
    <s v="M_KPASILLO__"/>
    <x v="49"/>
    <x v="45"/>
    <n v="12"/>
    <m/>
    <m/>
    <d v="2026-12-24T00:00:00"/>
    <n v="246"/>
    <s v="Mayor a 120 días"/>
    <n v="0.91111111111111109"/>
    <m/>
    <x v="8"/>
    <s v="Excluir"/>
    <d v="2026-03-29T00:00:00"/>
    <n v="6336"/>
    <n v="38016"/>
    <n v="117.8496"/>
    <n v="22271"/>
    <s v="Lata"/>
    <n v="270"/>
    <s v="No"/>
    <s v="No"/>
    <s v="Si"/>
    <s v="Si"/>
    <s v="Si"/>
    <s v="No"/>
    <d v="2026-11-24T00:00:00"/>
    <s v=""/>
  </r>
  <r>
    <s v="M_KPASILLO__"/>
    <x v="49"/>
    <x v="45"/>
    <n v="5"/>
    <m/>
    <m/>
    <d v="2026-12-24T00:00:00"/>
    <n v="246"/>
    <s v="Mayor a 120 días"/>
    <n v="0.91111111111111109"/>
    <m/>
    <x v="8"/>
    <s v="Excluir"/>
    <d v="2026-03-29T00:00:00"/>
    <n v="2640"/>
    <n v="15840"/>
    <n v="49.103999999999999"/>
    <n v="22271"/>
    <s v="Lata"/>
    <n v="270"/>
    <s v="No"/>
    <s v="No"/>
    <s v="Si"/>
    <s v="Si"/>
    <s v="Si"/>
    <s v="No"/>
    <d v="2026-11-24T00:00:00"/>
    <s v=""/>
  </r>
  <r>
    <s v="M_KPASILLO__"/>
    <x v="49"/>
    <x v="45"/>
    <n v="12"/>
    <m/>
    <m/>
    <d v="2026-12-24T00:00:00"/>
    <n v="246"/>
    <s v="Mayor a 120 días"/>
    <n v="0.91111111111111109"/>
    <m/>
    <x v="8"/>
    <s v="Excluir"/>
    <d v="2026-03-29T00:00:00"/>
    <n v="6336"/>
    <n v="38016"/>
    <n v="117.8496"/>
    <n v="22271"/>
    <s v="Lata"/>
    <n v="270"/>
    <s v="No"/>
    <s v="No"/>
    <s v="Si"/>
    <s v="Si"/>
    <s v="Si"/>
    <s v="No"/>
    <d v="2026-11-24T00:00:00"/>
    <s v=""/>
  </r>
  <r>
    <s v="M_KPASILLO__"/>
    <x v="8"/>
    <x v="8"/>
    <n v="10"/>
    <m/>
    <m/>
    <d v="2026-09-25T00:00:00"/>
    <n v="156"/>
    <s v="Mayor a 120 días"/>
    <n v="0.57777777777777772"/>
    <m/>
    <x v="8"/>
    <s v="Excluir"/>
    <d v="2025-12-29T00:00:00"/>
    <n v="4800"/>
    <n v="28800"/>
    <n v="102.24"/>
    <n v="1428"/>
    <s v="Lata"/>
    <n v="270"/>
    <s v="No"/>
    <s v="No"/>
    <s v="No"/>
    <s v="Si"/>
    <s v="Si"/>
    <s v="No"/>
    <d v="2026-08-26T00:00:00"/>
    <s v=""/>
  </r>
  <r>
    <s v="M_KPASILLO__"/>
    <x v="8"/>
    <x v="8"/>
    <n v="6"/>
    <m/>
    <m/>
    <d v="2026-09-25T00:00:00"/>
    <n v="156"/>
    <s v="Mayor a 120 días"/>
    <n v="0.57777777777777772"/>
    <m/>
    <x v="8"/>
    <s v="Excluir"/>
    <d v="2025-12-29T00:00:00"/>
    <n v="2880"/>
    <n v="17280"/>
    <n v="61.344000000000001"/>
    <n v="1428"/>
    <s v="Lata"/>
    <n v="270"/>
    <s v="No"/>
    <s v="No"/>
    <s v="No"/>
    <s v="Si"/>
    <s v="Si"/>
    <s v="No"/>
    <d v="2026-08-26T00:00:00"/>
    <s v=""/>
  </r>
  <r>
    <s v="M_KPASILLO__"/>
    <x v="30"/>
    <x v="28"/>
    <n v="3"/>
    <m/>
    <m/>
    <d v="2026-10-10T00:00:00"/>
    <n v="171"/>
    <s v="Mayor a 120 días"/>
    <n v="0.95"/>
    <m/>
    <x v="3"/>
    <s v="Excluir"/>
    <d v="2026-04-13T00:00:00"/>
    <n v="1440"/>
    <n v="8640"/>
    <n v="28.512"/>
    <n v="2976"/>
    <s v="Lata"/>
    <n v="180"/>
    <s v="No"/>
    <s v="No"/>
    <s v="Si"/>
    <s v="Si"/>
    <s v="Si"/>
    <s v="No"/>
    <d v="2026-09-10T00:00:00"/>
    <s v=""/>
  </r>
  <r>
    <s v="M_KPASILLO__"/>
    <x v="30"/>
    <x v="28"/>
    <n v="6"/>
    <m/>
    <m/>
    <d v="2026-10-10T00:00:00"/>
    <n v="171"/>
    <s v="Mayor a 120 días"/>
    <n v="0.95"/>
    <m/>
    <x v="3"/>
    <s v="Excluir"/>
    <d v="2026-04-13T00:00:00"/>
    <n v="2880"/>
    <n v="17280"/>
    <n v="57.024000000000001"/>
    <n v="2976"/>
    <s v="Lata"/>
    <n v="180"/>
    <s v="No"/>
    <s v="No"/>
    <s v="Si"/>
    <s v="Si"/>
    <s v="Si"/>
    <s v="No"/>
    <d v="2026-09-10T00:00:00"/>
    <s v=""/>
  </r>
  <r>
    <s v="M_KPASILLO__"/>
    <x v="49"/>
    <x v="45"/>
    <n v="11"/>
    <m/>
    <m/>
    <d v="2026-12-01T00:00:00"/>
    <n v="223"/>
    <s v="Mayor a 120 días"/>
    <n v="0.82592592592592595"/>
    <m/>
    <x v="8"/>
    <s v="Excluir"/>
    <d v="2026-03-06T00:00:00"/>
    <n v="5808"/>
    <n v="34848"/>
    <n v="108.0288"/>
    <n v="22271"/>
    <s v="Lata"/>
    <n v="270"/>
    <s v="No"/>
    <s v="No"/>
    <s v="Si"/>
    <s v="Si"/>
    <s v="Si"/>
    <s v="No"/>
    <d v="2026-11-01T00:00:00"/>
    <s v=""/>
  </r>
  <r>
    <s v="M_KPASILLO__"/>
    <x v="8"/>
    <x v="8"/>
    <n v="12"/>
    <m/>
    <m/>
    <d v="2026-09-25T00:00:00"/>
    <n v="156"/>
    <s v="Mayor a 120 días"/>
    <n v="0.57777777777777772"/>
    <m/>
    <x v="8"/>
    <s v="Excluir"/>
    <d v="2025-12-29T00:00:00"/>
    <n v="5760"/>
    <n v="34560"/>
    <n v="122.688"/>
    <n v="1428"/>
    <s v="Lata"/>
    <n v="270"/>
    <s v="No"/>
    <s v="No"/>
    <s v="No"/>
    <s v="Si"/>
    <s v="Si"/>
    <s v="No"/>
    <d v="2026-08-26T00:00:00"/>
    <s v=""/>
  </r>
  <r>
    <s v="M_KPASILLO__"/>
    <x v="8"/>
    <x v="8"/>
    <n v="12"/>
    <m/>
    <m/>
    <d v="2026-09-26T00:00:00"/>
    <n v="157"/>
    <s v="Mayor a 120 días"/>
    <n v="0.58148148148148149"/>
    <m/>
    <x v="8"/>
    <s v="Excluir"/>
    <d v="2025-12-30T00:00:00"/>
    <n v="5760"/>
    <n v="34560"/>
    <n v="122.688"/>
    <n v="1428"/>
    <s v="Lata"/>
    <n v="270"/>
    <s v="No"/>
    <s v="No"/>
    <s v="No"/>
    <s v="Si"/>
    <s v="Si"/>
    <s v="No"/>
    <d v="2026-08-27T00:00:00"/>
    <s v=""/>
  </r>
  <r>
    <s v="M_KPASILLO__"/>
    <x v="8"/>
    <x v="8"/>
    <n v="6"/>
    <m/>
    <m/>
    <d v="2026-10-25T00:00:00"/>
    <n v="186"/>
    <s v="Mayor a 120 días"/>
    <n v="0.68888888888888888"/>
    <m/>
    <x v="8"/>
    <s v="Excluir"/>
    <d v="2026-01-28T00:00:00"/>
    <n v="2880"/>
    <n v="17280"/>
    <n v="61.344000000000001"/>
    <n v="1428"/>
    <s v="Lata"/>
    <n v="270"/>
    <s v="No"/>
    <s v="No"/>
    <s v="No"/>
    <s v="Si"/>
    <s v="Si"/>
    <s v="No"/>
    <d v="2026-09-25T00:00:00"/>
    <s v=""/>
  </r>
  <r>
    <s v="M_KPASILLO__"/>
    <x v="8"/>
    <x v="8"/>
    <n v="6"/>
    <m/>
    <m/>
    <d v="2026-11-02T00:00:00"/>
    <n v="194"/>
    <s v="Mayor a 120 días"/>
    <n v="0.71851851851851856"/>
    <m/>
    <x v="8"/>
    <s v="Excluir"/>
    <d v="2026-02-05T00:00:00"/>
    <n v="2880"/>
    <n v="17280"/>
    <n v="61.344000000000001"/>
    <n v="1428"/>
    <s v="Lata"/>
    <n v="270"/>
    <s v="No"/>
    <s v="No"/>
    <s v="Si"/>
    <s v="Si"/>
    <s v="Si"/>
    <s v="No"/>
    <d v="2026-10-03T00:00:00"/>
    <s v=""/>
  </r>
  <r>
    <s v="M_KPASILLO__"/>
    <x v="45"/>
    <x v="41"/>
    <n v="12"/>
    <m/>
    <m/>
    <d v="2026-07-23T00:00:00"/>
    <n v="92"/>
    <s v="Menos de 120 días"/>
    <n v="0.51111111111111107"/>
    <m/>
    <x v="8"/>
    <s v="Excluir"/>
    <d v="2026-01-24T00:00:00"/>
    <n v="5760"/>
    <n v="34560"/>
    <n v="114.048"/>
    <n v="5255"/>
    <s v="Lata"/>
    <n v="180"/>
    <s v="No"/>
    <s v="No"/>
    <s v="No"/>
    <s v="Si"/>
    <s v="Si"/>
    <s v="No"/>
    <d v="2026-06-23T00:00:00"/>
    <s v=""/>
  </r>
  <r>
    <s v="M_KPASILLO__"/>
    <x v="9"/>
    <x v="9"/>
    <n v="6"/>
    <m/>
    <m/>
    <d v="2027-02-05T00:00:00"/>
    <n v="289"/>
    <s v="Mayor a 120 días"/>
    <n v="0.79178082191780819"/>
    <s v="SEPARAR"/>
    <x v="8"/>
    <s v="Excluir"/>
    <d v="2026-02-05T00:00:00"/>
    <n v="2880"/>
    <n v="17280"/>
    <n v="57.024000000000001"/>
    <n v="16210"/>
    <s v="Lata"/>
    <n v="365"/>
    <s v="No"/>
    <s v="No"/>
    <s v="Si"/>
    <s v="Si"/>
    <s v="Si"/>
    <s v="No"/>
    <d v="2027-01-06T00:00:00"/>
    <s v=""/>
  </r>
  <r>
    <s v="M_KPASILLO__"/>
    <x v="9"/>
    <x v="9"/>
    <n v="6"/>
    <m/>
    <m/>
    <d v="2027-03-05T00:00:00"/>
    <n v="317"/>
    <s v="Mayor a 120 días"/>
    <n v="0.86849315068493149"/>
    <s v="SEPARAR"/>
    <x v="8"/>
    <s v="Excluir"/>
    <d v="2026-03-05T00:00:00"/>
    <n v="2880"/>
    <n v="17280"/>
    <n v="57.024000000000001"/>
    <n v="16210"/>
    <s v="Lata"/>
    <n v="365"/>
    <s v="No"/>
    <s v="No"/>
    <s v="Si"/>
    <s v="Si"/>
    <s v="Si"/>
    <s v="No"/>
    <d v="2027-02-03T00:00:00"/>
    <s v=""/>
  </r>
  <r>
    <s v="M_KPASILLO__"/>
    <x v="71"/>
    <x v="66"/>
    <n v="5"/>
    <m/>
    <m/>
    <d v="2026-10-15T00:00:00"/>
    <n v="176"/>
    <s v="Mayor a 120 días"/>
    <n v="0.97777777777777775"/>
    <m/>
    <x v="8"/>
    <s v="Excluir"/>
    <d v="2026-04-18T00:00:00"/>
    <n v="2400"/>
    <n v="14400"/>
    <n v="47.52"/>
    <n v="14709"/>
    <s v="Lata"/>
    <n v="180"/>
    <s v="No"/>
    <s v="No"/>
    <s v="Si"/>
    <s v="Si"/>
    <s v="Si"/>
    <s v="No"/>
    <d v="2026-09-15T00:00:00"/>
    <s v=""/>
  </r>
  <r>
    <s v="M_KPASILLO__"/>
    <x v="66"/>
    <x v="61"/>
    <n v="4"/>
    <m/>
    <m/>
    <d v="2026-09-26T00:00:00"/>
    <n v="157"/>
    <s v="Mayor a 120 días"/>
    <n v="0.87222222222222223"/>
    <m/>
    <x v="8"/>
    <s v="Excluir"/>
    <d v="2026-03-30T00:00:00"/>
    <n v="1920"/>
    <n v="11520"/>
    <n v="38.015999999999998"/>
    <n v="22315"/>
    <s v="Lata"/>
    <n v="180"/>
    <s v="No"/>
    <s v="No"/>
    <s v="Si"/>
    <s v="Si"/>
    <s v="Si"/>
    <s v="No"/>
    <d v="2026-08-27T00:00:00"/>
    <s v=""/>
  </r>
  <r>
    <s v="M_KPASILLO__"/>
    <x v="17"/>
    <x v="17"/>
    <n v="4"/>
    <m/>
    <m/>
    <d v="2026-09-12T00:00:00"/>
    <n v="143"/>
    <s v="Mayor a 120 días"/>
    <n v="0.7944444444444444"/>
    <m/>
    <x v="8"/>
    <s v="Excluir"/>
    <d v="2026-03-16T00:00:00"/>
    <n v="1920"/>
    <n v="11520"/>
    <n v="38.015999999999998"/>
    <n v="23121"/>
    <s v="Lata"/>
    <n v="180"/>
    <s v="No"/>
    <s v="No"/>
    <s v="Si"/>
    <s v="Si"/>
    <s v="Si"/>
    <s v="No"/>
    <d v="2026-08-13T00:00:00"/>
    <s v=""/>
  </r>
  <r>
    <s v="M_KPASILLO__"/>
    <x v="17"/>
    <x v="17"/>
    <n v="4"/>
    <m/>
    <m/>
    <d v="2026-08-17T00:00:00"/>
    <n v="117"/>
    <s v="Menos de 120 días"/>
    <n v="0.65"/>
    <m/>
    <x v="8"/>
    <s v="Excluir"/>
    <d v="2026-02-18T00:00:00"/>
    <n v="1920"/>
    <n v="11520"/>
    <n v="38.015999999999998"/>
    <n v="23121"/>
    <s v="Lata"/>
    <n v="180"/>
    <s v="No"/>
    <s v="No"/>
    <s v="No"/>
    <s v="Si"/>
    <s v="Si"/>
    <s v="No"/>
    <d v="2026-07-18T00:00:00"/>
    <s v=""/>
  </r>
  <r>
    <s v="M_KPASILLO__"/>
    <x v="71"/>
    <x v="66"/>
    <n v="9"/>
    <n v="432"/>
    <m/>
    <d v="2026-10-09T00:00:00"/>
    <n v="170"/>
    <s v="Mayor a 120 días"/>
    <n v="0.94444444444444442"/>
    <m/>
    <x v="8"/>
    <s v="Excluir"/>
    <d v="2026-04-12T00:00:00"/>
    <n v="4752"/>
    <n v="28512"/>
    <n v="94.089600000000004"/>
    <n v="14709"/>
    <s v="Lata"/>
    <n v="180"/>
    <s v="No"/>
    <s v="No"/>
    <s v="Si"/>
    <s v="Si"/>
    <s v="Si"/>
    <s v="No"/>
    <d v="2026-09-09T00:00:00"/>
    <s v=""/>
  </r>
  <r>
    <s v="M_K1__DER"/>
    <x v="46"/>
    <x v="42"/>
    <n v="73"/>
    <m/>
    <m/>
    <d v="2026-12-06T00:00:00"/>
    <n v="228"/>
    <s v="Mayor a 120 días"/>
    <n v="0.84444444444444444"/>
    <m/>
    <x v="3"/>
    <s v="Excluir"/>
    <d v="2026-03-11T00:00:00"/>
    <n v="43800"/>
    <n v="262800"/>
    <n v="706.93200000000002"/>
    <n v="9909"/>
    <s v="Lata"/>
    <n v="270"/>
    <s v="No"/>
    <s v="No"/>
    <s v="Si"/>
    <s v="Si"/>
    <s v="Si"/>
    <s v="No"/>
    <d v="2026-11-06T00:00:00"/>
    <s v=""/>
  </r>
  <r>
    <s v="M_K1__IZQ"/>
    <x v="51"/>
    <x v="47"/>
    <n v="20"/>
    <m/>
    <m/>
    <d v="2026-12-22T00:00:00"/>
    <n v="244"/>
    <s v="Mayor a 120 días"/>
    <n v="0.90370370370370368"/>
    <m/>
    <x v="1"/>
    <s v=""/>
    <d v="2026-03-27T00:00:00"/>
    <n v="13200"/>
    <n v="79200"/>
    <n v="213.048"/>
    <n v="21203"/>
    <s v="Lata"/>
    <n v="270"/>
    <s v="No"/>
    <s v="No"/>
    <s v="Si"/>
    <s v="Si"/>
    <s v="Si"/>
    <s v="No"/>
    <d v="2026-11-22T00:00:00"/>
    <s v=""/>
  </r>
  <r>
    <s v="M_K2_DER_"/>
    <x v="40"/>
    <x v="36"/>
    <n v="27"/>
    <m/>
    <m/>
    <d v="2027-04-18T00:00:00"/>
    <n v="361"/>
    <s v="Mayor a 120 días"/>
    <n v="0.989041095890411"/>
    <m/>
    <x v="1"/>
    <s v=""/>
    <d v="2026-04-18T00:00:00"/>
    <n v="10368"/>
    <n v="62208"/>
    <n v="130.63679999999999"/>
    <n v="9508"/>
    <s v="NR"/>
    <n v="365"/>
    <s v="No"/>
    <s v="No"/>
    <s v="Si"/>
    <s v="Si"/>
    <s v="Si"/>
    <s v="No"/>
    <d v="2027-03-19T00:00:00"/>
    <s v=""/>
  </r>
  <r>
    <s v="M_K2_DER_"/>
    <x v="72"/>
    <x v="67"/>
    <n v="1"/>
    <m/>
    <m/>
    <d v="2027-01-13T00:00:00"/>
    <n v="266"/>
    <s v="Mayor a 120 días"/>
    <n v="0.98518518518518516"/>
    <m/>
    <x v="1"/>
    <s v=""/>
    <d v="2026-04-18T00:00:00"/>
    <n v="336"/>
    <n v="2016"/>
    <n v="9.5356799999999993"/>
    <n v="5150"/>
    <s v="Lata"/>
    <n v="270"/>
    <s v="No"/>
    <s v="No"/>
    <s v="Si"/>
    <s v="Si"/>
    <s v="Si"/>
    <s v="No"/>
    <d v="2026-12-14T00:00:00"/>
    <s v=""/>
  </r>
  <r>
    <s v="M_K2_DER_"/>
    <x v="30"/>
    <x v="28"/>
    <n v="1"/>
    <m/>
    <m/>
    <d v="2026-10-18T00:00:00"/>
    <n v="179"/>
    <s v="Mayor a 120 días"/>
    <n v="0.99444444444444446"/>
    <m/>
    <x v="1"/>
    <s v=""/>
    <d v="2026-04-21T00:00:00"/>
    <n v="480"/>
    <n v="2880"/>
    <n v="9.5039999999999996"/>
    <n v="2976"/>
    <s v="Lata"/>
    <n v="180"/>
    <s v="No"/>
    <s v="No"/>
    <s v="Si"/>
    <s v="Si"/>
    <s v="Si"/>
    <s v="No"/>
    <d v="2026-09-18T00:00:00"/>
    <s v=""/>
  </r>
  <r>
    <s v="M_K2_IZQ_ "/>
    <x v="5"/>
    <x v="5"/>
    <n v="75"/>
    <m/>
    <m/>
    <d v="2027-01-15T00:00:00"/>
    <n v="268"/>
    <s v="Mayor a 120 días"/>
    <n v="0.99259259259259258"/>
    <m/>
    <x v="1"/>
    <s v=""/>
    <d v="2026-04-20T00:00:00"/>
    <n v="11250"/>
    <n v="270000"/>
    <n v="726.3"/>
    <n v="7993"/>
    <s v="Lata"/>
    <n v="270"/>
    <s v="No"/>
    <s v="No"/>
    <s v="Si"/>
    <s v="Si"/>
    <s v="Si"/>
    <s v="No"/>
    <d v="2026-12-16T00:00:00"/>
    <s v=""/>
  </r>
  <r>
    <s v="M_K3_DER_"/>
    <x v="30"/>
    <x v="28"/>
    <n v="66"/>
    <m/>
    <m/>
    <d v="2026-10-11T00:00:00"/>
    <n v="172"/>
    <s v="Mayor a 120 días"/>
    <n v="0.9555555555555556"/>
    <m/>
    <x v="6"/>
    <s v="Excluir"/>
    <d v="2026-04-14T00:00:00"/>
    <n v="31680"/>
    <n v="190080"/>
    <n v="627.26400000000001"/>
    <n v="2976"/>
    <s v="Lata"/>
    <n v="180"/>
    <s v="No"/>
    <s v="No"/>
    <s v="Si"/>
    <s v="Si"/>
    <s v="Si"/>
    <s v="No"/>
    <d v="2026-09-11T00:00:00"/>
    <s v=""/>
  </r>
  <r>
    <s v="M_K3_IZQ_"/>
    <x v="63"/>
    <x v="58"/>
    <n v="74"/>
    <m/>
    <m/>
    <d v="2027-01-05T00:00:00"/>
    <n v="258"/>
    <s v="Mayor a 120 días"/>
    <n v="0.9555555555555556"/>
    <m/>
    <x v="1"/>
    <s v=""/>
    <d v="2026-04-10T00:00:00"/>
    <n v="18500"/>
    <n v="222000"/>
    <n v="732.6"/>
    <n v="22006"/>
    <s v="Lata"/>
    <n v="270"/>
    <s v="No"/>
    <s v="No"/>
    <s v="Si"/>
    <s v="Si"/>
    <s v="Si"/>
    <s v="No"/>
    <d v="2026-12-06T00:00:00"/>
    <s v=""/>
  </r>
  <r>
    <s v="M_K4_DER_"/>
    <x v="39"/>
    <x v="35"/>
    <n v="44"/>
    <m/>
    <m/>
    <d v="2026-08-17T00:00:00"/>
    <n v="117"/>
    <s v="Menos de 120 días"/>
    <n v="0.97499999999999998"/>
    <m/>
    <x v="1"/>
    <s v=""/>
    <d v="2026-04-19T00:00:00"/>
    <n v="4400"/>
    <n v="26400"/>
    <n v="396"/>
    <n v="2224"/>
    <s v="Pet"/>
    <n v="120"/>
    <s v="No"/>
    <s v="No"/>
    <s v="Si"/>
    <s v="Si"/>
    <s v="Si"/>
    <s v="No"/>
    <d v="2026-07-18T00:00:00"/>
    <s v=""/>
  </r>
  <r>
    <s v="M_K4_IZQ"/>
    <x v="40"/>
    <x v="36"/>
    <n v="75"/>
    <m/>
    <m/>
    <d v="2027-04-09T00:00:00"/>
    <n v="352"/>
    <s v="Mayor a 120 días"/>
    <n v="0.96438356164383565"/>
    <m/>
    <x v="1"/>
    <s v=""/>
    <d v="2026-04-09T00:00:00"/>
    <n v="28800"/>
    <n v="172800"/>
    <n v="362.88"/>
    <n v="9508"/>
    <s v="NR"/>
    <n v="365"/>
    <s v="No"/>
    <s v="No"/>
    <s v="Si"/>
    <s v="Si"/>
    <s v="Si"/>
    <s v="No"/>
    <d v="2027-03-10T00:00:00"/>
    <s v=""/>
  </r>
  <r>
    <s v="M_K5_DER"/>
    <x v="40"/>
    <x v="36"/>
    <n v="75"/>
    <m/>
    <m/>
    <d v="2027-04-14T00:00:00"/>
    <n v="357"/>
    <s v="Mayor a 120 días"/>
    <n v="0.9780821917808219"/>
    <m/>
    <x v="1"/>
    <s v=""/>
    <d v="2026-04-14T00:00:00"/>
    <n v="28800"/>
    <n v="172800"/>
    <n v="362.88"/>
    <n v="9508"/>
    <s v="NR"/>
    <n v="365"/>
    <s v="No"/>
    <s v="No"/>
    <s v="Si"/>
    <s v="Si"/>
    <s v="Si"/>
    <s v="No"/>
    <d v="2027-03-15T00:00:00"/>
    <s v=""/>
  </r>
  <r>
    <s v="M_K5_IZQ_"/>
    <x v="55"/>
    <x v="51"/>
    <n v="51"/>
    <m/>
    <m/>
    <d v="2027-01-06T00:00:00"/>
    <n v="259"/>
    <s v="Mayor a 120 días"/>
    <n v="0.95925925925925926"/>
    <m/>
    <x v="1"/>
    <s v=""/>
    <d v="2026-04-11T00:00:00"/>
    <n v="12240"/>
    <n v="73440"/>
    <n v="220.32"/>
    <n v="20463"/>
    <s v="NR"/>
    <n v="270"/>
    <s v="No"/>
    <s v="No"/>
    <s v="Si"/>
    <s v="Si"/>
    <s v="Si"/>
    <s v="No"/>
    <d v="2026-12-07T00:00:00"/>
    <s v=""/>
  </r>
  <r>
    <s v="M_K6_DER"/>
    <x v="40"/>
    <x v="36"/>
    <n v="75"/>
    <m/>
    <m/>
    <d v="2027-04-16T00:00:00"/>
    <n v="359"/>
    <s v="Mayor a 120 días"/>
    <n v="0.98356164383561639"/>
    <m/>
    <x v="1"/>
    <s v=""/>
    <d v="2026-04-16T00:00:00"/>
    <n v="28800"/>
    <n v="172800"/>
    <n v="362.88"/>
    <n v="9508"/>
    <s v="NR"/>
    <n v="365"/>
    <s v="No"/>
    <s v="No"/>
    <s v="Si"/>
    <s v="Si"/>
    <s v="Si"/>
    <s v="No"/>
    <d v="2027-03-17T00:00:00"/>
    <s v=""/>
  </r>
  <r>
    <s v="M_K6_IZQ"/>
    <x v="40"/>
    <x v="36"/>
    <n v="75"/>
    <m/>
    <m/>
    <d v="2027-04-20T00:00:00"/>
    <n v="363"/>
    <s v="Mayor a 120 días"/>
    <n v="0.9945205479452055"/>
    <m/>
    <x v="1"/>
    <s v=""/>
    <d v="2026-04-20T00:00:00"/>
    <n v="28800"/>
    <n v="172800"/>
    <n v="362.88"/>
    <n v="9508"/>
    <s v="NR"/>
    <n v="365"/>
    <s v="No"/>
    <s v="No"/>
    <s v="Si"/>
    <s v="Si"/>
    <s v="Si"/>
    <s v="No"/>
    <d v="2027-03-21T00:00:00"/>
    <s v=""/>
  </r>
  <r>
    <s v="M_K7_DER"/>
    <x v="40"/>
    <x v="36"/>
    <n v="75"/>
    <m/>
    <m/>
    <d v="2027-04-15T00:00:00"/>
    <n v="358"/>
    <s v="Mayor a 120 días"/>
    <n v="0.98082191780821915"/>
    <m/>
    <x v="1"/>
    <s v=""/>
    <d v="2026-04-15T00:00:00"/>
    <n v="28800"/>
    <n v="172800"/>
    <n v="362.88"/>
    <n v="9508"/>
    <s v="NR"/>
    <n v="365"/>
    <s v="No"/>
    <s v="No"/>
    <s v="Si"/>
    <s v="Si"/>
    <s v="Si"/>
    <s v="No"/>
    <d v="2027-03-16T00:00:00"/>
    <s v=""/>
  </r>
  <r>
    <s v="M_K7_IZQ"/>
    <x v="35"/>
    <x v="31"/>
    <n v="44"/>
    <m/>
    <m/>
    <d v="2026-08-20T00:00:00"/>
    <n v="120"/>
    <s v="Mayor a 120 días"/>
    <n v="1"/>
    <m/>
    <x v="1"/>
    <s v=""/>
    <d v="2026-04-22T00:00:00"/>
    <n v="2288"/>
    <n v="34320"/>
    <n v="343.2"/>
    <n v="7078"/>
    <s v="Pet"/>
    <n v="120"/>
    <s v="No"/>
    <s v="No"/>
    <s v="Si"/>
    <s v="Si"/>
    <s v="Si"/>
    <s v="No"/>
    <d v="2026-07-21T00:00:00"/>
    <s v=""/>
  </r>
  <r>
    <s v="M_K8_DER"/>
    <x v="35"/>
    <x v="31"/>
    <n v="44"/>
    <m/>
    <m/>
    <d v="2026-08-20T00:00:00"/>
    <n v="120"/>
    <s v="Mayor a 120 días"/>
    <n v="1"/>
    <m/>
    <x v="1"/>
    <s v=""/>
    <d v="2026-04-22T00:00:00"/>
    <n v="2288"/>
    <n v="34320"/>
    <n v="343.2"/>
    <n v="7078"/>
    <s v="Pet"/>
    <n v="120"/>
    <s v="No"/>
    <s v="No"/>
    <s v="Si"/>
    <s v="Si"/>
    <s v="Si"/>
    <s v="No"/>
    <d v="2026-07-21T00:00:00"/>
    <s v=""/>
  </r>
  <r>
    <s v="M_K8_IZQ"/>
    <x v="8"/>
    <x v="8"/>
    <n v="49"/>
    <m/>
    <m/>
    <d v="2026-10-25T00:00:00"/>
    <n v="186"/>
    <s v="Mayor a 120 días"/>
    <n v="0.68888888888888888"/>
    <s v="ATRÁS extender "/>
    <x v="1"/>
    <s v=""/>
    <d v="2026-01-28T00:00:00"/>
    <n v="23520"/>
    <n v="141120"/>
    <n v="500.976"/>
    <n v="1428"/>
    <s v="Lata"/>
    <n v="270"/>
    <s v="No"/>
    <s v="No"/>
    <s v="No"/>
    <s v="Si"/>
    <s v="Si"/>
    <s v="No"/>
    <d v="2026-09-25T00:00:00"/>
    <s v=""/>
  </r>
  <r>
    <s v="M_K9_DER_"/>
    <x v="7"/>
    <x v="7"/>
    <n v="24"/>
    <m/>
    <m/>
    <d v="2026-10-22T00:00:00"/>
    <n v="183"/>
    <s v="Mayor a 120 días"/>
    <n v="0.67777777777777781"/>
    <m/>
    <x v="8"/>
    <s v="Excluir"/>
    <d v="2026-01-25T00:00:00"/>
    <n v="11520"/>
    <n v="69120"/>
    <n v="228.096"/>
    <n v="5252"/>
    <s v="Lata"/>
    <n v="270"/>
    <s v="No"/>
    <s v="No"/>
    <s v="No"/>
    <s v="Si"/>
    <s v="Si"/>
    <s v="No"/>
    <d v="2026-09-22T00:00:00"/>
    <s v=""/>
  </r>
  <r>
    <s v="M_K9_DER_"/>
    <x v="7"/>
    <x v="7"/>
    <n v="12"/>
    <m/>
    <m/>
    <d v="2026-11-22T00:00:00"/>
    <n v="214"/>
    <s v="Mayor a 120 días"/>
    <n v="0.79259259259259263"/>
    <m/>
    <x v="8"/>
    <s v="Excluir"/>
    <d v="2026-02-25T00:00:00"/>
    <n v="5760"/>
    <n v="34560"/>
    <n v="114.048"/>
    <n v="5252"/>
    <s v="Lata"/>
    <n v="270"/>
    <s v="No"/>
    <s v="No"/>
    <s v="Si"/>
    <s v="Si"/>
    <s v="Si"/>
    <s v="No"/>
    <d v="2026-10-23T00:00:00"/>
    <s v=""/>
  </r>
  <r>
    <s v="M_K9_DER_"/>
    <x v="7"/>
    <x v="7"/>
    <n v="4"/>
    <m/>
    <m/>
    <d v="2026-12-22T00:00:00"/>
    <n v="244"/>
    <s v="Mayor a 120 días"/>
    <n v="0.90370370370370368"/>
    <m/>
    <x v="8"/>
    <s v="Excluir"/>
    <d v="2026-03-27T00:00:00"/>
    <n v="1920"/>
    <n v="11520"/>
    <n v="38.015999999999998"/>
    <n v="5252"/>
    <s v="Lata"/>
    <n v="270"/>
    <s v="No"/>
    <s v="No"/>
    <s v="Si"/>
    <s v="Si"/>
    <s v="Si"/>
    <s v="No"/>
    <d v="2026-11-22T00:00:00"/>
    <s v=""/>
  </r>
  <r>
    <s v="M_K9_DER_"/>
    <x v="7"/>
    <x v="7"/>
    <n v="5"/>
    <m/>
    <m/>
    <d v="2026-12-26T00:00:00"/>
    <n v="248"/>
    <s v="Mayor a 120 días"/>
    <n v="0.91851851851851851"/>
    <m/>
    <x v="8"/>
    <s v="Excluir"/>
    <d v="2026-03-31T00:00:00"/>
    <n v="2400"/>
    <n v="14400"/>
    <n v="47.52"/>
    <n v="5252"/>
    <s v="Lata"/>
    <n v="270"/>
    <s v="No"/>
    <s v="No"/>
    <s v="Si"/>
    <s v="Si"/>
    <s v="Si"/>
    <s v="No"/>
    <d v="2026-11-26T00:00:00"/>
    <s v=""/>
  </r>
  <r>
    <s v="M_K9_DER_"/>
    <x v="7"/>
    <x v="7"/>
    <n v="21"/>
    <m/>
    <m/>
    <d v="2026-12-12T00:00:00"/>
    <n v="234"/>
    <s v="Mayor a 120 días"/>
    <n v="0.8666666666666667"/>
    <m/>
    <x v="8"/>
    <s v="Excluir"/>
    <d v="2026-03-17T00:00:00"/>
    <n v="10080"/>
    <n v="60480"/>
    <n v="199.584"/>
    <n v="5252"/>
    <s v="Lata"/>
    <n v="270"/>
    <s v="No"/>
    <s v="No"/>
    <s v="Si"/>
    <s v="Si"/>
    <s v="Si"/>
    <s v="No"/>
    <d v="2026-11-12T00:00:00"/>
    <s v=""/>
  </r>
  <r>
    <s v="M_K9_IZQ_"/>
    <x v="8"/>
    <x v="8"/>
    <n v="55"/>
    <m/>
    <m/>
    <d v="2026-10-25T00:00:00"/>
    <n v="186"/>
    <s v="Mayor a 120 días"/>
    <n v="0.68888888888888888"/>
    <m/>
    <x v="1"/>
    <s v=""/>
    <d v="2026-01-28T00:00:00"/>
    <n v="26400"/>
    <n v="158400"/>
    <n v="562.32000000000005"/>
    <n v="1428"/>
    <s v="Lata"/>
    <n v="270"/>
    <s v="No"/>
    <s v="No"/>
    <s v="No"/>
    <s v="Si"/>
    <s v="Si"/>
    <s v="No"/>
    <d v="2026-09-25T00:00:00"/>
    <s v=""/>
  </r>
  <r>
    <s v="M_K10_DER_"/>
    <x v="65"/>
    <x v="60"/>
    <n v="60"/>
    <m/>
    <m/>
    <d v="2027-02-09T00:00:00"/>
    <n v="293"/>
    <s v="Mayor a 120 días"/>
    <n v="0.80273972602739729"/>
    <m/>
    <x v="1"/>
    <s v=""/>
    <d v="2026-02-09T00:00:00"/>
    <n v="12960"/>
    <n v="77760"/>
    <n v="276.048"/>
    <n v="21177"/>
    <s v="NR"/>
    <n v="365"/>
    <s v="No"/>
    <s v="No"/>
    <s v="Si"/>
    <s v="Si"/>
    <s v="Si"/>
    <s v="No"/>
    <d v="2027-01-10T00:00:00"/>
    <s v=""/>
  </r>
  <r>
    <s v="M_K10_IZQ_"/>
    <x v="46"/>
    <x v="42"/>
    <n v="38"/>
    <m/>
    <m/>
    <d v="2026-12-21T00:00:00"/>
    <n v="243"/>
    <s v="Mayor a 120 días"/>
    <n v="0.9"/>
    <m/>
    <x v="8"/>
    <s v="Excluir"/>
    <d v="2026-03-26T00:00:00"/>
    <n v="22800"/>
    <n v="136800"/>
    <n v="367.99200000000002"/>
    <n v="9909"/>
    <s v="Lata"/>
    <n v="270"/>
    <s v="No"/>
    <s v="No"/>
    <s v="Si"/>
    <s v="Si"/>
    <s v="Si"/>
    <s v="No"/>
    <d v="2026-11-21T00:00:00"/>
    <s v=""/>
  </r>
  <r>
    <s v="M_K11_DER"/>
    <x v="40"/>
    <x v="36"/>
    <n v="75"/>
    <m/>
    <m/>
    <d v="2027-04-15T00:00:00"/>
    <n v="358"/>
    <s v="Mayor a 120 días"/>
    <n v="0.98082191780821915"/>
    <m/>
    <x v="1"/>
    <s v=""/>
    <d v="2026-04-15T00:00:00"/>
    <n v="28800"/>
    <n v="172800"/>
    <n v="362.88"/>
    <n v="9508"/>
    <s v="NR"/>
    <n v="365"/>
    <s v="No"/>
    <s v="No"/>
    <s v="Si"/>
    <s v="Si"/>
    <s v="Si"/>
    <s v="No"/>
    <d v="2027-03-16T00:00:00"/>
    <s v=""/>
  </r>
  <r>
    <s v="M_K11_IZQ"/>
    <x v="73"/>
    <x v="68"/>
    <n v="12"/>
    <m/>
    <m/>
    <d v="2026-09-23T00:00:00"/>
    <n v="154"/>
    <s v="Mayor a 120 días"/>
    <n v="0.85555555555555551"/>
    <m/>
    <x v="1"/>
    <s v=""/>
    <d v="2026-03-27T00:00:00"/>
    <n v="7200"/>
    <n v="43200"/>
    <n v="116.208"/>
    <n v="21730"/>
    <s v="Lata"/>
    <n v="180"/>
    <s v="No"/>
    <s v="No"/>
    <s v="Si"/>
    <s v="Si"/>
    <s v="Si"/>
    <s v="No"/>
    <d v="2026-08-24T00:00:00"/>
    <s v=""/>
  </r>
  <r>
    <s v="M_K12_DER_ "/>
    <x v="35"/>
    <x v="31"/>
    <n v="44"/>
    <m/>
    <m/>
    <d v="2026-08-19T00:00:00"/>
    <n v="119"/>
    <s v="Menos de 120 días"/>
    <n v="0.9916666666666667"/>
    <m/>
    <x v="1"/>
    <s v=""/>
    <d v="2026-04-21T00:00:00"/>
    <n v="2288"/>
    <n v="34320"/>
    <n v="343.2"/>
    <n v="7078"/>
    <s v="Pet"/>
    <n v="120"/>
    <s v="No"/>
    <s v="No"/>
    <s v="Si"/>
    <s v="Si"/>
    <s v="Si"/>
    <s v="No"/>
    <d v="2026-07-20T00:00:00"/>
    <s v=""/>
  </r>
  <r>
    <s v="M_K12_IZQ_ "/>
    <x v="63"/>
    <x v="58"/>
    <n v="75"/>
    <m/>
    <m/>
    <d v="2027-01-06T00:00:00"/>
    <n v="259"/>
    <s v="Mayor a 120 días"/>
    <n v="0.95925925925925926"/>
    <m/>
    <x v="1"/>
    <s v=""/>
    <d v="2026-04-11T00:00:00"/>
    <n v="18750"/>
    <n v="225000"/>
    <n v="742.5"/>
    <n v="22006"/>
    <s v="Lata"/>
    <n v="270"/>
    <s v="No"/>
    <s v="No"/>
    <s v="Si"/>
    <s v="Si"/>
    <s v="Si"/>
    <s v="No"/>
    <d v="2026-12-07T00:00:00"/>
    <s v=""/>
  </r>
  <r>
    <s v="M_K13_DER_ "/>
    <x v="40"/>
    <x v="36"/>
    <n v="75"/>
    <m/>
    <m/>
    <d v="2027-04-18T00:00:00"/>
    <n v="361"/>
    <s v="Mayor a 120 días"/>
    <n v="0.989041095890411"/>
    <m/>
    <x v="1"/>
    <s v=""/>
    <d v="2026-04-18T00:00:00"/>
    <n v="28800"/>
    <n v="172800"/>
    <n v="362.88"/>
    <n v="9508"/>
    <s v="NR"/>
    <n v="365"/>
    <s v="No"/>
    <s v="No"/>
    <s v="Si"/>
    <s v="Si"/>
    <s v="Si"/>
    <s v="No"/>
    <d v="2027-03-19T00:00:00"/>
    <s v=""/>
  </r>
  <r>
    <s v="M_K13_IZQ_ "/>
    <x v="6"/>
    <x v="6"/>
    <n v="84"/>
    <m/>
    <m/>
    <d v="2027-01-10T00:00:00"/>
    <n v="263"/>
    <s v="Mayor a 120 días"/>
    <n v="0.97407407407407409"/>
    <m/>
    <x v="1"/>
    <s v=""/>
    <d v="2026-04-15T00:00:00"/>
    <n v="40320"/>
    <n v="241920"/>
    <n v="798.33600000000001"/>
    <n v="2174"/>
    <s v="Lata"/>
    <n v="270"/>
    <s v="No"/>
    <s v="No"/>
    <s v="Si"/>
    <s v="Si"/>
    <s v="Si"/>
    <s v="No"/>
    <d v="2026-12-11T00:00:00"/>
    <s v=""/>
  </r>
  <r>
    <s v="M_K14_DER_"/>
    <x v="6"/>
    <x v="6"/>
    <n v="84"/>
    <m/>
    <m/>
    <d v="2027-01-10T00:00:00"/>
    <n v="263"/>
    <s v="Mayor a 120 días"/>
    <n v="0.97407407407407409"/>
    <m/>
    <x v="1"/>
    <s v=""/>
    <d v="2026-04-15T00:00:00"/>
    <n v="40320"/>
    <n v="241920"/>
    <n v="798.33600000000001"/>
    <n v="2174"/>
    <s v="Lata"/>
    <n v="270"/>
    <s v="No"/>
    <s v="No"/>
    <s v="Si"/>
    <s v="Si"/>
    <s v="Si"/>
    <s v="No"/>
    <d v="2026-12-11T00:00:00"/>
    <s v=""/>
  </r>
  <r>
    <s v="M_K14_IZQ_"/>
    <x v="5"/>
    <x v="5"/>
    <n v="75"/>
    <m/>
    <m/>
    <d v="2027-01-15T00:00:00"/>
    <n v="268"/>
    <s v="Mayor a 120 días"/>
    <n v="0.99259259259259258"/>
    <m/>
    <x v="1"/>
    <s v=""/>
    <d v="2026-04-20T00:00:00"/>
    <n v="11250"/>
    <n v="270000"/>
    <n v="726.3"/>
    <n v="7993"/>
    <s v="Lata"/>
    <n v="270"/>
    <s v="No"/>
    <s v="No"/>
    <s v="Si"/>
    <s v="Si"/>
    <s v="Si"/>
    <s v="No"/>
    <d v="2026-12-16T00:00:00"/>
    <s v=""/>
  </r>
  <r>
    <s v="M_K15_"/>
    <x v="63"/>
    <x v="58"/>
    <n v="24"/>
    <m/>
    <m/>
    <d v="2026-11-03T00:00:00"/>
    <n v="195"/>
    <s v="Mayor a 120 días"/>
    <n v="0.72222222222222221"/>
    <m/>
    <x v="8"/>
    <s v="Excluir"/>
    <d v="2026-02-06T00:00:00"/>
    <n v="6000"/>
    <n v="72000"/>
    <n v="237.6"/>
    <n v="22006"/>
    <s v="Lata"/>
    <n v="270"/>
    <s v="No"/>
    <s v="No"/>
    <s v="Si"/>
    <s v="Si"/>
    <s v="Si"/>
    <s v="No"/>
    <d v="2026-10-04T00:00:00"/>
    <s v=""/>
  </r>
  <r>
    <s v="M_K15_"/>
    <x v="63"/>
    <x v="58"/>
    <n v="14"/>
    <m/>
    <m/>
    <d v="2026-11-04T00:00:00"/>
    <n v="196"/>
    <s v="Mayor a 120 días"/>
    <n v="0.72592592592592597"/>
    <m/>
    <x v="8"/>
    <s v="Excluir"/>
    <d v="2026-02-07T00:00:00"/>
    <n v="3500"/>
    <n v="42000"/>
    <n v="138.6"/>
    <n v="22006"/>
    <s v="Lata"/>
    <n v="270"/>
    <s v="No"/>
    <s v="No"/>
    <s v="Si"/>
    <s v="Si"/>
    <s v="Si"/>
    <s v="No"/>
    <d v="2026-10-05T00:00:00"/>
    <s v=""/>
  </r>
  <r>
    <s v="M_K15_"/>
    <x v="63"/>
    <x v="58"/>
    <n v="12"/>
    <m/>
    <m/>
    <d v="2026-11-08T00:00:00"/>
    <n v="200"/>
    <s v="Mayor a 120 días"/>
    <n v="0.7407407407407407"/>
    <m/>
    <x v="8"/>
    <s v="Excluir"/>
    <d v="2026-02-11T00:00:00"/>
    <n v="3000"/>
    <n v="36000"/>
    <n v="118.8"/>
    <n v="22006"/>
    <s v="Lata"/>
    <n v="270"/>
    <s v="No"/>
    <s v="No"/>
    <s v="Si"/>
    <s v="Si"/>
    <s v="Si"/>
    <s v="No"/>
    <d v="2026-10-09T00:00:00"/>
    <s v=""/>
  </r>
  <r>
    <s v="M_K15_"/>
    <x v="63"/>
    <x v="58"/>
    <n v="14"/>
    <m/>
    <m/>
    <d v="2026-11-07T00:00:00"/>
    <n v="199"/>
    <s v="Mayor a 120 días"/>
    <n v="0.73703703703703705"/>
    <m/>
    <x v="8"/>
    <s v="Excluir"/>
    <d v="2026-02-10T00:00:00"/>
    <n v="3500"/>
    <n v="42000"/>
    <n v="138.6"/>
    <n v="22006"/>
    <s v="Lata"/>
    <n v="270"/>
    <s v="No"/>
    <s v="No"/>
    <s v="Si"/>
    <s v="Si"/>
    <s v="Si"/>
    <s v="No"/>
    <d v="2026-10-08T00:00:00"/>
    <s v=""/>
  </r>
  <r>
    <s v="M_L_PASILLO-1"/>
    <x v="34"/>
    <x v="30"/>
    <n v="92"/>
    <m/>
    <m/>
    <d v="2026-07-18T00:00:00"/>
    <n v="87"/>
    <s v="Menos de 90 dìas"/>
    <n v="0.96666666666666667"/>
    <m/>
    <x v="1"/>
    <s v=""/>
    <d v="2026-04-19T00:00:00"/>
    <n v="12420"/>
    <n v="372600"/>
    <n v="745.2"/>
    <n v="3810"/>
    <s v="Pet"/>
    <n v="90"/>
    <s v="No"/>
    <s v="No"/>
    <s v="Si"/>
    <s v="Si"/>
    <s v="Si"/>
    <s v="No"/>
    <d v="2026-06-18T00:00:00"/>
    <s v=""/>
  </r>
  <r>
    <s v="M_L_PASILLO-2"/>
    <x v="34"/>
    <x v="30"/>
    <n v="90"/>
    <m/>
    <m/>
    <d v="2026-07-18T00:00:00"/>
    <n v="87"/>
    <s v="Menos de 90 dìas"/>
    <n v="0.96666666666666667"/>
    <m/>
    <x v="1"/>
    <s v=""/>
    <d v="2026-04-19T00:00:00"/>
    <n v="12150"/>
    <n v="364500"/>
    <n v="729"/>
    <n v="3810"/>
    <s v="Pet"/>
    <n v="90"/>
    <s v="No"/>
    <s v="No"/>
    <s v="Si"/>
    <s v="Si"/>
    <s v="Si"/>
    <s v="No"/>
    <d v="2026-06-18T00:00:00"/>
    <s v=""/>
  </r>
  <r>
    <s v="M_L_PASILLO-2"/>
    <x v="34"/>
    <x v="30"/>
    <n v="10"/>
    <m/>
    <m/>
    <d v="2026-07-12T00:00:00"/>
    <n v="81"/>
    <s v="Menos de 90 dìas"/>
    <n v="0.9"/>
    <m/>
    <x v="1"/>
    <s v=""/>
    <d v="2026-04-13T00:00:00"/>
    <n v="1350"/>
    <n v="40500"/>
    <n v="81"/>
    <n v="3810"/>
    <s v="Pet"/>
    <n v="90"/>
    <s v="No"/>
    <s v="No"/>
    <s v="Si"/>
    <s v="Si"/>
    <s v="Si"/>
    <s v="No"/>
    <d v="2026-06-12T00:00:00"/>
    <s v=""/>
  </r>
  <r>
    <s v="M_L_PASILLO-3"/>
    <x v="60"/>
    <x v="55"/>
    <n v="40"/>
    <m/>
    <m/>
    <d v="2026-08-11T00:00:00"/>
    <n v="111"/>
    <s v="Menos de 120 días"/>
    <n v="0.92500000000000004"/>
    <m/>
    <x v="1"/>
    <s v=""/>
    <d v="2026-04-13T00:00:00"/>
    <n v="2400"/>
    <n v="14400"/>
    <n v="288"/>
    <n v="21703"/>
    <s v="Pet"/>
    <n v="120"/>
    <s v="No"/>
    <s v="No"/>
    <s v="Si"/>
    <s v="Si"/>
    <s v="Si"/>
    <s v="No"/>
    <d v="2026-07-12T00:00:00"/>
    <s v=""/>
  </r>
  <r>
    <s v="M_L1_IZQ_"/>
    <x v="63"/>
    <x v="58"/>
    <n v="68"/>
    <m/>
    <m/>
    <d v="2027-01-05T00:00:00"/>
    <n v="258"/>
    <s v="Mayor a 120 días"/>
    <n v="0.9555555555555556"/>
    <m/>
    <x v="1"/>
    <s v=""/>
    <d v="2026-04-10T00:00:00"/>
    <n v="17000"/>
    <n v="204000"/>
    <n v="673.2"/>
    <n v="22006"/>
    <s v="Lata"/>
    <n v="270"/>
    <s v="No"/>
    <s v="No"/>
    <s v="Si"/>
    <s v="Si"/>
    <s v="Si"/>
    <s v="No"/>
    <d v="2026-12-06T00:00:00"/>
    <s v=""/>
  </r>
  <r>
    <s v="M_L1_DER_"/>
    <x v="74"/>
    <x v="69"/>
    <n v="60"/>
    <m/>
    <m/>
    <d v="2027-01-01T00:00:00"/>
    <n v="254"/>
    <s v="Mayor a 120 días"/>
    <n v="0.94074074074074077"/>
    <m/>
    <x v="1"/>
    <s v=""/>
    <d v="2026-04-06T00:00:00"/>
    <n v="15600"/>
    <n v="93600"/>
    <n v="308.88"/>
    <n v="22866"/>
    <s v="Ret"/>
    <n v="270"/>
    <s v="No"/>
    <s v="No"/>
    <s v="Si"/>
    <s v="Si"/>
    <s v="Si"/>
    <s v="No"/>
    <d v="2026-12-02T00:00:00"/>
    <s v=""/>
  </r>
  <r>
    <s v="M_L2_IZQ_"/>
    <x v="40"/>
    <x v="36"/>
    <n v="68"/>
    <m/>
    <m/>
    <d v="2027-04-17T00:00:00"/>
    <n v="360"/>
    <s v="Mayor a 120 días"/>
    <n v="0.98630136986301364"/>
    <m/>
    <x v="1"/>
    <s v=""/>
    <d v="2026-04-17T00:00:00"/>
    <n v="26112"/>
    <n v="156672"/>
    <n v="329.01119999999997"/>
    <n v="9508"/>
    <s v="NR"/>
    <n v="365"/>
    <s v="No"/>
    <s v="No"/>
    <s v="Si"/>
    <s v="Si"/>
    <s v="Si"/>
    <s v="No"/>
    <d v="2027-03-18T00:00:00"/>
    <s v=""/>
  </r>
  <r>
    <s v="M_L2_DER_"/>
    <x v="63"/>
    <x v="58"/>
    <n v="68"/>
    <m/>
    <m/>
    <d v="2027-01-03T00:00:00"/>
    <n v="256"/>
    <s v="Mayor a 120 días"/>
    <n v="0.94814814814814818"/>
    <m/>
    <x v="1"/>
    <s v=""/>
    <d v="2026-04-08T00:00:00"/>
    <n v="17000"/>
    <n v="204000"/>
    <n v="673.2"/>
    <n v="22006"/>
    <s v="Lata"/>
    <n v="270"/>
    <s v="No"/>
    <s v="No"/>
    <s v="Si"/>
    <s v="Si"/>
    <s v="Si"/>
    <s v="No"/>
    <d v="2026-12-04T00:00:00"/>
    <s v=""/>
  </r>
  <r>
    <s v="M_L3_IZQ_"/>
    <x v="35"/>
    <x v="31"/>
    <n v="40"/>
    <m/>
    <m/>
    <d v="2026-08-18T00:00:00"/>
    <n v="118"/>
    <s v="Menos de 120 días"/>
    <n v="0.98333333333333328"/>
    <m/>
    <x v="1"/>
    <s v=""/>
    <d v="2026-04-20T00:00:00"/>
    <n v="2080"/>
    <n v="31200"/>
    <n v="312"/>
    <n v="7078"/>
    <s v="Pet"/>
    <n v="120"/>
    <s v="No"/>
    <s v="No"/>
    <s v="Si"/>
    <s v="Si"/>
    <s v="Si"/>
    <s v="No"/>
    <d v="2026-07-19T00:00:00"/>
    <s v=""/>
  </r>
  <r>
    <s v="M_L3_DER_"/>
    <x v="40"/>
    <x v="36"/>
    <n v="68"/>
    <m/>
    <m/>
    <d v="2027-04-21T00:00:00"/>
    <n v="364"/>
    <s v="Mayor a 120 días"/>
    <n v="0.99726027397260275"/>
    <m/>
    <x v="1"/>
    <s v=""/>
    <d v="2026-04-21T00:00:00"/>
    <n v="26112"/>
    <n v="156672"/>
    <n v="329.01119999999997"/>
    <n v="9508"/>
    <s v="NR"/>
    <n v="365"/>
    <s v="No"/>
    <s v="No"/>
    <s v="Si"/>
    <s v="Si"/>
    <s v="Si"/>
    <s v="No"/>
    <d v="2027-03-22T00:00:00"/>
    <s v=""/>
  </r>
  <r>
    <s v="M_L4_IZQ_"/>
    <x v="63"/>
    <x v="58"/>
    <n v="68"/>
    <m/>
    <m/>
    <d v="2027-01-04T00:00:00"/>
    <n v="257"/>
    <s v="Mayor a 120 días"/>
    <n v="0.95185185185185184"/>
    <m/>
    <x v="1"/>
    <s v=""/>
    <d v="2026-04-09T00:00:00"/>
    <n v="17000"/>
    <n v="204000"/>
    <n v="673.2"/>
    <n v="22006"/>
    <s v="Lata"/>
    <n v="270"/>
    <s v="No"/>
    <s v="No"/>
    <s v="Si"/>
    <s v="Si"/>
    <s v="Si"/>
    <s v="No"/>
    <d v="2026-12-05T00:00:00"/>
    <s v=""/>
  </r>
  <r>
    <s v="M_L4_DER_"/>
    <x v="63"/>
    <x v="58"/>
    <n v="68"/>
    <m/>
    <m/>
    <d v="2027-01-04T00:00:00"/>
    <n v="257"/>
    <s v="Mayor a 120 días"/>
    <n v="0.95185185185185184"/>
    <m/>
    <x v="1"/>
    <s v=""/>
    <d v="2026-04-09T00:00:00"/>
    <n v="17000"/>
    <n v="204000"/>
    <n v="673.2"/>
    <n v="22006"/>
    <s v="Lata"/>
    <n v="270"/>
    <s v="No"/>
    <s v="No"/>
    <s v="Si"/>
    <s v="Si"/>
    <s v="Si"/>
    <s v="No"/>
    <d v="2026-12-05T00:00:00"/>
    <s v=""/>
  </r>
  <r>
    <s v="M_L5_IZQ "/>
    <x v="63"/>
    <x v="58"/>
    <n v="68"/>
    <m/>
    <m/>
    <d v="2027-01-05T00:00:00"/>
    <n v="258"/>
    <s v="Mayor a 120 días"/>
    <n v="0.9555555555555556"/>
    <m/>
    <x v="1"/>
    <s v=""/>
    <d v="2026-04-10T00:00:00"/>
    <n v="17000"/>
    <n v="204000"/>
    <n v="673.2"/>
    <n v="22006"/>
    <s v="Lata"/>
    <n v="270"/>
    <s v="No"/>
    <s v="No"/>
    <s v="Si"/>
    <s v="Si"/>
    <s v="Si"/>
    <s v="No"/>
    <d v="2026-12-06T00:00:00"/>
    <s v=""/>
  </r>
  <r>
    <s v="M_L5_DER_"/>
    <x v="75"/>
    <x v="70"/>
    <n v="68"/>
    <m/>
    <m/>
    <d v="2027-03-11T00:00:00"/>
    <n v="323"/>
    <s v="Mayor a 120 días"/>
    <n v="0.8849315068493151"/>
    <m/>
    <x v="1"/>
    <s v=""/>
    <d v="2026-03-11T00:00:00"/>
    <n v="17680"/>
    <n v="106080"/>
    <n v="350.06400000000002"/>
    <n v="20050"/>
    <s v="NR"/>
    <n v="365"/>
    <s v="No"/>
    <s v="No"/>
    <s v="Si"/>
    <s v="Si"/>
    <s v="Si"/>
    <s v="No"/>
    <d v="2027-02-09T00:00:00"/>
    <s v=""/>
  </r>
  <r>
    <s v="M_L5_DER_"/>
    <x v="75"/>
    <x v="70"/>
    <n v="24"/>
    <m/>
    <m/>
    <d v="2027-03-09T00:00:00"/>
    <n v="321"/>
    <s v="Mayor a 120 días"/>
    <n v="0.8794520547945206"/>
    <m/>
    <x v="1"/>
    <s v=""/>
    <d v="2026-03-09T00:00:00"/>
    <n v="6240"/>
    <n v="37440"/>
    <n v="123.55200000000001"/>
    <n v="20050"/>
    <s v="NR"/>
    <n v="365"/>
    <s v="No"/>
    <s v="No"/>
    <s v="Si"/>
    <s v="Si"/>
    <s v="Si"/>
    <s v="No"/>
    <d v="2027-02-07T00:00:00"/>
    <s v=""/>
  </r>
  <r>
    <s v="M_L6_IZQ_"/>
    <x v="40"/>
    <x v="36"/>
    <n v="68"/>
    <m/>
    <m/>
    <d v="2027-04-16T00:00:00"/>
    <n v="359"/>
    <s v="Mayor a 120 días"/>
    <n v="0.98356164383561639"/>
    <m/>
    <x v="1"/>
    <s v=""/>
    <d v="2026-04-16T00:00:00"/>
    <n v="26112"/>
    <n v="156672"/>
    <n v="329.01119999999997"/>
    <n v="9508"/>
    <s v="NR"/>
    <n v="365"/>
    <s v="No"/>
    <s v="No"/>
    <s v="Si"/>
    <s v="Si"/>
    <s v="Si"/>
    <s v="No"/>
    <d v="2027-03-17T00:00:00"/>
    <s v=""/>
  </r>
  <r>
    <s v="M_L6_DER_"/>
    <x v="40"/>
    <x v="36"/>
    <n v="68"/>
    <m/>
    <m/>
    <d v="2027-04-15T00:00:00"/>
    <n v="358"/>
    <s v="Mayor a 120 días"/>
    <n v="0.98082191780821915"/>
    <m/>
    <x v="1"/>
    <s v=""/>
    <d v="2026-04-15T00:00:00"/>
    <n v="26112"/>
    <n v="156672"/>
    <n v="329.01119999999997"/>
    <n v="9508"/>
    <s v="NR"/>
    <n v="365"/>
    <s v="No"/>
    <s v="No"/>
    <s v="Si"/>
    <s v="Si"/>
    <s v="Si"/>
    <s v="No"/>
    <d v="2027-03-16T00:00:00"/>
    <s v=""/>
  </r>
  <r>
    <s v="M_L7_IZQ"/>
    <x v="51"/>
    <x v="47"/>
    <n v="62"/>
    <m/>
    <m/>
    <d v="2026-12-22T00:00:00"/>
    <n v="244"/>
    <s v="Mayor a 120 días"/>
    <n v="0.90370370370370368"/>
    <m/>
    <x v="1"/>
    <s v=""/>
    <d v="2026-03-27T00:00:00"/>
    <n v="40920"/>
    <n v="245520"/>
    <n v="660.44880000000001"/>
    <n v="21203"/>
    <s v="Lata"/>
    <n v="270"/>
    <s v="No"/>
    <s v="No"/>
    <s v="Si"/>
    <s v="Si"/>
    <s v="Si"/>
    <s v="No"/>
    <d v="2026-11-22T00:00:00"/>
    <s v=""/>
  </r>
  <r>
    <s v="M_L7_DER_"/>
    <x v="46"/>
    <x v="42"/>
    <n v="68"/>
    <m/>
    <m/>
    <d v="2026-12-17T00:00:00"/>
    <n v="239"/>
    <s v="Mayor a 120 días"/>
    <n v="0.88518518518518519"/>
    <m/>
    <x v="3"/>
    <s v="Excluir"/>
    <d v="2026-03-22T00:00:00"/>
    <n v="40800"/>
    <n v="244800"/>
    <n v="658.51199999999994"/>
    <n v="9909"/>
    <s v="Lata"/>
    <n v="270"/>
    <s v="No"/>
    <s v="No"/>
    <s v="Si"/>
    <s v="Si"/>
    <s v="Si"/>
    <s v="No"/>
    <d v="2026-11-17T00:00:00"/>
    <s v=""/>
  </r>
  <r>
    <s v="M_L8_IZQ_"/>
    <x v="54"/>
    <x v="50"/>
    <n v="11"/>
    <m/>
    <m/>
    <d v="2026-12-03T00:00:00"/>
    <n v="225"/>
    <s v="Mayor a 120 días"/>
    <n v="0.83333333333333337"/>
    <m/>
    <x v="1"/>
    <s v=""/>
    <d v="2026-03-08T00:00:00"/>
    <n v="5808"/>
    <n v="34848"/>
    <n v="108.0288"/>
    <n v="22270"/>
    <s v="Lata"/>
    <n v="270"/>
    <s v="No"/>
    <s v="No"/>
    <s v="Si"/>
    <s v="Si"/>
    <s v="Si"/>
    <s v="No"/>
    <d v="2026-11-03T00:00:00"/>
    <s v=""/>
  </r>
  <r>
    <s v="M_L8_DER_"/>
    <x v="40"/>
    <x v="36"/>
    <n v="68"/>
    <m/>
    <m/>
    <d v="2027-04-15T00:00:00"/>
    <n v="358"/>
    <s v="Mayor a 120 días"/>
    <n v="0.98082191780821915"/>
    <m/>
    <x v="1"/>
    <s v=""/>
    <d v="2026-04-15T00:00:00"/>
    <n v="26112"/>
    <n v="156672"/>
    <n v="329.01119999999997"/>
    <n v="9508"/>
    <s v="NR"/>
    <n v="365"/>
    <s v="No"/>
    <s v="No"/>
    <s v="Si"/>
    <s v="Si"/>
    <s v="Si"/>
    <s v="No"/>
    <d v="2027-03-16T00:00:00"/>
    <s v=""/>
  </r>
  <r>
    <s v="M_L9_IZQ_"/>
    <x v="39"/>
    <x v="35"/>
    <n v="16"/>
    <m/>
    <m/>
    <d v="2026-08-17T00:00:00"/>
    <n v="117"/>
    <s v="Menos de 120 días"/>
    <n v="0.97499999999999998"/>
    <m/>
    <x v="1"/>
    <s v=""/>
    <d v="2026-04-19T00:00:00"/>
    <n v="1600"/>
    <n v="9600"/>
    <n v="144"/>
    <n v="2224"/>
    <s v="Pet"/>
    <n v="120"/>
    <s v="No"/>
    <s v="No"/>
    <s v="Si"/>
    <s v="Si"/>
    <s v="Si"/>
    <s v="No"/>
    <d v="2026-07-18T00:00:00"/>
    <s v=""/>
  </r>
  <r>
    <s v="M_L9_DER_"/>
    <x v="40"/>
    <x v="36"/>
    <n v="68"/>
    <m/>
    <m/>
    <d v="2027-04-15T00:00:00"/>
    <n v="358"/>
    <s v="Mayor a 120 días"/>
    <n v="0.98082191780821915"/>
    <m/>
    <x v="1"/>
    <s v=""/>
    <d v="2026-04-15T00:00:00"/>
    <n v="26112"/>
    <n v="156672"/>
    <n v="329.01119999999997"/>
    <n v="9508"/>
    <s v="NR"/>
    <n v="365"/>
    <s v="No"/>
    <s v="No"/>
    <s v="Si"/>
    <s v="Si"/>
    <s v="Si"/>
    <s v="No"/>
    <d v="2027-03-16T00:00:00"/>
    <s v=""/>
  </r>
  <r>
    <s v="M_L10_IZQ_"/>
    <x v="76"/>
    <x v="71"/>
    <n v="60"/>
    <m/>
    <m/>
    <d v="2027-04-15T00:00:00"/>
    <n v="358"/>
    <s v="Mayor a 120 días"/>
    <n v="0.98082191780821915"/>
    <m/>
    <x v="1"/>
    <s v=""/>
    <d v="2026-04-15T00:00:00"/>
    <n v="28080"/>
    <n v="168480"/>
    <n v="453.21120000000002"/>
    <n v="17155"/>
    <s v="Lata"/>
    <n v="365"/>
    <s v="No"/>
    <s v="No"/>
    <s v="Si"/>
    <s v="Si"/>
    <s v="Si"/>
    <s v="No"/>
    <d v="2027-03-16T00:00:00"/>
    <s v=""/>
  </r>
  <r>
    <s v="M_L10_DER_"/>
    <x v="48"/>
    <x v="44"/>
    <n v="63"/>
    <m/>
    <m/>
    <d v="2026-08-17T00:00:00"/>
    <n v="117"/>
    <s v="Menos de 120 días"/>
    <n v="0.65"/>
    <m/>
    <x v="1"/>
    <s v=""/>
    <d v="2026-02-18T00:00:00"/>
    <n v="30240"/>
    <n v="181440"/>
    <n v="644.11199999999997"/>
    <n v="16466"/>
    <s v="Lata"/>
    <n v="180"/>
    <s v="No"/>
    <s v="No"/>
    <s v="No"/>
    <s v="Si"/>
    <s v="Si"/>
    <s v="No"/>
    <d v="2026-07-18T00:00:00"/>
    <s v=""/>
  </r>
  <r>
    <s v="M_L10_DER_"/>
    <x v="48"/>
    <x v="44"/>
    <n v="6"/>
    <m/>
    <m/>
    <d v="2026-08-18T00:00:00"/>
    <n v="118"/>
    <s v="Menos de 120 días"/>
    <n v="0.65555555555555556"/>
    <m/>
    <x v="3"/>
    <s v="Excluir"/>
    <d v="2026-02-19T00:00:00"/>
    <n v="2880"/>
    <n v="17280"/>
    <n v="61.344000000000001"/>
    <n v="16466"/>
    <s v="Lata"/>
    <n v="180"/>
    <s v="No"/>
    <s v="No"/>
    <s v="No"/>
    <s v="Si"/>
    <s v="Si"/>
    <s v="No"/>
    <d v="2026-07-19T00:00:00"/>
    <s v=""/>
  </r>
  <r>
    <s v="M_L10_DER_"/>
    <x v="48"/>
    <x v="44"/>
    <n v="2"/>
    <m/>
    <m/>
    <d v="2026-07-11T00:00:00"/>
    <n v="80"/>
    <s v="Menos de 90 dìas"/>
    <n v="0.44444444444444442"/>
    <m/>
    <x v="7"/>
    <s v="Excluir"/>
    <d v="2026-01-12T00:00:00"/>
    <n v="960"/>
    <n v="5760"/>
    <n v="20.448"/>
    <n v="16466"/>
    <s v="Lata"/>
    <n v="180"/>
    <s v="No"/>
    <s v="Si"/>
    <s v="No"/>
    <s v="Si"/>
    <s v="No"/>
    <s v="No"/>
    <d v="2026-06-11T00:00:00"/>
    <s v=""/>
  </r>
  <r>
    <s v="M_L11_IZQ_"/>
    <x v="7"/>
    <x v="7"/>
    <n v="56"/>
    <m/>
    <m/>
    <d v="2026-12-27T00:00:00"/>
    <n v="249"/>
    <s v="Mayor a 120 días"/>
    <n v="0.92222222222222228"/>
    <m/>
    <x v="1"/>
    <s v=""/>
    <d v="2026-04-01T00:00:00"/>
    <n v="26880"/>
    <n v="161280"/>
    <n v="532.22400000000005"/>
    <n v="5252"/>
    <s v="Lata"/>
    <n v="270"/>
    <s v="No"/>
    <s v="No"/>
    <s v="Si"/>
    <s v="Si"/>
    <s v="Si"/>
    <s v="No"/>
    <d v="2026-11-27T00:00:00"/>
    <s v=""/>
  </r>
  <r>
    <s v="M_L11_DER_"/>
    <x v="77"/>
    <x v="72"/>
    <n v="68"/>
    <m/>
    <m/>
    <d v="2027-04-21T00:00:00"/>
    <n v="364"/>
    <s v="Mayor a 120 días"/>
    <n v="0.99726027397260275"/>
    <m/>
    <x v="1"/>
    <s v=""/>
    <d v="2026-04-21T00:00:00"/>
    <n v="10200"/>
    <n v="244800"/>
    <n v="658.51199999999994"/>
    <n v="17158"/>
    <s v="Lata"/>
    <n v="365"/>
    <s v="No"/>
    <s v="No"/>
    <s v="Si"/>
    <s v="Si"/>
    <s v="Si"/>
    <s v="No"/>
    <d v="2027-03-22T00:00:00"/>
    <s v=""/>
  </r>
  <r>
    <s v="M_L12_IZQ_"/>
    <x v="40"/>
    <x v="36"/>
    <n v="68"/>
    <m/>
    <m/>
    <d v="2027-04-14T00:00:00"/>
    <n v="357"/>
    <s v="Mayor a 120 días"/>
    <n v="0.9780821917808219"/>
    <m/>
    <x v="1"/>
    <s v=""/>
    <d v="2026-04-14T00:00:00"/>
    <n v="26112"/>
    <n v="156672"/>
    <n v="329.01119999999997"/>
    <n v="9508"/>
    <s v="NR"/>
    <n v="365"/>
    <s v="No"/>
    <s v="No"/>
    <s v="Si"/>
    <s v="Si"/>
    <s v="Si"/>
    <s v="No"/>
    <d v="2027-03-15T00:00:00"/>
    <s v=""/>
  </r>
  <r>
    <s v="M_L12_DER_"/>
    <x v="77"/>
    <x v="72"/>
    <n v="60"/>
    <m/>
    <m/>
    <d v="2027-01-21T00:00:00"/>
    <n v="274"/>
    <s v="Mayor a 120 días"/>
    <n v="0.75068493150684934"/>
    <m/>
    <x v="1"/>
    <s v=""/>
    <d v="2026-01-21T00:00:00"/>
    <n v="9000"/>
    <n v="216000"/>
    <n v="581.04"/>
    <n v="17158"/>
    <s v="Lata"/>
    <n v="365"/>
    <s v="No"/>
    <s v="No"/>
    <s v="Si"/>
    <s v="Si"/>
    <s v="Si"/>
    <s v="No"/>
    <d v="2026-12-22T00:00:00"/>
    <s v=""/>
  </r>
  <r>
    <s v="M_L13_IZQ"/>
    <x v="50"/>
    <x v="46"/>
    <n v="35"/>
    <m/>
    <m/>
    <d v="2026-08-07T00:00:00"/>
    <n v="107"/>
    <s v="Menos de 120 días"/>
    <n v="0.59444444444444444"/>
    <m/>
    <x v="1"/>
    <s v=""/>
    <d v="2026-02-08T00:00:00"/>
    <n v="18480"/>
    <n v="110880"/>
    <n v="343.72800000000001"/>
    <n v="22265"/>
    <s v="Lata"/>
    <n v="180"/>
    <s v="No"/>
    <s v="No"/>
    <s v="No"/>
    <s v="Si"/>
    <s v="Si"/>
    <s v="No"/>
    <d v="2026-07-08T00:00:00"/>
    <s v=""/>
  </r>
  <r>
    <s v="M_L13_IZQ"/>
    <x v="74"/>
    <x v="69"/>
    <n v="1"/>
    <m/>
    <m/>
    <d v="2026-12-18T00:00:00"/>
    <n v="240"/>
    <s v="Mayor a 120 días"/>
    <n v="0.88888888888888884"/>
    <m/>
    <x v="3"/>
    <s v="Excluir"/>
    <d v="2026-03-23T00:00:00"/>
    <n v="260"/>
    <n v="1560"/>
    <n v="5.1479999999999997"/>
    <n v="22866"/>
    <s v="Ret"/>
    <n v="270"/>
    <s v="No"/>
    <s v="No"/>
    <s v="Si"/>
    <s v="Si"/>
    <s v="Si"/>
    <s v="No"/>
    <d v="2026-11-18T00:00:00"/>
    <s v=""/>
  </r>
  <r>
    <s v="M_L13_DER"/>
    <x v="45"/>
    <x v="41"/>
    <n v="35"/>
    <m/>
    <m/>
    <d v="2026-07-23T00:00:00"/>
    <n v="92"/>
    <s v="Menos de 120 días"/>
    <n v="0.51111111111111107"/>
    <m/>
    <x v="3"/>
    <s v="Excluir"/>
    <d v="2026-01-24T00:00:00"/>
    <n v="16800"/>
    <n v="100800"/>
    <n v="332.64"/>
    <n v="5255"/>
    <s v="Lata"/>
    <n v="180"/>
    <s v="No"/>
    <s v="No"/>
    <s v="No"/>
    <s v="Si"/>
    <s v="Si"/>
    <s v="No"/>
    <d v="2026-06-23T00:00:00"/>
    <s v=""/>
  </r>
  <r>
    <s v="M_L14_IZQ_"/>
    <x v="78"/>
    <x v="73"/>
    <n v="54"/>
    <m/>
    <m/>
    <d v="2027-04-16T00:00:00"/>
    <n v="359"/>
    <s v="Mayor a 120 días"/>
    <n v="0.98356164383561639"/>
    <m/>
    <x v="1"/>
    <s v=""/>
    <d v="2026-04-16T00:00:00"/>
    <n v="6318"/>
    <n v="151632"/>
    <n v="407.89008000000001"/>
    <n v="17154"/>
    <s v="Lata"/>
    <n v="365"/>
    <s v="No"/>
    <s v="No"/>
    <s v="Si"/>
    <s v="Si"/>
    <s v="Si"/>
    <s v="No"/>
    <d v="2027-03-17T00:00:00"/>
    <s v=""/>
  </r>
  <r>
    <s v="M_L14_DER_"/>
    <x v="64"/>
    <x v="59"/>
    <n v="58"/>
    <m/>
    <m/>
    <d v="2026-10-10T00:00:00"/>
    <n v="171"/>
    <s v="Mayor a 120 días"/>
    <n v="0.95"/>
    <m/>
    <x v="1"/>
    <s v=""/>
    <d v="2026-04-13T00:00:00"/>
    <n v="34800"/>
    <n v="208800"/>
    <n v="561.67200000000003"/>
    <n v="22102"/>
    <s v="Lata"/>
    <n v="180"/>
    <s v="No"/>
    <s v="No"/>
    <s v="Si"/>
    <s v="Si"/>
    <s v="Si"/>
    <s v="No"/>
    <d v="2026-09-10T00:00:00"/>
    <s v=""/>
  </r>
  <r>
    <s v="M_L15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BH_BAHIA 27- DER"/>
    <x v="64"/>
    <x v="59"/>
    <n v="8"/>
    <m/>
    <m/>
    <d v="2026-10-10T00:00:00"/>
    <n v="171"/>
    <s v="Mayor a 120 días"/>
    <n v="0.95"/>
    <m/>
    <x v="3"/>
    <s v="Excluir"/>
    <d v="2026-04-13T00:00:00"/>
    <n v="4800"/>
    <n v="28800"/>
    <n v="77.471999999999994"/>
    <n v="22102"/>
    <s v="Lata"/>
    <n v="180"/>
    <s v="No"/>
    <s v="No"/>
    <s v="Si"/>
    <s v="Si"/>
    <s v="Si"/>
    <s v="No"/>
    <d v="2026-09-10T00:00:00"/>
    <s v=""/>
  </r>
  <r>
    <s v="BH_BAHIA 27- DER"/>
    <x v="71"/>
    <x v="66"/>
    <n v="10"/>
    <m/>
    <m/>
    <d v="2026-10-09T00:00:00"/>
    <n v="170"/>
    <s v="Mayor a 120 días"/>
    <n v="0.94444444444444442"/>
    <m/>
    <x v="3"/>
    <s v="Excluir"/>
    <d v="2026-04-12T00:00:00"/>
    <n v="4800"/>
    <n v="28800"/>
    <n v="95.04"/>
    <n v="14709"/>
    <s v="Lata"/>
    <n v="180"/>
    <s v="No"/>
    <s v="No"/>
    <s v="Si"/>
    <s v="Si"/>
    <s v="Si"/>
    <s v="No"/>
    <d v="2026-09-09T00:00:00"/>
    <s v=""/>
  </r>
  <r>
    <s v="BH_BAHIA 27_IZQ"/>
    <x v="6"/>
    <x v="6"/>
    <n v="15"/>
    <m/>
    <m/>
    <d v="2027-01-10T00:00:00"/>
    <n v="263"/>
    <s v="Mayor a 120 días"/>
    <n v="0.97407407407407409"/>
    <m/>
    <x v="1"/>
    <s v=""/>
    <d v="2026-04-15T00:00:00"/>
    <n v="7200"/>
    <n v="43200"/>
    <n v="142.56"/>
    <n v="2174"/>
    <s v="Lata"/>
    <n v="270"/>
    <s v="No"/>
    <s v="No"/>
    <s v="Si"/>
    <s v="Si"/>
    <s v="Si"/>
    <s v="No"/>
    <d v="2026-12-11T00:00:00"/>
    <s v=""/>
  </r>
  <r>
    <s v="BH_BAHIA 28_DER_"/>
    <x v="76"/>
    <x v="71"/>
    <n v="2"/>
    <m/>
    <m/>
    <d v="2027-04-17T00:00:00"/>
    <n v="360"/>
    <s v="Mayor a 120 días"/>
    <n v="0.98630136986301364"/>
    <m/>
    <x v="1"/>
    <s v=""/>
    <d v="2026-04-17T00:00:00"/>
    <n v="936"/>
    <n v="5616"/>
    <n v="15.10704"/>
    <n v="17155"/>
    <s v="Lata"/>
    <n v="365"/>
    <s v="No"/>
    <s v="No"/>
    <s v="Si"/>
    <s v="Si"/>
    <s v="Si"/>
    <s v="No"/>
    <d v="2027-03-18T00:00:00"/>
    <s v=""/>
  </r>
  <r>
    <s v="BH_BAHIA 28_IZQ_"/>
    <x v="79"/>
    <x v="74"/>
    <n v="15"/>
    <m/>
    <m/>
    <d v="2027-03-18T00:00:00"/>
    <n v="330"/>
    <s v="Mayor a 120 días"/>
    <n v="0.90410958904109584"/>
    <m/>
    <x v="1"/>
    <s v=""/>
    <d v="2026-03-18T00:00:00"/>
    <n v="7020"/>
    <n v="42120"/>
    <n v="113.3028"/>
    <n v="22242"/>
    <s v="Lata"/>
    <n v="365"/>
    <s v="No"/>
    <s v="No"/>
    <s v="Si"/>
    <s v="Si"/>
    <s v="Si"/>
    <s v="No"/>
    <d v="2027-02-16T00:00:00"/>
    <s v=""/>
  </r>
  <r>
    <s v="BH_BAHIA 29_DER_"/>
    <x v="1"/>
    <x v="1"/>
    <n v="1"/>
    <m/>
    <m/>
    <d v="2026-10-12T00:00:00"/>
    <n v="173"/>
    <s v="Mayor a 120 días"/>
    <n v="0.96111111111111114"/>
    <m/>
    <x v="1"/>
    <s v=""/>
    <d v="2026-04-15T00:00:00"/>
    <n v="45"/>
    <n v="1350"/>
    <n v="4.4550000000000001"/>
    <n v="20867"/>
    <s v="Ret"/>
    <n v="180"/>
    <s v="No"/>
    <s v="No"/>
    <s v="Si"/>
    <s v="Si"/>
    <s v="Si"/>
    <s v="No"/>
    <d v="2026-09-12T00:00:00"/>
    <s v=""/>
  </r>
  <r>
    <s v="BH_BAHIA 29_IZQ_"/>
    <x v="71"/>
    <x v="66"/>
    <n v="3"/>
    <m/>
    <m/>
    <d v="2026-10-15T00:00:00"/>
    <n v="176"/>
    <s v="Mayor a 120 días"/>
    <n v="0.97777777777777775"/>
    <m/>
    <x v="3"/>
    <s v="Excluir"/>
    <d v="2026-04-18T00:00:00"/>
    <n v="1440"/>
    <n v="8640"/>
    <n v="28.512"/>
    <n v="14709"/>
    <s v="Lata"/>
    <n v="180"/>
    <s v="No"/>
    <s v="No"/>
    <s v="Si"/>
    <s v="Si"/>
    <s v="Si"/>
    <s v="No"/>
    <d v="2026-09-15T00:00:00"/>
    <s v=""/>
  </r>
  <r>
    <s v="BH_BAHIA 30_DER_"/>
    <x v="46"/>
    <x v="42"/>
    <n v="14"/>
    <m/>
    <m/>
    <d v="2027-01-10T00:00:00"/>
    <n v="263"/>
    <s v="Mayor a 120 días"/>
    <n v="0.97407407407407409"/>
    <m/>
    <x v="8"/>
    <s v="Excluir"/>
    <d v="2026-04-15T00:00:00"/>
    <n v="8400"/>
    <n v="50400"/>
    <n v="135.57599999999999"/>
    <n v="9909"/>
    <s v="Lata"/>
    <n v="270"/>
    <s v="No"/>
    <s v="No"/>
    <s v="Si"/>
    <s v="Si"/>
    <s v="Si"/>
    <s v="No"/>
    <d v="2026-12-11T00:00:00"/>
    <s v=""/>
  </r>
  <r>
    <s v="BH_BAHIA 30_IZQ_"/>
    <x v="49"/>
    <x v="45"/>
    <n v="18"/>
    <m/>
    <m/>
    <d v="2026-12-23T00:00:00"/>
    <n v="245"/>
    <s v="Mayor a 120 días"/>
    <n v="0.90740740740740744"/>
    <m/>
    <x v="8"/>
    <s v="Excluir"/>
    <d v="2026-03-28T00:00:00"/>
    <n v="9504"/>
    <n v="57024"/>
    <n v="176.77440000000001"/>
    <n v="22271"/>
    <s v="Lata"/>
    <n v="270"/>
    <s v="No"/>
    <s v="No"/>
    <s v="Si"/>
    <s v="Si"/>
    <s v="Si"/>
    <s v="No"/>
    <d v="2026-11-23T00:00:00"/>
    <s v=""/>
  </r>
  <r>
    <s v="BH_BAHIA 31_DER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BH_BAHIA 31_IZQ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BH_BAHIA 32_DER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BH_BAHIA 32_IZQ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BH_BAHIA 33_DER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BH_BAHIA 33_IZQ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L16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L17_IZQ 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L17_IZQ 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L18_IZQ_"/>
    <x v="39"/>
    <x v="35"/>
    <n v="64"/>
    <m/>
    <m/>
    <d v="2026-08-16T00:00:00"/>
    <n v="116"/>
    <s v="Menos de 120 días"/>
    <n v="0.96666666666666667"/>
    <m/>
    <x v="1"/>
    <s v=""/>
    <d v="2026-04-18T00:00:00"/>
    <n v="6400"/>
    <n v="38400"/>
    <n v="576"/>
    <n v="2224"/>
    <s v="Pet"/>
    <n v="120"/>
    <s v="No"/>
    <s v="No"/>
    <s v="Si"/>
    <s v="Si"/>
    <s v="Si"/>
    <s v="No"/>
    <d v="2026-07-17T00:00:00"/>
    <s v=""/>
  </r>
  <r>
    <s v="M_L18_DER"/>
    <x v="40"/>
    <x v="36"/>
    <n v="110"/>
    <m/>
    <m/>
    <d v="2027-04-22T00:00:00"/>
    <n v="365"/>
    <s v="Mayor a 120 días"/>
    <n v="1"/>
    <m/>
    <x v="2"/>
    <s v="Excluir"/>
    <d v="2026-04-22T00:00:00"/>
    <n v="42240"/>
    <n v="253440"/>
    <n v="532.22400000000005"/>
    <n v="9508"/>
    <s v="NR"/>
    <n v="365"/>
    <s v="No"/>
    <s v="No"/>
    <s v="Si"/>
    <s v="Si"/>
    <s v="Si"/>
    <s v="No"/>
    <d v="2027-03-23T00:00:00"/>
    <s v=""/>
  </r>
  <r>
    <s v="M_L19_IZQ_"/>
    <x v="40"/>
    <x v="36"/>
    <n v="47"/>
    <m/>
    <m/>
    <d v="2027-04-14T00:00:00"/>
    <n v="357"/>
    <s v="Mayor a 120 días"/>
    <n v="0.9780821917808219"/>
    <m/>
    <x v="1"/>
    <s v=""/>
    <d v="2026-04-14T00:00:00"/>
    <n v="18048"/>
    <n v="108288"/>
    <n v="227.40479999999999"/>
    <n v="9508"/>
    <s v="NR"/>
    <n v="365"/>
    <s v="No"/>
    <s v="No"/>
    <s v="Si"/>
    <s v="Si"/>
    <s v="Si"/>
    <s v="No"/>
    <d v="2027-03-15T00:00:00"/>
    <s v=""/>
  </r>
  <r>
    <s v="M_L19_DER_"/>
    <x v="35"/>
    <x v="31"/>
    <n v="52"/>
    <m/>
    <m/>
    <d v="2026-08-18T00:00:00"/>
    <n v="118"/>
    <s v="Menos de 120 días"/>
    <n v="0.98333333333333328"/>
    <m/>
    <x v="1"/>
    <s v=""/>
    <d v="2026-04-20T00:00:00"/>
    <n v="2704"/>
    <n v="40560"/>
    <n v="405.6"/>
    <n v="7078"/>
    <s v="Pet"/>
    <n v="120"/>
    <s v="No"/>
    <s v="No"/>
    <s v="Si"/>
    <s v="Si"/>
    <s v="Si"/>
    <s v="No"/>
    <d v="2026-07-19T00:00:00"/>
    <s v=""/>
  </r>
  <r>
    <s v="M_L20_IZQ_"/>
    <x v="39"/>
    <x v="35"/>
    <n v="55"/>
    <m/>
    <m/>
    <d v="2026-08-16T00:00:00"/>
    <n v="116"/>
    <s v="Menos de 120 días"/>
    <n v="0.96666666666666667"/>
    <m/>
    <x v="1"/>
    <s v=""/>
    <d v="2026-04-18T00:00:00"/>
    <n v="5500"/>
    <n v="33000"/>
    <n v="495"/>
    <n v="2224"/>
    <s v="Pet"/>
    <n v="120"/>
    <s v="No"/>
    <s v="No"/>
    <s v="Si"/>
    <s v="Si"/>
    <s v="Si"/>
    <s v="No"/>
    <d v="2026-07-17T00:00:00"/>
    <s v=""/>
  </r>
  <r>
    <s v="M_L20_DER"/>
    <x v="39"/>
    <x v="35"/>
    <n v="64"/>
    <m/>
    <m/>
    <d v="2026-08-16T00:00:00"/>
    <n v="116"/>
    <s v="Menos de 120 días"/>
    <n v="0.96666666666666667"/>
    <m/>
    <x v="1"/>
    <s v=""/>
    <d v="2026-04-18T00:00:00"/>
    <n v="6400"/>
    <n v="38400"/>
    <n v="576"/>
    <n v="2224"/>
    <s v="Pet"/>
    <n v="120"/>
    <s v="No"/>
    <s v="No"/>
    <s v="Si"/>
    <s v="Si"/>
    <s v="Si"/>
    <s v="No"/>
    <d v="2026-07-17T00:00:00"/>
    <s v=""/>
  </r>
  <r>
    <s v="M_L21_IZQ_"/>
    <x v="76"/>
    <x v="71"/>
    <n v="45"/>
    <m/>
    <m/>
    <d v="2027-04-15T00:00:00"/>
    <n v="358"/>
    <s v="Mayor a 120 días"/>
    <n v="0.98082191780821915"/>
    <m/>
    <x v="1"/>
    <s v=""/>
    <d v="2026-04-15T00:00:00"/>
    <n v="21060"/>
    <n v="126360"/>
    <n v="339.90839999999997"/>
    <n v="17155"/>
    <s v="Lata"/>
    <n v="365"/>
    <s v="No"/>
    <s v="No"/>
    <s v="Si"/>
    <s v="Si"/>
    <s v="Si"/>
    <s v="No"/>
    <d v="2027-03-16T00:00:00"/>
    <s v=""/>
  </r>
  <r>
    <s v="M_L21_IZQ_"/>
    <x v="76"/>
    <x v="71"/>
    <n v="51"/>
    <m/>
    <m/>
    <d v="2027-04-17T00:00:00"/>
    <n v="360"/>
    <s v="Mayor a 120 días"/>
    <n v="0.98630136986301364"/>
    <m/>
    <x v="1"/>
    <s v=""/>
    <d v="2026-04-17T00:00:00"/>
    <n v="23868"/>
    <n v="143208"/>
    <n v="385.22951999999998"/>
    <n v="17155"/>
    <s v="Lata"/>
    <n v="365"/>
    <s v="No"/>
    <s v="No"/>
    <s v="Si"/>
    <s v="Si"/>
    <s v="Si"/>
    <s v="No"/>
    <d v="2027-03-18T00:00:00"/>
    <s v=""/>
  </r>
  <r>
    <s v="M_L21_DER_"/>
    <x v="40"/>
    <x v="36"/>
    <n v="110"/>
    <m/>
    <m/>
    <d v="2027-04-22T00:00:00"/>
    <n v="365"/>
    <s v="Mayor a 120 días"/>
    <n v="1"/>
    <m/>
    <x v="1"/>
    <s v=""/>
    <d v="2026-04-22T00:00:00"/>
    <n v="42240"/>
    <n v="253440"/>
    <n v="532.22400000000005"/>
    <n v="9508"/>
    <s v="NR"/>
    <n v="365"/>
    <s v="No"/>
    <s v="No"/>
    <s v="Si"/>
    <s v="Si"/>
    <s v="Si"/>
    <s v="No"/>
    <d v="2027-03-23T00:00:00"/>
    <s v=""/>
  </r>
  <r>
    <s v="M_L22_IZQ "/>
    <x v="43"/>
    <x v="39"/>
    <n v="46"/>
    <m/>
    <m/>
    <d v="2026-12-10T00:00:00"/>
    <n v="232"/>
    <s v="Mayor a 120 días"/>
    <n v="0.85925925925925928"/>
    <m/>
    <x v="1"/>
    <s v=""/>
    <d v="2026-03-15T00:00:00"/>
    <n v="24288"/>
    <n v="145728"/>
    <n v="451.7568"/>
    <n v="22269"/>
    <s v="Lata"/>
    <n v="270"/>
    <s v="No"/>
    <s v="No"/>
    <s v="Si"/>
    <s v="Si"/>
    <s v="Si"/>
    <s v="No"/>
    <d v="2026-11-10T00:00:00"/>
    <s v=""/>
  </r>
  <r>
    <s v="M_L22 DER"/>
    <x v="40"/>
    <x v="36"/>
    <n v="110"/>
    <m/>
    <m/>
    <d v="2027-04-21T00:00:00"/>
    <n v="364"/>
    <s v="Mayor a 120 días"/>
    <n v="0.99726027397260275"/>
    <m/>
    <x v="1"/>
    <s v=""/>
    <d v="2026-04-21T00:00:00"/>
    <n v="42240"/>
    <n v="253440"/>
    <n v="532.22400000000005"/>
    <n v="9508"/>
    <s v="NR"/>
    <n v="365"/>
    <s v="No"/>
    <s v="No"/>
    <s v="Si"/>
    <s v="Si"/>
    <s v="Si"/>
    <s v="No"/>
    <d v="2027-03-22T00:00:00"/>
    <s v=""/>
  </r>
  <r>
    <s v="M_L22 DER"/>
    <x v="39"/>
    <x v="35"/>
    <n v="1"/>
    <m/>
    <m/>
    <d v="2026-08-16T00:00:00"/>
    <n v="116"/>
    <s v="Menos de 120 días"/>
    <n v="0.96666666666666667"/>
    <m/>
    <x v="1"/>
    <s v=""/>
    <d v="2026-04-18T00:00:00"/>
    <n v="100"/>
    <n v="600"/>
    <n v="9"/>
    <n v="2224"/>
    <s v="Pet"/>
    <n v="120"/>
    <s v="No"/>
    <s v="No"/>
    <s v="Si"/>
    <s v="Si"/>
    <s v="Si"/>
    <s v="No"/>
    <d v="2026-07-17T00:00:00"/>
    <s v=""/>
  </r>
  <r>
    <s v="M_L22 DER"/>
    <x v="66"/>
    <x v="61"/>
    <n v="1"/>
    <m/>
    <m/>
    <d v="2026-09-26T00:00:00"/>
    <n v="157"/>
    <s v="Mayor a 120 días"/>
    <n v="0.87222222222222223"/>
    <m/>
    <x v="1"/>
    <s v=""/>
    <d v="2026-03-30T00:00:00"/>
    <n v="480"/>
    <n v="2880"/>
    <n v="9.5039999999999996"/>
    <n v="22315"/>
    <s v="Lata"/>
    <n v="180"/>
    <s v="No"/>
    <s v="No"/>
    <s v="Si"/>
    <s v="Si"/>
    <s v="Si"/>
    <s v="No"/>
    <d v="2026-08-27T00:00:00"/>
    <s v=""/>
  </r>
  <r>
    <s v="M_L23_IZQ_"/>
    <x v="75"/>
    <x v="70"/>
    <n v="24"/>
    <m/>
    <m/>
    <d v="2027-03-09T00:00:00"/>
    <n v="321"/>
    <s v="Mayor a 120 días"/>
    <n v="0.8794520547945206"/>
    <m/>
    <x v="1"/>
    <s v=""/>
    <d v="2026-03-09T00:00:00"/>
    <n v="6240"/>
    <n v="37440"/>
    <n v="123.55200000000001"/>
    <n v="20050"/>
    <s v="NR"/>
    <n v="365"/>
    <s v="No"/>
    <s v="No"/>
    <s v="Si"/>
    <s v="Si"/>
    <s v="Si"/>
    <s v="No"/>
    <d v="2027-02-07T00:00:00"/>
    <s v=""/>
  </r>
  <r>
    <s v="M_L23_DER_"/>
    <x v="63"/>
    <x v="58"/>
    <n v="110"/>
    <m/>
    <m/>
    <d v="2027-01-02T00:00:00"/>
    <n v="255"/>
    <s v="Mayor a 120 días"/>
    <n v="0.94444444444444442"/>
    <m/>
    <x v="1"/>
    <s v=""/>
    <d v="2026-04-07T00:00:00"/>
    <n v="27500"/>
    <n v="330000"/>
    <n v="1089"/>
    <n v="22006"/>
    <s v="Lata"/>
    <n v="270"/>
    <s v="No"/>
    <s v="No"/>
    <s v="Si"/>
    <s v="Si"/>
    <s v="Si"/>
    <s v="No"/>
    <d v="2026-12-03T00:00:00"/>
    <s v=""/>
  </r>
  <r>
    <s v="M_L24_IZQ_"/>
    <x v="35"/>
    <x v="31"/>
    <n v="64"/>
    <m/>
    <m/>
    <d v="2026-08-19T00:00:00"/>
    <n v="119"/>
    <s v="Menos de 120 días"/>
    <n v="0.9916666666666667"/>
    <m/>
    <x v="1"/>
    <s v=""/>
    <d v="2026-04-21T00:00:00"/>
    <n v="3328"/>
    <n v="49920"/>
    <n v="499.2"/>
    <n v="7078"/>
    <s v="Pet"/>
    <n v="120"/>
    <s v="No"/>
    <s v="No"/>
    <s v="Si"/>
    <s v="Si"/>
    <s v="Si"/>
    <s v="No"/>
    <d v="2026-07-20T00:00:00"/>
    <s v=""/>
  </r>
  <r>
    <s v="M_L24_DER_"/>
    <x v="40"/>
    <x v="36"/>
    <n v="96"/>
    <m/>
    <m/>
    <d v="2027-04-03T00:00:00"/>
    <n v="346"/>
    <s v="Mayor a 120 días"/>
    <n v="0.94794520547945205"/>
    <m/>
    <x v="1"/>
    <s v=""/>
    <d v="2026-04-03T00:00:00"/>
    <n v="36864"/>
    <n v="221184"/>
    <n v="464.4864"/>
    <n v="9508"/>
    <s v="NR"/>
    <n v="365"/>
    <s v="No"/>
    <s v="No"/>
    <s v="Si"/>
    <s v="Si"/>
    <s v="Si"/>
    <s v="No"/>
    <d v="2027-03-04T00:00:00"/>
    <s v=""/>
  </r>
  <r>
    <s v="M_L25_IZQ"/>
    <x v="36"/>
    <x v="32"/>
    <n v="64"/>
    <m/>
    <m/>
    <d v="2026-07-16T00:00:00"/>
    <n v="85"/>
    <s v="Menos de 90 dìas"/>
    <n v="0.94444444444444442"/>
    <m/>
    <x v="1"/>
    <s v=""/>
    <d v="2026-04-17T00:00:00"/>
    <n v="6144"/>
    <n v="147456"/>
    <n v="486.60480000000001"/>
    <n v="2222"/>
    <s v="Pet"/>
    <n v="90"/>
    <s v="No"/>
    <s v="No"/>
    <s v="Si"/>
    <s v="Si"/>
    <s v="Si"/>
    <s v="No"/>
    <d v="2026-06-16T00:00:00"/>
    <s v=""/>
  </r>
  <r>
    <s v="M_L25_DER"/>
    <x v="36"/>
    <x v="32"/>
    <n v="64"/>
    <m/>
    <m/>
    <d v="2026-07-16T00:00:00"/>
    <n v="85"/>
    <s v="Menos de 90 dìas"/>
    <n v="0.94444444444444442"/>
    <m/>
    <x v="1"/>
    <s v=""/>
    <d v="2026-04-17T00:00:00"/>
    <n v="6144"/>
    <n v="147456"/>
    <n v="486.60480000000001"/>
    <n v="2222"/>
    <s v="Pet"/>
    <n v="90"/>
    <s v="No"/>
    <s v="No"/>
    <s v="Si"/>
    <s v="Si"/>
    <s v="Si"/>
    <s v="No"/>
    <d v="2026-06-16T00:00:00"/>
    <s v=""/>
  </r>
  <r>
    <s v="M_L26_IZQ_"/>
    <x v="36"/>
    <x v="32"/>
    <n v="64"/>
    <m/>
    <m/>
    <d v="2026-07-16T00:00:00"/>
    <n v="85"/>
    <s v="Menos de 90 dìas"/>
    <n v="0.94444444444444442"/>
    <m/>
    <x v="1"/>
    <s v=""/>
    <d v="2026-04-17T00:00:00"/>
    <n v="6144"/>
    <n v="147456"/>
    <n v="486.60480000000001"/>
    <n v="2222"/>
    <s v="Pet"/>
    <n v="90"/>
    <s v="No"/>
    <s v="No"/>
    <s v="Si"/>
    <s v="Si"/>
    <s v="Si"/>
    <s v="No"/>
    <d v="2026-06-16T00:00:00"/>
    <s v=""/>
  </r>
  <r>
    <s v="M_L26_DER_"/>
    <x v="35"/>
    <x v="31"/>
    <n v="64"/>
    <m/>
    <m/>
    <d v="2026-08-19T00:00:00"/>
    <n v="119"/>
    <s v="Menos de 120 días"/>
    <n v="0.9916666666666667"/>
    <m/>
    <x v="1"/>
    <s v=""/>
    <d v="2026-04-21T00:00:00"/>
    <n v="3328"/>
    <n v="49920"/>
    <n v="499.2"/>
    <n v="7078"/>
    <s v="Pet"/>
    <n v="120"/>
    <s v="No"/>
    <s v="No"/>
    <s v="Si"/>
    <s v="Si"/>
    <s v="Si"/>
    <s v="No"/>
    <d v="2026-07-20T00:00:00"/>
    <s v=""/>
  </r>
  <r>
    <s v="M_L27_IZQ_"/>
    <x v="40"/>
    <x v="36"/>
    <n v="110"/>
    <m/>
    <m/>
    <d v="2027-04-21T00:00:00"/>
    <n v="364"/>
    <s v="Mayor a 120 días"/>
    <n v="0.99726027397260275"/>
    <m/>
    <x v="3"/>
    <s v="Excluir"/>
    <d v="2026-04-21T00:00:00"/>
    <n v="42240"/>
    <n v="253440"/>
    <n v="532.22400000000005"/>
    <n v="9508"/>
    <s v="NR"/>
    <n v="365"/>
    <s v="No"/>
    <s v="No"/>
    <s v="Si"/>
    <s v="Si"/>
    <s v="Si"/>
    <s v="No"/>
    <d v="2027-03-22T00:00:00"/>
    <s v=""/>
  </r>
  <r>
    <s v="M_L27_DER_"/>
    <x v="62"/>
    <x v="57"/>
    <n v="25"/>
    <m/>
    <m/>
    <d v="2026-08-06T00:00:00"/>
    <n v="106"/>
    <s v="Menos de 120 días"/>
    <n v="0.8833333333333333"/>
    <m/>
    <x v="1"/>
    <s v=""/>
    <d v="2026-04-08T00:00:00"/>
    <n v="1300"/>
    <n v="19500"/>
    <n v="195"/>
    <n v="21173"/>
    <s v="Pet"/>
    <n v="120"/>
    <s v="No"/>
    <s v="No"/>
    <s v="Si"/>
    <s v="Si"/>
    <s v="Si"/>
    <s v="No"/>
    <d v="2026-07-07T00:00:00"/>
    <s v=""/>
  </r>
  <r>
    <s v="M_L28_IZQ"/>
    <x v="54"/>
    <x v="50"/>
    <n v="92"/>
    <m/>
    <m/>
    <d v="2026-12-24T00:00:00"/>
    <n v="246"/>
    <s v="Mayor a 120 días"/>
    <n v="0.91111111111111109"/>
    <m/>
    <x v="1"/>
    <s v=""/>
    <d v="2026-03-29T00:00:00"/>
    <n v="48576"/>
    <n v="291456"/>
    <n v="903.5136"/>
    <n v="22270"/>
    <s v="Lata"/>
    <n v="270"/>
    <s v="No"/>
    <s v="No"/>
    <s v="Si"/>
    <s v="Si"/>
    <s v="Si"/>
    <s v="No"/>
    <d v="2026-11-24T00:00:00"/>
    <s v=""/>
  </r>
  <r>
    <s v="M_L28_IZQ"/>
    <x v="54"/>
    <x v="50"/>
    <n v="20"/>
    <m/>
    <m/>
    <d v="2027-01-03T00:00:00"/>
    <n v="256"/>
    <s v="Mayor a 120 días"/>
    <n v="0.94814814814814818"/>
    <m/>
    <x v="1"/>
    <s v=""/>
    <d v="2026-04-08T00:00:00"/>
    <n v="10560"/>
    <n v="63360"/>
    <n v="196.416"/>
    <n v="22270"/>
    <s v="Lata"/>
    <n v="270"/>
    <s v="No"/>
    <s v="No"/>
    <s v="Si"/>
    <s v="Si"/>
    <s v="Si"/>
    <s v="No"/>
    <d v="2026-12-04T00:00:00"/>
    <s v=""/>
  </r>
  <r>
    <s v="M_L28_IZQ"/>
    <x v="54"/>
    <x v="50"/>
    <n v="14"/>
    <m/>
    <m/>
    <d v="2026-12-03T00:00:00"/>
    <n v="225"/>
    <s v="Mayor a 120 días"/>
    <n v="0.83333333333333337"/>
    <m/>
    <x v="3"/>
    <s v="Excluir"/>
    <d v="2026-03-08T00:00:00"/>
    <n v="7392"/>
    <n v="44352"/>
    <n v="137.49119999999999"/>
    <n v="22270"/>
    <s v="Lata"/>
    <n v="270"/>
    <s v="No"/>
    <s v="No"/>
    <s v="Si"/>
    <s v="Si"/>
    <s v="Si"/>
    <s v="No"/>
    <d v="2026-11-03T00:00:00"/>
    <s v=""/>
  </r>
  <r>
    <s v="M_L28_DER_"/>
    <x v="40"/>
    <x v="36"/>
    <n v="110"/>
    <m/>
    <m/>
    <d v="2027-04-21T00:00:00"/>
    <n v="364"/>
    <s v="Mayor a 120 días"/>
    <n v="0.99726027397260275"/>
    <m/>
    <x v="1"/>
    <s v=""/>
    <d v="2026-04-21T00:00:00"/>
    <n v="42240"/>
    <n v="253440"/>
    <n v="532.22400000000005"/>
    <n v="9508"/>
    <s v="NR"/>
    <n v="365"/>
    <s v="No"/>
    <s v="No"/>
    <s v="Si"/>
    <s v="Si"/>
    <s v="Si"/>
    <s v="No"/>
    <d v="2027-03-22T00:00:00"/>
    <s v=""/>
  </r>
  <r>
    <s v="M_L29 IZQ_"/>
    <x v="36"/>
    <x v="32"/>
    <n v="64"/>
    <m/>
    <m/>
    <d v="2026-07-21T00:00:00"/>
    <n v="90"/>
    <s v="Menos de 120 días"/>
    <n v="1"/>
    <m/>
    <x v="1"/>
    <s v=""/>
    <d v="2026-04-22T00:00:00"/>
    <n v="6144"/>
    <n v="147456"/>
    <n v="486.60480000000001"/>
    <n v="2222"/>
    <s v="Pet"/>
    <n v="90"/>
    <s v="No"/>
    <s v="No"/>
    <s v="Si"/>
    <s v="Si"/>
    <s v="Si"/>
    <s v="No"/>
    <d v="2026-06-21T00:00:00"/>
    <s v=""/>
  </r>
  <r>
    <s v="M_L29 DER_"/>
    <x v="36"/>
    <x v="32"/>
    <n v="48"/>
    <m/>
    <m/>
    <d v="2026-07-15T00:00:00"/>
    <n v="84"/>
    <s v="Menos de 90 dìas"/>
    <n v="0.93333333333333335"/>
    <m/>
    <x v="1"/>
    <s v=""/>
    <d v="2026-04-16T00:00:00"/>
    <n v="4608"/>
    <n v="110592"/>
    <n v="364.95359999999999"/>
    <n v="2222"/>
    <s v="Pet"/>
    <n v="90"/>
    <s v="No"/>
    <s v="No"/>
    <s v="Si"/>
    <s v="Si"/>
    <s v="Si"/>
    <s v="No"/>
    <d v="2026-06-15T00:00:00"/>
    <s v=""/>
  </r>
  <r>
    <s v="M_L30_IZQ_"/>
    <x v="40"/>
    <x v="36"/>
    <n v="110"/>
    <m/>
    <m/>
    <d v="2027-04-16T00:00:00"/>
    <n v="359"/>
    <s v="Mayor a 120 días"/>
    <n v="0.98356164383561639"/>
    <m/>
    <x v="1"/>
    <s v=""/>
    <d v="2026-04-16T00:00:00"/>
    <n v="42240"/>
    <n v="253440"/>
    <n v="532.22400000000005"/>
    <n v="9508"/>
    <s v="NR"/>
    <n v="365"/>
    <s v="No"/>
    <s v="No"/>
    <s v="Si"/>
    <s v="Si"/>
    <s v="Si"/>
    <s v="No"/>
    <d v="2027-03-17T00:00:00"/>
    <s v=""/>
  </r>
  <r>
    <s v="M_L30_DER_"/>
    <x v="56"/>
    <x v="52"/>
    <n v="94"/>
    <m/>
    <m/>
    <d v="2026-08-22T00:00:00"/>
    <n v="122"/>
    <s v="Mayor a 120 días"/>
    <n v="0.67777777777777781"/>
    <m/>
    <x v="1"/>
    <s v=""/>
    <d v="2026-02-23T00:00:00"/>
    <n v="49632"/>
    <n v="297792"/>
    <n v="923.15520000000004"/>
    <n v="23013"/>
    <s v="Lata"/>
    <n v="180"/>
    <s v="No"/>
    <s v="No"/>
    <s v="No"/>
    <s v="Si"/>
    <s v="Si"/>
    <s v="No"/>
    <d v="2026-07-23T00:00:00"/>
    <s v=""/>
  </r>
  <r>
    <s v="M_O1_LAT"/>
    <x v="80"/>
    <x v="75"/>
    <n v="2"/>
    <m/>
    <m/>
    <d v="2026-07-12T00:00:00"/>
    <n v="81"/>
    <s v="Menos de 90 dìas"/>
    <n v="0.3"/>
    <s v="al 260"/>
    <x v="3"/>
    <s v="Excluir"/>
    <d v="2025-10-15T00:00:00"/>
    <n v="720"/>
    <n v="4320"/>
    <n v="10.8"/>
    <n v="8042"/>
    <s v="NR"/>
    <n v="270"/>
    <s v="No"/>
    <s v="Si"/>
    <s v="No"/>
    <s v="Si"/>
    <s v="No"/>
    <s v="No"/>
    <d v="2026-06-12T00:00:00"/>
    <s v=""/>
  </r>
  <r>
    <s v="M_O1"/>
    <x v="6"/>
    <x v="6"/>
    <n v="52"/>
    <m/>
    <m/>
    <d v="2026-12-27T00:00:00"/>
    <n v="249"/>
    <s v="Mayor a 120 días"/>
    <n v="0.92222222222222228"/>
    <m/>
    <x v="1"/>
    <s v=""/>
    <d v="2026-04-01T00:00:00"/>
    <n v="24960"/>
    <n v="149760"/>
    <n v="494.20800000000003"/>
    <n v="2174"/>
    <s v="Lata"/>
    <n v="270"/>
    <s v="No"/>
    <s v="No"/>
    <s v="Si"/>
    <s v="Si"/>
    <s v="Si"/>
    <s v="No"/>
    <d v="2026-11-27T00:00:00"/>
    <s v=""/>
  </r>
  <r>
    <s v="M_O2"/>
    <x v="40"/>
    <x v="36"/>
    <n v="47"/>
    <m/>
    <m/>
    <d v="2027-04-09T00:00:00"/>
    <n v="352"/>
    <s v="Mayor a 120 días"/>
    <n v="0.96438356164383565"/>
    <m/>
    <x v="1"/>
    <s v=""/>
    <d v="2026-04-09T00:00:00"/>
    <n v="18048"/>
    <n v="108288"/>
    <n v="227.40479999999999"/>
    <n v="9508"/>
    <s v="NR"/>
    <n v="365"/>
    <s v="No"/>
    <s v="No"/>
    <s v="Si"/>
    <s v="Si"/>
    <s v="Si"/>
    <s v="No"/>
    <d v="2027-03-10T00:00:00"/>
    <s v=""/>
  </r>
  <r>
    <s v="M_O3"/>
    <x v="40"/>
    <x v="36"/>
    <n v="47"/>
    <m/>
    <m/>
    <d v="2027-04-12T00:00:00"/>
    <n v="355"/>
    <s v="Mayor a 120 días"/>
    <n v="0.9726027397260274"/>
    <m/>
    <x v="1"/>
    <s v=""/>
    <d v="2026-04-12T00:00:00"/>
    <n v="18048"/>
    <n v="108288"/>
    <n v="227.40479999999999"/>
    <n v="9508"/>
    <s v="NR"/>
    <n v="365"/>
    <s v="No"/>
    <s v="No"/>
    <s v="Si"/>
    <s v="Si"/>
    <s v="Si"/>
    <s v="No"/>
    <d v="2027-03-13T00:00:00"/>
    <s v=""/>
  </r>
  <r>
    <s v="M_O4"/>
    <x v="81"/>
    <x v="76"/>
    <n v="2"/>
    <m/>
    <m/>
    <d v="2026-09-23T00:00:00"/>
    <n v="154"/>
    <s v="Mayor a 120 días"/>
    <n v="0.85555555555555551"/>
    <m/>
    <x v="3"/>
    <s v="Excluir"/>
    <d v="2026-03-27T00:00:00"/>
    <n v="1560"/>
    <n v="6240"/>
    <n v="16.785599999999999"/>
    <n v="12283"/>
    <s v="Lata"/>
    <n v="180"/>
    <s v="No"/>
    <s v="No"/>
    <s v="Si"/>
    <s v="Si"/>
    <s v="Si"/>
    <s v="No"/>
    <d v="2026-08-24T00:00:00"/>
    <s v=""/>
  </r>
  <r>
    <s v="M_O5"/>
    <x v="82"/>
    <x v="77"/>
    <n v="10"/>
    <n v="60"/>
    <m/>
    <d v="2026-10-05T00:00:00"/>
    <n v="166"/>
    <s v="Mayor a 120 días"/>
    <n v="0.92222222222222228"/>
    <m/>
    <x v="3"/>
    <s v="Excluir"/>
    <d v="2026-04-08T00:00:00"/>
    <n v="5100"/>
    <n v="20400"/>
    <n v="67.319999999999993"/>
    <s v="7599+"/>
    <s v="NR BBC"/>
    <n v="180"/>
    <s v="No"/>
    <s v="No"/>
    <s v="Si"/>
    <s v="Si"/>
    <s v="Si"/>
    <s v="No"/>
    <d v="2026-09-05T00:00:00"/>
    <s v=""/>
  </r>
  <r>
    <s v="M_O6"/>
    <x v="83"/>
    <x v="78"/>
    <n v="6"/>
    <m/>
    <m/>
    <d v="2026-07-18T00:00:00"/>
    <n v="87"/>
    <s v="Menos de 90 dìas"/>
    <n v="0.48333333333333334"/>
    <m/>
    <x v="3"/>
    <s v="Excluir"/>
    <d v="2026-01-19T00:00:00"/>
    <n v="2160"/>
    <n v="8640"/>
    <n v="28.512"/>
    <n v="21161"/>
    <s v="NR BBC"/>
    <n v="180"/>
    <s v="No"/>
    <s v="Si"/>
    <s v="No"/>
    <s v="Si"/>
    <s v="No"/>
    <s v="No"/>
    <d v="2026-06-18T00:00:00"/>
    <s v=""/>
  </r>
  <r>
    <s v="M_O6"/>
    <x v="83"/>
    <x v="78"/>
    <n v="1"/>
    <m/>
    <m/>
    <d v="2026-07-09T00:00:00"/>
    <n v="78"/>
    <s v="Menos de 90 dìas"/>
    <n v="0.43333333333333335"/>
    <s v="ATRAS"/>
    <x v="3"/>
    <s v="Excluir"/>
    <d v="2026-01-10T00:00:00"/>
    <n v="360"/>
    <n v="1440"/>
    <n v="4.7519999999999998"/>
    <n v="21161"/>
    <s v="NR BBC"/>
    <n v="180"/>
    <s v="No"/>
    <s v="Si"/>
    <s v="No"/>
    <s v="Si"/>
    <s v="No"/>
    <s v="No"/>
    <d v="2026-06-09T00:00:00"/>
    <s v=""/>
  </r>
  <r>
    <s v="M_O7"/>
    <x v="18"/>
    <x v="18"/>
    <n v="38"/>
    <m/>
    <m/>
    <d v="2026-12-24T00:00:00"/>
    <n v="246"/>
    <s v="Mayor a 120 días"/>
    <n v="0.91111111111111109"/>
    <m/>
    <x v="3"/>
    <s v="Excluir"/>
    <d v="2026-03-29T00:00:00"/>
    <n v="22800"/>
    <n v="136800"/>
    <n v="367.99200000000002"/>
    <n v="3228"/>
    <s v="Lata"/>
    <n v="270"/>
    <s v="No"/>
    <s v="No"/>
    <s v="Si"/>
    <s v="Si"/>
    <s v="Si"/>
    <s v="No"/>
    <d v="2026-11-24T00:00:00"/>
    <s v=""/>
  </r>
  <r>
    <s v="M_O7"/>
    <x v="18"/>
    <x v="18"/>
    <n v="7"/>
    <m/>
    <m/>
    <d v="2026-12-23T00:00:00"/>
    <n v="245"/>
    <s v="Mayor a 120 días"/>
    <n v="0.90740740740740744"/>
    <m/>
    <x v="3"/>
    <s v="Excluir"/>
    <d v="2026-03-28T00:00:00"/>
    <n v="4200"/>
    <n v="25200"/>
    <n v="67.787999999999997"/>
    <n v="3228"/>
    <s v="Lata"/>
    <n v="270"/>
    <s v="No"/>
    <s v="No"/>
    <s v="Si"/>
    <s v="Si"/>
    <s v="Si"/>
    <s v="No"/>
    <d v="2026-11-23T00:00:00"/>
    <s v=""/>
  </r>
  <r>
    <s v="M_O8"/>
    <x v="54"/>
    <x v="50"/>
    <n v="23"/>
    <m/>
    <m/>
    <d v="2026-12-14T00:00:00"/>
    <n v="236"/>
    <s v="Mayor a 120 días"/>
    <n v="0.87407407407407411"/>
    <m/>
    <x v="1"/>
    <s v=""/>
    <d v="2026-03-19T00:00:00"/>
    <n v="12144"/>
    <n v="72864"/>
    <n v="225.8784"/>
    <n v="22270"/>
    <s v="Lata"/>
    <n v="270"/>
    <s v="No"/>
    <s v="No"/>
    <s v="Si"/>
    <s v="Si"/>
    <s v="Si"/>
    <s v="No"/>
    <d v="2026-11-14T00:00:00"/>
    <s v=""/>
  </r>
  <r>
    <s v="M_O8"/>
    <x v="54"/>
    <x v="50"/>
    <n v="20"/>
    <m/>
    <m/>
    <d v="2026-12-24T00:00:00"/>
    <n v="246"/>
    <s v="Mayor a 120 días"/>
    <n v="0.91111111111111109"/>
    <m/>
    <x v="1"/>
    <s v=""/>
    <d v="2026-03-29T00:00:00"/>
    <n v="10560"/>
    <n v="63360"/>
    <n v="196.416"/>
    <n v="22270"/>
    <s v="Lata"/>
    <n v="270"/>
    <s v="No"/>
    <s v="No"/>
    <s v="Si"/>
    <s v="Si"/>
    <s v="Si"/>
    <s v="No"/>
    <d v="2026-11-24T00:00:00"/>
    <s v=""/>
  </r>
  <r>
    <s v="M_O9"/>
    <x v="40"/>
    <x v="36"/>
    <n v="47"/>
    <m/>
    <m/>
    <d v="2027-04-13T00:00:00"/>
    <n v="356"/>
    <s v="Mayor a 120 días"/>
    <n v="0.97534246575342465"/>
    <m/>
    <x v="1"/>
    <s v=""/>
    <d v="2026-04-13T00:00:00"/>
    <n v="18048"/>
    <n v="108288"/>
    <n v="227.40479999999999"/>
    <n v="9508"/>
    <s v="NR"/>
    <n v="365"/>
    <s v="No"/>
    <s v="No"/>
    <s v="Si"/>
    <s v="Si"/>
    <s v="Si"/>
    <s v="No"/>
    <d v="2027-03-14T00:00:00"/>
    <s v=""/>
  </r>
  <r>
    <s v="M_O9_LAT"/>
    <x v="40"/>
    <x v="36"/>
    <n v="10"/>
    <m/>
    <m/>
    <d v="2027-04-09T00:00:00"/>
    <n v="352"/>
    <s v="Mayor a 120 días"/>
    <n v="0.96438356164383565"/>
    <m/>
    <x v="3"/>
    <s v="Excluir"/>
    <d v="2026-04-09T00:00:00"/>
    <n v="3840"/>
    <n v="23040"/>
    <n v="48.384"/>
    <n v="9508"/>
    <s v="NR"/>
    <n v="365"/>
    <s v="No"/>
    <s v="No"/>
    <s v="Si"/>
    <s v="Si"/>
    <s v="Si"/>
    <s v="No"/>
    <d v="2027-03-10T00:00:00"/>
    <s v=""/>
  </r>
  <r>
    <s v="M_O10"/>
    <x v="54"/>
    <x v="50"/>
    <n v="16"/>
    <m/>
    <m/>
    <d v="2026-12-04T00:00:00"/>
    <n v="226"/>
    <s v="Mayor a 120 días"/>
    <n v="0.83703703703703702"/>
    <m/>
    <x v="1"/>
    <s v=""/>
    <d v="2026-03-09T00:00:00"/>
    <n v="8448"/>
    <n v="50688"/>
    <n v="157.1328"/>
    <n v="22270"/>
    <s v="Lata"/>
    <n v="270"/>
    <s v="No"/>
    <s v="No"/>
    <s v="Si"/>
    <s v="Si"/>
    <s v="Si"/>
    <s v="No"/>
    <d v="2026-11-04T00:00:00"/>
    <s v=""/>
  </r>
  <r>
    <s v="M_O10"/>
    <x v="84"/>
    <x v="79"/>
    <n v="7"/>
    <n v="468"/>
    <m/>
    <d v="2026-10-07T00:00:00"/>
    <n v="168"/>
    <s v="Mayor a 120 días"/>
    <n v="0.93333333333333335"/>
    <m/>
    <x v="3"/>
    <s v="Excluir"/>
    <d v="2026-04-10T00:00:00"/>
    <n v="5928"/>
    <n v="23712"/>
    <n v="63.78528"/>
    <n v="21159"/>
    <s v="Lata"/>
    <n v="180"/>
    <s v="No"/>
    <s v="No"/>
    <s v="Si"/>
    <s v="Si"/>
    <s v="Si"/>
    <s v="No"/>
    <d v="2026-09-07T00:00:00"/>
    <s v=""/>
  </r>
  <r>
    <s v="M_O10"/>
    <x v="84"/>
    <x v="79"/>
    <n v="1"/>
    <m/>
    <m/>
    <d v="2026-09-24T00:00:00"/>
    <n v="155"/>
    <s v="Mayor a 120 días"/>
    <n v="0.86111111111111116"/>
    <m/>
    <x v="3"/>
    <s v="Excluir"/>
    <d v="2026-03-28T00:00:00"/>
    <n v="780"/>
    <n v="3120"/>
    <n v="8.3927999999999994"/>
    <n v="21159"/>
    <s v="Lata"/>
    <n v="180"/>
    <s v="No"/>
    <s v="No"/>
    <s v="Si"/>
    <s v="Si"/>
    <s v="Si"/>
    <s v="No"/>
    <d v="2026-08-25T00:00:00"/>
    <s v=""/>
  </r>
  <r>
    <s v="M_O11"/>
    <x v="40"/>
    <x v="36"/>
    <n v="47"/>
    <m/>
    <m/>
    <d v="2027-04-11T00:00:00"/>
    <n v="354"/>
    <s v="Mayor a 120 días"/>
    <n v="0.96986301369863015"/>
    <m/>
    <x v="1"/>
    <s v=""/>
    <d v="2026-04-11T00:00:00"/>
    <n v="18048"/>
    <n v="108288"/>
    <n v="227.40479999999999"/>
    <n v="9508"/>
    <s v="NR"/>
    <n v="365"/>
    <s v="No"/>
    <s v="No"/>
    <s v="Si"/>
    <s v="Si"/>
    <s v="Si"/>
    <s v="No"/>
    <d v="2027-03-12T00:00:00"/>
    <s v=""/>
  </r>
  <r>
    <s v="M_O12_LAT"/>
    <x v="43"/>
    <x v="39"/>
    <n v="15"/>
    <m/>
    <m/>
    <d v="2026-10-29T00:00:00"/>
    <n v="190"/>
    <s v="Mayor a 120 días"/>
    <n v="0.70370370370370372"/>
    <s v="SIX SUELTO"/>
    <x v="3"/>
    <s v="Excluir"/>
    <d v="2026-02-01T00:00:00"/>
    <n v="7920"/>
    <n v="47520"/>
    <n v="147.31200000000001"/>
    <n v="22269"/>
    <s v="Lata"/>
    <n v="270"/>
    <s v="No"/>
    <s v="No"/>
    <s v="Si"/>
    <s v="Si"/>
    <s v="Si"/>
    <s v="No"/>
    <d v="2026-09-29T00:00:00"/>
    <s v=""/>
  </r>
  <r>
    <s v="M_O12_LAT"/>
    <x v="53"/>
    <x v="49"/>
    <n v="1"/>
    <m/>
    <m/>
    <d v="2026-10-23T00:00:00"/>
    <n v="184"/>
    <s v="Mayor a 120 días"/>
    <n v="0.68148148148148147"/>
    <m/>
    <x v="7"/>
    <s v="Excluir"/>
    <d v="2026-01-26T00:00:00"/>
    <n v="480"/>
    <n v="2880"/>
    <n v="9.5039999999999996"/>
    <n v="8923"/>
    <s v="Lata"/>
    <n v="270"/>
    <s v="No"/>
    <s v="No"/>
    <s v="No"/>
    <s v="Si"/>
    <s v="Si"/>
    <s v="No"/>
    <d v="2026-09-23T00:00:00"/>
    <s v=""/>
  </r>
  <r>
    <s v="M_O12"/>
    <x v="40"/>
    <x v="36"/>
    <n v="47"/>
    <m/>
    <m/>
    <d v="2027-04-19T00:00:00"/>
    <n v="362"/>
    <s v="Mayor a 120 días"/>
    <n v="0.99178082191780825"/>
    <m/>
    <x v="1"/>
    <s v=""/>
    <d v="2026-04-19T00:00:00"/>
    <n v="18048"/>
    <n v="108288"/>
    <n v="227.40479999999999"/>
    <n v="9508"/>
    <s v="NR"/>
    <n v="365"/>
    <s v="No"/>
    <s v="No"/>
    <s v="Si"/>
    <s v="Si"/>
    <s v="Si"/>
    <s v="No"/>
    <d v="2027-03-20T00:00:00"/>
    <s v=""/>
  </r>
  <r>
    <s v="M_O13"/>
    <x v="5"/>
    <x v="5"/>
    <n v="47"/>
    <m/>
    <m/>
    <d v="2027-01-16T00:00:00"/>
    <n v="269"/>
    <s v="Mayor a 120 días"/>
    <n v="0.99629629629629635"/>
    <m/>
    <x v="1"/>
    <s v=""/>
    <d v="2026-04-21T00:00:00"/>
    <n v="7050"/>
    <n v="169200"/>
    <n v="455.14800000000002"/>
    <n v="7993"/>
    <s v="Lata"/>
    <n v="270"/>
    <s v="No"/>
    <s v="No"/>
    <s v="Si"/>
    <s v="Si"/>
    <s v="Si"/>
    <s v="No"/>
    <d v="2026-12-17T00:00:00"/>
    <s v=""/>
  </r>
  <r>
    <s v="M_O13_LAT"/>
    <x v="52"/>
    <x v="48"/>
    <n v="1"/>
    <m/>
    <m/>
    <d v="2026-09-21T00:00:00"/>
    <n v="152"/>
    <s v="Mayor a 120 días"/>
    <n v="0.84444444444444444"/>
    <m/>
    <x v="3"/>
    <s v="Excluir"/>
    <d v="2026-03-25T00:00:00"/>
    <n v="600"/>
    <n v="3600"/>
    <n v="9.6839999999999993"/>
    <n v="22135"/>
    <s v="Lata"/>
    <n v="180"/>
    <s v="No"/>
    <s v="No"/>
    <s v="Si"/>
    <s v="Si"/>
    <s v="Si"/>
    <s v="No"/>
    <d v="2026-08-22T00:00:00"/>
    <s v=""/>
  </r>
  <r>
    <s v="M_O14"/>
    <x v="54"/>
    <x v="50"/>
    <n v="44"/>
    <m/>
    <m/>
    <d v="2027-01-03T00:00:00"/>
    <n v="256"/>
    <s v="Mayor a 120 días"/>
    <n v="0.94814814814814818"/>
    <m/>
    <x v="1"/>
    <s v=""/>
    <d v="2026-04-08T00:00:00"/>
    <n v="23232"/>
    <n v="139392"/>
    <n v="432.11520000000002"/>
    <n v="22270"/>
    <s v="Lata"/>
    <n v="270"/>
    <s v="No"/>
    <s v="No"/>
    <s v="Si"/>
    <s v="Si"/>
    <s v="Si"/>
    <s v="No"/>
    <d v="2026-12-04T00:00:00"/>
    <s v=""/>
  </r>
  <r>
    <s v="M_O15"/>
    <x v="40"/>
    <x v="36"/>
    <n v="47"/>
    <m/>
    <m/>
    <d v="2027-04-14T00:00:00"/>
    <n v="357"/>
    <s v="Mayor a 120 días"/>
    <n v="0.9780821917808219"/>
    <m/>
    <x v="1"/>
    <s v=""/>
    <d v="2026-04-14T00:00:00"/>
    <n v="18048"/>
    <n v="108288"/>
    <n v="227.40479999999999"/>
    <n v="9508"/>
    <s v="NR"/>
    <n v="365"/>
    <s v="No"/>
    <s v="No"/>
    <s v="Si"/>
    <s v="Si"/>
    <s v="Si"/>
    <s v="No"/>
    <d v="2027-03-15T00:00:00"/>
    <s v=""/>
  </r>
  <r>
    <s v="M_O16"/>
    <x v="40"/>
    <x v="36"/>
    <n v="47"/>
    <m/>
    <m/>
    <d v="2027-04-12T00:00:00"/>
    <n v="355"/>
    <s v="Mayor a 120 días"/>
    <n v="0.9726027397260274"/>
    <m/>
    <x v="1"/>
    <s v=""/>
    <d v="2026-04-12T00:00:00"/>
    <n v="18048"/>
    <n v="108288"/>
    <n v="227.40479999999999"/>
    <n v="9508"/>
    <s v="NR"/>
    <n v="365"/>
    <s v="No"/>
    <s v="No"/>
    <s v="Si"/>
    <s v="Si"/>
    <s v="Si"/>
    <s v="No"/>
    <d v="2027-03-13T00:00:00"/>
    <s v=""/>
  </r>
  <r>
    <s v="M_O17"/>
    <x v="40"/>
    <x v="36"/>
    <n v="47"/>
    <m/>
    <m/>
    <d v="2027-04-21T00:00:00"/>
    <n v="364"/>
    <s v="Mayor a 120 días"/>
    <n v="0.99726027397260275"/>
    <m/>
    <x v="1"/>
    <s v=""/>
    <d v="2026-04-21T00:00:00"/>
    <n v="18048"/>
    <n v="108288"/>
    <n v="227.40479999999999"/>
    <n v="9508"/>
    <s v="NR"/>
    <n v="365"/>
    <s v="No"/>
    <s v="No"/>
    <s v="Si"/>
    <s v="Si"/>
    <s v="Si"/>
    <s v="No"/>
    <d v="2027-03-22T00:00:00"/>
    <s v=""/>
  </r>
  <r>
    <s v="M_O18"/>
    <x v="40"/>
    <x v="36"/>
    <n v="47"/>
    <m/>
    <m/>
    <d v="2027-04-20T00:00:00"/>
    <n v="363"/>
    <s v="Mayor a 120 días"/>
    <n v="0.9945205479452055"/>
    <m/>
    <x v="1"/>
    <s v=""/>
    <d v="2026-04-20T00:00:00"/>
    <n v="18048"/>
    <n v="108288"/>
    <n v="227.40479999999999"/>
    <n v="9508"/>
    <s v="NR"/>
    <n v="365"/>
    <s v="No"/>
    <s v="No"/>
    <s v="Si"/>
    <s v="Si"/>
    <s v="Si"/>
    <s v="No"/>
    <d v="2027-03-21T00:00:00"/>
    <s v=""/>
  </r>
  <r>
    <s v="M_O19"/>
    <x v="40"/>
    <x v="36"/>
    <n v="47"/>
    <m/>
    <m/>
    <d v="2027-04-15T00:00:00"/>
    <n v="358"/>
    <s v="Mayor a 120 días"/>
    <n v="0.98082191780821915"/>
    <m/>
    <x v="1"/>
    <s v=""/>
    <d v="2026-04-15T00:00:00"/>
    <n v="18048"/>
    <n v="108288"/>
    <n v="227.40479999999999"/>
    <n v="9508"/>
    <s v="NR"/>
    <n v="365"/>
    <s v="No"/>
    <s v="No"/>
    <s v="Si"/>
    <s v="Si"/>
    <s v="Si"/>
    <s v="No"/>
    <d v="2027-03-16T00:00:00"/>
    <s v=""/>
  </r>
  <r>
    <s v="M_O20"/>
    <x v="6"/>
    <x v="6"/>
    <n v="54"/>
    <m/>
    <m/>
    <d v="2026-12-02T00:00:00"/>
    <n v="224"/>
    <s v="Mayor a 120 días"/>
    <n v="0.82962962962962961"/>
    <s v="2 validar fecha 4 nvl"/>
    <x v="1"/>
    <s v=""/>
    <d v="2026-03-07T00:00:00"/>
    <n v="25920"/>
    <n v="155520"/>
    <n v="513.21600000000001"/>
    <n v="2174"/>
    <s v="Lata"/>
    <n v="270"/>
    <s v="No"/>
    <s v="No"/>
    <s v="Si"/>
    <s v="Si"/>
    <s v="Si"/>
    <s v="No"/>
    <d v="2026-11-02T00:00:00"/>
    <s v=""/>
  </r>
  <r>
    <s v="M_O21"/>
    <x v="6"/>
    <x v="6"/>
    <n v="54"/>
    <m/>
    <m/>
    <d v="2026-12-03T00:00:00"/>
    <n v="225"/>
    <s v="Mayor a 120 días"/>
    <n v="0.83333333333333337"/>
    <m/>
    <x v="1"/>
    <s v=""/>
    <d v="2026-03-08T00:00:00"/>
    <n v="25920"/>
    <n v="155520"/>
    <n v="513.21600000000001"/>
    <n v="2174"/>
    <s v="Lata"/>
    <n v="270"/>
    <s v="No"/>
    <s v="No"/>
    <s v="Si"/>
    <s v="Si"/>
    <s v="Si"/>
    <s v="No"/>
    <d v="2026-11-03T00:00:00"/>
    <s v=""/>
  </r>
  <r>
    <s v="M_O22"/>
    <x v="40"/>
    <x v="36"/>
    <n v="47"/>
    <m/>
    <m/>
    <d v="2027-04-13T00:00:00"/>
    <n v="356"/>
    <s v="Mayor a 120 días"/>
    <n v="0.97534246575342465"/>
    <m/>
    <x v="1"/>
    <s v=""/>
    <d v="2026-04-13T00:00:00"/>
    <n v="18048"/>
    <n v="108288"/>
    <n v="227.40479999999999"/>
    <n v="9508"/>
    <s v="NR"/>
    <n v="365"/>
    <s v="No"/>
    <s v="No"/>
    <s v="Si"/>
    <s v="Si"/>
    <s v="Si"/>
    <s v="No"/>
    <d v="2027-03-14T00:00:00"/>
    <s v=""/>
  </r>
  <r>
    <s v="M_O23"/>
    <x v="40"/>
    <x v="36"/>
    <n v="47"/>
    <m/>
    <m/>
    <d v="2027-04-10T00:00:00"/>
    <n v="353"/>
    <s v="Mayor a 120 días"/>
    <n v="0.9671232876712329"/>
    <m/>
    <x v="1"/>
    <s v=""/>
    <d v="2026-04-10T00:00:00"/>
    <n v="18048"/>
    <n v="108288"/>
    <n v="227.40479999999999"/>
    <n v="9508"/>
    <s v="NR"/>
    <n v="365"/>
    <s v="No"/>
    <s v="No"/>
    <s v="Si"/>
    <s v="Si"/>
    <s v="Si"/>
    <s v="No"/>
    <d v="2027-03-11T00:00:00"/>
    <s v=""/>
  </r>
  <r>
    <s v="M_O24"/>
    <x v="40"/>
    <x v="36"/>
    <n v="47"/>
    <m/>
    <m/>
    <d v="2027-04-10T00:00:00"/>
    <n v="353"/>
    <s v="Mayor a 120 días"/>
    <n v="0.9671232876712329"/>
    <m/>
    <x v="1"/>
    <s v=""/>
    <d v="2026-04-10T00:00:00"/>
    <n v="18048"/>
    <n v="108288"/>
    <n v="227.40479999999999"/>
    <n v="9508"/>
    <s v="NR"/>
    <n v="365"/>
    <s v="No"/>
    <s v="No"/>
    <s v="Si"/>
    <s v="Si"/>
    <s v="Si"/>
    <s v="No"/>
    <d v="2027-03-11T00:00:00"/>
    <s v=""/>
  </r>
  <r>
    <s v="M_O25"/>
    <x v="85"/>
    <x v="80"/>
    <n v="10"/>
    <m/>
    <m/>
    <d v="2026-10-04T00:00:00"/>
    <n v="165"/>
    <s v="Mayor a 120 días"/>
    <n v="0.91666666666666663"/>
    <m/>
    <x v="3"/>
    <s v="Excluir"/>
    <d v="2026-04-07T00:00:00"/>
    <n v="5040"/>
    <n v="20160"/>
    <n v="66.528000000000006"/>
    <s v="7605+"/>
    <s v="NR BBC"/>
    <n v="180"/>
    <s v="No"/>
    <s v="No"/>
    <s v="Si"/>
    <s v="Si"/>
    <s v="Si"/>
    <s v="No"/>
    <d v="2026-09-04T00:00:00"/>
    <s v=""/>
  </r>
  <r>
    <s v="M_O26"/>
    <x v="46"/>
    <x v="42"/>
    <n v="45"/>
    <m/>
    <m/>
    <d v="2026-12-06T00:00:00"/>
    <n v="228"/>
    <s v="Mayor a 120 días"/>
    <n v="0.84444444444444444"/>
    <m/>
    <x v="3"/>
    <s v="Excluir"/>
    <d v="2026-03-11T00:00:00"/>
    <n v="27000"/>
    <n v="162000"/>
    <n v="435.78"/>
    <n v="9909"/>
    <s v="Lata"/>
    <n v="270"/>
    <s v="No"/>
    <s v="No"/>
    <s v="Si"/>
    <s v="Si"/>
    <s v="Si"/>
    <s v="No"/>
    <d v="2026-11-06T00:00:00"/>
    <s v=""/>
  </r>
  <r>
    <s v="M_O27 "/>
    <x v="54"/>
    <x v="50"/>
    <n v="30"/>
    <m/>
    <m/>
    <d v="2026-12-14T00:00:00"/>
    <n v="236"/>
    <s v="Mayor a 120 días"/>
    <n v="0.87407407407407411"/>
    <m/>
    <x v="1"/>
    <s v=""/>
    <d v="2026-03-19T00:00:00"/>
    <n v="15840"/>
    <n v="95040"/>
    <n v="294.62400000000002"/>
    <n v="22270"/>
    <s v="Lata"/>
    <n v="270"/>
    <s v="No"/>
    <s v="No"/>
    <s v="Si"/>
    <s v="Si"/>
    <s v="Si"/>
    <s v="No"/>
    <d v="2026-11-14T00:00:00"/>
    <s v=""/>
  </r>
  <r>
    <s v="M_O27 "/>
    <x v="54"/>
    <x v="50"/>
    <n v="2"/>
    <m/>
    <m/>
    <d v="2026-12-04T00:00:00"/>
    <n v="226"/>
    <s v="Mayor a 120 días"/>
    <n v="0.83703703703703702"/>
    <m/>
    <x v="1"/>
    <s v=""/>
    <d v="2026-03-09T00:00:00"/>
    <n v="1056"/>
    <n v="6336"/>
    <n v="19.6416"/>
    <n v="22270"/>
    <s v="Lata"/>
    <n v="270"/>
    <s v="No"/>
    <s v="No"/>
    <s v="Si"/>
    <s v="Si"/>
    <s v="Si"/>
    <s v="No"/>
    <d v="2026-11-04T00:00:00"/>
    <s v=""/>
  </r>
  <r>
    <s v="M_O27 "/>
    <x v="54"/>
    <x v="50"/>
    <n v="16"/>
    <m/>
    <m/>
    <d v="2026-12-04T00:00:00"/>
    <n v="226"/>
    <s v="Mayor a 120 días"/>
    <n v="0.83703703703703702"/>
    <m/>
    <x v="1"/>
    <s v=""/>
    <d v="2026-03-09T00:00:00"/>
    <n v="8448"/>
    <n v="50688"/>
    <n v="157.1328"/>
    <n v="22270"/>
    <s v="Lata"/>
    <n v="270"/>
    <s v="No"/>
    <s v="No"/>
    <s v="Si"/>
    <s v="Si"/>
    <s v="Si"/>
    <s v="No"/>
    <d v="2026-11-04T00:00:00"/>
    <s v=""/>
  </r>
  <r>
    <s v="M_O28 _"/>
    <x v="33"/>
    <x v="29"/>
    <n v="34"/>
    <m/>
    <m/>
    <d v="2026-06-15T00:00:00"/>
    <n v="54"/>
    <s v="Menos de 60 días"/>
    <n v="0.9"/>
    <m/>
    <x v="1"/>
    <s v=""/>
    <d v="2026-04-16T00:00:00"/>
    <n v="306"/>
    <n v="306"/>
    <n v="9.1800000000000007E-2"/>
    <n v="31"/>
    <s v="Barril"/>
    <n v="60"/>
    <s v="No"/>
    <s v="No"/>
    <s v="Si"/>
    <s v="Si"/>
    <s v="Si"/>
    <s v="No"/>
    <d v="2026-05-31T00:00:00"/>
    <s v=""/>
  </r>
  <r>
    <s v="M_O28 _"/>
    <x v="33"/>
    <x v="29"/>
    <n v="29"/>
    <n v="8"/>
    <m/>
    <d v="2026-06-16T00:00:00"/>
    <n v="55"/>
    <s v="Menos de 60 días"/>
    <n v="0.91666666666666663"/>
    <m/>
    <x v="1"/>
    <s v=""/>
    <d v="2026-04-17T00:00:00"/>
    <n v="269"/>
    <n v="269"/>
    <n v="8.0699999999999994E-2"/>
    <n v="31"/>
    <s v="Barril"/>
    <n v="60"/>
    <s v="No"/>
    <s v="No"/>
    <s v="Si"/>
    <s v="Si"/>
    <s v="Si"/>
    <s v="No"/>
    <d v="2026-06-01T00:00:00"/>
    <s v=""/>
  </r>
  <r>
    <s v="E_O29_IZQ_"/>
    <x v="61"/>
    <x v="56"/>
    <n v="19"/>
    <m/>
    <m/>
    <d v="2026-07-08T00:00:00"/>
    <n v="77"/>
    <s v="Menos de 90 dìas"/>
    <n v="0.85555555555555551"/>
    <m/>
    <x v="1"/>
    <s v=""/>
    <d v="2026-04-09T00:00:00"/>
    <n v="1900"/>
    <n v="11400"/>
    <n v="171"/>
    <n v="2882"/>
    <s v="Pet"/>
    <n v="90"/>
    <s v="No"/>
    <s v="No"/>
    <s v="Si"/>
    <s v="Si"/>
    <s v="Si"/>
    <s v="No"/>
    <d v="2026-06-08T00:00:00"/>
    <s v=""/>
  </r>
  <r>
    <s v="E_O30_IZQ_"/>
    <x v="35"/>
    <x v="31"/>
    <n v="2"/>
    <m/>
    <m/>
    <d v="2026-08-19T00:00:00"/>
    <n v="119"/>
    <s v="Menos de 120 días"/>
    <n v="0.9916666666666667"/>
    <m/>
    <x v="3"/>
    <s v="Excluir"/>
    <d v="2026-04-21T00:00:00"/>
    <n v="104"/>
    <n v="1560"/>
    <n v="15.6"/>
    <n v="7078"/>
    <s v="Pet"/>
    <n v="120"/>
    <s v="No"/>
    <s v="No"/>
    <s v="Si"/>
    <s v="Si"/>
    <s v="Si"/>
    <s v="No"/>
    <d v="2026-07-20T00:00:00"/>
    <s v=""/>
  </r>
  <r>
    <s v="E_O31_IZQ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E_O32_IZQ_"/>
    <x v="62"/>
    <x v="57"/>
    <n v="4"/>
    <m/>
    <m/>
    <d v="2026-08-06T00:00:00"/>
    <n v="106"/>
    <s v="Menos de 120 días"/>
    <n v="0.8833333333333333"/>
    <m/>
    <x v="1"/>
    <s v=""/>
    <d v="2026-04-08T00:00:00"/>
    <n v="208"/>
    <n v="3120"/>
    <n v="31.2"/>
    <n v="21173"/>
    <s v="Pet"/>
    <n v="120"/>
    <s v="No"/>
    <s v="No"/>
    <s v="Si"/>
    <s v="Si"/>
    <s v="Si"/>
    <s v="No"/>
    <d v="2026-07-07T00:00:00"/>
    <s v=""/>
  </r>
  <r>
    <s v="E_O33_IZQ_"/>
    <x v="34"/>
    <x v="30"/>
    <n v="30"/>
    <m/>
    <m/>
    <d v="2026-07-14T00:00:00"/>
    <n v="83"/>
    <s v="Menos de 90 dìas"/>
    <n v="0.92222222222222228"/>
    <m/>
    <x v="1"/>
    <s v=""/>
    <d v="2026-04-15T00:00:00"/>
    <n v="4050"/>
    <n v="121500"/>
    <n v="243"/>
    <n v="3810"/>
    <s v="Pet"/>
    <n v="90"/>
    <s v="No"/>
    <s v="No"/>
    <s v="Si"/>
    <s v="Si"/>
    <s v="Si"/>
    <s v="No"/>
    <d v="2026-06-14T00:00:00"/>
    <s v=""/>
  </r>
  <r>
    <s v="E_O34_IZQ_"/>
    <x v="34"/>
    <x v="30"/>
    <n v="24"/>
    <m/>
    <m/>
    <d v="2026-07-14T00:00:00"/>
    <n v="83"/>
    <s v="Menos de 90 dìas"/>
    <n v="0.92222222222222228"/>
    <m/>
    <x v="1"/>
    <s v=""/>
    <d v="2026-04-15T00:00:00"/>
    <n v="3240"/>
    <n v="97200"/>
    <n v="194.4"/>
    <n v="3810"/>
    <s v="Pet"/>
    <n v="90"/>
    <s v="No"/>
    <s v="No"/>
    <s v="Si"/>
    <s v="Si"/>
    <s v="Si"/>
    <s v="No"/>
    <d v="2026-06-14T00:00:00"/>
    <s v=""/>
  </r>
  <r>
    <s v="E_O35_IZQ_"/>
    <x v="34"/>
    <x v="30"/>
    <n v="29"/>
    <m/>
    <m/>
    <d v="2026-07-13T00:00:00"/>
    <n v="82"/>
    <s v="Menos de 90 dìas"/>
    <n v="0.91111111111111109"/>
    <m/>
    <x v="1"/>
    <s v=""/>
    <d v="2026-04-14T00:00:00"/>
    <n v="3915"/>
    <n v="117450"/>
    <n v="234.9"/>
    <n v="3810"/>
    <s v="Pet"/>
    <n v="90"/>
    <s v="No"/>
    <s v="No"/>
    <s v="Si"/>
    <s v="Si"/>
    <s v="Si"/>
    <s v="No"/>
    <d v="2026-06-13T00:00:00"/>
    <s v=""/>
  </r>
  <r>
    <s v="E_O35_IZQ_"/>
    <x v="86"/>
    <x v="30"/>
    <n v="1"/>
    <m/>
    <m/>
    <d v="2026-07-14T00:00:00"/>
    <n v="83"/>
    <s v="Menos de 90 dìas"/>
    <n v="0.92222222222222228"/>
    <s v="AL 128"/>
    <x v="1"/>
    <s v=""/>
    <d v="2026-04-15T00:00:00"/>
    <n v="128"/>
    <n v="3840"/>
    <n v="7.68"/>
    <s v="3810-"/>
    <s v="Pet"/>
    <n v="90"/>
    <s v="No"/>
    <s v="No"/>
    <s v="Si"/>
    <s v="Si"/>
    <s v="Si"/>
    <s v="No"/>
    <d v="2026-06-14T00:00:00"/>
    <s v=""/>
  </r>
  <r>
    <s v="E_O36_IZQ_"/>
    <x v="39"/>
    <x v="35"/>
    <n v="29"/>
    <m/>
    <m/>
    <d v="2026-08-16T00:00:00"/>
    <n v="116"/>
    <s v="Menos de 120 días"/>
    <n v="0.96666666666666667"/>
    <m/>
    <x v="1"/>
    <s v=""/>
    <d v="2026-04-18T00:00:00"/>
    <n v="2900"/>
    <n v="17400"/>
    <n v="261"/>
    <n v="2224"/>
    <s v="Pet"/>
    <n v="120"/>
    <s v="No"/>
    <s v="No"/>
    <s v="Si"/>
    <s v="Si"/>
    <s v="Si"/>
    <s v="No"/>
    <d v="2026-07-17T00:00:00"/>
    <s v=""/>
  </r>
  <r>
    <s v="E_O37_IZQ_"/>
    <x v="36"/>
    <x v="32"/>
    <n v="36"/>
    <m/>
    <m/>
    <d v="2026-07-15T00:00:00"/>
    <n v="84"/>
    <s v="Menos de 90 dìas"/>
    <n v="0.93333333333333335"/>
    <m/>
    <x v="1"/>
    <s v=""/>
    <d v="2026-04-16T00:00:00"/>
    <n v="3456"/>
    <n v="82944"/>
    <n v="273.71519999999998"/>
    <n v="2222"/>
    <s v="Pet"/>
    <n v="90"/>
    <s v="No"/>
    <s v="No"/>
    <s v="Si"/>
    <s v="Si"/>
    <s v="Si"/>
    <s v="No"/>
    <d v="2026-06-15T00:00:00"/>
    <s v=""/>
  </r>
  <r>
    <s v="E_O38_IZQ_"/>
    <x v="35"/>
    <x v="31"/>
    <n v="42"/>
    <m/>
    <m/>
    <d v="2026-08-18T00:00:00"/>
    <n v="118"/>
    <s v="Menos de 120 días"/>
    <n v="0.98333333333333328"/>
    <m/>
    <x v="1"/>
    <s v=""/>
    <d v="2026-04-20T00:00:00"/>
    <n v="2184"/>
    <n v="32760"/>
    <n v="327.60000000000002"/>
    <n v="7078"/>
    <s v="Pet"/>
    <n v="120"/>
    <s v="No"/>
    <s v="No"/>
    <s v="Si"/>
    <s v="Si"/>
    <s v="Si"/>
    <s v="No"/>
    <d v="2026-07-19T00:00:00"/>
    <s v=""/>
  </r>
  <r>
    <s v="E_O39_IZQ_"/>
    <x v="37"/>
    <x v="33"/>
    <n v="15"/>
    <m/>
    <m/>
    <d v="2026-07-09T00:00:00"/>
    <n v="78"/>
    <s v="Menos de 90 dìas"/>
    <n v="0.8666666666666667"/>
    <m/>
    <x v="1"/>
    <s v=""/>
    <d v="2026-04-10T00:00:00"/>
    <n v="9600"/>
    <n v="57600"/>
    <n v="115.2"/>
    <n v="21447"/>
    <s v="Pet"/>
    <n v="90"/>
    <s v="No"/>
    <s v="No"/>
    <s v="Si"/>
    <s v="Si"/>
    <s v="Si"/>
    <s v="No"/>
    <d v="2026-06-09T00:00:00"/>
    <s v=""/>
  </r>
  <r>
    <s v="E_O40_IZQ_"/>
    <x v="36"/>
    <x v="32"/>
    <n v="2"/>
    <n v="90"/>
    <m/>
    <d v="2026-07-15T00:00:00"/>
    <n v="84"/>
    <s v="Menos de 90 dìas"/>
    <n v="0.93333333333333335"/>
    <m/>
    <x v="1"/>
    <s v=""/>
    <d v="2026-04-16T00:00:00"/>
    <n v="282"/>
    <n v="6768"/>
    <n v="22.334399999999999"/>
    <n v="2222"/>
    <s v="Pet"/>
    <n v="90"/>
    <s v="No"/>
    <s v="No"/>
    <s v="Si"/>
    <s v="Si"/>
    <s v="Si"/>
    <s v="No"/>
    <d v="2026-06-15T00:00:00"/>
    <s v=""/>
  </r>
  <r>
    <s v="E_O41_IZQ_"/>
    <x v="36"/>
    <x v="32"/>
    <n v="2"/>
    <m/>
    <m/>
    <d v="2026-07-15T00:00:00"/>
    <n v="84"/>
    <s v="Menos de 90 dìas"/>
    <n v="0.93333333333333335"/>
    <m/>
    <x v="1"/>
    <s v=""/>
    <d v="2026-04-16T00:00:00"/>
    <n v="192"/>
    <n v="4608"/>
    <n v="15.2064"/>
    <n v="2222"/>
    <s v="Pet"/>
    <n v="90"/>
    <s v="No"/>
    <s v="No"/>
    <s v="Si"/>
    <s v="Si"/>
    <s v="Si"/>
    <s v="No"/>
    <d v="2026-06-15T00:00:00"/>
    <s v=""/>
  </r>
  <r>
    <s v="E_O42_IZQ_"/>
    <x v="35"/>
    <x v="31"/>
    <n v="42"/>
    <m/>
    <m/>
    <d v="2026-08-18T00:00:00"/>
    <n v="118"/>
    <s v="Menos de 120 días"/>
    <n v="0.98333333333333328"/>
    <m/>
    <x v="1"/>
    <s v=""/>
    <d v="2026-04-20T00:00:00"/>
    <n v="2184"/>
    <n v="32760"/>
    <n v="327.60000000000002"/>
    <n v="7078"/>
    <s v="Pet"/>
    <n v="120"/>
    <s v="No"/>
    <s v="No"/>
    <s v="Si"/>
    <s v="Si"/>
    <s v="Si"/>
    <s v="No"/>
    <d v="2026-07-19T00:00:00"/>
    <s v=""/>
  </r>
  <r>
    <s v="E_O43_IZQ_"/>
    <x v="35"/>
    <x v="31"/>
    <n v="38"/>
    <m/>
    <m/>
    <d v="2026-08-18T00:00:00"/>
    <n v="118"/>
    <s v="Menos de 120 días"/>
    <n v="0.98333333333333328"/>
    <m/>
    <x v="1"/>
    <s v=""/>
    <d v="2026-04-20T00:00:00"/>
    <n v="1976"/>
    <n v="29640"/>
    <n v="296.39999999999998"/>
    <n v="7078"/>
    <s v="Pet"/>
    <n v="120"/>
    <s v="No"/>
    <s v="No"/>
    <s v="Si"/>
    <s v="Si"/>
    <s v="Si"/>
    <s v="No"/>
    <d v="2026-07-19T00:00:00"/>
    <s v=""/>
  </r>
  <r>
    <s v="E_O44_IZQ_"/>
    <x v="35"/>
    <x v="31"/>
    <n v="42"/>
    <m/>
    <m/>
    <d v="2026-08-18T00:00:00"/>
    <n v="118"/>
    <s v="Menos de 120 días"/>
    <n v="0.98333333333333328"/>
    <m/>
    <x v="1"/>
    <s v=""/>
    <d v="2026-04-20T00:00:00"/>
    <n v="2184"/>
    <n v="32760"/>
    <n v="327.60000000000002"/>
    <n v="7078"/>
    <s v="Pet"/>
    <n v="120"/>
    <s v="No"/>
    <s v="No"/>
    <s v="Si"/>
    <s v="Si"/>
    <s v="Si"/>
    <s v="No"/>
    <d v="2026-07-19T00:00:00"/>
    <s v=""/>
  </r>
  <r>
    <s v="E_O45_IZQ_"/>
    <x v="36"/>
    <x v="32"/>
    <n v="35"/>
    <m/>
    <m/>
    <d v="2026-07-16T00:00:00"/>
    <n v="85"/>
    <s v="Menos de 90 dìas"/>
    <n v="0.94444444444444442"/>
    <m/>
    <x v="1"/>
    <s v=""/>
    <d v="2026-04-17T00:00:00"/>
    <n v="3360"/>
    <n v="80640"/>
    <n v="266.11200000000002"/>
    <n v="2222"/>
    <s v="Pet"/>
    <n v="90"/>
    <s v="No"/>
    <s v="No"/>
    <s v="Si"/>
    <s v="Si"/>
    <s v="Si"/>
    <s v="No"/>
    <d v="2026-06-16T00:00:00"/>
    <s v=""/>
  </r>
  <r>
    <s v="E_O46_IZQ_"/>
    <x v="36"/>
    <x v="32"/>
    <n v="42"/>
    <m/>
    <m/>
    <d v="2026-07-16T00:00:00"/>
    <n v="85"/>
    <s v="Menos de 90 dìas"/>
    <n v="0.94444444444444442"/>
    <m/>
    <x v="1"/>
    <s v=""/>
    <d v="2026-04-17T00:00:00"/>
    <n v="4032"/>
    <n v="96768"/>
    <n v="319.33440000000002"/>
    <n v="2222"/>
    <s v="Pet"/>
    <n v="90"/>
    <s v="No"/>
    <s v="No"/>
    <s v="Si"/>
    <s v="Si"/>
    <s v="Si"/>
    <s v="No"/>
    <d v="2026-06-16T00:00:00"/>
    <s v=""/>
  </r>
  <r>
    <s v="E_O47_IZQ_"/>
    <x v="38"/>
    <x v="34"/>
    <n v="16"/>
    <m/>
    <m/>
    <d v="2026-08-07T00:00:00"/>
    <n v="107"/>
    <s v="Menos de 120 días"/>
    <n v="0.59444444444444444"/>
    <m/>
    <x v="1"/>
    <s v=""/>
    <d v="2026-02-08T00:00:00"/>
    <n v="1920"/>
    <n v="23040"/>
    <n v="138.24"/>
    <n v="12026"/>
    <s v="Pet"/>
    <n v="180"/>
    <s v="No"/>
    <s v="No"/>
    <s v="No"/>
    <s v="Si"/>
    <s v="Si"/>
    <s v="No"/>
    <d v="2026-07-08T00:00:00"/>
    <s v=""/>
  </r>
  <r>
    <s v="E_O47_IZQ_"/>
    <x v="87"/>
    <x v="81"/>
    <n v="2"/>
    <m/>
    <m/>
    <d v="2026-07-22T00:00:00"/>
    <n v="91"/>
    <s v="Menos de 120 días"/>
    <n v="0.7583333333333333"/>
    <m/>
    <x v="3"/>
    <s v="Excluir"/>
    <d v="2026-03-24T00:00:00"/>
    <n v="176"/>
    <n v="1056"/>
    <n v="15.84"/>
    <n v="21959"/>
    <s v="Pet"/>
    <n v="120"/>
    <s v="No"/>
    <s v="No"/>
    <s v="Si"/>
    <s v="Si"/>
    <s v="Si"/>
    <s v="No"/>
    <d v="2026-06-22T00:00:00"/>
    <s v=""/>
  </r>
  <r>
    <s v="E_O48_IZQ_"/>
    <x v="38"/>
    <x v="34"/>
    <n v="40"/>
    <n v="117"/>
    <m/>
    <d v="2026-08-07T00:00:00"/>
    <n v="107"/>
    <s v="Menos de 120 días"/>
    <n v="0.59444444444444444"/>
    <m/>
    <x v="1"/>
    <s v=""/>
    <d v="2026-02-08T00:00:00"/>
    <n v="4917"/>
    <n v="59004"/>
    <n v="354.024"/>
    <n v="12026"/>
    <s v="Pet"/>
    <n v="180"/>
    <s v="No"/>
    <s v="No"/>
    <s v="No"/>
    <s v="Si"/>
    <s v="Si"/>
    <s v="No"/>
    <d v="2026-07-08T00:00:00"/>
    <s v=""/>
  </r>
  <r>
    <s v="M_O49_lat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O49_"/>
    <x v="54"/>
    <x v="50"/>
    <n v="8"/>
    <m/>
    <m/>
    <d v="2026-12-24T00:00:00"/>
    <n v="246"/>
    <s v="Mayor a 120 días"/>
    <n v="0.91111111111111109"/>
    <m/>
    <x v="3"/>
    <s v="Excluir"/>
    <d v="2026-03-29T00:00:00"/>
    <n v="4224"/>
    <n v="25344"/>
    <n v="78.566400000000002"/>
    <n v="22270"/>
    <s v="Lata"/>
    <n v="270"/>
    <s v="No"/>
    <s v="No"/>
    <s v="Si"/>
    <s v="Si"/>
    <s v="Si"/>
    <s v="No"/>
    <d v="2026-11-24T00:00:00"/>
    <s v=""/>
  </r>
  <r>
    <s v="M_O49_"/>
    <x v="54"/>
    <x v="50"/>
    <n v="54"/>
    <m/>
    <m/>
    <d v="2026-12-14T00:00:00"/>
    <n v="236"/>
    <s v="Mayor a 120 días"/>
    <n v="0.87407407407407411"/>
    <m/>
    <x v="1"/>
    <s v=""/>
    <d v="2026-03-19T00:00:00"/>
    <n v="28512"/>
    <n v="171072"/>
    <n v="530.32320000000004"/>
    <n v="22270"/>
    <s v="Lata"/>
    <n v="270"/>
    <s v="No"/>
    <s v="No"/>
    <s v="Si"/>
    <s v="Si"/>
    <s v="Si"/>
    <s v="No"/>
    <d v="2026-11-14T00:00:00"/>
    <s v=""/>
  </r>
  <r>
    <s v="M_O50_"/>
    <x v="46"/>
    <x v="42"/>
    <n v="6"/>
    <m/>
    <m/>
    <d v="2026-11-25T00:00:00"/>
    <n v="217"/>
    <s v="Mayor a 120 días"/>
    <n v="0.8037037037037037"/>
    <s v="1 EN MAL ESTADO"/>
    <x v="3"/>
    <s v="Excluir"/>
    <d v="2026-02-28T00:00:00"/>
    <n v="3600"/>
    <n v="21600"/>
    <n v="58.103999999999999"/>
    <n v="9909"/>
    <s v="Lata"/>
    <n v="270"/>
    <s v="No"/>
    <s v="No"/>
    <s v="Si"/>
    <s v="Si"/>
    <s v="Si"/>
    <s v="No"/>
    <d v="2026-10-26T00:00:00"/>
    <s v=""/>
  </r>
  <r>
    <s v="M_O50_"/>
    <x v="46"/>
    <x v="42"/>
    <n v="42"/>
    <m/>
    <m/>
    <d v="2026-12-17T00:00:00"/>
    <n v="239"/>
    <s v="Mayor a 120 días"/>
    <n v="0.88518518518518519"/>
    <m/>
    <x v="3"/>
    <s v="Excluir"/>
    <d v="2026-03-22T00:00:00"/>
    <n v="25200"/>
    <n v="151200"/>
    <n v="406.72800000000001"/>
    <n v="9909"/>
    <s v="Lata"/>
    <n v="270"/>
    <s v="No"/>
    <s v="No"/>
    <s v="Si"/>
    <s v="Si"/>
    <s v="Si"/>
    <s v="No"/>
    <d v="2026-11-17T00:00:00"/>
    <s v=""/>
  </r>
  <r>
    <s v="M_O51_DER"/>
    <x v="75"/>
    <x v="70"/>
    <n v="40"/>
    <m/>
    <m/>
    <d v="2027-04-08T00:00:00"/>
    <n v="351"/>
    <s v="Mayor a 120 días"/>
    <n v="0.9616438356164384"/>
    <m/>
    <x v="1"/>
    <s v=""/>
    <d v="2026-04-08T00:00:00"/>
    <n v="10400"/>
    <n v="62400"/>
    <n v="205.92"/>
    <n v="20050"/>
    <s v="NR"/>
    <n v="365"/>
    <s v="No"/>
    <s v="No"/>
    <s v="Si"/>
    <s v="Si"/>
    <s v="Si"/>
    <s v="No"/>
    <d v="2027-03-09T00:00:00"/>
    <s v=""/>
  </r>
  <r>
    <s v="M_O51_IZQ_"/>
    <x v="75"/>
    <x v="70"/>
    <n v="42"/>
    <m/>
    <m/>
    <d v="2027-03-12T00:00:00"/>
    <n v="324"/>
    <s v="Mayor a 120 días"/>
    <n v="0.88767123287671235"/>
    <m/>
    <x v="1"/>
    <s v=""/>
    <d v="2026-03-12T00:00:00"/>
    <n v="10920"/>
    <n v="65520"/>
    <n v="216.21600000000001"/>
    <n v="20050"/>
    <s v="NR"/>
    <n v="365"/>
    <s v="No"/>
    <s v="No"/>
    <s v="Si"/>
    <s v="Si"/>
    <s v="Si"/>
    <s v="No"/>
    <d v="2027-02-10T00:00:00"/>
    <s v=""/>
  </r>
  <r>
    <s v="M_O52_DER_"/>
    <x v="75"/>
    <x v="70"/>
    <n v="22"/>
    <m/>
    <m/>
    <d v="2027-03-09T00:00:00"/>
    <n v="321"/>
    <s v="Mayor a 120 días"/>
    <n v="0.8794520547945206"/>
    <m/>
    <x v="1"/>
    <s v=""/>
    <d v="2026-03-09T00:00:00"/>
    <n v="5720"/>
    <n v="34320"/>
    <n v="113.256"/>
    <n v="20050"/>
    <s v="NR"/>
    <n v="365"/>
    <s v="No"/>
    <s v="No"/>
    <s v="Si"/>
    <s v="Si"/>
    <s v="Si"/>
    <s v="No"/>
    <d v="2027-02-07T00:00:00"/>
    <s v=""/>
  </r>
  <r>
    <s v="M_O52_IZQ_"/>
    <x v="64"/>
    <x v="59"/>
    <n v="26"/>
    <m/>
    <m/>
    <d v="2026-08-14T00:00:00"/>
    <n v="114"/>
    <s v="Menos de 120 días"/>
    <n v="0.6333333333333333"/>
    <m/>
    <x v="1"/>
    <s v=""/>
    <d v="2026-02-15T00:00:00"/>
    <n v="15600"/>
    <n v="93600"/>
    <n v="251.78399999999999"/>
    <n v="22102"/>
    <s v="Lata"/>
    <n v="180"/>
    <s v="No"/>
    <s v="No"/>
    <s v="No"/>
    <s v="Si"/>
    <s v="Si"/>
    <s v="No"/>
    <d v="2026-07-15T00:00:00"/>
    <s v=""/>
  </r>
  <r>
    <s v="M_O52_IZQ_"/>
    <x v="64"/>
    <x v="59"/>
    <n v="24"/>
    <m/>
    <m/>
    <d v="2026-09-15T00:00:00"/>
    <n v="146"/>
    <s v="Mayor a 120 días"/>
    <n v="0.81111111111111112"/>
    <m/>
    <x v="1"/>
    <s v=""/>
    <d v="2026-03-19T00:00:00"/>
    <n v="14400"/>
    <n v="86400"/>
    <n v="232.416"/>
    <n v="22102"/>
    <s v="Lata"/>
    <n v="180"/>
    <s v="No"/>
    <s v="No"/>
    <s v="Si"/>
    <s v="Si"/>
    <s v="Si"/>
    <s v="No"/>
    <d v="2026-08-16T00:00:00"/>
    <s v=""/>
  </r>
  <r>
    <s v="M_O53_DER_"/>
    <x v="75"/>
    <x v="70"/>
    <n v="2"/>
    <m/>
    <m/>
    <d v="2027-04-03T00:00:00"/>
    <n v="346"/>
    <s v="Mayor a 120 días"/>
    <n v="0.94794520547945205"/>
    <m/>
    <x v="3"/>
    <s v="Excluir"/>
    <d v="2026-04-03T00:00:00"/>
    <n v="520"/>
    <n v="3120"/>
    <n v="10.295999999999999"/>
    <n v="20050"/>
    <s v="NR"/>
    <n v="365"/>
    <s v="No"/>
    <s v="No"/>
    <s v="Si"/>
    <s v="Si"/>
    <s v="Si"/>
    <s v="No"/>
    <d v="2027-03-04T00:00:00"/>
    <s v=""/>
  </r>
  <r>
    <s v="M_O53_IZQ_"/>
    <x v="88"/>
    <x v="82"/>
    <n v="42"/>
    <m/>
    <m/>
    <d v="2026-07-18T00:00:00"/>
    <n v="87"/>
    <s v="Menos de 90 dìas"/>
    <n v="0.48333333333333334"/>
    <m/>
    <x v="1"/>
    <s v=""/>
    <d v="2026-01-19T00:00:00"/>
    <n v="10920"/>
    <n v="65520"/>
    <n v="216.21600000000001"/>
    <n v="3787"/>
    <s v="NR"/>
    <n v="180"/>
    <s v="No"/>
    <s v="Si"/>
    <s v="No"/>
    <s v="Si"/>
    <s v="No"/>
    <s v="No"/>
    <d v="2026-06-18T00:00:00"/>
    <s v=""/>
  </r>
  <r>
    <s v="M_N1_LAT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N1_DER_"/>
    <x v="49"/>
    <x v="45"/>
    <n v="66"/>
    <m/>
    <m/>
    <d v="2026-12-24T00:00:00"/>
    <n v="246"/>
    <s v="Mayor a 120 días"/>
    <n v="0.91111111111111109"/>
    <m/>
    <x v="1"/>
    <s v=""/>
    <d v="2026-03-29T00:00:00"/>
    <n v="34848"/>
    <n v="209088"/>
    <n v="648.17280000000005"/>
    <n v="22271"/>
    <s v="Lata"/>
    <n v="270"/>
    <s v="No"/>
    <s v="No"/>
    <s v="Si"/>
    <s v="Si"/>
    <s v="Si"/>
    <s v="No"/>
    <d v="2026-11-24T00:00:00"/>
    <s v=""/>
  </r>
  <r>
    <s v="M_N1_IZQ_"/>
    <x v="63"/>
    <x v="58"/>
    <n v="47"/>
    <m/>
    <m/>
    <d v="2027-01-05T00:00:00"/>
    <n v="258"/>
    <s v="Mayor a 120 días"/>
    <n v="0.9555555555555556"/>
    <m/>
    <x v="1"/>
    <s v=""/>
    <d v="2026-04-10T00:00:00"/>
    <n v="11750"/>
    <n v="141000"/>
    <n v="465.3"/>
    <n v="22006"/>
    <s v="Lata"/>
    <n v="270"/>
    <s v="No"/>
    <s v="No"/>
    <s v="Si"/>
    <s v="Si"/>
    <s v="Si"/>
    <s v="No"/>
    <d v="2026-12-06T00:00:00"/>
    <s v=""/>
  </r>
  <r>
    <s v="M_N2_DER_"/>
    <x v="63"/>
    <x v="58"/>
    <n v="41"/>
    <m/>
    <m/>
    <d v="2026-12-06T00:00:00"/>
    <n v="228"/>
    <s v="Mayor a 120 días"/>
    <n v="0.84444444444444444"/>
    <m/>
    <x v="1"/>
    <s v=""/>
    <d v="2026-03-11T00:00:00"/>
    <n v="10250"/>
    <n v="123000"/>
    <n v="405.9"/>
    <n v="22006"/>
    <s v="Lata"/>
    <n v="270"/>
    <s v="No"/>
    <s v="No"/>
    <s v="Si"/>
    <s v="Si"/>
    <s v="Si"/>
    <s v="No"/>
    <d v="2026-11-06T00:00:00"/>
    <s v=""/>
  </r>
  <r>
    <s v="M_N2_DER_"/>
    <x v="63"/>
    <x v="58"/>
    <n v="4"/>
    <m/>
    <m/>
    <d v="2027-01-05T00:00:00"/>
    <n v="258"/>
    <s v="Mayor a 120 días"/>
    <n v="0.9555555555555556"/>
    <m/>
    <x v="3"/>
    <s v="Excluir"/>
    <d v="2026-04-10T00:00:00"/>
    <n v="1000"/>
    <n v="12000"/>
    <n v="39.6"/>
    <n v="22006"/>
    <s v="Lata"/>
    <n v="270"/>
    <s v="No"/>
    <s v="No"/>
    <s v="Si"/>
    <s v="Si"/>
    <s v="Si"/>
    <s v="No"/>
    <d v="2026-12-06T00:00:00"/>
    <s v=""/>
  </r>
  <r>
    <s v="M_N2_IZQ_"/>
    <x v="76"/>
    <x v="71"/>
    <n v="66"/>
    <m/>
    <m/>
    <d v="2027-04-15T00:00:00"/>
    <n v="358"/>
    <s v="Mayor a 120 días"/>
    <n v="0.98082191780821915"/>
    <m/>
    <x v="1"/>
    <s v=""/>
    <d v="2026-04-15T00:00:00"/>
    <n v="30888"/>
    <n v="185328"/>
    <n v="498.53232000000003"/>
    <n v="17155"/>
    <s v="Lata"/>
    <n v="365"/>
    <s v="No"/>
    <s v="No"/>
    <s v="Si"/>
    <s v="Si"/>
    <s v="Si"/>
    <s v="No"/>
    <d v="2027-03-16T00:00:00"/>
    <s v=""/>
  </r>
  <r>
    <s v="M_N3_DER_"/>
    <x v="63"/>
    <x v="58"/>
    <n v="49"/>
    <m/>
    <m/>
    <d v="2027-01-06T00:00:00"/>
    <n v="259"/>
    <s v="Mayor a 120 días"/>
    <n v="0.95925925925925926"/>
    <m/>
    <x v="1"/>
    <s v=""/>
    <d v="2026-04-11T00:00:00"/>
    <n v="12250"/>
    <n v="147000"/>
    <n v="485.1"/>
    <n v="22006"/>
    <s v="Lata"/>
    <n v="270"/>
    <s v="No"/>
    <s v="No"/>
    <s v="Si"/>
    <s v="Si"/>
    <s v="Si"/>
    <s v="No"/>
    <d v="2026-12-07T00:00:00"/>
    <s v=""/>
  </r>
  <r>
    <s v="M_N3_IZQ_"/>
    <x v="74"/>
    <x v="69"/>
    <n v="52"/>
    <m/>
    <m/>
    <d v="2027-01-01T00:00:00"/>
    <n v="254"/>
    <s v="Mayor a 120 días"/>
    <n v="0.94074074074074077"/>
    <m/>
    <x v="1"/>
    <s v=""/>
    <d v="2026-04-06T00:00:00"/>
    <n v="13520"/>
    <n v="81120"/>
    <n v="267.69600000000003"/>
    <n v="22866"/>
    <s v="Ret"/>
    <n v="270"/>
    <s v="No"/>
    <s v="No"/>
    <s v="Si"/>
    <s v="Si"/>
    <s v="Si"/>
    <s v="No"/>
    <d v="2026-12-02T00:00:00"/>
    <s v=""/>
  </r>
  <r>
    <s v="M_N3_IZQ_"/>
    <x v="74"/>
    <x v="69"/>
    <n v="14"/>
    <m/>
    <m/>
    <d v="2027-01-02T00:00:00"/>
    <n v="255"/>
    <s v="Mayor a 120 días"/>
    <n v="0.94444444444444442"/>
    <m/>
    <x v="3"/>
    <s v="Excluir"/>
    <d v="2026-04-07T00:00:00"/>
    <n v="3640"/>
    <n v="21840"/>
    <n v="72.072000000000003"/>
    <n v="22866"/>
    <s v="Ret"/>
    <n v="270"/>
    <s v="No"/>
    <s v="No"/>
    <s v="Si"/>
    <s v="Si"/>
    <s v="Si"/>
    <s v="No"/>
    <d v="2026-12-03T00:00:00"/>
    <s v=""/>
  </r>
  <r>
    <s v="M_N4_DER_"/>
    <x v="63"/>
    <x v="58"/>
    <n v="55"/>
    <m/>
    <m/>
    <d v="2026-12-03T00:00:00"/>
    <n v="225"/>
    <s v="Mayor a 120 días"/>
    <n v="0.83333333333333337"/>
    <m/>
    <x v="1"/>
    <s v=""/>
    <d v="2026-03-08T00:00:00"/>
    <n v="13750"/>
    <n v="165000"/>
    <n v="544.5"/>
    <n v="22006"/>
    <s v="Lata"/>
    <n v="270"/>
    <s v="No"/>
    <s v="No"/>
    <s v="Si"/>
    <s v="Si"/>
    <s v="Si"/>
    <s v="No"/>
    <d v="2026-11-03T00:00:00"/>
    <s v=""/>
  </r>
  <r>
    <s v="M_N4_IZQ_"/>
    <x v="63"/>
    <x v="58"/>
    <n v="75"/>
    <m/>
    <m/>
    <d v="2026-12-07T00:00:00"/>
    <n v="229"/>
    <s v="Mayor a 120 días"/>
    <n v="0.8481481481481481"/>
    <m/>
    <x v="1"/>
    <s v=""/>
    <d v="2026-03-12T00:00:00"/>
    <n v="18750"/>
    <n v="225000"/>
    <n v="742.5"/>
    <n v="22006"/>
    <s v="Lata"/>
    <n v="270"/>
    <s v="No"/>
    <s v="No"/>
    <s v="Si"/>
    <s v="Si"/>
    <s v="Si"/>
    <s v="No"/>
    <d v="2026-11-07T00:00:00"/>
    <s v=""/>
  </r>
  <r>
    <s v="M_N5_DER_"/>
    <x v="74"/>
    <x v="69"/>
    <n v="66"/>
    <m/>
    <m/>
    <d v="2027-01-01T00:00:00"/>
    <n v="254"/>
    <s v="Mayor a 120 días"/>
    <n v="0.94074074074074077"/>
    <m/>
    <x v="1"/>
    <s v=""/>
    <d v="2026-04-06T00:00:00"/>
    <n v="17160"/>
    <n v="102960"/>
    <n v="339.76799999999997"/>
    <n v="22866"/>
    <s v="Ret"/>
    <n v="270"/>
    <s v="No"/>
    <s v="No"/>
    <s v="Si"/>
    <s v="Si"/>
    <s v="Si"/>
    <s v="No"/>
    <d v="2026-12-02T00:00:00"/>
    <s v=""/>
  </r>
  <r>
    <s v="M_N5_IZQ_"/>
    <x v="75"/>
    <x v="70"/>
    <n v="66"/>
    <m/>
    <m/>
    <d v="2027-03-11T00:00:00"/>
    <n v="323"/>
    <s v="Mayor a 120 días"/>
    <n v="0.8849315068493151"/>
    <m/>
    <x v="1"/>
    <s v=""/>
    <d v="2026-03-11T00:00:00"/>
    <n v="17160"/>
    <n v="102960"/>
    <n v="339.76799999999997"/>
    <n v="20050"/>
    <s v="NR"/>
    <n v="365"/>
    <s v="No"/>
    <s v="No"/>
    <s v="Si"/>
    <s v="Si"/>
    <s v="Si"/>
    <s v="No"/>
    <d v="2027-02-09T00:00:00"/>
    <s v=""/>
  </r>
  <r>
    <s v="M_N6_DER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N6_IZQ_"/>
    <x v="63"/>
    <x v="58"/>
    <n v="75"/>
    <m/>
    <m/>
    <d v="2027-01-06T00:00:00"/>
    <n v="259"/>
    <s v="Mayor a 120 días"/>
    <n v="0.95925925925925926"/>
    <m/>
    <x v="1"/>
    <s v=""/>
    <d v="2026-04-11T00:00:00"/>
    <n v="18750"/>
    <n v="225000"/>
    <n v="742.5"/>
    <n v="22006"/>
    <s v="Lata"/>
    <n v="270"/>
    <s v="No"/>
    <s v="No"/>
    <s v="Si"/>
    <s v="Si"/>
    <s v="Si"/>
    <s v="No"/>
    <d v="2026-12-07T00:00:00"/>
    <s v=""/>
  </r>
  <r>
    <s v="M_N7_DER_"/>
    <x v="15"/>
    <x v="15"/>
    <m/>
    <m/>
    <m/>
    <m/>
    <s v=""/>
    <s v=""/>
    <s v=""/>
    <m/>
    <x v="3"/>
    <s v="Excluir"/>
    <s v=""/>
    <s v=""/>
    <s v=""/>
    <s v=""/>
    <s v=""/>
    <s v=""/>
    <s v=""/>
    <s v=""/>
    <s v=""/>
    <s v=""/>
    <s v=""/>
    <s v=""/>
    <s v=""/>
    <s v=""/>
    <s v="V"/>
  </r>
  <r>
    <s v="M_N7_IZQ_"/>
    <x v="75"/>
    <x v="70"/>
    <n v="2"/>
    <m/>
    <m/>
    <d v="2027-04-01T00:00:00"/>
    <n v="344"/>
    <s v="Mayor a 120 días"/>
    <n v="0.94246575342465755"/>
    <m/>
    <x v="1"/>
    <s v=""/>
    <d v="2026-04-01T00:00:00"/>
    <n v="520"/>
    <n v="3120"/>
    <n v="10.295999999999999"/>
    <n v="20050"/>
    <s v="NR"/>
    <n v="365"/>
    <s v="No"/>
    <s v="No"/>
    <s v="Si"/>
    <s v="Si"/>
    <s v="Si"/>
    <s v="No"/>
    <d v="2027-03-02T00:00:00"/>
    <s v=""/>
  </r>
  <r>
    <s v="M_N8_DER_"/>
    <x v="75"/>
    <x v="70"/>
    <n v="52"/>
    <m/>
    <m/>
    <d v="2027-04-05T00:00:00"/>
    <n v="348"/>
    <s v="Mayor a 120 días"/>
    <n v="0.95342465753424654"/>
    <m/>
    <x v="1"/>
    <s v=""/>
    <d v="2026-04-05T00:00:00"/>
    <n v="13520"/>
    <n v="81120"/>
    <n v="267.69600000000003"/>
    <n v="20050"/>
    <s v="NR"/>
    <n v="365"/>
    <s v="No"/>
    <s v="No"/>
    <s v="Si"/>
    <s v="Si"/>
    <s v="Si"/>
    <s v="No"/>
    <d v="2027-03-06T00:00:00"/>
    <s v=""/>
  </r>
  <r>
    <s v="M_N8_DER_"/>
    <x v="75"/>
    <x v="70"/>
    <n v="14"/>
    <m/>
    <m/>
    <d v="2027-04-09T00:00:00"/>
    <n v="352"/>
    <s v="Mayor a 120 días"/>
    <n v="0.96438356164383565"/>
    <m/>
    <x v="3"/>
    <s v="Excluir"/>
    <d v="2026-04-09T00:00:00"/>
    <n v="3640"/>
    <n v="21840"/>
    <n v="72.072000000000003"/>
    <n v="20050"/>
    <s v="NR"/>
    <n v="365"/>
    <s v="No"/>
    <s v="No"/>
    <s v="Si"/>
    <s v="Si"/>
    <s v="Si"/>
    <s v="No"/>
    <d v="2027-03-10T00:00:00"/>
    <s v=""/>
  </r>
  <r>
    <s v="M_N8_IZQ_"/>
    <x v="74"/>
    <x v="69"/>
    <n v="58"/>
    <m/>
    <m/>
    <d v="2027-01-01T00:00:00"/>
    <n v="254"/>
    <s v="Mayor a 120 días"/>
    <n v="0.94074074074074077"/>
    <m/>
    <x v="3"/>
    <s v="Excluir"/>
    <d v="2026-04-06T00:00:00"/>
    <n v="15080"/>
    <n v="90480"/>
    <n v="298.584"/>
    <n v="22866"/>
    <s v="Ret"/>
    <n v="270"/>
    <s v="No"/>
    <s v="No"/>
    <s v="Si"/>
    <s v="Si"/>
    <s v="Si"/>
    <s v="No"/>
    <d v="2026-12-02T00:00:00"/>
    <s v=""/>
  </r>
  <r>
    <s v="M_N8_IZQ_"/>
    <x v="74"/>
    <x v="69"/>
    <n v="58"/>
    <m/>
    <m/>
    <d v="2027-01-02T00:00:00"/>
    <n v="255"/>
    <s v="Mayor a 120 días"/>
    <n v="0.94444444444444442"/>
    <m/>
    <x v="1"/>
    <s v=""/>
    <d v="2026-04-07T00:00:00"/>
    <n v="15080"/>
    <n v="90480"/>
    <n v="298.584"/>
    <n v="22866"/>
    <s v="Ret"/>
    <n v="270"/>
    <s v="No"/>
    <s v="No"/>
    <s v="Si"/>
    <s v="Si"/>
    <s v="Si"/>
    <s v="No"/>
    <d v="2026-12-03T00:00:00"/>
    <s v=""/>
  </r>
  <r>
    <s v="M_N9_DER_"/>
    <x v="63"/>
    <x v="58"/>
    <n v="75"/>
    <m/>
    <m/>
    <d v="2027-01-04T00:00:00"/>
    <n v="257"/>
    <s v="Mayor a 120 días"/>
    <n v="0.95185185185185184"/>
    <m/>
    <x v="1"/>
    <s v=""/>
    <d v="2026-04-09T00:00:00"/>
    <n v="18750"/>
    <n v="225000"/>
    <n v="742.5"/>
    <n v="22006"/>
    <s v="Lata"/>
    <n v="270"/>
    <s v="No"/>
    <s v="No"/>
    <s v="Si"/>
    <s v="Si"/>
    <s v="Si"/>
    <s v="No"/>
    <d v="2026-12-05T00:00:00"/>
    <s v=""/>
  </r>
  <r>
    <s v="M_N9_IZQ_"/>
    <x v="88"/>
    <x v="82"/>
    <n v="60"/>
    <m/>
    <m/>
    <d v="2026-06-20T00:00:00"/>
    <n v="59"/>
    <s v="Menos de 60 días"/>
    <n v="0.32777777777777778"/>
    <m/>
    <x v="1"/>
    <s v=""/>
    <d v="2025-12-22T00:00:00"/>
    <n v="15600"/>
    <n v="93600"/>
    <n v="308.88"/>
    <n v="3787"/>
    <s v="NR"/>
    <n v="180"/>
    <s v="No"/>
    <s v="Si"/>
    <s v="No"/>
    <s v="Si"/>
    <s v="No"/>
    <s v="No"/>
    <d v="2026-05-21T00:00:00"/>
    <s v=""/>
  </r>
  <r>
    <s v="M_N9_IZQ_"/>
    <x v="88"/>
    <x v="82"/>
    <n v="6"/>
    <m/>
    <m/>
    <d v="2026-06-06T00:00:00"/>
    <n v="45"/>
    <s v="Menos de 60 días"/>
    <n v="0.25"/>
    <m/>
    <x v="3"/>
    <s v="Excluir"/>
    <d v="2025-12-08T00:00:00"/>
    <n v="1560"/>
    <n v="9360"/>
    <n v="30.888000000000002"/>
    <n v="3787"/>
    <s v="NR"/>
    <n v="180"/>
    <s v="No"/>
    <s v="Si"/>
    <s v="No"/>
    <s v="Si"/>
    <s v="No"/>
    <s v="No"/>
    <d v="2026-05-07T00:00:00"/>
    <s v=""/>
  </r>
  <r>
    <s v="M_N10_DER_"/>
    <x v="75"/>
    <x v="70"/>
    <n v="66"/>
    <m/>
    <m/>
    <d v="2027-03-12T00:00:00"/>
    <n v="324"/>
    <s v="Mayor a 120 días"/>
    <n v="0.88767123287671235"/>
    <m/>
    <x v="1"/>
    <s v=""/>
    <d v="2026-03-12T00:00:00"/>
    <n v="17160"/>
    <n v="102960"/>
    <n v="339.76799999999997"/>
    <n v="20050"/>
    <s v="NR"/>
    <n v="365"/>
    <s v="No"/>
    <s v="No"/>
    <s v="Si"/>
    <s v="Si"/>
    <s v="Si"/>
    <s v="No"/>
    <d v="2027-02-10T00:00:00"/>
    <s v=""/>
  </r>
  <r>
    <s v="M_N10_IZQ_"/>
    <x v="75"/>
    <x v="70"/>
    <n v="66"/>
    <m/>
    <m/>
    <d v="2027-03-10T00:00:00"/>
    <n v="322"/>
    <s v="Mayor a 120 días"/>
    <n v="0.88219178082191785"/>
    <m/>
    <x v="1"/>
    <s v=""/>
    <d v="2026-03-10T00:00:00"/>
    <n v="17160"/>
    <n v="102960"/>
    <n v="339.76799999999997"/>
    <n v="20050"/>
    <s v="NR"/>
    <n v="365"/>
    <s v="No"/>
    <s v="No"/>
    <s v="Si"/>
    <s v="Si"/>
    <s v="Si"/>
    <s v="No"/>
    <d v="2027-02-08T00:00:00"/>
    <s v=""/>
  </r>
  <r>
    <s v="M_N11_DER_"/>
    <x v="74"/>
    <x v="69"/>
    <n v="13"/>
    <m/>
    <m/>
    <d v="2027-01-01T00:00:00"/>
    <n v="254"/>
    <s v="Mayor a 120 días"/>
    <n v="0.94074074074074077"/>
    <m/>
    <x v="3"/>
    <s v="Excluir"/>
    <d v="2026-04-06T00:00:00"/>
    <n v="3380"/>
    <n v="20280"/>
    <n v="66.924000000000007"/>
    <n v="22866"/>
    <s v="Ret"/>
    <n v="270"/>
    <s v="No"/>
    <s v="No"/>
    <s v="Si"/>
    <s v="Si"/>
    <s v="Si"/>
    <s v="No"/>
    <d v="2026-12-02T00:00:00"/>
    <s v=""/>
  </r>
  <r>
    <s v="M_N11_DER_"/>
    <x v="46"/>
    <x v="42"/>
    <n v="2"/>
    <m/>
    <m/>
    <d v="2027-01-08T00:00:00"/>
    <n v="261"/>
    <s v="Mayor a 120 días"/>
    <n v="0.96666666666666667"/>
    <m/>
    <x v="3"/>
    <s v="Excluir"/>
    <d v="2026-04-13T00:00:00"/>
    <n v="1200"/>
    <n v="7200"/>
    <n v="19.367999999999999"/>
    <n v="9909"/>
    <s v="Lata"/>
    <n v="270"/>
    <s v="No"/>
    <s v="No"/>
    <s v="Si"/>
    <s v="Si"/>
    <s v="Si"/>
    <s v="No"/>
    <d v="2026-12-09T00:00:00"/>
    <s v=""/>
  </r>
  <r>
    <s v="M_N11_IZQ_"/>
    <x v="89"/>
    <x v="83"/>
    <n v="31"/>
    <m/>
    <m/>
    <d v="2027-04-10T00:00:00"/>
    <n v="353"/>
    <s v="Mayor a 120 días"/>
    <n v="0.9671232876712329"/>
    <m/>
    <x v="1"/>
    <s v=""/>
    <d v="2026-04-10T00:00:00"/>
    <n v="8060"/>
    <n v="48360"/>
    <n v="159.58799999999999"/>
    <n v="21255"/>
    <s v="NR"/>
    <n v="365"/>
    <s v="No"/>
    <s v="No"/>
    <s v="Si"/>
    <s v="Si"/>
    <s v="Si"/>
    <s v="No"/>
    <d v="2027-03-11T00:00:00"/>
    <s v=""/>
  </r>
  <r>
    <s v="M_N12_DER_"/>
    <x v="78"/>
    <x v="73"/>
    <n v="46"/>
    <m/>
    <m/>
    <d v="2027-04-16T00:00:00"/>
    <n v="359"/>
    <s v="Mayor a 120 días"/>
    <n v="0.98356164383561639"/>
    <m/>
    <x v="1"/>
    <s v=""/>
    <d v="2026-04-16T00:00:00"/>
    <n v="5382"/>
    <n v="129168"/>
    <n v="347.46192000000002"/>
    <n v="17154"/>
    <s v="Lata"/>
    <n v="365"/>
    <s v="No"/>
    <s v="No"/>
    <s v="Si"/>
    <s v="Si"/>
    <s v="Si"/>
    <s v="No"/>
    <d v="2027-03-17T00:00:00"/>
    <s v=""/>
  </r>
  <r>
    <s v="M_N12_IZQ_"/>
    <x v="88"/>
    <x v="82"/>
    <n v="56"/>
    <m/>
    <m/>
    <d v="2026-07-18T00:00:00"/>
    <n v="87"/>
    <s v="Menos de 90 dìas"/>
    <n v="0.48333333333333334"/>
    <m/>
    <x v="1"/>
    <s v=""/>
    <d v="2026-01-19T00:00:00"/>
    <n v="14560"/>
    <n v="87360"/>
    <n v="288.28800000000001"/>
    <n v="3787"/>
    <s v="NR"/>
    <n v="180"/>
    <s v="No"/>
    <s v="Si"/>
    <s v="No"/>
    <s v="Si"/>
    <s v="No"/>
    <s v="No"/>
    <d v="2026-06-18T00:00:00"/>
    <s v=""/>
  </r>
  <r>
    <s v="M_N12_IZQ_"/>
    <x v="88"/>
    <x v="82"/>
    <n v="4"/>
    <m/>
    <m/>
    <d v="2026-06-06T00:00:00"/>
    <n v="45"/>
    <s v="Menos de 60 días"/>
    <n v="0.25"/>
    <m/>
    <x v="3"/>
    <s v="Excluir"/>
    <d v="2025-12-08T00:00:00"/>
    <n v="1040"/>
    <n v="6240"/>
    <n v="20.591999999999999"/>
    <n v="3787"/>
    <s v="NR"/>
    <n v="180"/>
    <s v="No"/>
    <s v="Si"/>
    <s v="No"/>
    <s v="Si"/>
    <s v="No"/>
    <s v="No"/>
    <d v="2026-05-07T00:00:00"/>
    <s v=""/>
  </r>
  <r>
    <s v="M_N13_DER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N13_IZQ_"/>
    <x v="90"/>
    <x v="84"/>
    <n v="64"/>
    <m/>
    <m/>
    <d v="2026-10-14T00:00:00"/>
    <n v="175"/>
    <s v="Mayor a 120 días"/>
    <n v="0.64814814814814814"/>
    <m/>
    <x v="1"/>
    <s v=""/>
    <d v="2026-01-17T00:00:00"/>
    <n v="4160"/>
    <n v="99840"/>
    <n v="329.47199999999998"/>
    <n v="22867"/>
    <s v="Ret"/>
    <n v="270"/>
    <s v="No"/>
    <s v="No"/>
    <s v="No"/>
    <s v="Si"/>
    <s v="Si"/>
    <s v="No"/>
    <d v="2026-09-14T00:00:00"/>
    <s v=""/>
  </r>
  <r>
    <s v="M_N14_DER_"/>
    <x v="75"/>
    <x v="70"/>
    <n v="30"/>
    <m/>
    <m/>
    <d v="2027-04-08T00:00:00"/>
    <n v="351"/>
    <s v="Mayor a 120 días"/>
    <n v="0.9616438356164384"/>
    <m/>
    <x v="1"/>
    <s v=""/>
    <d v="2026-04-08T00:00:00"/>
    <n v="7800"/>
    <n v="46800"/>
    <n v="154.44"/>
    <n v="20050"/>
    <s v="NR"/>
    <n v="365"/>
    <s v="No"/>
    <s v="No"/>
    <s v="Si"/>
    <s v="Si"/>
    <s v="Si"/>
    <s v="No"/>
    <d v="2027-03-09T00:00:00"/>
    <s v=""/>
  </r>
  <r>
    <s v="M_N14_IZQ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N15_DER_"/>
    <x v="74"/>
    <x v="69"/>
    <n v="64"/>
    <m/>
    <m/>
    <d v="2027-01-02T00:00:00"/>
    <n v="255"/>
    <s v="Mayor a 120 días"/>
    <n v="0.94444444444444442"/>
    <m/>
    <x v="1"/>
    <s v=""/>
    <d v="2026-04-07T00:00:00"/>
    <n v="16640"/>
    <n v="99840"/>
    <n v="329.47199999999998"/>
    <n v="22866"/>
    <s v="Ret"/>
    <n v="270"/>
    <s v="No"/>
    <s v="No"/>
    <s v="Si"/>
    <s v="Si"/>
    <s v="Si"/>
    <s v="No"/>
    <d v="2026-12-03T00:00:00"/>
    <s v=""/>
  </r>
  <r>
    <s v="M_N15_IZQ_"/>
    <x v="55"/>
    <x v="51"/>
    <n v="1"/>
    <m/>
    <m/>
    <d v="2027-01-03T00:00:00"/>
    <n v="256"/>
    <s v="Mayor a 120 días"/>
    <n v="0.94814814814814818"/>
    <m/>
    <x v="1"/>
    <s v=""/>
    <d v="2026-04-08T00:00:00"/>
    <n v="240"/>
    <n v="1440"/>
    <n v="4.32"/>
    <n v="20463"/>
    <s v="NR"/>
    <n v="270"/>
    <s v="No"/>
    <s v="No"/>
    <s v="Si"/>
    <s v="Si"/>
    <s v="Si"/>
    <s v="No"/>
    <d v="2026-12-04T00:00:00"/>
    <s v=""/>
  </r>
  <r>
    <s v="M_N16_DER_"/>
    <x v="78"/>
    <x v="73"/>
    <n v="35"/>
    <m/>
    <m/>
    <d v="2027-04-16T00:00:00"/>
    <n v="359"/>
    <s v="Mayor a 120 días"/>
    <n v="0.98356164383561639"/>
    <m/>
    <x v="1"/>
    <s v=""/>
    <d v="2026-04-16T00:00:00"/>
    <n v="4095"/>
    <n v="98280"/>
    <n v="264.3732"/>
    <n v="17154"/>
    <s v="Lata"/>
    <n v="365"/>
    <s v="No"/>
    <s v="No"/>
    <s v="Si"/>
    <s v="Si"/>
    <s v="Si"/>
    <s v="No"/>
    <d v="2027-03-17T00:00:00"/>
    <s v=""/>
  </r>
  <r>
    <s v="M_N16_IZQ_"/>
    <x v="74"/>
    <x v="69"/>
    <n v="38"/>
    <m/>
    <m/>
    <d v="2027-01-01T00:00:00"/>
    <n v="254"/>
    <s v="Mayor a 120 días"/>
    <n v="0.94074074074074077"/>
    <m/>
    <x v="1"/>
    <s v=""/>
    <d v="2026-04-06T00:00:00"/>
    <n v="9880"/>
    <n v="59280"/>
    <n v="195.624"/>
    <n v="22866"/>
    <s v="Ret"/>
    <n v="270"/>
    <s v="No"/>
    <s v="No"/>
    <s v="Si"/>
    <s v="Si"/>
    <s v="Si"/>
    <s v="No"/>
    <d v="2026-12-02T00:00:00"/>
    <s v=""/>
  </r>
  <r>
    <s v="M_N17_DER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N17_IZQ_"/>
    <x v="76"/>
    <x v="71"/>
    <n v="41"/>
    <m/>
    <m/>
    <d v="2027-04-16T00:00:00"/>
    <n v="359"/>
    <s v="Mayor a 120 días"/>
    <n v="0.98356164383561639"/>
    <m/>
    <x v="1"/>
    <s v=""/>
    <d v="2026-04-16T00:00:00"/>
    <n v="19188"/>
    <n v="115128"/>
    <n v="309.69432"/>
    <n v="17155"/>
    <s v="Lata"/>
    <n v="365"/>
    <s v="No"/>
    <s v="No"/>
    <s v="Si"/>
    <s v="Si"/>
    <s v="Si"/>
    <s v="No"/>
    <d v="2027-03-17T00:00:00"/>
    <s v=""/>
  </r>
  <r>
    <s v="M_N18_DER_"/>
    <x v="76"/>
    <x v="71"/>
    <n v="66"/>
    <m/>
    <m/>
    <d v="2027-04-16T00:00:00"/>
    <n v="359"/>
    <s v="Mayor a 120 días"/>
    <n v="0.98356164383561639"/>
    <m/>
    <x v="1"/>
    <s v=""/>
    <d v="2026-04-16T00:00:00"/>
    <n v="30888"/>
    <n v="185328"/>
    <n v="498.53232000000003"/>
    <n v="17155"/>
    <s v="Lata"/>
    <n v="365"/>
    <s v="No"/>
    <s v="No"/>
    <s v="Si"/>
    <s v="Si"/>
    <s v="Si"/>
    <s v="No"/>
    <d v="2027-03-17T00:00:00"/>
    <s v=""/>
  </r>
  <r>
    <s v="M_N18_IZQ"/>
    <x v="71"/>
    <x v="66"/>
    <n v="24"/>
    <m/>
    <m/>
    <d v="2026-10-15T00:00:00"/>
    <n v="176"/>
    <s v="Mayor a 120 días"/>
    <n v="0.97777777777777775"/>
    <m/>
    <x v="1"/>
    <s v=""/>
    <d v="2026-04-18T00:00:00"/>
    <n v="11520"/>
    <n v="69120"/>
    <n v="228.096"/>
    <n v="14709"/>
    <s v="Lata"/>
    <n v="180"/>
    <s v="No"/>
    <s v="No"/>
    <s v="Si"/>
    <s v="Si"/>
    <s v="Si"/>
    <s v="No"/>
    <d v="2026-09-15T00:00:00"/>
    <s v=""/>
  </r>
  <r>
    <s v="M_N19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N20_"/>
    <x v="71"/>
    <x v="66"/>
    <n v="2"/>
    <m/>
    <m/>
    <d v="2026-10-09T00:00:00"/>
    <n v="170"/>
    <s v="Mayor a 120 días"/>
    <n v="0.94444444444444442"/>
    <m/>
    <x v="3"/>
    <s v="Excluir"/>
    <d v="2026-04-12T00:00:00"/>
    <n v="960"/>
    <n v="5760"/>
    <n v="19.007999999999999"/>
    <n v="14709"/>
    <s v="Lata"/>
    <n v="180"/>
    <s v="No"/>
    <s v="No"/>
    <s v="Si"/>
    <s v="Si"/>
    <s v="Si"/>
    <s v="No"/>
    <d v="2026-09-09T00:00:00"/>
    <s v=""/>
  </r>
  <r>
    <s v="M_N20_"/>
    <x v="91"/>
    <x v="85"/>
    <n v="1"/>
    <m/>
    <m/>
    <d v="2026-12-10T00:00:00"/>
    <n v="232"/>
    <s v="Mayor a 120 días"/>
    <n v="0.85925925925925928"/>
    <m/>
    <x v="3"/>
    <s v="Excluir"/>
    <d v="2026-03-15T00:00:00"/>
    <n v="520"/>
    <n v="3120"/>
    <n v="8.3927999999999994"/>
    <n v="20469"/>
    <s v="Lata"/>
    <n v="270"/>
    <s v="No"/>
    <s v="No"/>
    <s v="Si"/>
    <s v="Si"/>
    <s v="Si"/>
    <s v="No"/>
    <d v="2026-11-10T00:00:00"/>
    <s v=""/>
  </r>
  <r>
    <s v="M_M1_LAT_"/>
    <x v="74"/>
    <x v="69"/>
    <n v="5"/>
    <m/>
    <m/>
    <d v="2027-01-01T00:00:00"/>
    <n v="254"/>
    <s v="Mayor a 120 días"/>
    <n v="0.94074074074074077"/>
    <m/>
    <x v="3"/>
    <s v="Excluir"/>
    <d v="2026-04-06T00:00:00"/>
    <n v="1300"/>
    <n v="7800"/>
    <n v="25.74"/>
    <n v="22866"/>
    <s v="Ret"/>
    <n v="270"/>
    <s v="No"/>
    <s v="No"/>
    <s v="Si"/>
    <s v="Si"/>
    <s v="Si"/>
    <s v="No"/>
    <d v="2026-12-02T00:00:00"/>
    <s v=""/>
  </r>
  <r>
    <s v="M_M1_IZQ_"/>
    <x v="78"/>
    <x v="73"/>
    <n v="12"/>
    <m/>
    <m/>
    <d v="2027-04-15T00:00:00"/>
    <n v="358"/>
    <s v="Mayor a 120 días"/>
    <n v="0.98082191780821915"/>
    <m/>
    <x v="3"/>
    <s v="Excluir"/>
    <d v="2026-04-15T00:00:00"/>
    <n v="1404"/>
    <n v="33696"/>
    <n v="90.642240000000001"/>
    <n v="17154"/>
    <s v="Lata"/>
    <n v="365"/>
    <s v="No"/>
    <s v="No"/>
    <s v="Si"/>
    <s v="Si"/>
    <s v="Si"/>
    <s v="No"/>
    <d v="2027-03-16T00:00:00"/>
    <s v=""/>
  </r>
  <r>
    <s v="M_M1_DER_"/>
    <x v="63"/>
    <x v="58"/>
    <n v="47"/>
    <m/>
    <m/>
    <d v="2027-01-03T00:00:00"/>
    <n v="256"/>
    <s v="Mayor a 120 días"/>
    <n v="0.94814814814814818"/>
    <s v="LADEADAS"/>
    <x v="1"/>
    <s v=""/>
    <d v="2026-04-08T00:00:00"/>
    <n v="11750"/>
    <n v="141000"/>
    <n v="465.3"/>
    <n v="22006"/>
    <s v="Lata"/>
    <n v="270"/>
    <s v="No"/>
    <s v="No"/>
    <s v="Si"/>
    <s v="Si"/>
    <s v="Si"/>
    <s v="No"/>
    <d v="2026-12-04T00:00:00"/>
    <s v=""/>
  </r>
  <r>
    <s v="M_M2_IZQ_"/>
    <x v="63"/>
    <x v="58"/>
    <n v="47"/>
    <m/>
    <m/>
    <d v="2027-01-04T00:00:00"/>
    <n v="257"/>
    <s v="Mayor a 120 días"/>
    <n v="0.95185185185185184"/>
    <m/>
    <x v="1"/>
    <s v=""/>
    <d v="2026-04-09T00:00:00"/>
    <n v="11750"/>
    <n v="141000"/>
    <n v="465.3"/>
    <n v="22006"/>
    <s v="Lata"/>
    <n v="270"/>
    <s v="No"/>
    <s v="No"/>
    <s v="Si"/>
    <s v="Si"/>
    <s v="Si"/>
    <s v="No"/>
    <d v="2026-12-05T00:00:00"/>
    <s v=""/>
  </r>
  <r>
    <s v="M_M2_LAT_"/>
    <x v="55"/>
    <x v="51"/>
    <n v="12"/>
    <m/>
    <m/>
    <d v="2026-12-11T00:00:00"/>
    <n v="233"/>
    <s v="Mayor a 120 días"/>
    <n v="0.86296296296296293"/>
    <m/>
    <x v="3"/>
    <s v="Excluir"/>
    <d v="2026-03-16T00:00:00"/>
    <n v="2880"/>
    <n v="17280"/>
    <n v="51.84"/>
    <n v="20463"/>
    <s v="NR"/>
    <n v="270"/>
    <s v="No"/>
    <s v="No"/>
    <s v="Si"/>
    <s v="Si"/>
    <s v="Si"/>
    <s v="No"/>
    <d v="2026-11-11T00:00:00"/>
    <s v=""/>
  </r>
  <r>
    <s v="M_M3_LAT_"/>
    <x v="75"/>
    <x v="70"/>
    <n v="10"/>
    <m/>
    <m/>
    <d v="2027-03-11T00:00:00"/>
    <n v="323"/>
    <s v="Mayor a 120 días"/>
    <n v="0.8849315068493151"/>
    <m/>
    <x v="3"/>
    <s v="Excluir"/>
    <d v="2026-03-11T00:00:00"/>
    <n v="2600"/>
    <n v="15600"/>
    <n v="51.48"/>
    <n v="20050"/>
    <s v="NR"/>
    <n v="365"/>
    <s v="No"/>
    <s v="No"/>
    <s v="Si"/>
    <s v="Si"/>
    <s v="Si"/>
    <s v="No"/>
    <d v="2027-02-09T00:00:00"/>
    <s v=""/>
  </r>
  <r>
    <s v="M_M3_DER_"/>
    <x v="74"/>
    <x v="69"/>
    <n v="8"/>
    <m/>
    <m/>
    <d v="2027-01-02T00:00:00"/>
    <n v="255"/>
    <s v="Mayor a 120 días"/>
    <n v="0.94444444444444442"/>
    <m/>
    <x v="1"/>
    <s v=""/>
    <d v="2026-04-07T00:00:00"/>
    <n v="2080"/>
    <n v="12480"/>
    <n v="41.183999999999997"/>
    <n v="22866"/>
    <s v="Ret"/>
    <n v="270"/>
    <s v="No"/>
    <s v="No"/>
    <s v="Si"/>
    <s v="Si"/>
    <s v="Si"/>
    <s v="No"/>
    <d v="2026-12-03T00:00:00"/>
    <s v=""/>
  </r>
  <r>
    <s v="M_M4_IZQ_"/>
    <x v="74"/>
    <x v="69"/>
    <n v="6"/>
    <m/>
    <m/>
    <d v="2026-12-19T00:00:00"/>
    <n v="241"/>
    <s v="Mayor a 120 días"/>
    <n v="0.8925925925925926"/>
    <s v="ATRAS"/>
    <x v="3"/>
    <s v="Excluir"/>
    <d v="2026-03-24T00:00:00"/>
    <n v="1560"/>
    <n v="9360"/>
    <n v="30.888000000000002"/>
    <n v="22866"/>
    <s v="Ret"/>
    <n v="270"/>
    <s v="No"/>
    <s v="No"/>
    <s v="Si"/>
    <s v="Si"/>
    <s v="Si"/>
    <s v="No"/>
    <d v="2026-11-19T00:00:00"/>
    <s v=""/>
  </r>
  <r>
    <s v="M_M4_IZQ_"/>
    <x v="74"/>
    <x v="69"/>
    <n v="36"/>
    <m/>
    <m/>
    <d v="2027-01-01T00:00:00"/>
    <n v="254"/>
    <s v="Mayor a 120 días"/>
    <n v="0.94074074074074077"/>
    <m/>
    <x v="1"/>
    <s v=""/>
    <d v="2026-04-06T00:00:00"/>
    <n v="9360"/>
    <n v="56160"/>
    <n v="185.328"/>
    <n v="22866"/>
    <s v="Ret"/>
    <n v="270"/>
    <s v="No"/>
    <s v="No"/>
    <s v="Si"/>
    <s v="Si"/>
    <s v="Si"/>
    <s v="No"/>
    <d v="2026-12-02T00:00:00"/>
    <s v=""/>
  </r>
  <r>
    <s v="M_M4_DER_"/>
    <x v="75"/>
    <x v="70"/>
    <n v="42"/>
    <m/>
    <m/>
    <d v="2027-03-10T00:00:00"/>
    <n v="322"/>
    <s v="Mayor a 120 días"/>
    <n v="0.88219178082191785"/>
    <m/>
    <x v="1"/>
    <s v=""/>
    <d v="2026-03-10T00:00:00"/>
    <n v="10920"/>
    <n v="65520"/>
    <n v="216.21600000000001"/>
    <n v="20050"/>
    <s v="NR"/>
    <n v="365"/>
    <s v="No"/>
    <s v="No"/>
    <s v="Si"/>
    <s v="Si"/>
    <s v="Si"/>
    <s v="No"/>
    <d v="2027-02-08T00:00:00"/>
    <s v=""/>
  </r>
  <r>
    <s v="M_M5_IZQ_"/>
    <x v="75"/>
    <x v="70"/>
    <n v="33"/>
    <m/>
    <m/>
    <d v="2027-04-08T00:00:00"/>
    <n v="351"/>
    <s v="Mayor a 120 días"/>
    <n v="0.9616438356164384"/>
    <m/>
    <x v="1"/>
    <s v=""/>
    <d v="2026-04-08T00:00:00"/>
    <n v="8580"/>
    <n v="51480"/>
    <n v="169.88399999999999"/>
    <n v="20050"/>
    <s v="NR"/>
    <n v="365"/>
    <s v="No"/>
    <s v="No"/>
    <s v="Si"/>
    <s v="Si"/>
    <s v="Si"/>
    <s v="No"/>
    <d v="2027-03-09T00:00:00"/>
    <s v=""/>
  </r>
  <r>
    <s v="M_M5_DER_"/>
    <x v="89"/>
    <x v="83"/>
    <n v="42"/>
    <m/>
    <m/>
    <d v="2027-04-11T00:00:00"/>
    <n v="354"/>
    <s v="Mayor a 120 días"/>
    <n v="0.96986301369863015"/>
    <m/>
    <x v="1"/>
    <s v=""/>
    <d v="2026-04-11T00:00:00"/>
    <n v="10920"/>
    <n v="65520"/>
    <n v="216.21600000000001"/>
    <n v="21255"/>
    <s v="NR"/>
    <n v="365"/>
    <s v="No"/>
    <s v="No"/>
    <s v="Si"/>
    <s v="Si"/>
    <s v="Si"/>
    <s v="No"/>
    <d v="2027-03-12T00:00:00"/>
    <s v=""/>
  </r>
  <r>
    <s v="M_M6"/>
    <x v="88"/>
    <x v="82"/>
    <n v="3"/>
    <m/>
    <m/>
    <d v="2026-05-27T00:00:00"/>
    <n v="35"/>
    <s v="Menos de 60 días"/>
    <n v="0.19444444444444445"/>
    <m/>
    <x v="1"/>
    <s v=""/>
    <d v="2025-11-28T00:00:00"/>
    <n v="780"/>
    <n v="4680"/>
    <n v="15.444000000000001"/>
    <n v="3787"/>
    <s v="NR"/>
    <n v="180"/>
    <s v="No"/>
    <s v="Si"/>
    <s v="No"/>
    <s v="Si"/>
    <s v="No"/>
    <s v="No"/>
    <d v="2026-04-27T00:00:00"/>
    <s v=""/>
  </r>
  <r>
    <s v="M_M6"/>
    <x v="51"/>
    <x v="47"/>
    <n v="1"/>
    <m/>
    <m/>
    <d v="2026-12-19T00:00:00"/>
    <n v="241"/>
    <s v="Mayor a 120 días"/>
    <n v="0.8925925925925926"/>
    <m/>
    <x v="3"/>
    <s v="Excluir"/>
    <d v="2026-03-24T00:00:00"/>
    <n v="660"/>
    <n v="3960"/>
    <n v="10.6524"/>
    <n v="21203"/>
    <s v="Lata"/>
    <n v="270"/>
    <s v="No"/>
    <s v="No"/>
    <s v="Si"/>
    <s v="Si"/>
    <s v="Si"/>
    <s v="No"/>
    <d v="2026-11-19T00:00:00"/>
    <s v=""/>
  </r>
  <r>
    <s v="M_M7_IZQ_"/>
    <x v="75"/>
    <x v="70"/>
    <n v="40"/>
    <m/>
    <m/>
    <d v="2027-04-08T00:00:00"/>
    <n v="351"/>
    <s v="Mayor a 120 días"/>
    <n v="0.9616438356164384"/>
    <m/>
    <x v="1"/>
    <s v=""/>
    <d v="2026-04-08T00:00:00"/>
    <n v="10400"/>
    <n v="62400"/>
    <n v="205.92"/>
    <n v="20050"/>
    <s v="NR"/>
    <n v="365"/>
    <s v="No"/>
    <s v="No"/>
    <s v="Si"/>
    <s v="Si"/>
    <s v="Si"/>
    <s v="No"/>
    <d v="2027-03-09T00:00:00"/>
    <s v=""/>
  </r>
  <r>
    <s v="M_M7_DER_"/>
    <x v="75"/>
    <x v="70"/>
    <n v="16"/>
    <m/>
    <m/>
    <d v="2027-04-07T00:00:00"/>
    <n v="350"/>
    <s v="Mayor a 120 días"/>
    <n v="0.95890410958904104"/>
    <m/>
    <x v="1"/>
    <s v=""/>
    <d v="2026-04-07T00:00:00"/>
    <n v="4160"/>
    <n v="24960"/>
    <n v="82.367999999999995"/>
    <n v="20050"/>
    <s v="NR"/>
    <n v="365"/>
    <s v="No"/>
    <s v="No"/>
    <s v="Si"/>
    <s v="Si"/>
    <s v="Si"/>
    <s v="No"/>
    <d v="2027-03-08T00:00:00"/>
    <s v=""/>
  </r>
  <r>
    <s v="M_M8_"/>
    <x v="75"/>
    <x v="70"/>
    <n v="42"/>
    <m/>
    <m/>
    <d v="2027-03-10T00:00:00"/>
    <n v="322"/>
    <s v="Mayor a 120 días"/>
    <n v="0.88219178082191785"/>
    <m/>
    <x v="1"/>
    <s v=""/>
    <d v="2026-03-10T00:00:00"/>
    <n v="10920"/>
    <n v="65520"/>
    <n v="216.21600000000001"/>
    <n v="20050"/>
    <s v="NR"/>
    <n v="365"/>
    <s v="No"/>
    <s v="No"/>
    <s v="Si"/>
    <s v="Si"/>
    <s v="Si"/>
    <s v="No"/>
    <d v="2027-02-08T00:00:00"/>
    <s v=""/>
  </r>
  <r>
    <s v="M_M9_IZQ_"/>
    <x v="71"/>
    <x v="66"/>
    <n v="18"/>
    <m/>
    <m/>
    <d v="2026-10-16T00:00:00"/>
    <n v="177"/>
    <s v="Mayor a 120 días"/>
    <n v="0.98333333333333328"/>
    <m/>
    <x v="1"/>
    <s v=""/>
    <d v="2026-04-19T00:00:00"/>
    <n v="8640"/>
    <n v="51840"/>
    <n v="171.072"/>
    <n v="14709"/>
    <s v="Lata"/>
    <n v="180"/>
    <s v="No"/>
    <s v="No"/>
    <s v="Si"/>
    <s v="Si"/>
    <s v="Si"/>
    <s v="No"/>
    <d v="2026-09-16T00:00:00"/>
    <s v=""/>
  </r>
  <r>
    <s v="M_M9_DER_"/>
    <x v="75"/>
    <x v="70"/>
    <n v="8"/>
    <m/>
    <m/>
    <d v="2027-03-05T00:00:00"/>
    <n v="317"/>
    <s v="Mayor a 120 días"/>
    <n v="0.86849315068493149"/>
    <m/>
    <x v="3"/>
    <s v="Excluir"/>
    <d v="2026-03-05T00:00:00"/>
    <n v="2080"/>
    <n v="12480"/>
    <n v="41.183999999999997"/>
    <n v="20050"/>
    <s v="NR"/>
    <n v="365"/>
    <s v="No"/>
    <s v="No"/>
    <s v="Si"/>
    <s v="Si"/>
    <s v="Si"/>
    <s v="No"/>
    <d v="2027-02-03T00:00:00"/>
    <s v=""/>
  </r>
  <r>
    <s v="M_M10_IZQ_"/>
    <x v="74"/>
    <x v="69"/>
    <n v="29"/>
    <m/>
    <m/>
    <d v="2026-12-19T00:00:00"/>
    <n v="241"/>
    <s v="Mayor a 120 días"/>
    <n v="0.8925925925925926"/>
    <m/>
    <x v="1"/>
    <s v=""/>
    <d v="2026-03-24T00:00:00"/>
    <n v="7540"/>
    <n v="45240"/>
    <n v="149.292"/>
    <n v="22866"/>
    <s v="Ret"/>
    <n v="270"/>
    <s v="No"/>
    <s v="No"/>
    <s v="Si"/>
    <s v="Si"/>
    <s v="Si"/>
    <s v="No"/>
    <d v="2026-11-19T00:00:00"/>
    <s v=""/>
  </r>
  <r>
    <s v="M_M10_IZQ_"/>
    <x v="74"/>
    <x v="69"/>
    <n v="10"/>
    <m/>
    <m/>
    <d v="2027-01-01T00:00:00"/>
    <n v="254"/>
    <s v="Mayor a 120 días"/>
    <n v="0.94074074074074077"/>
    <m/>
    <x v="3"/>
    <s v="Excluir"/>
    <d v="2026-04-06T00:00:00"/>
    <n v="2600"/>
    <n v="15600"/>
    <n v="51.48"/>
    <n v="22866"/>
    <s v="Ret"/>
    <n v="270"/>
    <s v="No"/>
    <s v="No"/>
    <s v="Si"/>
    <s v="Si"/>
    <s v="Si"/>
    <s v="No"/>
    <d v="2026-12-02T00:00:00"/>
    <s v=""/>
  </r>
  <r>
    <s v="M_M10_IZQ_"/>
    <x v="90"/>
    <x v="84"/>
    <n v="2"/>
    <m/>
    <m/>
    <d v="2026-10-12T00:00:00"/>
    <n v="173"/>
    <s v="Mayor a 120 días"/>
    <n v="0.64074074074074072"/>
    <m/>
    <x v="3"/>
    <s v="Excluir"/>
    <d v="2026-01-15T00:00:00"/>
    <n v="130"/>
    <n v="3120"/>
    <n v="10.295999999999999"/>
    <n v="22867"/>
    <s v="Ret"/>
    <n v="270"/>
    <s v="No"/>
    <s v="No"/>
    <s v="No"/>
    <s v="Si"/>
    <s v="Si"/>
    <s v="No"/>
    <d v="2026-09-12T00:00:00"/>
    <s v=""/>
  </r>
  <r>
    <s v="M_M10_DER_"/>
    <x v="74"/>
    <x v="69"/>
    <n v="12"/>
    <m/>
    <m/>
    <d v="2026-12-18T00:00:00"/>
    <n v="240"/>
    <s v="Mayor a 120 días"/>
    <n v="0.88888888888888884"/>
    <m/>
    <x v="3"/>
    <s v="Excluir"/>
    <d v="2026-03-23T00:00:00"/>
    <n v="3120"/>
    <n v="18720"/>
    <n v="61.776000000000003"/>
    <n v="22866"/>
    <s v="Ret"/>
    <n v="270"/>
    <s v="No"/>
    <s v="No"/>
    <s v="Si"/>
    <s v="Si"/>
    <s v="Si"/>
    <s v="No"/>
    <d v="2026-11-18T00:00:00"/>
    <s v=""/>
  </r>
  <r>
    <s v="M_M10_DER_"/>
    <x v="74"/>
    <x v="69"/>
    <n v="30"/>
    <m/>
    <m/>
    <d v="2027-01-01T00:00:00"/>
    <n v="254"/>
    <s v="Mayor a 120 días"/>
    <n v="0.94074074074074077"/>
    <m/>
    <x v="1"/>
    <s v=""/>
    <d v="2026-04-06T00:00:00"/>
    <n v="7800"/>
    <n v="46800"/>
    <n v="154.44"/>
    <n v="22866"/>
    <s v="Ret"/>
    <n v="270"/>
    <s v="No"/>
    <s v="No"/>
    <s v="Si"/>
    <s v="Si"/>
    <s v="Si"/>
    <s v="No"/>
    <d v="2026-12-02T00:00:00"/>
    <s v=""/>
  </r>
  <r>
    <s v="M_M11_IZQ_"/>
    <x v="46"/>
    <x v="42"/>
    <n v="47"/>
    <m/>
    <m/>
    <d v="2026-11-25T00:00:00"/>
    <n v="217"/>
    <s v="Mayor a 120 días"/>
    <n v="0.8037037037037037"/>
    <m/>
    <x v="3"/>
    <s v="Excluir"/>
    <d v="2026-02-28T00:00:00"/>
    <n v="28200"/>
    <n v="169200"/>
    <n v="455.14800000000002"/>
    <n v="9909"/>
    <s v="Lata"/>
    <n v="270"/>
    <s v="No"/>
    <s v="No"/>
    <s v="Si"/>
    <s v="Si"/>
    <s v="Si"/>
    <s v="No"/>
    <d v="2026-10-26T00:00:00"/>
    <s v=""/>
  </r>
  <r>
    <s v="M_M11_LAT"/>
    <x v="88"/>
    <x v="82"/>
    <n v="15"/>
    <m/>
    <m/>
    <d v="2026-07-18T00:00:00"/>
    <n v="87"/>
    <s v="Menos de 90 dìas"/>
    <n v="0.48333333333333334"/>
    <m/>
    <x v="3"/>
    <s v="Excluir"/>
    <d v="2026-01-19T00:00:00"/>
    <n v="3900"/>
    <n v="23400"/>
    <n v="77.22"/>
    <n v="3787"/>
    <s v="NR"/>
    <n v="180"/>
    <s v="No"/>
    <s v="Si"/>
    <s v="No"/>
    <s v="Si"/>
    <s v="No"/>
    <s v="No"/>
    <d v="2026-06-18T00:00:00"/>
    <s v=""/>
  </r>
  <r>
    <s v="M_M11_LAT"/>
    <x v="88"/>
    <x v="82"/>
    <n v="2"/>
    <m/>
    <m/>
    <d v="2026-06-06T00:00:00"/>
    <n v="45"/>
    <s v="Menos de 60 días"/>
    <n v="0.25"/>
    <m/>
    <x v="3"/>
    <s v="Excluir"/>
    <d v="2025-12-08T00:00:00"/>
    <n v="520"/>
    <n v="3120"/>
    <n v="10.295999999999999"/>
    <n v="3787"/>
    <s v="NR"/>
    <n v="180"/>
    <s v="No"/>
    <s v="Si"/>
    <s v="No"/>
    <s v="Si"/>
    <s v="No"/>
    <s v="No"/>
    <d v="2026-05-07T00:00:00"/>
    <s v=""/>
  </r>
  <r>
    <s v="M_M12_LAT_"/>
    <x v="55"/>
    <x v="51"/>
    <n v="1"/>
    <m/>
    <m/>
    <d v="2027-01-06T00:00:00"/>
    <n v="259"/>
    <s v="Mayor a 120 días"/>
    <n v="0.95925925925925926"/>
    <m/>
    <x v="3"/>
    <s v="Excluir"/>
    <d v="2026-04-11T00:00:00"/>
    <n v="240"/>
    <n v="1440"/>
    <n v="4.32"/>
    <n v="20463"/>
    <s v="NR"/>
    <n v="270"/>
    <s v="No"/>
    <s v="No"/>
    <s v="Si"/>
    <s v="Si"/>
    <s v="Si"/>
    <s v="No"/>
    <d v="2026-12-07T00:00:00"/>
    <s v=""/>
  </r>
  <r>
    <s v="M_M12_DER_"/>
    <x v="55"/>
    <x v="51"/>
    <n v="18"/>
    <m/>
    <m/>
    <d v="2027-01-06T00:00:00"/>
    <n v="259"/>
    <s v="Mayor a 120 días"/>
    <n v="0.95925925925925926"/>
    <m/>
    <x v="1"/>
    <s v=""/>
    <d v="2026-04-11T00:00:00"/>
    <n v="4320"/>
    <n v="25920"/>
    <n v="77.760000000000005"/>
    <n v="20463"/>
    <s v="NR"/>
    <n v="270"/>
    <s v="No"/>
    <s v="No"/>
    <s v="Si"/>
    <s v="Si"/>
    <s v="Si"/>
    <s v="No"/>
    <d v="2026-12-07T00:00:00"/>
    <s v=""/>
  </r>
  <r>
    <s v="M_M12_DER_"/>
    <x v="66"/>
    <x v="61"/>
    <n v="1"/>
    <m/>
    <m/>
    <d v="2026-09-26T00:00:00"/>
    <n v="157"/>
    <s v="Mayor a 120 días"/>
    <n v="0.87222222222222223"/>
    <m/>
    <x v="1"/>
    <s v=""/>
    <d v="2026-03-30T00:00:00"/>
    <n v="480"/>
    <n v="2880"/>
    <n v="9.5039999999999996"/>
    <n v="22315"/>
    <s v="Lata"/>
    <n v="180"/>
    <s v="No"/>
    <s v="No"/>
    <s v="Si"/>
    <s v="Si"/>
    <s v="Si"/>
    <s v="No"/>
    <d v="2026-08-27T00:00:00"/>
    <s v=""/>
  </r>
  <r>
    <s v="M_M13_IZQ_"/>
    <x v="92"/>
    <x v="86"/>
    <n v="1"/>
    <m/>
    <m/>
    <d v="2026-10-13T00:00:00"/>
    <n v="174"/>
    <s v="Mayor a 120 días"/>
    <n v="0.96666666666666667"/>
    <m/>
    <x v="1"/>
    <s v=""/>
    <d v="2026-04-16T00:00:00"/>
    <n v="528"/>
    <n v="3168"/>
    <n v="9.8208000000000002"/>
    <n v="23047"/>
    <s v="Lata"/>
    <n v="180"/>
    <s v="No"/>
    <s v="No"/>
    <s v="Si"/>
    <s v="Si"/>
    <s v="Si"/>
    <s v="No"/>
    <d v="2026-09-13T00:00:00"/>
    <s v=""/>
  </r>
  <r>
    <s v="M_M13_DER_"/>
    <x v="66"/>
    <x v="61"/>
    <n v="5"/>
    <m/>
    <m/>
    <d v="2026-10-13T00:00:00"/>
    <n v="174"/>
    <s v="Mayor a 120 días"/>
    <n v="0.96666666666666667"/>
    <m/>
    <x v="1"/>
    <s v=""/>
    <d v="2026-04-16T00:00:00"/>
    <n v="2400"/>
    <n v="14400"/>
    <n v="47.52"/>
    <n v="22315"/>
    <s v="Lata"/>
    <n v="180"/>
    <s v="No"/>
    <s v="No"/>
    <s v="Si"/>
    <s v="Si"/>
    <s v="Si"/>
    <s v="No"/>
    <d v="2026-09-13T00:00:00"/>
    <s v=""/>
  </r>
  <r>
    <s v="M_M14-LAT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M14_IZQ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M14_DER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M15_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M_M15_LAT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1"/>
    <x v="23"/>
    <x v="23"/>
    <n v="46"/>
    <m/>
    <m/>
    <d v="2026-10-17T00:00:00"/>
    <n v="178"/>
    <s v="Mayor a 120 días"/>
    <n v="0.98888888888888893"/>
    <m/>
    <x v="1"/>
    <s v=""/>
    <d v="2026-04-20T00:00:00"/>
    <n v="2070"/>
    <n v="62100"/>
    <n v="204.93"/>
    <n v="3128"/>
    <s v="Ret"/>
    <n v="180"/>
    <s v="No"/>
    <s v="No"/>
    <s v="Si"/>
    <s v="Si"/>
    <s v="Si"/>
    <s v="No"/>
    <d v="2026-09-17T00:00:00"/>
    <s v=""/>
  </r>
  <r>
    <s v="CPC2"/>
    <x v="23"/>
    <x v="23"/>
    <n v="46"/>
    <m/>
    <m/>
    <d v="2026-10-17T00:00:00"/>
    <n v="178"/>
    <s v="Mayor a 120 días"/>
    <n v="0.98888888888888893"/>
    <m/>
    <x v="1"/>
    <s v=""/>
    <d v="2026-04-20T00:00:00"/>
    <n v="2070"/>
    <n v="62100"/>
    <n v="204.93"/>
    <n v="3128"/>
    <s v="Ret"/>
    <n v="180"/>
    <s v="No"/>
    <s v="No"/>
    <s v="Si"/>
    <s v="Si"/>
    <s v="Si"/>
    <s v="No"/>
    <d v="2026-09-17T00:00:00"/>
    <s v=""/>
  </r>
  <r>
    <s v="CPC3"/>
    <x v="19"/>
    <x v="19"/>
    <m/>
    <m/>
    <m/>
    <m/>
    <s v=""/>
    <s v=""/>
    <s v=""/>
    <m/>
    <x v="0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</r>
  <r>
    <s v="CPC4"/>
    <x v="23"/>
    <x v="23"/>
    <n v="46"/>
    <m/>
    <m/>
    <d v="2026-10-18T00:00:00"/>
    <n v="179"/>
    <s v="Mayor a 120 días"/>
    <n v="0.99444444444444446"/>
    <m/>
    <x v="1"/>
    <s v=""/>
    <d v="2026-04-21T00:00:00"/>
    <n v="2070"/>
    <n v="62100"/>
    <n v="204.93"/>
    <n v="3128"/>
    <s v="Ret"/>
    <n v="180"/>
    <s v="No"/>
    <s v="No"/>
    <s v="Si"/>
    <s v="Si"/>
    <s v="Si"/>
    <s v="No"/>
    <d v="2026-09-18T00:00:00"/>
    <s v=""/>
  </r>
  <r>
    <s v="CPC5"/>
    <x v="23"/>
    <x v="23"/>
    <n v="46"/>
    <m/>
    <m/>
    <d v="2026-10-18T00:00:00"/>
    <n v="179"/>
    <s v="Mayor a 120 días"/>
    <n v="0.99444444444444446"/>
    <m/>
    <x v="1"/>
    <s v=""/>
    <d v="2026-04-21T00:00:00"/>
    <n v="2070"/>
    <n v="62100"/>
    <n v="204.93"/>
    <n v="3128"/>
    <s v="Ret"/>
    <n v="180"/>
    <s v="No"/>
    <s v="No"/>
    <s v="Si"/>
    <s v="Si"/>
    <s v="Si"/>
    <s v="No"/>
    <d v="2026-09-18T00:00:00"/>
    <s v=""/>
  </r>
  <r>
    <s v="CPC6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7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8"/>
    <x v="19"/>
    <x v="19"/>
    <m/>
    <m/>
    <m/>
    <m/>
    <s v=""/>
    <s v=""/>
    <s v=""/>
    <m/>
    <x v="0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</r>
  <r>
    <s v="CPC9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10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11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12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13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14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15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16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PCPC01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17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18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19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20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21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22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23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24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25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26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27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28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29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C30"/>
    <x v="23"/>
    <x v="23"/>
    <n v="46"/>
    <m/>
    <m/>
    <d v="2026-08-18T00:00:00"/>
    <n v="118"/>
    <s v="Menos de 120 días"/>
    <n v="0.65555555555555556"/>
    <m/>
    <x v="1"/>
    <s v=""/>
    <d v="2026-02-19T00:00:00"/>
    <n v="2070"/>
    <n v="62100"/>
    <n v="204.93"/>
    <n v="3128"/>
    <s v="Ret"/>
    <n v="180"/>
    <s v="No"/>
    <s v="No"/>
    <s v="No"/>
    <s v="Si"/>
    <s v="Si"/>
    <s v="No"/>
    <d v="2026-07-19T00:00:00"/>
    <s v=""/>
  </r>
  <r>
    <s v="CPC31"/>
    <x v="23"/>
    <x v="23"/>
    <n v="46"/>
    <m/>
    <m/>
    <d v="2026-08-18T00:00:00"/>
    <n v="118"/>
    <s v="Menos de 120 días"/>
    <n v="0.65555555555555556"/>
    <m/>
    <x v="1"/>
    <s v=""/>
    <d v="2026-02-19T00:00:00"/>
    <n v="2070"/>
    <n v="62100"/>
    <n v="204.93"/>
    <n v="3128"/>
    <s v="Ret"/>
    <n v="180"/>
    <s v="No"/>
    <s v="No"/>
    <s v="No"/>
    <s v="Si"/>
    <s v="Si"/>
    <s v="No"/>
    <d v="2026-07-19T00:00:00"/>
    <s v=""/>
  </r>
  <r>
    <s v="CPC32"/>
    <x v="23"/>
    <x v="23"/>
    <n v="46"/>
    <m/>
    <m/>
    <d v="2026-08-18T00:00:00"/>
    <n v="118"/>
    <s v="Menos de 120 días"/>
    <n v="0.65555555555555556"/>
    <m/>
    <x v="1"/>
    <s v=""/>
    <d v="2026-02-19T00:00:00"/>
    <n v="2070"/>
    <n v="62100"/>
    <n v="204.93"/>
    <n v="3128"/>
    <s v="Ret"/>
    <n v="180"/>
    <s v="No"/>
    <s v="No"/>
    <s v="No"/>
    <s v="Si"/>
    <s v="Si"/>
    <s v="No"/>
    <d v="2026-07-19T00:00:00"/>
    <s v=""/>
  </r>
  <r>
    <s v="CPD1"/>
    <x v="93"/>
    <x v="87"/>
    <n v="1"/>
    <m/>
    <m/>
    <d v="2026-10-07T00:00:00"/>
    <n v="168"/>
    <s v="Mayor a 120 días"/>
    <n v="0.93333333333333335"/>
    <m/>
    <x v="3"/>
    <s v="Excluir"/>
    <d v="2026-04-10T00:00:00"/>
    <n v="36"/>
    <n v="576"/>
    <n v="4.32"/>
    <n v="15781"/>
    <s v="Ret"/>
    <n v="180"/>
    <s v="No"/>
    <s v="No"/>
    <s v="Si"/>
    <s v="Si"/>
    <s v="Si"/>
    <s v="No"/>
    <d v="2026-09-07T00:00:00"/>
    <s v=""/>
  </r>
  <r>
    <s v="CPD2"/>
    <x v="93"/>
    <x v="87"/>
    <n v="12"/>
    <m/>
    <m/>
    <d v="2026-10-08T00:00:00"/>
    <n v="169"/>
    <s v="Mayor a 120 días"/>
    <n v="0.93888888888888888"/>
    <m/>
    <x v="3"/>
    <s v="Excluir"/>
    <d v="2026-04-11T00:00:00"/>
    <n v="432"/>
    <n v="6912"/>
    <n v="51.84"/>
    <n v="15781"/>
    <s v="Ret"/>
    <n v="180"/>
    <s v="No"/>
    <s v="No"/>
    <s v="Si"/>
    <s v="Si"/>
    <s v="Si"/>
    <s v="No"/>
    <d v="2026-09-08T00:00:00"/>
    <s v=""/>
  </r>
  <r>
    <s v="CPD3"/>
    <x v="23"/>
    <x v="23"/>
    <n v="40"/>
    <m/>
    <m/>
    <d v="2026-10-08T00:00:00"/>
    <n v="169"/>
    <s v="Mayor a 120 días"/>
    <n v="0.93888888888888888"/>
    <m/>
    <x v="6"/>
    <s v="Excluir"/>
    <d v="2026-04-11T00:00:00"/>
    <n v="1800"/>
    <n v="54000"/>
    <n v="178.2"/>
    <n v="3128"/>
    <s v="Ret"/>
    <n v="180"/>
    <s v="No"/>
    <s v="No"/>
    <s v="Si"/>
    <s v="Si"/>
    <s v="Si"/>
    <s v="No"/>
    <d v="2026-09-08T00:00:00"/>
    <s v=""/>
  </r>
  <r>
    <s v="CPD4"/>
    <x v="27"/>
    <x v="27"/>
    <m/>
    <m/>
    <m/>
    <m/>
    <s v=""/>
    <s v=""/>
    <s v=""/>
    <m/>
    <x v="0"/>
    <s v="Excluir"/>
    <s v=""/>
    <n v="0"/>
    <n v="0"/>
    <n v="0"/>
    <n v="3500159"/>
    <s v="Canasta"/>
    <n v="120"/>
    <s v="No"/>
    <s v="Si"/>
    <s v="Si"/>
    <s v="Si"/>
    <s v="No"/>
    <s v="No"/>
    <s v=""/>
    <s v=""/>
  </r>
  <r>
    <s v="CPD5"/>
    <x v="23"/>
    <x v="23"/>
    <n v="32"/>
    <n v="9"/>
    <m/>
    <d v="2026-10-08T00:00:00"/>
    <n v="169"/>
    <s v="Mayor a 120 días"/>
    <n v="0.93888888888888888"/>
    <m/>
    <x v="6"/>
    <s v="Excluir"/>
    <d v="2026-04-11T00:00:00"/>
    <n v="1449"/>
    <n v="43470"/>
    <n v="143.45099999999999"/>
    <n v="3128"/>
    <s v="Ret"/>
    <n v="180"/>
    <s v="No"/>
    <s v="No"/>
    <s v="Si"/>
    <s v="Si"/>
    <s v="Si"/>
    <s v="No"/>
    <d v="2026-09-08T00:00:00"/>
    <s v=""/>
  </r>
  <r>
    <s v="CPD6"/>
    <x v="94"/>
    <x v="88"/>
    <n v="8"/>
    <m/>
    <m/>
    <d v="2026-10-03T00:00:00"/>
    <n v="164"/>
    <s v="Mayor a 120 días"/>
    <n v="0.91111111111111109"/>
    <m/>
    <x v="3"/>
    <s v="Excluir"/>
    <d v="2026-04-06T00:00:00"/>
    <n v="288"/>
    <n v="4608"/>
    <n v="34.56"/>
    <n v="3583"/>
    <s v="Ret"/>
    <n v="180"/>
    <s v="No"/>
    <s v="No"/>
    <s v="Si"/>
    <s v="Si"/>
    <s v="Si"/>
    <s v="No"/>
    <d v="2026-09-03T00:00:00"/>
    <s v=""/>
  </r>
  <r>
    <s v="CPD7"/>
    <x v="94"/>
    <x v="88"/>
    <n v="1"/>
    <m/>
    <m/>
    <d v="2026-10-03T00:00:00"/>
    <n v="164"/>
    <s v="Mayor a 120 días"/>
    <n v="0.91111111111111109"/>
    <m/>
    <x v="3"/>
    <s v="Excluir"/>
    <d v="2026-04-06T00:00:00"/>
    <n v="36"/>
    <n v="576"/>
    <n v="4.32"/>
    <n v="3583"/>
    <s v="Ret"/>
    <n v="180"/>
    <s v="No"/>
    <s v="No"/>
    <s v="Si"/>
    <s v="Si"/>
    <s v="Si"/>
    <s v="No"/>
    <d v="2026-09-03T00:00:00"/>
    <s v=""/>
  </r>
  <r>
    <s v="CPD8"/>
    <x v="95"/>
    <x v="89"/>
    <n v="1"/>
    <m/>
    <m/>
    <d v="2026-08-15T00:00:00"/>
    <n v="115"/>
    <s v="Menos de 120 días"/>
    <n v="0.63888888888888884"/>
    <m/>
    <x v="3"/>
    <s v="Excluir"/>
    <d v="2026-02-16T00:00:00"/>
    <n v="45"/>
    <n v="1350"/>
    <n v="4.4550000000000001"/>
    <n v="2298"/>
    <s v="Ret"/>
    <n v="180"/>
    <s v="No"/>
    <s v="No"/>
    <s v="No"/>
    <s v="Si"/>
    <s v="Si"/>
    <s v="No"/>
    <d v="2026-07-16T00:00:00"/>
    <s v=""/>
  </r>
  <r>
    <s v="CPD9"/>
    <x v="19"/>
    <x v="19"/>
    <m/>
    <m/>
    <m/>
    <m/>
    <s v=""/>
    <s v=""/>
    <s v=""/>
    <m/>
    <x v="0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</r>
  <r>
    <s v="CPD10"/>
    <x v="16"/>
    <x v="16"/>
    <n v="1"/>
    <m/>
    <m/>
    <d v="2026-08-18T00:00:00"/>
    <n v="118"/>
    <s v="Menos de 120 días"/>
    <n v="0.65555555555555556"/>
    <m/>
    <x v="3"/>
    <s v="Excluir"/>
    <d v="2026-02-19T00:00:00"/>
    <n v="36"/>
    <n v="576"/>
    <n v="4.32"/>
    <n v="3664"/>
    <s v="Ret"/>
    <n v="180"/>
    <s v="No"/>
    <s v="No"/>
    <s v="No"/>
    <s v="Si"/>
    <s v="Si"/>
    <s v="No"/>
    <d v="2026-07-19T00:00:00"/>
    <s v=""/>
  </r>
  <r>
    <s v="CPD11"/>
    <x v="16"/>
    <x v="16"/>
    <n v="6"/>
    <m/>
    <m/>
    <d v="2026-08-18T00:00:00"/>
    <n v="118"/>
    <s v="Menos de 120 días"/>
    <n v="0.65555555555555556"/>
    <m/>
    <x v="3"/>
    <s v="Excluir"/>
    <d v="2026-02-19T00:00:00"/>
    <n v="216"/>
    <n v="3456"/>
    <n v="25.92"/>
    <n v="3664"/>
    <s v="Ret"/>
    <n v="180"/>
    <s v="No"/>
    <s v="No"/>
    <s v="No"/>
    <s v="Si"/>
    <s v="Si"/>
    <s v="No"/>
    <d v="2026-07-19T00:00:00"/>
    <s v=""/>
  </r>
  <r>
    <s v="CPD11"/>
    <x v="16"/>
    <x v="16"/>
    <n v="40"/>
    <m/>
    <m/>
    <d v="2026-10-11T00:00:00"/>
    <n v="172"/>
    <s v="Mayor a 120 días"/>
    <n v="0.9555555555555556"/>
    <m/>
    <x v="3"/>
    <s v="Excluir"/>
    <d v="2026-04-14T00:00:00"/>
    <n v="1440"/>
    <n v="23040"/>
    <n v="172.8"/>
    <n v="3664"/>
    <s v="Ret"/>
    <n v="180"/>
    <s v="No"/>
    <s v="No"/>
    <s v="Si"/>
    <s v="Si"/>
    <s v="Si"/>
    <s v="No"/>
    <d v="2026-09-11T00:00:00"/>
    <s v=""/>
  </r>
  <r>
    <s v="CPD12"/>
    <x v="94"/>
    <x v="88"/>
    <n v="1"/>
    <m/>
    <m/>
    <d v="2026-08-18T00:00:00"/>
    <n v="118"/>
    <s v="Menos de 120 días"/>
    <n v="0.65555555555555556"/>
    <m/>
    <x v="3"/>
    <s v="Excluir"/>
    <d v="2026-02-19T00:00:00"/>
    <n v="36"/>
    <n v="576"/>
    <n v="4.32"/>
    <n v="3583"/>
    <s v="Ret"/>
    <n v="180"/>
    <s v="No"/>
    <s v="No"/>
    <s v="No"/>
    <s v="Si"/>
    <s v="Si"/>
    <s v="No"/>
    <d v="2026-07-19T00:00:00"/>
    <s v=""/>
  </r>
  <r>
    <s v="CPD13"/>
    <x v="16"/>
    <x v="16"/>
    <n v="6"/>
    <m/>
    <m/>
    <d v="2026-10-11T00:00:00"/>
    <n v="172"/>
    <s v="Mayor a 120 días"/>
    <n v="0.9555555555555556"/>
    <m/>
    <x v="3"/>
    <s v="Excluir"/>
    <d v="2026-04-14T00:00:00"/>
    <n v="216"/>
    <n v="3456"/>
    <n v="25.92"/>
    <n v="3664"/>
    <s v="Ret"/>
    <n v="180"/>
    <s v="No"/>
    <s v="No"/>
    <s v="Si"/>
    <s v="Si"/>
    <s v="Si"/>
    <s v="No"/>
    <d v="2026-09-11T00:00:00"/>
    <s v=""/>
  </r>
  <r>
    <s v="CPD14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15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16"/>
    <x v="15"/>
    <x v="15"/>
    <s v=" "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PCPD01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PCPD01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17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18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19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20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21"/>
    <x v="25"/>
    <x v="25"/>
    <m/>
    <m/>
    <m/>
    <m/>
    <s v=""/>
    <s v=""/>
    <s v=""/>
    <m/>
    <x v="0"/>
    <s v="Excluir"/>
    <s v=""/>
    <n v="0"/>
    <n v="0"/>
    <n v="0"/>
    <n v="213"/>
    <s v="Envase"/>
    <n v="120"/>
    <s v="No"/>
    <s v="Si"/>
    <s v="Si"/>
    <s v="Si"/>
    <s v="No"/>
    <s v="No"/>
    <s v=""/>
    <s v=""/>
  </r>
  <r>
    <s v="CPD22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23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24"/>
    <x v="96"/>
    <x v="90"/>
    <n v="6"/>
    <m/>
    <m/>
    <d v="2026-10-07T00:00:00"/>
    <n v="168"/>
    <s v="Mayor a 120 días"/>
    <n v="0.93333333333333335"/>
    <m/>
    <x v="3"/>
    <s v="Excluir"/>
    <d v="2026-04-10T00:00:00"/>
    <n v="216"/>
    <n v="2808"/>
    <n v="28.08"/>
    <n v="9480"/>
    <s v="Ret"/>
    <n v="180"/>
    <s v="No"/>
    <s v="No"/>
    <s v="Si"/>
    <s v="Si"/>
    <s v="Si"/>
    <s v="No"/>
    <d v="2026-09-07T00:00:00"/>
    <s v=""/>
  </r>
  <r>
    <s v="CPD25"/>
    <x v="29"/>
    <x v="23"/>
    <n v="20"/>
    <m/>
    <m/>
    <d v="2026-10-14T00:00:00"/>
    <n v="175"/>
    <s v="Mayor a 120 días"/>
    <n v="0.97222222222222221"/>
    <m/>
    <x v="3"/>
    <s v="Excluir"/>
    <d v="2026-04-17T00:00:00"/>
    <n v="1080"/>
    <n v="32400"/>
    <n v="106.92"/>
    <n v="3128"/>
    <s v="Ret"/>
    <n v="180"/>
    <s v="No"/>
    <s v="No"/>
    <s v="Si"/>
    <s v="Si"/>
    <s v="Si"/>
    <s v="No"/>
    <d v="2026-09-14T00:00:00"/>
    <s v=""/>
  </r>
  <r>
    <s v="CPD26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27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28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29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30"/>
    <x v="96"/>
    <x v="90"/>
    <n v="1"/>
    <m/>
    <m/>
    <d v="2026-10-06T00:00:00"/>
    <n v="167"/>
    <s v="Mayor a 120 días"/>
    <n v="0.92777777777777781"/>
    <m/>
    <x v="3"/>
    <s v="Excluir"/>
    <d v="2026-04-09T00:00:00"/>
    <n v="36"/>
    <n v="468"/>
    <n v="4.68"/>
    <n v="9480"/>
    <s v="Ret"/>
    <n v="180"/>
    <s v="No"/>
    <s v="No"/>
    <s v="Si"/>
    <s v="Si"/>
    <s v="Si"/>
    <s v="No"/>
    <d v="2026-09-06T00:00:00"/>
    <s v=""/>
  </r>
  <r>
    <s v="CPD31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D32"/>
    <x v="23"/>
    <x v="23"/>
    <m/>
    <n v="35"/>
    <m/>
    <d v="2026-10-08T00:00:00"/>
    <n v="169"/>
    <s v="Mayor a 120 días"/>
    <n v="0.93888888888888888"/>
    <m/>
    <x v="3"/>
    <s v="Excluir"/>
    <d v="2026-04-11T00:00:00"/>
    <n v="35"/>
    <n v="1050"/>
    <n v="3.4649999999999999"/>
    <n v="3128"/>
    <s v="Ret"/>
    <n v="180"/>
    <s v="No"/>
    <s v="No"/>
    <s v="Si"/>
    <s v="Si"/>
    <s v="Si"/>
    <s v="No"/>
    <d v="2026-09-08T00:00:00"/>
    <s v=""/>
  </r>
  <r>
    <s v="CPE1"/>
    <x v="23"/>
    <x v="23"/>
    <n v="2"/>
    <m/>
    <m/>
    <d v="2026-10-15T00:00:00"/>
    <n v="176"/>
    <s v="Mayor a 120 días"/>
    <n v="0.97777777777777775"/>
    <m/>
    <x v="3"/>
    <s v="Excluir"/>
    <d v="2026-04-18T00:00:00"/>
    <n v="90"/>
    <n v="2700"/>
    <n v="8.91"/>
    <n v="3128"/>
    <s v="Ret"/>
    <n v="180"/>
    <s v="No"/>
    <s v="No"/>
    <s v="Si"/>
    <s v="Si"/>
    <s v="Si"/>
    <s v="No"/>
    <d v="2026-09-15T00:00:00"/>
    <s v=""/>
  </r>
  <r>
    <s v="CPE2"/>
    <x v="23"/>
    <x v="23"/>
    <n v="1"/>
    <m/>
    <m/>
    <d v="2026-10-15T00:00:00"/>
    <n v="176"/>
    <s v="Mayor a 120 días"/>
    <n v="0.97777777777777775"/>
    <m/>
    <x v="3"/>
    <s v="Excluir"/>
    <d v="2026-04-18T00:00:00"/>
    <n v="45"/>
    <n v="1350"/>
    <n v="4.4550000000000001"/>
    <n v="3128"/>
    <s v="Ret"/>
    <n v="180"/>
    <s v="No"/>
    <s v="No"/>
    <s v="Si"/>
    <s v="Si"/>
    <s v="Si"/>
    <s v="No"/>
    <d v="2026-09-15T00:00:00"/>
    <s v=""/>
  </r>
  <r>
    <s v="CPE3"/>
    <x v="23"/>
    <x v="23"/>
    <n v="1"/>
    <m/>
    <m/>
    <d v="2026-10-15T00:00:00"/>
    <n v="176"/>
    <s v="Mayor a 120 días"/>
    <n v="0.97777777777777775"/>
    <m/>
    <x v="3"/>
    <s v="Excluir"/>
    <d v="2026-04-18T00:00:00"/>
    <n v="45"/>
    <n v="1350"/>
    <n v="4.4550000000000001"/>
    <n v="3128"/>
    <s v="Ret"/>
    <n v="180"/>
    <s v="No"/>
    <s v="No"/>
    <s v="Si"/>
    <s v="Si"/>
    <s v="Si"/>
    <s v="No"/>
    <d v="2026-09-15T00:00:00"/>
    <s v=""/>
  </r>
  <r>
    <s v="CPE4"/>
    <x v="97"/>
    <x v="91"/>
    <n v="1"/>
    <m/>
    <m/>
    <d v="2026-10-05T00:00:00"/>
    <n v="166"/>
    <s v="Mayor a 120 días"/>
    <n v="0.92222222222222228"/>
    <m/>
    <x v="3"/>
    <s v="Excluir"/>
    <d v="2026-04-08T00:00:00"/>
    <n v="36"/>
    <n v="468"/>
    <n v="4.68"/>
    <n v="9482"/>
    <s v="Ret"/>
    <n v="180"/>
    <s v="No"/>
    <s v="No"/>
    <s v="Si"/>
    <s v="Si"/>
    <s v="Si"/>
    <s v="No"/>
    <d v="2026-09-05T00:00:00"/>
    <s v=""/>
  </r>
  <r>
    <s v="CPE5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5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6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7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8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9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10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11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12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13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14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15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16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PCPD01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17"/>
    <x v="23"/>
    <x v="23"/>
    <n v="46"/>
    <m/>
    <m/>
    <d v="2026-10-16T00:00:00"/>
    <n v="177"/>
    <s v="Mayor a 120 días"/>
    <n v="0.98333333333333328"/>
    <m/>
    <x v="1"/>
    <s v=""/>
    <d v="2026-04-19T00:00:00"/>
    <n v="2070"/>
    <n v="62100"/>
    <n v="204.93"/>
    <n v="3128"/>
    <s v="Ret"/>
    <n v="180"/>
    <s v="No"/>
    <s v="No"/>
    <s v="Si"/>
    <s v="Si"/>
    <s v="Si"/>
    <s v="No"/>
    <d v="2026-09-16T00:00:00"/>
    <s v=""/>
  </r>
  <r>
    <s v="CPE18"/>
    <x v="23"/>
    <x v="23"/>
    <n v="46"/>
    <m/>
    <m/>
    <d v="2026-10-16T00:00:00"/>
    <n v="177"/>
    <s v="Mayor a 120 días"/>
    <n v="0.98333333333333328"/>
    <m/>
    <x v="1"/>
    <s v=""/>
    <d v="2026-04-19T00:00:00"/>
    <n v="2070"/>
    <n v="62100"/>
    <n v="204.93"/>
    <n v="3128"/>
    <s v="Ret"/>
    <n v="180"/>
    <s v="No"/>
    <s v="No"/>
    <s v="Si"/>
    <s v="Si"/>
    <s v="Si"/>
    <s v="No"/>
    <d v="2026-09-16T00:00:00"/>
    <s v=""/>
  </r>
  <r>
    <s v="CPE19"/>
    <x v="23"/>
    <x v="23"/>
    <n v="46"/>
    <m/>
    <m/>
    <d v="2026-10-16T00:00:00"/>
    <n v="177"/>
    <s v="Mayor a 120 días"/>
    <n v="0.98333333333333328"/>
    <m/>
    <x v="1"/>
    <s v=""/>
    <d v="2026-04-19T00:00:00"/>
    <n v="2070"/>
    <n v="62100"/>
    <n v="204.93"/>
    <n v="3128"/>
    <s v="Ret"/>
    <n v="180"/>
    <s v="No"/>
    <s v="No"/>
    <s v="Si"/>
    <s v="Si"/>
    <s v="Si"/>
    <s v="No"/>
    <d v="2026-09-16T00:00:00"/>
    <s v=""/>
  </r>
  <r>
    <s v="CPE20"/>
    <x v="23"/>
    <x v="23"/>
    <n v="46"/>
    <m/>
    <m/>
    <d v="2026-10-16T00:00:00"/>
    <n v="177"/>
    <s v="Mayor a 120 días"/>
    <n v="0.98333333333333328"/>
    <m/>
    <x v="1"/>
    <s v=""/>
    <d v="2026-04-19T00:00:00"/>
    <n v="2070"/>
    <n v="62100"/>
    <n v="204.93"/>
    <n v="3128"/>
    <s v="Ret"/>
    <n v="180"/>
    <s v="No"/>
    <s v="No"/>
    <s v="Si"/>
    <s v="Si"/>
    <s v="Si"/>
    <s v="No"/>
    <d v="2026-09-16T00:00:00"/>
    <s v=""/>
  </r>
  <r>
    <s v="CPE21"/>
    <x v="23"/>
    <x v="23"/>
    <n v="46"/>
    <m/>
    <m/>
    <d v="2026-10-16T00:00:00"/>
    <n v="177"/>
    <s v="Mayor a 120 días"/>
    <n v="0.98333333333333328"/>
    <m/>
    <x v="1"/>
    <s v=""/>
    <d v="2026-04-19T00:00:00"/>
    <n v="2070"/>
    <n v="62100"/>
    <n v="204.93"/>
    <n v="3128"/>
    <s v="Ret"/>
    <n v="180"/>
    <s v="No"/>
    <s v="No"/>
    <s v="Si"/>
    <s v="Si"/>
    <s v="Si"/>
    <s v="No"/>
    <d v="2026-09-16T00:00:00"/>
    <s v=""/>
  </r>
  <r>
    <s v="CPE22"/>
    <x v="23"/>
    <x v="23"/>
    <n v="46"/>
    <m/>
    <m/>
    <d v="2026-10-16T00:00:00"/>
    <n v="177"/>
    <s v="Mayor a 120 días"/>
    <n v="0.98333333333333328"/>
    <m/>
    <x v="1"/>
    <s v=""/>
    <d v="2026-04-19T00:00:00"/>
    <n v="2070"/>
    <n v="62100"/>
    <n v="204.93"/>
    <n v="3128"/>
    <s v="Ret"/>
    <n v="180"/>
    <s v="No"/>
    <s v="No"/>
    <s v="Si"/>
    <s v="Si"/>
    <s v="Si"/>
    <s v="No"/>
    <d v="2026-09-16T00:00:00"/>
    <s v=""/>
  </r>
  <r>
    <s v="CPE23"/>
    <x v="23"/>
    <x v="23"/>
    <n v="12"/>
    <m/>
    <m/>
    <d v="2026-10-16T00:00:00"/>
    <n v="177"/>
    <s v="Mayor a 120 días"/>
    <n v="0.98333333333333328"/>
    <m/>
    <x v="3"/>
    <s v="Excluir"/>
    <d v="2026-04-19T00:00:00"/>
    <n v="540"/>
    <n v="16200"/>
    <n v="53.46"/>
    <n v="3128"/>
    <s v="Ret"/>
    <n v="180"/>
    <s v="No"/>
    <s v="No"/>
    <s v="Si"/>
    <s v="Si"/>
    <s v="Si"/>
    <s v="No"/>
    <d v="2026-09-16T00:00:00"/>
    <s v=""/>
  </r>
  <r>
    <s v="CPE24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25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26"/>
    <x v="23"/>
    <x v="23"/>
    <n v="46"/>
    <m/>
    <m/>
    <d v="2026-10-15T00:00:00"/>
    <n v="176"/>
    <s v="Mayor a 120 días"/>
    <n v="0.97777777777777775"/>
    <m/>
    <x v="1"/>
    <s v=""/>
    <d v="2026-04-18T00:00:00"/>
    <n v="2070"/>
    <n v="62100"/>
    <n v="204.93"/>
    <n v="3128"/>
    <s v="Ret"/>
    <n v="180"/>
    <s v="No"/>
    <s v="No"/>
    <s v="Si"/>
    <s v="Si"/>
    <s v="Si"/>
    <s v="No"/>
    <d v="2026-09-15T00:00:00"/>
    <s v=""/>
  </r>
  <r>
    <s v="CPE27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28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29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30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31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E32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1"/>
    <x v="96"/>
    <x v="90"/>
    <n v="1"/>
    <m/>
    <m/>
    <d v="2026-10-15T00:00:00"/>
    <n v="176"/>
    <s v="Mayor a 120 días"/>
    <n v="0.97777777777777775"/>
    <m/>
    <x v="3"/>
    <s v="Excluir"/>
    <d v="2026-04-18T00:00:00"/>
    <n v="36"/>
    <n v="468"/>
    <n v="4.68"/>
    <n v="9480"/>
    <s v="Ret"/>
    <n v="180"/>
    <s v="No"/>
    <s v="No"/>
    <s v="Si"/>
    <s v="Si"/>
    <s v="Si"/>
    <s v="No"/>
    <d v="2026-09-15T00:00:00"/>
    <s v=""/>
  </r>
  <r>
    <s v="CPF2"/>
    <x v="98"/>
    <x v="92"/>
    <n v="10"/>
    <m/>
    <m/>
    <d v="2026-10-15T00:00:00"/>
    <n v="176"/>
    <s v="Mayor a 120 días"/>
    <n v="0.97777777777777775"/>
    <m/>
    <x v="3"/>
    <s v="Excluir"/>
    <d v="2026-04-18T00:00:00"/>
    <n v="360"/>
    <n v="4680"/>
    <n v="46.8"/>
    <n v="9494"/>
    <s v="Ret"/>
    <n v="180"/>
    <s v="No"/>
    <s v="No"/>
    <s v="Si"/>
    <s v="Si"/>
    <s v="Si"/>
    <s v="No"/>
    <d v="2026-09-15T00:00:00"/>
    <s v=""/>
  </r>
  <r>
    <s v="CPF3"/>
    <x v="96"/>
    <x v="90"/>
    <n v="2"/>
    <m/>
    <m/>
    <d v="2026-10-15T00:00:00"/>
    <n v="176"/>
    <s v="Mayor a 120 días"/>
    <n v="0.97777777777777775"/>
    <m/>
    <x v="3"/>
    <s v="Excluir"/>
    <d v="2026-04-18T00:00:00"/>
    <n v="72"/>
    <n v="936"/>
    <n v="9.36"/>
    <n v="9480"/>
    <s v="Ret"/>
    <n v="180"/>
    <s v="No"/>
    <s v="No"/>
    <s v="Si"/>
    <s v="Si"/>
    <s v="Si"/>
    <s v="No"/>
    <d v="2026-09-15T00:00:00"/>
    <s v=""/>
  </r>
  <r>
    <s v="CPF4"/>
    <x v="99"/>
    <x v="93"/>
    <n v="13"/>
    <m/>
    <m/>
    <d v="2026-07-22T00:00:00"/>
    <n v="91"/>
    <s v="Menos de 120 días"/>
    <n v="0.50555555555555554"/>
    <m/>
    <x v="3"/>
    <s v="Excluir"/>
    <d v="2026-01-23T00:00:00"/>
    <n v="585"/>
    <n v="22230"/>
    <n v="55.575000000000003"/>
    <n v="9150"/>
    <s v="Ret"/>
    <n v="180"/>
    <s v="No"/>
    <s v="No"/>
    <s v="No"/>
    <s v="Si"/>
    <s v="Si"/>
    <s v="No"/>
    <d v="2026-06-22T00:00:00"/>
    <s v=""/>
  </r>
  <r>
    <s v="CPF5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6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6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6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6"/>
    <x v="16"/>
    <x v="16"/>
    <n v="28"/>
    <m/>
    <m/>
    <d v="2026-08-04T00:00:00"/>
    <n v="104"/>
    <s v="Menos de 120 días"/>
    <n v="0.57777777777777772"/>
    <d v="2026-10-11T00:00:00"/>
    <x v="3"/>
    <s v="Excluir"/>
    <d v="2026-02-05T00:00:00"/>
    <n v="1008"/>
    <n v="16128"/>
    <n v="120.96"/>
    <n v="3664"/>
    <s v="Ret"/>
    <n v="180"/>
    <s v="No"/>
    <s v="No"/>
    <s v="No"/>
    <s v="Si"/>
    <s v="Si"/>
    <s v="No"/>
    <d v="2026-07-05T00:00:00"/>
    <s v=""/>
  </r>
  <r>
    <s v="CPF7"/>
    <x v="98"/>
    <x v="92"/>
    <n v="28"/>
    <m/>
    <m/>
    <d v="2026-09-19T00:00:00"/>
    <n v="150"/>
    <s v="Mayor a 120 días"/>
    <n v="0.83333333333333337"/>
    <m/>
    <x v="1"/>
    <s v=""/>
    <d v="2026-03-23T00:00:00"/>
    <n v="1008"/>
    <n v="13104"/>
    <n v="131.04"/>
    <n v="9494"/>
    <s v="Ret"/>
    <n v="180"/>
    <s v="No"/>
    <s v="No"/>
    <s v="Si"/>
    <s v="Si"/>
    <s v="Si"/>
    <s v="No"/>
    <d v="2026-08-20T00:00:00"/>
    <s v=""/>
  </r>
  <r>
    <s v="CPF8"/>
    <x v="96"/>
    <x v="90"/>
    <n v="2"/>
    <m/>
    <m/>
    <d v="2026-10-14T00:00:00"/>
    <n v="175"/>
    <s v="Mayor a 120 días"/>
    <n v="0.97222222222222221"/>
    <m/>
    <x v="3"/>
    <s v="Excluir"/>
    <d v="2026-04-17T00:00:00"/>
    <n v="72"/>
    <n v="936"/>
    <n v="9.36"/>
    <n v="9480"/>
    <s v="Ret"/>
    <n v="180"/>
    <s v="No"/>
    <s v="No"/>
    <s v="Si"/>
    <s v="Si"/>
    <s v="Si"/>
    <s v="No"/>
    <d v="2026-09-14T00:00:00"/>
    <s v=""/>
  </r>
  <r>
    <s v="CPF9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10"/>
    <x v="49"/>
    <x v="45"/>
    <n v="26"/>
    <m/>
    <m/>
    <d v="2026-12-12T00:00:00"/>
    <n v="234"/>
    <s v="Mayor a 120 días"/>
    <n v="0.8666666666666667"/>
    <m/>
    <x v="1"/>
    <s v=""/>
    <d v="2026-03-17T00:00:00"/>
    <n v="13728"/>
    <n v="82368"/>
    <n v="255.3408"/>
    <n v="22271"/>
    <s v="Lata"/>
    <n v="270"/>
    <s v="No"/>
    <s v="No"/>
    <s v="Si"/>
    <s v="Si"/>
    <s v="Si"/>
    <s v="No"/>
    <d v="2026-11-12T00:00:00"/>
    <s v=""/>
  </r>
  <r>
    <s v="CPF11"/>
    <x v="94"/>
    <x v="88"/>
    <n v="8"/>
    <m/>
    <m/>
    <d v="2026-09-17T00:00:00"/>
    <n v="148"/>
    <s v="Mayor a 120 días"/>
    <n v="0.82222222222222219"/>
    <m/>
    <x v="3"/>
    <s v="Excluir"/>
    <d v="2026-03-21T00:00:00"/>
    <n v="288"/>
    <n v="4608"/>
    <n v="34.56"/>
    <n v="3583"/>
    <s v="Ret"/>
    <n v="180"/>
    <s v="No"/>
    <s v="No"/>
    <s v="Si"/>
    <s v="Si"/>
    <s v="Si"/>
    <s v="No"/>
    <d v="2026-08-18T00:00:00"/>
    <s v=""/>
  </r>
  <r>
    <s v="CPF13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14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15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16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17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18"/>
    <x v="16"/>
    <x v="16"/>
    <n v="44"/>
    <m/>
    <m/>
    <d v="2026-07-22T00:00:00"/>
    <n v="91"/>
    <s v="Menos de 120 días"/>
    <n v="0.50555555555555554"/>
    <m/>
    <x v="3"/>
    <s v="Excluir"/>
    <d v="2026-01-23T00:00:00"/>
    <n v="1584"/>
    <n v="25344"/>
    <n v="190.08"/>
    <n v="3664"/>
    <s v="Ret"/>
    <n v="180"/>
    <s v="No"/>
    <s v="No"/>
    <s v="No"/>
    <s v="Si"/>
    <s v="Si"/>
    <s v="No"/>
    <d v="2026-06-22T00:00:00"/>
    <s v=""/>
  </r>
  <r>
    <s v="CPF18"/>
    <x v="16"/>
    <x v="16"/>
    <n v="2"/>
    <m/>
    <m/>
    <d v="2026-07-13T00:00:00"/>
    <n v="82"/>
    <s v="Menos de 90 dìas"/>
    <n v="0.45555555555555555"/>
    <m/>
    <x v="3"/>
    <s v="Excluir"/>
    <d v="2026-01-14T00:00:00"/>
    <n v="72"/>
    <n v="1152"/>
    <n v="8.64"/>
    <n v="3664"/>
    <s v="Ret"/>
    <n v="180"/>
    <s v="No"/>
    <s v="Si"/>
    <s v="No"/>
    <s v="Si"/>
    <s v="No"/>
    <s v="No"/>
    <d v="2026-06-13T00:00:00"/>
    <s v=""/>
  </r>
  <r>
    <s v="CPF19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20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21"/>
    <x v="19"/>
    <x v="19"/>
    <m/>
    <m/>
    <m/>
    <m/>
    <s v=""/>
    <s v=""/>
    <s v=""/>
    <m/>
    <x v="0"/>
    <s v="Excluir"/>
    <s v=""/>
    <n v="0"/>
    <n v="0"/>
    <n v="0"/>
    <n v="162"/>
    <s v="Envase"/>
    <n v="0"/>
    <s v="No"/>
    <s v="Si"/>
    <s v="Si"/>
    <s v="Si"/>
    <s v="No"/>
    <s v="No"/>
    <d v="1899-12-30T00:00:00"/>
    <s v=""/>
  </r>
  <r>
    <s v="CPF22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23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23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  <r>
    <s v="CPF24"/>
    <x v="15"/>
    <x v="15"/>
    <m/>
    <m/>
    <m/>
    <m/>
    <s v=""/>
    <s v=""/>
    <s v=""/>
    <m/>
    <x v="1"/>
    <s v=""/>
    <s v=""/>
    <s v=""/>
    <s v=""/>
    <s v=""/>
    <s v=""/>
    <s v=""/>
    <s v=""/>
    <s v=""/>
    <s v=""/>
    <s v=""/>
    <s v=""/>
    <s v=""/>
    <s v=""/>
    <s v=""/>
    <s v="V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6">
  <r>
    <s v="M_A1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A1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A2_DER_"/>
    <x v="1"/>
    <x v="1"/>
    <n v="96"/>
    <m/>
    <m/>
    <x v="1"/>
    <n v="180"/>
    <x v="1"/>
    <n v="1"/>
    <s v="s"/>
    <m/>
    <s v=""/>
    <d v="2026-06-05T00:00:00"/>
    <n v="4320"/>
    <n v="129600"/>
    <n v="414.72"/>
    <n v="13451"/>
    <s v="Ret"/>
    <n v="180"/>
    <s v="No"/>
    <s v="No"/>
    <x v="0"/>
    <s v="Si"/>
    <s v="Si"/>
    <s v="No"/>
    <d v="2026-11-02T00:00:00"/>
    <s v=""/>
  </r>
  <r>
    <s v="M_A2_IZQ_"/>
    <x v="1"/>
    <x v="1"/>
    <n v="96"/>
    <m/>
    <m/>
    <x v="1"/>
    <n v="180"/>
    <x v="1"/>
    <n v="1"/>
    <s v="s"/>
    <m/>
    <s v=""/>
    <d v="2026-06-05T00:00:00"/>
    <n v="4320"/>
    <n v="129600"/>
    <n v="414.72"/>
    <n v="13451"/>
    <s v="Ret"/>
    <n v="180"/>
    <s v="No"/>
    <s v="No"/>
    <x v="0"/>
    <s v="Si"/>
    <s v="Si"/>
    <s v="No"/>
    <d v="2026-11-02T00:00:00"/>
    <s v=""/>
  </r>
  <r>
    <s v="M_A3_DER_"/>
    <x v="1"/>
    <x v="1"/>
    <n v="96"/>
    <m/>
    <m/>
    <x v="2"/>
    <n v="179"/>
    <x v="1"/>
    <n v="0.99444444444444446"/>
    <s v="s"/>
    <m/>
    <s v=""/>
    <d v="2026-06-04T00:00:00"/>
    <n v="4320"/>
    <n v="129600"/>
    <n v="414.72"/>
    <n v="13451"/>
    <s v="Ret"/>
    <n v="180"/>
    <s v="No"/>
    <s v="No"/>
    <x v="0"/>
    <s v="Si"/>
    <s v="Si"/>
    <s v="No"/>
    <d v="2026-11-01T00:00:00"/>
    <s v=""/>
  </r>
  <r>
    <s v="M_A3_IZQ_"/>
    <x v="1"/>
    <x v="1"/>
    <n v="96"/>
    <m/>
    <m/>
    <x v="1"/>
    <n v="180"/>
    <x v="1"/>
    <n v="1"/>
    <s v="s"/>
    <m/>
    <s v=""/>
    <d v="2026-06-05T00:00:00"/>
    <n v="4320"/>
    <n v="129600"/>
    <n v="414.72"/>
    <n v="13451"/>
    <s v="Ret"/>
    <n v="180"/>
    <s v="No"/>
    <s v="No"/>
    <x v="0"/>
    <s v="Si"/>
    <s v="Si"/>
    <s v="No"/>
    <d v="2026-11-02T00:00:00"/>
    <s v=""/>
  </r>
  <r>
    <s v="M_A4_DER_"/>
    <x v="1"/>
    <x v="1"/>
    <n v="96"/>
    <m/>
    <m/>
    <x v="2"/>
    <n v="179"/>
    <x v="1"/>
    <n v="0.99444444444444446"/>
    <m/>
    <m/>
    <s v=""/>
    <d v="2026-06-04T00:00:00"/>
    <n v="4320"/>
    <n v="129600"/>
    <n v="414.72"/>
    <n v="13451"/>
    <s v="Ret"/>
    <n v="180"/>
    <s v="No"/>
    <s v="No"/>
    <x v="0"/>
    <s v="Si"/>
    <s v="Si"/>
    <s v="No"/>
    <d v="2026-11-01T00:00:00"/>
    <s v=""/>
  </r>
  <r>
    <s v="M_A4_IZQ_"/>
    <x v="1"/>
    <x v="1"/>
    <n v="96"/>
    <m/>
    <m/>
    <x v="1"/>
    <n v="180"/>
    <x v="1"/>
    <n v="1"/>
    <s v="s"/>
    <m/>
    <s v=""/>
    <d v="2026-06-05T00:00:00"/>
    <n v="4320"/>
    <n v="129600"/>
    <n v="414.72"/>
    <n v="13451"/>
    <s v="Ret"/>
    <n v="180"/>
    <s v="No"/>
    <s v="No"/>
    <x v="0"/>
    <s v="Si"/>
    <s v="Si"/>
    <s v="No"/>
    <d v="2026-11-02T00:00:00"/>
    <s v=""/>
  </r>
  <r>
    <s v="M_A5_DER_"/>
    <x v="1"/>
    <x v="1"/>
    <n v="96"/>
    <m/>
    <m/>
    <x v="3"/>
    <n v="178"/>
    <x v="1"/>
    <n v="0.98888888888888893"/>
    <m/>
    <m/>
    <s v=""/>
    <d v="2026-06-03T00:00:00"/>
    <n v="4320"/>
    <n v="129600"/>
    <n v="414.72"/>
    <n v="13451"/>
    <s v="Ret"/>
    <n v="180"/>
    <s v="No"/>
    <s v="No"/>
    <x v="0"/>
    <s v="Si"/>
    <s v="Si"/>
    <s v="No"/>
    <d v="2026-10-31T00:00:00"/>
    <s v=""/>
  </r>
  <r>
    <s v="M_A5_IZQ_"/>
    <x v="1"/>
    <x v="1"/>
    <n v="64"/>
    <m/>
    <m/>
    <x v="3"/>
    <n v="178"/>
    <x v="1"/>
    <n v="0.98888888888888893"/>
    <m/>
    <m/>
    <s v=""/>
    <d v="2026-06-03T00:00:00"/>
    <n v="2880"/>
    <n v="86400"/>
    <n v="276.48"/>
    <n v="13451"/>
    <s v="Ret"/>
    <n v="180"/>
    <s v="No"/>
    <s v="No"/>
    <x v="0"/>
    <s v="Si"/>
    <s v="Si"/>
    <s v="No"/>
    <d v="2026-10-31T00:00:00"/>
    <s v=""/>
  </r>
  <r>
    <s v="M_A6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A6_IZQ_"/>
    <x v="1"/>
    <x v="1"/>
    <n v="7"/>
    <m/>
    <m/>
    <x v="3"/>
    <n v="178"/>
    <x v="1"/>
    <n v="0.98888888888888893"/>
    <m/>
    <s v="SALDO ND"/>
    <s v="Excluir"/>
    <d v="2026-06-03T00:00:00"/>
    <n v="315"/>
    <n v="9450"/>
    <n v="30.24"/>
    <n v="13451"/>
    <s v="Ret"/>
    <n v="180"/>
    <s v="No"/>
    <s v="No"/>
    <x v="0"/>
    <s v="Si"/>
    <s v="Si"/>
    <s v="No"/>
    <d v="2026-10-31T00:00:00"/>
    <s v=""/>
  </r>
  <r>
    <s v="M_A7_DER_"/>
    <x v="3"/>
    <x v="3"/>
    <n v="92"/>
    <m/>
    <m/>
    <x v="4"/>
    <n v="357"/>
    <x v="1"/>
    <n v="0.9780821917808219"/>
    <m/>
    <s v="RETENIDO"/>
    <s v="Excluir"/>
    <d v="2026-05-28T00:00:00"/>
    <n v="4140"/>
    <n v="124200"/>
    <n v="409.86"/>
    <n v="2182"/>
    <s v="Ret"/>
    <n v="365"/>
    <s v="No"/>
    <s v="No"/>
    <x v="0"/>
    <s v="Si"/>
    <s v="Si"/>
    <s v="No"/>
    <d v="2027-04-28T00:00:00"/>
    <s v=""/>
  </r>
  <r>
    <s v="M_A7_IZQ_"/>
    <x v="1"/>
    <x v="1"/>
    <n v="80"/>
    <m/>
    <m/>
    <x v="2"/>
    <n v="179"/>
    <x v="1"/>
    <n v="0.99444444444444446"/>
    <m/>
    <m/>
    <s v=""/>
    <d v="2026-06-04T00:00:00"/>
    <n v="3600"/>
    <n v="108000"/>
    <n v="345.6"/>
    <n v="13451"/>
    <s v="Ret"/>
    <n v="180"/>
    <s v="No"/>
    <s v="No"/>
    <x v="0"/>
    <s v="Si"/>
    <s v="Si"/>
    <s v="No"/>
    <d v="2026-11-01T00:00:00"/>
    <s v=""/>
  </r>
  <r>
    <s v="M_A8_DER_"/>
    <x v="1"/>
    <x v="1"/>
    <n v="96"/>
    <m/>
    <m/>
    <x v="2"/>
    <n v="179"/>
    <x v="1"/>
    <n v="0.99444444444444446"/>
    <m/>
    <m/>
    <s v=""/>
    <d v="2026-06-04T00:00:00"/>
    <n v="4320"/>
    <n v="129600"/>
    <n v="414.72"/>
    <n v="13451"/>
    <s v="Ret"/>
    <n v="180"/>
    <s v="No"/>
    <s v="No"/>
    <x v="0"/>
    <s v="Si"/>
    <s v="Si"/>
    <s v="No"/>
    <d v="2026-11-01T00:00:00"/>
    <s v=""/>
  </r>
  <r>
    <s v="M_A8_IZQ_"/>
    <x v="1"/>
    <x v="1"/>
    <n v="13"/>
    <m/>
    <m/>
    <x v="3"/>
    <n v="178"/>
    <x v="1"/>
    <n v="0.98888888888888893"/>
    <m/>
    <s v="SALDO ND"/>
    <s v="Excluir"/>
    <d v="2026-06-03T00:00:00"/>
    <n v="585"/>
    <n v="17550"/>
    <n v="56.16"/>
    <n v="13451"/>
    <s v="Ret"/>
    <n v="180"/>
    <s v="No"/>
    <s v="No"/>
    <x v="0"/>
    <s v="Si"/>
    <s v="Si"/>
    <s v="No"/>
    <d v="2026-10-31T00:00:00"/>
    <s v=""/>
  </r>
  <r>
    <s v="M_A9_DER_"/>
    <x v="1"/>
    <x v="1"/>
    <n v="96"/>
    <m/>
    <m/>
    <x v="3"/>
    <n v="178"/>
    <x v="1"/>
    <n v="0.98888888888888893"/>
    <m/>
    <m/>
    <s v=""/>
    <d v="2026-06-03T00:00:00"/>
    <n v="4320"/>
    <n v="129600"/>
    <n v="414.72"/>
    <n v="13451"/>
    <s v="Ret"/>
    <n v="180"/>
    <s v="No"/>
    <s v="No"/>
    <x v="0"/>
    <s v="Si"/>
    <s v="Si"/>
    <s v="No"/>
    <d v="2026-10-31T00:00:00"/>
    <s v=""/>
  </r>
  <r>
    <s v="M_A9_IZQ_"/>
    <x v="1"/>
    <x v="1"/>
    <n v="96"/>
    <m/>
    <m/>
    <x v="3"/>
    <n v="178"/>
    <x v="1"/>
    <n v="0.98888888888888893"/>
    <m/>
    <m/>
    <s v=""/>
    <d v="2026-06-03T00:00:00"/>
    <n v="4320"/>
    <n v="129600"/>
    <n v="414.72"/>
    <n v="13451"/>
    <s v="Ret"/>
    <n v="180"/>
    <s v="No"/>
    <s v="No"/>
    <x v="0"/>
    <s v="Si"/>
    <s v="Si"/>
    <s v="No"/>
    <d v="2026-10-31T00:00:00"/>
    <s v=""/>
  </r>
  <r>
    <s v="M_A10_DER_"/>
    <x v="3"/>
    <x v="3"/>
    <n v="92"/>
    <m/>
    <m/>
    <x v="4"/>
    <n v="357"/>
    <x v="1"/>
    <n v="0.9780821917808219"/>
    <m/>
    <s v="RETENIDO"/>
    <s v="Excluir"/>
    <d v="2026-05-28T00:00:00"/>
    <n v="4140"/>
    <n v="124200"/>
    <n v="409.86"/>
    <n v="2182"/>
    <s v="Ret"/>
    <n v="365"/>
    <s v="No"/>
    <s v="No"/>
    <x v="0"/>
    <s v="Si"/>
    <s v="Si"/>
    <s v="No"/>
    <d v="2027-04-28T00:00:00"/>
    <s v=""/>
  </r>
  <r>
    <s v="M_A10_IZQ_"/>
    <x v="1"/>
    <x v="1"/>
    <n v="96"/>
    <m/>
    <m/>
    <x v="2"/>
    <n v="179"/>
    <x v="1"/>
    <n v="0.99444444444444446"/>
    <m/>
    <m/>
    <s v=""/>
    <d v="2026-06-04T00:00:00"/>
    <n v="4320"/>
    <n v="129600"/>
    <n v="414.72"/>
    <n v="13451"/>
    <s v="Ret"/>
    <n v="180"/>
    <s v="No"/>
    <s v="No"/>
    <x v="0"/>
    <s v="Si"/>
    <s v="Si"/>
    <s v="No"/>
    <d v="2026-11-01T00:00:00"/>
    <s v=""/>
  </r>
  <r>
    <s v="M_A11_DER_"/>
    <x v="1"/>
    <x v="1"/>
    <n v="96"/>
    <m/>
    <m/>
    <x v="3"/>
    <n v="178"/>
    <x v="1"/>
    <n v="0.98888888888888893"/>
    <m/>
    <m/>
    <s v=""/>
    <d v="2026-06-03T00:00:00"/>
    <n v="4320"/>
    <n v="129600"/>
    <n v="414.72"/>
    <n v="13451"/>
    <s v="Ret"/>
    <n v="180"/>
    <s v="No"/>
    <s v="No"/>
    <x v="0"/>
    <s v="Si"/>
    <s v="Si"/>
    <s v="No"/>
    <d v="2026-10-31T00:00:00"/>
    <s v=""/>
  </r>
  <r>
    <s v="M_A11_IZQ_"/>
    <x v="1"/>
    <x v="1"/>
    <n v="96"/>
    <m/>
    <m/>
    <x v="1"/>
    <n v="180"/>
    <x v="1"/>
    <n v="1"/>
    <s v="s"/>
    <m/>
    <s v=""/>
    <d v="2026-06-05T00:00:00"/>
    <n v="4320"/>
    <n v="129600"/>
    <n v="414.72"/>
    <n v="13451"/>
    <s v="Ret"/>
    <n v="180"/>
    <s v="No"/>
    <s v="No"/>
    <x v="0"/>
    <s v="Si"/>
    <s v="Si"/>
    <s v="No"/>
    <d v="2026-11-02T00:00:00"/>
    <s v=""/>
  </r>
  <r>
    <s v="M_A12_DER_"/>
    <x v="1"/>
    <x v="1"/>
    <n v="96"/>
    <m/>
    <m/>
    <x v="2"/>
    <n v="179"/>
    <x v="1"/>
    <n v="0.99444444444444446"/>
    <m/>
    <m/>
    <s v=""/>
    <d v="2026-06-04T00:00:00"/>
    <n v="4320"/>
    <n v="129600"/>
    <n v="414.72"/>
    <n v="13451"/>
    <s v="Ret"/>
    <n v="180"/>
    <s v="No"/>
    <s v="No"/>
    <x v="0"/>
    <s v="Si"/>
    <s v="Si"/>
    <s v="No"/>
    <d v="2026-11-01T00:00:00"/>
    <s v=""/>
  </r>
  <r>
    <s v="M_A12_IZQ_"/>
    <x v="1"/>
    <x v="1"/>
    <n v="96"/>
    <m/>
    <m/>
    <x v="2"/>
    <n v="179"/>
    <x v="1"/>
    <n v="0.99444444444444446"/>
    <m/>
    <m/>
    <s v=""/>
    <d v="2026-06-04T00:00:00"/>
    <n v="4320"/>
    <n v="129600"/>
    <n v="414.72"/>
    <n v="13451"/>
    <s v="Ret"/>
    <n v="180"/>
    <s v="No"/>
    <s v="No"/>
    <x v="0"/>
    <s v="Si"/>
    <s v="Si"/>
    <s v="No"/>
    <d v="2026-11-01T00:00:00"/>
    <s v=""/>
  </r>
  <r>
    <s v="M_A13_DER"/>
    <x v="1"/>
    <x v="1"/>
    <n v="96"/>
    <m/>
    <m/>
    <x v="2"/>
    <n v="179"/>
    <x v="1"/>
    <n v="0.99444444444444446"/>
    <m/>
    <m/>
    <s v=""/>
    <d v="2026-06-04T00:00:00"/>
    <n v="4320"/>
    <n v="129600"/>
    <n v="414.72"/>
    <n v="13451"/>
    <s v="Ret"/>
    <n v="180"/>
    <s v="No"/>
    <s v="No"/>
    <x v="0"/>
    <s v="Si"/>
    <s v="Si"/>
    <s v="No"/>
    <d v="2026-11-01T00:00:00"/>
    <s v=""/>
  </r>
  <r>
    <s v="M_A13_IZQ"/>
    <x v="1"/>
    <x v="1"/>
    <n v="96"/>
    <m/>
    <m/>
    <x v="2"/>
    <n v="179"/>
    <x v="1"/>
    <n v="0.99444444444444446"/>
    <m/>
    <m/>
    <s v=""/>
    <d v="2026-06-04T00:00:00"/>
    <n v="4320"/>
    <n v="129600"/>
    <n v="414.72"/>
    <n v="13451"/>
    <s v="Ret"/>
    <n v="180"/>
    <s v="No"/>
    <s v="No"/>
    <x v="0"/>
    <s v="Si"/>
    <s v="Si"/>
    <s v="No"/>
    <d v="2026-11-01T00:00:00"/>
    <s v=""/>
  </r>
  <r>
    <s v="M_A14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A14_IZQ_"/>
    <x v="1"/>
    <x v="1"/>
    <n v="96"/>
    <m/>
    <m/>
    <x v="2"/>
    <n v="179"/>
    <x v="1"/>
    <n v="0.99444444444444446"/>
    <m/>
    <m/>
    <s v=""/>
    <d v="2026-06-04T00:00:00"/>
    <n v="4320"/>
    <n v="129600"/>
    <n v="414.72"/>
    <n v="13451"/>
    <s v="Ret"/>
    <n v="180"/>
    <s v="No"/>
    <s v="No"/>
    <x v="0"/>
    <s v="Si"/>
    <s v="Si"/>
    <s v="No"/>
    <d v="2026-11-01T00:00:00"/>
    <s v=""/>
  </r>
  <r>
    <s v="BH_BAHIA 1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BH_BAHIA 2_DER"/>
    <x v="4"/>
    <x v="4"/>
    <n v="39"/>
    <m/>
    <m/>
    <x v="5"/>
    <n v="267"/>
    <x v="1"/>
    <n v="0.98888888888888893"/>
    <m/>
    <m/>
    <s v=""/>
    <d v="2026-06-02T00:00:00"/>
    <n v="18720"/>
    <n v="112320"/>
    <n v="370.65600000000001"/>
    <n v="2174"/>
    <s v="Lata"/>
    <n v="270"/>
    <s v="No"/>
    <s v="No"/>
    <x v="0"/>
    <s v="Si"/>
    <s v="Si"/>
    <s v="No"/>
    <d v="2027-01-28T00:00:00"/>
    <s v=""/>
  </r>
  <r>
    <s v="BH_BAHIA 2_IZQ_"/>
    <x v="4"/>
    <x v="4"/>
    <n v="52"/>
    <m/>
    <m/>
    <x v="6"/>
    <n v="266"/>
    <x v="1"/>
    <n v="0.98518518518518516"/>
    <m/>
    <m/>
    <s v=""/>
    <d v="2026-06-01T00:00:00"/>
    <n v="24960"/>
    <n v="149760"/>
    <n v="494.20800000000003"/>
    <n v="2174"/>
    <s v="Lata"/>
    <n v="270"/>
    <s v="No"/>
    <s v="No"/>
    <x v="0"/>
    <s v="Si"/>
    <s v="Si"/>
    <s v="No"/>
    <d v="2027-01-27T00:00:00"/>
    <s v=""/>
  </r>
  <r>
    <s v="BH_BAHIA 3_DER"/>
    <x v="5"/>
    <x v="5"/>
    <m/>
    <m/>
    <m/>
    <x v="0"/>
    <s v=""/>
    <x v="0"/>
    <s v=""/>
    <m/>
    <s v="ENVASE"/>
    <s v="Excluir"/>
    <s v=""/>
    <n v="0"/>
    <n v="0"/>
    <n v="0"/>
    <n v="446"/>
    <s v="Envase"/>
    <n v="0"/>
    <s v="No"/>
    <s v="Si"/>
    <x v="0"/>
    <s v="Si"/>
    <s v="No"/>
    <s v="No"/>
    <s v=""/>
    <s v=""/>
  </r>
  <r>
    <s v="BH_BAHIA 3_IZQ"/>
    <x v="6"/>
    <x v="6"/>
    <n v="52"/>
    <m/>
    <m/>
    <x v="0"/>
    <s v=""/>
    <x v="0"/>
    <s v=""/>
    <m/>
    <m/>
    <s v=""/>
    <s v=""/>
    <n v="24960"/>
    <n v="149760"/>
    <n v="494.20800000000003"/>
    <n v="16210"/>
    <s v="Lata"/>
    <n v="365"/>
    <s v="No"/>
    <s v="No"/>
    <x v="0"/>
    <s v="Si"/>
    <s v="Si"/>
    <s v="No"/>
    <n v="-30"/>
    <s v=""/>
  </r>
  <r>
    <s v="BH_BAHIA 4 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BH_BAHIA 4 IZQ"/>
    <x v="1"/>
    <x v="1"/>
    <n v="56"/>
    <m/>
    <m/>
    <x v="1"/>
    <n v="180"/>
    <x v="1"/>
    <n v="1"/>
    <s v="s"/>
    <m/>
    <s v=""/>
    <d v="2026-06-05T00:00:00"/>
    <n v="2520"/>
    <n v="75600"/>
    <n v="241.92"/>
    <n v="13451"/>
    <s v="Ret"/>
    <n v="180"/>
    <s v="No"/>
    <s v="No"/>
    <x v="0"/>
    <s v="Si"/>
    <s v="Si"/>
    <s v="No"/>
    <d v="2026-11-02T00:00:00"/>
    <s v=""/>
  </r>
  <r>
    <s v="BH_BAHIA 5_DER_"/>
    <x v="4"/>
    <x v="4"/>
    <n v="52"/>
    <m/>
    <m/>
    <x v="5"/>
    <n v="267"/>
    <x v="1"/>
    <n v="0.98888888888888893"/>
    <m/>
    <m/>
    <s v=""/>
    <d v="2026-06-02T00:00:00"/>
    <n v="24960"/>
    <n v="149760"/>
    <n v="494.20800000000003"/>
    <n v="2174"/>
    <s v="Lata"/>
    <n v="270"/>
    <s v="No"/>
    <s v="No"/>
    <x v="0"/>
    <s v="Si"/>
    <s v="Si"/>
    <s v="No"/>
    <d v="2027-01-28T00:00:00"/>
    <s v=""/>
  </r>
  <r>
    <s v="BH_BAHIA 5 IZQ_"/>
    <x v="5"/>
    <x v="5"/>
    <m/>
    <m/>
    <m/>
    <x v="0"/>
    <s v=""/>
    <x v="0"/>
    <s v=""/>
    <m/>
    <s v="ENVASE"/>
    <s v="Excluir"/>
    <s v=""/>
    <n v="0"/>
    <n v="0"/>
    <n v="0"/>
    <n v="446"/>
    <s v="Envase"/>
    <n v="0"/>
    <s v="No"/>
    <s v="Si"/>
    <x v="0"/>
    <s v="Si"/>
    <s v="No"/>
    <s v="No"/>
    <s v=""/>
    <s v=""/>
  </r>
  <r>
    <s v="M_B1_IZQ_"/>
    <x v="7"/>
    <x v="7"/>
    <m/>
    <m/>
    <m/>
    <x v="0"/>
    <s v=""/>
    <x v="0"/>
    <s v=""/>
    <m/>
    <s v="ENVASE"/>
    <s v="Excluir"/>
    <s v=""/>
    <n v="0"/>
    <n v="0"/>
    <n v="0"/>
    <n v="1430"/>
    <s v="Envase"/>
    <n v="0"/>
    <s v="No"/>
    <s v="Si"/>
    <x v="0"/>
    <s v="Si"/>
    <s v="No"/>
    <s v="No"/>
    <s v=""/>
    <s v=""/>
  </r>
  <r>
    <s v="M_B1_DER_"/>
    <x v="7"/>
    <x v="7"/>
    <m/>
    <m/>
    <m/>
    <x v="0"/>
    <s v=""/>
    <x v="0"/>
    <s v=""/>
    <m/>
    <s v="ENVASE"/>
    <s v="Excluir"/>
    <s v=""/>
    <n v="0"/>
    <n v="0"/>
    <n v="0"/>
    <n v="1430"/>
    <s v="Envase"/>
    <n v="0"/>
    <s v="No"/>
    <s v="Si"/>
    <x v="0"/>
    <s v="Si"/>
    <s v="No"/>
    <s v="No"/>
    <s v=""/>
    <s v=""/>
  </r>
  <r>
    <s v="M_B2 IZQ"/>
    <x v="8"/>
    <x v="8"/>
    <n v="88"/>
    <m/>
    <m/>
    <x v="7"/>
    <n v="364"/>
    <x v="1"/>
    <n v="0.99726027397260275"/>
    <s v="MARCAR"/>
    <s v="MAQUILA"/>
    <s v="Excluir"/>
    <d v="2026-06-04T00:00:00"/>
    <n v="3960"/>
    <n v="118800"/>
    <n v="392.04"/>
    <n v="22512"/>
    <s v="NR"/>
    <n v="365"/>
    <s v="No"/>
    <s v="No"/>
    <x v="0"/>
    <s v="Si"/>
    <s v="Si"/>
    <s v="No"/>
    <d v="2027-05-05T00:00:00"/>
    <s v=""/>
  </r>
  <r>
    <s v="M_B2_DER_"/>
    <x v="8"/>
    <x v="8"/>
    <n v="88"/>
    <m/>
    <m/>
    <x v="7"/>
    <n v="364"/>
    <x v="1"/>
    <n v="0.99726027397260275"/>
    <s v="MARCAR"/>
    <s v="MAQUILA"/>
    <s v="Excluir"/>
    <d v="2026-06-04T00:00:00"/>
    <n v="3960"/>
    <n v="118800"/>
    <n v="392.04"/>
    <n v="22512"/>
    <s v="NR"/>
    <n v="365"/>
    <s v="No"/>
    <s v="No"/>
    <x v="0"/>
    <s v="Si"/>
    <s v="Si"/>
    <s v="No"/>
    <d v="2027-05-05T00:00:00"/>
    <s v=""/>
  </r>
  <r>
    <s v="M_B3_IZQ_"/>
    <x v="9"/>
    <x v="9"/>
    <n v="72"/>
    <m/>
    <m/>
    <x v="8"/>
    <n v="175"/>
    <x v="1"/>
    <n v="0.97222222222222221"/>
    <m/>
    <m/>
    <s v=""/>
    <d v="2026-05-31T00:00:00"/>
    <n v="3240"/>
    <n v="97200"/>
    <n v="320.76"/>
    <n v="20867"/>
    <s v="Ret"/>
    <n v="180"/>
    <s v="No"/>
    <s v="No"/>
    <x v="0"/>
    <s v="Si"/>
    <s v="Si"/>
    <s v="No"/>
    <d v="2026-10-28T00:00:00"/>
    <s v=""/>
  </r>
  <r>
    <s v="M_B3_DER_"/>
    <x v="1"/>
    <x v="1"/>
    <n v="88"/>
    <m/>
    <m/>
    <x v="1"/>
    <n v="180"/>
    <x v="1"/>
    <n v="1"/>
    <m/>
    <m/>
    <s v=""/>
    <d v="2026-06-05T00:00:00"/>
    <n v="3960"/>
    <n v="118800"/>
    <n v="380.16"/>
    <n v="13451"/>
    <s v="Ret"/>
    <n v="180"/>
    <s v="No"/>
    <s v="No"/>
    <x v="0"/>
    <s v="Si"/>
    <s v="Si"/>
    <s v="No"/>
    <d v="2026-11-02T00:00:00"/>
    <s v=""/>
  </r>
  <r>
    <s v="M_B4_IZQ_"/>
    <x v="1"/>
    <x v="1"/>
    <n v="88"/>
    <m/>
    <m/>
    <x v="2"/>
    <n v="179"/>
    <x v="1"/>
    <n v="0.99444444444444446"/>
    <m/>
    <m/>
    <s v=""/>
    <d v="2026-06-04T00:00:00"/>
    <n v="3960"/>
    <n v="118800"/>
    <n v="380.16"/>
    <n v="13451"/>
    <s v="Ret"/>
    <n v="180"/>
    <s v="No"/>
    <s v="No"/>
    <x v="0"/>
    <s v="Si"/>
    <s v="Si"/>
    <s v="No"/>
    <d v="2026-11-01T00:00:00"/>
    <s v=""/>
  </r>
  <r>
    <s v="M_B4_DER_"/>
    <x v="1"/>
    <x v="1"/>
    <n v="88"/>
    <m/>
    <m/>
    <x v="2"/>
    <n v="179"/>
    <x v="1"/>
    <n v="0.99444444444444446"/>
    <m/>
    <m/>
    <s v=""/>
    <d v="2026-06-04T00:00:00"/>
    <n v="3960"/>
    <n v="118800"/>
    <n v="380.16"/>
    <n v="13451"/>
    <s v="Ret"/>
    <n v="180"/>
    <s v="No"/>
    <s v="No"/>
    <x v="0"/>
    <s v="Si"/>
    <s v="Si"/>
    <s v="No"/>
    <d v="2026-11-01T00:00:00"/>
    <s v=""/>
  </r>
  <r>
    <s v="M_B5_IZQ_"/>
    <x v="10"/>
    <x v="10"/>
    <n v="12"/>
    <m/>
    <m/>
    <x v="9"/>
    <n v="166"/>
    <x v="1"/>
    <n v="0.92222222222222228"/>
    <m/>
    <m/>
    <s v=""/>
    <d v="2026-05-22T00:00:00"/>
    <n v="432"/>
    <n v="6912"/>
    <n v="51.84"/>
    <n v="3664"/>
    <s v="Ret"/>
    <n v="180"/>
    <s v="No"/>
    <s v="No"/>
    <x v="0"/>
    <s v="Si"/>
    <s v="Si"/>
    <s v="No"/>
    <d v="2026-10-19T00:00:00"/>
    <s v=""/>
  </r>
  <r>
    <s v="M_B5_DER_"/>
    <x v="8"/>
    <x v="8"/>
    <n v="88"/>
    <m/>
    <m/>
    <x v="10"/>
    <n v="365"/>
    <x v="1"/>
    <n v="1"/>
    <s v="MARCAR"/>
    <s v="MAQUILA"/>
    <s v="Excluir"/>
    <d v="2026-06-05T00:00:00"/>
    <n v="3960"/>
    <n v="118800"/>
    <n v="392.04"/>
    <n v="22512"/>
    <s v="NR"/>
    <n v="365"/>
    <s v="No"/>
    <s v="No"/>
    <x v="0"/>
    <s v="Si"/>
    <s v="Si"/>
    <s v="No"/>
    <d v="2027-05-06T00:00:00"/>
    <s v=""/>
  </r>
  <r>
    <s v="M_B6_IZQ_"/>
    <x v="5"/>
    <x v="5"/>
    <m/>
    <m/>
    <m/>
    <x v="0"/>
    <s v=""/>
    <x v="0"/>
    <s v=""/>
    <m/>
    <s v="ENVASE"/>
    <s v="Excluir"/>
    <s v=""/>
    <n v="0"/>
    <n v="0"/>
    <n v="0"/>
    <n v="446"/>
    <s v="Envase"/>
    <n v="0"/>
    <s v="No"/>
    <s v="Si"/>
    <x v="0"/>
    <s v="Si"/>
    <s v="No"/>
    <s v="No"/>
    <s v=""/>
    <s v=""/>
  </r>
  <r>
    <s v="M_B6_DER_"/>
    <x v="9"/>
    <x v="9"/>
    <n v="88"/>
    <m/>
    <m/>
    <x v="8"/>
    <n v="175"/>
    <x v="1"/>
    <n v="0.97222222222222221"/>
    <m/>
    <m/>
    <s v=""/>
    <d v="2026-05-31T00:00:00"/>
    <n v="3960"/>
    <n v="118800"/>
    <n v="392.04"/>
    <n v="20867"/>
    <s v="Ret"/>
    <n v="180"/>
    <s v="No"/>
    <s v="No"/>
    <x v="0"/>
    <s v="Si"/>
    <s v="Si"/>
    <s v="No"/>
    <d v="2026-10-28T00:00:00"/>
    <s v=""/>
  </r>
  <r>
    <s v="M_B7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B7_DER_"/>
    <x v="8"/>
    <x v="8"/>
    <n v="88"/>
    <m/>
    <m/>
    <x v="7"/>
    <n v="364"/>
    <x v="1"/>
    <n v="0.99726027397260275"/>
    <m/>
    <s v="MAQUILA"/>
    <s v="Excluir"/>
    <d v="2026-06-04T00:00:00"/>
    <n v="3960"/>
    <n v="118800"/>
    <n v="392.04"/>
    <n v="22512"/>
    <s v="NR"/>
    <n v="365"/>
    <s v="No"/>
    <s v="No"/>
    <x v="0"/>
    <s v="Si"/>
    <s v="Si"/>
    <s v="No"/>
    <d v="2027-05-05T00:00:00"/>
    <s v=""/>
  </r>
  <r>
    <s v="M_B8_IZQ_"/>
    <x v="1"/>
    <x v="1"/>
    <n v="88"/>
    <m/>
    <m/>
    <x v="1"/>
    <n v="180"/>
    <x v="1"/>
    <n v="1"/>
    <s v="s"/>
    <m/>
    <s v=""/>
    <d v="2026-06-05T00:00:00"/>
    <n v="3960"/>
    <n v="118800"/>
    <n v="380.16"/>
    <n v="13451"/>
    <s v="Ret"/>
    <n v="180"/>
    <s v="No"/>
    <s v="No"/>
    <x v="0"/>
    <s v="Si"/>
    <s v="Si"/>
    <s v="No"/>
    <d v="2026-11-02T00:00:00"/>
    <s v=""/>
  </r>
  <r>
    <s v="M_B8_DER_"/>
    <x v="8"/>
    <x v="8"/>
    <n v="48"/>
    <m/>
    <m/>
    <x v="11"/>
    <n v="362"/>
    <x v="1"/>
    <n v="0.99178082191780825"/>
    <s v="MARCAR"/>
    <s v="MAQUILA"/>
    <s v="Excluir"/>
    <d v="2026-06-02T00:00:00"/>
    <n v="2160"/>
    <n v="64800"/>
    <n v="213.84"/>
    <n v="22512"/>
    <s v="NR"/>
    <n v="365"/>
    <s v="No"/>
    <s v="No"/>
    <x v="0"/>
    <s v="Si"/>
    <s v="Si"/>
    <s v="No"/>
    <d v="2027-05-03T00:00:00"/>
    <s v=""/>
  </r>
  <r>
    <s v="M_B9_IZQ_"/>
    <x v="8"/>
    <x v="8"/>
    <n v="88"/>
    <m/>
    <m/>
    <x v="7"/>
    <n v="364"/>
    <x v="1"/>
    <n v="0.99726027397260275"/>
    <m/>
    <s v="MAQUILA"/>
    <s v="Excluir"/>
    <d v="2026-06-04T00:00:00"/>
    <n v="3960"/>
    <n v="118800"/>
    <n v="392.04"/>
    <n v="22512"/>
    <s v="NR"/>
    <n v="365"/>
    <s v="No"/>
    <s v="No"/>
    <x v="0"/>
    <s v="Si"/>
    <s v="Si"/>
    <s v="No"/>
    <d v="2027-05-05T00:00:00"/>
    <s v=""/>
  </r>
  <r>
    <s v="M_B9_DER_"/>
    <x v="8"/>
    <x v="8"/>
    <n v="88"/>
    <m/>
    <m/>
    <x v="12"/>
    <n v="363"/>
    <x v="1"/>
    <n v="0.9945205479452055"/>
    <s v="MARCAR"/>
    <s v="MAQUILA"/>
    <s v="Excluir"/>
    <d v="2026-06-03T00:00:00"/>
    <n v="3960"/>
    <n v="118800"/>
    <n v="392.04"/>
    <n v="22512"/>
    <s v="NR"/>
    <n v="365"/>
    <s v="No"/>
    <s v="No"/>
    <x v="0"/>
    <s v="Si"/>
    <s v="Si"/>
    <s v="No"/>
    <d v="2027-05-04T00:00:00"/>
    <s v=""/>
  </r>
  <r>
    <s v="M_B10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B10_DER"/>
    <x v="8"/>
    <x v="8"/>
    <n v="17"/>
    <m/>
    <m/>
    <x v="13"/>
    <n v="361"/>
    <x v="1"/>
    <n v="0.989041095890411"/>
    <s v="MARCAR"/>
    <s v="MAQUILA"/>
    <s v="Excluir"/>
    <d v="2026-06-01T00:00:00"/>
    <n v="765"/>
    <n v="22950"/>
    <n v="75.734999999999999"/>
    <n v="22512"/>
    <s v="NR"/>
    <n v="365"/>
    <s v="No"/>
    <s v="No"/>
    <x v="0"/>
    <s v="Si"/>
    <s v="Si"/>
    <s v="No"/>
    <d v="2027-05-02T00:00:00"/>
    <s v=""/>
  </r>
  <r>
    <s v="M_B11_IZQ_"/>
    <x v="1"/>
    <x v="1"/>
    <n v="88"/>
    <m/>
    <m/>
    <x v="1"/>
    <n v="180"/>
    <x v="1"/>
    <n v="1"/>
    <s v="s"/>
    <m/>
    <s v=""/>
    <d v="2026-06-05T00:00:00"/>
    <n v="3960"/>
    <n v="118800"/>
    <n v="380.16"/>
    <n v="13451"/>
    <s v="Ret"/>
    <n v="180"/>
    <s v="No"/>
    <s v="No"/>
    <x v="0"/>
    <s v="Si"/>
    <s v="Si"/>
    <s v="No"/>
    <d v="2026-11-02T00:00:00"/>
    <s v=""/>
  </r>
  <r>
    <s v="M_B11_DER_"/>
    <x v="1"/>
    <x v="1"/>
    <n v="88"/>
    <m/>
    <m/>
    <x v="1"/>
    <n v="180"/>
    <x v="1"/>
    <n v="1"/>
    <m/>
    <m/>
    <s v=""/>
    <d v="2026-06-05T00:00:00"/>
    <n v="3960"/>
    <n v="118800"/>
    <n v="380.16"/>
    <n v="13451"/>
    <s v="Ret"/>
    <n v="180"/>
    <s v="No"/>
    <s v="No"/>
    <x v="0"/>
    <s v="Si"/>
    <s v="Si"/>
    <s v="No"/>
    <d v="2026-11-02T00:00:00"/>
    <s v=""/>
  </r>
  <r>
    <s v="M_B12_IZQ_"/>
    <x v="8"/>
    <x v="8"/>
    <n v="88"/>
    <m/>
    <m/>
    <x v="12"/>
    <n v="363"/>
    <x v="1"/>
    <n v="0.9945205479452055"/>
    <s v="MARCAR"/>
    <s v="MAQUILA"/>
    <s v="Excluir"/>
    <d v="2026-06-03T00:00:00"/>
    <n v="3960"/>
    <n v="118800"/>
    <n v="392.04"/>
    <n v="22512"/>
    <s v="NR"/>
    <n v="365"/>
    <s v="No"/>
    <s v="No"/>
    <x v="0"/>
    <s v="Si"/>
    <s v="Si"/>
    <s v="No"/>
    <d v="2027-05-04T00:00:00"/>
    <s v=""/>
  </r>
  <r>
    <s v="M_B12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B13_IZQ_"/>
    <x v="1"/>
    <x v="1"/>
    <n v="88"/>
    <m/>
    <m/>
    <x v="1"/>
    <n v="180"/>
    <x v="1"/>
    <n v="1"/>
    <s v="s"/>
    <m/>
    <s v=""/>
    <d v="2026-06-05T00:00:00"/>
    <n v="3960"/>
    <n v="118800"/>
    <n v="380.16"/>
    <n v="13451"/>
    <s v="Ret"/>
    <n v="180"/>
    <s v="No"/>
    <s v="No"/>
    <x v="0"/>
    <s v="Si"/>
    <s v="Si"/>
    <s v="No"/>
    <d v="2026-11-02T00:00:00"/>
    <s v=""/>
  </r>
  <r>
    <s v="M_B13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B14_IZQ_"/>
    <x v="8"/>
    <x v="8"/>
    <n v="88"/>
    <m/>
    <m/>
    <x v="11"/>
    <n v="362"/>
    <x v="1"/>
    <n v="0.99178082191780825"/>
    <s v="MARCAR"/>
    <s v="MAQUILA"/>
    <s v="Excluir"/>
    <d v="2026-06-02T00:00:00"/>
    <n v="3960"/>
    <n v="118800"/>
    <n v="392.04"/>
    <n v="22512"/>
    <s v="NR"/>
    <n v="365"/>
    <s v="No"/>
    <s v="No"/>
    <x v="0"/>
    <s v="Si"/>
    <s v="Si"/>
    <s v="No"/>
    <d v="2027-05-03T00:00:00"/>
    <s v=""/>
  </r>
  <r>
    <s v="M_B14_DER_"/>
    <x v="8"/>
    <x v="8"/>
    <n v="88"/>
    <m/>
    <m/>
    <x v="11"/>
    <n v="362"/>
    <x v="1"/>
    <n v="0.99178082191780825"/>
    <s v="MARCAR"/>
    <s v="MAQUILA"/>
    <s v="Excluir"/>
    <d v="2026-06-02T00:00:00"/>
    <n v="3960"/>
    <n v="118800"/>
    <n v="392.04"/>
    <n v="22512"/>
    <s v="NR"/>
    <n v="365"/>
    <s v="No"/>
    <s v="No"/>
    <x v="0"/>
    <s v="Si"/>
    <s v="Si"/>
    <s v="No"/>
    <d v="2027-05-03T00:00:00"/>
    <s v=""/>
  </r>
  <r>
    <s v="M_COLUMNA B"/>
    <x v="8"/>
    <x v="8"/>
    <n v="1"/>
    <n v="40"/>
    <m/>
    <x v="11"/>
    <n v="362"/>
    <x v="1"/>
    <n v="0.99178082191780825"/>
    <m/>
    <s v="MAQUILA"/>
    <s v="Excluir"/>
    <d v="2026-06-02T00:00:00"/>
    <n v="85"/>
    <n v="2550"/>
    <n v="8.4149999999999991"/>
    <n v="22512"/>
    <s v="NR"/>
    <n v="365"/>
    <s v="No"/>
    <s v="No"/>
    <x v="0"/>
    <s v="Si"/>
    <s v="Si"/>
    <s v="No"/>
    <d v="2027-05-03T00:00:00"/>
    <s v=""/>
  </r>
  <r>
    <s v="M_B15_IZQ_"/>
    <x v="11"/>
    <x v="11"/>
    <n v="46"/>
    <m/>
    <m/>
    <x v="14"/>
    <n v="173"/>
    <x v="1"/>
    <n v="0.96111111111111114"/>
    <m/>
    <m/>
    <s v=""/>
    <d v="2026-05-29T00:00:00"/>
    <n v="2070"/>
    <n v="62100"/>
    <n v="204.93"/>
    <n v="21156"/>
    <s v="Ret"/>
    <n v="180"/>
    <s v="No"/>
    <s v="No"/>
    <x v="0"/>
    <s v="Si"/>
    <s v="Si"/>
    <s v="No"/>
    <d v="2026-10-26T00:00:00"/>
    <s v=""/>
  </r>
  <r>
    <s v="M_B15_DER_"/>
    <x v="1"/>
    <x v="1"/>
    <n v="104"/>
    <m/>
    <m/>
    <x v="2"/>
    <n v="179"/>
    <x v="1"/>
    <n v="0.99444444444444446"/>
    <m/>
    <m/>
    <s v=""/>
    <d v="2026-06-04T00:00:00"/>
    <n v="4680"/>
    <n v="140400"/>
    <n v="449.28"/>
    <n v="13451"/>
    <s v="Ret"/>
    <n v="180"/>
    <s v="No"/>
    <s v="No"/>
    <x v="0"/>
    <s v="Si"/>
    <s v="Si"/>
    <s v="No"/>
    <d v="2026-11-01T00:00:00"/>
    <s v=""/>
  </r>
  <r>
    <s v="M_B16_IZQ_"/>
    <x v="12"/>
    <x v="12"/>
    <n v="72"/>
    <m/>
    <m/>
    <x v="15"/>
    <n v="169"/>
    <x v="1"/>
    <n v="0.93888888888888888"/>
    <m/>
    <m/>
    <s v=""/>
    <d v="2026-05-25T00:00:00"/>
    <n v="3240"/>
    <n v="97200"/>
    <n v="320.76"/>
    <n v="2511"/>
    <s v="Ret"/>
    <n v="180"/>
    <s v="No"/>
    <s v="No"/>
    <x v="0"/>
    <s v="Si"/>
    <s v="Si"/>
    <s v="No"/>
    <d v="2026-10-22T00:00:00"/>
    <s v=""/>
  </r>
  <r>
    <s v="M_B16_DER_"/>
    <x v="11"/>
    <x v="11"/>
    <n v="100"/>
    <m/>
    <m/>
    <x v="14"/>
    <n v="173"/>
    <x v="1"/>
    <n v="0.96111111111111114"/>
    <m/>
    <m/>
    <s v=""/>
    <d v="2026-05-29T00:00:00"/>
    <n v="4500"/>
    <n v="135000"/>
    <n v="445.5"/>
    <n v="21156"/>
    <s v="Ret"/>
    <n v="180"/>
    <s v="No"/>
    <s v="No"/>
    <x v="0"/>
    <s v="Si"/>
    <s v="Si"/>
    <s v="No"/>
    <d v="2026-10-26T00:00:00"/>
    <s v=""/>
  </r>
  <r>
    <s v="M_B17_IZQ_"/>
    <x v="8"/>
    <x v="8"/>
    <n v="104"/>
    <m/>
    <m/>
    <x v="12"/>
    <n v="363"/>
    <x v="1"/>
    <n v="0.9945205479452055"/>
    <s v="MARCAR"/>
    <s v="MAQUILA"/>
    <s v="Excluir"/>
    <d v="2026-06-03T00:00:00"/>
    <n v="4680"/>
    <n v="140400"/>
    <n v="463.32"/>
    <n v="22512"/>
    <s v="NR"/>
    <n v="365"/>
    <s v="No"/>
    <s v="No"/>
    <x v="0"/>
    <s v="Si"/>
    <s v="Si"/>
    <s v="No"/>
    <d v="2027-05-04T00:00:00"/>
    <s v=""/>
  </r>
  <r>
    <s v="M_B17_DER_"/>
    <x v="8"/>
    <x v="8"/>
    <n v="104"/>
    <m/>
    <m/>
    <x v="12"/>
    <n v="363"/>
    <x v="1"/>
    <n v="0.9945205479452055"/>
    <s v="MARCAR"/>
    <s v="MAQUILA"/>
    <s v="Excluir"/>
    <d v="2026-06-03T00:00:00"/>
    <n v="4680"/>
    <n v="140400"/>
    <n v="463.32"/>
    <n v="22512"/>
    <s v="NR"/>
    <n v="365"/>
    <s v="No"/>
    <s v="No"/>
    <x v="0"/>
    <s v="Si"/>
    <s v="Si"/>
    <s v="No"/>
    <d v="2027-05-04T00:00:00"/>
    <s v=""/>
  </r>
  <r>
    <s v="M_B18_IZQ_"/>
    <x v="8"/>
    <x v="8"/>
    <n v="104"/>
    <m/>
    <m/>
    <x v="12"/>
    <n v="363"/>
    <x v="1"/>
    <n v="0.9945205479452055"/>
    <s v="MARCAR"/>
    <s v="MAQUILA"/>
    <s v="Excluir"/>
    <d v="2026-06-03T00:00:00"/>
    <n v="4680"/>
    <n v="140400"/>
    <n v="463.32"/>
    <n v="22512"/>
    <s v="NR"/>
    <n v="365"/>
    <s v="No"/>
    <s v="No"/>
    <x v="0"/>
    <s v="Si"/>
    <s v="Si"/>
    <s v="No"/>
    <d v="2027-05-04T00:00:00"/>
    <s v=""/>
  </r>
  <r>
    <s v="M_B18_DER_"/>
    <x v="1"/>
    <x v="1"/>
    <n v="104"/>
    <m/>
    <m/>
    <x v="1"/>
    <n v="180"/>
    <x v="1"/>
    <n v="1"/>
    <s v="s"/>
    <m/>
    <s v=""/>
    <d v="2026-06-05T00:00:00"/>
    <n v="4680"/>
    <n v="140400"/>
    <n v="449.28"/>
    <n v="13451"/>
    <s v="Ret"/>
    <n v="180"/>
    <s v="No"/>
    <s v="No"/>
    <x v="0"/>
    <s v="Si"/>
    <s v="Si"/>
    <s v="No"/>
    <d v="2026-11-02T00:00:00"/>
    <s v=""/>
  </r>
  <r>
    <s v="M_B19_IZQ_"/>
    <x v="13"/>
    <x v="13"/>
    <n v="56"/>
    <m/>
    <m/>
    <x v="16"/>
    <n v="172"/>
    <x v="1"/>
    <n v="0.9555555555555556"/>
    <m/>
    <m/>
    <s v=""/>
    <d v="2026-05-28T00:00:00"/>
    <n v="2520"/>
    <n v="75600"/>
    <n v="249.48"/>
    <n v="3751"/>
    <s v="Ret"/>
    <n v="180"/>
    <s v="No"/>
    <s v="No"/>
    <x v="0"/>
    <s v="Si"/>
    <s v="Si"/>
    <s v="No"/>
    <d v="2026-10-25T00:00:00"/>
    <s v=""/>
  </r>
  <r>
    <s v="M_B19_DER_"/>
    <x v="13"/>
    <x v="13"/>
    <n v="104"/>
    <m/>
    <m/>
    <x v="17"/>
    <n v="171"/>
    <x v="1"/>
    <n v="0.95"/>
    <m/>
    <m/>
    <s v=""/>
    <d v="2026-05-27T00:00:00"/>
    <n v="4680"/>
    <n v="140400"/>
    <n v="463.32"/>
    <n v="3751"/>
    <s v="Ret"/>
    <n v="180"/>
    <s v="No"/>
    <s v="No"/>
    <x v="0"/>
    <s v="Si"/>
    <s v="Si"/>
    <s v="No"/>
    <d v="2026-10-24T00:00:00"/>
    <s v=""/>
  </r>
  <r>
    <s v="M_B20_IZQ_"/>
    <x v="13"/>
    <x v="13"/>
    <n v="104"/>
    <m/>
    <m/>
    <x v="17"/>
    <n v="171"/>
    <x v="1"/>
    <n v="0.95"/>
    <m/>
    <m/>
    <s v=""/>
    <d v="2026-05-27T00:00:00"/>
    <n v="4680"/>
    <n v="140400"/>
    <n v="463.32"/>
    <n v="3751"/>
    <s v="Ret"/>
    <n v="180"/>
    <s v="No"/>
    <s v="No"/>
    <x v="0"/>
    <s v="Si"/>
    <s v="Si"/>
    <s v="No"/>
    <d v="2026-10-24T00:00:00"/>
    <s v=""/>
  </r>
  <r>
    <s v="M_B20_DER_"/>
    <x v="8"/>
    <x v="8"/>
    <n v="104"/>
    <m/>
    <m/>
    <x v="7"/>
    <n v="364"/>
    <x v="1"/>
    <n v="0.99726027397260275"/>
    <s v="LLENANDO"/>
    <s v="MAQUILA"/>
    <s v="Excluir"/>
    <d v="2026-06-04T00:00:00"/>
    <n v="4680"/>
    <n v="140400"/>
    <n v="463.32"/>
    <n v="22512"/>
    <s v="NR"/>
    <n v="365"/>
    <s v="No"/>
    <s v="No"/>
    <x v="0"/>
    <s v="Si"/>
    <s v="Si"/>
    <s v="No"/>
    <d v="2027-05-05T00:00:00"/>
    <s v=""/>
  </r>
  <r>
    <s v="M_B21_IZQ_"/>
    <x v="13"/>
    <x v="13"/>
    <n v="100"/>
    <m/>
    <m/>
    <x v="16"/>
    <n v="172"/>
    <x v="1"/>
    <n v="0.9555555555555556"/>
    <s v="DEFECTO EN TAPA"/>
    <s v="RETENIDO"/>
    <s v="Excluir"/>
    <d v="2026-05-28T00:00:00"/>
    <n v="4500"/>
    <n v="135000"/>
    <n v="445.5"/>
    <n v="3751"/>
    <s v="Ret"/>
    <n v="180"/>
    <s v="No"/>
    <s v="No"/>
    <x v="0"/>
    <s v="Si"/>
    <s v="Si"/>
    <s v="No"/>
    <d v="2026-10-25T00:00:00"/>
    <s v=""/>
  </r>
  <r>
    <s v="M_B21_DER_"/>
    <x v="8"/>
    <x v="8"/>
    <n v="104"/>
    <m/>
    <m/>
    <x v="11"/>
    <n v="362"/>
    <x v="1"/>
    <n v="0.99178082191780825"/>
    <s v="MARCAR"/>
    <s v="MAQUILA"/>
    <s v="Excluir"/>
    <d v="2026-06-02T00:00:00"/>
    <n v="4680"/>
    <n v="140400"/>
    <n v="463.32"/>
    <n v="22512"/>
    <s v="NR"/>
    <n v="365"/>
    <s v="No"/>
    <s v="No"/>
    <x v="0"/>
    <s v="Si"/>
    <s v="Si"/>
    <s v="No"/>
    <d v="2027-05-03T00:00:00"/>
    <s v=""/>
  </r>
  <r>
    <s v="M_B22_IZQ_"/>
    <x v="13"/>
    <x v="13"/>
    <n v="104"/>
    <m/>
    <m/>
    <x v="17"/>
    <n v="171"/>
    <x v="1"/>
    <n v="0.95"/>
    <m/>
    <m/>
    <s v=""/>
    <d v="2026-05-27T00:00:00"/>
    <n v="4680"/>
    <n v="140400"/>
    <n v="463.32"/>
    <n v="3751"/>
    <s v="Ret"/>
    <n v="180"/>
    <s v="No"/>
    <s v="No"/>
    <x v="0"/>
    <s v="Si"/>
    <s v="Si"/>
    <s v="No"/>
    <d v="2026-10-24T00:00:00"/>
    <s v=""/>
  </r>
  <r>
    <s v="M_B22_DER_"/>
    <x v="10"/>
    <x v="10"/>
    <n v="64"/>
    <m/>
    <m/>
    <x v="9"/>
    <n v="166"/>
    <x v="1"/>
    <n v="0.92222222222222228"/>
    <m/>
    <m/>
    <s v=""/>
    <d v="2026-05-22T00:00:00"/>
    <n v="2304"/>
    <n v="36864"/>
    <n v="276.48"/>
    <n v="3664"/>
    <s v="Ret"/>
    <n v="180"/>
    <s v="No"/>
    <s v="No"/>
    <x v="0"/>
    <s v="Si"/>
    <s v="Si"/>
    <s v="No"/>
    <d v="2026-10-19T00:00:00"/>
    <s v=""/>
  </r>
  <r>
    <s v="M_B23_IZQ_"/>
    <x v="10"/>
    <x v="10"/>
    <n v="104"/>
    <m/>
    <m/>
    <x v="9"/>
    <n v="166"/>
    <x v="1"/>
    <n v="0.92222222222222228"/>
    <m/>
    <m/>
    <s v=""/>
    <d v="2026-05-22T00:00:00"/>
    <n v="3744"/>
    <n v="59904"/>
    <n v="449.28"/>
    <n v="3664"/>
    <s v="Ret"/>
    <n v="180"/>
    <s v="No"/>
    <s v="No"/>
    <x v="0"/>
    <s v="Si"/>
    <s v="Si"/>
    <s v="No"/>
    <d v="2026-10-19T00:00:00"/>
    <s v=""/>
  </r>
  <r>
    <s v="M_B23_DER_"/>
    <x v="1"/>
    <x v="1"/>
    <n v="104"/>
    <m/>
    <m/>
    <x v="3"/>
    <n v="178"/>
    <x v="1"/>
    <n v="0.98888888888888893"/>
    <m/>
    <m/>
    <s v=""/>
    <d v="2026-06-03T00:00:00"/>
    <n v="4680"/>
    <n v="140400"/>
    <n v="449.28"/>
    <n v="13451"/>
    <s v="Ret"/>
    <n v="180"/>
    <s v="No"/>
    <s v="No"/>
    <x v="0"/>
    <s v="Si"/>
    <s v="Si"/>
    <s v="No"/>
    <d v="2026-10-31T00:00:00"/>
    <s v=""/>
  </r>
  <r>
    <s v="M_B24_IZQ_"/>
    <x v="13"/>
    <x v="13"/>
    <n v="100"/>
    <m/>
    <m/>
    <x v="18"/>
    <n v="155"/>
    <x v="1"/>
    <n v="0.86111111111111116"/>
    <m/>
    <s v="RETENIDO"/>
    <s v="Excluir"/>
    <d v="2026-05-11T00:00:00"/>
    <n v="4500"/>
    <n v="135000"/>
    <n v="445.5"/>
    <n v="3751"/>
    <s v="Ret"/>
    <n v="180"/>
    <s v="No"/>
    <s v="No"/>
    <x v="0"/>
    <s v="Si"/>
    <s v="Si"/>
    <s v="No"/>
    <d v="2026-10-08T00:00:00"/>
    <s v=""/>
  </r>
  <r>
    <s v="M_B24_DER_"/>
    <x v="1"/>
    <x v="1"/>
    <n v="104"/>
    <m/>
    <m/>
    <x v="2"/>
    <n v="179"/>
    <x v="1"/>
    <n v="0.99444444444444446"/>
    <m/>
    <m/>
    <s v=""/>
    <d v="2026-06-04T00:00:00"/>
    <n v="4680"/>
    <n v="140400"/>
    <n v="449.28"/>
    <n v="13451"/>
    <s v="Ret"/>
    <n v="180"/>
    <s v="No"/>
    <s v="No"/>
    <x v="0"/>
    <s v="Si"/>
    <s v="Si"/>
    <s v="No"/>
    <d v="2026-11-01T00:00:00"/>
    <s v=""/>
  </r>
  <r>
    <s v="M_B25_IZQ_"/>
    <x v="1"/>
    <x v="1"/>
    <n v="104"/>
    <m/>
    <m/>
    <x v="1"/>
    <n v="180"/>
    <x v="1"/>
    <n v="1"/>
    <s v="s"/>
    <m/>
    <s v=""/>
    <d v="2026-06-05T00:00:00"/>
    <n v="4680"/>
    <n v="140400"/>
    <n v="449.28"/>
    <n v="13451"/>
    <s v="Ret"/>
    <n v="180"/>
    <s v="No"/>
    <s v="No"/>
    <x v="0"/>
    <s v="Si"/>
    <s v="Si"/>
    <s v="No"/>
    <d v="2026-11-02T00:00:00"/>
    <s v=""/>
  </r>
  <r>
    <s v="M_B25_DER_"/>
    <x v="9"/>
    <x v="9"/>
    <n v="104"/>
    <m/>
    <m/>
    <x v="8"/>
    <n v="175"/>
    <x v="1"/>
    <n v="0.97222222222222221"/>
    <m/>
    <m/>
    <s v=""/>
    <d v="2026-05-31T00:00:00"/>
    <n v="4680"/>
    <n v="140400"/>
    <n v="463.32"/>
    <n v="20867"/>
    <s v="Ret"/>
    <n v="180"/>
    <s v="No"/>
    <s v="No"/>
    <x v="0"/>
    <s v="Si"/>
    <s v="Si"/>
    <s v="No"/>
    <d v="2026-10-28T00:00:00"/>
    <s v=""/>
  </r>
  <r>
    <s v="M_B26_IZQ_"/>
    <x v="13"/>
    <x v="13"/>
    <n v="104"/>
    <m/>
    <m/>
    <x v="16"/>
    <n v="172"/>
    <x v="1"/>
    <n v="0.9555555555555556"/>
    <m/>
    <m/>
    <s v=""/>
    <d v="2026-05-28T00:00:00"/>
    <n v="4680"/>
    <n v="140400"/>
    <n v="463.32"/>
    <n v="3751"/>
    <s v="Ret"/>
    <n v="180"/>
    <s v="No"/>
    <s v="No"/>
    <x v="0"/>
    <s v="Si"/>
    <s v="Si"/>
    <s v="No"/>
    <d v="2026-10-25T00:00:00"/>
    <s v=""/>
  </r>
  <r>
    <s v="M_B26_DER_"/>
    <x v="11"/>
    <x v="11"/>
    <n v="100"/>
    <m/>
    <m/>
    <x v="14"/>
    <n v="173"/>
    <x v="1"/>
    <n v="0.96111111111111114"/>
    <m/>
    <m/>
    <s v=""/>
    <d v="2026-05-29T00:00:00"/>
    <n v="4500"/>
    <n v="135000"/>
    <n v="445.5"/>
    <n v="21156"/>
    <s v="Ret"/>
    <n v="180"/>
    <s v="No"/>
    <s v="No"/>
    <x v="0"/>
    <s v="Si"/>
    <s v="Si"/>
    <s v="No"/>
    <d v="2026-10-26T00:00:00"/>
    <s v=""/>
  </r>
  <r>
    <s v="M_B27_IZQ"/>
    <x v="1"/>
    <x v="1"/>
    <n v="104"/>
    <m/>
    <m/>
    <x v="1"/>
    <n v="180"/>
    <x v="1"/>
    <n v="1"/>
    <s v="s"/>
    <m/>
    <s v=""/>
    <d v="2026-06-05T00:00:00"/>
    <n v="4680"/>
    <n v="140400"/>
    <n v="449.28"/>
    <n v="13451"/>
    <s v="Ret"/>
    <n v="180"/>
    <s v="No"/>
    <s v="No"/>
    <x v="0"/>
    <s v="Si"/>
    <s v="Si"/>
    <s v="No"/>
    <d v="2026-11-02T00:00:00"/>
    <s v=""/>
  </r>
  <r>
    <s v="M_B27_DER_"/>
    <x v="1"/>
    <x v="1"/>
    <n v="104"/>
    <m/>
    <m/>
    <x v="3"/>
    <n v="178"/>
    <x v="1"/>
    <n v="0.98888888888888893"/>
    <m/>
    <m/>
    <s v=""/>
    <d v="2026-06-03T00:00:00"/>
    <n v="4680"/>
    <n v="140400"/>
    <n v="449.28"/>
    <n v="13451"/>
    <s v="Ret"/>
    <n v="180"/>
    <s v="No"/>
    <s v="No"/>
    <x v="0"/>
    <s v="Si"/>
    <s v="Si"/>
    <s v="No"/>
    <d v="2026-10-31T00:00:00"/>
    <s v=""/>
  </r>
  <r>
    <s v="BH_BAHIA 6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BH_BAHIA 6_IZQ_"/>
    <x v="14"/>
    <x v="14"/>
    <n v="16"/>
    <m/>
    <m/>
    <x v="19"/>
    <n v="177"/>
    <x v="1"/>
    <n v="0.98333333333333328"/>
    <m/>
    <m/>
    <s v=""/>
    <d v="2026-06-02T00:00:00"/>
    <n v="7680"/>
    <n v="46080"/>
    <n v="152.06399999999999"/>
    <n v="2976"/>
    <s v="Lata"/>
    <n v="180"/>
    <s v="No"/>
    <s v="No"/>
    <x v="0"/>
    <s v="Si"/>
    <s v="Si"/>
    <s v="No"/>
    <d v="2026-10-30T00:00:00"/>
    <s v=""/>
  </r>
  <r>
    <s v="BH_BAHIA 6_IZQ_"/>
    <x v="6"/>
    <x v="6"/>
    <n v="52"/>
    <m/>
    <m/>
    <x v="7"/>
    <n v="364"/>
    <x v="1"/>
    <n v="0.99726027397260275"/>
    <m/>
    <m/>
    <s v=""/>
    <d v="2026-06-04T00:00:00"/>
    <n v="24960"/>
    <n v="149760"/>
    <n v="494.20800000000003"/>
    <n v="16210"/>
    <s v="Lata"/>
    <n v="365"/>
    <s v="No"/>
    <s v="No"/>
    <x v="0"/>
    <s v="Si"/>
    <s v="Si"/>
    <s v="No"/>
    <d v="2027-05-05T00:00:00"/>
    <s v=""/>
  </r>
  <r>
    <s v="BH_BAHIA 7_DER_"/>
    <x v="6"/>
    <x v="6"/>
    <n v="47"/>
    <m/>
    <m/>
    <x v="7"/>
    <n v="364"/>
    <x v="1"/>
    <n v="0.99726027397260275"/>
    <m/>
    <m/>
    <s v=""/>
    <d v="2026-06-04T00:00:00"/>
    <n v="22560"/>
    <n v="135360"/>
    <n v="446.68799999999999"/>
    <n v="16210"/>
    <s v="Lata"/>
    <n v="365"/>
    <s v="No"/>
    <s v="No"/>
    <x v="0"/>
    <s v="Si"/>
    <s v="Si"/>
    <s v="No"/>
    <d v="2027-05-05T00:00:00"/>
    <s v=""/>
  </r>
  <r>
    <s v="BH_BAHIA 7_IZQ_"/>
    <x v="6"/>
    <x v="6"/>
    <n v="49"/>
    <m/>
    <m/>
    <x v="7"/>
    <n v="364"/>
    <x v="1"/>
    <n v="0.99726027397260275"/>
    <m/>
    <m/>
    <s v=""/>
    <d v="2026-06-04T00:00:00"/>
    <n v="23520"/>
    <n v="141120"/>
    <n v="465.69600000000003"/>
    <n v="16210"/>
    <s v="Lata"/>
    <n v="365"/>
    <s v="No"/>
    <s v="No"/>
    <x v="0"/>
    <s v="Si"/>
    <s v="Si"/>
    <s v="No"/>
    <d v="2027-05-05T00:00:00"/>
    <s v=""/>
  </r>
  <r>
    <s v="BH_BAHIA 8_DER_"/>
    <x v="15"/>
    <x v="15"/>
    <n v="50"/>
    <m/>
    <m/>
    <x v="20"/>
    <n v="261"/>
    <x v="1"/>
    <n v="0.96666666666666667"/>
    <m/>
    <m/>
    <s v=""/>
    <d v="2026-05-27T00:00:00"/>
    <n v="24000"/>
    <n v="144000"/>
    <n v="475.2"/>
    <n v="5252"/>
    <s v="Lata"/>
    <n v="270"/>
    <s v="No"/>
    <s v="No"/>
    <x v="0"/>
    <s v="Si"/>
    <s v="Si"/>
    <s v="No"/>
    <d v="2027-01-22T00:00:00"/>
    <s v=""/>
  </r>
  <r>
    <s v="BH_BAHIA 8_IZQ_"/>
    <x v="14"/>
    <x v="14"/>
    <n v="52"/>
    <m/>
    <m/>
    <x v="3"/>
    <n v="178"/>
    <x v="1"/>
    <n v="0.98888888888888893"/>
    <m/>
    <m/>
    <s v=""/>
    <d v="2026-06-03T00:00:00"/>
    <n v="24960"/>
    <n v="149760"/>
    <n v="494.20800000000003"/>
    <n v="2976"/>
    <s v="Lata"/>
    <n v="180"/>
    <s v="No"/>
    <s v="No"/>
    <x v="0"/>
    <s v="Si"/>
    <s v="Si"/>
    <s v="No"/>
    <d v="2026-10-31T00:00:00"/>
    <s v=""/>
  </r>
  <r>
    <s v="BH_BAHIA 9_DER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BH_BAHIA 9 IZQ "/>
    <x v="14"/>
    <x v="14"/>
    <n v="52"/>
    <m/>
    <m/>
    <x v="3"/>
    <n v="178"/>
    <x v="1"/>
    <n v="0.98888888888888893"/>
    <m/>
    <m/>
    <s v=""/>
    <d v="2026-06-03T00:00:00"/>
    <n v="24960"/>
    <n v="149760"/>
    <n v="494.20800000000003"/>
    <n v="2976"/>
    <s v="Lata"/>
    <n v="180"/>
    <s v="No"/>
    <s v="No"/>
    <x v="0"/>
    <s v="Si"/>
    <s v="Si"/>
    <s v="No"/>
    <d v="2026-10-31T00:00:00"/>
    <s v=""/>
  </r>
  <r>
    <s v="BH_BAHIA 10_DER_"/>
    <x v="13"/>
    <x v="13"/>
    <n v="52"/>
    <m/>
    <m/>
    <x v="17"/>
    <n v="171"/>
    <x v="1"/>
    <n v="0.95"/>
    <s v="DEFECTO EN TAPA"/>
    <s v="RETENIDO"/>
    <s v="Excluir"/>
    <d v="2026-05-27T00:00:00"/>
    <n v="2340"/>
    <n v="70200"/>
    <n v="231.66"/>
    <n v="3751"/>
    <s v="Ret"/>
    <n v="180"/>
    <s v="No"/>
    <s v="No"/>
    <x v="0"/>
    <s v="Si"/>
    <s v="Si"/>
    <s v="No"/>
    <d v="2026-10-24T00:00:00"/>
    <s v=""/>
  </r>
  <r>
    <s v="BH_BAHIA 10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1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1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2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2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3 _IZQ"/>
    <x v="16"/>
    <x v="16"/>
    <n v="88"/>
    <m/>
    <m/>
    <x v="2"/>
    <n v="179"/>
    <x v="1"/>
    <n v="0.99444444444444446"/>
    <m/>
    <m/>
    <s v=""/>
    <d v="2026-06-04T00:00:00"/>
    <n v="3960"/>
    <n v="118800"/>
    <n v="392.04"/>
    <n v="22613"/>
    <s v="Ret"/>
    <n v="180"/>
    <s v="No"/>
    <s v="No"/>
    <x v="0"/>
    <s v="Si"/>
    <s v="Si"/>
    <s v="No"/>
    <d v="2026-11-01T00:00:00"/>
    <s v=""/>
  </r>
  <r>
    <s v="M_C3 _DER"/>
    <x v="16"/>
    <x v="16"/>
    <n v="80"/>
    <m/>
    <m/>
    <x v="2"/>
    <n v="179"/>
    <x v="1"/>
    <n v="0.99444444444444446"/>
    <m/>
    <s v="SALDO ND"/>
    <s v="Excluir"/>
    <d v="2026-06-04T00:00:00"/>
    <n v="3600"/>
    <n v="108000"/>
    <n v="356.4"/>
    <n v="22613"/>
    <s v="Ret"/>
    <n v="180"/>
    <s v="No"/>
    <s v="No"/>
    <x v="0"/>
    <s v="Si"/>
    <s v="Si"/>
    <s v="No"/>
    <d v="2026-11-01T00:00:00"/>
    <s v=""/>
  </r>
  <r>
    <s v="M_C4 _IZQ"/>
    <x v="17"/>
    <x v="17"/>
    <n v="33"/>
    <m/>
    <m/>
    <x v="21"/>
    <n v="344"/>
    <x v="1"/>
    <n v="0.94246575342465755"/>
    <s v="MARCAR"/>
    <m/>
    <s v=""/>
    <d v="2026-05-15T00:00:00"/>
    <n v="1485"/>
    <n v="44550"/>
    <n v="147.01499999999999"/>
    <n v="20282"/>
    <s v="Ret"/>
    <n v="365"/>
    <s v="No"/>
    <s v="No"/>
    <x v="0"/>
    <s v="Si"/>
    <s v="Si"/>
    <s v="No"/>
    <d v="2027-04-15T00:00:00"/>
    <s v=""/>
  </r>
  <r>
    <s v="M_C4_DER_"/>
    <x v="8"/>
    <x v="8"/>
    <n v="81"/>
    <n v="42"/>
    <m/>
    <x v="12"/>
    <n v="363"/>
    <x v="1"/>
    <n v="0.9945205479452055"/>
    <m/>
    <s v="MAQUILA"/>
    <s v="Excluir"/>
    <d v="2026-06-03T00:00:00"/>
    <n v="3687"/>
    <n v="110610"/>
    <n v="365.01299999999998"/>
    <n v="22512"/>
    <s v="NR"/>
    <n v="365"/>
    <s v="No"/>
    <s v="No"/>
    <x v="0"/>
    <s v="Si"/>
    <s v="Si"/>
    <s v="No"/>
    <d v="2027-05-04T00:00:00"/>
    <s v=""/>
  </r>
  <r>
    <s v="M_C5_IZQ_"/>
    <x v="8"/>
    <x v="8"/>
    <n v="68"/>
    <m/>
    <m/>
    <x v="7"/>
    <n v="364"/>
    <x v="1"/>
    <n v="0.99726027397260275"/>
    <m/>
    <s v="MAQUILA"/>
    <s v="Excluir"/>
    <d v="2026-06-04T00:00:00"/>
    <n v="3060"/>
    <n v="91800"/>
    <n v="302.94"/>
    <n v="22512"/>
    <s v="NR"/>
    <n v="365"/>
    <s v="No"/>
    <s v="No"/>
    <x v="0"/>
    <s v="Si"/>
    <s v="Si"/>
    <s v="No"/>
    <d v="2027-05-05T00:00:00"/>
    <s v=""/>
  </r>
  <r>
    <s v="M_C5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6_IZQ_"/>
    <x v="8"/>
    <x v="8"/>
    <n v="104"/>
    <m/>
    <m/>
    <x v="7"/>
    <n v="364"/>
    <x v="1"/>
    <n v="0.99726027397260275"/>
    <m/>
    <s v="MAQUILA"/>
    <s v="Excluir"/>
    <d v="2026-06-04T00:00:00"/>
    <n v="4680"/>
    <n v="140400"/>
    <n v="463.32"/>
    <n v="22512"/>
    <s v="NR"/>
    <n v="365"/>
    <s v="No"/>
    <s v="No"/>
    <x v="0"/>
    <s v="Si"/>
    <s v="Si"/>
    <s v="No"/>
    <d v="2027-05-05T00:00:00"/>
    <s v=""/>
  </r>
  <r>
    <s v="M_C6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7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7_DER_"/>
    <x v="17"/>
    <x v="17"/>
    <n v="104"/>
    <m/>
    <m/>
    <x v="22"/>
    <n v="345"/>
    <x v="1"/>
    <n v="0.9452054794520548"/>
    <s v="MARCAR"/>
    <m/>
    <s v=""/>
    <d v="2026-05-16T00:00:00"/>
    <n v="4680"/>
    <n v="140400"/>
    <n v="463.32"/>
    <n v="20282"/>
    <s v="Ret"/>
    <n v="365"/>
    <s v="No"/>
    <s v="No"/>
    <x v="0"/>
    <s v="Si"/>
    <s v="Si"/>
    <s v="No"/>
    <d v="2027-04-16T00:00:00"/>
    <s v=""/>
  </r>
  <r>
    <s v="M_C8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8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9_IZQ"/>
    <x v="11"/>
    <x v="11"/>
    <n v="22"/>
    <m/>
    <m/>
    <x v="14"/>
    <n v="173"/>
    <x v="1"/>
    <n v="0.96111111111111114"/>
    <m/>
    <m/>
    <s v=""/>
    <d v="2026-05-29T00:00:00"/>
    <n v="990"/>
    <n v="29700"/>
    <n v="98.01"/>
    <n v="21156"/>
    <s v="Ret"/>
    <n v="180"/>
    <s v="No"/>
    <s v="No"/>
    <x v="0"/>
    <s v="Si"/>
    <s v="Si"/>
    <s v="No"/>
    <d v="2026-10-26T00:00:00"/>
    <s v=""/>
  </r>
  <r>
    <s v="M_C9_DER_"/>
    <x v="11"/>
    <x v="11"/>
    <n v="11"/>
    <m/>
    <m/>
    <x v="16"/>
    <n v="172"/>
    <x v="1"/>
    <n v="0.9555555555555556"/>
    <m/>
    <s v="SALDO ND"/>
    <s v="Excluir"/>
    <d v="2026-05-28T00:00:00"/>
    <n v="495"/>
    <n v="14850"/>
    <n v="49.005000000000003"/>
    <n v="21156"/>
    <s v="Ret"/>
    <n v="180"/>
    <s v="No"/>
    <s v="No"/>
    <x v="0"/>
    <s v="Si"/>
    <s v="Si"/>
    <s v="No"/>
    <d v="2026-10-25T00:00:00"/>
    <s v=""/>
  </r>
  <r>
    <s v="M_C10_IZQ_"/>
    <x v="18"/>
    <x v="18"/>
    <n v="70"/>
    <m/>
    <m/>
    <x v="23"/>
    <n v="142"/>
    <x v="1"/>
    <n v="0.78888888888888886"/>
    <m/>
    <m/>
    <s v=""/>
    <d v="2026-04-28T00:00:00"/>
    <n v="3150"/>
    <n v="94500"/>
    <n v="311.85000000000002"/>
    <n v="3759"/>
    <s v="Ret"/>
    <n v="180"/>
    <s v="No"/>
    <s v="No"/>
    <x v="0"/>
    <s v="Si"/>
    <s v="Si"/>
    <s v="No"/>
    <d v="2026-09-25T00:00:00"/>
    <s v=""/>
  </r>
  <r>
    <s v="M_C10_DER_"/>
    <x v="19"/>
    <x v="19"/>
    <n v="56"/>
    <m/>
    <m/>
    <x v="9"/>
    <n v="166"/>
    <x v="1"/>
    <n v="0.92222222222222228"/>
    <m/>
    <m/>
    <s v=""/>
    <d v="2026-05-22T00:00:00"/>
    <n v="2016"/>
    <n v="32256"/>
    <n v="241.92"/>
    <n v="3583"/>
    <s v="Ret"/>
    <n v="180"/>
    <s v="No"/>
    <s v="No"/>
    <x v="0"/>
    <s v="Si"/>
    <s v="Si"/>
    <s v="No"/>
    <d v="2026-10-19T00:00:00"/>
    <s v=""/>
  </r>
  <r>
    <s v="M_C11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11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12_IZQ_"/>
    <x v="20"/>
    <x v="20"/>
    <n v="104"/>
    <m/>
    <m/>
    <x v="1"/>
    <n v="180"/>
    <x v="1"/>
    <n v="1"/>
    <s v="s"/>
    <m/>
    <s v=""/>
    <d v="2026-06-05T00:00:00"/>
    <n v="4680"/>
    <n v="140400"/>
    <n v="463.32"/>
    <n v="2512"/>
    <s v="Ret"/>
    <n v="180"/>
    <s v="No"/>
    <s v="No"/>
    <x v="0"/>
    <s v="Si"/>
    <s v="Si"/>
    <s v="No"/>
    <d v="2026-11-02T00:00:00"/>
    <s v=""/>
  </r>
  <r>
    <s v="M_C12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C13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13_DER_"/>
    <x v="21"/>
    <x v="21"/>
    <n v="48"/>
    <m/>
    <m/>
    <x v="24"/>
    <n v="141"/>
    <x v="1"/>
    <n v="0.78333333333333333"/>
    <m/>
    <m/>
    <s v=""/>
    <d v="2026-04-27T00:00:00"/>
    <n v="23040"/>
    <n v="138240"/>
    <n v="456.19200000000001"/>
    <n v="5255"/>
    <s v="Lata"/>
    <n v="180"/>
    <s v="No"/>
    <s v="No"/>
    <x v="0"/>
    <s v="Si"/>
    <s v="Si"/>
    <s v="No"/>
    <d v="2026-09-24T00:00:00"/>
    <s v=""/>
  </r>
  <r>
    <s v="M_C14_IZQ_"/>
    <x v="22"/>
    <x v="22"/>
    <m/>
    <m/>
    <m/>
    <x v="0"/>
    <s v=""/>
    <x v="0"/>
    <s v=""/>
    <m/>
    <s v="ENVASE"/>
    <s v="Excluir"/>
    <s v=""/>
    <n v="0"/>
    <n v="0"/>
    <n v="0"/>
    <n v="156"/>
    <s v="Canasta"/>
    <n v="120"/>
    <s v="No"/>
    <s v="No"/>
    <x v="0"/>
    <s v="Si"/>
    <s v="Si"/>
    <s v="No"/>
    <n v="-30"/>
    <s v=""/>
  </r>
  <r>
    <s v="M_C14_IZQ_"/>
    <x v="23"/>
    <x v="23"/>
    <n v="2"/>
    <m/>
    <m/>
    <x v="2"/>
    <n v="179"/>
    <x v="1"/>
    <n v="0.66296296296296298"/>
    <m/>
    <s v="SALDO ND"/>
    <s v="Excluir"/>
    <d v="2026-03-06T00:00:00"/>
    <n v="960"/>
    <n v="5760"/>
    <n v="20.448"/>
    <n v="1428"/>
    <s v="Lata"/>
    <n v="270"/>
    <s v="No"/>
    <s v="No"/>
    <x v="2"/>
    <s v="Si"/>
    <s v="Si"/>
    <s v="No"/>
    <d v="2026-11-01T00:00:00"/>
    <s v=""/>
  </r>
  <r>
    <s v="M_C14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OLUMNA C_2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C15_IZQ_"/>
    <x v="9"/>
    <x v="9"/>
    <n v="91"/>
    <m/>
    <m/>
    <x v="8"/>
    <n v="175"/>
    <x v="1"/>
    <n v="0.97222222222222221"/>
    <m/>
    <m/>
    <s v=""/>
    <d v="2026-05-31T00:00:00"/>
    <n v="4095"/>
    <n v="122850"/>
    <n v="405.40499999999997"/>
    <n v="20867"/>
    <s v="Ret"/>
    <n v="180"/>
    <s v="No"/>
    <s v="No"/>
    <x v="0"/>
    <s v="Si"/>
    <s v="Si"/>
    <s v="No"/>
    <d v="2026-10-28T00:00:00"/>
    <s v=""/>
  </r>
  <r>
    <s v="M_C15_DER_"/>
    <x v="20"/>
    <x v="20"/>
    <n v="112"/>
    <m/>
    <m/>
    <x v="1"/>
    <n v="180"/>
    <x v="1"/>
    <n v="1"/>
    <m/>
    <m/>
    <s v=""/>
    <d v="2026-06-05T00:00:00"/>
    <n v="5040"/>
    <n v="151200"/>
    <n v="498.96"/>
    <n v="2512"/>
    <s v="Ret"/>
    <n v="180"/>
    <s v="No"/>
    <s v="No"/>
    <x v="0"/>
    <s v="Si"/>
    <s v="Si"/>
    <s v="No"/>
    <d v="2026-11-02T00:00:00"/>
    <s v=""/>
  </r>
  <r>
    <s v="M_C16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16_DER_"/>
    <x v="8"/>
    <x v="8"/>
    <n v="112"/>
    <m/>
    <m/>
    <x v="12"/>
    <n v="363"/>
    <x v="1"/>
    <n v="0.9945205479452055"/>
    <s v="MARCAR"/>
    <s v="MAQUILA"/>
    <s v="Excluir"/>
    <d v="2026-06-03T00:00:00"/>
    <n v="5040"/>
    <n v="151200"/>
    <n v="498.96"/>
    <n v="22512"/>
    <s v="NR"/>
    <n v="365"/>
    <s v="No"/>
    <s v="No"/>
    <x v="0"/>
    <s v="Si"/>
    <s v="Si"/>
    <s v="No"/>
    <d v="2027-05-04T00:00:00"/>
    <s v=""/>
  </r>
  <r>
    <s v="M_C17_IZQ_"/>
    <x v="20"/>
    <x v="20"/>
    <n v="112"/>
    <m/>
    <m/>
    <x v="1"/>
    <n v="180"/>
    <x v="1"/>
    <n v="1"/>
    <s v="s"/>
    <m/>
    <s v=""/>
    <d v="2026-06-05T00:00:00"/>
    <n v="5040"/>
    <n v="151200"/>
    <n v="498.96"/>
    <n v="2512"/>
    <s v="Ret"/>
    <n v="180"/>
    <s v="No"/>
    <s v="No"/>
    <x v="0"/>
    <s v="Si"/>
    <s v="Si"/>
    <s v="No"/>
    <d v="2026-11-02T00:00:00"/>
    <s v=""/>
  </r>
  <r>
    <s v="M_C17_DER_"/>
    <x v="10"/>
    <x v="10"/>
    <n v="112"/>
    <m/>
    <m/>
    <x v="9"/>
    <n v="166"/>
    <x v="1"/>
    <n v="0.92222222222222228"/>
    <m/>
    <m/>
    <s v=""/>
    <d v="2026-05-22T00:00:00"/>
    <n v="4032"/>
    <n v="64512"/>
    <n v="483.84"/>
    <n v="3664"/>
    <s v="Ret"/>
    <n v="180"/>
    <s v="No"/>
    <s v="No"/>
    <x v="0"/>
    <s v="Si"/>
    <s v="Si"/>
    <s v="No"/>
    <d v="2026-10-19T00:00:00"/>
    <s v=""/>
  </r>
  <r>
    <s v="M_C18_IZQ_"/>
    <x v="16"/>
    <x v="16"/>
    <n v="64"/>
    <m/>
    <m/>
    <x v="3"/>
    <n v="178"/>
    <x v="1"/>
    <n v="0.98888888888888893"/>
    <m/>
    <s v="SALDO ND"/>
    <s v="Excluir"/>
    <d v="2026-06-03T00:00:00"/>
    <n v="2880"/>
    <n v="86400"/>
    <n v="285.12"/>
    <n v="22613"/>
    <s v="Ret"/>
    <n v="180"/>
    <s v="No"/>
    <s v="No"/>
    <x v="0"/>
    <s v="Si"/>
    <s v="Si"/>
    <s v="No"/>
    <d v="2026-10-31T00:00:00"/>
    <s v=""/>
  </r>
  <r>
    <s v="M_C18_DER_"/>
    <x v="17"/>
    <x v="17"/>
    <n v="112"/>
    <m/>
    <m/>
    <x v="22"/>
    <n v="345"/>
    <x v="1"/>
    <n v="0.9452054794520548"/>
    <s v="MARCAR"/>
    <m/>
    <s v=""/>
    <d v="2026-05-16T00:00:00"/>
    <n v="5040"/>
    <n v="151200"/>
    <n v="498.96"/>
    <n v="20282"/>
    <s v="Ret"/>
    <n v="365"/>
    <s v="No"/>
    <s v="No"/>
    <x v="0"/>
    <s v="Si"/>
    <s v="Si"/>
    <s v="No"/>
    <d v="2027-04-16T00:00:00"/>
    <s v=""/>
  </r>
  <r>
    <s v="M_C19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C19_DER_"/>
    <x v="16"/>
    <x v="16"/>
    <n v="112"/>
    <m/>
    <m/>
    <x v="3"/>
    <n v="178"/>
    <x v="1"/>
    <n v="0.98888888888888893"/>
    <m/>
    <m/>
    <s v=""/>
    <d v="2026-06-03T00:00:00"/>
    <n v="5040"/>
    <n v="151200"/>
    <n v="498.96"/>
    <n v="22613"/>
    <s v="Ret"/>
    <n v="180"/>
    <s v="No"/>
    <s v="No"/>
    <x v="0"/>
    <s v="Si"/>
    <s v="Si"/>
    <s v="No"/>
    <d v="2026-10-31T00:00:00"/>
    <s v=""/>
  </r>
  <r>
    <s v="M_C20_IZQ_"/>
    <x v="20"/>
    <x v="20"/>
    <n v="112"/>
    <m/>
    <m/>
    <x v="1"/>
    <n v="180"/>
    <x v="1"/>
    <n v="1"/>
    <s v="s"/>
    <m/>
    <s v=""/>
    <d v="2026-06-05T00:00:00"/>
    <n v="5040"/>
    <n v="151200"/>
    <n v="498.96"/>
    <n v="2512"/>
    <s v="Ret"/>
    <n v="180"/>
    <s v="No"/>
    <s v="No"/>
    <x v="0"/>
    <s v="Si"/>
    <s v="Si"/>
    <s v="No"/>
    <d v="2026-11-02T00:00:00"/>
    <s v=""/>
  </r>
  <r>
    <s v="M_C20_DER_"/>
    <x v="16"/>
    <x v="16"/>
    <n v="112"/>
    <m/>
    <m/>
    <x v="1"/>
    <n v="180"/>
    <x v="1"/>
    <n v="1"/>
    <s v="s"/>
    <m/>
    <s v=""/>
    <d v="2026-06-05T00:00:00"/>
    <n v="5040"/>
    <n v="151200"/>
    <n v="498.96"/>
    <n v="22613"/>
    <s v="Ret"/>
    <n v="180"/>
    <s v="No"/>
    <s v="No"/>
    <x v="0"/>
    <s v="Si"/>
    <s v="Si"/>
    <s v="No"/>
    <d v="2026-11-02T00:00:00"/>
    <s v=""/>
  </r>
  <r>
    <s v="M_C21_IZQ_"/>
    <x v="17"/>
    <x v="17"/>
    <n v="112"/>
    <m/>
    <m/>
    <x v="22"/>
    <n v="345"/>
    <x v="1"/>
    <n v="0.9452054794520548"/>
    <s v="MARCAR"/>
    <m/>
    <s v=""/>
    <d v="2026-05-16T00:00:00"/>
    <n v="5040"/>
    <n v="151200"/>
    <n v="498.96"/>
    <n v="20282"/>
    <s v="Ret"/>
    <n v="365"/>
    <s v="No"/>
    <s v="No"/>
    <x v="0"/>
    <s v="Si"/>
    <s v="Si"/>
    <s v="No"/>
    <d v="2027-04-16T00:00:00"/>
    <s v=""/>
  </r>
  <r>
    <s v="M_C21_DER_"/>
    <x v="17"/>
    <x v="17"/>
    <n v="112"/>
    <m/>
    <m/>
    <x v="22"/>
    <n v="345"/>
    <x v="1"/>
    <n v="0.9452054794520548"/>
    <s v="MARCAR"/>
    <m/>
    <s v=""/>
    <d v="2026-05-16T00:00:00"/>
    <n v="5040"/>
    <n v="151200"/>
    <n v="498.96"/>
    <n v="20282"/>
    <s v="Ret"/>
    <n v="365"/>
    <s v="No"/>
    <s v="No"/>
    <x v="0"/>
    <s v="Si"/>
    <s v="Si"/>
    <s v="No"/>
    <d v="2027-04-16T00:00:00"/>
    <s v=""/>
  </r>
  <r>
    <s v="M_C22_IZQ_"/>
    <x v="13"/>
    <x v="13"/>
    <n v="108"/>
    <m/>
    <m/>
    <x v="16"/>
    <n v="172"/>
    <x v="1"/>
    <n v="0.9555555555555556"/>
    <s v="DEFECTO EN TAPA"/>
    <s v="RETENIDO"/>
    <s v="Excluir"/>
    <d v="2026-05-28T00:00:00"/>
    <n v="4860"/>
    <n v="145800"/>
    <n v="481.14"/>
    <n v="3751"/>
    <s v="Ret"/>
    <n v="180"/>
    <s v="No"/>
    <s v="No"/>
    <x v="0"/>
    <s v="Si"/>
    <s v="Si"/>
    <s v="No"/>
    <d v="2026-10-25T00:00:00"/>
    <s v=""/>
  </r>
  <r>
    <s v="M_C22_DER_"/>
    <x v="10"/>
    <x v="10"/>
    <n v="50"/>
    <m/>
    <m/>
    <x v="9"/>
    <n v="166"/>
    <x v="1"/>
    <n v="0.92222222222222228"/>
    <m/>
    <m/>
    <s v=""/>
    <d v="2026-05-22T00:00:00"/>
    <n v="1800"/>
    <n v="28800"/>
    <n v="216"/>
    <n v="3664"/>
    <s v="Ret"/>
    <n v="180"/>
    <s v="No"/>
    <s v="No"/>
    <x v="0"/>
    <s v="Si"/>
    <s v="Si"/>
    <s v="No"/>
    <d v="2026-10-19T00:00:00"/>
    <s v=""/>
  </r>
  <r>
    <s v="M_C23_IZQ_"/>
    <x v="16"/>
    <x v="16"/>
    <n v="112"/>
    <m/>
    <m/>
    <x v="1"/>
    <n v="180"/>
    <x v="1"/>
    <n v="1"/>
    <s v="s"/>
    <m/>
    <s v=""/>
    <d v="2026-06-05T00:00:00"/>
    <n v="5040"/>
    <n v="151200"/>
    <n v="498.96"/>
    <n v="22613"/>
    <s v="Ret"/>
    <n v="180"/>
    <s v="No"/>
    <s v="No"/>
    <x v="0"/>
    <s v="Si"/>
    <s v="Si"/>
    <s v="No"/>
    <d v="2026-11-02T00:00:00"/>
    <s v=""/>
  </r>
  <r>
    <s v="M_C23_DER_"/>
    <x v="24"/>
    <x v="24"/>
    <n v="112"/>
    <m/>
    <m/>
    <x v="25"/>
    <n v="176"/>
    <x v="1"/>
    <n v="0.97777777777777775"/>
    <m/>
    <m/>
    <s v=""/>
    <d v="2026-06-01T00:00:00"/>
    <n v="5040"/>
    <n v="151200"/>
    <n v="498.96"/>
    <n v="3128"/>
    <s v="Ret"/>
    <n v="180"/>
    <s v="No"/>
    <s v="No"/>
    <x v="0"/>
    <s v="Si"/>
    <s v="Si"/>
    <s v="No"/>
    <d v="2026-10-29T00:00:00"/>
    <s v=""/>
  </r>
  <r>
    <s v="M_C24_IZQ_"/>
    <x v="16"/>
    <x v="16"/>
    <n v="112"/>
    <m/>
    <m/>
    <x v="2"/>
    <n v="179"/>
    <x v="1"/>
    <n v="0.99444444444444446"/>
    <m/>
    <m/>
    <s v=""/>
    <d v="2026-06-04T00:00:00"/>
    <n v="5040"/>
    <n v="151200"/>
    <n v="498.96"/>
    <n v="22613"/>
    <s v="Ret"/>
    <n v="180"/>
    <s v="No"/>
    <s v="No"/>
    <x v="0"/>
    <s v="Si"/>
    <s v="Si"/>
    <s v="No"/>
    <d v="2026-11-01T00:00:00"/>
    <s v=""/>
  </r>
  <r>
    <s v="M_C24_DER_"/>
    <x v="20"/>
    <x v="20"/>
    <n v="66"/>
    <m/>
    <m/>
    <x v="1"/>
    <n v="180"/>
    <x v="1"/>
    <n v="1"/>
    <m/>
    <m/>
    <s v=""/>
    <d v="2026-06-05T00:00:00"/>
    <n v="2970"/>
    <n v="89100"/>
    <n v="294.02999999999997"/>
    <n v="2512"/>
    <s v="Ret"/>
    <n v="180"/>
    <s v="No"/>
    <s v="No"/>
    <x v="0"/>
    <s v="Si"/>
    <s v="Si"/>
    <s v="No"/>
    <d v="2026-11-02T00:00:00"/>
    <s v=""/>
  </r>
  <r>
    <s v="M_C25_IZQ_"/>
    <x v="16"/>
    <x v="16"/>
    <n v="112"/>
    <m/>
    <m/>
    <x v="2"/>
    <n v="179"/>
    <x v="1"/>
    <n v="0.99444444444444446"/>
    <m/>
    <m/>
    <s v=""/>
    <d v="2026-06-04T00:00:00"/>
    <n v="5040"/>
    <n v="151200"/>
    <n v="498.96"/>
    <n v="22613"/>
    <s v="Ret"/>
    <n v="180"/>
    <s v="No"/>
    <s v="No"/>
    <x v="0"/>
    <s v="Si"/>
    <s v="Si"/>
    <s v="No"/>
    <d v="2026-11-01T00:00:00"/>
    <s v=""/>
  </r>
  <r>
    <s v="M_C25_DER_"/>
    <x v="16"/>
    <x v="16"/>
    <n v="112"/>
    <m/>
    <m/>
    <x v="2"/>
    <n v="179"/>
    <x v="1"/>
    <n v="0.99444444444444446"/>
    <m/>
    <m/>
    <s v=""/>
    <d v="2026-06-04T00:00:00"/>
    <n v="5040"/>
    <n v="151200"/>
    <n v="498.96"/>
    <n v="22613"/>
    <s v="Ret"/>
    <n v="180"/>
    <s v="No"/>
    <s v="No"/>
    <x v="0"/>
    <s v="Si"/>
    <s v="Si"/>
    <s v="No"/>
    <d v="2026-11-01T00:00:00"/>
    <s v=""/>
  </r>
  <r>
    <s v="M_C26_IZQ_"/>
    <x v="17"/>
    <x v="17"/>
    <n v="112"/>
    <m/>
    <m/>
    <x v="22"/>
    <n v="345"/>
    <x v="1"/>
    <n v="0.9452054794520548"/>
    <s v="MARCAR"/>
    <m/>
    <s v=""/>
    <d v="2026-05-16T00:00:00"/>
    <n v="5040"/>
    <n v="151200"/>
    <n v="498.96"/>
    <n v="20282"/>
    <s v="Ret"/>
    <n v="365"/>
    <s v="No"/>
    <s v="No"/>
    <x v="0"/>
    <s v="Si"/>
    <s v="Si"/>
    <s v="No"/>
    <d v="2027-04-16T00:00:00"/>
    <s v=""/>
  </r>
  <r>
    <s v="M_C26_DER_"/>
    <x v="16"/>
    <x v="16"/>
    <n v="112"/>
    <m/>
    <m/>
    <x v="1"/>
    <n v="180"/>
    <x v="1"/>
    <n v="1"/>
    <m/>
    <m/>
    <s v=""/>
    <d v="2026-06-05T00:00:00"/>
    <n v="5040"/>
    <n v="151200"/>
    <n v="498.96"/>
    <n v="22613"/>
    <s v="Ret"/>
    <n v="180"/>
    <s v="No"/>
    <s v="No"/>
    <x v="0"/>
    <s v="Si"/>
    <s v="Si"/>
    <s v="No"/>
    <d v="2026-11-02T00:00:00"/>
    <s v=""/>
  </r>
  <r>
    <s v="M_C27_IZQ_"/>
    <x v="16"/>
    <x v="16"/>
    <n v="112"/>
    <m/>
    <m/>
    <x v="2"/>
    <n v="179"/>
    <x v="1"/>
    <n v="0.99444444444444446"/>
    <m/>
    <m/>
    <s v=""/>
    <d v="2026-06-04T00:00:00"/>
    <n v="5040"/>
    <n v="151200"/>
    <n v="498.96"/>
    <n v="22613"/>
    <s v="Ret"/>
    <n v="180"/>
    <s v="No"/>
    <s v="No"/>
    <x v="0"/>
    <s v="Si"/>
    <s v="Si"/>
    <s v="No"/>
    <d v="2026-11-01T00:00:00"/>
    <s v=""/>
  </r>
  <r>
    <s v="M_C27_DER_"/>
    <x v="16"/>
    <x v="16"/>
    <n v="112"/>
    <m/>
    <m/>
    <x v="2"/>
    <n v="179"/>
    <x v="1"/>
    <n v="0.99444444444444446"/>
    <m/>
    <m/>
    <s v=""/>
    <d v="2026-06-04T00:00:00"/>
    <n v="5040"/>
    <n v="151200"/>
    <n v="498.96"/>
    <n v="22613"/>
    <s v="Ret"/>
    <n v="180"/>
    <s v="No"/>
    <s v="No"/>
    <x v="0"/>
    <s v="Si"/>
    <s v="Si"/>
    <s v="No"/>
    <d v="2026-11-01T00:00:00"/>
    <s v=""/>
  </r>
  <r>
    <s v="M_C28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C28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BH_BAHIA 11_DER"/>
    <x v="0"/>
    <x v="0"/>
    <m/>
    <m/>
    <m/>
    <x v="0"/>
    <s v=""/>
    <x v="0"/>
    <s v=""/>
    <m/>
    <s v="SALDO ND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BH_BAHIA 12_DER_"/>
    <x v="25"/>
    <x v="25"/>
    <n v="22"/>
    <m/>
    <m/>
    <x v="26"/>
    <n v="174"/>
    <x v="1"/>
    <n v="0.96666666666666667"/>
    <m/>
    <m/>
    <s v=""/>
    <d v="2026-05-30T00:00:00"/>
    <n v="10560"/>
    <n v="63360"/>
    <n v="209.08799999999999"/>
    <n v="23121"/>
    <s v="Lata"/>
    <n v="180"/>
    <s v="No"/>
    <s v="No"/>
    <x v="0"/>
    <s v="Si"/>
    <s v="Si"/>
    <s v="No"/>
    <d v="2026-10-27T00:00:00"/>
    <s v=""/>
  </r>
  <r>
    <s v="BH_BAHIA 12_IZQ"/>
    <x v="25"/>
    <x v="25"/>
    <n v="44"/>
    <m/>
    <m/>
    <x v="26"/>
    <n v="174"/>
    <x v="1"/>
    <n v="0.96666666666666667"/>
    <m/>
    <m/>
    <s v=""/>
    <d v="2026-05-30T00:00:00"/>
    <n v="21120"/>
    <n v="126720"/>
    <n v="418.17599999999999"/>
    <n v="23121"/>
    <s v="Lata"/>
    <n v="180"/>
    <s v="No"/>
    <s v="No"/>
    <x v="0"/>
    <s v="Si"/>
    <s v="Si"/>
    <s v="No"/>
    <d v="2026-10-27T00:00:00"/>
    <s v=""/>
  </r>
  <r>
    <s v="BH_BAHIA 13_DER_"/>
    <x v="6"/>
    <x v="6"/>
    <n v="52"/>
    <m/>
    <m/>
    <x v="7"/>
    <n v="364"/>
    <x v="1"/>
    <n v="0.99726027397260275"/>
    <m/>
    <m/>
    <s v=""/>
    <d v="2026-06-04T00:00:00"/>
    <n v="24960"/>
    <n v="149760"/>
    <n v="494.20800000000003"/>
    <n v="16210"/>
    <s v="Lata"/>
    <n v="365"/>
    <s v="No"/>
    <s v="No"/>
    <x v="0"/>
    <s v="Si"/>
    <s v="Si"/>
    <s v="No"/>
    <d v="2027-05-05T00:00:00"/>
    <s v=""/>
  </r>
  <r>
    <s v="BH_BAHIA 13_IZQ_"/>
    <x v="15"/>
    <x v="15"/>
    <n v="32"/>
    <m/>
    <m/>
    <x v="20"/>
    <n v="261"/>
    <x v="1"/>
    <n v="0.96666666666666667"/>
    <m/>
    <m/>
    <s v=""/>
    <d v="2026-05-27T00:00:00"/>
    <n v="15360"/>
    <n v="92160"/>
    <n v="304.12799999999999"/>
    <n v="5252"/>
    <s v="Lata"/>
    <n v="270"/>
    <s v="No"/>
    <s v="No"/>
    <x v="0"/>
    <s v="Si"/>
    <s v="Si"/>
    <s v="No"/>
    <d v="2027-01-22T00:00:00"/>
    <s v=""/>
  </r>
  <r>
    <s v="BH_BAHIA 14_DER_"/>
    <x v="23"/>
    <x v="23"/>
    <n v="52"/>
    <m/>
    <m/>
    <x v="27"/>
    <n v="270"/>
    <x v="1"/>
    <n v="1"/>
    <m/>
    <m/>
    <s v=""/>
    <d v="2026-06-05T00:00:00"/>
    <n v="24960"/>
    <n v="149760"/>
    <n v="531.64800000000002"/>
    <n v="1428"/>
    <s v="Lata"/>
    <n v="270"/>
    <s v="No"/>
    <s v="No"/>
    <x v="0"/>
    <s v="Si"/>
    <s v="Si"/>
    <s v="No"/>
    <d v="2027-01-31T00:00:00"/>
    <s v=""/>
  </r>
  <r>
    <s v="BH_BAHIA 14_IZQ_"/>
    <x v="23"/>
    <x v="23"/>
    <n v="52"/>
    <m/>
    <m/>
    <x v="27"/>
    <n v="270"/>
    <x v="1"/>
    <n v="1"/>
    <m/>
    <m/>
    <s v=""/>
    <d v="2026-06-05T00:00:00"/>
    <n v="24960"/>
    <n v="149760"/>
    <n v="531.64800000000002"/>
    <n v="1428"/>
    <s v="Lata"/>
    <n v="270"/>
    <s v="No"/>
    <s v="No"/>
    <x v="0"/>
    <s v="Si"/>
    <s v="Si"/>
    <s v="No"/>
    <d v="2027-01-31T00:00:00"/>
    <s v=""/>
  </r>
  <r>
    <s v="BH_BAHIA 15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BH_BAHIA 15_IZQ_"/>
    <x v="15"/>
    <x v="15"/>
    <n v="11"/>
    <m/>
    <m/>
    <x v="20"/>
    <n v="261"/>
    <x v="1"/>
    <n v="0.96666666666666667"/>
    <m/>
    <s v="SALDO ND"/>
    <s v="Excluir"/>
    <d v="2026-05-27T00:00:00"/>
    <n v="5280"/>
    <n v="31680"/>
    <n v="104.544"/>
    <n v="5252"/>
    <s v="Lata"/>
    <n v="270"/>
    <s v="No"/>
    <s v="No"/>
    <x v="0"/>
    <s v="Si"/>
    <s v="Si"/>
    <s v="No"/>
    <d v="2027-01-22T00:00:00"/>
    <s v=""/>
  </r>
  <r>
    <s v="BH_BAHIA 15_IZQ_"/>
    <x v="4"/>
    <x v="4"/>
    <n v="14"/>
    <m/>
    <m/>
    <x v="5"/>
    <n v="267"/>
    <x v="1"/>
    <n v="0.98888888888888893"/>
    <m/>
    <s v="SALDO ND"/>
    <s v="Excluir"/>
    <d v="2026-06-02T00:00:00"/>
    <n v="6720"/>
    <n v="40320"/>
    <n v="133.05600000000001"/>
    <n v="2174"/>
    <s v="Lata"/>
    <n v="270"/>
    <s v="No"/>
    <s v="No"/>
    <x v="0"/>
    <s v="Si"/>
    <s v="Si"/>
    <s v="No"/>
    <d v="2027-01-28T00:00:00"/>
    <s v=""/>
  </r>
  <r>
    <s v="BH_BAHIA 16_DER"/>
    <x v="14"/>
    <x v="14"/>
    <n v="52"/>
    <m/>
    <m/>
    <x v="3"/>
    <n v="178"/>
    <x v="1"/>
    <n v="0.98888888888888893"/>
    <m/>
    <m/>
    <s v=""/>
    <d v="2026-06-03T00:00:00"/>
    <n v="24960"/>
    <n v="149760"/>
    <n v="494.20800000000003"/>
    <n v="2976"/>
    <s v="Lata"/>
    <n v="180"/>
    <s v="No"/>
    <s v="No"/>
    <x v="0"/>
    <s v="Si"/>
    <s v="Si"/>
    <s v="No"/>
    <d v="2026-10-31T00:00:00"/>
    <s v=""/>
  </r>
  <r>
    <s v="BH_BAHIA 16_IZQ_"/>
    <x v="4"/>
    <x v="4"/>
    <n v="15"/>
    <m/>
    <m/>
    <x v="28"/>
    <n v="264"/>
    <x v="1"/>
    <n v="0.97777777777777775"/>
    <m/>
    <s v="SALDO ND"/>
    <s v="Excluir"/>
    <d v="2026-05-30T00:00:00"/>
    <n v="7200"/>
    <n v="43200"/>
    <n v="142.56"/>
    <n v="2174"/>
    <s v="Lata"/>
    <n v="270"/>
    <s v="No"/>
    <s v="No"/>
    <x v="0"/>
    <s v="Si"/>
    <s v="Si"/>
    <s v="No"/>
    <d v="2027-01-25T00:00:00"/>
    <s v=""/>
  </r>
  <r>
    <s v="M_D1_DER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D1_DER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D2_IZQ_"/>
    <x v="24"/>
    <x v="24"/>
    <n v="108"/>
    <m/>
    <m/>
    <x v="3"/>
    <n v="178"/>
    <x v="1"/>
    <n v="0.98888888888888893"/>
    <m/>
    <m/>
    <s v=""/>
    <d v="2026-06-03T00:00:00"/>
    <n v="4860"/>
    <n v="145800"/>
    <n v="481.14"/>
    <n v="3128"/>
    <s v="Ret"/>
    <n v="180"/>
    <s v="No"/>
    <s v="No"/>
    <x v="0"/>
    <s v="Si"/>
    <s v="Si"/>
    <s v="No"/>
    <d v="2026-10-31T00:00:00"/>
    <s v=""/>
  </r>
  <r>
    <s v="M_D2_DER_"/>
    <x v="16"/>
    <x v="16"/>
    <n v="112"/>
    <m/>
    <m/>
    <x v="1"/>
    <n v="180"/>
    <x v="1"/>
    <n v="1"/>
    <s v="s"/>
    <m/>
    <s v=""/>
    <d v="2026-06-05T00:00:00"/>
    <n v="5040"/>
    <n v="151200"/>
    <n v="498.96"/>
    <n v="22613"/>
    <s v="Ret"/>
    <n v="180"/>
    <s v="No"/>
    <s v="No"/>
    <x v="0"/>
    <s v="Si"/>
    <s v="Si"/>
    <s v="No"/>
    <d v="2026-11-02T00:00:00"/>
    <s v=""/>
  </r>
  <r>
    <s v="M_D3_IZQ_"/>
    <x v="16"/>
    <x v="16"/>
    <n v="112"/>
    <m/>
    <m/>
    <x v="1"/>
    <n v="180"/>
    <x v="1"/>
    <n v="1"/>
    <s v="s"/>
    <m/>
    <s v=""/>
    <d v="2026-06-05T00:00:00"/>
    <n v="5040"/>
    <n v="151200"/>
    <n v="498.96"/>
    <n v="22613"/>
    <s v="Ret"/>
    <n v="180"/>
    <s v="No"/>
    <s v="No"/>
    <x v="0"/>
    <s v="Si"/>
    <s v="Si"/>
    <s v="No"/>
    <d v="2026-11-02T00:00:00"/>
    <s v=""/>
  </r>
  <r>
    <s v="M_D3_DER"/>
    <x v="16"/>
    <x v="16"/>
    <n v="112"/>
    <m/>
    <m/>
    <x v="1"/>
    <n v="180"/>
    <x v="1"/>
    <n v="1"/>
    <m/>
    <m/>
    <s v=""/>
    <d v="2026-06-05T00:00:00"/>
    <n v="5040"/>
    <n v="151200"/>
    <n v="498.96"/>
    <n v="22613"/>
    <s v="Ret"/>
    <n v="180"/>
    <s v="No"/>
    <s v="No"/>
    <x v="0"/>
    <s v="Si"/>
    <s v="Si"/>
    <s v="No"/>
    <d v="2026-11-02T00:00:00"/>
    <s v=""/>
  </r>
  <r>
    <s v="M_D4_IZQ_"/>
    <x v="16"/>
    <x v="16"/>
    <n v="112"/>
    <m/>
    <m/>
    <x v="1"/>
    <n v="180"/>
    <x v="1"/>
    <n v="1"/>
    <m/>
    <m/>
    <s v=""/>
    <d v="2026-06-05T00:00:00"/>
    <n v="5040"/>
    <n v="151200"/>
    <n v="498.96"/>
    <n v="22613"/>
    <s v="Ret"/>
    <n v="180"/>
    <s v="No"/>
    <s v="No"/>
    <x v="0"/>
    <s v="Si"/>
    <s v="Si"/>
    <s v="No"/>
    <d v="2026-11-02T00:00:00"/>
    <s v=""/>
  </r>
  <r>
    <s v="M_D4_DER_"/>
    <x v="24"/>
    <x v="24"/>
    <n v="108"/>
    <m/>
    <m/>
    <x v="2"/>
    <n v="179"/>
    <x v="1"/>
    <n v="0.99444444444444446"/>
    <m/>
    <m/>
    <s v=""/>
    <d v="2026-06-04T00:00:00"/>
    <n v="4860"/>
    <n v="145800"/>
    <n v="481.14"/>
    <n v="3128"/>
    <s v="Ret"/>
    <n v="180"/>
    <s v="No"/>
    <s v="No"/>
    <x v="0"/>
    <s v="Si"/>
    <s v="Si"/>
    <s v="No"/>
    <d v="2026-11-01T00:00:00"/>
    <s v=""/>
  </r>
  <r>
    <s v="M_D5_IZQ_"/>
    <x v="16"/>
    <x v="16"/>
    <n v="112"/>
    <m/>
    <m/>
    <x v="1"/>
    <n v="180"/>
    <x v="1"/>
    <n v="1"/>
    <s v="s"/>
    <s v="llenando"/>
    <s v="Excluir"/>
    <d v="2026-06-05T00:00:00"/>
    <n v="5040"/>
    <n v="151200"/>
    <n v="498.96"/>
    <n v="22613"/>
    <s v="Ret"/>
    <n v="180"/>
    <s v="No"/>
    <s v="No"/>
    <x v="0"/>
    <s v="Si"/>
    <s v="Si"/>
    <s v="No"/>
    <d v="2026-11-02T00:00:00"/>
    <s v=""/>
  </r>
  <r>
    <s v="M_D5_DER_"/>
    <x v="16"/>
    <x v="16"/>
    <n v="112"/>
    <m/>
    <m/>
    <x v="1"/>
    <n v="180"/>
    <x v="1"/>
    <n v="1"/>
    <s v="s"/>
    <s v="llenando"/>
    <s v="Excluir"/>
    <d v="2026-06-05T00:00:00"/>
    <n v="5040"/>
    <n v="151200"/>
    <n v="498.96"/>
    <n v="22613"/>
    <s v="Ret"/>
    <n v="180"/>
    <s v="No"/>
    <s v="No"/>
    <x v="0"/>
    <s v="Si"/>
    <s v="Si"/>
    <s v="No"/>
    <d v="2026-11-02T00:00:00"/>
    <s v=""/>
  </r>
  <r>
    <s v="M_D6_IZQ_"/>
    <x v="24"/>
    <x v="24"/>
    <n v="108"/>
    <m/>
    <m/>
    <x v="3"/>
    <n v="178"/>
    <x v="1"/>
    <n v="0.98888888888888893"/>
    <m/>
    <m/>
    <s v=""/>
    <d v="2026-06-03T00:00:00"/>
    <n v="4860"/>
    <n v="145800"/>
    <n v="481.14"/>
    <n v="3128"/>
    <s v="Ret"/>
    <n v="180"/>
    <s v="No"/>
    <s v="No"/>
    <x v="0"/>
    <s v="Si"/>
    <s v="Si"/>
    <s v="No"/>
    <d v="2026-10-31T00:00:00"/>
    <s v=""/>
  </r>
  <r>
    <s v="M_D6_DER_"/>
    <x v="24"/>
    <x v="24"/>
    <n v="108"/>
    <m/>
    <m/>
    <x v="3"/>
    <n v="178"/>
    <x v="1"/>
    <n v="0.98888888888888893"/>
    <m/>
    <m/>
    <s v=""/>
    <d v="2026-06-03T00:00:00"/>
    <n v="4860"/>
    <n v="145800"/>
    <n v="481.14"/>
    <n v="3128"/>
    <s v="Ret"/>
    <n v="180"/>
    <s v="No"/>
    <s v="No"/>
    <x v="0"/>
    <s v="Si"/>
    <s v="Si"/>
    <s v="No"/>
    <d v="2026-10-31T00:00:00"/>
    <s v=""/>
  </r>
  <r>
    <s v="M_D7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D7_DER_"/>
    <x v="24"/>
    <x v="24"/>
    <n v="108"/>
    <m/>
    <m/>
    <x v="1"/>
    <n v="180"/>
    <x v="1"/>
    <n v="1"/>
    <m/>
    <m/>
    <s v=""/>
    <d v="2026-06-05T00:00:00"/>
    <n v="4860"/>
    <n v="145800"/>
    <n v="481.14"/>
    <n v="3128"/>
    <s v="Ret"/>
    <n v="180"/>
    <s v="No"/>
    <s v="No"/>
    <x v="0"/>
    <s v="Si"/>
    <s v="Si"/>
    <s v="No"/>
    <d v="2026-11-02T00:00:00"/>
    <s v=""/>
  </r>
  <r>
    <s v="M_D8_IZQ_"/>
    <x v="24"/>
    <x v="24"/>
    <n v="108"/>
    <m/>
    <m/>
    <x v="3"/>
    <n v="178"/>
    <x v="1"/>
    <n v="0.98888888888888893"/>
    <m/>
    <s v="BLOQUEADO"/>
    <s v="Excluir"/>
    <d v="2026-06-03T00:00:00"/>
    <n v="4860"/>
    <n v="145800"/>
    <n v="481.14"/>
    <n v="3128"/>
    <s v="Ret"/>
    <n v="180"/>
    <s v="No"/>
    <s v="No"/>
    <x v="0"/>
    <s v="Si"/>
    <s v="Si"/>
    <s v="No"/>
    <d v="2026-10-31T00:00:00"/>
    <s v=""/>
  </r>
  <r>
    <s v="M_D8_DER_"/>
    <x v="24"/>
    <x v="24"/>
    <n v="108"/>
    <m/>
    <m/>
    <x v="3"/>
    <n v="178"/>
    <x v="1"/>
    <n v="0.98888888888888893"/>
    <m/>
    <s v="BLOQUEADO"/>
    <s v="Excluir"/>
    <d v="2026-06-03T00:00:00"/>
    <n v="4860"/>
    <n v="145800"/>
    <n v="481.14"/>
    <n v="3128"/>
    <s v="Ret"/>
    <n v="180"/>
    <s v="No"/>
    <s v="No"/>
    <x v="0"/>
    <s v="Si"/>
    <s v="Si"/>
    <s v="No"/>
    <d v="2026-10-31T00:00:00"/>
    <s v=""/>
  </r>
  <r>
    <s v="M_D9_IZQ"/>
    <x v="16"/>
    <x v="16"/>
    <n v="112"/>
    <m/>
    <m/>
    <x v="1"/>
    <n v="180"/>
    <x v="1"/>
    <n v="1"/>
    <s v="s"/>
    <s v="llenando"/>
    <s v="Excluir"/>
    <d v="2026-06-05T00:00:00"/>
    <n v="5040"/>
    <n v="151200"/>
    <n v="498.96"/>
    <n v="22613"/>
    <s v="Ret"/>
    <n v="180"/>
    <s v="No"/>
    <s v="No"/>
    <x v="0"/>
    <s v="Si"/>
    <s v="Si"/>
    <s v="No"/>
    <d v="2026-11-02T00:00:00"/>
    <s v=""/>
  </r>
  <r>
    <s v="M_D9_DER"/>
    <x v="16"/>
    <x v="16"/>
    <n v="112"/>
    <m/>
    <m/>
    <x v="1"/>
    <n v="180"/>
    <x v="1"/>
    <n v="1"/>
    <s v="s"/>
    <s v="llenando"/>
    <s v="Excluir"/>
    <d v="2026-06-05T00:00:00"/>
    <n v="5040"/>
    <n v="151200"/>
    <n v="498.96"/>
    <n v="22613"/>
    <s v="Ret"/>
    <n v="180"/>
    <s v="No"/>
    <s v="No"/>
    <x v="0"/>
    <s v="Si"/>
    <s v="Si"/>
    <s v="No"/>
    <d v="2026-11-02T00:00:00"/>
    <s v=""/>
  </r>
  <r>
    <s v="M_D10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D10_DER_"/>
    <x v="24"/>
    <x v="24"/>
    <n v="108"/>
    <m/>
    <m/>
    <x v="3"/>
    <n v="178"/>
    <x v="1"/>
    <n v="0.98888888888888893"/>
    <m/>
    <s v="BLOQUEADO"/>
    <s v="Excluir"/>
    <d v="2026-06-03T00:00:00"/>
    <n v="4860"/>
    <n v="145800"/>
    <n v="481.14"/>
    <n v="3128"/>
    <s v="Ret"/>
    <n v="180"/>
    <s v="No"/>
    <s v="No"/>
    <x v="0"/>
    <s v="Si"/>
    <s v="Si"/>
    <s v="No"/>
    <d v="2026-10-31T00:00:00"/>
    <s v=""/>
  </r>
  <r>
    <s v="M_D11_IZQ"/>
    <x v="16"/>
    <x v="16"/>
    <n v="84"/>
    <m/>
    <m/>
    <x v="2"/>
    <n v="179"/>
    <x v="1"/>
    <n v="0.99444444444444446"/>
    <m/>
    <s v="SALDO ND"/>
    <s v="Excluir"/>
    <d v="2026-06-04T00:00:00"/>
    <n v="3780"/>
    <n v="113400"/>
    <n v="374.22"/>
    <n v="22613"/>
    <s v="Ret"/>
    <n v="180"/>
    <s v="No"/>
    <s v="No"/>
    <x v="0"/>
    <s v="Si"/>
    <s v="Si"/>
    <s v="No"/>
    <d v="2026-11-01T00:00:00"/>
    <s v=""/>
  </r>
  <r>
    <s v="M_D11_DER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D12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D12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D13_IZQ_"/>
    <x v="26"/>
    <x v="26"/>
    <n v="104"/>
    <m/>
    <m/>
    <x v="29"/>
    <n v="165"/>
    <x v="1"/>
    <n v="0.91666666666666663"/>
    <m/>
    <m/>
    <s v=""/>
    <d v="2026-05-21T00:00:00"/>
    <n v="3744"/>
    <n v="59904"/>
    <n v="449.28"/>
    <n v="3659"/>
    <s v="Ret"/>
    <n v="180"/>
    <s v="No"/>
    <s v="No"/>
    <x v="0"/>
    <s v="Si"/>
    <s v="Si"/>
    <s v="No"/>
    <d v="2026-10-18T00:00:00"/>
    <s v=""/>
  </r>
  <r>
    <s v="M_D13_DER_"/>
    <x v="5"/>
    <x v="5"/>
    <m/>
    <m/>
    <m/>
    <x v="0"/>
    <s v=""/>
    <x v="0"/>
    <s v=""/>
    <m/>
    <s v="ENVASE"/>
    <s v="Excluir"/>
    <s v=""/>
    <n v="0"/>
    <n v="0"/>
    <n v="0"/>
    <n v="446"/>
    <s v="Envase"/>
    <n v="0"/>
    <s v="No"/>
    <s v="Si"/>
    <x v="0"/>
    <s v="Si"/>
    <s v="No"/>
    <s v="No"/>
    <s v=""/>
    <s v=""/>
  </r>
  <r>
    <s v="M_D14_IZQ_"/>
    <x v="24"/>
    <x v="24"/>
    <n v="108"/>
    <m/>
    <m/>
    <x v="2"/>
    <n v="179"/>
    <x v="1"/>
    <n v="0.99444444444444446"/>
    <m/>
    <m/>
    <s v=""/>
    <d v="2026-06-04T00:00:00"/>
    <n v="4860"/>
    <n v="145800"/>
    <n v="481.14"/>
    <n v="3128"/>
    <s v="Ret"/>
    <n v="180"/>
    <s v="No"/>
    <s v="No"/>
    <x v="0"/>
    <s v="Si"/>
    <s v="Si"/>
    <s v="No"/>
    <d v="2026-11-01T00:00:00"/>
    <s v=""/>
  </r>
  <r>
    <s v="M_D14_DER_"/>
    <x v="24"/>
    <x v="24"/>
    <n v="108"/>
    <m/>
    <m/>
    <x v="2"/>
    <n v="179"/>
    <x v="1"/>
    <n v="0.99444444444444446"/>
    <m/>
    <m/>
    <s v=""/>
    <d v="2026-06-04T00:00:00"/>
    <n v="4860"/>
    <n v="145800"/>
    <n v="481.14"/>
    <n v="3128"/>
    <s v="Ret"/>
    <n v="180"/>
    <s v="No"/>
    <s v="No"/>
    <x v="0"/>
    <s v="Si"/>
    <s v="Si"/>
    <s v="No"/>
    <d v="2026-11-01T00:00:00"/>
    <s v=""/>
  </r>
  <r>
    <s v="M_COLUMNA_D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D15_IZQ_"/>
    <x v="24"/>
    <x v="24"/>
    <n v="92"/>
    <m/>
    <m/>
    <x v="2"/>
    <n v="179"/>
    <x v="1"/>
    <n v="0.99444444444444446"/>
    <m/>
    <m/>
    <s v=""/>
    <d v="2026-06-04T00:00:00"/>
    <n v="4140"/>
    <n v="124200"/>
    <n v="409.86"/>
    <n v="3128"/>
    <s v="Ret"/>
    <n v="180"/>
    <s v="No"/>
    <s v="No"/>
    <x v="0"/>
    <s v="Si"/>
    <s v="Si"/>
    <s v="No"/>
    <d v="2026-11-01T00:00:00"/>
    <s v=""/>
  </r>
  <r>
    <s v="M_D15_DER_"/>
    <x v="24"/>
    <x v="24"/>
    <n v="92"/>
    <m/>
    <m/>
    <x v="2"/>
    <n v="179"/>
    <x v="1"/>
    <n v="0.99444444444444446"/>
    <m/>
    <s v="ENVASE"/>
    <s v="Excluir"/>
    <d v="2026-06-04T00:00:00"/>
    <n v="4140"/>
    <n v="124200"/>
    <n v="409.86"/>
    <n v="3128"/>
    <s v="Ret"/>
    <n v="180"/>
    <s v="No"/>
    <s v="No"/>
    <x v="0"/>
    <s v="Si"/>
    <s v="Si"/>
    <s v="No"/>
    <d v="2026-11-01T00:00:00"/>
    <s v=""/>
  </r>
  <r>
    <s v="M_D16_IZQ_"/>
    <x v="24"/>
    <x v="24"/>
    <n v="92"/>
    <m/>
    <m/>
    <x v="2"/>
    <n v="179"/>
    <x v="1"/>
    <n v="0.99444444444444446"/>
    <m/>
    <m/>
    <s v=""/>
    <d v="2026-06-04T00:00:00"/>
    <n v="4140"/>
    <n v="124200"/>
    <n v="409.86"/>
    <n v="3128"/>
    <s v="Ret"/>
    <n v="180"/>
    <s v="No"/>
    <s v="No"/>
    <x v="0"/>
    <s v="Si"/>
    <s v="Si"/>
    <s v="No"/>
    <d v="2026-11-01T00:00:00"/>
    <s v=""/>
  </r>
  <r>
    <s v="M_D16_DER"/>
    <x v="24"/>
    <x v="24"/>
    <n v="92"/>
    <m/>
    <m/>
    <x v="2"/>
    <n v="179"/>
    <x v="1"/>
    <n v="0.99444444444444446"/>
    <m/>
    <m/>
    <s v=""/>
    <d v="2026-06-04T00:00:00"/>
    <n v="4140"/>
    <n v="124200"/>
    <n v="409.86"/>
    <n v="3128"/>
    <s v="Ret"/>
    <n v="180"/>
    <s v="No"/>
    <s v="No"/>
    <x v="0"/>
    <s v="Si"/>
    <s v="Si"/>
    <s v="No"/>
    <d v="2026-11-01T00:00:00"/>
    <s v=""/>
  </r>
  <r>
    <s v="M_D17_IZQ_"/>
    <x v="24"/>
    <x v="24"/>
    <n v="92"/>
    <m/>
    <m/>
    <x v="3"/>
    <n v="178"/>
    <x v="1"/>
    <n v="0.98888888888888893"/>
    <m/>
    <m/>
    <s v=""/>
    <d v="2026-06-03T00:00:00"/>
    <n v="4140"/>
    <n v="124200"/>
    <n v="409.86"/>
    <n v="3128"/>
    <s v="Ret"/>
    <n v="180"/>
    <s v="No"/>
    <s v="No"/>
    <x v="0"/>
    <s v="Si"/>
    <s v="Si"/>
    <s v="No"/>
    <d v="2026-10-31T00:00:00"/>
    <s v=""/>
  </r>
  <r>
    <s v="M_D17_DER_"/>
    <x v="24"/>
    <x v="24"/>
    <n v="92"/>
    <m/>
    <m/>
    <x v="3"/>
    <n v="178"/>
    <x v="1"/>
    <n v="0.98888888888888893"/>
    <m/>
    <m/>
    <s v=""/>
    <d v="2026-06-03T00:00:00"/>
    <n v="4140"/>
    <n v="124200"/>
    <n v="409.86"/>
    <n v="3128"/>
    <s v="Ret"/>
    <n v="180"/>
    <s v="No"/>
    <s v="No"/>
    <x v="0"/>
    <s v="Si"/>
    <s v="Si"/>
    <s v="No"/>
    <d v="2026-10-31T00:00:00"/>
    <s v=""/>
  </r>
  <r>
    <s v="M_D18_IZQ_"/>
    <x v="24"/>
    <x v="24"/>
    <n v="92"/>
    <m/>
    <m/>
    <x v="3"/>
    <n v="178"/>
    <x v="1"/>
    <n v="0.98888888888888893"/>
    <m/>
    <m/>
    <s v=""/>
    <d v="2026-06-03T00:00:00"/>
    <n v="4140"/>
    <n v="124200"/>
    <n v="409.86"/>
    <n v="3128"/>
    <s v="Ret"/>
    <n v="180"/>
    <s v="No"/>
    <s v="No"/>
    <x v="0"/>
    <s v="Si"/>
    <s v="Si"/>
    <s v="No"/>
    <d v="2026-10-31T00:00:00"/>
    <s v=""/>
  </r>
  <r>
    <s v="M_D18_DER"/>
    <x v="24"/>
    <x v="24"/>
    <n v="92"/>
    <m/>
    <m/>
    <x v="3"/>
    <n v="178"/>
    <x v="1"/>
    <n v="0.98888888888888893"/>
    <m/>
    <m/>
    <s v=""/>
    <d v="2026-06-03T00:00:00"/>
    <n v="4140"/>
    <n v="124200"/>
    <n v="409.86"/>
    <n v="3128"/>
    <s v="Ret"/>
    <n v="180"/>
    <s v="No"/>
    <s v="No"/>
    <x v="0"/>
    <s v="Si"/>
    <s v="Si"/>
    <s v="No"/>
    <d v="2026-10-31T00:00:00"/>
    <s v=""/>
  </r>
  <r>
    <s v="M_D19_IZQ_"/>
    <x v="16"/>
    <x v="16"/>
    <n v="96"/>
    <m/>
    <m/>
    <x v="1"/>
    <n v="180"/>
    <x v="1"/>
    <n v="1"/>
    <m/>
    <m/>
    <s v=""/>
    <d v="2026-06-05T00:00:00"/>
    <n v="4320"/>
    <n v="129600"/>
    <n v="427.68"/>
    <n v="22613"/>
    <s v="Ret"/>
    <n v="180"/>
    <s v="No"/>
    <s v="No"/>
    <x v="0"/>
    <s v="Si"/>
    <s v="Si"/>
    <s v="No"/>
    <d v="2026-11-02T00:00:00"/>
    <s v=""/>
  </r>
  <r>
    <s v="M_D19_DER_"/>
    <x v="24"/>
    <x v="24"/>
    <n v="92"/>
    <m/>
    <m/>
    <x v="3"/>
    <n v="178"/>
    <x v="1"/>
    <n v="0.98888888888888893"/>
    <m/>
    <s v="BLOQUEADO"/>
    <s v="Excluir"/>
    <d v="2026-06-03T00:00:00"/>
    <n v="4140"/>
    <n v="124200"/>
    <n v="409.86"/>
    <n v="3128"/>
    <s v="Ret"/>
    <n v="180"/>
    <s v="No"/>
    <s v="No"/>
    <x v="0"/>
    <s v="Si"/>
    <s v="Si"/>
    <s v="No"/>
    <d v="2026-10-31T00:00:00"/>
    <s v=""/>
  </r>
  <r>
    <s v="M_D20_IZQ_"/>
    <x v="24"/>
    <x v="24"/>
    <n v="8"/>
    <m/>
    <m/>
    <x v="3"/>
    <n v="178"/>
    <x v="1"/>
    <n v="0.98888888888888893"/>
    <m/>
    <s v="BLOQUEADO"/>
    <s v="Excluir"/>
    <d v="2026-06-03T00:00:00"/>
    <n v="360"/>
    <n v="10800"/>
    <n v="35.64"/>
    <n v="3128"/>
    <s v="Ret"/>
    <n v="180"/>
    <s v="No"/>
    <s v="No"/>
    <x v="0"/>
    <s v="Si"/>
    <s v="Si"/>
    <s v="No"/>
    <d v="2026-10-31T00:00:00"/>
    <s v=""/>
  </r>
  <r>
    <s v="M_D20_DER_"/>
    <x v="16"/>
    <x v="16"/>
    <n v="96"/>
    <m/>
    <m/>
    <x v="1"/>
    <n v="180"/>
    <x v="1"/>
    <n v="1"/>
    <s v="s"/>
    <s v="llenando"/>
    <s v="Excluir"/>
    <d v="2026-06-05T00:00:00"/>
    <n v="4320"/>
    <n v="129600"/>
    <n v="427.68"/>
    <n v="22613"/>
    <s v="Ret"/>
    <n v="180"/>
    <s v="No"/>
    <s v="No"/>
    <x v="0"/>
    <s v="Si"/>
    <s v="Si"/>
    <s v="No"/>
    <d v="2026-11-02T00:00:00"/>
    <s v=""/>
  </r>
  <r>
    <s v="M_D21_IZQ_"/>
    <x v="16"/>
    <x v="16"/>
    <n v="96"/>
    <m/>
    <m/>
    <x v="1"/>
    <n v="180"/>
    <x v="1"/>
    <n v="1"/>
    <s v="s"/>
    <s v="llenando"/>
    <s v="Excluir"/>
    <d v="2026-06-05T00:00:00"/>
    <n v="4320"/>
    <n v="129600"/>
    <n v="427.68"/>
    <n v="22613"/>
    <s v="Ret"/>
    <n v="180"/>
    <s v="No"/>
    <s v="No"/>
    <x v="0"/>
    <s v="Si"/>
    <s v="Si"/>
    <s v="No"/>
    <d v="2026-11-02T00:00:00"/>
    <s v=""/>
  </r>
  <r>
    <s v="M_D21_DER_"/>
    <x v="16"/>
    <x v="16"/>
    <n v="96"/>
    <m/>
    <m/>
    <x v="1"/>
    <n v="180"/>
    <x v="1"/>
    <n v="1"/>
    <s v="s"/>
    <s v="llenando"/>
    <s v="Excluir"/>
    <d v="2026-06-05T00:00:00"/>
    <n v="4320"/>
    <n v="129600"/>
    <n v="427.68"/>
    <n v="22613"/>
    <s v="Ret"/>
    <n v="180"/>
    <s v="No"/>
    <s v="No"/>
    <x v="0"/>
    <s v="Si"/>
    <s v="Si"/>
    <s v="No"/>
    <d v="2026-11-02T00:00:00"/>
    <s v=""/>
  </r>
  <r>
    <s v="M_D22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D22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D23_IZQ_"/>
    <x v="16"/>
    <x v="16"/>
    <n v="32"/>
    <m/>
    <m/>
    <x v="2"/>
    <n v="179"/>
    <x v="1"/>
    <n v="0.99444444444444446"/>
    <m/>
    <s v="SALDO ND"/>
    <s v="Excluir"/>
    <d v="2026-06-04T00:00:00"/>
    <n v="1440"/>
    <n v="43200"/>
    <n v="142.56"/>
    <n v="22613"/>
    <s v="Ret"/>
    <n v="180"/>
    <s v="No"/>
    <s v="No"/>
    <x v="0"/>
    <s v="Si"/>
    <s v="Si"/>
    <s v="No"/>
    <d v="2026-11-01T00:00:00"/>
    <s v=""/>
  </r>
  <r>
    <s v="M_D23_DER_"/>
    <x v="16"/>
    <x v="16"/>
    <n v="96"/>
    <m/>
    <m/>
    <x v="2"/>
    <n v="179"/>
    <x v="1"/>
    <n v="0.99444444444444446"/>
    <m/>
    <m/>
    <s v=""/>
    <d v="2026-06-04T00:00:00"/>
    <n v="4320"/>
    <n v="129600"/>
    <n v="427.68"/>
    <n v="22613"/>
    <s v="Ret"/>
    <n v="180"/>
    <s v="No"/>
    <s v="No"/>
    <x v="0"/>
    <s v="Si"/>
    <s v="Si"/>
    <s v="No"/>
    <d v="2026-11-01T00:00:00"/>
    <s v=""/>
  </r>
  <r>
    <s v="M_D24_IZQ_"/>
    <x v="16"/>
    <x v="16"/>
    <n v="96"/>
    <m/>
    <m/>
    <x v="2"/>
    <n v="179"/>
    <x v="1"/>
    <n v="0.99444444444444446"/>
    <m/>
    <m/>
    <s v=""/>
    <d v="2026-06-04T00:00:00"/>
    <n v="4320"/>
    <n v="129600"/>
    <n v="427.68"/>
    <n v="22613"/>
    <s v="Ret"/>
    <n v="180"/>
    <s v="No"/>
    <s v="No"/>
    <x v="0"/>
    <s v="Si"/>
    <s v="Si"/>
    <s v="No"/>
    <d v="2026-11-01T00:00:00"/>
    <s v=""/>
  </r>
  <r>
    <s v="M_D24_DER_"/>
    <x v="16"/>
    <x v="16"/>
    <n v="96"/>
    <m/>
    <m/>
    <x v="1"/>
    <n v="180"/>
    <x v="1"/>
    <n v="1"/>
    <m/>
    <m/>
    <s v=""/>
    <d v="2026-06-05T00:00:00"/>
    <n v="4320"/>
    <n v="129600"/>
    <n v="427.68"/>
    <n v="22613"/>
    <s v="Ret"/>
    <n v="180"/>
    <s v="No"/>
    <s v="No"/>
    <x v="0"/>
    <s v="Si"/>
    <s v="Si"/>
    <s v="No"/>
    <d v="2026-11-02T00:00:00"/>
    <s v=""/>
  </r>
  <r>
    <s v="M_D25_IZQ_"/>
    <x v="16"/>
    <x v="16"/>
    <n v="96"/>
    <m/>
    <m/>
    <x v="1"/>
    <n v="180"/>
    <x v="1"/>
    <n v="1"/>
    <m/>
    <m/>
    <s v=""/>
    <d v="2026-06-05T00:00:00"/>
    <n v="4320"/>
    <n v="129600"/>
    <n v="427.68"/>
    <n v="22613"/>
    <s v="Ret"/>
    <n v="180"/>
    <s v="No"/>
    <s v="No"/>
    <x v="0"/>
    <s v="Si"/>
    <s v="Si"/>
    <s v="No"/>
    <d v="2026-11-02T00:00:00"/>
    <s v=""/>
  </r>
  <r>
    <s v="M_D25_DER_"/>
    <x v="17"/>
    <x v="17"/>
    <n v="37"/>
    <m/>
    <m/>
    <x v="22"/>
    <n v="345"/>
    <x v="1"/>
    <n v="0.9452054794520548"/>
    <s v="MARCAR"/>
    <m/>
    <s v=""/>
    <d v="2026-05-16T00:00:00"/>
    <n v="1665"/>
    <n v="49950"/>
    <n v="164.83500000000001"/>
    <n v="20282"/>
    <s v="Ret"/>
    <n v="365"/>
    <s v="No"/>
    <s v="No"/>
    <x v="0"/>
    <s v="Si"/>
    <s v="Si"/>
    <s v="No"/>
    <d v="2027-04-16T00:00:00"/>
    <s v=""/>
  </r>
  <r>
    <s v="M_D26_IZQ"/>
    <x v="24"/>
    <x v="24"/>
    <n v="8"/>
    <m/>
    <m/>
    <x v="2"/>
    <n v="179"/>
    <x v="1"/>
    <n v="0.99444444444444446"/>
    <m/>
    <s v="SALDO ND"/>
    <s v="Excluir"/>
    <d v="2026-06-04T00:00:00"/>
    <n v="360"/>
    <n v="10800"/>
    <n v="35.64"/>
    <n v="3128"/>
    <s v="Ret"/>
    <n v="180"/>
    <s v="No"/>
    <s v="No"/>
    <x v="0"/>
    <s v="Si"/>
    <s v="Si"/>
    <s v="No"/>
    <d v="2026-11-01T00:00:00"/>
    <s v=""/>
  </r>
  <r>
    <s v="M_D26_DER"/>
    <x v="24"/>
    <x v="24"/>
    <n v="22"/>
    <m/>
    <m/>
    <x v="2"/>
    <n v="179"/>
    <x v="1"/>
    <n v="0.99444444444444446"/>
    <m/>
    <s v="SALDO ND"/>
    <s v="Excluir"/>
    <d v="2026-06-04T00:00:00"/>
    <n v="990"/>
    <n v="29700"/>
    <n v="98.01"/>
    <n v="3128"/>
    <s v="Ret"/>
    <n v="180"/>
    <s v="No"/>
    <s v="No"/>
    <x v="0"/>
    <s v="Si"/>
    <s v="Si"/>
    <s v="No"/>
    <d v="2026-11-01T00:00:00"/>
    <s v=""/>
  </r>
  <r>
    <s v="M_D27_IZQ_"/>
    <x v="16"/>
    <x v="16"/>
    <n v="96"/>
    <m/>
    <m/>
    <x v="1"/>
    <n v="180"/>
    <x v="1"/>
    <n v="1"/>
    <m/>
    <m/>
    <s v=""/>
    <d v="2026-06-05T00:00:00"/>
    <n v="4320"/>
    <n v="129600"/>
    <n v="427.68"/>
    <n v="22613"/>
    <s v="Ret"/>
    <n v="180"/>
    <s v="No"/>
    <s v="No"/>
    <x v="0"/>
    <s v="Si"/>
    <s v="Si"/>
    <s v="No"/>
    <d v="2026-11-02T00:00:00"/>
    <s v=""/>
  </r>
  <r>
    <s v="M_D27_DER_"/>
    <x v="16"/>
    <x v="16"/>
    <n v="96"/>
    <m/>
    <m/>
    <x v="1"/>
    <n v="180"/>
    <x v="1"/>
    <n v="1"/>
    <m/>
    <m/>
    <s v=""/>
    <d v="2026-06-05T00:00:00"/>
    <n v="4320"/>
    <n v="129600"/>
    <n v="427.68"/>
    <n v="22613"/>
    <s v="Ret"/>
    <n v="180"/>
    <s v="No"/>
    <s v="No"/>
    <x v="0"/>
    <s v="Si"/>
    <s v="Si"/>
    <s v="No"/>
    <d v="2026-11-02T00:00:00"/>
    <s v=""/>
  </r>
  <r>
    <s v="M_D28_IZQ_"/>
    <x v="27"/>
    <x v="27"/>
    <m/>
    <m/>
    <m/>
    <x v="0"/>
    <s v=""/>
    <x v="0"/>
    <s v=""/>
    <m/>
    <s v="ENVASE"/>
    <s v="Excluir"/>
    <s v=""/>
    <n v="0"/>
    <n v="0"/>
    <n v="0"/>
    <n v="3500159"/>
    <s v="Canasta"/>
    <n v="120"/>
    <s v="No"/>
    <s v="Si"/>
    <x v="0"/>
    <s v="Si"/>
    <s v="No"/>
    <s v="No"/>
    <s v=""/>
    <s v=""/>
  </r>
  <r>
    <s v="M_D28_DER_"/>
    <x v="27"/>
    <x v="27"/>
    <m/>
    <m/>
    <m/>
    <x v="0"/>
    <s v=""/>
    <x v="0"/>
    <s v=""/>
    <m/>
    <s v="ENVASE"/>
    <s v="Excluir"/>
    <s v=""/>
    <n v="0"/>
    <n v="0"/>
    <n v="0"/>
    <n v="3500159"/>
    <s v="Canasta"/>
    <n v="120"/>
    <s v="No"/>
    <s v="Si"/>
    <x v="0"/>
    <s v="Si"/>
    <s v="No"/>
    <s v="No"/>
    <s v=""/>
    <s v=""/>
  </r>
  <r>
    <s v="BH_BAHIA 17_DER"/>
    <x v="27"/>
    <x v="27"/>
    <m/>
    <m/>
    <m/>
    <x v="0"/>
    <s v=""/>
    <x v="0"/>
    <s v=""/>
    <m/>
    <s v="ENVASE"/>
    <s v="Excluir"/>
    <s v=""/>
    <n v="0"/>
    <n v="0"/>
    <n v="0"/>
    <n v="3500159"/>
    <s v="Canasta"/>
    <n v="120"/>
    <s v="No"/>
    <s v="Si"/>
    <x v="0"/>
    <s v="Si"/>
    <s v="No"/>
    <s v="No"/>
    <s v=""/>
    <s v=""/>
  </r>
  <r>
    <s v="BH_BAHIA 17_LAT"/>
    <x v="28"/>
    <x v="28"/>
    <n v="18"/>
    <m/>
    <m/>
    <x v="30"/>
    <n v="160"/>
    <x v="1"/>
    <n v="0.88888888888888884"/>
    <m/>
    <m/>
    <s v=""/>
    <d v="2026-05-16T00:00:00"/>
    <n v="8640"/>
    <n v="51840"/>
    <n v="171.072"/>
    <n v="14709"/>
    <s v="Lata"/>
    <n v="180"/>
    <s v="No"/>
    <s v="No"/>
    <x v="0"/>
    <s v="Si"/>
    <s v="Si"/>
    <s v="No"/>
    <d v="2026-10-13T00:00:00"/>
    <s v=""/>
  </r>
  <r>
    <s v="BH_BAHIA 18_DER"/>
    <x v="6"/>
    <x v="6"/>
    <n v="52"/>
    <m/>
    <m/>
    <x v="7"/>
    <n v="364"/>
    <x v="1"/>
    <n v="0.99726027397260275"/>
    <m/>
    <m/>
    <s v=""/>
    <d v="2026-06-04T00:00:00"/>
    <n v="24960"/>
    <n v="149760"/>
    <n v="494.20800000000003"/>
    <n v="16210"/>
    <s v="Lata"/>
    <n v="365"/>
    <s v="No"/>
    <s v="No"/>
    <x v="0"/>
    <s v="Si"/>
    <s v="Si"/>
    <s v="No"/>
    <d v="2027-05-05T00:00:00"/>
    <s v=""/>
  </r>
  <r>
    <s v="BH_BAHIA 18_IZQ_"/>
    <x v="23"/>
    <x v="23"/>
    <n v="52"/>
    <m/>
    <m/>
    <x v="27"/>
    <n v="270"/>
    <x v="1"/>
    <n v="1"/>
    <m/>
    <m/>
    <s v=""/>
    <d v="2026-06-05T00:00:00"/>
    <n v="24960"/>
    <n v="149760"/>
    <n v="531.64800000000002"/>
    <n v="1428"/>
    <s v="Lata"/>
    <n v="270"/>
    <s v="No"/>
    <s v="No"/>
    <x v="0"/>
    <s v="Si"/>
    <s v="Si"/>
    <s v="No"/>
    <d v="2027-01-31T00:00:00"/>
    <s v=""/>
  </r>
  <r>
    <s v="BH_BAHIA 19_DER_"/>
    <x v="29"/>
    <x v="29"/>
    <n v="26"/>
    <m/>
    <m/>
    <x v="30"/>
    <n v="160"/>
    <x v="1"/>
    <n v="0.88888888888888884"/>
    <m/>
    <m/>
    <s v=""/>
    <d v="2026-05-16T00:00:00"/>
    <n v="15600"/>
    <n v="93600"/>
    <n v="251.78399999999999"/>
    <n v="21730"/>
    <s v="Lata"/>
    <n v="180"/>
    <s v="No"/>
    <s v="No"/>
    <x v="0"/>
    <s v="Si"/>
    <s v="Si"/>
    <s v="No"/>
    <d v="2026-10-13T00:00:00"/>
    <s v=""/>
  </r>
  <r>
    <s v="BH_BAHIA 19_IZQ_"/>
    <x v="23"/>
    <x v="23"/>
    <n v="52"/>
    <m/>
    <m/>
    <x v="31"/>
    <n v="269"/>
    <x v="1"/>
    <n v="0.99629629629629635"/>
    <m/>
    <s v="SALDO ND"/>
    <s v="Excluir"/>
    <d v="2026-06-04T00:00:00"/>
    <n v="24960"/>
    <n v="149760"/>
    <n v="531.64800000000002"/>
    <n v="1428"/>
    <s v="Lata"/>
    <n v="270"/>
    <s v="No"/>
    <s v="No"/>
    <x v="0"/>
    <s v="Si"/>
    <s v="Si"/>
    <s v="No"/>
    <d v="2027-01-30T00:00:00"/>
    <s v=""/>
  </r>
  <r>
    <s v="BH_BAHIA 20 DER"/>
    <x v="30"/>
    <x v="16"/>
    <n v="24"/>
    <m/>
    <m/>
    <x v="32"/>
    <n v="158"/>
    <x v="1"/>
    <n v="0.87777777777777777"/>
    <m/>
    <s v="SALDO ND"/>
    <s v="Excluir"/>
    <d v="2026-05-14T00:00:00"/>
    <n v="1296"/>
    <n v="38880"/>
    <n v="128.304"/>
    <n v="22613"/>
    <s v="Ret"/>
    <n v="180"/>
    <s v="No"/>
    <s v="No"/>
    <x v="0"/>
    <s v="Si"/>
    <s v="Si"/>
    <s v="No"/>
    <d v="2026-10-11T00:00:00"/>
    <s v=""/>
  </r>
  <r>
    <s v="BH_BAHIA 20 IZQ"/>
    <x v="4"/>
    <x v="4"/>
    <n v="29"/>
    <m/>
    <m/>
    <x v="33"/>
    <n v="265"/>
    <x v="1"/>
    <n v="0.98148148148148151"/>
    <s v="TAPADO"/>
    <m/>
    <s v=""/>
    <d v="2026-05-31T00:00:00"/>
    <n v="13920"/>
    <n v="83520"/>
    <n v="275.61599999999999"/>
    <n v="2174"/>
    <s v="Lata"/>
    <n v="270"/>
    <s v="No"/>
    <s v="No"/>
    <x v="0"/>
    <s v="Si"/>
    <s v="Si"/>
    <s v="No"/>
    <d v="2027-01-26T00:00:00"/>
    <s v=""/>
  </r>
  <r>
    <s v="BH_BAHIA 21_DER_"/>
    <x v="31"/>
    <x v="24"/>
    <n v="8"/>
    <m/>
    <m/>
    <x v="34"/>
    <n v="170"/>
    <x v="1"/>
    <n v="0.94444444444444442"/>
    <m/>
    <s v="SALDO ND"/>
    <s v="Excluir"/>
    <d v="2026-05-26T00:00:00"/>
    <n v="432"/>
    <n v="12960"/>
    <n v="42.768000000000001"/>
    <n v="3128"/>
    <s v="Ret"/>
    <n v="180"/>
    <s v="No"/>
    <s v="No"/>
    <x v="0"/>
    <s v="Si"/>
    <s v="Si"/>
    <s v="No"/>
    <d v="2026-10-23T00:00:00"/>
    <s v=""/>
  </r>
  <r>
    <s v="BH_BAHIA 21_IZQ_"/>
    <x v="32"/>
    <x v="9"/>
    <n v="38"/>
    <m/>
    <m/>
    <x v="18"/>
    <n v="155"/>
    <x v="1"/>
    <n v="0.86111111111111116"/>
    <m/>
    <s v="SALDO ND"/>
    <s v="Excluir"/>
    <d v="2026-05-11T00:00:00"/>
    <n v="2052"/>
    <n v="61560"/>
    <n v="203.148"/>
    <s v="20867+"/>
    <s v="Ret"/>
    <n v="180"/>
    <s v="No"/>
    <s v="No"/>
    <x v="0"/>
    <s v="Si"/>
    <s v="Si"/>
    <s v="No"/>
    <d v="2026-10-08T00:00:00"/>
    <s v=""/>
  </r>
  <r>
    <s v="M_E1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E1_DER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E2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E2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E3_IZQ_"/>
    <x v="24"/>
    <x v="24"/>
    <n v="84"/>
    <m/>
    <m/>
    <x v="2"/>
    <n v="179"/>
    <x v="1"/>
    <n v="0.99444444444444446"/>
    <m/>
    <m/>
    <s v=""/>
    <d v="2026-06-04T00:00:00"/>
    <n v="3780"/>
    <n v="113400"/>
    <n v="374.22"/>
    <n v="3128"/>
    <s v="Ret"/>
    <n v="180"/>
    <s v="No"/>
    <s v="No"/>
    <x v="0"/>
    <s v="Si"/>
    <s v="Si"/>
    <s v="No"/>
    <d v="2026-11-01T00:00:00"/>
    <s v=""/>
  </r>
  <r>
    <s v="M_E3_DER_"/>
    <x v="24"/>
    <x v="24"/>
    <n v="84"/>
    <m/>
    <m/>
    <x v="2"/>
    <n v="179"/>
    <x v="1"/>
    <n v="0.99444444444444446"/>
    <m/>
    <m/>
    <s v=""/>
    <d v="2026-06-04T00:00:00"/>
    <n v="3780"/>
    <n v="113400"/>
    <n v="374.22"/>
    <n v="3128"/>
    <s v="Ret"/>
    <n v="180"/>
    <s v="No"/>
    <s v="No"/>
    <x v="0"/>
    <s v="Si"/>
    <s v="Si"/>
    <s v="No"/>
    <d v="2026-11-01T00:00:00"/>
    <s v=""/>
  </r>
  <r>
    <s v="M_E4_IZQ_"/>
    <x v="26"/>
    <x v="26"/>
    <n v="58"/>
    <m/>
    <m/>
    <x v="29"/>
    <n v="165"/>
    <x v="1"/>
    <n v="0.91666666666666663"/>
    <m/>
    <m/>
    <s v=""/>
    <d v="2026-05-21T00:00:00"/>
    <n v="2088"/>
    <n v="33408"/>
    <n v="250.56"/>
    <n v="3659"/>
    <s v="Ret"/>
    <n v="180"/>
    <s v="No"/>
    <s v="No"/>
    <x v="0"/>
    <s v="Si"/>
    <s v="Si"/>
    <s v="No"/>
    <d v="2026-10-18T00:00:00"/>
    <s v=""/>
  </r>
  <r>
    <s v="M_E4_DER_"/>
    <x v="24"/>
    <x v="24"/>
    <n v="30"/>
    <m/>
    <m/>
    <x v="19"/>
    <n v="177"/>
    <x v="1"/>
    <n v="0.98333333333333328"/>
    <m/>
    <s v="SALDO ND"/>
    <s v="Excluir"/>
    <d v="2026-06-02T00:00:00"/>
    <n v="1350"/>
    <n v="40500"/>
    <n v="133.65"/>
    <n v="3128"/>
    <s v="Ret"/>
    <n v="180"/>
    <s v="No"/>
    <s v="No"/>
    <x v="0"/>
    <s v="Si"/>
    <s v="Si"/>
    <s v="No"/>
    <d v="2026-10-30T00:00:00"/>
    <s v=""/>
  </r>
  <r>
    <s v="M_E5_IZQ_"/>
    <x v="24"/>
    <x v="24"/>
    <n v="100"/>
    <m/>
    <m/>
    <x v="2"/>
    <n v="179"/>
    <x v="1"/>
    <n v="0.99444444444444446"/>
    <m/>
    <m/>
    <s v=""/>
    <d v="2026-06-04T00:00:00"/>
    <n v="4500"/>
    <n v="135000"/>
    <n v="445.5"/>
    <n v="3128"/>
    <s v="Ret"/>
    <n v="180"/>
    <s v="No"/>
    <s v="No"/>
    <x v="0"/>
    <s v="Si"/>
    <s v="Si"/>
    <s v="No"/>
    <d v="2026-11-01T00:00:00"/>
    <s v=""/>
  </r>
  <r>
    <s v="M_E5_DER_"/>
    <x v="24"/>
    <x v="24"/>
    <n v="100"/>
    <m/>
    <m/>
    <x v="2"/>
    <n v="179"/>
    <x v="1"/>
    <n v="0.99444444444444446"/>
    <m/>
    <m/>
    <s v=""/>
    <d v="2026-06-04T00:00:00"/>
    <n v="4500"/>
    <n v="135000"/>
    <n v="445.5"/>
    <n v="3128"/>
    <s v="Ret"/>
    <n v="180"/>
    <s v="No"/>
    <s v="No"/>
    <x v="0"/>
    <s v="Si"/>
    <s v="Si"/>
    <s v="No"/>
    <d v="2026-11-01T00:00:00"/>
    <s v=""/>
  </r>
  <r>
    <s v="M_E6_IZQ_"/>
    <x v="24"/>
    <x v="24"/>
    <n v="100"/>
    <m/>
    <m/>
    <x v="1"/>
    <n v="180"/>
    <x v="1"/>
    <n v="1"/>
    <s v="s"/>
    <s v="llenando"/>
    <s v="Excluir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M_E6_DER_"/>
    <x v="24"/>
    <x v="24"/>
    <n v="100"/>
    <m/>
    <m/>
    <x v="2"/>
    <n v="179"/>
    <x v="1"/>
    <n v="0.99444444444444446"/>
    <s v="s"/>
    <m/>
    <s v=""/>
    <d v="2026-06-04T00:00:00"/>
    <n v="4500"/>
    <n v="135000"/>
    <n v="445.5"/>
    <n v="3128"/>
    <s v="Ret"/>
    <n v="180"/>
    <s v="No"/>
    <s v="No"/>
    <x v="0"/>
    <s v="Si"/>
    <s v="Si"/>
    <s v="No"/>
    <d v="2026-11-01T00:00:00"/>
    <s v=""/>
  </r>
  <r>
    <s v="M_E7_IZQ_"/>
    <x v="24"/>
    <x v="24"/>
    <n v="100"/>
    <m/>
    <m/>
    <x v="2"/>
    <n v="179"/>
    <x v="1"/>
    <n v="0.99444444444444446"/>
    <s v="s"/>
    <m/>
    <s v=""/>
    <d v="2026-06-04T00:00:00"/>
    <n v="4500"/>
    <n v="135000"/>
    <n v="445.5"/>
    <n v="3128"/>
    <s v="Ret"/>
    <n v="180"/>
    <s v="No"/>
    <s v="No"/>
    <x v="0"/>
    <s v="Si"/>
    <s v="Si"/>
    <s v="No"/>
    <d v="2026-11-01T00:00:00"/>
    <s v=""/>
  </r>
  <r>
    <s v="M_E7_DER_"/>
    <x v="24"/>
    <x v="24"/>
    <n v="100"/>
    <m/>
    <m/>
    <x v="1"/>
    <n v="180"/>
    <x v="1"/>
    <n v="1"/>
    <s v="s"/>
    <m/>
    <s v="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M_E8_IZQ_"/>
    <x v="24"/>
    <x v="24"/>
    <n v="100"/>
    <m/>
    <m/>
    <x v="1"/>
    <n v="180"/>
    <x v="1"/>
    <n v="1"/>
    <s v="s"/>
    <m/>
    <s v="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M_E8_DER_"/>
    <x v="24"/>
    <x v="24"/>
    <n v="100"/>
    <m/>
    <m/>
    <x v="1"/>
    <n v="180"/>
    <x v="1"/>
    <n v="1"/>
    <s v="s"/>
    <m/>
    <s v="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M_E9_IZQ_"/>
    <x v="24"/>
    <x v="24"/>
    <n v="100"/>
    <m/>
    <m/>
    <x v="1"/>
    <n v="180"/>
    <x v="1"/>
    <n v="1"/>
    <s v="s"/>
    <m/>
    <s v="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M_E9_DER_"/>
    <x v="24"/>
    <x v="24"/>
    <n v="100"/>
    <m/>
    <m/>
    <x v="1"/>
    <n v="180"/>
    <x v="1"/>
    <n v="1"/>
    <s v="s"/>
    <m/>
    <s v="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M_E10_IZQ_"/>
    <x v="24"/>
    <x v="24"/>
    <n v="88"/>
    <m/>
    <m/>
    <x v="3"/>
    <n v="178"/>
    <x v="1"/>
    <n v="0.98888888888888893"/>
    <m/>
    <m/>
    <s v=""/>
    <d v="2026-06-03T00:00:00"/>
    <n v="3960"/>
    <n v="118800"/>
    <n v="392.04"/>
    <n v="3128"/>
    <s v="Ret"/>
    <n v="180"/>
    <s v="No"/>
    <s v="No"/>
    <x v="0"/>
    <s v="Si"/>
    <s v="Si"/>
    <s v="No"/>
    <d v="2026-10-31T00:00:00"/>
    <s v=""/>
  </r>
  <r>
    <s v="M_E10_DER_"/>
    <x v="24"/>
    <x v="24"/>
    <n v="100"/>
    <m/>
    <m/>
    <x v="1"/>
    <n v="180"/>
    <x v="1"/>
    <n v="1"/>
    <s v="s"/>
    <m/>
    <s v="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M_E11_IZQ_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M_E11_DER_"/>
    <x v="24"/>
    <x v="24"/>
    <n v="100"/>
    <m/>
    <m/>
    <x v="3"/>
    <n v="178"/>
    <x v="1"/>
    <n v="0.98888888888888893"/>
    <m/>
    <s v="BLOQUEADO"/>
    <s v="Excluir"/>
    <d v="2026-06-03T00:00:00"/>
    <n v="4500"/>
    <n v="135000"/>
    <n v="445.5"/>
    <n v="3128"/>
    <s v="Ret"/>
    <n v="180"/>
    <s v="No"/>
    <s v="No"/>
    <x v="0"/>
    <s v="Si"/>
    <s v="Si"/>
    <s v="No"/>
    <d v="2026-10-31T00:00:00"/>
    <s v=""/>
  </r>
  <r>
    <s v="M_E12_IZQ_"/>
    <x v="24"/>
    <x v="24"/>
    <n v="100"/>
    <m/>
    <m/>
    <x v="1"/>
    <n v="180"/>
    <x v="1"/>
    <n v="1"/>
    <m/>
    <m/>
    <s v="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M_E12_DER_"/>
    <x v="24"/>
    <x v="24"/>
    <n v="100"/>
    <m/>
    <m/>
    <x v="1"/>
    <n v="180"/>
    <x v="1"/>
    <n v="1"/>
    <m/>
    <m/>
    <s v="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M_E13_IZQ_"/>
    <x v="24"/>
    <x v="24"/>
    <n v="100"/>
    <m/>
    <m/>
    <x v="1"/>
    <n v="180"/>
    <x v="1"/>
    <n v="1"/>
    <s v="s"/>
    <m/>
    <s v="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M_E13_DER_"/>
    <x v="24"/>
    <x v="24"/>
    <n v="100"/>
    <m/>
    <m/>
    <x v="1"/>
    <n v="180"/>
    <x v="1"/>
    <n v="1"/>
    <s v="s"/>
    <m/>
    <s v="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M_E14_IZQ_"/>
    <x v="24"/>
    <x v="24"/>
    <n v="100"/>
    <m/>
    <m/>
    <x v="1"/>
    <n v="180"/>
    <x v="1"/>
    <n v="1"/>
    <s v="s"/>
    <m/>
    <s v="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M_E14_DER_"/>
    <x v="24"/>
    <x v="24"/>
    <n v="100"/>
    <m/>
    <m/>
    <x v="1"/>
    <n v="180"/>
    <x v="1"/>
    <n v="1"/>
    <s v="s"/>
    <m/>
    <s v=""/>
    <d v="2026-06-05T00:00:00"/>
    <n v="4500"/>
    <n v="135000"/>
    <n v="445.5"/>
    <n v="3128"/>
    <s v="Ret"/>
    <n v="180"/>
    <s v="No"/>
    <s v="No"/>
    <x v="0"/>
    <s v="Si"/>
    <s v="Si"/>
    <s v="No"/>
    <d v="2026-11-02T00:00:00"/>
    <s v=""/>
  </r>
  <r>
    <s v="LATERAL PET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LATERAL PET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F1_LAT"/>
    <x v="33"/>
    <x v="30"/>
    <m/>
    <n v="32"/>
    <m/>
    <x v="21"/>
    <n v="344"/>
    <x v="1"/>
    <n v="0.94246575342465755"/>
    <s v="CAJA RIJIDA"/>
    <s v="SALDO ND"/>
    <s v="Excluir"/>
    <d v="2026-05-15T00:00:00"/>
    <n v="32"/>
    <n v="192"/>
    <n v="0.63360000000000005"/>
    <n v="20050"/>
    <s v="NR"/>
    <n v="365"/>
    <s v="No"/>
    <s v="No"/>
    <x v="0"/>
    <s v="Si"/>
    <s v="Si"/>
    <s v="No"/>
    <d v="2027-04-15T00:00:00"/>
    <s v=""/>
  </r>
  <r>
    <s v="E_F1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F1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F2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F2_IZQ_"/>
    <x v="34"/>
    <x v="31"/>
    <n v="19"/>
    <n v="24"/>
    <m/>
    <x v="35"/>
    <n v="118"/>
    <x v="2"/>
    <n v="0.98333333333333328"/>
    <m/>
    <m/>
    <s v=""/>
    <d v="2026-06-03T00:00:00"/>
    <n v="1924"/>
    <n v="11544"/>
    <n v="173.16"/>
    <n v="2224"/>
    <s v="Pet"/>
    <n v="120"/>
    <s v="No"/>
    <s v="No"/>
    <x v="0"/>
    <s v="Si"/>
    <s v="Si"/>
    <s v="No"/>
    <d v="2026-09-01T00:00:00"/>
    <s v=""/>
  </r>
  <r>
    <s v="E_F3_DER_"/>
    <x v="34"/>
    <x v="31"/>
    <n v="24"/>
    <m/>
    <m/>
    <x v="35"/>
    <n v="118"/>
    <x v="2"/>
    <n v="0.98333333333333328"/>
    <m/>
    <m/>
    <s v=""/>
    <d v="2026-06-03T00:00:00"/>
    <n v="2400"/>
    <n v="14400"/>
    <n v="216"/>
    <n v="2224"/>
    <s v="Pet"/>
    <n v="120"/>
    <s v="No"/>
    <s v="No"/>
    <x v="0"/>
    <s v="Si"/>
    <s v="Si"/>
    <s v="No"/>
    <d v="2026-09-01T00:00:00"/>
    <s v=""/>
  </r>
  <r>
    <s v="E_F3_IZQ_"/>
    <x v="34"/>
    <x v="31"/>
    <n v="24"/>
    <m/>
    <m/>
    <x v="35"/>
    <n v="118"/>
    <x v="2"/>
    <n v="0.98333333333333328"/>
    <m/>
    <m/>
    <s v=""/>
    <d v="2026-06-03T00:00:00"/>
    <n v="2400"/>
    <n v="14400"/>
    <n v="216"/>
    <n v="2224"/>
    <s v="Pet"/>
    <n v="120"/>
    <s v="No"/>
    <s v="No"/>
    <x v="0"/>
    <s v="Si"/>
    <s v="Si"/>
    <s v="No"/>
    <d v="2026-09-01T00:00:00"/>
    <s v=""/>
  </r>
  <r>
    <s v="E_F4_DER_"/>
    <x v="34"/>
    <x v="31"/>
    <n v="24"/>
    <m/>
    <m/>
    <x v="35"/>
    <n v="118"/>
    <x v="2"/>
    <n v="0.98333333333333328"/>
    <m/>
    <m/>
    <s v=""/>
    <d v="2026-06-03T00:00:00"/>
    <n v="2400"/>
    <n v="14400"/>
    <n v="216"/>
    <n v="2224"/>
    <s v="Pet"/>
    <n v="120"/>
    <s v="No"/>
    <s v="No"/>
    <x v="0"/>
    <s v="Si"/>
    <s v="Si"/>
    <s v="No"/>
    <d v="2026-09-01T00:00:00"/>
    <s v=""/>
  </r>
  <r>
    <s v="E_F4_IZQ_"/>
    <x v="34"/>
    <x v="31"/>
    <n v="24"/>
    <m/>
    <m/>
    <x v="35"/>
    <n v="118"/>
    <x v="2"/>
    <n v="0.98333333333333328"/>
    <m/>
    <m/>
    <s v=""/>
    <d v="2026-06-03T00:00:00"/>
    <n v="2400"/>
    <n v="14400"/>
    <n v="216"/>
    <n v="2224"/>
    <s v="Pet"/>
    <n v="120"/>
    <s v="No"/>
    <s v="No"/>
    <x v="0"/>
    <s v="Si"/>
    <s v="Si"/>
    <s v="No"/>
    <d v="2026-09-01T00:00:00"/>
    <s v=""/>
  </r>
  <r>
    <s v="E_F5_DER_"/>
    <x v="34"/>
    <x v="31"/>
    <n v="24"/>
    <m/>
    <m/>
    <x v="35"/>
    <n v="118"/>
    <x v="2"/>
    <n v="0.98333333333333328"/>
    <m/>
    <m/>
    <s v=""/>
    <d v="2026-06-03T00:00:00"/>
    <n v="2400"/>
    <n v="14400"/>
    <n v="216"/>
    <n v="2224"/>
    <s v="Pet"/>
    <n v="120"/>
    <s v="No"/>
    <s v="No"/>
    <x v="0"/>
    <s v="Si"/>
    <s v="Si"/>
    <s v="No"/>
    <d v="2026-09-01T00:00:00"/>
    <s v=""/>
  </r>
  <r>
    <s v="E_F5_IZQ_"/>
    <x v="34"/>
    <x v="31"/>
    <n v="24"/>
    <m/>
    <m/>
    <x v="35"/>
    <n v="118"/>
    <x v="2"/>
    <n v="0.98333333333333328"/>
    <m/>
    <m/>
    <s v=""/>
    <d v="2026-06-03T00:00:00"/>
    <n v="2400"/>
    <n v="14400"/>
    <n v="216"/>
    <n v="2224"/>
    <s v="Pet"/>
    <n v="120"/>
    <s v="No"/>
    <s v="No"/>
    <x v="0"/>
    <s v="Si"/>
    <s v="Si"/>
    <s v="No"/>
    <d v="2026-09-01T00:00:00"/>
    <s v=""/>
  </r>
  <r>
    <s v="E_F6_"/>
    <x v="34"/>
    <x v="31"/>
    <n v="24"/>
    <m/>
    <m/>
    <x v="35"/>
    <n v="118"/>
    <x v="2"/>
    <n v="0.98333333333333328"/>
    <m/>
    <m/>
    <s v=""/>
    <d v="2026-06-03T00:00:00"/>
    <n v="2400"/>
    <n v="14400"/>
    <n v="216"/>
    <n v="2224"/>
    <s v="Pet"/>
    <n v="120"/>
    <s v="No"/>
    <s v="No"/>
    <x v="0"/>
    <s v="Si"/>
    <s v="Si"/>
    <s v="No"/>
    <d v="2026-09-01T00:00:00"/>
    <s v=""/>
  </r>
  <r>
    <s v="E_F7_"/>
    <x v="34"/>
    <x v="31"/>
    <n v="14"/>
    <m/>
    <m/>
    <x v="35"/>
    <n v="118"/>
    <x v="2"/>
    <n v="0.98333333333333328"/>
    <m/>
    <s v="SALDO ND"/>
    <s v="Excluir"/>
    <d v="2026-06-03T00:00:00"/>
    <n v="1400"/>
    <n v="8400"/>
    <n v="126"/>
    <n v="2224"/>
    <s v="Pet"/>
    <n v="120"/>
    <s v="No"/>
    <s v="No"/>
    <x v="0"/>
    <s v="Si"/>
    <s v="Si"/>
    <s v="No"/>
    <d v="2026-09-01T00:00:00"/>
    <s v=""/>
  </r>
  <r>
    <s v="E_F7_"/>
    <x v="34"/>
    <x v="31"/>
    <n v="8"/>
    <m/>
    <m/>
    <x v="36"/>
    <n v="117"/>
    <x v="2"/>
    <n v="0.97499999999999998"/>
    <m/>
    <s v="SALDO ND"/>
    <s v="Excluir"/>
    <d v="2026-06-02T00:00:00"/>
    <n v="800"/>
    <n v="4800"/>
    <n v="72"/>
    <n v="2224"/>
    <s v="Pet"/>
    <n v="120"/>
    <s v="No"/>
    <s v="No"/>
    <x v="0"/>
    <s v="Si"/>
    <s v="Si"/>
    <s v="No"/>
    <d v="2026-08-31T00:00:00"/>
    <s v=""/>
  </r>
  <r>
    <s v="E_F8_DER_"/>
    <x v="35"/>
    <x v="32"/>
    <n v="23"/>
    <n v="106"/>
    <m/>
    <x v="37"/>
    <n v="64"/>
    <x v="3"/>
    <n v="0.35555555555555557"/>
    <m/>
    <m/>
    <s v=""/>
    <d v="2026-02-09T00:00:00"/>
    <n v="2866"/>
    <n v="34392"/>
    <n v="206.352"/>
    <n v="12026"/>
    <s v="Pet"/>
    <n v="180"/>
    <s v="No"/>
    <s v="Si"/>
    <x v="2"/>
    <s v="Si"/>
    <s v="Si"/>
    <s v="No"/>
    <d v="2026-07-09T00:00:00"/>
    <s v=""/>
  </r>
  <r>
    <s v="E_F8_IZQ_"/>
    <x v="35"/>
    <x v="32"/>
    <n v="22"/>
    <m/>
    <m/>
    <x v="37"/>
    <n v="64"/>
    <x v="3"/>
    <n v="0.35555555555555557"/>
    <m/>
    <m/>
    <s v=""/>
    <d v="2026-02-09T00:00:00"/>
    <n v="2640"/>
    <n v="31680"/>
    <n v="190.08"/>
    <n v="12026"/>
    <s v="Pet"/>
    <n v="180"/>
    <s v="No"/>
    <s v="Si"/>
    <x v="2"/>
    <s v="Si"/>
    <s v="Si"/>
    <s v="No"/>
    <d v="2026-07-09T00:00:00"/>
    <s v=""/>
  </r>
  <r>
    <s v="M_F8_LAT"/>
    <x v="36"/>
    <x v="33"/>
    <n v="26"/>
    <m/>
    <m/>
    <x v="10"/>
    <n v="365"/>
    <x v="1"/>
    <n v="1"/>
    <m/>
    <m/>
    <s v=""/>
    <d v="2026-06-05T00:00:00"/>
    <n v="9984"/>
    <n v="59904"/>
    <n v="125.7984"/>
    <n v="9508"/>
    <s v="NR"/>
    <n v="365"/>
    <s v="No"/>
    <s v="No"/>
    <x v="0"/>
    <s v="Si"/>
    <s v="Si"/>
    <s v="No"/>
    <d v="2027-05-06T00:00:00"/>
    <s v=""/>
  </r>
  <r>
    <s v="M_F9_LAT"/>
    <x v="36"/>
    <x v="33"/>
    <n v="4"/>
    <n v="156"/>
    <m/>
    <x v="10"/>
    <n v="365"/>
    <x v="1"/>
    <n v="1"/>
    <m/>
    <s v="SALDO ND"/>
    <s v="Excluir"/>
    <d v="2026-06-05T00:00:00"/>
    <n v="1692"/>
    <n v="10152"/>
    <n v="21.319199999999999"/>
    <n v="9508"/>
    <s v="NR"/>
    <n v="365"/>
    <s v="No"/>
    <s v="No"/>
    <x v="0"/>
    <s v="Si"/>
    <s v="Si"/>
    <s v="No"/>
    <d v="2027-05-06T00:00:00"/>
    <s v=""/>
  </r>
  <r>
    <s v="E_F9_DER"/>
    <x v="37"/>
    <x v="34"/>
    <n v="2"/>
    <m/>
    <m/>
    <x v="38"/>
    <n v="82"/>
    <x v="3"/>
    <n v="0.91111111111111109"/>
    <m/>
    <s v="SALDO ND"/>
    <s v="Excluir"/>
    <d v="2026-05-28T00:00:00"/>
    <n v="192"/>
    <n v="4608"/>
    <n v="15.2064"/>
    <n v="2222"/>
    <s v="Pet"/>
    <n v="90"/>
    <s v="No"/>
    <s v="No"/>
    <x v="0"/>
    <s v="Si"/>
    <s v="Si"/>
    <s v="No"/>
    <d v="2026-07-27T00:00:00"/>
    <s v=""/>
  </r>
  <r>
    <s v="E_F9_IZQ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F10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F10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F11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F11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F12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F12_IZQ_"/>
    <x v="2"/>
    <x v="35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F13_DER_"/>
    <x v="38"/>
    <x v="36"/>
    <n v="7"/>
    <m/>
    <m/>
    <x v="39"/>
    <n v="86"/>
    <x v="3"/>
    <n v="0.9555555555555556"/>
    <m/>
    <s v="SALDO ND"/>
    <s v="Excluir"/>
    <d v="2026-06-01T00:00:00"/>
    <n v="945"/>
    <n v="28350"/>
    <n v="56.7"/>
    <n v="3810"/>
    <s v="Pet"/>
    <n v="90"/>
    <s v="No"/>
    <s v="No"/>
    <x v="0"/>
    <s v="Si"/>
    <s v="Si"/>
    <s v="No"/>
    <d v="2026-07-31T00:00:00"/>
    <s v=""/>
  </r>
  <r>
    <s v="E_F13_IZQ_"/>
    <x v="39"/>
    <x v="37"/>
    <n v="1"/>
    <m/>
    <m/>
    <x v="40"/>
    <n v="90"/>
    <x v="2"/>
    <n v="0.75"/>
    <m/>
    <s v="SALDO ND"/>
    <s v="Excluir"/>
    <d v="2026-05-06T00:00:00"/>
    <n v="52"/>
    <n v="780"/>
    <n v="7.8"/>
    <n v="21173"/>
    <s v="Pet"/>
    <n v="120"/>
    <s v="No"/>
    <s v="No"/>
    <x v="0"/>
    <s v="Si"/>
    <s v="Si"/>
    <s v="No"/>
    <d v="2026-08-04T00:00:00"/>
    <s v=""/>
  </r>
  <r>
    <s v="E_F14_DER_"/>
    <x v="38"/>
    <x v="36"/>
    <n v="4"/>
    <m/>
    <m/>
    <x v="41"/>
    <n v="87"/>
    <x v="3"/>
    <n v="0.96666666666666667"/>
    <m/>
    <s v="SALDO ND"/>
    <s v="Excluir"/>
    <d v="2026-06-02T00:00:00"/>
    <n v="540"/>
    <n v="16200"/>
    <n v="32.4"/>
    <n v="3810"/>
    <s v="Pet"/>
    <n v="90"/>
    <s v="No"/>
    <s v="No"/>
    <x v="0"/>
    <s v="Si"/>
    <s v="Si"/>
    <s v="No"/>
    <d v="2026-08-01T00:00:00"/>
    <s v=""/>
  </r>
  <r>
    <s v="E_F14_IZQ"/>
    <x v="38"/>
    <x v="36"/>
    <n v="6"/>
    <m/>
    <m/>
    <x v="39"/>
    <n v="86"/>
    <x v="3"/>
    <n v="0.9555555555555556"/>
    <m/>
    <s v="SALDO ND"/>
    <s v="Excluir"/>
    <d v="2026-06-01T00:00:00"/>
    <n v="810"/>
    <n v="24300"/>
    <n v="48.6"/>
    <n v="3810"/>
    <s v="Pet"/>
    <n v="90"/>
    <s v="No"/>
    <s v="No"/>
    <x v="0"/>
    <s v="Si"/>
    <s v="Si"/>
    <s v="No"/>
    <d v="2026-07-31T00:00:00"/>
    <s v=""/>
  </r>
  <r>
    <s v="E_F15__"/>
    <x v="40"/>
    <x v="38"/>
    <n v="4"/>
    <m/>
    <m/>
    <x v="40"/>
    <n v="90"/>
    <x v="2"/>
    <n v="0.75"/>
    <m/>
    <s v="PRUEBA DE TRANSPORTE"/>
    <s v="Excluir"/>
    <d v="2026-05-06T00:00:00"/>
    <n v="208"/>
    <n v="3120"/>
    <n v="31.2"/>
    <n v="7078"/>
    <s v="Pet"/>
    <n v="120"/>
    <s v="No"/>
    <s v="No"/>
    <x v="0"/>
    <s v="Si"/>
    <s v="Si"/>
    <s v="No"/>
    <d v="2026-08-04T00:00:00"/>
    <s v=""/>
  </r>
  <r>
    <s v="E_F15__"/>
    <x v="40"/>
    <x v="38"/>
    <n v="4"/>
    <m/>
    <m/>
    <x v="42"/>
    <n v="77"/>
    <x v="3"/>
    <n v="0.64166666666666672"/>
    <m/>
    <s v="PRUEBA DE TRANSPORTE"/>
    <s v="Excluir"/>
    <d v="2026-04-23T00:00:00"/>
    <n v="208"/>
    <n v="3120"/>
    <n v="31.2"/>
    <n v="7078"/>
    <s v="Pet"/>
    <n v="120"/>
    <s v="No"/>
    <s v="No"/>
    <x v="2"/>
    <s v="Si"/>
    <s v="Si"/>
    <s v="No"/>
    <d v="2026-07-22T00:00:00"/>
    <s v=""/>
  </r>
  <r>
    <s v="M_F17__"/>
    <x v="36"/>
    <x v="33"/>
    <n v="54"/>
    <m/>
    <m/>
    <x v="7"/>
    <n v="364"/>
    <x v="1"/>
    <n v="0.99726027397260275"/>
    <m/>
    <m/>
    <s v=""/>
    <d v="2026-06-04T00:00:00"/>
    <n v="20736"/>
    <n v="124416"/>
    <n v="261.27359999999999"/>
    <n v="9508"/>
    <s v="NR"/>
    <n v="365"/>
    <s v="No"/>
    <s v="No"/>
    <x v="0"/>
    <s v="Si"/>
    <s v="Si"/>
    <s v="No"/>
    <d v="2027-05-05T00:00:00"/>
    <s v=""/>
  </r>
  <r>
    <s v="M_F18__"/>
    <x v="36"/>
    <x v="33"/>
    <n v="54"/>
    <m/>
    <m/>
    <x v="7"/>
    <n v="364"/>
    <x v="1"/>
    <n v="0.99726027397260275"/>
    <m/>
    <m/>
    <s v=""/>
    <d v="2026-06-04T00:00:00"/>
    <n v="20736"/>
    <n v="124416"/>
    <n v="261.27359999999999"/>
    <n v="9508"/>
    <s v="NR"/>
    <n v="365"/>
    <s v="No"/>
    <s v="No"/>
    <x v="0"/>
    <s v="Si"/>
    <s v="Si"/>
    <s v="No"/>
    <d v="2027-05-05T00:00:00"/>
    <s v=""/>
  </r>
  <r>
    <s v="M_F19_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F20_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F21__"/>
    <x v="41"/>
    <x v="39"/>
    <n v="7"/>
    <n v="96"/>
    <m/>
    <x v="43"/>
    <n v="338"/>
    <x v="1"/>
    <n v="0.92602739726027394"/>
    <m/>
    <s v="RETENIDO"/>
    <s v="Excluir"/>
    <d v="2026-05-09T00:00:00"/>
    <n v="1916"/>
    <n v="11496"/>
    <n v="37.936799999999998"/>
    <n v="21255"/>
    <s v="NR"/>
    <n v="365"/>
    <s v="No"/>
    <s v="No"/>
    <x v="0"/>
    <s v="Si"/>
    <s v="Si"/>
    <s v="No"/>
    <d v="2027-04-09T00:00:00"/>
    <s v=""/>
  </r>
  <r>
    <s v="M_F22__"/>
    <x v="36"/>
    <x v="33"/>
    <n v="54"/>
    <m/>
    <m/>
    <x v="10"/>
    <n v="365"/>
    <x v="1"/>
    <n v="1"/>
    <m/>
    <m/>
    <s v=""/>
    <d v="2026-06-05T00:00:00"/>
    <n v="20736"/>
    <n v="124416"/>
    <n v="261.27359999999999"/>
    <n v="9508"/>
    <s v="NR"/>
    <n v="365"/>
    <s v="No"/>
    <s v="No"/>
    <x v="0"/>
    <s v="Si"/>
    <s v="Si"/>
    <s v="No"/>
    <d v="2027-05-06T00:00:00"/>
    <s v=""/>
  </r>
  <r>
    <s v="M_F23__"/>
    <x v="36"/>
    <x v="33"/>
    <n v="34"/>
    <m/>
    <m/>
    <x v="44"/>
    <n v="355"/>
    <x v="1"/>
    <n v="0.9726027397260274"/>
    <m/>
    <m/>
    <s v=""/>
    <d v="2026-05-26T00:00:00"/>
    <n v="13056"/>
    <n v="78336"/>
    <n v="164.50559999999999"/>
    <n v="9508"/>
    <s v="NR"/>
    <n v="365"/>
    <s v="No"/>
    <s v="No"/>
    <x v="0"/>
    <s v="Si"/>
    <s v="Si"/>
    <s v="No"/>
    <d v="2027-04-26T00:00:00"/>
    <s v=""/>
  </r>
  <r>
    <s v="M_F24__"/>
    <x v="36"/>
    <x v="33"/>
    <n v="54"/>
    <m/>
    <m/>
    <x v="45"/>
    <n v="356"/>
    <x v="1"/>
    <n v="0.97534246575342465"/>
    <m/>
    <m/>
    <s v=""/>
    <d v="2026-05-27T00:00:00"/>
    <n v="20736"/>
    <n v="124416"/>
    <n v="261.27359999999999"/>
    <n v="9508"/>
    <s v="NR"/>
    <n v="365"/>
    <s v="No"/>
    <s v="No"/>
    <x v="0"/>
    <s v="Si"/>
    <s v="Si"/>
    <s v="No"/>
    <d v="2027-04-27T00:00:00"/>
    <s v=""/>
  </r>
  <r>
    <s v="M_F25__"/>
    <x v="36"/>
    <x v="33"/>
    <n v="54"/>
    <m/>
    <m/>
    <x v="10"/>
    <n v="365"/>
    <x v="1"/>
    <n v="1"/>
    <m/>
    <m/>
    <s v=""/>
    <d v="2026-06-05T00:00:00"/>
    <n v="20736"/>
    <n v="124416"/>
    <n v="261.27359999999999"/>
    <n v="9508"/>
    <s v="NR"/>
    <n v="365"/>
    <s v="No"/>
    <s v="No"/>
    <x v="0"/>
    <s v="Si"/>
    <s v="Si"/>
    <s v="No"/>
    <d v="2027-05-06T00:00:00"/>
    <s v=""/>
  </r>
  <r>
    <s v="M_F26__"/>
    <x v="36"/>
    <x v="33"/>
    <n v="54"/>
    <m/>
    <m/>
    <x v="45"/>
    <n v="356"/>
    <x v="1"/>
    <n v="0.97534246575342465"/>
    <m/>
    <m/>
    <s v=""/>
    <d v="2026-05-27T00:00:00"/>
    <n v="20736"/>
    <n v="124416"/>
    <n v="261.27359999999999"/>
    <n v="9508"/>
    <s v="NR"/>
    <n v="365"/>
    <s v="No"/>
    <s v="No"/>
    <x v="0"/>
    <s v="Si"/>
    <s v="Si"/>
    <s v="No"/>
    <d v="2027-04-27T00:00:00"/>
    <s v=""/>
  </r>
  <r>
    <s v="M_F27__"/>
    <x v="36"/>
    <x v="33"/>
    <n v="54"/>
    <m/>
    <m/>
    <x v="46"/>
    <n v="359"/>
    <x v="1"/>
    <n v="0.98356164383561639"/>
    <m/>
    <m/>
    <s v=""/>
    <d v="2026-05-30T00:00:00"/>
    <n v="20736"/>
    <n v="124416"/>
    <n v="261.27359999999999"/>
    <n v="9508"/>
    <s v="NR"/>
    <n v="365"/>
    <s v="No"/>
    <s v="No"/>
    <x v="0"/>
    <s v="Si"/>
    <s v="Si"/>
    <s v="No"/>
    <d v="2027-04-30T00:00:00"/>
    <s v=""/>
  </r>
  <r>
    <s v="M_F28__"/>
    <x v="36"/>
    <x v="33"/>
    <n v="54"/>
    <m/>
    <m/>
    <x v="12"/>
    <n v="363"/>
    <x v="1"/>
    <n v="0.9945205479452055"/>
    <m/>
    <m/>
    <s v=""/>
    <d v="2026-06-03T00:00:00"/>
    <n v="20736"/>
    <n v="124416"/>
    <n v="261.27359999999999"/>
    <n v="9508"/>
    <s v="NR"/>
    <n v="365"/>
    <s v="No"/>
    <s v="No"/>
    <x v="0"/>
    <s v="Si"/>
    <s v="Si"/>
    <s v="No"/>
    <d v="2027-05-04T00:00:00"/>
    <s v=""/>
  </r>
  <r>
    <s v="M_F29__"/>
    <x v="36"/>
    <x v="33"/>
    <n v="52"/>
    <m/>
    <m/>
    <x v="46"/>
    <n v="359"/>
    <x v="1"/>
    <n v="0.98356164383561639"/>
    <m/>
    <m/>
    <s v=""/>
    <d v="2026-05-30T00:00:00"/>
    <n v="19968"/>
    <n v="119808"/>
    <n v="251.5968"/>
    <n v="9508"/>
    <s v="NR"/>
    <n v="365"/>
    <s v="No"/>
    <s v="No"/>
    <x v="0"/>
    <s v="Si"/>
    <s v="Si"/>
    <s v="No"/>
    <d v="2027-04-30T00:00:00"/>
    <s v=""/>
  </r>
  <r>
    <s v="M_F30__"/>
    <x v="36"/>
    <x v="33"/>
    <n v="54"/>
    <m/>
    <m/>
    <x v="7"/>
    <n v="364"/>
    <x v="1"/>
    <n v="0.99726027397260275"/>
    <m/>
    <m/>
    <s v=""/>
    <d v="2026-06-04T00:00:00"/>
    <n v="20736"/>
    <n v="124416"/>
    <n v="261.27359999999999"/>
    <n v="9508"/>
    <s v="NR"/>
    <n v="365"/>
    <s v="No"/>
    <s v="No"/>
    <x v="0"/>
    <s v="Si"/>
    <s v="Si"/>
    <s v="No"/>
    <d v="2027-05-05T00:00:00"/>
    <s v=""/>
  </r>
  <r>
    <s v="M_F30__LAT"/>
    <x v="42"/>
    <x v="40"/>
    <m/>
    <m/>
    <m/>
    <x v="0"/>
    <s v=""/>
    <x v="0"/>
    <s v=""/>
    <m/>
    <s v="ENVASE"/>
    <s v="Excluir"/>
    <s v=""/>
    <n v="0"/>
    <n v="0"/>
    <n v="0"/>
    <n v="164"/>
    <n v="0"/>
    <n v="0"/>
    <s v="No"/>
    <s v="Si"/>
    <x v="0"/>
    <s v="Si"/>
    <s v="No"/>
    <s v="No"/>
    <d v="1899-12-30T00:00:00"/>
    <s v=""/>
  </r>
  <r>
    <s v="M_F31__LAT"/>
    <x v="42"/>
    <x v="40"/>
    <m/>
    <m/>
    <m/>
    <x v="0"/>
    <s v=""/>
    <x v="0"/>
    <s v=""/>
    <m/>
    <s v="ENVASE"/>
    <s v="Excluir"/>
    <s v=""/>
    <n v="0"/>
    <n v="0"/>
    <n v="0"/>
    <n v="164"/>
    <n v="0"/>
    <n v="0"/>
    <s v="No"/>
    <s v="Si"/>
    <x v="0"/>
    <s v="Si"/>
    <s v="No"/>
    <s v="No"/>
    <d v="1899-12-30T00:00:00"/>
    <s v=""/>
  </r>
  <r>
    <s v="M_F31__"/>
    <x v="43"/>
    <x v="41"/>
    <m/>
    <m/>
    <m/>
    <x v="0"/>
    <s v=""/>
    <x v="0"/>
    <s v=""/>
    <m/>
    <s v="ENVASE"/>
    <s v="Excluir"/>
    <s v=""/>
    <n v="0"/>
    <n v="0"/>
    <n v="0"/>
    <s v="419213p"/>
    <s v="Pallet NR"/>
    <n v="0"/>
    <s v="No"/>
    <s v="Si"/>
    <x v="0"/>
    <s v="Si"/>
    <s v="No"/>
    <s v="No"/>
    <s v=""/>
    <s v=""/>
  </r>
  <r>
    <s v="M_F32__"/>
    <x v="42"/>
    <x v="40"/>
    <m/>
    <m/>
    <m/>
    <x v="0"/>
    <s v=""/>
    <x v="0"/>
    <s v=""/>
    <m/>
    <s v="ENVASE"/>
    <s v="Excluir"/>
    <s v=""/>
    <n v="0"/>
    <n v="0"/>
    <n v="0"/>
    <n v="164"/>
    <n v="0"/>
    <n v="0"/>
    <s v="No"/>
    <s v="Si"/>
    <x v="0"/>
    <s v="Si"/>
    <s v="No"/>
    <s v="No"/>
    <d v="1899-12-30T00:00:00"/>
    <s v=""/>
  </r>
  <r>
    <s v="M_F33__"/>
    <x v="43"/>
    <x v="41"/>
    <m/>
    <m/>
    <m/>
    <x v="0"/>
    <s v=""/>
    <x v="0"/>
    <s v=""/>
    <m/>
    <s v="ENVASE"/>
    <s v="Excluir"/>
    <s v=""/>
    <n v="0"/>
    <n v="0"/>
    <n v="0"/>
    <s v="419213p"/>
    <s v="Pallet NR"/>
    <n v="0"/>
    <s v="No"/>
    <s v="Si"/>
    <x v="0"/>
    <s v="Si"/>
    <s v="No"/>
    <s v="No"/>
    <s v=""/>
    <s v=""/>
  </r>
  <r>
    <s v="M_F34__"/>
    <x v="43"/>
    <x v="41"/>
    <m/>
    <m/>
    <m/>
    <x v="0"/>
    <s v=""/>
    <x v="0"/>
    <s v=""/>
    <m/>
    <s v="ENVASE"/>
    <s v="Excluir"/>
    <s v=""/>
    <n v="0"/>
    <n v="0"/>
    <n v="0"/>
    <s v="419213p"/>
    <s v="Pallet NR"/>
    <n v="0"/>
    <s v="No"/>
    <s v="Si"/>
    <x v="0"/>
    <s v="Si"/>
    <s v="No"/>
    <s v="No"/>
    <s v=""/>
    <s v=""/>
  </r>
  <r>
    <s v="M_F35__"/>
    <x v="43"/>
    <x v="41"/>
    <m/>
    <m/>
    <m/>
    <x v="0"/>
    <s v=""/>
    <x v="0"/>
    <s v=""/>
    <m/>
    <s v="ENVASE"/>
    <s v="Excluir"/>
    <s v=""/>
    <n v="0"/>
    <n v="0"/>
    <n v="0"/>
    <s v="419213p"/>
    <s v="Pallet NR"/>
    <n v="0"/>
    <s v="No"/>
    <s v="Si"/>
    <x v="0"/>
    <s v="Si"/>
    <s v="No"/>
    <s v="No"/>
    <s v=""/>
    <s v=""/>
  </r>
  <r>
    <s v="M_F36__"/>
    <x v="42"/>
    <x v="40"/>
    <m/>
    <m/>
    <m/>
    <x v="0"/>
    <s v=""/>
    <x v="0"/>
    <s v=""/>
    <m/>
    <s v="ENVASE"/>
    <s v="Excluir"/>
    <s v=""/>
    <n v="0"/>
    <n v="0"/>
    <n v="0"/>
    <n v="164"/>
    <n v="0"/>
    <n v="0"/>
    <s v="No"/>
    <s v="Si"/>
    <x v="0"/>
    <s v="Si"/>
    <s v="No"/>
    <s v="No"/>
    <d v="1899-12-30T00:00:00"/>
    <s v=""/>
  </r>
  <r>
    <s v="M_F37__"/>
    <x v="42"/>
    <x v="40"/>
    <m/>
    <m/>
    <m/>
    <x v="0"/>
    <s v=""/>
    <x v="0"/>
    <s v=""/>
    <m/>
    <s v="ENVASE"/>
    <s v="Excluir"/>
    <s v=""/>
    <n v="0"/>
    <n v="0"/>
    <n v="0"/>
    <n v="164"/>
    <n v="0"/>
    <n v="0"/>
    <s v="No"/>
    <s v="Si"/>
    <x v="0"/>
    <s v="Si"/>
    <s v="No"/>
    <s v="No"/>
    <d v="1899-12-30T00:00:00"/>
    <s v=""/>
  </r>
  <r>
    <s v="M_F38__"/>
    <x v="42"/>
    <x v="40"/>
    <m/>
    <m/>
    <m/>
    <x v="0"/>
    <s v=""/>
    <x v="0"/>
    <s v=""/>
    <m/>
    <s v="ENVASE"/>
    <s v="Excluir"/>
    <s v=""/>
    <n v="0"/>
    <n v="0"/>
    <n v="0"/>
    <n v="164"/>
    <n v="0"/>
    <n v="0"/>
    <s v="No"/>
    <s v="Si"/>
    <x v="0"/>
    <s v="Si"/>
    <s v="No"/>
    <s v="No"/>
    <d v="1899-12-30T00:00:00"/>
    <s v=""/>
  </r>
  <r>
    <s v="M_F39__"/>
    <x v="42"/>
    <x v="40"/>
    <m/>
    <m/>
    <m/>
    <x v="0"/>
    <s v=""/>
    <x v="0"/>
    <s v=""/>
    <m/>
    <s v="ENVASE"/>
    <s v="Excluir"/>
    <s v=""/>
    <n v="0"/>
    <n v="0"/>
    <n v="0"/>
    <n v="164"/>
    <n v="0"/>
    <n v="0"/>
    <s v="No"/>
    <s v="Si"/>
    <x v="0"/>
    <s v="Si"/>
    <s v="No"/>
    <s v="No"/>
    <d v="1899-12-30T00:00:00"/>
    <s v=""/>
  </r>
  <r>
    <s v="M_F40__"/>
    <x v="42"/>
    <x v="40"/>
    <m/>
    <m/>
    <m/>
    <x v="0"/>
    <s v=""/>
    <x v="0"/>
    <s v=""/>
    <m/>
    <s v="ENVASE"/>
    <s v="Excluir"/>
    <s v=""/>
    <n v="0"/>
    <n v="0"/>
    <n v="0"/>
    <n v="164"/>
    <n v="0"/>
    <n v="0"/>
    <s v="No"/>
    <s v="Si"/>
    <x v="0"/>
    <s v="Si"/>
    <s v="No"/>
    <s v="No"/>
    <d v="1899-12-30T00:00:00"/>
    <s v=""/>
  </r>
  <r>
    <s v="M_F41__"/>
    <x v="42"/>
    <x v="40"/>
    <m/>
    <m/>
    <m/>
    <x v="0"/>
    <s v=""/>
    <x v="0"/>
    <s v=""/>
    <m/>
    <s v="ENVASE"/>
    <s v="Excluir"/>
    <s v=""/>
    <n v="0"/>
    <n v="0"/>
    <n v="0"/>
    <n v="164"/>
    <n v="0"/>
    <n v="0"/>
    <s v="No"/>
    <s v="Si"/>
    <x v="0"/>
    <s v="Si"/>
    <s v="No"/>
    <s v="No"/>
    <d v="1899-12-30T00:00:00"/>
    <s v=""/>
  </r>
  <r>
    <s v="M_F42__"/>
    <x v="42"/>
    <x v="40"/>
    <m/>
    <m/>
    <m/>
    <x v="0"/>
    <s v=""/>
    <x v="0"/>
    <s v=""/>
    <m/>
    <s v="ENVASE"/>
    <s v="Excluir"/>
    <s v=""/>
    <n v="0"/>
    <n v="0"/>
    <n v="0"/>
    <n v="164"/>
    <n v="0"/>
    <n v="0"/>
    <s v="No"/>
    <s v="Si"/>
    <x v="0"/>
    <s v="Si"/>
    <s v="No"/>
    <s v="No"/>
    <d v="1899-12-30T00:00:00"/>
    <s v=""/>
  </r>
  <r>
    <s v="M_F43__"/>
    <x v="42"/>
    <x v="40"/>
    <m/>
    <m/>
    <m/>
    <x v="0"/>
    <s v=""/>
    <x v="0"/>
    <s v=""/>
    <m/>
    <s v="ENVASE"/>
    <s v="Excluir"/>
    <s v=""/>
    <n v="0"/>
    <n v="0"/>
    <n v="0"/>
    <n v="164"/>
    <n v="0"/>
    <n v="0"/>
    <s v="No"/>
    <s v="Si"/>
    <x v="0"/>
    <s v="Si"/>
    <s v="No"/>
    <s v="No"/>
    <d v="1899-12-30T00:00:00"/>
    <s v=""/>
  </r>
  <r>
    <s v="M_G1_ATRAS "/>
    <x v="44"/>
    <x v="42"/>
    <n v="9"/>
    <n v="25"/>
    <m/>
    <x v="47"/>
    <n v="263"/>
    <x v="1"/>
    <n v="0.97407407407407409"/>
    <m/>
    <s v="SALDO ND"/>
    <s v="Excluir"/>
    <d v="2026-05-29T00:00:00"/>
    <n v="2275"/>
    <n v="27300"/>
    <n v="90.09"/>
    <n v="22256"/>
    <s v="Lata"/>
    <n v="270"/>
    <s v="No"/>
    <s v="No"/>
    <x v="0"/>
    <s v="Si"/>
    <s v="Si"/>
    <s v="No"/>
    <d v="2027-01-24T00:00:00"/>
    <s v=""/>
  </r>
  <r>
    <s v="M_G1_IZQ"/>
    <x v="36"/>
    <x v="33"/>
    <n v="75"/>
    <m/>
    <m/>
    <x v="45"/>
    <n v="356"/>
    <x v="1"/>
    <n v="0.97534246575342465"/>
    <m/>
    <m/>
    <s v=""/>
    <d v="2026-05-27T00:00:00"/>
    <n v="28800"/>
    <n v="172800"/>
    <n v="362.88"/>
    <n v="9508"/>
    <s v="NR"/>
    <n v="365"/>
    <s v="No"/>
    <s v="No"/>
    <x v="0"/>
    <s v="Si"/>
    <s v="Si"/>
    <s v="No"/>
    <d v="2027-04-27T00:00:00"/>
    <s v=""/>
  </r>
  <r>
    <s v="M_G1_DER"/>
    <x v="36"/>
    <x v="33"/>
    <n v="103"/>
    <m/>
    <m/>
    <x v="10"/>
    <n v="365"/>
    <x v="1"/>
    <n v="1"/>
    <s v="s"/>
    <s v="llenando"/>
    <s v="Excluir"/>
    <d v="2026-06-05T00:00:00"/>
    <n v="39552"/>
    <n v="237312"/>
    <n v="498.35520000000002"/>
    <n v="9508"/>
    <s v="NR"/>
    <n v="365"/>
    <s v="No"/>
    <s v="No"/>
    <x v="0"/>
    <s v="Si"/>
    <s v="Si"/>
    <s v="No"/>
    <d v="2027-05-06T00:00:00"/>
    <s v=""/>
  </r>
  <r>
    <s v="M_G2_IZQ_ "/>
    <x v="36"/>
    <x v="33"/>
    <n v="103"/>
    <m/>
    <m/>
    <x v="10"/>
    <n v="365"/>
    <x v="1"/>
    <n v="1"/>
    <s v="s"/>
    <s v="llenando"/>
    <s v="Excluir"/>
    <d v="2026-06-05T00:00:00"/>
    <n v="39552"/>
    <n v="237312"/>
    <n v="498.35520000000002"/>
    <n v="9508"/>
    <s v="NR"/>
    <n v="365"/>
    <s v="No"/>
    <s v="No"/>
    <x v="0"/>
    <s v="Si"/>
    <s v="Si"/>
    <s v="No"/>
    <d v="2027-05-06T00:00:00"/>
    <s v=""/>
  </r>
  <r>
    <s v="M_G2_DER_ "/>
    <x v="36"/>
    <x v="33"/>
    <n v="19"/>
    <m/>
    <m/>
    <x v="44"/>
    <n v="355"/>
    <x v="1"/>
    <n v="0.9726027397260274"/>
    <s v="SACANDO"/>
    <s v="SALDO ND"/>
    <s v="Excluir"/>
    <d v="2026-05-26T00:00:00"/>
    <n v="7296"/>
    <n v="43776"/>
    <n v="91.929599999999994"/>
    <n v="9508"/>
    <s v="NR"/>
    <n v="365"/>
    <s v="No"/>
    <s v="No"/>
    <x v="0"/>
    <s v="Si"/>
    <s v="Si"/>
    <s v="No"/>
    <d v="2027-04-26T00:00:00"/>
    <s v=""/>
  </r>
  <r>
    <s v="M_G3_IZQ"/>
    <x v="33"/>
    <x v="30"/>
    <n v="14"/>
    <m/>
    <m/>
    <x v="48"/>
    <n v="341"/>
    <x v="1"/>
    <n v="0.9342465753424658"/>
    <s v="MAL DAÑADO CORONA"/>
    <m/>
    <s v=""/>
    <d v="2026-05-12T00:00:00"/>
    <n v="3640"/>
    <n v="21840"/>
    <n v="72.072000000000003"/>
    <n v="20050"/>
    <s v="NR"/>
    <n v="365"/>
    <s v="No"/>
    <s v="No"/>
    <x v="0"/>
    <s v="Si"/>
    <s v="Si"/>
    <s v="No"/>
    <d v="2027-04-12T00:00:00"/>
    <s v=""/>
  </r>
  <r>
    <s v="M_G3_DER_"/>
    <x v="36"/>
    <x v="33"/>
    <n v="103"/>
    <m/>
    <m/>
    <x v="46"/>
    <n v="359"/>
    <x v="1"/>
    <n v="0.98356164383561639"/>
    <s v="SACANDO"/>
    <s v="SALDO ND"/>
    <s v="Excluir"/>
    <d v="2026-05-30T00:00:00"/>
    <n v="39552"/>
    <n v="237312"/>
    <n v="498.35520000000002"/>
    <n v="9508"/>
    <s v="NR"/>
    <n v="365"/>
    <s v="No"/>
    <s v="No"/>
    <x v="0"/>
    <s v="Si"/>
    <s v="Si"/>
    <s v="No"/>
    <d v="2027-04-30T00:00:00"/>
    <s v=""/>
  </r>
  <r>
    <s v="M_G4_IZQ"/>
    <x v="6"/>
    <x v="6"/>
    <n v="66"/>
    <n v="112"/>
    <m/>
    <x v="7"/>
    <n v="364"/>
    <x v="1"/>
    <n v="0.99726027397260275"/>
    <m/>
    <m/>
    <s v=""/>
    <d v="2026-06-04T00:00:00"/>
    <n v="31792"/>
    <n v="190752"/>
    <n v="629.48159999999996"/>
    <n v="16210"/>
    <s v="Lata"/>
    <n v="365"/>
    <s v="No"/>
    <s v="No"/>
    <x v="0"/>
    <s v="Si"/>
    <s v="Si"/>
    <s v="No"/>
    <d v="2027-05-05T00:00:00"/>
    <s v=""/>
  </r>
  <r>
    <s v="M_G4_DER_"/>
    <x v="36"/>
    <x v="33"/>
    <n v="102"/>
    <m/>
    <m/>
    <x v="7"/>
    <n v="364"/>
    <x v="1"/>
    <n v="0.99726027397260275"/>
    <m/>
    <m/>
    <s v=""/>
    <d v="2026-06-04T00:00:00"/>
    <n v="39168"/>
    <n v="235008"/>
    <n v="493.51679999999999"/>
    <n v="9508"/>
    <s v="NR"/>
    <n v="365"/>
    <s v="No"/>
    <s v="No"/>
    <x v="0"/>
    <s v="Si"/>
    <s v="Si"/>
    <s v="No"/>
    <d v="2027-05-05T00:00:00"/>
    <s v=""/>
  </r>
  <r>
    <s v="M_G5_IZQ"/>
    <x v="36"/>
    <x v="33"/>
    <n v="103"/>
    <m/>
    <m/>
    <x v="7"/>
    <n v="364"/>
    <x v="1"/>
    <n v="0.99726027397260275"/>
    <m/>
    <m/>
    <s v=""/>
    <d v="2026-06-04T00:00:00"/>
    <n v="39552"/>
    <n v="237312"/>
    <n v="498.35520000000002"/>
    <n v="9508"/>
    <s v="NR"/>
    <n v="365"/>
    <s v="No"/>
    <s v="No"/>
    <x v="0"/>
    <s v="Si"/>
    <s v="Si"/>
    <s v="No"/>
    <d v="2027-05-05T00:00:00"/>
    <s v=""/>
  </r>
  <r>
    <s v="M_G5_DER_"/>
    <x v="36"/>
    <x v="33"/>
    <n v="103"/>
    <m/>
    <m/>
    <x v="49"/>
    <n v="358"/>
    <x v="1"/>
    <n v="0.98082191780821915"/>
    <m/>
    <m/>
    <s v=""/>
    <d v="2026-05-29T00:00:00"/>
    <n v="39552"/>
    <n v="237312"/>
    <n v="498.35520000000002"/>
    <n v="9508"/>
    <s v="NR"/>
    <n v="365"/>
    <s v="No"/>
    <s v="No"/>
    <x v="0"/>
    <s v="Si"/>
    <s v="Si"/>
    <s v="No"/>
    <d v="2027-04-29T00:00:00"/>
    <s v=""/>
  </r>
  <r>
    <s v="M_G6_IZQ_"/>
    <x v="23"/>
    <x v="23"/>
    <n v="83"/>
    <m/>
    <m/>
    <x v="50"/>
    <n v="253"/>
    <x v="1"/>
    <n v="0.937037037037037"/>
    <m/>
    <m/>
    <s v=""/>
    <d v="2026-05-19T00:00:00"/>
    <n v="39840"/>
    <n v="239040"/>
    <n v="848.59199999999998"/>
    <n v="1428"/>
    <s v="Lata"/>
    <n v="270"/>
    <s v="No"/>
    <s v="No"/>
    <x v="0"/>
    <s v="Si"/>
    <s v="Si"/>
    <s v="No"/>
    <d v="2027-01-14T00:00:00"/>
    <s v=""/>
  </r>
  <r>
    <s v="M_G6_DER_"/>
    <x v="36"/>
    <x v="33"/>
    <n v="103"/>
    <m/>
    <m/>
    <x v="51"/>
    <n v="352"/>
    <x v="1"/>
    <n v="0.96438356164383565"/>
    <m/>
    <m/>
    <s v=""/>
    <d v="2026-05-23T00:00:00"/>
    <n v="39552"/>
    <n v="237312"/>
    <n v="498.35520000000002"/>
    <n v="9508"/>
    <s v="NR"/>
    <n v="365"/>
    <s v="No"/>
    <s v="No"/>
    <x v="0"/>
    <s v="Si"/>
    <s v="Si"/>
    <s v="No"/>
    <d v="2027-04-23T00:00:00"/>
    <s v=""/>
  </r>
  <r>
    <s v="M_G7_IZQ_"/>
    <x v="36"/>
    <x v="33"/>
    <n v="75"/>
    <m/>
    <m/>
    <x v="45"/>
    <n v="356"/>
    <x v="1"/>
    <n v="0.97534246575342465"/>
    <m/>
    <m/>
    <s v=""/>
    <d v="2026-05-27T00:00:00"/>
    <n v="28800"/>
    <n v="172800"/>
    <n v="362.88"/>
    <n v="9508"/>
    <s v="NR"/>
    <n v="365"/>
    <s v="No"/>
    <s v="No"/>
    <x v="0"/>
    <s v="Si"/>
    <s v="Si"/>
    <s v="No"/>
    <d v="2027-04-27T00:00:00"/>
    <s v=""/>
  </r>
  <r>
    <s v="M_G7_DER_"/>
    <x v="36"/>
    <x v="33"/>
    <n v="41"/>
    <m/>
    <m/>
    <x v="4"/>
    <n v="357"/>
    <x v="1"/>
    <n v="0.9780821917808219"/>
    <m/>
    <s v="SALDO ND"/>
    <s v="Excluir"/>
    <d v="2026-05-28T00:00:00"/>
    <n v="15744"/>
    <n v="94464"/>
    <n v="198.37440000000001"/>
    <n v="9508"/>
    <s v="NR"/>
    <n v="365"/>
    <s v="No"/>
    <s v="No"/>
    <x v="0"/>
    <s v="Si"/>
    <s v="Si"/>
    <s v="No"/>
    <d v="2027-04-28T00:00:00"/>
    <s v=""/>
  </r>
  <r>
    <s v="M_G8_IZQ_"/>
    <x v="36"/>
    <x v="33"/>
    <n v="103"/>
    <m/>
    <m/>
    <x v="11"/>
    <n v="362"/>
    <x v="1"/>
    <n v="0.99178082191780825"/>
    <m/>
    <m/>
    <s v=""/>
    <d v="2026-06-02T00:00:00"/>
    <n v="39552"/>
    <n v="237312"/>
    <n v="498.35520000000002"/>
    <n v="9508"/>
    <s v="NR"/>
    <n v="365"/>
    <s v="No"/>
    <s v="No"/>
    <x v="0"/>
    <s v="Si"/>
    <s v="Si"/>
    <s v="No"/>
    <d v="2027-05-03T00:00:00"/>
    <s v=""/>
  </r>
  <r>
    <s v="M_G8_DER_"/>
    <x v="36"/>
    <x v="33"/>
    <n v="103"/>
    <m/>
    <m/>
    <x v="10"/>
    <n v="365"/>
    <x v="1"/>
    <n v="1"/>
    <s v="s"/>
    <s v="llenando"/>
    <s v="Excluir"/>
    <d v="2026-06-05T00:00:00"/>
    <n v="39552"/>
    <n v="237312"/>
    <n v="498.35520000000002"/>
    <n v="9508"/>
    <s v="NR"/>
    <n v="365"/>
    <s v="No"/>
    <s v="No"/>
    <x v="0"/>
    <s v="Si"/>
    <s v="Si"/>
    <s v="No"/>
    <d v="2027-05-06T00:00:00"/>
    <s v=""/>
  </r>
  <r>
    <s v="M_G9_LAT"/>
    <x v="36"/>
    <x v="33"/>
    <n v="103"/>
    <m/>
    <m/>
    <x v="13"/>
    <n v="361"/>
    <x v="1"/>
    <n v="0.989041095890411"/>
    <m/>
    <m/>
    <s v=""/>
    <d v="2026-06-01T00:00:00"/>
    <n v="39552"/>
    <n v="237312"/>
    <n v="498.35520000000002"/>
    <n v="9508"/>
    <s v="NR"/>
    <n v="365"/>
    <s v="No"/>
    <s v="No"/>
    <x v="0"/>
    <s v="Si"/>
    <s v="Si"/>
    <s v="No"/>
    <d v="2027-05-02T00:00:00"/>
    <s v=""/>
  </r>
  <r>
    <s v="M_G9_IZQ_"/>
    <x v="36"/>
    <x v="33"/>
    <n v="103"/>
    <m/>
    <m/>
    <x v="4"/>
    <n v="357"/>
    <x v="1"/>
    <n v="0.9780821917808219"/>
    <m/>
    <m/>
    <s v=""/>
    <d v="2026-05-28T00:00:00"/>
    <n v="39552"/>
    <n v="237312"/>
    <n v="498.35520000000002"/>
    <n v="9508"/>
    <s v="NR"/>
    <n v="365"/>
    <s v="No"/>
    <s v="No"/>
    <x v="0"/>
    <s v="Si"/>
    <s v="Si"/>
    <s v="No"/>
    <d v="2027-04-28T00:00:00"/>
    <s v=""/>
  </r>
  <r>
    <s v="M_G9_DER_"/>
    <x v="33"/>
    <x v="30"/>
    <n v="103"/>
    <m/>
    <m/>
    <x v="48"/>
    <n v="341"/>
    <x v="1"/>
    <n v="0.9342465753424658"/>
    <m/>
    <m/>
    <s v=""/>
    <d v="2026-05-12T00:00:00"/>
    <n v="26780"/>
    <n v="160680"/>
    <n v="530.24400000000003"/>
    <n v="20050"/>
    <s v="NR"/>
    <n v="365"/>
    <s v="No"/>
    <s v="No"/>
    <x v="0"/>
    <s v="Si"/>
    <s v="Si"/>
    <s v="No"/>
    <d v="2027-04-12T00:00:00"/>
    <s v=""/>
  </r>
  <r>
    <s v="M_G10_IZQ_"/>
    <x v="36"/>
    <x v="33"/>
    <n v="103"/>
    <m/>
    <m/>
    <x v="52"/>
    <n v="360"/>
    <x v="1"/>
    <n v="0.98630136986301364"/>
    <m/>
    <m/>
    <s v=""/>
    <d v="2026-05-31T00:00:00"/>
    <n v="39552"/>
    <n v="237312"/>
    <n v="498.35520000000002"/>
    <n v="9508"/>
    <s v="NR"/>
    <n v="365"/>
    <s v="No"/>
    <s v="No"/>
    <x v="0"/>
    <s v="Si"/>
    <s v="Si"/>
    <s v="No"/>
    <d v="2027-05-01T00:00:00"/>
    <s v=""/>
  </r>
  <r>
    <s v="M_G10_DER"/>
    <x v="36"/>
    <x v="33"/>
    <n v="103"/>
    <m/>
    <m/>
    <x v="12"/>
    <n v="363"/>
    <x v="1"/>
    <n v="0.9945205479452055"/>
    <m/>
    <m/>
    <s v=""/>
    <d v="2026-06-03T00:00:00"/>
    <n v="39552"/>
    <n v="237312"/>
    <n v="498.35520000000002"/>
    <n v="9508"/>
    <s v="NR"/>
    <n v="365"/>
    <s v="No"/>
    <s v="No"/>
    <x v="0"/>
    <s v="Si"/>
    <s v="Si"/>
    <s v="No"/>
    <d v="2027-05-04T00:00:00"/>
    <s v=""/>
  </r>
  <r>
    <s v="M_G11_IZQ_"/>
    <x v="33"/>
    <x v="30"/>
    <n v="68"/>
    <m/>
    <m/>
    <x v="53"/>
    <n v="342"/>
    <x v="1"/>
    <n v="0.93698630136986305"/>
    <m/>
    <m/>
    <s v=""/>
    <d v="2026-05-13T00:00:00"/>
    <n v="17680"/>
    <n v="106080"/>
    <n v="350.06400000000002"/>
    <n v="20050"/>
    <s v="NR"/>
    <n v="365"/>
    <s v="No"/>
    <s v="No"/>
    <x v="0"/>
    <s v="Si"/>
    <s v="Si"/>
    <s v="No"/>
    <d v="2027-04-13T00:00:00"/>
    <s v=""/>
  </r>
  <r>
    <s v="M_G11_DER_"/>
    <x v="36"/>
    <x v="33"/>
    <n v="62"/>
    <m/>
    <m/>
    <x v="12"/>
    <n v="363"/>
    <x v="1"/>
    <n v="0.9945205479452055"/>
    <m/>
    <s v="SALDO ND"/>
    <s v="Excluir"/>
    <d v="2026-06-03T00:00:00"/>
    <n v="23808"/>
    <n v="142848"/>
    <n v="299.98079999999999"/>
    <n v="9508"/>
    <s v="NR"/>
    <n v="365"/>
    <s v="No"/>
    <s v="No"/>
    <x v="0"/>
    <s v="Si"/>
    <s v="Si"/>
    <s v="No"/>
    <d v="2027-05-04T00:00:00"/>
    <s v=""/>
  </r>
  <r>
    <s v="M_G12"/>
    <x v="4"/>
    <x v="4"/>
    <n v="33"/>
    <m/>
    <m/>
    <x v="33"/>
    <n v="265"/>
    <x v="1"/>
    <n v="0.98148148148148151"/>
    <m/>
    <m/>
    <s v=""/>
    <d v="2026-05-31T00:00:00"/>
    <n v="15840"/>
    <n v="95040"/>
    <n v="313.63200000000001"/>
    <n v="2174"/>
    <s v="Lata"/>
    <n v="270"/>
    <s v="No"/>
    <s v="No"/>
    <x v="0"/>
    <s v="Si"/>
    <s v="Si"/>
    <s v="No"/>
    <d v="2027-01-26T00:00:00"/>
    <s v=""/>
  </r>
  <r>
    <s v="M_H1_ATRAS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H1_ATRAS_"/>
    <x v="45"/>
    <x v="43"/>
    <m/>
    <n v="288"/>
    <m/>
    <x v="54"/>
    <n v="121"/>
    <x v="1"/>
    <n v="0.67222222222222228"/>
    <m/>
    <s v="SALDO ND"/>
    <s v="Excluir"/>
    <d v="2026-04-07T00:00:00"/>
    <n v="288"/>
    <n v="1152"/>
    <n v="3.8016000000000001"/>
    <n v="7605"/>
    <s v="NR BBC"/>
    <n v="180"/>
    <s v="No"/>
    <s v="No"/>
    <x v="2"/>
    <s v="Si"/>
    <s v="Si"/>
    <s v="No"/>
    <d v="2026-09-04T00:00:00"/>
    <s v=""/>
  </r>
  <r>
    <s v="M_H1_DER_"/>
    <x v="23"/>
    <x v="23"/>
    <n v="92"/>
    <m/>
    <m/>
    <x v="27"/>
    <n v="270"/>
    <x v="1"/>
    <n v="1"/>
    <s v="s"/>
    <s v="llenando"/>
    <s v="Excluir"/>
    <d v="2026-06-05T00:00:00"/>
    <n v="44160"/>
    <n v="264960"/>
    <n v="940.60799999999995"/>
    <n v="1428"/>
    <s v="Lata"/>
    <n v="270"/>
    <s v="No"/>
    <s v="No"/>
    <x v="0"/>
    <s v="Si"/>
    <s v="Si"/>
    <s v="No"/>
    <d v="2027-01-31T00:00:00"/>
    <s v=""/>
  </r>
  <r>
    <s v="M_H1_IZQ_"/>
    <x v="23"/>
    <x v="23"/>
    <n v="132"/>
    <m/>
    <m/>
    <x v="27"/>
    <n v="270"/>
    <x v="1"/>
    <n v="1"/>
    <s v="s"/>
    <s v="llenando"/>
    <s v="Excluir"/>
    <d v="2026-06-05T00:00:00"/>
    <n v="63360"/>
    <n v="380160"/>
    <n v="1349.568"/>
    <n v="1428"/>
    <s v="Lata"/>
    <n v="270"/>
    <s v="No"/>
    <s v="No"/>
    <x v="0"/>
    <s v="Si"/>
    <s v="Si"/>
    <s v="No"/>
    <d v="2027-01-31T00:00:00"/>
    <s v=""/>
  </r>
  <r>
    <s v="M_H2_DER_"/>
    <x v="36"/>
    <x v="33"/>
    <n v="108"/>
    <m/>
    <m/>
    <x v="55"/>
    <n v="350"/>
    <x v="1"/>
    <n v="0.95890410958904104"/>
    <m/>
    <m/>
    <s v=""/>
    <d v="2026-05-21T00:00:00"/>
    <n v="41472"/>
    <n v="248832"/>
    <n v="522.54719999999998"/>
    <n v="9508"/>
    <s v="NR"/>
    <n v="365"/>
    <s v="No"/>
    <s v="No"/>
    <x v="0"/>
    <s v="Si"/>
    <s v="Si"/>
    <s v="No"/>
    <d v="2027-04-21T00:00:00"/>
    <s v=""/>
  </r>
  <r>
    <s v="M_H2_IZQ_"/>
    <x v="46"/>
    <x v="44"/>
    <n v="96"/>
    <m/>
    <m/>
    <x v="56"/>
    <n v="248"/>
    <x v="1"/>
    <n v="0.91851851851851851"/>
    <m/>
    <m/>
    <s v=""/>
    <d v="2026-05-14T00:00:00"/>
    <n v="57600"/>
    <n v="345600"/>
    <n v="929.66399999999999"/>
    <n v="9672"/>
    <s v="Lata"/>
    <n v="270"/>
    <s v="No"/>
    <s v="No"/>
    <x v="0"/>
    <s v="Si"/>
    <s v="Si"/>
    <s v="No"/>
    <d v="2027-01-09T00:00:00"/>
    <s v=""/>
  </r>
  <r>
    <s v="M_H3_DER_"/>
    <x v="46"/>
    <x v="44"/>
    <n v="92"/>
    <m/>
    <m/>
    <x v="56"/>
    <n v="248"/>
    <x v="1"/>
    <n v="0.91851851851851851"/>
    <m/>
    <m/>
    <s v=""/>
    <d v="2026-05-14T00:00:00"/>
    <n v="55200"/>
    <n v="331200"/>
    <n v="890.928"/>
    <n v="9672"/>
    <s v="Lata"/>
    <n v="270"/>
    <s v="No"/>
    <s v="No"/>
    <x v="0"/>
    <s v="Si"/>
    <s v="Si"/>
    <s v="No"/>
    <d v="2027-01-09T00:00:00"/>
    <s v=""/>
  </r>
  <r>
    <s v="M_H3_IZQ_"/>
    <x v="36"/>
    <x v="33"/>
    <n v="117"/>
    <m/>
    <m/>
    <x v="13"/>
    <n v="361"/>
    <x v="1"/>
    <n v="0.989041095890411"/>
    <m/>
    <m/>
    <s v=""/>
    <d v="2026-06-01T00:00:00"/>
    <n v="44928"/>
    <n v="269568"/>
    <n v="566.09280000000001"/>
    <n v="9508"/>
    <s v="NR"/>
    <n v="365"/>
    <s v="No"/>
    <s v="No"/>
    <x v="0"/>
    <s v="Si"/>
    <s v="Si"/>
    <s v="No"/>
    <d v="2027-05-02T00:00:00"/>
    <s v=""/>
  </r>
  <r>
    <s v="M_H4_DER_"/>
    <x v="2"/>
    <x v="35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H4_IZQ_"/>
    <x v="47"/>
    <x v="45"/>
    <n v="38"/>
    <m/>
    <m/>
    <x v="30"/>
    <n v="160"/>
    <x v="1"/>
    <n v="0.59259259259259256"/>
    <s v="STEREO PICNIC SOLO DRY"/>
    <m/>
    <s v=""/>
    <d v="2026-02-15T00:00:00"/>
    <n v="22800"/>
    <n v="136800"/>
    <n v="367.99200000000002"/>
    <n v="3228"/>
    <s v="Lata"/>
    <n v="270"/>
    <s v="No"/>
    <s v="No"/>
    <x v="2"/>
    <s v="Si"/>
    <s v="Si"/>
    <s v="No"/>
    <d v="2026-10-13T00:00:00"/>
    <s v=""/>
  </r>
  <r>
    <s v="M_H5_DER_"/>
    <x v="36"/>
    <x v="33"/>
    <n v="117"/>
    <m/>
    <m/>
    <x v="46"/>
    <n v="359"/>
    <x v="1"/>
    <n v="0.98356164383561639"/>
    <m/>
    <m/>
    <s v=""/>
    <d v="2026-05-30T00:00:00"/>
    <n v="44928"/>
    <n v="269568"/>
    <n v="566.09280000000001"/>
    <n v="9508"/>
    <s v="NR"/>
    <n v="365"/>
    <s v="No"/>
    <s v="No"/>
    <x v="0"/>
    <s v="Si"/>
    <s v="Si"/>
    <s v="No"/>
    <d v="2027-04-30T00:00:00"/>
    <s v=""/>
  </r>
  <r>
    <s v="M_H5_IZQ_"/>
    <x v="14"/>
    <x v="14"/>
    <n v="59"/>
    <n v="129"/>
    <m/>
    <x v="2"/>
    <n v="179"/>
    <x v="1"/>
    <n v="0.99444444444444446"/>
    <m/>
    <m/>
    <s v=""/>
    <d v="2026-06-04T00:00:00"/>
    <n v="28449"/>
    <n v="170694"/>
    <n v="563.29020000000003"/>
    <n v="2976"/>
    <s v="Lata"/>
    <n v="180"/>
    <s v="No"/>
    <s v="No"/>
    <x v="0"/>
    <s v="Si"/>
    <s v="Si"/>
    <s v="No"/>
    <d v="2026-11-01T00:00:00"/>
    <s v=""/>
  </r>
  <r>
    <s v="M_H6_DER_"/>
    <x v="36"/>
    <x v="33"/>
    <n v="117"/>
    <m/>
    <m/>
    <x v="44"/>
    <n v="355"/>
    <x v="1"/>
    <n v="0.9726027397260274"/>
    <m/>
    <m/>
    <s v=""/>
    <d v="2026-05-26T00:00:00"/>
    <n v="44928"/>
    <n v="269568"/>
    <n v="566.09280000000001"/>
    <n v="9508"/>
    <s v="NR"/>
    <n v="365"/>
    <s v="No"/>
    <s v="No"/>
    <x v="0"/>
    <s v="Si"/>
    <s v="Si"/>
    <s v="No"/>
    <d v="2027-04-26T00:00:00"/>
    <s v=""/>
  </r>
  <r>
    <s v="M_H6_IZQ_"/>
    <x v="36"/>
    <x v="33"/>
    <n v="117"/>
    <m/>
    <m/>
    <x v="12"/>
    <n v="363"/>
    <x v="1"/>
    <n v="0.9945205479452055"/>
    <m/>
    <m/>
    <s v=""/>
    <d v="2026-06-03T00:00:00"/>
    <n v="44928"/>
    <n v="269568"/>
    <n v="566.09280000000001"/>
    <n v="9508"/>
    <s v="NR"/>
    <n v="365"/>
    <s v="No"/>
    <s v="No"/>
    <x v="0"/>
    <s v="Si"/>
    <s v="Si"/>
    <s v="No"/>
    <d v="2027-05-04T00:00:00"/>
    <s v=""/>
  </r>
  <r>
    <s v="M_H7_DER_"/>
    <x v="6"/>
    <x v="6"/>
    <n v="56"/>
    <m/>
    <m/>
    <x v="12"/>
    <n v="363"/>
    <x v="1"/>
    <n v="0.9945205479452055"/>
    <m/>
    <m/>
    <s v=""/>
    <d v="2026-06-03T00:00:00"/>
    <n v="26880"/>
    <n v="161280"/>
    <n v="532.22400000000005"/>
    <n v="16210"/>
    <s v="Lata"/>
    <n v="365"/>
    <s v="No"/>
    <s v="No"/>
    <x v="0"/>
    <s v="Si"/>
    <s v="Si"/>
    <s v="No"/>
    <d v="2027-05-04T00:00:00"/>
    <s v=""/>
  </r>
  <r>
    <s v="M_H7_DER_ATRAS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H7_IZQ"/>
    <x v="14"/>
    <x v="14"/>
    <n v="86"/>
    <n v="327"/>
    <m/>
    <x v="3"/>
    <n v="178"/>
    <x v="1"/>
    <n v="0.98888888888888893"/>
    <s v="PICADO ATRÁS"/>
    <m/>
    <s v=""/>
    <d v="2026-06-03T00:00:00"/>
    <n v="41607"/>
    <n v="249642"/>
    <n v="823.81859999999995"/>
    <n v="2976"/>
    <s v="Lata"/>
    <n v="180"/>
    <s v="No"/>
    <s v="No"/>
    <x v="0"/>
    <s v="Si"/>
    <s v="Si"/>
    <s v="No"/>
    <d v="2026-10-31T00:00:00"/>
    <s v=""/>
  </r>
  <r>
    <s v="M_H8_DER_"/>
    <x v="36"/>
    <x v="33"/>
    <n v="117"/>
    <m/>
    <m/>
    <x v="7"/>
    <n v="364"/>
    <x v="1"/>
    <n v="0.99726027397260275"/>
    <m/>
    <m/>
    <s v=""/>
    <d v="2026-06-04T00:00:00"/>
    <n v="44928"/>
    <n v="269568"/>
    <n v="566.09280000000001"/>
    <n v="9508"/>
    <s v="NR"/>
    <n v="365"/>
    <s v="No"/>
    <s v="No"/>
    <x v="0"/>
    <s v="Si"/>
    <s v="Si"/>
    <s v="No"/>
    <d v="2027-05-05T00:00:00"/>
    <s v=""/>
  </r>
  <r>
    <s v="M_H8_IZQ_"/>
    <x v="36"/>
    <x v="33"/>
    <n v="117"/>
    <m/>
    <m/>
    <x v="13"/>
    <n v="361"/>
    <x v="1"/>
    <n v="0.989041095890411"/>
    <m/>
    <m/>
    <s v=""/>
    <d v="2026-06-01T00:00:00"/>
    <n v="44928"/>
    <n v="269568"/>
    <n v="566.09280000000001"/>
    <n v="9508"/>
    <s v="NR"/>
    <n v="365"/>
    <s v="No"/>
    <s v="No"/>
    <x v="0"/>
    <s v="Si"/>
    <s v="Si"/>
    <s v="No"/>
    <d v="2027-05-02T00:00:00"/>
    <s v=""/>
  </r>
  <r>
    <s v="M_H9_DER"/>
    <x v="25"/>
    <x v="25"/>
    <n v="82"/>
    <m/>
    <m/>
    <x v="26"/>
    <n v="174"/>
    <x v="1"/>
    <n v="0.96666666666666667"/>
    <m/>
    <m/>
    <s v=""/>
    <d v="2026-05-30T00:00:00"/>
    <n v="39360"/>
    <n v="236160"/>
    <n v="779.32799999999997"/>
    <n v="23121"/>
    <s v="Lata"/>
    <n v="180"/>
    <s v="No"/>
    <s v="No"/>
    <x v="0"/>
    <s v="Si"/>
    <s v="Si"/>
    <s v="No"/>
    <d v="2026-10-27T00:00:00"/>
    <s v=""/>
  </r>
  <r>
    <s v="M_H9_IZQ_"/>
    <x v="36"/>
    <x v="33"/>
    <n v="117"/>
    <m/>
    <m/>
    <x v="52"/>
    <n v="360"/>
    <x v="1"/>
    <n v="0.98630136986301364"/>
    <m/>
    <m/>
    <s v=""/>
    <d v="2026-05-31T00:00:00"/>
    <n v="44928"/>
    <n v="269568"/>
    <n v="566.09280000000001"/>
    <n v="9508"/>
    <s v="NR"/>
    <n v="365"/>
    <s v="No"/>
    <s v="No"/>
    <x v="0"/>
    <s v="Si"/>
    <s v="Si"/>
    <s v="No"/>
    <d v="2027-05-01T00:00:00"/>
    <s v=""/>
  </r>
  <r>
    <s v="M_H10_DER"/>
    <x v="36"/>
    <x v="33"/>
    <n v="117"/>
    <m/>
    <m/>
    <x v="7"/>
    <n v="364"/>
    <x v="1"/>
    <n v="0.99726027397260275"/>
    <m/>
    <m/>
    <s v=""/>
    <d v="2026-06-04T00:00:00"/>
    <n v="44928"/>
    <n v="269568"/>
    <n v="566.09280000000001"/>
    <n v="9508"/>
    <s v="NR"/>
    <n v="365"/>
    <s v="No"/>
    <s v="No"/>
    <x v="0"/>
    <s v="Si"/>
    <s v="Si"/>
    <s v="No"/>
    <d v="2027-05-05T00:00:00"/>
    <s v=""/>
  </r>
  <r>
    <s v="M_H10_IZQ_"/>
    <x v="36"/>
    <x v="33"/>
    <n v="117"/>
    <m/>
    <m/>
    <x v="10"/>
    <n v="365"/>
    <x v="1"/>
    <n v="1"/>
    <m/>
    <m/>
    <s v=""/>
    <d v="2026-06-05T00:00:00"/>
    <n v="44928"/>
    <n v="269568"/>
    <n v="566.09280000000001"/>
    <n v="9508"/>
    <s v="NR"/>
    <n v="365"/>
    <s v="No"/>
    <s v="No"/>
    <x v="0"/>
    <s v="Si"/>
    <s v="Si"/>
    <s v="No"/>
    <d v="2027-05-06T00:00:00"/>
    <s v=""/>
  </r>
  <r>
    <s v="M_H11_DER_"/>
    <x v="36"/>
    <x v="33"/>
    <n v="117"/>
    <m/>
    <m/>
    <x v="11"/>
    <n v="362"/>
    <x v="1"/>
    <n v="0.99178082191780825"/>
    <m/>
    <m/>
    <s v=""/>
    <d v="2026-06-02T00:00:00"/>
    <n v="44928"/>
    <n v="269568"/>
    <n v="566.09280000000001"/>
    <n v="9508"/>
    <s v="NR"/>
    <n v="365"/>
    <s v="No"/>
    <s v="No"/>
    <x v="0"/>
    <s v="Si"/>
    <s v="Si"/>
    <s v="No"/>
    <d v="2027-05-03T00:00:00"/>
    <s v=""/>
  </r>
  <r>
    <s v="M_H11_IZQ_"/>
    <x v="36"/>
    <x v="33"/>
    <n v="117"/>
    <m/>
    <m/>
    <x v="12"/>
    <n v="363"/>
    <x v="1"/>
    <n v="0.9945205479452055"/>
    <m/>
    <m/>
    <s v=""/>
    <d v="2026-06-03T00:00:00"/>
    <n v="44928"/>
    <n v="269568"/>
    <n v="566.09280000000001"/>
    <n v="9508"/>
    <s v="NR"/>
    <n v="365"/>
    <s v="No"/>
    <s v="No"/>
    <x v="0"/>
    <s v="Si"/>
    <s v="Si"/>
    <s v="No"/>
    <d v="2027-05-04T00:00:00"/>
    <s v=""/>
  </r>
  <r>
    <s v="M_H12_DER_"/>
    <x v="36"/>
    <x v="33"/>
    <n v="48"/>
    <m/>
    <m/>
    <x v="52"/>
    <n v="360"/>
    <x v="1"/>
    <n v="0.98630136986301364"/>
    <m/>
    <m/>
    <s v=""/>
    <d v="2026-05-31T00:00:00"/>
    <n v="18432"/>
    <n v="110592"/>
    <n v="232.2432"/>
    <n v="9508"/>
    <s v="NR"/>
    <n v="365"/>
    <s v="No"/>
    <s v="No"/>
    <x v="0"/>
    <s v="Si"/>
    <s v="Si"/>
    <s v="No"/>
    <d v="2027-05-01T00:00:00"/>
    <s v=""/>
  </r>
  <r>
    <s v="M_H12_IZQ_"/>
    <x v="36"/>
    <x v="33"/>
    <n v="1"/>
    <m/>
    <m/>
    <x v="57"/>
    <n v="346"/>
    <x v="1"/>
    <n v="0.94794520547945205"/>
    <m/>
    <s v="SALDO ND"/>
    <s v="Excluir"/>
    <d v="2026-05-17T00:00:00"/>
    <n v="384"/>
    <n v="2304"/>
    <n v="4.8384"/>
    <n v="9508"/>
    <s v="NR"/>
    <n v="365"/>
    <s v="No"/>
    <s v="No"/>
    <x v="0"/>
    <s v="Si"/>
    <s v="Si"/>
    <s v="No"/>
    <d v="2027-04-17T00:00:00"/>
    <s v=""/>
  </r>
  <r>
    <s v="M_H12_IZQ_"/>
    <x v="29"/>
    <x v="29"/>
    <n v="90"/>
    <m/>
    <m/>
    <x v="30"/>
    <n v="160"/>
    <x v="1"/>
    <n v="0.88888888888888884"/>
    <m/>
    <m/>
    <s v=""/>
    <d v="2026-05-16T00:00:00"/>
    <n v="54000"/>
    <n v="324000"/>
    <n v="871.56"/>
    <n v="21730"/>
    <s v="Lata"/>
    <n v="180"/>
    <s v="No"/>
    <s v="No"/>
    <x v="0"/>
    <s v="Si"/>
    <s v="Si"/>
    <s v="No"/>
    <d v="2026-10-13T00:00:00"/>
    <s v=""/>
  </r>
  <r>
    <s v="M_H13_DER_"/>
    <x v="46"/>
    <x v="44"/>
    <n v="29"/>
    <m/>
    <m/>
    <x v="58"/>
    <n v="249"/>
    <x v="1"/>
    <n v="0.92222222222222228"/>
    <m/>
    <m/>
    <s v=""/>
    <d v="2026-05-15T00:00:00"/>
    <n v="17400"/>
    <n v="104400"/>
    <n v="280.83600000000001"/>
    <n v="9672"/>
    <s v="Lata"/>
    <n v="270"/>
    <s v="No"/>
    <s v="No"/>
    <x v="0"/>
    <s v="Si"/>
    <s v="Si"/>
    <s v="No"/>
    <d v="2027-01-10T00:00:00"/>
    <s v=""/>
  </r>
  <r>
    <s v="M_H13_DER_ATRAS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H13_IZQ_"/>
    <x v="4"/>
    <x v="4"/>
    <n v="46"/>
    <m/>
    <m/>
    <x v="33"/>
    <n v="265"/>
    <x v="1"/>
    <n v="0.98148148148148151"/>
    <m/>
    <m/>
    <s v=""/>
    <d v="2026-05-31T00:00:00"/>
    <n v="22080"/>
    <n v="132480"/>
    <n v="437.18400000000003"/>
    <n v="2174"/>
    <s v="Lata"/>
    <n v="270"/>
    <s v="No"/>
    <s v="No"/>
    <x v="0"/>
    <s v="Si"/>
    <s v="Si"/>
    <s v="No"/>
    <d v="2027-01-26T00:00:00"/>
    <s v=""/>
  </r>
  <r>
    <s v="M_I1_DER_"/>
    <x v="36"/>
    <x v="33"/>
    <n v="61"/>
    <m/>
    <m/>
    <x v="59"/>
    <n v="351"/>
    <x v="1"/>
    <n v="0.9616438356164384"/>
    <m/>
    <m/>
    <s v=""/>
    <d v="2026-05-22T00:00:00"/>
    <n v="23424"/>
    <n v="140544"/>
    <n v="295.14240000000001"/>
    <n v="9508"/>
    <s v="NR"/>
    <n v="365"/>
    <s v="No"/>
    <s v="No"/>
    <x v="0"/>
    <s v="Si"/>
    <s v="Si"/>
    <s v="No"/>
    <d v="2027-04-22T00:00:00"/>
    <s v=""/>
  </r>
  <r>
    <s v="M_I2_DER_"/>
    <x v="36"/>
    <x v="33"/>
    <n v="61"/>
    <m/>
    <m/>
    <x v="4"/>
    <n v="357"/>
    <x v="1"/>
    <n v="0.9780821917808219"/>
    <m/>
    <m/>
    <s v=""/>
    <d v="2026-05-28T00:00:00"/>
    <n v="23424"/>
    <n v="140544"/>
    <n v="295.14240000000001"/>
    <n v="9508"/>
    <s v="NR"/>
    <n v="365"/>
    <s v="No"/>
    <s v="No"/>
    <x v="0"/>
    <s v="Si"/>
    <s v="Si"/>
    <s v="No"/>
    <d v="2027-04-28T00:00:00"/>
    <s v=""/>
  </r>
  <r>
    <s v="M_I2_IZQ_"/>
    <x v="36"/>
    <x v="33"/>
    <n v="61"/>
    <m/>
    <m/>
    <x v="4"/>
    <n v="357"/>
    <x v="1"/>
    <n v="0.9780821917808219"/>
    <m/>
    <m/>
    <s v=""/>
    <d v="2026-05-28T00:00:00"/>
    <n v="23424"/>
    <n v="140544"/>
    <n v="295.14240000000001"/>
    <n v="9508"/>
    <s v="NR"/>
    <n v="365"/>
    <s v="No"/>
    <s v="No"/>
    <x v="0"/>
    <s v="Si"/>
    <s v="Si"/>
    <s v="No"/>
    <d v="2027-04-28T00:00:00"/>
    <s v=""/>
  </r>
  <r>
    <s v="M_I3_DER"/>
    <x v="6"/>
    <x v="6"/>
    <n v="34"/>
    <m/>
    <m/>
    <x v="21"/>
    <n v="344"/>
    <x v="1"/>
    <n v="0.94246575342465755"/>
    <s v="PRUEBA DE TRANSPORTE"/>
    <s v="RETENIDO"/>
    <s v="Excluir"/>
    <d v="2026-05-15T00:00:00"/>
    <n v="16320"/>
    <n v="97920"/>
    <n v="323.13600000000002"/>
    <n v="16210"/>
    <s v="Lata"/>
    <n v="365"/>
    <s v="No"/>
    <s v="No"/>
    <x v="0"/>
    <s v="Si"/>
    <s v="Si"/>
    <s v="No"/>
    <d v="2027-04-15T00:00:00"/>
    <s v=""/>
  </r>
  <r>
    <s v="M_I3_IZQ"/>
    <x v="36"/>
    <x v="33"/>
    <n v="61"/>
    <m/>
    <m/>
    <x v="4"/>
    <n v="357"/>
    <x v="1"/>
    <n v="0.9780821917808219"/>
    <m/>
    <m/>
    <s v=""/>
    <d v="2026-05-28T00:00:00"/>
    <n v="23424"/>
    <n v="140544"/>
    <n v="295.14240000000001"/>
    <n v="9508"/>
    <s v="NR"/>
    <n v="365"/>
    <s v="No"/>
    <s v="No"/>
    <x v="0"/>
    <s v="Si"/>
    <s v="Si"/>
    <s v="No"/>
    <d v="2027-04-28T00:00:00"/>
    <s v=""/>
  </r>
  <r>
    <s v="M_I4_DER_"/>
    <x v="36"/>
    <x v="33"/>
    <n v="61"/>
    <m/>
    <m/>
    <x v="59"/>
    <n v="351"/>
    <x v="1"/>
    <n v="0.9616438356164384"/>
    <m/>
    <m/>
    <s v=""/>
    <d v="2026-05-22T00:00:00"/>
    <n v="23424"/>
    <n v="140544"/>
    <n v="295.14240000000001"/>
    <n v="9508"/>
    <s v="NR"/>
    <n v="365"/>
    <s v="No"/>
    <s v="No"/>
    <x v="0"/>
    <s v="Si"/>
    <s v="Si"/>
    <s v="No"/>
    <d v="2027-04-22T00:00:00"/>
    <s v=""/>
  </r>
  <r>
    <s v="M_I4_IZQ_"/>
    <x v="36"/>
    <x v="33"/>
    <n v="57"/>
    <m/>
    <m/>
    <x v="59"/>
    <n v="351"/>
    <x v="1"/>
    <n v="0.9616438356164384"/>
    <s v="PICADO ATRÁS"/>
    <m/>
    <s v=""/>
    <d v="2026-05-22T00:00:00"/>
    <n v="21888"/>
    <n v="131328"/>
    <n v="275.78879999999998"/>
    <n v="9508"/>
    <s v="NR"/>
    <n v="365"/>
    <s v="No"/>
    <s v="No"/>
    <x v="0"/>
    <s v="Si"/>
    <s v="Si"/>
    <s v="No"/>
    <d v="2027-04-22T00:00:00"/>
    <s v=""/>
  </r>
  <r>
    <s v="E_ENTRE TUNELES "/>
    <x v="47"/>
    <x v="45"/>
    <n v="25"/>
    <n v="587"/>
    <m/>
    <x v="30"/>
    <n v="160"/>
    <x v="1"/>
    <n v="0.59259259259259256"/>
    <s v="STEREO PICNIC SOLO DRY"/>
    <s v="SALDO ND"/>
    <s v="Excluir"/>
    <d v="2026-02-15T00:00:00"/>
    <n v="15587"/>
    <n v="93522"/>
    <n v="251.57418000000001"/>
    <n v="3228"/>
    <s v="Lata"/>
    <n v="270"/>
    <s v="No"/>
    <s v="No"/>
    <x v="2"/>
    <s v="Si"/>
    <s v="Si"/>
    <s v="No"/>
    <d v="2026-10-13T00:00:00"/>
    <s v=""/>
  </r>
  <r>
    <s v="E_ENTRE TUNELES "/>
    <x v="48"/>
    <x v="46"/>
    <n v="2"/>
    <m/>
    <m/>
    <x v="60"/>
    <n v="246"/>
    <x v="1"/>
    <n v="0.91111111111111109"/>
    <m/>
    <s v="SALDO ND"/>
    <s v="Excluir"/>
    <d v="2026-05-12T00:00:00"/>
    <n v="260"/>
    <n v="6240"/>
    <n v="16.785599999999999"/>
    <n v="8567"/>
    <s v="Lata"/>
    <n v="270"/>
    <s v="No"/>
    <s v="No"/>
    <x v="0"/>
    <s v="Si"/>
    <s v="Si"/>
    <s v="No"/>
    <d v="2027-01-07T00:00:00"/>
    <s v=""/>
  </r>
  <r>
    <s v="E_ENTRE TUNELES "/>
    <x v="49"/>
    <x v="47"/>
    <m/>
    <n v="463"/>
    <m/>
    <x v="61"/>
    <n v="254"/>
    <x v="1"/>
    <n v="0.94074074074074077"/>
    <m/>
    <s v="SALDO ND"/>
    <s v="Excluir"/>
    <d v="2026-05-20T00:00:00"/>
    <n v="463"/>
    <n v="2778"/>
    <n v="8.6118000000000006"/>
    <n v="22271"/>
    <s v="Lata"/>
    <n v="270"/>
    <s v="No"/>
    <s v="No"/>
    <x v="0"/>
    <s v="Si"/>
    <s v="Si"/>
    <s v="No"/>
    <d v="2027-01-15T00:00:00"/>
    <s v=""/>
  </r>
  <r>
    <s v="E_ENTRE TUNELES "/>
    <x v="50"/>
    <x v="48"/>
    <n v="1"/>
    <m/>
    <m/>
    <x v="62"/>
    <n v="260"/>
    <x v="1"/>
    <n v="0.96296296296296291"/>
    <m/>
    <s v="SALDO ND"/>
    <s v="Excluir"/>
    <d v="2026-05-26T00:00:00"/>
    <n v="600"/>
    <n v="3600"/>
    <n v="9.6839999999999993"/>
    <n v="8532"/>
    <s v="Lata"/>
    <n v="270"/>
    <s v="No"/>
    <s v="No"/>
    <x v="0"/>
    <s v="Si"/>
    <s v="Si"/>
    <s v="No"/>
    <d v="2027-01-21T00:00:00"/>
    <s v=""/>
  </r>
  <r>
    <s v="M_I5_IZQ"/>
    <x v="51"/>
    <x v="49"/>
    <n v="2"/>
    <m/>
    <m/>
    <x v="63"/>
    <n v="72"/>
    <x v="3"/>
    <n v="0.4"/>
    <m/>
    <s v="SALDO ND"/>
    <s v="Excluir"/>
    <d v="2026-02-17T00:00:00"/>
    <n v="960"/>
    <n v="5760"/>
    <n v="20.448"/>
    <n v="16466"/>
    <s v="Lata"/>
    <n v="180"/>
    <s v="No"/>
    <s v="Si"/>
    <x v="2"/>
    <s v="Si"/>
    <s v="No"/>
    <s v="No"/>
    <d v="2026-07-17T00:00:00"/>
    <s v=""/>
  </r>
  <r>
    <s v="M_I5_IZQ"/>
    <x v="51"/>
    <x v="49"/>
    <n v="4"/>
    <m/>
    <m/>
    <x v="64"/>
    <n v="73"/>
    <x v="3"/>
    <n v="0.40555555555555556"/>
    <m/>
    <s v="SALDO ND"/>
    <s v="Excluir"/>
    <d v="2026-02-18T00:00:00"/>
    <n v="1920"/>
    <n v="11520"/>
    <n v="40.896000000000001"/>
    <n v="16466"/>
    <s v="Lata"/>
    <n v="180"/>
    <s v="No"/>
    <s v="Si"/>
    <x v="2"/>
    <s v="Si"/>
    <s v="No"/>
    <s v="No"/>
    <d v="2026-07-18T00:00:00"/>
    <s v=""/>
  </r>
  <r>
    <s v="M_I5_IZQ"/>
    <x v="51"/>
    <x v="49"/>
    <n v="2"/>
    <m/>
    <m/>
    <x v="65"/>
    <n v="36"/>
    <x v="4"/>
    <n v="0.2"/>
    <m/>
    <s v="SALDO ND"/>
    <s v="Excluir"/>
    <d v="2026-01-12T00:00:00"/>
    <n v="960"/>
    <n v="5760"/>
    <n v="20.448"/>
    <n v="16466"/>
    <s v="Lata"/>
    <n v="180"/>
    <s v="No"/>
    <s v="Si"/>
    <x v="2"/>
    <s v="Si"/>
    <s v="No"/>
    <s v="No"/>
    <d v="2026-06-11T00:00:00"/>
    <s v=""/>
  </r>
  <r>
    <s v="M_I5_IZQ"/>
    <x v="51"/>
    <x v="49"/>
    <n v="1"/>
    <m/>
    <m/>
    <x v="66"/>
    <n v="37"/>
    <x v="4"/>
    <n v="0.20555555555555555"/>
    <m/>
    <s v="SALDO ND"/>
    <s v="Excluir"/>
    <d v="2026-01-13T00:00:00"/>
    <n v="480"/>
    <n v="2880"/>
    <n v="10.224"/>
    <n v="16466"/>
    <s v="Lata"/>
    <n v="180"/>
    <s v="No"/>
    <s v="Si"/>
    <x v="2"/>
    <s v="Si"/>
    <s v="No"/>
    <s v="No"/>
    <d v="2026-06-12T00:00:00"/>
    <s v=""/>
  </r>
  <r>
    <s v="M_I6_IZQ_"/>
    <x v="36"/>
    <x v="33"/>
    <n v="61"/>
    <m/>
    <m/>
    <x v="52"/>
    <n v="360"/>
    <x v="1"/>
    <n v="0.98630136986301364"/>
    <m/>
    <m/>
    <s v=""/>
    <d v="2026-05-31T00:00:00"/>
    <n v="23424"/>
    <n v="140544"/>
    <n v="295.14240000000001"/>
    <n v="9508"/>
    <s v="NR"/>
    <n v="365"/>
    <s v="No"/>
    <s v="No"/>
    <x v="0"/>
    <s v="Si"/>
    <s v="Si"/>
    <s v="No"/>
    <d v="2027-05-01T00:00:00"/>
    <s v=""/>
  </r>
  <r>
    <s v="M_I6_DER_"/>
    <x v="36"/>
    <x v="33"/>
    <n v="61"/>
    <m/>
    <m/>
    <x v="52"/>
    <n v="360"/>
    <x v="1"/>
    <n v="0.98630136986301364"/>
    <m/>
    <m/>
    <s v=""/>
    <d v="2026-05-31T00:00:00"/>
    <n v="23424"/>
    <n v="140544"/>
    <n v="295.14240000000001"/>
    <n v="9508"/>
    <s v="NR"/>
    <n v="365"/>
    <s v="No"/>
    <s v="No"/>
    <x v="0"/>
    <s v="Si"/>
    <s v="Si"/>
    <s v="No"/>
    <d v="2027-05-01T00:00:00"/>
    <s v=""/>
  </r>
  <r>
    <s v="M_I7_DER"/>
    <x v="49"/>
    <x v="47"/>
    <n v="21"/>
    <m/>
    <m/>
    <x v="60"/>
    <n v="246"/>
    <x v="1"/>
    <n v="0.91111111111111109"/>
    <m/>
    <s v="TAPA CODIGO"/>
    <s v="Excluir"/>
    <d v="2026-05-12T00:00:00"/>
    <n v="11088"/>
    <n v="66528"/>
    <n v="206.23679999999999"/>
    <n v="22271"/>
    <s v="Lata"/>
    <n v="270"/>
    <s v="No"/>
    <s v="No"/>
    <x v="0"/>
    <s v="Si"/>
    <s v="Si"/>
    <s v="No"/>
    <d v="2027-01-07T00:00:00"/>
    <s v=""/>
  </r>
  <r>
    <s v="M_I7_DER"/>
    <x v="15"/>
    <x v="15"/>
    <n v="19"/>
    <m/>
    <m/>
    <x v="67"/>
    <n v="232"/>
    <x v="1"/>
    <n v="0.85925925925925928"/>
    <m/>
    <s v="TAPA CODIGO"/>
    <s v="Excluir"/>
    <d v="2026-04-28T00:00:00"/>
    <n v="9120"/>
    <n v="54720"/>
    <n v="180.57599999999999"/>
    <n v="5252"/>
    <s v="Lata"/>
    <n v="270"/>
    <s v="No"/>
    <s v="No"/>
    <x v="0"/>
    <s v="Si"/>
    <s v="Si"/>
    <s v="No"/>
    <d v="2026-12-24T00:00:00"/>
    <s v=""/>
  </r>
  <r>
    <s v="M_I7_DER"/>
    <x v="51"/>
    <x v="49"/>
    <m/>
    <n v="318"/>
    <m/>
    <x v="68"/>
    <n v="74"/>
    <x v="3"/>
    <n v="0.41111111111111109"/>
    <m/>
    <s v="SALDO ND"/>
    <s v="Excluir"/>
    <d v="2026-02-19T00:00:00"/>
    <n v="318"/>
    <n v="1908"/>
    <n v="6.7733999999999996"/>
    <n v="16466"/>
    <s v="Lata"/>
    <n v="180"/>
    <s v="No"/>
    <s v="Si"/>
    <x v="2"/>
    <s v="Si"/>
    <s v="No"/>
    <s v="No"/>
    <d v="2026-07-19T00:00:00"/>
    <s v=""/>
  </r>
  <r>
    <s v="M_I7_IZQ"/>
    <x v="14"/>
    <x v="14"/>
    <n v="1"/>
    <n v="148"/>
    <m/>
    <x v="69"/>
    <n v="167"/>
    <x v="1"/>
    <n v="0.92777777777777781"/>
    <m/>
    <s v="TAPA CODIGO"/>
    <s v="Excluir"/>
    <d v="2026-05-23T00:00:00"/>
    <n v="628"/>
    <n v="3768"/>
    <n v="12.4344"/>
    <n v="2976"/>
    <s v="Lata"/>
    <n v="180"/>
    <s v="No"/>
    <s v="No"/>
    <x v="0"/>
    <s v="Si"/>
    <s v="Si"/>
    <s v="No"/>
    <d v="2026-10-20T00:00:00"/>
    <s v=""/>
  </r>
  <r>
    <s v="M_I7_IZQ"/>
    <x v="52"/>
    <x v="50"/>
    <n v="32"/>
    <m/>
    <m/>
    <x v="70"/>
    <n v="216"/>
    <x v="1"/>
    <n v="0.8"/>
    <m/>
    <m/>
    <s v=""/>
    <d v="2026-04-12T00:00:00"/>
    <n v="15360"/>
    <n v="92160"/>
    <n v="304.12799999999999"/>
    <n v="2641"/>
    <s v="Lata"/>
    <n v="270"/>
    <s v="No"/>
    <s v="No"/>
    <x v="0"/>
    <s v="Si"/>
    <s v="Si"/>
    <s v="No"/>
    <d v="2026-12-08T00:00:00"/>
    <s v=""/>
  </r>
  <r>
    <s v="M_I8_DER_"/>
    <x v="53"/>
    <x v="51"/>
    <m/>
    <n v="456"/>
    <m/>
    <x v="16"/>
    <n v="172"/>
    <x v="1"/>
    <n v="0.9555555555555556"/>
    <m/>
    <s v="SALDO ND"/>
    <s v="Excluir"/>
    <d v="2026-05-28T00:00:00"/>
    <n v="456"/>
    <n v="2736"/>
    <n v="9.0288000000000004"/>
    <n v="21155"/>
    <s v="Lata"/>
    <n v="180"/>
    <s v="No"/>
    <s v="No"/>
    <x v="0"/>
    <s v="Si"/>
    <s v="Si"/>
    <s v="No"/>
    <d v="2026-10-25T00:00:00"/>
    <s v=""/>
  </r>
  <r>
    <s v="M_I8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I9_DER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I9_IZQ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I10_DER_"/>
    <x v="36"/>
    <x v="33"/>
    <n v="59"/>
    <n v="333"/>
    <m/>
    <x v="51"/>
    <n v="352"/>
    <x v="1"/>
    <n v="0.96438356164383565"/>
    <m/>
    <m/>
    <s v=""/>
    <d v="2026-05-23T00:00:00"/>
    <n v="22989"/>
    <n v="137934"/>
    <n v="289.66140000000001"/>
    <n v="9508"/>
    <s v="NR"/>
    <n v="365"/>
    <s v="No"/>
    <s v="No"/>
    <x v="0"/>
    <s v="Si"/>
    <s v="Si"/>
    <s v="No"/>
    <d v="2027-04-23T00:00:00"/>
    <s v=""/>
  </r>
  <r>
    <s v="M_I10_IZQ_"/>
    <x v="36"/>
    <x v="33"/>
    <n v="61"/>
    <m/>
    <m/>
    <x v="71"/>
    <n v="353"/>
    <x v="1"/>
    <n v="0.9671232876712329"/>
    <m/>
    <m/>
    <s v=""/>
    <d v="2026-05-24T00:00:00"/>
    <n v="23424"/>
    <n v="140544"/>
    <n v="295.14240000000001"/>
    <n v="9508"/>
    <s v="NR"/>
    <n v="365"/>
    <s v="No"/>
    <s v="No"/>
    <x v="0"/>
    <s v="Si"/>
    <s v="Si"/>
    <s v="No"/>
    <d v="2027-04-24T00:00:00"/>
    <s v=""/>
  </r>
  <r>
    <s v="M_I11_DER_"/>
    <x v="36"/>
    <x v="33"/>
    <n v="61"/>
    <m/>
    <m/>
    <x v="72"/>
    <n v="354"/>
    <x v="1"/>
    <n v="0.96986301369863015"/>
    <m/>
    <m/>
    <s v=""/>
    <d v="2026-05-25T00:00:00"/>
    <n v="23424"/>
    <n v="140544"/>
    <n v="295.14240000000001"/>
    <n v="9508"/>
    <s v="NR"/>
    <n v="365"/>
    <s v="No"/>
    <s v="No"/>
    <x v="0"/>
    <s v="Si"/>
    <s v="Si"/>
    <s v="No"/>
    <d v="2027-04-25T00:00:00"/>
    <s v=""/>
  </r>
  <r>
    <s v="M_I11_IZQ"/>
    <x v="36"/>
    <x v="33"/>
    <n v="61"/>
    <m/>
    <m/>
    <x v="49"/>
    <n v="358"/>
    <x v="1"/>
    <n v="0.98082191780821915"/>
    <m/>
    <m/>
    <s v=""/>
    <d v="2026-05-29T00:00:00"/>
    <n v="23424"/>
    <n v="140544"/>
    <n v="295.14240000000001"/>
    <n v="9508"/>
    <s v="NR"/>
    <n v="365"/>
    <s v="No"/>
    <s v="No"/>
    <x v="0"/>
    <s v="Si"/>
    <s v="Si"/>
    <s v="No"/>
    <d v="2027-04-29T00:00:00"/>
    <s v=""/>
  </r>
  <r>
    <s v="M_I12_DER_"/>
    <x v="36"/>
    <x v="33"/>
    <n v="61"/>
    <m/>
    <m/>
    <x v="13"/>
    <n v="361"/>
    <x v="1"/>
    <n v="0.989041095890411"/>
    <m/>
    <m/>
    <s v=""/>
    <d v="2026-06-01T00:00:00"/>
    <n v="23424"/>
    <n v="140544"/>
    <n v="295.14240000000001"/>
    <n v="9508"/>
    <s v="NR"/>
    <n v="365"/>
    <s v="No"/>
    <s v="No"/>
    <x v="0"/>
    <s v="Si"/>
    <s v="Si"/>
    <s v="No"/>
    <d v="2027-05-02T00:00:00"/>
    <s v=""/>
  </r>
  <r>
    <s v="M_I12_IZQ_"/>
    <x v="29"/>
    <x v="29"/>
    <n v="59"/>
    <m/>
    <m/>
    <x v="30"/>
    <n v="160"/>
    <x v="1"/>
    <n v="0.88888888888888884"/>
    <m/>
    <m/>
    <s v=""/>
    <d v="2026-05-16T00:00:00"/>
    <n v="35400"/>
    <n v="212400"/>
    <n v="571.35599999999999"/>
    <n v="21730"/>
    <s v="Lata"/>
    <n v="180"/>
    <s v="No"/>
    <s v="No"/>
    <x v="0"/>
    <s v="Si"/>
    <s v="Si"/>
    <s v="No"/>
    <d v="2026-10-13T00:00:00"/>
    <s v=""/>
  </r>
  <r>
    <s v="M_I13_DER_"/>
    <x v="53"/>
    <x v="51"/>
    <n v="15"/>
    <m/>
    <m/>
    <x v="16"/>
    <n v="172"/>
    <x v="1"/>
    <n v="0.9555555555555556"/>
    <m/>
    <m/>
    <s v=""/>
    <d v="2026-05-28T00:00:00"/>
    <n v="7200"/>
    <n v="43200"/>
    <n v="142.56"/>
    <n v="21155"/>
    <s v="Lata"/>
    <n v="180"/>
    <s v="No"/>
    <s v="No"/>
    <x v="0"/>
    <s v="Si"/>
    <s v="Si"/>
    <s v="No"/>
    <d v="2026-10-25T00:00:00"/>
    <s v=""/>
  </r>
  <r>
    <s v="M_I13_LAT"/>
    <x v="53"/>
    <x v="51"/>
    <n v="34"/>
    <m/>
    <m/>
    <x v="16"/>
    <n v="172"/>
    <x v="1"/>
    <n v="0.9555555555555556"/>
    <m/>
    <m/>
    <s v=""/>
    <d v="2026-05-28T00:00:00"/>
    <n v="16320"/>
    <n v="97920"/>
    <n v="323.13600000000002"/>
    <n v="21155"/>
    <s v="Lata"/>
    <n v="180"/>
    <s v="No"/>
    <s v="No"/>
    <x v="0"/>
    <s v="Si"/>
    <s v="Si"/>
    <s v="No"/>
    <d v="2026-10-25T00:00:00"/>
    <s v=""/>
  </r>
  <r>
    <s v="M_I14_LAT"/>
    <x v="29"/>
    <x v="29"/>
    <n v="5"/>
    <m/>
    <m/>
    <x v="30"/>
    <n v="160"/>
    <x v="1"/>
    <n v="0.88888888888888884"/>
    <m/>
    <s v="SALDO ND"/>
    <s v="Excluir"/>
    <d v="2026-05-16T00:00:00"/>
    <n v="3000"/>
    <n v="18000"/>
    <n v="48.42"/>
    <n v="21730"/>
    <s v="Lata"/>
    <n v="180"/>
    <s v="No"/>
    <s v="No"/>
    <x v="0"/>
    <s v="Si"/>
    <s v="Si"/>
    <s v="No"/>
    <d v="2026-10-13T00:00:00"/>
    <s v=""/>
  </r>
  <r>
    <s v="M_I14_DER"/>
    <x v="36"/>
    <x v="33"/>
    <n v="61"/>
    <m/>
    <m/>
    <x v="71"/>
    <n v="353"/>
    <x v="1"/>
    <n v="0.9671232876712329"/>
    <m/>
    <m/>
    <s v=""/>
    <d v="2026-05-24T00:00:00"/>
    <n v="23424"/>
    <n v="140544"/>
    <n v="295.14240000000001"/>
    <n v="9508"/>
    <s v="NR"/>
    <n v="365"/>
    <s v="No"/>
    <s v="No"/>
    <x v="0"/>
    <s v="Si"/>
    <s v="Si"/>
    <s v="No"/>
    <d v="2027-04-24T00:00:00"/>
    <s v=""/>
  </r>
  <r>
    <s v="M_I14_IZQ"/>
    <x v="36"/>
    <x v="33"/>
    <n v="61"/>
    <m/>
    <m/>
    <x v="71"/>
    <n v="353"/>
    <x v="1"/>
    <n v="0.9671232876712329"/>
    <m/>
    <m/>
    <s v=""/>
    <d v="2026-05-24T00:00:00"/>
    <n v="23424"/>
    <n v="140544"/>
    <n v="295.14240000000001"/>
    <n v="9508"/>
    <s v="NR"/>
    <n v="365"/>
    <s v="No"/>
    <s v="No"/>
    <x v="0"/>
    <s v="Si"/>
    <s v="Si"/>
    <s v="No"/>
    <d v="2027-04-24T00:00:00"/>
    <s v=""/>
  </r>
  <r>
    <s v="M_I15_DER"/>
    <x v="36"/>
    <x v="33"/>
    <n v="61"/>
    <m/>
    <m/>
    <x v="44"/>
    <n v="355"/>
    <x v="1"/>
    <n v="0.9726027397260274"/>
    <m/>
    <m/>
    <s v=""/>
    <d v="2026-05-26T00:00:00"/>
    <n v="23424"/>
    <n v="140544"/>
    <n v="295.14240000000001"/>
    <n v="9508"/>
    <s v="NR"/>
    <n v="365"/>
    <s v="No"/>
    <s v="No"/>
    <x v="0"/>
    <s v="Si"/>
    <s v="Si"/>
    <s v="No"/>
    <d v="2027-04-26T00:00:00"/>
    <s v=""/>
  </r>
  <r>
    <s v="M_I15_IZQ"/>
    <x v="41"/>
    <x v="39"/>
    <n v="22"/>
    <m/>
    <m/>
    <x v="43"/>
    <n v="338"/>
    <x v="1"/>
    <n v="0.92602739726027394"/>
    <m/>
    <m/>
    <s v=""/>
    <d v="2026-05-09T00:00:00"/>
    <n v="5720"/>
    <n v="34320"/>
    <n v="113.256"/>
    <n v="21255"/>
    <s v="NR"/>
    <n v="365"/>
    <s v="No"/>
    <s v="No"/>
    <x v="0"/>
    <s v="Si"/>
    <s v="Si"/>
    <s v="No"/>
    <d v="2027-04-09T00:00:00"/>
    <s v=""/>
  </r>
  <r>
    <s v="M_I16_DER_"/>
    <x v="36"/>
    <x v="33"/>
    <n v="27"/>
    <m/>
    <m/>
    <x v="51"/>
    <n v="352"/>
    <x v="1"/>
    <n v="0.96438356164383565"/>
    <m/>
    <m/>
    <s v=""/>
    <d v="2026-05-23T00:00:00"/>
    <n v="10368"/>
    <n v="62208"/>
    <n v="130.63679999999999"/>
    <n v="9508"/>
    <s v="NR"/>
    <n v="365"/>
    <s v="No"/>
    <s v="No"/>
    <x v="0"/>
    <s v="Si"/>
    <s v="Si"/>
    <s v="No"/>
    <d v="2027-04-23T00:00:00"/>
    <s v=""/>
  </r>
  <r>
    <s v="M_I16_IZQ_"/>
    <x v="36"/>
    <x v="33"/>
    <n v="61"/>
    <m/>
    <m/>
    <x v="51"/>
    <n v="352"/>
    <x v="1"/>
    <n v="0.96438356164383565"/>
    <m/>
    <m/>
    <s v=""/>
    <d v="2026-05-23T00:00:00"/>
    <n v="23424"/>
    <n v="140544"/>
    <n v="295.14240000000001"/>
    <n v="9508"/>
    <s v="NR"/>
    <n v="365"/>
    <s v="No"/>
    <s v="No"/>
    <x v="0"/>
    <s v="Si"/>
    <s v="Si"/>
    <s v="No"/>
    <d v="2027-04-23T00:00:00"/>
    <s v=""/>
  </r>
  <r>
    <s v="M_I17_IZQ_"/>
    <x v="36"/>
    <x v="33"/>
    <n v="61"/>
    <m/>
    <m/>
    <x v="11"/>
    <n v="362"/>
    <x v="1"/>
    <n v="0.99178082191780825"/>
    <m/>
    <m/>
    <s v=""/>
    <d v="2026-06-02T00:00:00"/>
    <n v="23424"/>
    <n v="140544"/>
    <n v="295.14240000000001"/>
    <n v="9508"/>
    <s v="NR"/>
    <n v="365"/>
    <s v="No"/>
    <s v="No"/>
    <x v="0"/>
    <s v="Si"/>
    <s v="Si"/>
    <s v="No"/>
    <d v="2027-05-03T00:00:00"/>
    <s v=""/>
  </r>
  <r>
    <s v="E_J1_LAT"/>
    <x v="34"/>
    <x v="31"/>
    <n v="1"/>
    <n v="77"/>
    <m/>
    <x v="73"/>
    <n v="98"/>
    <x v="2"/>
    <n v="0.81666666666666665"/>
    <s v="SIN VINIPEL"/>
    <s v="SALDO ND"/>
    <s v="Excluir"/>
    <d v="2026-05-14T00:00:00"/>
    <n v="177"/>
    <n v="1062"/>
    <n v="15.93"/>
    <n v="2224"/>
    <s v="Pet"/>
    <n v="120"/>
    <s v="No"/>
    <s v="No"/>
    <x v="0"/>
    <s v="Si"/>
    <s v="Si"/>
    <s v="No"/>
    <d v="2026-08-12T00:00:00"/>
    <s v=""/>
  </r>
  <r>
    <s v="E_J1_DER_"/>
    <x v="37"/>
    <x v="34"/>
    <n v="24"/>
    <m/>
    <m/>
    <x v="74"/>
    <n v="83"/>
    <x v="3"/>
    <n v="0.92222222222222228"/>
    <m/>
    <m/>
    <s v=""/>
    <d v="2026-05-29T00:00:00"/>
    <n v="2304"/>
    <n v="55296"/>
    <n v="182.4768"/>
    <n v="2222"/>
    <s v="Pet"/>
    <n v="90"/>
    <s v="No"/>
    <s v="No"/>
    <x v="0"/>
    <s v="Si"/>
    <s v="Si"/>
    <s v="No"/>
    <d v="2026-07-28T00:00:00"/>
    <s v=""/>
  </r>
  <r>
    <s v="E_J1_IZQ_"/>
    <x v="37"/>
    <x v="34"/>
    <n v="32"/>
    <m/>
    <m/>
    <x v="74"/>
    <n v="83"/>
    <x v="3"/>
    <n v="0.92222222222222228"/>
    <m/>
    <m/>
    <s v=""/>
    <d v="2026-05-29T00:00:00"/>
    <n v="3072"/>
    <n v="73728"/>
    <n v="243.30240000000001"/>
    <n v="2222"/>
    <s v="Pet"/>
    <n v="90"/>
    <s v="No"/>
    <s v="No"/>
    <x v="0"/>
    <s v="Si"/>
    <s v="Si"/>
    <s v="No"/>
    <d v="2026-07-28T00:00:00"/>
    <s v=""/>
  </r>
  <r>
    <s v="E_J2_DER_"/>
    <x v="35"/>
    <x v="32"/>
    <n v="23"/>
    <n v="54"/>
    <m/>
    <x v="37"/>
    <n v="64"/>
    <x v="3"/>
    <n v="0.35555555555555557"/>
    <m/>
    <m/>
    <s v=""/>
    <d v="2026-02-09T00:00:00"/>
    <n v="2814"/>
    <n v="33768"/>
    <n v="202.608"/>
    <n v="12026"/>
    <s v="Pet"/>
    <n v="180"/>
    <s v="No"/>
    <s v="Si"/>
    <x v="2"/>
    <s v="Si"/>
    <s v="Si"/>
    <s v="No"/>
    <d v="2026-07-09T00:00:00"/>
    <s v=""/>
  </r>
  <r>
    <s v="E_J2_IZQ_"/>
    <x v="54"/>
    <x v="52"/>
    <n v="17"/>
    <m/>
    <m/>
    <x v="75"/>
    <n v="100"/>
    <x v="2"/>
    <n v="0.83333333333333337"/>
    <m/>
    <m/>
    <s v=""/>
    <d v="2026-05-16T00:00:00"/>
    <n v="1020"/>
    <n v="6120"/>
    <n v="122.4"/>
    <n v="21703"/>
    <s v="Pet"/>
    <n v="120"/>
    <s v="No"/>
    <s v="No"/>
    <x v="0"/>
    <s v="Si"/>
    <s v="Si"/>
    <s v="No"/>
    <d v="2026-08-14T00:00:00"/>
    <s v=""/>
  </r>
  <r>
    <s v="E_J3_DER_"/>
    <x v="35"/>
    <x v="32"/>
    <n v="20"/>
    <n v="107"/>
    <m/>
    <x v="37"/>
    <n v="64"/>
    <x v="3"/>
    <n v="0.35555555555555557"/>
    <m/>
    <m/>
    <s v=""/>
    <d v="2026-02-09T00:00:00"/>
    <n v="2507"/>
    <n v="30084"/>
    <n v="180.50399999999999"/>
    <n v="12026"/>
    <s v="Pet"/>
    <n v="180"/>
    <s v="No"/>
    <s v="Si"/>
    <x v="2"/>
    <s v="Si"/>
    <s v="Si"/>
    <s v="No"/>
    <d v="2026-07-09T00:00:00"/>
    <s v=""/>
  </r>
  <r>
    <s v="E_J3_IZQ_"/>
    <x v="54"/>
    <x v="52"/>
    <n v="14"/>
    <m/>
    <m/>
    <x v="76"/>
    <n v="106"/>
    <x v="2"/>
    <n v="0.8833333333333333"/>
    <m/>
    <s v="SALDO ND"/>
    <s v="Excluir"/>
    <d v="2026-05-22T00:00:00"/>
    <n v="840"/>
    <n v="5040"/>
    <n v="100.8"/>
    <n v="21703"/>
    <s v="Pet"/>
    <n v="120"/>
    <s v="No"/>
    <s v="No"/>
    <x v="0"/>
    <s v="Si"/>
    <s v="Si"/>
    <s v="No"/>
    <d v="2026-08-20T00:00:00"/>
    <s v=""/>
  </r>
  <r>
    <s v="E_J4_DER"/>
    <x v="40"/>
    <x v="38"/>
    <n v="4"/>
    <m/>
    <m/>
    <x v="77"/>
    <n v="115"/>
    <x v="2"/>
    <n v="0.95833333333333337"/>
    <m/>
    <s v="SALDO ND"/>
    <s v="Excluir"/>
    <d v="2026-05-31T00:00:00"/>
    <n v="208"/>
    <n v="3120"/>
    <n v="31.2"/>
    <n v="7078"/>
    <s v="Pet"/>
    <n v="120"/>
    <s v="No"/>
    <s v="No"/>
    <x v="0"/>
    <s v="Si"/>
    <s v="Si"/>
    <s v="No"/>
    <d v="2026-08-29T00:00:00"/>
    <s v=""/>
  </r>
  <r>
    <s v="E_J4_IZQ"/>
    <x v="35"/>
    <x v="32"/>
    <n v="24"/>
    <m/>
    <m/>
    <x v="37"/>
    <n v="64"/>
    <x v="3"/>
    <n v="0.35555555555555557"/>
    <m/>
    <m/>
    <s v=""/>
    <d v="2026-02-09T00:00:00"/>
    <n v="2880"/>
    <n v="34560"/>
    <n v="207.36"/>
    <n v="12026"/>
    <s v="Pet"/>
    <n v="180"/>
    <s v="No"/>
    <s v="Si"/>
    <x v="2"/>
    <s v="Si"/>
    <s v="Si"/>
    <s v="No"/>
    <d v="2026-07-09T00:00:00"/>
    <s v=""/>
  </r>
  <r>
    <s v="E_J5_DER"/>
    <x v="35"/>
    <x v="32"/>
    <n v="24"/>
    <m/>
    <m/>
    <x v="37"/>
    <n v="64"/>
    <x v="3"/>
    <n v="0.35555555555555557"/>
    <m/>
    <m/>
    <s v=""/>
    <d v="2026-02-09T00:00:00"/>
    <n v="2880"/>
    <n v="34560"/>
    <n v="207.36"/>
    <n v="12026"/>
    <s v="Pet"/>
    <n v="180"/>
    <s v="No"/>
    <s v="Si"/>
    <x v="2"/>
    <s v="Si"/>
    <s v="Si"/>
    <s v="No"/>
    <d v="2026-07-09T00:00:00"/>
    <s v=""/>
  </r>
  <r>
    <s v="E_J5_IZQ"/>
    <x v="2"/>
    <x v="2"/>
    <m/>
    <m/>
    <m/>
    <x v="0"/>
    <s v=""/>
    <x v="0"/>
    <s v=""/>
    <s v="ESTANTERIA DAÑADA"/>
    <m/>
    <s v=""/>
    <s v=""/>
    <s v=""/>
    <s v=""/>
    <s v=""/>
    <s v=""/>
    <s v=""/>
    <s v=""/>
    <s v=""/>
    <s v=""/>
    <x v="1"/>
    <s v=""/>
    <s v=""/>
    <s v=""/>
    <s v=""/>
    <s v="V"/>
  </r>
  <r>
    <s v="E_J6_DER_"/>
    <x v="35"/>
    <x v="32"/>
    <n v="23"/>
    <n v="119"/>
    <m/>
    <x v="37"/>
    <n v="64"/>
    <x v="3"/>
    <n v="0.35555555555555557"/>
    <m/>
    <m/>
    <s v=""/>
    <d v="2026-02-09T00:00:00"/>
    <n v="2879"/>
    <n v="34548"/>
    <n v="207.28800000000001"/>
    <n v="12026"/>
    <s v="Pet"/>
    <n v="180"/>
    <s v="No"/>
    <s v="Si"/>
    <x v="2"/>
    <s v="Si"/>
    <s v="Si"/>
    <s v="No"/>
    <d v="2026-07-09T00:00:00"/>
    <s v=""/>
  </r>
  <r>
    <s v="E_J6_IZQ_"/>
    <x v="37"/>
    <x v="34"/>
    <n v="1"/>
    <m/>
    <m/>
    <x v="63"/>
    <n v="72"/>
    <x v="3"/>
    <n v="0.8"/>
    <m/>
    <s v="SALDO ND"/>
    <s v="Excluir"/>
    <d v="2026-05-18T00:00:00"/>
    <n v="96"/>
    <n v="2304"/>
    <n v="7.6032000000000002"/>
    <n v="2222"/>
    <s v="Pet"/>
    <n v="90"/>
    <s v="No"/>
    <s v="Si"/>
    <x v="0"/>
    <s v="Si"/>
    <s v="Si"/>
    <s v="No"/>
    <d v="2026-07-17T00:00:00"/>
    <s v=""/>
  </r>
  <r>
    <s v="E_J7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J7_IZQ_"/>
    <x v="35"/>
    <x v="32"/>
    <n v="23"/>
    <m/>
    <m/>
    <x v="78"/>
    <n v="63"/>
    <x v="3"/>
    <n v="0.35"/>
    <m/>
    <m/>
    <s v=""/>
    <d v="2026-02-08T00:00:00"/>
    <n v="2760"/>
    <n v="33120"/>
    <n v="198.72"/>
    <n v="12026"/>
    <s v="Pet"/>
    <n v="180"/>
    <s v="No"/>
    <s v="Si"/>
    <x v="2"/>
    <s v="Si"/>
    <s v="Si"/>
    <s v="No"/>
    <d v="2026-07-08T00:00:00"/>
    <s v=""/>
  </r>
  <r>
    <s v="E_J8_DER_"/>
    <x v="40"/>
    <x v="38"/>
    <n v="16"/>
    <n v="12"/>
    <m/>
    <x v="77"/>
    <n v="115"/>
    <x v="2"/>
    <n v="0.95833333333333337"/>
    <m/>
    <m/>
    <s v=""/>
    <d v="2026-05-31T00:00:00"/>
    <n v="844"/>
    <n v="12660"/>
    <n v="126.6"/>
    <n v="7078"/>
    <s v="Pet"/>
    <n v="120"/>
    <s v="No"/>
    <s v="No"/>
    <x v="0"/>
    <s v="Si"/>
    <s v="Si"/>
    <s v="No"/>
    <d v="2026-08-29T00:00:00"/>
    <s v=""/>
  </r>
  <r>
    <s v="E_J8_DER_"/>
    <x v="34"/>
    <x v="31"/>
    <n v="1"/>
    <m/>
    <m/>
    <x v="36"/>
    <n v="117"/>
    <x v="2"/>
    <n v="0.97499999999999998"/>
    <m/>
    <m/>
    <s v=""/>
    <d v="2026-06-02T00:00:00"/>
    <n v="100"/>
    <n v="600"/>
    <n v="9"/>
    <n v="2224"/>
    <s v="Pet"/>
    <n v="120"/>
    <s v="No"/>
    <s v="No"/>
    <x v="0"/>
    <s v="Si"/>
    <s v="Si"/>
    <s v="No"/>
    <d v="2026-08-31T00:00:00"/>
    <s v=""/>
  </r>
  <r>
    <s v="E_J8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E_J9_DER_"/>
    <x v="39"/>
    <x v="37"/>
    <n v="10"/>
    <m/>
    <m/>
    <x v="40"/>
    <n v="90"/>
    <x v="2"/>
    <n v="0.75"/>
    <m/>
    <s v="SALDO ND"/>
    <s v="Excluir"/>
    <d v="2026-05-06T00:00:00"/>
    <n v="520"/>
    <n v="7800"/>
    <n v="78"/>
    <n v="21173"/>
    <s v="Pet"/>
    <n v="120"/>
    <s v="No"/>
    <s v="No"/>
    <x v="0"/>
    <s v="Si"/>
    <s v="Si"/>
    <s v="No"/>
    <d v="2026-08-04T00:00:00"/>
    <s v=""/>
  </r>
  <r>
    <s v="E_J9_IZQ_"/>
    <x v="37"/>
    <x v="34"/>
    <n v="22"/>
    <m/>
    <m/>
    <x v="74"/>
    <n v="83"/>
    <x v="3"/>
    <n v="0.92222222222222228"/>
    <m/>
    <m/>
    <s v=""/>
    <d v="2026-05-29T00:00:00"/>
    <n v="2112"/>
    <n v="50688"/>
    <n v="167.2704"/>
    <n v="2222"/>
    <s v="Pet"/>
    <n v="90"/>
    <s v="No"/>
    <s v="No"/>
    <x v="0"/>
    <s v="Si"/>
    <s v="Si"/>
    <s v="No"/>
    <d v="2026-07-28T00:00:00"/>
    <s v=""/>
  </r>
  <r>
    <s v="E_J10_DER"/>
    <x v="37"/>
    <x v="34"/>
    <n v="12"/>
    <m/>
    <m/>
    <x v="74"/>
    <n v="83"/>
    <x v="3"/>
    <n v="0.92222222222222228"/>
    <m/>
    <s v="SALDO ND"/>
    <s v="Excluir"/>
    <d v="2026-05-29T00:00:00"/>
    <n v="1152"/>
    <n v="27648"/>
    <n v="91.238399999999999"/>
    <n v="2222"/>
    <s v="Pet"/>
    <n v="90"/>
    <s v="No"/>
    <s v="No"/>
    <x v="0"/>
    <s v="Si"/>
    <s v="Si"/>
    <s v="No"/>
    <d v="2026-07-28T00:00:00"/>
    <s v=""/>
  </r>
  <r>
    <s v="E_J10_IZQ"/>
    <x v="55"/>
    <x v="53"/>
    <n v="5"/>
    <m/>
    <m/>
    <x v="79"/>
    <n v="108"/>
    <x v="2"/>
    <n v="0.9"/>
    <m/>
    <s v="SALDO ND"/>
    <s v="Excluir"/>
    <d v="2026-05-24T00:00:00"/>
    <n v="440"/>
    <n v="2640"/>
    <n v="39.6"/>
    <n v="21959"/>
    <s v="Pet"/>
    <n v="120"/>
    <s v="No"/>
    <s v="No"/>
    <x v="0"/>
    <s v="Si"/>
    <s v="Si"/>
    <s v="No"/>
    <d v="2026-08-22T00:00:00"/>
    <s v=""/>
  </r>
  <r>
    <s v="E_J11_DER"/>
    <x v="37"/>
    <x v="34"/>
    <n v="4"/>
    <m/>
    <m/>
    <x v="74"/>
    <n v="83"/>
    <x v="3"/>
    <n v="0.92222222222222228"/>
    <s v="LADEADO"/>
    <s v="SALDO ND"/>
    <s v="Excluir"/>
    <d v="2026-05-29T00:00:00"/>
    <n v="384"/>
    <n v="9216"/>
    <n v="30.412800000000001"/>
    <n v="2222"/>
    <s v="Pet"/>
    <n v="90"/>
    <s v="No"/>
    <s v="No"/>
    <x v="0"/>
    <s v="Si"/>
    <s v="Si"/>
    <s v="No"/>
    <d v="2026-07-28T00:00:00"/>
    <s v=""/>
  </r>
  <r>
    <s v="E_J11_IZQ"/>
    <x v="39"/>
    <x v="37"/>
    <n v="21"/>
    <m/>
    <m/>
    <x v="40"/>
    <n v="90"/>
    <x v="2"/>
    <n v="0.75"/>
    <m/>
    <m/>
    <s v=""/>
    <d v="2026-05-06T00:00:00"/>
    <n v="1092"/>
    <n v="16380"/>
    <n v="163.80000000000001"/>
    <n v="21173"/>
    <s v="Pet"/>
    <n v="120"/>
    <s v="No"/>
    <s v="No"/>
    <x v="0"/>
    <s v="Si"/>
    <s v="Si"/>
    <s v="No"/>
    <d v="2026-08-04T00:00:00"/>
    <s v=""/>
  </r>
  <r>
    <s v="M_J12_LAT"/>
    <x v="49"/>
    <x v="47"/>
    <n v="7"/>
    <m/>
    <m/>
    <x v="80"/>
    <n v="259"/>
    <x v="1"/>
    <n v="0.95925925925925926"/>
    <m/>
    <s v="TAPA CODIGO"/>
    <s v="Excluir"/>
    <d v="2026-05-25T00:00:00"/>
    <n v="3696"/>
    <n v="22176"/>
    <n v="68.745599999999996"/>
    <n v="22271"/>
    <s v="Lata"/>
    <n v="270"/>
    <s v="No"/>
    <s v="No"/>
    <x v="0"/>
    <s v="Si"/>
    <s v="Si"/>
    <s v="No"/>
    <d v="2027-01-20T00:00:00"/>
    <s v=""/>
  </r>
  <r>
    <s v="M_J12_IZQ"/>
    <x v="49"/>
    <x v="47"/>
    <n v="2"/>
    <m/>
    <m/>
    <x v="80"/>
    <n v="259"/>
    <x v="1"/>
    <n v="0.95925925925925926"/>
    <m/>
    <s v="TAPA CODIGO"/>
    <s v="Excluir"/>
    <d v="2026-05-25T00:00:00"/>
    <n v="1056"/>
    <n v="6336"/>
    <n v="19.6416"/>
    <n v="22271"/>
    <s v="Lata"/>
    <n v="270"/>
    <s v="No"/>
    <s v="No"/>
    <x v="0"/>
    <s v="Si"/>
    <s v="Si"/>
    <s v="No"/>
    <d v="2027-01-20T00:00:00"/>
    <s v=""/>
  </r>
  <r>
    <s v="M_J13_DER"/>
    <x v="23"/>
    <x v="23"/>
    <n v="11"/>
    <m/>
    <m/>
    <x v="81"/>
    <n v="150"/>
    <x v="1"/>
    <n v="0.55555555555555558"/>
    <m/>
    <s v="TAPA CODIGO"/>
    <s v="Excluir"/>
    <d v="2026-02-05T00:00:00"/>
    <n v="5280"/>
    <n v="31680"/>
    <n v="112.464"/>
    <n v="1428"/>
    <s v="Lata"/>
    <n v="270"/>
    <s v="No"/>
    <s v="No"/>
    <x v="2"/>
    <s v="Si"/>
    <s v="Si"/>
    <s v="No"/>
    <d v="2026-10-03T00:00:00"/>
    <s v=""/>
  </r>
  <r>
    <s v="M_J13_IZQ"/>
    <x v="44"/>
    <x v="42"/>
    <n v="12"/>
    <n v="148"/>
    <m/>
    <x v="82"/>
    <n v="242"/>
    <x v="1"/>
    <n v="0.89629629629629626"/>
    <m/>
    <s v="TAPA CODIGO"/>
    <s v="Excluir"/>
    <d v="2026-05-08T00:00:00"/>
    <n v="3148"/>
    <n v="37776"/>
    <n v="124.66079999999999"/>
    <n v="22256"/>
    <s v="Lata"/>
    <n v="270"/>
    <s v="No"/>
    <s v="No"/>
    <x v="0"/>
    <s v="Si"/>
    <s v="Si"/>
    <s v="No"/>
    <d v="2027-01-03T00:00:00"/>
    <s v=""/>
  </r>
  <r>
    <s v="M_J13_IZQ"/>
    <x v="44"/>
    <x v="42"/>
    <n v="1"/>
    <m/>
    <m/>
    <x v="80"/>
    <n v="259"/>
    <x v="1"/>
    <n v="0.95925925925925926"/>
    <m/>
    <s v="TAPA CODIGO"/>
    <s v="Excluir"/>
    <d v="2026-05-25T00:00:00"/>
    <n v="250"/>
    <n v="3000"/>
    <n v="9.9"/>
    <n v="22256"/>
    <s v="Lata"/>
    <n v="270"/>
    <s v="No"/>
    <s v="No"/>
    <x v="0"/>
    <s v="Si"/>
    <s v="Si"/>
    <s v="No"/>
    <d v="2027-01-20T00:00:00"/>
    <s v=""/>
  </r>
  <r>
    <s v="M_J14_DER"/>
    <x v="46"/>
    <x v="44"/>
    <n v="18"/>
    <m/>
    <m/>
    <x v="83"/>
    <n v="247"/>
    <x v="1"/>
    <n v="0.91481481481481486"/>
    <m/>
    <s v="TAPA CODIGO"/>
    <s v="Excluir"/>
    <d v="2026-05-13T00:00:00"/>
    <n v="10800"/>
    <n v="64800"/>
    <n v="174.31200000000001"/>
    <n v="9672"/>
    <s v="Lata"/>
    <n v="270"/>
    <s v="No"/>
    <s v="No"/>
    <x v="0"/>
    <s v="Si"/>
    <s v="Si"/>
    <s v="No"/>
    <d v="2027-01-08T00:00:00"/>
    <s v=""/>
  </r>
  <r>
    <s v="M_J14_IZQ"/>
    <x v="49"/>
    <x v="47"/>
    <n v="14"/>
    <m/>
    <m/>
    <x v="80"/>
    <n v="259"/>
    <x v="1"/>
    <n v="0.95925925925925926"/>
    <m/>
    <s v="TAPA CODIGO"/>
    <s v="Excluir"/>
    <d v="2026-05-25T00:00:00"/>
    <n v="7392"/>
    <n v="44352"/>
    <n v="137.49119999999999"/>
    <n v="22271"/>
    <s v="Lata"/>
    <n v="270"/>
    <s v="No"/>
    <s v="No"/>
    <x v="0"/>
    <s v="Si"/>
    <s v="Si"/>
    <s v="No"/>
    <d v="2027-01-20T00:00:00"/>
    <s v=""/>
  </r>
  <r>
    <s v="M_J15_DER"/>
    <x v="49"/>
    <x v="47"/>
    <n v="18"/>
    <m/>
    <m/>
    <x v="80"/>
    <n v="259"/>
    <x v="1"/>
    <n v="0.95925925925925926"/>
    <m/>
    <s v="TAPA CODIGO"/>
    <s v="Excluir"/>
    <d v="2026-05-25T00:00:00"/>
    <n v="9504"/>
    <n v="57024"/>
    <n v="176.77440000000001"/>
    <n v="22271"/>
    <s v="Lata"/>
    <n v="270"/>
    <s v="No"/>
    <s v="No"/>
    <x v="0"/>
    <s v="Si"/>
    <s v="Si"/>
    <s v="No"/>
    <d v="2027-01-20T00:00:00"/>
    <s v=""/>
  </r>
  <r>
    <s v="M_J15_IZQ"/>
    <x v="49"/>
    <x v="47"/>
    <n v="24"/>
    <m/>
    <m/>
    <x v="83"/>
    <n v="247"/>
    <x v="1"/>
    <n v="0.91481481481481486"/>
    <d v="2027-02-19T00:00:00"/>
    <s v="TAPA CODIGO"/>
    <s v="Excluir"/>
    <d v="2026-05-13T00:00:00"/>
    <n v="12672"/>
    <n v="76032"/>
    <n v="235.69919999999999"/>
    <n v="22271"/>
    <s v="Lata"/>
    <n v="270"/>
    <s v="No"/>
    <s v="No"/>
    <x v="0"/>
    <s v="Si"/>
    <s v="Si"/>
    <s v="No"/>
    <d v="2027-01-08T00:00:00"/>
    <s v=""/>
  </r>
  <r>
    <s v="M_KPASILLO__"/>
    <x v="56"/>
    <x v="54"/>
    <n v="1"/>
    <m/>
    <m/>
    <x v="84"/>
    <n v="46"/>
    <x v="4"/>
    <n v="0.76666666666666672"/>
    <m/>
    <s v="SALDO ND"/>
    <s v="Excluir"/>
    <d v="2026-05-22T00:00:00"/>
    <n v="16"/>
    <n v="16"/>
    <n v="4.7999999999999996E-3"/>
    <n v="22284"/>
    <s v="Barril"/>
    <n v="60"/>
    <s v="No"/>
    <s v="No"/>
    <x v="0"/>
    <s v="Si"/>
    <s v="Si"/>
    <s v="No"/>
    <d v="2026-07-06T00:00:00"/>
    <s v=""/>
  </r>
  <r>
    <s v="M_KPASILLO__"/>
    <x v="56"/>
    <x v="54"/>
    <n v="4"/>
    <m/>
    <m/>
    <x v="85"/>
    <n v="44"/>
    <x v="4"/>
    <n v="0.73333333333333328"/>
    <m/>
    <s v="SALDO ND"/>
    <s v="Excluir"/>
    <d v="2026-05-20T00:00:00"/>
    <n v="64"/>
    <n v="64"/>
    <n v="1.9199999999999998E-2"/>
    <n v="22284"/>
    <s v="Barril"/>
    <n v="60"/>
    <s v="No"/>
    <s v="No"/>
    <x v="0"/>
    <s v="Si"/>
    <s v="Si"/>
    <s v="No"/>
    <d v="2026-07-04T00:00:00"/>
    <s v=""/>
  </r>
  <r>
    <s v="M_KPASILLO__"/>
    <x v="57"/>
    <x v="55"/>
    <n v="1"/>
    <m/>
    <m/>
    <x v="86"/>
    <n v="53"/>
    <x v="4"/>
    <n v="0.8833333333333333"/>
    <m/>
    <s v="SALDO ND"/>
    <s v="Excluir"/>
    <d v="2026-05-29T00:00:00"/>
    <n v="16"/>
    <n v="16"/>
    <n v="4.7999999999999996E-3"/>
    <n v="22003"/>
    <s v="Barril"/>
    <n v="60"/>
    <s v="No"/>
    <s v="No"/>
    <x v="0"/>
    <s v="Si"/>
    <s v="Si"/>
    <s v="No"/>
    <d v="2026-07-13T00:00:00"/>
    <s v=""/>
  </r>
  <r>
    <s v="M_KPASILLO__"/>
    <x v="58"/>
    <x v="56"/>
    <m/>
    <n v="1"/>
    <m/>
    <x v="86"/>
    <n v="53"/>
    <x v="4"/>
    <n v="0.8833333333333333"/>
    <m/>
    <s v="SALDO ND"/>
    <s v="Excluir"/>
    <d v="2026-05-29T00:00:00"/>
    <n v="1"/>
    <n v="1"/>
    <n v="2.9999999999999997E-4"/>
    <n v="22202"/>
    <s v="Barril"/>
    <n v="60"/>
    <s v="No"/>
    <s v="No"/>
    <x v="0"/>
    <s v="Si"/>
    <s v="Si"/>
    <s v="No"/>
    <d v="2026-07-13T00:00:00"/>
    <s v=""/>
  </r>
  <r>
    <s v="M_KPASILLO__"/>
    <x v="58"/>
    <x v="56"/>
    <m/>
    <n v="7"/>
    <m/>
    <x v="85"/>
    <n v="44"/>
    <x v="4"/>
    <n v="0.73333333333333328"/>
    <m/>
    <s v="SALDO ND"/>
    <s v="Excluir"/>
    <d v="2026-05-20T00:00:00"/>
    <n v="7"/>
    <n v="7"/>
    <n v="2.0999999999999999E-3"/>
    <n v="22202"/>
    <s v="Barril"/>
    <n v="60"/>
    <s v="No"/>
    <s v="No"/>
    <x v="0"/>
    <s v="Si"/>
    <s v="Si"/>
    <s v="No"/>
    <d v="2026-07-04T00:00:00"/>
    <s v=""/>
  </r>
  <r>
    <s v="M_KPASILLO__"/>
    <x v="58"/>
    <x v="56"/>
    <m/>
    <n v="1"/>
    <m/>
    <x v="87"/>
    <n v="30"/>
    <x v="4"/>
    <n v="0.5"/>
    <m/>
    <s v="SALDO ND"/>
    <s v="Excluir"/>
    <d v="2026-05-06T00:00:00"/>
    <n v="1"/>
    <n v="1"/>
    <n v="2.9999999999999997E-4"/>
    <n v="22202"/>
    <s v="Barril"/>
    <n v="60"/>
    <s v="No"/>
    <s v="No"/>
    <x v="2"/>
    <s v="Si"/>
    <s v="Si"/>
    <s v="No"/>
    <d v="2026-06-20T00:00:00"/>
    <s v=""/>
  </r>
  <r>
    <s v="M_KPASILLO__"/>
    <x v="56"/>
    <x v="54"/>
    <m/>
    <n v="10"/>
    <m/>
    <x v="66"/>
    <n v="37"/>
    <x v="4"/>
    <n v="0.6166666666666667"/>
    <m/>
    <s v="SALDO ND"/>
    <s v="Excluir"/>
    <d v="2026-05-13T00:00:00"/>
    <n v="10"/>
    <n v="10"/>
    <n v="3.0000000000000001E-3"/>
    <n v="22284"/>
    <s v="Barril"/>
    <n v="60"/>
    <s v="No"/>
    <s v="No"/>
    <x v="2"/>
    <s v="Si"/>
    <s v="Si"/>
    <s v="No"/>
    <d v="2026-06-27T00:00:00"/>
    <s v=""/>
  </r>
  <r>
    <s v="M_KPASILLO__"/>
    <x v="14"/>
    <x v="14"/>
    <n v="8"/>
    <m/>
    <m/>
    <x v="9"/>
    <n v="166"/>
    <x v="1"/>
    <n v="0.92222222222222228"/>
    <m/>
    <s v="TAPA CODIGO"/>
    <s v="Excluir"/>
    <d v="2026-05-22T00:00:00"/>
    <n v="3840"/>
    <n v="23040"/>
    <n v="76.031999999999996"/>
    <n v="2976"/>
    <s v="Lata"/>
    <n v="180"/>
    <s v="No"/>
    <s v="No"/>
    <x v="0"/>
    <s v="Si"/>
    <s v="Si"/>
    <s v="No"/>
    <d v="2026-10-19T00:00:00"/>
    <s v=""/>
  </r>
  <r>
    <s v="M_KPASILLO__"/>
    <x v="14"/>
    <x v="14"/>
    <n v="5"/>
    <m/>
    <m/>
    <x v="9"/>
    <n v="166"/>
    <x v="1"/>
    <n v="0.92222222222222228"/>
    <m/>
    <s v="TAPA CODIGO"/>
    <s v="Excluir"/>
    <d v="2026-05-22T00:00:00"/>
    <n v="2400"/>
    <n v="14400"/>
    <n v="47.52"/>
    <n v="2976"/>
    <s v="Lata"/>
    <n v="180"/>
    <s v="No"/>
    <s v="No"/>
    <x v="0"/>
    <s v="Si"/>
    <s v="Si"/>
    <s v="No"/>
    <d v="2026-10-19T00:00:00"/>
    <s v=""/>
  </r>
  <r>
    <s v="M_KPASILLO__"/>
    <x v="47"/>
    <x v="45"/>
    <n v="6"/>
    <m/>
    <m/>
    <x v="88"/>
    <n v="251"/>
    <x v="1"/>
    <n v="0.92962962962962958"/>
    <m/>
    <s v="TAPA CODIGO"/>
    <s v="Excluir"/>
    <d v="2026-05-17T00:00:00"/>
    <n v="3600"/>
    <n v="21600"/>
    <n v="58.103999999999999"/>
    <n v="3228"/>
    <s v="Lata"/>
    <n v="270"/>
    <s v="No"/>
    <s v="No"/>
    <x v="0"/>
    <s v="Si"/>
    <s v="Si"/>
    <s v="No"/>
    <d v="2027-01-12T00:00:00"/>
    <s v=""/>
  </r>
  <r>
    <s v="M_KPASILLO__"/>
    <x v="59"/>
    <x v="57"/>
    <n v="4"/>
    <n v="338"/>
    <m/>
    <x v="89"/>
    <n v="213"/>
    <x v="1"/>
    <n v="0.78888888888888886"/>
    <m/>
    <s v="TAPA CODIGO"/>
    <s v="Excluir"/>
    <d v="2026-04-09T00:00:00"/>
    <n v="1338"/>
    <n v="16056"/>
    <n v="52.9848"/>
    <n v="22006"/>
    <s v="Lata"/>
    <n v="270"/>
    <s v="No"/>
    <s v="No"/>
    <x v="0"/>
    <s v="Si"/>
    <s v="Si"/>
    <s v="No"/>
    <d v="2026-12-05T00:00:00"/>
    <s v=""/>
  </r>
  <r>
    <s v="M_KPASILLO__"/>
    <x v="25"/>
    <x v="25"/>
    <n v="10"/>
    <m/>
    <m/>
    <x v="26"/>
    <n v="174"/>
    <x v="1"/>
    <n v="0.96666666666666667"/>
    <m/>
    <s v="TAPA CODIGO"/>
    <s v="Excluir"/>
    <d v="2026-05-30T00:00:00"/>
    <n v="4800"/>
    <n v="28800"/>
    <n v="95.04"/>
    <n v="23121"/>
    <s v="Lata"/>
    <n v="180"/>
    <s v="No"/>
    <s v="No"/>
    <x v="0"/>
    <s v="Si"/>
    <s v="Si"/>
    <s v="No"/>
    <d v="2026-10-27T00:00:00"/>
    <s v=""/>
  </r>
  <r>
    <s v="M_KPASILLO__"/>
    <x v="47"/>
    <x v="45"/>
    <n v="1"/>
    <n v="550"/>
    <m/>
    <x v="90"/>
    <n v="250"/>
    <x v="1"/>
    <n v="0.92592592592592593"/>
    <m/>
    <s v="TAPA CODIGO"/>
    <s v="Excluir"/>
    <d v="2026-05-16T00:00:00"/>
    <n v="1150"/>
    <n v="6900"/>
    <n v="18.561"/>
    <n v="3228"/>
    <s v="Lata"/>
    <n v="270"/>
    <s v="No"/>
    <s v="No"/>
    <x v="0"/>
    <s v="Si"/>
    <s v="Si"/>
    <s v="No"/>
    <d v="2027-01-11T00:00:00"/>
    <s v=""/>
  </r>
  <r>
    <s v="M_KPASILLO__"/>
    <x v="59"/>
    <x v="57"/>
    <n v="7"/>
    <m/>
    <m/>
    <x v="91"/>
    <n v="184"/>
    <x v="1"/>
    <n v="0.68148148148148147"/>
    <m/>
    <s v="TAPA CODIGO"/>
    <s v="Excluir"/>
    <d v="2026-03-11T00:00:00"/>
    <n v="1750"/>
    <n v="21000"/>
    <n v="69.3"/>
    <n v="22006"/>
    <s v="Lata"/>
    <n v="270"/>
    <s v="No"/>
    <s v="No"/>
    <x v="2"/>
    <s v="Si"/>
    <s v="Si"/>
    <s v="No"/>
    <d v="2026-11-06T00:00:00"/>
    <s v=""/>
  </r>
  <r>
    <s v="M_KPASILLO__"/>
    <x v="59"/>
    <x v="57"/>
    <n v="12"/>
    <m/>
    <m/>
    <x v="92"/>
    <n v="151"/>
    <x v="1"/>
    <n v="0.55925925925925923"/>
    <m/>
    <s v="TAPA CODIGO"/>
    <s v="Excluir"/>
    <d v="2026-02-06T00:00:00"/>
    <n v="3000"/>
    <n v="36000"/>
    <n v="118.8"/>
    <n v="22006"/>
    <s v="Lata"/>
    <n v="270"/>
    <s v="No"/>
    <s v="No"/>
    <x v="2"/>
    <s v="Si"/>
    <s v="Si"/>
    <s v="No"/>
    <d v="2026-10-04T00:00:00"/>
    <s v=""/>
  </r>
  <r>
    <s v="M_KPASILLO__"/>
    <x v="59"/>
    <x v="57"/>
    <n v="12"/>
    <m/>
    <m/>
    <x v="93"/>
    <n v="215"/>
    <x v="1"/>
    <n v="0.79629629629629628"/>
    <m/>
    <s v="TAPA CODIGO"/>
    <s v="Excluir"/>
    <d v="2026-04-11T00:00:00"/>
    <n v="3000"/>
    <n v="36000"/>
    <n v="118.8"/>
    <n v="22006"/>
    <s v="Lata"/>
    <n v="270"/>
    <s v="No"/>
    <s v="No"/>
    <x v="0"/>
    <s v="Si"/>
    <s v="Si"/>
    <s v="No"/>
    <d v="2026-12-07T00:00:00"/>
    <s v=""/>
  </r>
  <r>
    <s v="M_KPASILLO__"/>
    <x v="4"/>
    <x v="4"/>
    <n v="1"/>
    <m/>
    <m/>
    <x v="0"/>
    <s v=""/>
    <x v="0"/>
    <s v=""/>
    <s v="VALIDAR TERCER NIVEL"/>
    <s v="TAPA CODIGO"/>
    <s v="Excluir"/>
    <s v=""/>
    <n v="480"/>
    <n v="2880"/>
    <n v="9.5039999999999996"/>
    <n v="2174"/>
    <s v="Lata"/>
    <n v="270"/>
    <s v="No"/>
    <s v="No"/>
    <x v="0"/>
    <s v="Si"/>
    <s v="Si"/>
    <s v="No"/>
    <n v="-30"/>
    <s v=""/>
  </r>
  <r>
    <s v="M_KPASILLO__"/>
    <x v="59"/>
    <x v="57"/>
    <n v="5"/>
    <m/>
    <m/>
    <x v="94"/>
    <n v="212"/>
    <x v="1"/>
    <n v="0.78518518518518521"/>
    <m/>
    <s v="TAPA CODIGO"/>
    <s v="Excluir"/>
    <d v="2026-04-08T00:00:00"/>
    <n v="1250"/>
    <n v="15000"/>
    <n v="49.5"/>
    <n v="22006"/>
    <s v="Lata"/>
    <n v="270"/>
    <s v="No"/>
    <s v="No"/>
    <x v="0"/>
    <s v="Si"/>
    <s v="Si"/>
    <s v="No"/>
    <d v="2026-12-04T00:00:00"/>
    <s v=""/>
  </r>
  <r>
    <s v="M_KPASILLO__"/>
    <x v="21"/>
    <x v="21"/>
    <n v="4"/>
    <m/>
    <m/>
    <x v="95"/>
    <n v="75"/>
    <x v="3"/>
    <n v="0.41666666666666669"/>
    <m/>
    <s v="TAPA CODIGO"/>
    <s v="Excluir"/>
    <d v="2026-02-20T00:00:00"/>
    <n v="1920"/>
    <n v="11520"/>
    <n v="38.015999999999998"/>
    <n v="5255"/>
    <s v="Lata"/>
    <n v="180"/>
    <s v="No"/>
    <s v="Si"/>
    <x v="2"/>
    <s v="Si"/>
    <s v="No"/>
    <s v="No"/>
    <d v="2026-07-20T00:00:00"/>
    <s v=""/>
  </r>
  <r>
    <s v="M_KPASILLO__"/>
    <x v="4"/>
    <x v="4"/>
    <n v="8"/>
    <m/>
    <m/>
    <x v="47"/>
    <n v="263"/>
    <x v="1"/>
    <n v="0.97407407407407409"/>
    <m/>
    <s v="TAPA CODIGO"/>
    <s v="Excluir"/>
    <d v="2026-05-29T00:00:00"/>
    <n v="3840"/>
    <n v="23040"/>
    <n v="76.031999999999996"/>
    <n v="2174"/>
    <s v="Lata"/>
    <n v="270"/>
    <s v="No"/>
    <s v="No"/>
    <x v="0"/>
    <s v="Si"/>
    <s v="Si"/>
    <s v="No"/>
    <d v="2027-01-24T00:00:00"/>
    <s v=""/>
  </r>
  <r>
    <s v="M_KPASILLO__"/>
    <x v="21"/>
    <x v="21"/>
    <n v="12"/>
    <m/>
    <m/>
    <x v="24"/>
    <n v="141"/>
    <x v="1"/>
    <n v="0.78333333333333333"/>
    <m/>
    <s v="TAPA CODIGO"/>
    <s v="Excluir"/>
    <d v="2026-04-27T00:00:00"/>
    <n v="5760"/>
    <n v="34560"/>
    <n v="114.048"/>
    <n v="5255"/>
    <s v="Lata"/>
    <n v="180"/>
    <s v="No"/>
    <s v="No"/>
    <x v="0"/>
    <s v="Si"/>
    <s v="Si"/>
    <s v="No"/>
    <d v="2026-09-24T00:00:00"/>
    <s v=""/>
  </r>
  <r>
    <s v="M_KPASILLO__"/>
    <x v="21"/>
    <x v="21"/>
    <n v="9"/>
    <m/>
    <m/>
    <x v="96"/>
    <n v="48"/>
    <x v="4"/>
    <n v="0.26666666666666666"/>
    <s v="PRIORIDAD T2"/>
    <s v="TAPA CODIGO"/>
    <s v="Excluir"/>
    <d v="2026-01-24T00:00:00"/>
    <n v="4320"/>
    <n v="25920"/>
    <n v="85.536000000000001"/>
    <n v="5255"/>
    <s v="Lata"/>
    <n v="180"/>
    <s v="No"/>
    <s v="Si"/>
    <x v="2"/>
    <s v="Si"/>
    <s v="No"/>
    <s v="No"/>
    <d v="2026-06-23T00:00:00"/>
    <s v=""/>
  </r>
  <r>
    <s v="M_KPASILLO__"/>
    <x v="14"/>
    <x v="14"/>
    <n v="6"/>
    <m/>
    <m/>
    <x v="29"/>
    <n v="165"/>
    <x v="1"/>
    <n v="0.91666666666666663"/>
    <m/>
    <s v="TAPA CODIGO"/>
    <s v="Excluir"/>
    <d v="2026-05-21T00:00:00"/>
    <n v="2880"/>
    <n v="17280"/>
    <n v="57.024000000000001"/>
    <n v="2976"/>
    <s v="Lata"/>
    <n v="180"/>
    <s v="No"/>
    <s v="No"/>
    <x v="0"/>
    <s v="Si"/>
    <s v="Si"/>
    <s v="No"/>
    <d v="2026-10-18T00:00:00"/>
    <s v=""/>
  </r>
  <r>
    <s v="M_KPASILLO__"/>
    <x v="23"/>
    <x v="23"/>
    <n v="2"/>
    <m/>
    <m/>
    <x v="97"/>
    <n v="252"/>
    <x v="1"/>
    <n v="0.93333333333333335"/>
    <m/>
    <s v="TAPA CODIGO"/>
    <s v="Excluir"/>
    <d v="2026-05-18T00:00:00"/>
    <n v="960"/>
    <n v="5760"/>
    <n v="20.448"/>
    <n v="1428"/>
    <s v="Lata"/>
    <n v="270"/>
    <s v="No"/>
    <s v="No"/>
    <x v="0"/>
    <s v="Si"/>
    <s v="Si"/>
    <s v="No"/>
    <d v="2027-01-13T00:00:00"/>
    <s v=""/>
  </r>
  <r>
    <s v="M_KPASILLO__"/>
    <x v="23"/>
    <x v="23"/>
    <n v="4"/>
    <m/>
    <m/>
    <x v="97"/>
    <n v="252"/>
    <x v="1"/>
    <n v="0.93333333333333335"/>
    <s v="ADELANTE"/>
    <s v="TAPA CODIGO"/>
    <s v="Excluir"/>
    <d v="2026-05-18T00:00:00"/>
    <n v="1920"/>
    <n v="11520"/>
    <n v="40.896000000000001"/>
    <n v="1428"/>
    <s v="Lata"/>
    <n v="270"/>
    <s v="No"/>
    <s v="No"/>
    <x v="0"/>
    <s v="Si"/>
    <s v="Si"/>
    <s v="No"/>
    <d v="2027-01-13T00:00:00"/>
    <s v=""/>
  </r>
  <r>
    <s v="M_KPASILLO__"/>
    <x v="46"/>
    <x v="44"/>
    <n v="4"/>
    <m/>
    <m/>
    <x v="98"/>
    <n v="227"/>
    <x v="1"/>
    <n v="0.84074074074074079"/>
    <s v="ATRAS"/>
    <s v="TAPA CODIGO"/>
    <s v="Excluir"/>
    <d v="2026-04-23T00:00:00"/>
    <n v="2400"/>
    <n v="14400"/>
    <n v="38.735999999999997"/>
    <n v="9672"/>
    <s v="Lata"/>
    <n v="270"/>
    <s v="No"/>
    <s v="No"/>
    <x v="0"/>
    <s v="Si"/>
    <s v="Si"/>
    <s v="No"/>
    <d v="2026-12-19T00:00:00"/>
    <s v=""/>
  </r>
  <r>
    <s v="M_KPASILLO__"/>
    <x v="15"/>
    <x v="15"/>
    <n v="9"/>
    <m/>
    <m/>
    <x v="67"/>
    <n v="232"/>
    <x v="1"/>
    <n v="0.85925925925925928"/>
    <m/>
    <s v="TAPA CODIGO"/>
    <s v="Excluir"/>
    <d v="2026-04-28T00:00:00"/>
    <n v="4320"/>
    <n v="25920"/>
    <n v="85.536000000000001"/>
    <n v="5252"/>
    <s v="Lata"/>
    <n v="270"/>
    <s v="No"/>
    <s v="No"/>
    <x v="0"/>
    <s v="Si"/>
    <s v="Si"/>
    <s v="No"/>
    <d v="2026-12-24T00:00:00"/>
    <s v=""/>
  </r>
  <r>
    <s v="M_KPASILLO__"/>
    <x v="21"/>
    <x v="21"/>
    <n v="12"/>
    <m/>
    <m/>
    <x v="96"/>
    <n v="48"/>
    <x v="4"/>
    <n v="0.26666666666666666"/>
    <s v="PRIORIDAD T2"/>
    <s v="TAPA CODIGO"/>
    <s v="Excluir"/>
    <d v="2026-01-24T00:00:00"/>
    <n v="5760"/>
    <n v="34560"/>
    <n v="114.048"/>
    <n v="5255"/>
    <s v="Lata"/>
    <n v="180"/>
    <s v="No"/>
    <s v="Si"/>
    <x v="2"/>
    <s v="Si"/>
    <s v="No"/>
    <s v="No"/>
    <d v="2026-06-23T00:00:00"/>
    <s v=""/>
  </r>
  <r>
    <s v="M_KPASILLO__"/>
    <x v="6"/>
    <x v="6"/>
    <n v="4"/>
    <m/>
    <m/>
    <x v="99"/>
    <n v="245"/>
    <x v="1"/>
    <n v="0.67123287671232879"/>
    <s v="SEPARAR "/>
    <s v="TAPA CODIGO"/>
    <s v="Excluir"/>
    <d v="2026-02-05T00:00:00"/>
    <n v="1920"/>
    <n v="11520"/>
    <n v="38.015999999999998"/>
    <n v="16210"/>
    <s v="Lata"/>
    <n v="365"/>
    <s v="No"/>
    <s v="No"/>
    <x v="2"/>
    <s v="Si"/>
    <s v="Si"/>
    <s v="No"/>
    <d v="2027-01-06T00:00:00"/>
    <s v=""/>
  </r>
  <r>
    <s v="M_KPASILLO__"/>
    <x v="6"/>
    <x v="6"/>
    <n v="6"/>
    <m/>
    <m/>
    <x v="100"/>
    <n v="273"/>
    <x v="1"/>
    <n v="0.74794520547945209"/>
    <s v="SEPARAR "/>
    <s v="TAPA CODIGO"/>
    <s v="Excluir"/>
    <d v="2026-03-05T00:00:00"/>
    <n v="2880"/>
    <n v="17280"/>
    <n v="57.024000000000001"/>
    <n v="16210"/>
    <s v="Lata"/>
    <n v="365"/>
    <s v="No"/>
    <s v="No"/>
    <x v="0"/>
    <s v="Si"/>
    <s v="Si"/>
    <s v="No"/>
    <d v="2027-02-03T00:00:00"/>
    <s v=""/>
  </r>
  <r>
    <s v="M_KPASILLO__"/>
    <x v="15"/>
    <x v="15"/>
    <n v="6"/>
    <m/>
    <m/>
    <x v="101"/>
    <n v="231"/>
    <x v="1"/>
    <n v="0.85555555555555551"/>
    <m/>
    <s v="TAPA CODIGO"/>
    <s v="Excluir"/>
    <d v="2026-04-27T00:00:00"/>
    <n v="2880"/>
    <n v="17280"/>
    <n v="57.024000000000001"/>
    <n v="5252"/>
    <s v="Lata"/>
    <n v="270"/>
    <s v="No"/>
    <s v="No"/>
    <x v="0"/>
    <s v="Si"/>
    <s v="Si"/>
    <s v="No"/>
    <d v="2026-12-23T00:00:00"/>
    <s v=""/>
  </r>
  <r>
    <s v="M_KPASILLO__"/>
    <x v="28"/>
    <x v="28"/>
    <n v="10"/>
    <m/>
    <m/>
    <x v="102"/>
    <n v="132"/>
    <x v="1"/>
    <n v="0.73333333333333328"/>
    <m/>
    <s v="TAPA CODIGO"/>
    <s v="Excluir"/>
    <d v="2026-04-18T00:00:00"/>
    <n v="4800"/>
    <n v="28800"/>
    <n v="95.04"/>
    <n v="14709"/>
    <s v="Lata"/>
    <n v="180"/>
    <s v="No"/>
    <s v="No"/>
    <x v="0"/>
    <s v="Si"/>
    <s v="Si"/>
    <s v="No"/>
    <d v="2026-09-15T00:00:00"/>
    <s v=""/>
  </r>
  <r>
    <s v="M_KPASILLO__"/>
    <x v="28"/>
    <x v="28"/>
    <n v="6"/>
    <m/>
    <m/>
    <x v="102"/>
    <n v="132"/>
    <x v="1"/>
    <n v="0.73333333333333328"/>
    <m/>
    <s v="TAPA CODIGO"/>
    <s v="Excluir"/>
    <d v="2026-04-18T00:00:00"/>
    <n v="2880"/>
    <n v="17280"/>
    <n v="57.024000000000001"/>
    <n v="14709"/>
    <s v="Lata"/>
    <n v="180"/>
    <s v="No"/>
    <s v="No"/>
    <x v="0"/>
    <s v="Si"/>
    <s v="Si"/>
    <s v="No"/>
    <d v="2026-09-15T00:00:00"/>
    <s v=""/>
  </r>
  <r>
    <s v="M_KPASILLO__"/>
    <x v="60"/>
    <x v="58"/>
    <n v="4"/>
    <m/>
    <m/>
    <x v="103"/>
    <n v="85"/>
    <x v="3"/>
    <n v="0.47222222222222221"/>
    <m/>
    <s v="TAPA CODIGO"/>
    <s v="Excluir"/>
    <d v="2026-03-02T00:00:00"/>
    <n v="1920"/>
    <n v="11520"/>
    <n v="38.015999999999998"/>
    <n v="22315"/>
    <s v="Lata"/>
    <n v="180"/>
    <s v="No"/>
    <s v="Si"/>
    <x v="2"/>
    <s v="Si"/>
    <s v="No"/>
    <s v="No"/>
    <d v="2026-07-30T00:00:00"/>
    <s v=""/>
  </r>
  <r>
    <s v="M_KPASILLO__"/>
    <x v="60"/>
    <x v="58"/>
    <n v="4"/>
    <m/>
    <m/>
    <x v="92"/>
    <n v="151"/>
    <x v="1"/>
    <n v="0.83888888888888891"/>
    <m/>
    <s v="TAPA CODIGO"/>
    <s v="Excluir"/>
    <d v="2026-05-07T00:00:00"/>
    <n v="1920"/>
    <n v="11520"/>
    <n v="38.015999999999998"/>
    <n v="22315"/>
    <s v="Lata"/>
    <n v="180"/>
    <s v="No"/>
    <s v="No"/>
    <x v="0"/>
    <s v="Si"/>
    <s v="Si"/>
    <s v="No"/>
    <d v="2026-10-04T00:00:00"/>
    <s v=""/>
  </r>
  <r>
    <s v="M_KPASILLO__"/>
    <x v="23"/>
    <x v="23"/>
    <n v="1"/>
    <m/>
    <m/>
    <x v="2"/>
    <n v="179"/>
    <x v="1"/>
    <n v="0.66296296296296298"/>
    <m/>
    <s v="TAPA CODIGO"/>
    <s v="Excluir"/>
    <d v="2026-03-06T00:00:00"/>
    <n v="480"/>
    <n v="2880"/>
    <n v="10.224"/>
    <n v="1428"/>
    <s v="Lata"/>
    <n v="270"/>
    <s v="No"/>
    <s v="No"/>
    <x v="2"/>
    <s v="Si"/>
    <s v="Si"/>
    <s v="No"/>
    <d v="2026-11-01T00:00:00"/>
    <s v=""/>
  </r>
  <r>
    <s v="M_KPASILLO__"/>
    <x v="44"/>
    <x v="42"/>
    <n v="1"/>
    <m/>
    <m/>
    <x v="80"/>
    <n v="259"/>
    <x v="1"/>
    <n v="0.95925925925925926"/>
    <m/>
    <s v="TAPA CODIGO"/>
    <s v="Excluir"/>
    <d v="2026-05-25T00:00:00"/>
    <n v="250"/>
    <n v="3000"/>
    <n v="9.9"/>
    <n v="22256"/>
    <s v="Lata"/>
    <n v="270"/>
    <s v="No"/>
    <s v="No"/>
    <x v="0"/>
    <s v="Si"/>
    <s v="Si"/>
    <s v="No"/>
    <d v="2027-01-20T00:00:00"/>
    <s v=""/>
  </r>
  <r>
    <s v="M_KPASILLO__"/>
    <x v="4"/>
    <x v="4"/>
    <n v="6"/>
    <m/>
    <m/>
    <x v="104"/>
    <n v="241"/>
    <x v="1"/>
    <n v="0.8925925925925926"/>
    <s v="1 3NIV POR VALIDAR FECHA"/>
    <s v="TAPA CODIGO"/>
    <s v="Excluir"/>
    <d v="2026-05-07T00:00:00"/>
    <n v="2880"/>
    <n v="17280"/>
    <n v="57.024000000000001"/>
    <n v="2174"/>
    <s v="Lata"/>
    <n v="270"/>
    <s v="No"/>
    <s v="No"/>
    <x v="0"/>
    <s v="Si"/>
    <s v="Si"/>
    <s v="No"/>
    <d v="2027-01-02T00:00:00"/>
    <s v=""/>
  </r>
  <r>
    <s v="M_KPASILLO_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KPASILLO__"/>
    <x v="44"/>
    <x v="42"/>
    <n v="11"/>
    <m/>
    <m/>
    <x v="105"/>
    <n v="228"/>
    <x v="1"/>
    <n v="0.84444444444444444"/>
    <m/>
    <s v="TAPA CODIGO"/>
    <s v="Excluir"/>
    <d v="2026-04-24T00:00:00"/>
    <n v="2750"/>
    <n v="33000"/>
    <n v="108.9"/>
    <n v="22256"/>
    <s v="Lata"/>
    <n v="270"/>
    <s v="No"/>
    <s v="No"/>
    <x v="0"/>
    <s v="Si"/>
    <s v="Si"/>
    <s v="No"/>
    <d v="2026-12-20T00:00:00"/>
    <s v=""/>
  </r>
  <r>
    <s v="M_KPASILLO__"/>
    <x v="46"/>
    <x v="44"/>
    <n v="6"/>
    <m/>
    <m/>
    <x v="58"/>
    <n v="249"/>
    <x v="1"/>
    <n v="0.92222222222222228"/>
    <m/>
    <s v="TAPA CODIGO"/>
    <s v="Excluir"/>
    <d v="2026-05-15T00:00:00"/>
    <n v="3600"/>
    <n v="21600"/>
    <n v="58.103999999999999"/>
    <n v="9672"/>
    <s v="Lata"/>
    <n v="270"/>
    <s v="No"/>
    <s v="No"/>
    <x v="0"/>
    <s v="Si"/>
    <s v="Si"/>
    <s v="No"/>
    <d v="2027-01-10T00:00:00"/>
    <s v=""/>
  </r>
  <r>
    <s v="M_KPASILLO__"/>
    <x v="46"/>
    <x v="44"/>
    <n v="6"/>
    <m/>
    <m/>
    <x v="83"/>
    <n v="247"/>
    <x v="1"/>
    <n v="0.91481481481481486"/>
    <m/>
    <s v="TAPA CODIGO"/>
    <s v="Excluir"/>
    <d v="2026-05-13T00:00:00"/>
    <n v="3600"/>
    <n v="21600"/>
    <n v="58.103999999999999"/>
    <n v="9672"/>
    <s v="Lata"/>
    <n v="270"/>
    <s v="No"/>
    <s v="No"/>
    <x v="0"/>
    <s v="Si"/>
    <s v="Si"/>
    <s v="No"/>
    <d v="2027-01-08T00:00:00"/>
    <s v=""/>
  </r>
  <r>
    <s v="M_KPASILLO__"/>
    <x v="49"/>
    <x v="47"/>
    <n v="1"/>
    <m/>
    <m/>
    <x v="80"/>
    <n v="259"/>
    <x v="1"/>
    <n v="0.95925925925925926"/>
    <m/>
    <s v="TAPA CODIGO"/>
    <s v="Excluir"/>
    <d v="2026-05-25T00:00:00"/>
    <n v="528"/>
    <n v="3168"/>
    <n v="9.8208000000000002"/>
    <n v="22271"/>
    <s v="Lata"/>
    <n v="270"/>
    <s v="No"/>
    <s v="No"/>
    <x v="0"/>
    <s v="Si"/>
    <s v="Si"/>
    <s v="No"/>
    <d v="2027-01-20T00:00:00"/>
    <s v=""/>
  </r>
  <r>
    <s v="M_K1__DER"/>
    <x v="36"/>
    <x v="33"/>
    <n v="75"/>
    <m/>
    <m/>
    <x v="55"/>
    <n v="350"/>
    <x v="1"/>
    <n v="0.95890410958904104"/>
    <m/>
    <m/>
    <s v=""/>
    <d v="2026-05-21T00:00:00"/>
    <n v="28800"/>
    <n v="172800"/>
    <n v="362.88"/>
    <n v="9508"/>
    <s v="NR"/>
    <n v="365"/>
    <s v="No"/>
    <s v="No"/>
    <x v="0"/>
    <s v="Si"/>
    <s v="Si"/>
    <s v="No"/>
    <d v="2027-04-21T00:00:00"/>
    <s v=""/>
  </r>
  <r>
    <s v="M_K1__IZQ"/>
    <x v="36"/>
    <x v="33"/>
    <n v="75"/>
    <m/>
    <m/>
    <x v="55"/>
    <n v="350"/>
    <x v="1"/>
    <n v="0.95890410958904104"/>
    <m/>
    <m/>
    <s v=""/>
    <d v="2026-05-21T00:00:00"/>
    <n v="28800"/>
    <n v="172800"/>
    <n v="362.88"/>
    <n v="9508"/>
    <s v="NR"/>
    <n v="365"/>
    <s v="No"/>
    <s v="No"/>
    <x v="0"/>
    <s v="Si"/>
    <s v="Si"/>
    <s v="No"/>
    <d v="2027-04-21T00:00:00"/>
    <s v=""/>
  </r>
  <r>
    <s v="M_K2_DER"/>
    <x v="4"/>
    <x v="4"/>
    <m/>
    <n v="468"/>
    <m/>
    <x v="9"/>
    <n v="166"/>
    <x v="1"/>
    <n v="0.61481481481481481"/>
    <m/>
    <s v="SALDO ND"/>
    <s v="Excluir"/>
    <d v="2026-02-21T00:00:00"/>
    <n v="468"/>
    <n v="2808"/>
    <n v="9.2664000000000009"/>
    <n v="2174"/>
    <s v="Lata"/>
    <n v="270"/>
    <s v="No"/>
    <s v="No"/>
    <x v="2"/>
    <s v="Si"/>
    <s v="Si"/>
    <s v="No"/>
    <d v="2026-10-19T00:00:00"/>
    <s v=""/>
  </r>
  <r>
    <s v="M_K2_DER"/>
    <x v="4"/>
    <x v="4"/>
    <m/>
    <n v="460"/>
    <m/>
    <x v="106"/>
    <n v="220"/>
    <x v="1"/>
    <n v="0.81481481481481477"/>
    <m/>
    <s v="SALDO ND"/>
    <s v="Excluir"/>
    <d v="2026-04-16T00:00:00"/>
    <n v="460"/>
    <n v="2760"/>
    <n v="9.1080000000000005"/>
    <n v="2174"/>
    <s v="Lata"/>
    <n v="270"/>
    <s v="No"/>
    <s v="No"/>
    <x v="0"/>
    <s v="Si"/>
    <s v="Si"/>
    <s v="No"/>
    <d v="2026-12-12T00:00:00"/>
    <s v=""/>
  </r>
  <r>
    <s v="M_K2_DER"/>
    <x v="55"/>
    <x v="53"/>
    <n v="34"/>
    <m/>
    <m/>
    <x v="107"/>
    <n v="114"/>
    <x v="2"/>
    <n v="0.95"/>
    <m/>
    <m/>
    <s v=""/>
    <d v="2026-05-30T00:00:00"/>
    <n v="2992"/>
    <n v="17952"/>
    <n v="269.27999999999997"/>
    <n v="21959"/>
    <s v="Pet"/>
    <n v="120"/>
    <s v="No"/>
    <s v="No"/>
    <x v="0"/>
    <s v="Si"/>
    <s v="Si"/>
    <s v="No"/>
    <d v="2026-08-28T00:00:00"/>
    <s v=""/>
  </r>
  <r>
    <s v="M_K2_IZQ_ "/>
    <x v="36"/>
    <x v="33"/>
    <n v="35"/>
    <m/>
    <m/>
    <x v="45"/>
    <n v="356"/>
    <x v="1"/>
    <n v="0.97534246575342465"/>
    <m/>
    <m/>
    <s v=""/>
    <d v="2026-05-27T00:00:00"/>
    <n v="13440"/>
    <n v="80640"/>
    <n v="169.34399999999999"/>
    <n v="9508"/>
    <s v="NR"/>
    <n v="365"/>
    <s v="No"/>
    <s v="No"/>
    <x v="0"/>
    <s v="Si"/>
    <s v="Si"/>
    <s v="No"/>
    <d v="2027-04-27T00:00:00"/>
    <s v=""/>
  </r>
  <r>
    <s v="M_K3_DER_"/>
    <x v="36"/>
    <x v="33"/>
    <n v="45"/>
    <m/>
    <m/>
    <x v="108"/>
    <n v="349"/>
    <x v="1"/>
    <n v="0.95616438356164379"/>
    <m/>
    <m/>
    <s v=""/>
    <d v="2026-05-20T00:00:00"/>
    <n v="17280"/>
    <n v="103680"/>
    <n v="217.72800000000001"/>
    <n v="9508"/>
    <s v="NR"/>
    <n v="365"/>
    <s v="No"/>
    <s v="No"/>
    <x v="0"/>
    <s v="Si"/>
    <s v="Si"/>
    <s v="No"/>
    <d v="2027-04-20T00:00:00"/>
    <s v=""/>
  </r>
  <r>
    <s v="M_K3_IZQ_"/>
    <x v="36"/>
    <x v="33"/>
    <n v="75"/>
    <m/>
    <m/>
    <x v="4"/>
    <n v="357"/>
    <x v="1"/>
    <n v="0.9780821917808219"/>
    <m/>
    <m/>
    <s v=""/>
    <d v="2026-05-28T00:00:00"/>
    <n v="28800"/>
    <n v="172800"/>
    <n v="362.88"/>
    <n v="9508"/>
    <s v="NR"/>
    <n v="365"/>
    <s v="No"/>
    <s v="No"/>
    <x v="0"/>
    <s v="Si"/>
    <s v="Si"/>
    <s v="No"/>
    <d v="2027-04-28T00:00:00"/>
    <s v=""/>
  </r>
  <r>
    <s v="M_K4_DER_"/>
    <x v="36"/>
    <x v="33"/>
    <n v="75"/>
    <m/>
    <m/>
    <x v="45"/>
    <n v="356"/>
    <x v="1"/>
    <n v="0.97534246575342465"/>
    <m/>
    <m/>
    <s v=""/>
    <d v="2026-05-27T00:00:00"/>
    <n v="28800"/>
    <n v="172800"/>
    <n v="362.88"/>
    <n v="9508"/>
    <s v="NR"/>
    <n v="365"/>
    <s v="No"/>
    <s v="No"/>
    <x v="0"/>
    <s v="Si"/>
    <s v="Si"/>
    <s v="No"/>
    <d v="2027-04-27T00:00:00"/>
    <s v=""/>
  </r>
  <r>
    <s v="M_K4_IZQ"/>
    <x v="33"/>
    <x v="30"/>
    <n v="41"/>
    <m/>
    <m/>
    <x v="48"/>
    <n v="341"/>
    <x v="1"/>
    <n v="0.9342465753424658"/>
    <m/>
    <m/>
    <s v=""/>
    <d v="2026-05-12T00:00:00"/>
    <n v="10660"/>
    <n v="63960"/>
    <n v="211.06800000000001"/>
    <n v="20050"/>
    <s v="NR"/>
    <n v="365"/>
    <s v="No"/>
    <s v="No"/>
    <x v="0"/>
    <s v="Si"/>
    <s v="Si"/>
    <s v="No"/>
    <d v="2027-04-12T00:00:00"/>
    <s v=""/>
  </r>
  <r>
    <s v="M_K5_DER"/>
    <x v="37"/>
    <x v="34"/>
    <n v="34"/>
    <m/>
    <m/>
    <x v="38"/>
    <n v="82"/>
    <x v="3"/>
    <n v="0.91111111111111109"/>
    <m/>
    <m/>
    <s v=""/>
    <d v="2026-05-28T00:00:00"/>
    <n v="3264"/>
    <n v="78336"/>
    <n v="258.50880000000001"/>
    <n v="2222"/>
    <s v="Pet"/>
    <n v="90"/>
    <s v="No"/>
    <s v="No"/>
    <x v="0"/>
    <s v="Si"/>
    <s v="Si"/>
    <s v="No"/>
    <d v="2026-07-27T00:00:00"/>
    <s v=""/>
  </r>
  <r>
    <s v="M_K5_IZQ_"/>
    <x v="37"/>
    <x v="34"/>
    <n v="44"/>
    <m/>
    <m/>
    <x v="38"/>
    <n v="82"/>
    <x v="3"/>
    <n v="0.91111111111111109"/>
    <m/>
    <m/>
    <s v=""/>
    <d v="2026-05-28T00:00:00"/>
    <n v="4224"/>
    <n v="101376"/>
    <n v="334.54079999999999"/>
    <n v="2222"/>
    <s v="Pet"/>
    <n v="90"/>
    <s v="No"/>
    <s v="No"/>
    <x v="0"/>
    <s v="Si"/>
    <s v="Si"/>
    <s v="No"/>
    <d v="2026-07-27T00:00:00"/>
    <s v=""/>
  </r>
  <r>
    <s v="M_K6_DER"/>
    <x v="37"/>
    <x v="34"/>
    <n v="44"/>
    <m/>
    <m/>
    <x v="38"/>
    <n v="82"/>
    <x v="3"/>
    <n v="0.91111111111111109"/>
    <m/>
    <m/>
    <s v=""/>
    <d v="2026-05-28T00:00:00"/>
    <n v="4224"/>
    <n v="101376"/>
    <n v="334.54079999999999"/>
    <n v="2222"/>
    <s v="Pet"/>
    <n v="90"/>
    <s v="No"/>
    <s v="No"/>
    <x v="0"/>
    <s v="Si"/>
    <s v="Si"/>
    <s v="No"/>
    <d v="2026-07-27T00:00:00"/>
    <s v=""/>
  </r>
  <r>
    <s v="M_K6_IZQ"/>
    <x v="37"/>
    <x v="34"/>
    <n v="44"/>
    <m/>
    <m/>
    <x v="40"/>
    <n v="90"/>
    <x v="2"/>
    <n v="1"/>
    <s v="s"/>
    <m/>
    <s v=""/>
    <d v="2026-06-05T00:00:00"/>
    <n v="4224"/>
    <n v="101376"/>
    <n v="334.54079999999999"/>
    <n v="2222"/>
    <s v="Pet"/>
    <n v="90"/>
    <s v="No"/>
    <s v="No"/>
    <x v="0"/>
    <s v="Si"/>
    <s v="Si"/>
    <s v="No"/>
    <d v="2026-08-04T00:00:00"/>
    <s v=""/>
  </r>
  <r>
    <s v="M_K7_DER"/>
    <x v="36"/>
    <x v="33"/>
    <n v="75"/>
    <m/>
    <m/>
    <x v="13"/>
    <n v="361"/>
    <x v="1"/>
    <n v="0.989041095890411"/>
    <m/>
    <m/>
    <s v=""/>
    <d v="2026-06-01T00:00:00"/>
    <n v="28800"/>
    <n v="172800"/>
    <n v="362.88"/>
    <n v="9508"/>
    <s v="NR"/>
    <n v="365"/>
    <s v="No"/>
    <s v="No"/>
    <x v="0"/>
    <s v="Si"/>
    <s v="Si"/>
    <s v="No"/>
    <d v="2027-05-02T00:00:00"/>
    <s v=""/>
  </r>
  <r>
    <s v="M_K7_IZQ"/>
    <x v="37"/>
    <x v="34"/>
    <n v="44"/>
    <m/>
    <m/>
    <x v="40"/>
    <n v="90"/>
    <x v="2"/>
    <n v="1"/>
    <s v="s"/>
    <m/>
    <s v=""/>
    <d v="2026-06-05T00:00:00"/>
    <n v="4224"/>
    <n v="101376"/>
    <n v="334.54079999999999"/>
    <n v="2222"/>
    <s v="Pet"/>
    <n v="90"/>
    <s v="No"/>
    <s v="No"/>
    <x v="0"/>
    <s v="Si"/>
    <s v="Si"/>
    <s v="No"/>
    <d v="2026-08-04T00:00:00"/>
    <s v=""/>
  </r>
  <r>
    <s v="M_K8_DER"/>
    <x v="50"/>
    <x v="48"/>
    <n v="32"/>
    <m/>
    <m/>
    <x v="5"/>
    <n v="267"/>
    <x v="1"/>
    <n v="0.98888888888888893"/>
    <m/>
    <m/>
    <s v=""/>
    <d v="2026-06-02T00:00:00"/>
    <n v="19200"/>
    <n v="115200"/>
    <n v="309.88799999999998"/>
    <n v="8532"/>
    <s v="Lata"/>
    <n v="270"/>
    <s v="No"/>
    <s v="No"/>
    <x v="0"/>
    <s v="Si"/>
    <s v="Si"/>
    <s v="No"/>
    <d v="2027-01-28T00:00:00"/>
    <s v=""/>
  </r>
  <r>
    <s v="M_K8_IZQ_"/>
    <x v="36"/>
    <x v="33"/>
    <n v="75"/>
    <m/>
    <m/>
    <x v="44"/>
    <n v="355"/>
    <x v="1"/>
    <n v="0.9726027397260274"/>
    <m/>
    <m/>
    <s v=""/>
    <d v="2026-05-26T00:00:00"/>
    <n v="28800"/>
    <n v="172800"/>
    <n v="362.88"/>
    <n v="9508"/>
    <s v="NR"/>
    <n v="365"/>
    <s v="No"/>
    <s v="No"/>
    <x v="0"/>
    <s v="Si"/>
    <s v="Si"/>
    <s v="No"/>
    <d v="2027-04-26T00:00:00"/>
    <s v=""/>
  </r>
  <r>
    <s v="M_K9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K9_IZQ_"/>
    <x v="36"/>
    <x v="33"/>
    <n v="75"/>
    <m/>
    <m/>
    <x v="12"/>
    <n v="363"/>
    <x v="1"/>
    <n v="0.9945205479452055"/>
    <m/>
    <m/>
    <s v=""/>
    <d v="2026-06-03T00:00:00"/>
    <n v="28800"/>
    <n v="172800"/>
    <n v="362.88"/>
    <n v="9508"/>
    <s v="NR"/>
    <n v="365"/>
    <s v="No"/>
    <s v="No"/>
    <x v="0"/>
    <s v="Si"/>
    <s v="Si"/>
    <s v="No"/>
    <d v="2027-05-04T00:00:00"/>
    <s v=""/>
  </r>
  <r>
    <s v="M_K10_DER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K10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K11_DER"/>
    <x v="36"/>
    <x v="33"/>
    <n v="75"/>
    <m/>
    <m/>
    <x v="45"/>
    <n v="356"/>
    <x v="1"/>
    <n v="0.97534246575342465"/>
    <m/>
    <m/>
    <s v=""/>
    <d v="2026-05-27T00:00:00"/>
    <n v="28800"/>
    <n v="172800"/>
    <n v="362.88"/>
    <n v="9508"/>
    <s v="NR"/>
    <n v="365"/>
    <s v="No"/>
    <s v="No"/>
    <x v="0"/>
    <s v="Si"/>
    <s v="Si"/>
    <s v="No"/>
    <d v="2027-04-27T00:00:00"/>
    <s v=""/>
  </r>
  <r>
    <s v="M_K11_IZQ"/>
    <x v="61"/>
    <x v="59"/>
    <n v="32"/>
    <m/>
    <m/>
    <x v="56"/>
    <n v="248"/>
    <x v="1"/>
    <n v="0.91851851851851851"/>
    <m/>
    <m/>
    <s v=""/>
    <d v="2026-05-14T00:00:00"/>
    <n v="19200"/>
    <n v="115200"/>
    <n v="309.88799999999998"/>
    <n v="21189"/>
    <s v="Lata"/>
    <n v="270"/>
    <s v="No"/>
    <s v="No"/>
    <x v="0"/>
    <s v="Si"/>
    <s v="Si"/>
    <s v="No"/>
    <d v="2027-01-09T00:00:00"/>
    <s v=""/>
  </r>
  <r>
    <s v="M_K12_DER_ "/>
    <x v="62"/>
    <x v="60"/>
    <n v="14"/>
    <m/>
    <m/>
    <x v="34"/>
    <n v="170"/>
    <x v="1"/>
    <n v="0.94444444444444442"/>
    <m/>
    <s v="SALDO ND"/>
    <s v="Excluir"/>
    <d v="2026-05-26T00:00:00"/>
    <n v="8400"/>
    <n v="50400"/>
    <n v="135.57599999999999"/>
    <n v="22135"/>
    <s v="Lata"/>
    <n v="180"/>
    <s v="No"/>
    <s v="No"/>
    <x v="0"/>
    <s v="Si"/>
    <s v="Si"/>
    <s v="No"/>
    <d v="2026-10-23T00:00:00"/>
    <s v=""/>
  </r>
  <r>
    <s v="M_K12_IZQ_ "/>
    <x v="36"/>
    <x v="33"/>
    <n v="75"/>
    <m/>
    <m/>
    <x v="11"/>
    <n v="362"/>
    <x v="1"/>
    <n v="0.99178082191780825"/>
    <m/>
    <m/>
    <s v=""/>
    <d v="2026-06-02T00:00:00"/>
    <n v="28800"/>
    <n v="172800"/>
    <n v="362.88"/>
    <n v="9508"/>
    <s v="NR"/>
    <n v="365"/>
    <s v="No"/>
    <s v="No"/>
    <x v="0"/>
    <s v="Si"/>
    <s v="Si"/>
    <s v="No"/>
    <d v="2027-05-03T00:00:00"/>
    <s v=""/>
  </r>
  <r>
    <s v="M_K13_DER_ "/>
    <x v="63"/>
    <x v="61"/>
    <n v="66"/>
    <m/>
    <m/>
    <x v="28"/>
    <n v="264"/>
    <x v="1"/>
    <n v="0.97777777777777775"/>
    <m/>
    <m/>
    <s v=""/>
    <d v="2026-05-30T00:00:00"/>
    <n v="15840"/>
    <n v="95040"/>
    <n v="285.12"/>
    <n v="20463"/>
    <s v="NR"/>
    <n v="270"/>
    <s v="No"/>
    <s v="No"/>
    <x v="0"/>
    <s v="Si"/>
    <s v="Si"/>
    <s v="No"/>
    <d v="2027-01-25T00:00:00"/>
    <s v=""/>
  </r>
  <r>
    <s v="M_K13_IZQ_ "/>
    <x v="64"/>
    <x v="62"/>
    <n v="14"/>
    <m/>
    <m/>
    <x v="31"/>
    <n v="269"/>
    <x v="1"/>
    <n v="0.99629629629629635"/>
    <m/>
    <m/>
    <s v=""/>
    <d v="2026-06-04T00:00:00"/>
    <n v="7392"/>
    <n v="44352"/>
    <n v="137.49119999999999"/>
    <n v="22270"/>
    <s v="Lata"/>
    <n v="270"/>
    <s v="No"/>
    <s v="No"/>
    <x v="0"/>
    <s v="Si"/>
    <s v="Si"/>
    <s v="No"/>
    <d v="2027-01-30T00:00:00"/>
    <s v=""/>
  </r>
  <r>
    <s v="M_K14_DER_"/>
    <x v="63"/>
    <x v="61"/>
    <n v="40"/>
    <m/>
    <m/>
    <x v="6"/>
    <n v="266"/>
    <x v="1"/>
    <n v="0.98518518518518516"/>
    <m/>
    <m/>
    <s v=""/>
    <d v="2026-06-01T00:00:00"/>
    <n v="9600"/>
    <n v="57600"/>
    <n v="172.8"/>
    <n v="20463"/>
    <s v="NR"/>
    <n v="270"/>
    <s v="No"/>
    <s v="No"/>
    <x v="0"/>
    <s v="Si"/>
    <s v="Si"/>
    <s v="No"/>
    <d v="2027-01-27T00:00:00"/>
    <s v=""/>
  </r>
  <r>
    <s v="M_K14_IZQ_"/>
    <x v="23"/>
    <x v="23"/>
    <n v="2"/>
    <m/>
    <m/>
    <x v="109"/>
    <n v="113"/>
    <x v="2"/>
    <n v="0.41851851851851851"/>
    <m/>
    <s v="SALDO ND"/>
    <s v="Excluir"/>
    <d v="2025-12-30T00:00:00"/>
    <n v="960"/>
    <n v="5760"/>
    <n v="20.448"/>
    <n v="1428"/>
    <s v="Lata"/>
    <n v="270"/>
    <s v="No"/>
    <s v="No"/>
    <x v="2"/>
    <s v="Si"/>
    <s v="Si"/>
    <s v="No"/>
    <d v="2026-08-27T00:00:00"/>
    <s v=""/>
  </r>
  <r>
    <s v="M_K14_IZQ_"/>
    <x v="23"/>
    <x v="23"/>
    <n v="1"/>
    <m/>
    <m/>
    <x v="110"/>
    <n v="138"/>
    <x v="1"/>
    <n v="0.51111111111111107"/>
    <m/>
    <s v="TAPA CODIGO"/>
    <s v="Excluir"/>
    <d v="2026-01-24T00:00:00"/>
    <n v="480"/>
    <n v="2880"/>
    <n v="10.224"/>
    <n v="1428"/>
    <s v="Lata"/>
    <n v="270"/>
    <s v="No"/>
    <s v="No"/>
    <x v="2"/>
    <s v="Si"/>
    <s v="Si"/>
    <s v="No"/>
    <d v="2026-09-21T00:00:00"/>
    <s v=""/>
  </r>
  <r>
    <s v="M_K14_IZQ_"/>
    <x v="23"/>
    <x v="23"/>
    <n v="2"/>
    <m/>
    <m/>
    <x v="23"/>
    <n v="142"/>
    <x v="1"/>
    <n v="0.52592592592592591"/>
    <m/>
    <s v="TAPA CODIGO"/>
    <s v="Excluir"/>
    <d v="2026-01-28T00:00:00"/>
    <n v="960"/>
    <n v="5760"/>
    <n v="20.448"/>
    <n v="1428"/>
    <s v="Lata"/>
    <n v="270"/>
    <s v="No"/>
    <s v="No"/>
    <x v="2"/>
    <s v="Si"/>
    <s v="Si"/>
    <s v="No"/>
    <d v="2026-09-25T00:00:00"/>
    <s v=""/>
  </r>
  <r>
    <s v="M_K14_IZQ_"/>
    <x v="23"/>
    <x v="23"/>
    <n v="1"/>
    <m/>
    <m/>
    <x v="97"/>
    <n v="252"/>
    <x v="1"/>
    <n v="0.93333333333333335"/>
    <m/>
    <s v="SALDO ND"/>
    <s v="Excluir"/>
    <d v="2026-05-18T00:00:00"/>
    <n v="480"/>
    <n v="2880"/>
    <n v="10.224"/>
    <n v="1428"/>
    <s v="Lata"/>
    <n v="270"/>
    <s v="No"/>
    <s v="No"/>
    <x v="0"/>
    <s v="Si"/>
    <s v="Si"/>
    <s v="No"/>
    <d v="2027-01-13T00:00:00"/>
    <s v=""/>
  </r>
  <r>
    <s v="M_K14_IZQ_"/>
    <x v="23"/>
    <x v="23"/>
    <n v="1"/>
    <m/>
    <m/>
    <x v="111"/>
    <n v="125"/>
    <x v="1"/>
    <n v="0.46296296296296297"/>
    <m/>
    <s v="TAPA CODIGO"/>
    <s v="Excluir"/>
    <d v="2026-01-11T00:00:00"/>
    <n v="480"/>
    <n v="2880"/>
    <n v="10.224"/>
    <n v="1428"/>
    <s v="Lata"/>
    <n v="270"/>
    <s v="No"/>
    <s v="No"/>
    <x v="2"/>
    <s v="Si"/>
    <s v="Si"/>
    <s v="No"/>
    <d v="2026-09-08T00:00:00"/>
    <s v=""/>
  </r>
  <r>
    <s v="M_K14_IZQ_"/>
    <x v="23"/>
    <x v="23"/>
    <n v="1"/>
    <m/>
    <m/>
    <x v="81"/>
    <n v="150"/>
    <x v="1"/>
    <n v="0.55555555555555558"/>
    <m/>
    <s v="TAPA CODIGO"/>
    <s v="Excluir"/>
    <d v="2026-02-05T00:00:00"/>
    <n v="480"/>
    <n v="2880"/>
    <n v="10.224"/>
    <n v="1428"/>
    <s v="Lata"/>
    <n v="270"/>
    <s v="No"/>
    <s v="No"/>
    <x v="2"/>
    <s v="Si"/>
    <s v="Si"/>
    <s v="No"/>
    <d v="2026-10-03T00:00:00"/>
    <s v=""/>
  </r>
  <r>
    <s v="M_K14_IZQ_"/>
    <x v="65"/>
    <x v="63"/>
    <n v="4"/>
    <m/>
    <m/>
    <x v="33"/>
    <n v="265"/>
    <x v="1"/>
    <n v="0.98148148148148151"/>
    <m/>
    <s v="SALDO ND"/>
    <s v="Excluir"/>
    <d v="2026-05-31T00:00:00"/>
    <n v="2400"/>
    <n v="14400"/>
    <n v="38.735999999999997"/>
    <n v="9909"/>
    <s v="Lata"/>
    <n v="270"/>
    <s v="No"/>
    <s v="No"/>
    <x v="0"/>
    <s v="Si"/>
    <s v="Si"/>
    <s v="No"/>
    <d v="2027-01-26T00:00:00"/>
    <s v=""/>
  </r>
  <r>
    <s v="M_K15_"/>
    <x v="59"/>
    <x v="57"/>
    <n v="26"/>
    <m/>
    <m/>
    <x v="92"/>
    <n v="151"/>
    <x v="1"/>
    <n v="0.55925925925925923"/>
    <s v="TAPA CODIGO"/>
    <m/>
    <s v=""/>
    <d v="2026-02-06T00:00:00"/>
    <n v="6500"/>
    <n v="78000"/>
    <n v="257.39999999999998"/>
    <n v="22006"/>
    <s v="Lata"/>
    <n v="270"/>
    <s v="No"/>
    <s v="No"/>
    <x v="2"/>
    <s v="Si"/>
    <s v="Si"/>
    <s v="No"/>
    <d v="2026-10-04T00:00:00"/>
    <s v=""/>
  </r>
  <r>
    <s v="M_K15_"/>
    <x v="59"/>
    <x v="57"/>
    <n v="10"/>
    <m/>
    <m/>
    <x v="112"/>
    <n v="152"/>
    <x v="1"/>
    <n v="0.562962962962963"/>
    <s v="TAPA CODIGO"/>
    <s v="SALDO ND"/>
    <s v="Excluir"/>
    <d v="2026-02-07T00:00:00"/>
    <n v="2500"/>
    <n v="30000"/>
    <n v="99"/>
    <n v="22006"/>
    <s v="Lata"/>
    <n v="270"/>
    <s v="No"/>
    <s v="No"/>
    <x v="2"/>
    <s v="Si"/>
    <s v="Si"/>
    <s v="No"/>
    <d v="2026-10-05T00:00:00"/>
    <s v=""/>
  </r>
  <r>
    <s v="M_K15_"/>
    <x v="59"/>
    <x v="57"/>
    <n v="10"/>
    <m/>
    <m/>
    <x v="113"/>
    <n v="156"/>
    <x v="1"/>
    <n v="0.57777777777777772"/>
    <s v="TAPA CODIGO"/>
    <s v="SALDO ND"/>
    <s v="Excluir"/>
    <d v="2026-02-11T00:00:00"/>
    <n v="2500"/>
    <n v="30000"/>
    <n v="99"/>
    <n v="22006"/>
    <s v="Lata"/>
    <n v="270"/>
    <s v="No"/>
    <s v="No"/>
    <x v="2"/>
    <s v="Si"/>
    <s v="Si"/>
    <s v="No"/>
    <d v="2026-10-09T00:00:00"/>
    <s v=""/>
  </r>
  <r>
    <s v="M_L_PASILLO-1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L_PASILLO-2"/>
    <x v="15"/>
    <x v="15"/>
    <n v="9"/>
    <m/>
    <m/>
    <x v="114"/>
    <n v="238"/>
    <x v="1"/>
    <n v="0.88148148148148153"/>
    <s v="ATRAS"/>
    <s v="TAPA CODIGO"/>
    <s v="Excluir"/>
    <d v="2026-05-04T00:00:00"/>
    <n v="4320"/>
    <n v="25920"/>
    <n v="85.536000000000001"/>
    <n v="5252"/>
    <s v="Lata"/>
    <n v="270"/>
    <s v="No"/>
    <s v="No"/>
    <x v="0"/>
    <s v="Si"/>
    <s v="Si"/>
    <s v="No"/>
    <d v="2026-12-30T00:00:00"/>
    <s v=""/>
  </r>
  <r>
    <s v="M_L_PASILLO-2"/>
    <x v="15"/>
    <x v="15"/>
    <n v="1"/>
    <m/>
    <m/>
    <x v="20"/>
    <n v="261"/>
    <x v="1"/>
    <n v="0.96666666666666667"/>
    <m/>
    <s v="TAPA CODIGO"/>
    <s v="Excluir"/>
    <d v="2026-05-27T00:00:00"/>
    <n v="480"/>
    <n v="2880"/>
    <n v="9.5039999999999996"/>
    <n v="5252"/>
    <s v="Lata"/>
    <n v="270"/>
    <s v="No"/>
    <s v="No"/>
    <x v="0"/>
    <s v="Si"/>
    <s v="Si"/>
    <s v="No"/>
    <d v="2027-01-22T00:00:00"/>
    <s v=""/>
  </r>
  <r>
    <s v="M_L_PASILLO-2"/>
    <x v="66"/>
    <x v="64"/>
    <n v="12"/>
    <m/>
    <m/>
    <x v="115"/>
    <n v="146"/>
    <x v="1"/>
    <n v="0.54074074074074074"/>
    <s v="SIX SUELTO"/>
    <s v="SALDO ND"/>
    <s v="Excluir"/>
    <d v="2026-02-01T00:00:00"/>
    <n v="6336"/>
    <n v="38016"/>
    <n v="117.8496"/>
    <n v="22269"/>
    <s v="Lata"/>
    <n v="270"/>
    <s v="No"/>
    <s v="No"/>
    <x v="2"/>
    <s v="Si"/>
    <s v="Si"/>
    <s v="No"/>
    <d v="2026-09-29T00:00:00"/>
    <s v=""/>
  </r>
  <r>
    <s v="M_L_PASILLO-3"/>
    <x v="15"/>
    <x v="15"/>
    <n v="6"/>
    <m/>
    <m/>
    <x v="20"/>
    <n v="261"/>
    <x v="1"/>
    <n v="0.96666666666666667"/>
    <m/>
    <s v="TAPA CODIGO"/>
    <s v="Excluir"/>
    <d v="2026-05-27T00:00:00"/>
    <n v="2880"/>
    <n v="17280"/>
    <n v="57.024000000000001"/>
    <n v="5252"/>
    <s v="Lata"/>
    <n v="270"/>
    <s v="No"/>
    <s v="No"/>
    <x v="0"/>
    <s v="Si"/>
    <s v="Si"/>
    <s v="No"/>
    <d v="2027-01-22T00:00:00"/>
    <s v=""/>
  </r>
  <r>
    <s v="M_L_PASILLO-3"/>
    <x v="61"/>
    <x v="59"/>
    <n v="4"/>
    <m/>
    <m/>
    <x v="90"/>
    <n v="250"/>
    <x v="1"/>
    <n v="0.92592592592592593"/>
    <m/>
    <s v="TAPA CODIGO"/>
    <s v="Excluir"/>
    <d v="2026-05-16T00:00:00"/>
    <n v="2400"/>
    <n v="14400"/>
    <n v="38.735999999999997"/>
    <n v="21189"/>
    <s v="Lata"/>
    <n v="270"/>
    <s v="No"/>
    <s v="No"/>
    <x v="0"/>
    <s v="Si"/>
    <s v="Si"/>
    <s v="No"/>
    <d v="2027-01-11T00:00:00"/>
    <s v=""/>
  </r>
  <r>
    <s v="M_L_PASILLO-3"/>
    <x v="25"/>
    <x v="25"/>
    <n v="9"/>
    <m/>
    <m/>
    <x v="26"/>
    <n v="174"/>
    <x v="1"/>
    <n v="0.96666666666666667"/>
    <m/>
    <s v="TAPA CODIGO"/>
    <s v="Excluir"/>
    <d v="2026-05-30T00:00:00"/>
    <n v="4320"/>
    <n v="25920"/>
    <n v="85.536000000000001"/>
    <n v="23121"/>
    <s v="Lata"/>
    <n v="180"/>
    <s v="No"/>
    <s v="No"/>
    <x v="0"/>
    <s v="Si"/>
    <s v="Si"/>
    <s v="No"/>
    <d v="2026-10-27T00:00:00"/>
    <s v=""/>
  </r>
  <r>
    <s v="M_L_PASILLO-3"/>
    <x v="67"/>
    <x v="65"/>
    <n v="1"/>
    <m/>
    <m/>
    <x v="113"/>
    <n v="156"/>
    <x v="1"/>
    <n v="0.8666666666666667"/>
    <m/>
    <s v="SALDO ND"/>
    <s v="Excluir"/>
    <d v="2026-05-12T00:00:00"/>
    <n v="528"/>
    <n v="3168"/>
    <n v="9.8208000000000002"/>
    <n v="23047"/>
    <s v="Lata"/>
    <n v="180"/>
    <s v="No"/>
    <s v="No"/>
    <x v="0"/>
    <s v="Si"/>
    <s v="Si"/>
    <s v="No"/>
    <d v="2026-10-09T00:00:00"/>
    <s v=""/>
  </r>
  <r>
    <s v="M_L_PASILLO-3"/>
    <x v="68"/>
    <x v="66"/>
    <n v="1"/>
    <m/>
    <m/>
    <x v="116"/>
    <n v="76"/>
    <x v="3"/>
    <n v="0.42222222222222222"/>
    <m/>
    <s v="SALDO ND"/>
    <s v="Excluir"/>
    <d v="2026-02-21T00:00:00"/>
    <n v="528"/>
    <n v="3168"/>
    <n v="9.8208000000000002"/>
    <n v="23013"/>
    <s v="Lata"/>
    <n v="180"/>
    <s v="No"/>
    <s v="Si"/>
    <x v="2"/>
    <s v="Si"/>
    <s v="No"/>
    <s v="No"/>
    <d v="2026-07-21T00:00:00"/>
    <s v=""/>
  </r>
  <r>
    <s v="M_L_PASILLO-3"/>
    <x v="68"/>
    <x v="66"/>
    <m/>
    <n v="233"/>
    <m/>
    <x v="116"/>
    <n v="76"/>
    <x v="3"/>
    <n v="0.42222222222222222"/>
    <m/>
    <s v="SALDO ND"/>
    <s v="Excluir"/>
    <d v="2026-02-21T00:00:00"/>
    <n v="233"/>
    <n v="1398"/>
    <n v="4.3338000000000001"/>
    <n v="23013"/>
    <s v="Lata"/>
    <n v="180"/>
    <s v="No"/>
    <s v="Si"/>
    <x v="2"/>
    <s v="Si"/>
    <s v="No"/>
    <s v="No"/>
    <d v="2026-07-21T00:00:00"/>
    <s v=""/>
  </r>
  <r>
    <s v="M_L_PASILLO-3"/>
    <x v="68"/>
    <x v="66"/>
    <m/>
    <n v="338"/>
    <m/>
    <x v="116"/>
    <n v="76"/>
    <x v="3"/>
    <n v="0.42222222222222222"/>
    <m/>
    <s v="SALDO ND"/>
    <s v="Excluir"/>
    <d v="2026-02-21T00:00:00"/>
    <n v="338"/>
    <n v="2028"/>
    <n v="6.2868000000000004"/>
    <n v="23013"/>
    <s v="Lata"/>
    <n v="180"/>
    <s v="No"/>
    <s v="Si"/>
    <x v="2"/>
    <s v="Si"/>
    <s v="No"/>
    <s v="No"/>
    <d v="2026-07-21T00:00:00"/>
    <s v=""/>
  </r>
  <r>
    <s v="M_L_PASILLO-3"/>
    <x v="69"/>
    <x v="67"/>
    <m/>
    <n v="206"/>
    <m/>
    <x v="117"/>
    <n v="65"/>
    <x v="3"/>
    <n v="0.3611111111111111"/>
    <m/>
    <s v="SALDO ND"/>
    <s v="Excluir"/>
    <d v="2026-02-10T00:00:00"/>
    <n v="206"/>
    <n v="1236"/>
    <n v="3.8315999999999999"/>
    <n v="22265"/>
    <s v="Lata"/>
    <n v="180"/>
    <s v="No"/>
    <s v="Si"/>
    <x v="2"/>
    <s v="Si"/>
    <s v="No"/>
    <s v="No"/>
    <d v="2026-07-10T00:00:00"/>
    <s v=""/>
  </r>
  <r>
    <s v="M_L_PASILLO-3"/>
    <x v="69"/>
    <x v="67"/>
    <m/>
    <n v="268"/>
    <m/>
    <x v="34"/>
    <n v="170"/>
    <x v="1"/>
    <n v="0.94444444444444442"/>
    <m/>
    <s v="SALDO ND"/>
    <s v="Excluir"/>
    <d v="2026-05-26T00:00:00"/>
    <n v="268"/>
    <n v="1608"/>
    <n v="4.9847999999999999"/>
    <n v="22265"/>
    <s v="Lata"/>
    <n v="180"/>
    <s v="No"/>
    <s v="No"/>
    <x v="0"/>
    <s v="Si"/>
    <s v="Si"/>
    <s v="No"/>
    <d v="2026-10-23T00:00:00"/>
    <s v=""/>
  </r>
  <r>
    <s v="M_L1_IZQ_"/>
    <x v="36"/>
    <x v="33"/>
    <n v="68"/>
    <m/>
    <m/>
    <x v="11"/>
    <n v="362"/>
    <x v="1"/>
    <n v="0.99178082191780825"/>
    <m/>
    <m/>
    <s v=""/>
    <d v="2026-06-02T00:00:00"/>
    <n v="26112"/>
    <n v="156672"/>
    <n v="329.01119999999997"/>
    <n v="9508"/>
    <s v="NR"/>
    <n v="365"/>
    <s v="No"/>
    <s v="No"/>
    <x v="0"/>
    <s v="Si"/>
    <s v="Si"/>
    <s v="No"/>
    <d v="2027-05-03T00:00:00"/>
    <s v=""/>
  </r>
  <r>
    <s v="M_L1_DER_"/>
    <x v="37"/>
    <x v="34"/>
    <n v="40"/>
    <m/>
    <m/>
    <x v="38"/>
    <n v="82"/>
    <x v="3"/>
    <n v="0.91111111111111109"/>
    <m/>
    <m/>
    <s v=""/>
    <d v="2026-05-28T00:00:00"/>
    <n v="3840"/>
    <n v="92160"/>
    <n v="304.12799999999999"/>
    <n v="2222"/>
    <s v="Pet"/>
    <n v="90"/>
    <s v="No"/>
    <s v="No"/>
    <x v="0"/>
    <s v="Si"/>
    <s v="Si"/>
    <s v="No"/>
    <d v="2026-07-27T00:00:00"/>
    <s v=""/>
  </r>
  <r>
    <s v="M_L2_IZQ_"/>
    <x v="37"/>
    <x v="34"/>
    <n v="5"/>
    <m/>
    <m/>
    <x v="38"/>
    <n v="82"/>
    <x v="3"/>
    <n v="0.91111111111111109"/>
    <m/>
    <m/>
    <s v=""/>
    <d v="2026-05-28T00:00:00"/>
    <n v="480"/>
    <n v="11520"/>
    <n v="38.015999999999998"/>
    <n v="2222"/>
    <s v="Pet"/>
    <n v="90"/>
    <s v="No"/>
    <s v="No"/>
    <x v="0"/>
    <s v="Si"/>
    <s v="Si"/>
    <s v="No"/>
    <d v="2026-07-27T00:00:00"/>
    <s v=""/>
  </r>
  <r>
    <s v="M_L2_DER_"/>
    <x v="70"/>
    <x v="68"/>
    <n v="11"/>
    <m/>
    <m/>
    <x v="118"/>
    <n v="78"/>
    <x v="3"/>
    <n v="0.8666666666666667"/>
    <m/>
    <m/>
    <s v=""/>
    <d v="2026-05-24T00:00:00"/>
    <n v="7040"/>
    <n v="42240"/>
    <n v="84.48"/>
    <n v="21447"/>
    <s v="Pet"/>
    <n v="90"/>
    <s v="No"/>
    <s v="No"/>
    <x v="0"/>
    <s v="Si"/>
    <s v="Si"/>
    <s v="No"/>
    <d v="2026-07-23T00:00:00"/>
    <s v=""/>
  </r>
  <r>
    <s v="M_L3_IZQ_"/>
    <x v="38"/>
    <x v="36"/>
    <n v="15"/>
    <m/>
    <m/>
    <x v="41"/>
    <n v="87"/>
    <x v="3"/>
    <n v="0.96666666666666667"/>
    <m/>
    <s v="SALDO ND"/>
    <s v="Excluir"/>
    <d v="2026-06-02T00:00:00"/>
    <n v="2025"/>
    <n v="60750"/>
    <n v="121.5"/>
    <n v="3810"/>
    <s v="Pet"/>
    <n v="90"/>
    <s v="No"/>
    <s v="No"/>
    <x v="0"/>
    <s v="Si"/>
    <s v="Si"/>
    <s v="No"/>
    <d v="2026-08-01T00:00:00"/>
    <s v=""/>
  </r>
  <r>
    <s v="M_L3_DER_"/>
    <x v="70"/>
    <x v="68"/>
    <n v="40"/>
    <m/>
    <m/>
    <x v="118"/>
    <n v="78"/>
    <x v="3"/>
    <n v="0.8666666666666667"/>
    <m/>
    <m/>
    <s v=""/>
    <d v="2026-05-24T00:00:00"/>
    <n v="25600"/>
    <n v="153600"/>
    <n v="307.2"/>
    <n v="21447"/>
    <s v="Pet"/>
    <n v="90"/>
    <s v="No"/>
    <s v="No"/>
    <x v="0"/>
    <s v="Si"/>
    <s v="Si"/>
    <s v="No"/>
    <d v="2026-07-23T00:00:00"/>
    <s v=""/>
  </r>
  <r>
    <s v="M_L4_IZQ_"/>
    <x v="71"/>
    <x v="69"/>
    <n v="68"/>
    <m/>
    <m/>
    <x v="119"/>
    <n v="268"/>
    <x v="1"/>
    <n v="0.99259259259259258"/>
    <m/>
    <m/>
    <s v=""/>
    <d v="2026-06-03T00:00:00"/>
    <n v="44880"/>
    <n v="269280"/>
    <n v="724.36320000000001"/>
    <n v="21203"/>
    <s v="Lata"/>
    <n v="270"/>
    <s v="No"/>
    <s v="No"/>
    <x v="0"/>
    <s v="Si"/>
    <s v="Si"/>
    <s v="No"/>
    <d v="2027-01-29T00:00:00"/>
    <s v=""/>
  </r>
  <r>
    <s v="M_L4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L5_IZQ "/>
    <x v="38"/>
    <x v="36"/>
    <n v="24"/>
    <m/>
    <m/>
    <x v="120"/>
    <n v="81"/>
    <x v="3"/>
    <n v="0.9"/>
    <m/>
    <m/>
    <s v=""/>
    <d v="2026-05-27T00:00:00"/>
    <n v="3240"/>
    <n v="97200"/>
    <n v="194.4"/>
    <n v="3810"/>
    <s v="Pet"/>
    <n v="90"/>
    <s v="No"/>
    <s v="No"/>
    <x v="0"/>
    <s v="Si"/>
    <s v="Si"/>
    <s v="No"/>
    <d v="2026-07-26T00:00:00"/>
    <s v=""/>
  </r>
  <r>
    <s v="M_L5_DER_"/>
    <x v="44"/>
    <x v="42"/>
    <n v="49"/>
    <m/>
    <m/>
    <x v="47"/>
    <n v="263"/>
    <x v="1"/>
    <n v="0.97407407407407409"/>
    <m/>
    <m/>
    <s v=""/>
    <d v="2026-05-29T00:00:00"/>
    <n v="12250"/>
    <n v="147000"/>
    <n v="485.1"/>
    <n v="22256"/>
    <s v="Lata"/>
    <n v="270"/>
    <s v="No"/>
    <s v="No"/>
    <x v="0"/>
    <s v="Si"/>
    <s v="Si"/>
    <s v="No"/>
    <d v="2027-01-24T00:00:00"/>
    <s v=""/>
  </r>
  <r>
    <s v="M_L6_IZQ_"/>
    <x v="37"/>
    <x v="34"/>
    <n v="40"/>
    <m/>
    <m/>
    <x v="40"/>
    <n v="90"/>
    <x v="2"/>
    <n v="1"/>
    <m/>
    <m/>
    <s v=""/>
    <d v="2026-06-05T00:00:00"/>
    <n v="3840"/>
    <n v="92160"/>
    <n v="304.12799999999999"/>
    <n v="2222"/>
    <s v="Pet"/>
    <n v="90"/>
    <s v="No"/>
    <s v="No"/>
    <x v="0"/>
    <s v="Si"/>
    <s v="Si"/>
    <s v="No"/>
    <d v="2026-08-04T00:00:00"/>
    <s v=""/>
  </r>
  <r>
    <s v="M_L6_DER_"/>
    <x v="37"/>
    <x v="34"/>
    <n v="40"/>
    <m/>
    <m/>
    <x v="40"/>
    <n v="90"/>
    <x v="2"/>
    <n v="1"/>
    <m/>
    <m/>
    <s v=""/>
    <d v="2026-06-05T00:00:00"/>
    <n v="3840"/>
    <n v="92160"/>
    <n v="304.12799999999999"/>
    <n v="2222"/>
    <s v="Pet"/>
    <n v="90"/>
    <s v="No"/>
    <s v="No"/>
    <x v="0"/>
    <s v="Si"/>
    <s v="Si"/>
    <s v="No"/>
    <d v="2026-08-04T00:00:00"/>
    <s v=""/>
  </r>
  <r>
    <s v="M_L7_IZQ"/>
    <x v="37"/>
    <x v="34"/>
    <n v="40"/>
    <m/>
    <m/>
    <x v="40"/>
    <n v="90"/>
    <x v="2"/>
    <n v="1"/>
    <m/>
    <m/>
    <s v=""/>
    <d v="2026-06-05T00:00:00"/>
    <n v="3840"/>
    <n v="92160"/>
    <n v="304.12799999999999"/>
    <n v="2222"/>
    <s v="Pet"/>
    <n v="90"/>
    <s v="No"/>
    <s v="No"/>
    <x v="0"/>
    <s v="Si"/>
    <s v="Si"/>
    <s v="No"/>
    <d v="2026-08-04T00:00:00"/>
    <s v=""/>
  </r>
  <r>
    <s v="M_L7_DER_"/>
    <x v="37"/>
    <x v="34"/>
    <n v="40"/>
    <m/>
    <m/>
    <x v="40"/>
    <n v="90"/>
    <x v="2"/>
    <n v="1"/>
    <m/>
    <m/>
    <s v=""/>
    <d v="2026-06-05T00:00:00"/>
    <n v="3840"/>
    <n v="92160"/>
    <n v="304.12799999999999"/>
    <n v="2222"/>
    <s v="Pet"/>
    <n v="90"/>
    <s v="No"/>
    <s v="No"/>
    <x v="0"/>
    <s v="Si"/>
    <s v="Si"/>
    <s v="No"/>
    <d v="2026-08-04T00:00:00"/>
    <s v=""/>
  </r>
  <r>
    <s v="M_L8_IZQ_"/>
    <x v="38"/>
    <x v="36"/>
    <n v="38"/>
    <m/>
    <m/>
    <x v="41"/>
    <n v="87"/>
    <x v="3"/>
    <n v="0.96666666666666667"/>
    <m/>
    <m/>
    <s v=""/>
    <d v="2026-06-02T00:00:00"/>
    <n v="5130"/>
    <n v="153900"/>
    <n v="307.8"/>
    <n v="3810"/>
    <s v="Pet"/>
    <n v="90"/>
    <s v="No"/>
    <s v="No"/>
    <x v="0"/>
    <s v="Si"/>
    <s v="Si"/>
    <s v="No"/>
    <d v="2026-08-01T00:00:00"/>
    <s v=""/>
  </r>
  <r>
    <s v="M_L8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L9_IZQ_"/>
    <x v="46"/>
    <x v="44"/>
    <n v="6"/>
    <m/>
    <m/>
    <x v="83"/>
    <n v="247"/>
    <x v="1"/>
    <n v="0.91481481481481486"/>
    <m/>
    <s v="SALDO ND"/>
    <s v="Excluir"/>
    <d v="2026-05-13T00:00:00"/>
    <n v="3600"/>
    <n v="21600"/>
    <n v="58.103999999999999"/>
    <n v="9672"/>
    <s v="Lata"/>
    <n v="270"/>
    <s v="No"/>
    <s v="No"/>
    <x v="0"/>
    <s v="Si"/>
    <s v="Si"/>
    <s v="No"/>
    <d v="2027-01-08T00:00:00"/>
    <s v=""/>
  </r>
  <r>
    <s v="M_L9_DER_"/>
    <x v="66"/>
    <x v="64"/>
    <n v="53"/>
    <m/>
    <m/>
    <x v="121"/>
    <n v="258"/>
    <x v="1"/>
    <n v="0.9555555555555556"/>
    <m/>
    <m/>
    <s v=""/>
    <d v="2026-05-24T00:00:00"/>
    <n v="27984"/>
    <n v="167904"/>
    <n v="520.50239999999997"/>
    <n v="22269"/>
    <s v="Lata"/>
    <n v="270"/>
    <s v="No"/>
    <s v="No"/>
    <x v="0"/>
    <s v="Si"/>
    <s v="Si"/>
    <s v="No"/>
    <d v="2027-01-19T00:00:00"/>
    <s v=""/>
  </r>
  <r>
    <s v="M_L10_IZQ"/>
    <x v="65"/>
    <x v="63"/>
    <n v="4"/>
    <m/>
    <m/>
    <x v="33"/>
    <n v="265"/>
    <x v="1"/>
    <n v="0.98148148148148151"/>
    <m/>
    <s v="SALDO ND"/>
    <s v="Excluir"/>
    <d v="2026-05-31T00:00:00"/>
    <n v="2400"/>
    <n v="14400"/>
    <n v="38.735999999999997"/>
    <n v="9909"/>
    <s v="Lata"/>
    <n v="270"/>
    <s v="No"/>
    <s v="No"/>
    <x v="0"/>
    <s v="Si"/>
    <s v="Si"/>
    <s v="No"/>
    <d v="2027-01-26T00:00:00"/>
    <s v=""/>
  </r>
  <r>
    <s v="M_L10_DER_"/>
    <x v="51"/>
    <x v="49"/>
    <n v="29"/>
    <m/>
    <m/>
    <x v="64"/>
    <n v="73"/>
    <x v="3"/>
    <n v="0.40555555555555556"/>
    <m/>
    <m/>
    <s v=""/>
    <d v="2026-02-18T00:00:00"/>
    <n v="13920"/>
    <n v="83520"/>
    <n v="296.49599999999998"/>
    <n v="16466"/>
    <s v="Lata"/>
    <n v="180"/>
    <s v="No"/>
    <s v="Si"/>
    <x v="2"/>
    <s v="Si"/>
    <s v="No"/>
    <s v="No"/>
    <d v="2026-07-18T00:00:00"/>
    <s v=""/>
  </r>
  <r>
    <s v="M_L11_IZQ_"/>
    <x v="72"/>
    <x v="70"/>
    <n v="48"/>
    <m/>
    <m/>
    <x v="59"/>
    <n v="351"/>
    <x v="1"/>
    <n v="0.9616438356164384"/>
    <m/>
    <m/>
    <s v=""/>
    <d v="2026-05-22T00:00:00"/>
    <n v="22464"/>
    <n v="134784"/>
    <n v="362.56896"/>
    <n v="17155"/>
    <s v="Lata"/>
    <n v="365"/>
    <s v="No"/>
    <s v="No"/>
    <x v="0"/>
    <s v="Si"/>
    <s v="Si"/>
    <s v="No"/>
    <d v="2027-04-22T00:00:00"/>
    <s v=""/>
  </r>
  <r>
    <s v="M_L11_DER_"/>
    <x v="72"/>
    <x v="70"/>
    <n v="60"/>
    <m/>
    <m/>
    <x v="59"/>
    <n v="351"/>
    <x v="1"/>
    <n v="0.9616438356164384"/>
    <m/>
    <m/>
    <s v=""/>
    <d v="2026-05-22T00:00:00"/>
    <n v="28080"/>
    <n v="168480"/>
    <n v="453.21120000000002"/>
    <n v="17155"/>
    <s v="Lata"/>
    <n v="365"/>
    <s v="No"/>
    <s v="No"/>
    <x v="0"/>
    <s v="Si"/>
    <s v="Si"/>
    <s v="No"/>
    <d v="2027-04-22T00:00:00"/>
    <s v=""/>
  </r>
  <r>
    <s v="M_L12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L12_DER_"/>
    <x v="23"/>
    <x v="23"/>
    <n v="8"/>
    <m/>
    <m/>
    <x v="97"/>
    <n v="252"/>
    <x v="1"/>
    <n v="0.93333333333333335"/>
    <m/>
    <m/>
    <s v=""/>
    <d v="2026-05-18T00:00:00"/>
    <n v="3840"/>
    <n v="23040"/>
    <n v="81.792000000000002"/>
    <n v="1428"/>
    <s v="Lata"/>
    <n v="270"/>
    <s v="No"/>
    <s v="No"/>
    <x v="0"/>
    <s v="Si"/>
    <s v="Si"/>
    <s v="No"/>
    <d v="2027-01-13T00:00:00"/>
    <s v=""/>
  </r>
  <r>
    <s v="M_L13_IZQ"/>
    <x v="63"/>
    <x v="61"/>
    <n v="24"/>
    <m/>
    <m/>
    <x v="28"/>
    <n v="264"/>
    <x v="1"/>
    <n v="0.97777777777777775"/>
    <s v="FRENE"/>
    <s v="SALDO ND"/>
    <s v="Excluir"/>
    <d v="2026-05-30T00:00:00"/>
    <n v="5760"/>
    <n v="34560"/>
    <n v="103.68"/>
    <n v="20463"/>
    <s v="NR"/>
    <n v="270"/>
    <s v="No"/>
    <s v="No"/>
    <x v="0"/>
    <s v="Si"/>
    <s v="Si"/>
    <s v="No"/>
    <d v="2027-01-25T00:00:00"/>
    <s v=""/>
  </r>
  <r>
    <s v="M_L13_DER"/>
    <x v="63"/>
    <x v="61"/>
    <n v="30"/>
    <m/>
    <m/>
    <x v="122"/>
    <n v="237"/>
    <x v="1"/>
    <n v="0.87777777777777777"/>
    <s v="ATRAS"/>
    <m/>
    <s v=""/>
    <d v="2026-05-03T00:00:00"/>
    <n v="7200"/>
    <n v="43200"/>
    <n v="129.6"/>
    <n v="20463"/>
    <s v="NR"/>
    <n v="270"/>
    <s v="No"/>
    <s v="No"/>
    <x v="0"/>
    <s v="Si"/>
    <s v="Si"/>
    <s v="No"/>
    <d v="2026-12-29T00:00:00"/>
    <s v=""/>
  </r>
  <r>
    <s v="M_L13_DER"/>
    <x v="63"/>
    <x v="61"/>
    <n v="14"/>
    <m/>
    <m/>
    <x v="28"/>
    <n v="264"/>
    <x v="1"/>
    <n v="0.97777777777777775"/>
    <s v="FRENTE"/>
    <s v="SALDO ND"/>
    <s v="Excluir"/>
    <d v="2026-05-30T00:00:00"/>
    <n v="3360"/>
    <n v="20160"/>
    <n v="60.48"/>
    <n v="20463"/>
    <s v="NR"/>
    <n v="270"/>
    <s v="No"/>
    <s v="No"/>
    <x v="0"/>
    <s v="Si"/>
    <s v="Si"/>
    <s v="No"/>
    <d v="2027-01-25T00:00:00"/>
    <s v=""/>
  </r>
  <r>
    <s v="M_L14_IZQ_"/>
    <x v="72"/>
    <x v="70"/>
    <n v="53"/>
    <m/>
    <m/>
    <x v="72"/>
    <n v="354"/>
    <x v="1"/>
    <n v="0.96986301369863015"/>
    <m/>
    <m/>
    <s v=""/>
    <d v="2026-05-25T00:00:00"/>
    <n v="24804"/>
    <n v="148824"/>
    <n v="400.33656000000002"/>
    <n v="17155"/>
    <s v="Lata"/>
    <n v="365"/>
    <s v="No"/>
    <s v="No"/>
    <x v="0"/>
    <s v="Si"/>
    <s v="Si"/>
    <s v="No"/>
    <d v="2027-04-25T00:00:00"/>
    <s v=""/>
  </r>
  <r>
    <s v="M_L14_DER_"/>
    <x v="38"/>
    <x v="36"/>
    <n v="35"/>
    <m/>
    <m/>
    <x v="39"/>
    <n v="86"/>
    <x v="3"/>
    <n v="0.9555555555555556"/>
    <m/>
    <m/>
    <s v=""/>
    <d v="2026-06-01T00:00:00"/>
    <n v="4725"/>
    <n v="141750"/>
    <n v="283.5"/>
    <n v="3810"/>
    <s v="Pet"/>
    <n v="90"/>
    <s v="No"/>
    <s v="No"/>
    <x v="0"/>
    <s v="Si"/>
    <s v="Si"/>
    <s v="No"/>
    <d v="2026-07-31T00:00:00"/>
    <s v=""/>
  </r>
  <r>
    <s v="M_L15"/>
    <x v="38"/>
    <x v="36"/>
    <n v="24"/>
    <m/>
    <m/>
    <x v="39"/>
    <n v="86"/>
    <x v="3"/>
    <n v="0.9555555555555556"/>
    <m/>
    <m/>
    <s v=""/>
    <d v="2026-06-01T00:00:00"/>
    <n v="3240"/>
    <n v="97200"/>
    <n v="194.4"/>
    <n v="3810"/>
    <s v="Pet"/>
    <n v="90"/>
    <s v="No"/>
    <s v="No"/>
    <x v="0"/>
    <s v="Si"/>
    <s v="Si"/>
    <s v="No"/>
    <d v="2026-07-31T00:00:00"/>
    <s v=""/>
  </r>
  <r>
    <s v="BH_BAHIA 27- DER"/>
    <x v="21"/>
    <x v="21"/>
    <n v="11"/>
    <m/>
    <m/>
    <x v="24"/>
    <n v="141"/>
    <x v="1"/>
    <n v="0.78333333333333333"/>
    <m/>
    <s v="TAPA CODIGO"/>
    <s v="Excluir"/>
    <d v="2026-04-27T00:00:00"/>
    <n v="5280"/>
    <n v="31680"/>
    <n v="104.544"/>
    <n v="5255"/>
    <s v="Lata"/>
    <n v="180"/>
    <s v="No"/>
    <s v="No"/>
    <x v="0"/>
    <s v="Si"/>
    <s v="Si"/>
    <s v="No"/>
    <d v="2026-09-24T00:00:00"/>
    <s v=""/>
  </r>
  <r>
    <s v="BH_BAHIA 27- DER"/>
    <x v="67"/>
    <x v="65"/>
    <n v="2"/>
    <m/>
    <m/>
    <x v="34"/>
    <n v="170"/>
    <x v="1"/>
    <n v="0.94444444444444442"/>
    <m/>
    <s v="SALDO ND"/>
    <s v="Excluir"/>
    <d v="2026-05-26T00:00:00"/>
    <n v="1056"/>
    <n v="6336"/>
    <n v="19.6416"/>
    <n v="23047"/>
    <s v="Lata"/>
    <n v="180"/>
    <s v="No"/>
    <s v="No"/>
    <x v="0"/>
    <s v="Si"/>
    <s v="Si"/>
    <s v="No"/>
    <d v="2026-10-23T00:00:00"/>
    <s v=""/>
  </r>
  <r>
    <s v="BH_BAHIA 27- DER"/>
    <x v="64"/>
    <x v="62"/>
    <n v="2"/>
    <m/>
    <m/>
    <x v="123"/>
    <n v="202"/>
    <x v="1"/>
    <n v="0.74814814814814812"/>
    <m/>
    <s v="SALDO ND"/>
    <s v="Excluir"/>
    <d v="2026-03-29T00:00:00"/>
    <n v="1056"/>
    <n v="6336"/>
    <n v="19.6416"/>
    <n v="22270"/>
    <s v="Lata"/>
    <n v="270"/>
    <s v="No"/>
    <s v="No"/>
    <x v="0"/>
    <s v="Si"/>
    <s v="Si"/>
    <s v="No"/>
    <d v="2026-11-24T00:00:00"/>
    <s v=""/>
  </r>
  <r>
    <s v="BH_BAHIA 27_IZQ"/>
    <x v="59"/>
    <x v="57"/>
    <n v="14"/>
    <m/>
    <m/>
    <x v="94"/>
    <n v="212"/>
    <x v="1"/>
    <n v="0.78518518518518521"/>
    <m/>
    <s v="TAPA CODIGO"/>
    <s v="Excluir"/>
    <d v="2026-04-08T00:00:00"/>
    <n v="3500"/>
    <n v="42000"/>
    <n v="138.6"/>
    <n v="22006"/>
    <s v="Lata"/>
    <n v="270"/>
    <s v="No"/>
    <s v="No"/>
    <x v="0"/>
    <s v="Si"/>
    <s v="Si"/>
    <s v="No"/>
    <d v="2026-12-04T00:00:00"/>
    <s v=""/>
  </r>
  <r>
    <s v="BH_BAHIA 28_DER_"/>
    <x v="15"/>
    <x v="15"/>
    <n v="8"/>
    <m/>
    <m/>
    <x v="101"/>
    <n v="231"/>
    <x v="1"/>
    <n v="0.85555555555555551"/>
    <m/>
    <s v="TAPA CODIGO"/>
    <s v="Excluir"/>
    <d v="2026-04-27T00:00:00"/>
    <n v="3840"/>
    <n v="23040"/>
    <n v="76.031999999999996"/>
    <n v="5252"/>
    <s v="Lata"/>
    <n v="270"/>
    <s v="No"/>
    <s v="No"/>
    <x v="0"/>
    <s v="Si"/>
    <s v="Si"/>
    <s v="No"/>
    <d v="2026-12-23T00:00:00"/>
    <s v=""/>
  </r>
  <r>
    <s v="BH_BAHIA 28_IZQ_"/>
    <x v="14"/>
    <x v="14"/>
    <n v="16"/>
    <m/>
    <m/>
    <x v="9"/>
    <n v="166"/>
    <x v="1"/>
    <n v="0.92222222222222228"/>
    <m/>
    <s v="TAPA CODIGO"/>
    <s v="Excluir"/>
    <d v="2026-05-22T00:00:00"/>
    <n v="7680"/>
    <n v="46080"/>
    <n v="152.06399999999999"/>
    <n v="2976"/>
    <s v="Lata"/>
    <n v="180"/>
    <s v="No"/>
    <s v="No"/>
    <x v="0"/>
    <s v="Si"/>
    <s v="Si"/>
    <s v="No"/>
    <d v="2026-10-19T00:00:00"/>
    <s v=""/>
  </r>
  <r>
    <s v="BH_BAHIA 29_DER_"/>
    <x v="49"/>
    <x v="47"/>
    <n v="15"/>
    <m/>
    <m/>
    <x v="80"/>
    <n v="259"/>
    <x v="1"/>
    <n v="0.95925925925925926"/>
    <m/>
    <s v="TAPA CODIGO"/>
    <s v="Excluir"/>
    <d v="2026-05-25T00:00:00"/>
    <n v="7920"/>
    <n v="47520"/>
    <n v="147.31200000000001"/>
    <n v="22271"/>
    <s v="Lata"/>
    <n v="270"/>
    <s v="No"/>
    <s v="No"/>
    <x v="0"/>
    <s v="Si"/>
    <s v="Si"/>
    <s v="No"/>
    <d v="2027-01-20T00:00:00"/>
    <s v=""/>
  </r>
  <r>
    <s v="BH_BAHIA 29_IZQ_"/>
    <x v="14"/>
    <x v="14"/>
    <n v="17"/>
    <m/>
    <m/>
    <x v="124"/>
    <n v="164"/>
    <x v="1"/>
    <n v="0.91111111111111109"/>
    <m/>
    <s v="TAPA CODIGO"/>
    <s v="Excluir"/>
    <d v="2026-05-20T00:00:00"/>
    <n v="8160"/>
    <n v="48960"/>
    <n v="161.56800000000001"/>
    <n v="2976"/>
    <s v="Lata"/>
    <n v="180"/>
    <s v="No"/>
    <s v="No"/>
    <x v="0"/>
    <s v="Si"/>
    <s v="Si"/>
    <s v="No"/>
    <d v="2026-10-17T00:00:00"/>
    <s v=""/>
  </r>
  <r>
    <s v="BH_BAHIA 30_DER_"/>
    <x v="15"/>
    <x v="15"/>
    <n v="18"/>
    <m/>
    <m/>
    <x v="101"/>
    <n v="231"/>
    <x v="1"/>
    <n v="0.85555555555555551"/>
    <m/>
    <s v="TAPA CODIGO"/>
    <s v="Excluir"/>
    <d v="2026-04-27T00:00:00"/>
    <n v="8640"/>
    <n v="51840"/>
    <n v="171.072"/>
    <n v="5252"/>
    <s v="Lata"/>
    <n v="270"/>
    <s v="No"/>
    <s v="No"/>
    <x v="0"/>
    <s v="Si"/>
    <s v="Si"/>
    <s v="No"/>
    <d v="2026-12-23T00:00:00"/>
    <s v=""/>
  </r>
  <r>
    <s v="BH_BAHIA 30_IZQ_"/>
    <x v="70"/>
    <x v="68"/>
    <n v="1"/>
    <m/>
    <m/>
    <x v="118"/>
    <n v="78"/>
    <x v="3"/>
    <n v="0.8666666666666667"/>
    <s v="SIN VINIPEL"/>
    <s v="SALDO ND"/>
    <s v="Excluir"/>
    <d v="2026-05-24T00:00:00"/>
    <n v="640"/>
    <n v="3840"/>
    <n v="7.68"/>
    <n v="21447"/>
    <s v="Pet"/>
    <n v="90"/>
    <s v="No"/>
    <s v="No"/>
    <x v="0"/>
    <s v="Si"/>
    <s v="Si"/>
    <s v="No"/>
    <d v="2026-07-23T00:00:00"/>
    <s v=""/>
  </r>
  <r>
    <s v="BH_BAHIA 31_DER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BH_BAHIA 31_IZQ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BH_BAHIA 32_DER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BH_BAHIA 32_IZQ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BH_BAHIA 33_DER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BH_BAHIA 33_IZQ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L16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L17_IZQ "/>
    <x v="62"/>
    <x v="60"/>
    <m/>
    <n v="568"/>
    <m/>
    <x v="34"/>
    <n v="170"/>
    <x v="1"/>
    <n v="0.94444444444444442"/>
    <m/>
    <s v="SALDO ND"/>
    <s v="Excluir"/>
    <d v="2026-05-26T00:00:00"/>
    <n v="568"/>
    <n v="3408"/>
    <n v="9.1675199999999997"/>
    <n v="22135"/>
    <s v="Lata"/>
    <n v="180"/>
    <s v="No"/>
    <s v="No"/>
    <x v="0"/>
    <s v="Si"/>
    <s v="Si"/>
    <s v="No"/>
    <d v="2026-10-23T00:00:00"/>
    <s v=""/>
  </r>
  <r>
    <s v="M_L18_IZQ_"/>
    <x v="23"/>
    <x v="23"/>
    <n v="71"/>
    <m/>
    <m/>
    <x v="97"/>
    <n v="252"/>
    <x v="1"/>
    <n v="0.93333333333333335"/>
    <m/>
    <m/>
    <s v=""/>
    <d v="2026-05-18T00:00:00"/>
    <n v="34080"/>
    <n v="204480"/>
    <n v="725.904"/>
    <n v="1428"/>
    <s v="Lata"/>
    <n v="270"/>
    <s v="No"/>
    <s v="No"/>
    <x v="0"/>
    <s v="Si"/>
    <s v="Si"/>
    <s v="No"/>
    <d v="2027-01-13T00:00:00"/>
    <s v=""/>
  </r>
  <r>
    <s v="M_L18_DER"/>
    <x v="70"/>
    <x v="68"/>
    <n v="1"/>
    <m/>
    <m/>
    <x v="42"/>
    <n v="77"/>
    <x v="3"/>
    <n v="0.85555555555555551"/>
    <m/>
    <s v="SALDO ND"/>
    <s v="Excluir"/>
    <d v="2026-05-23T00:00:00"/>
    <n v="640"/>
    <n v="3840"/>
    <n v="7.68"/>
    <n v="21447"/>
    <s v="Pet"/>
    <n v="90"/>
    <s v="No"/>
    <s v="No"/>
    <x v="0"/>
    <s v="Si"/>
    <s v="Si"/>
    <s v="No"/>
    <d v="2026-07-22T00:00:00"/>
    <s v=""/>
  </r>
  <r>
    <s v="M_L19_IZQ_"/>
    <x v="29"/>
    <x v="29"/>
    <n v="5"/>
    <m/>
    <m/>
    <x v="125"/>
    <n v="159"/>
    <x v="1"/>
    <n v="0.8833333333333333"/>
    <m/>
    <s v="TAPA CODIGO"/>
    <s v="Excluir"/>
    <d v="2026-05-15T00:00:00"/>
    <n v="3000"/>
    <n v="18000"/>
    <n v="48.42"/>
    <n v="21730"/>
    <s v="Lata"/>
    <n v="180"/>
    <s v="No"/>
    <s v="No"/>
    <x v="0"/>
    <s v="Si"/>
    <s v="Si"/>
    <s v="No"/>
    <d v="2026-10-12T00:00:00"/>
    <s v=""/>
  </r>
  <r>
    <s v="M_L19_DER_"/>
    <x v="70"/>
    <x v="68"/>
    <n v="37"/>
    <n v="63"/>
    <m/>
    <x v="118"/>
    <n v="78"/>
    <x v="3"/>
    <n v="0.8666666666666667"/>
    <m/>
    <m/>
    <s v=""/>
    <d v="2026-05-24T00:00:00"/>
    <n v="23743"/>
    <n v="142458"/>
    <n v="284.916"/>
    <n v="21447"/>
    <s v="Pet"/>
    <n v="90"/>
    <s v="No"/>
    <s v="No"/>
    <x v="0"/>
    <s v="Si"/>
    <s v="Si"/>
    <s v="No"/>
    <d v="2026-07-23T00:00:00"/>
    <s v=""/>
  </r>
  <r>
    <s v="M_L20_IZQ_"/>
    <x v="2"/>
    <x v="2"/>
    <m/>
    <m/>
    <m/>
    <x v="0"/>
    <s v=""/>
    <x v="0"/>
    <s v=""/>
    <m/>
    <s v="SALDO ND"/>
    <s v="Excluir"/>
    <s v=""/>
    <s v=""/>
    <s v=""/>
    <s v=""/>
    <s v=""/>
    <s v=""/>
    <s v=""/>
    <s v=""/>
    <s v=""/>
    <x v="1"/>
    <s v=""/>
    <s v=""/>
    <s v=""/>
    <s v=""/>
    <s v="V"/>
  </r>
  <r>
    <s v="M_L20_DER"/>
    <x v="64"/>
    <x v="62"/>
    <m/>
    <n v="336"/>
    <m/>
    <x v="126"/>
    <n v="256"/>
    <x v="1"/>
    <n v="0.94814814814814818"/>
    <s v="CERTIFICADO PARA KA"/>
    <s v="SALDO ND"/>
    <s v="Excluir"/>
    <d v="2026-05-22T00:00:00"/>
    <n v="336"/>
    <n v="2016"/>
    <n v="6.2496"/>
    <n v="22270"/>
    <s v="Lata"/>
    <n v="270"/>
    <s v="No"/>
    <s v="No"/>
    <x v="0"/>
    <s v="Si"/>
    <s v="Si"/>
    <s v="No"/>
    <d v="2027-01-17T00:00:00"/>
    <s v=""/>
  </r>
  <r>
    <s v="M_L20_DER"/>
    <x v="64"/>
    <x v="62"/>
    <n v="55"/>
    <m/>
    <m/>
    <x v="126"/>
    <n v="256"/>
    <x v="1"/>
    <n v="0.94814814814814818"/>
    <s v="CERTIFICADO PARA KA"/>
    <m/>
    <s v=""/>
    <d v="2026-05-22T00:00:00"/>
    <n v="29040"/>
    <n v="174240"/>
    <n v="540.14400000000001"/>
    <n v="22270"/>
    <s v="Lata"/>
    <n v="270"/>
    <s v="No"/>
    <s v="No"/>
    <x v="0"/>
    <s v="Si"/>
    <s v="Si"/>
    <s v="No"/>
    <d v="2027-01-17T00:00:00"/>
    <s v=""/>
  </r>
  <r>
    <s v="M_L21_IZQ_"/>
    <x v="51"/>
    <x v="49"/>
    <n v="6"/>
    <m/>
    <m/>
    <x v="127"/>
    <n v="153"/>
    <x v="1"/>
    <n v="0.85"/>
    <s v="MAL ESTADO"/>
    <s v="SALDO ND"/>
    <s v="Excluir"/>
    <d v="2026-05-09T00:00:00"/>
    <n v="2880"/>
    <n v="17280"/>
    <n v="61.344000000000001"/>
    <n v="16466"/>
    <s v="Lata"/>
    <n v="180"/>
    <s v="No"/>
    <s v="No"/>
    <x v="0"/>
    <s v="Si"/>
    <s v="Si"/>
    <s v="No"/>
    <d v="2026-10-06T00:00:00"/>
    <s v=""/>
  </r>
  <r>
    <s v="M_L21_DER_"/>
    <x v="70"/>
    <x v="68"/>
    <n v="36"/>
    <n v="7"/>
    <m/>
    <x v="128"/>
    <n v="79"/>
    <x v="3"/>
    <n v="0.87777777777777777"/>
    <m/>
    <m/>
    <s v=""/>
    <d v="2026-05-25T00:00:00"/>
    <n v="23047"/>
    <n v="138282"/>
    <n v="276.56400000000002"/>
    <n v="21447"/>
    <s v="Pet"/>
    <n v="90"/>
    <s v="No"/>
    <s v="No"/>
    <x v="0"/>
    <s v="Si"/>
    <s v="Si"/>
    <s v="No"/>
    <d v="2026-07-24T00:00:00"/>
    <s v=""/>
  </r>
  <r>
    <s v="M_L22_IZQ 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L22 DER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L23_IZQ_"/>
    <x v="70"/>
    <x v="68"/>
    <n v="54"/>
    <m/>
    <m/>
    <x v="118"/>
    <n v="78"/>
    <x v="3"/>
    <n v="0.8666666666666667"/>
    <m/>
    <m/>
    <s v=""/>
    <d v="2026-05-24T00:00:00"/>
    <n v="34560"/>
    <n v="207360"/>
    <n v="414.72"/>
    <n v="21447"/>
    <s v="Pet"/>
    <n v="90"/>
    <s v="No"/>
    <s v="No"/>
    <x v="0"/>
    <s v="Si"/>
    <s v="Si"/>
    <s v="No"/>
    <d v="2026-07-23T00:00:00"/>
    <s v=""/>
  </r>
  <r>
    <s v="M_L23_DER_"/>
    <x v="70"/>
    <x v="68"/>
    <n v="64"/>
    <m/>
    <m/>
    <x v="118"/>
    <n v="78"/>
    <x v="3"/>
    <n v="0.8666666666666667"/>
    <m/>
    <m/>
    <s v=""/>
    <d v="2026-05-24T00:00:00"/>
    <n v="40960"/>
    <n v="245760"/>
    <n v="491.52"/>
    <n v="21447"/>
    <s v="Pet"/>
    <n v="90"/>
    <s v="No"/>
    <s v="No"/>
    <x v="0"/>
    <s v="Si"/>
    <s v="Si"/>
    <s v="No"/>
    <d v="2026-07-23T00:00:00"/>
    <s v=""/>
  </r>
  <r>
    <s v="M_L24_IZQ_"/>
    <x v="33"/>
    <x v="30"/>
    <n v="1"/>
    <m/>
    <m/>
    <x v="11"/>
    <n v="362"/>
    <x v="1"/>
    <n v="0.99178082191780825"/>
    <s v="AVERIA"/>
    <s v="SALDO ND"/>
    <s v="Excluir"/>
    <d v="2026-06-02T00:00:00"/>
    <n v="260"/>
    <n v="1560"/>
    <n v="5.1479999999999997"/>
    <n v="20050"/>
    <s v="NR"/>
    <n v="365"/>
    <s v="No"/>
    <s v="No"/>
    <x v="0"/>
    <s v="Si"/>
    <s v="Si"/>
    <s v="No"/>
    <d v="2027-05-03T00:00:00"/>
    <s v=""/>
  </r>
  <r>
    <s v="M_L24_DER_"/>
    <x v="73"/>
    <x v="71"/>
    <n v="5"/>
    <m/>
    <m/>
    <x v="83"/>
    <n v="247"/>
    <x v="1"/>
    <n v="0.91481481481481486"/>
    <s v="AL 240"/>
    <s v="SALDO ND"/>
    <s v="Excluir"/>
    <d v="2026-05-13T00:00:00"/>
    <n v="1300"/>
    <n v="7800"/>
    <n v="25.74"/>
    <n v="22866"/>
    <s v="NR"/>
    <n v="270"/>
    <s v="No"/>
    <s v="No"/>
    <x v="0"/>
    <s v="Si"/>
    <s v="Si"/>
    <s v="No"/>
    <d v="2027-01-08T00:00:00"/>
    <s v=""/>
  </r>
  <r>
    <s v="M_L25_IZQ"/>
    <x v="33"/>
    <x v="30"/>
    <n v="2"/>
    <m/>
    <m/>
    <x v="11"/>
    <n v="362"/>
    <x v="1"/>
    <n v="0.99178082191780825"/>
    <m/>
    <s v="SALDO ND"/>
    <s v="Excluir"/>
    <d v="2026-06-02T00:00:00"/>
    <n v="520"/>
    <n v="3120"/>
    <n v="10.295999999999999"/>
    <n v="20050"/>
    <s v="NR"/>
    <n v="365"/>
    <s v="No"/>
    <s v="No"/>
    <x v="0"/>
    <s v="Si"/>
    <s v="Si"/>
    <s v="No"/>
    <d v="2027-05-03T00:00:00"/>
    <s v=""/>
  </r>
  <r>
    <s v="M_L25_DER"/>
    <x v="33"/>
    <x v="30"/>
    <n v="96"/>
    <m/>
    <m/>
    <x v="13"/>
    <n v="361"/>
    <x v="1"/>
    <n v="0.989041095890411"/>
    <m/>
    <m/>
    <s v=""/>
    <d v="2026-06-01T00:00:00"/>
    <n v="24960"/>
    <n v="149760"/>
    <n v="494.20800000000003"/>
    <n v="20050"/>
    <s v="NR"/>
    <n v="365"/>
    <s v="No"/>
    <s v="No"/>
    <x v="0"/>
    <s v="Si"/>
    <s v="Si"/>
    <s v="No"/>
    <d v="2027-05-02T00:00:00"/>
    <s v=""/>
  </r>
  <r>
    <s v="M_L26_IZQ_"/>
    <x v="70"/>
    <x v="68"/>
    <n v="44"/>
    <m/>
    <m/>
    <x v="129"/>
    <n v="80"/>
    <x v="3"/>
    <n v="0.88888888888888884"/>
    <m/>
    <m/>
    <s v=""/>
    <d v="2026-05-26T00:00:00"/>
    <n v="28160"/>
    <n v="168960"/>
    <n v="337.92"/>
    <n v="21447"/>
    <s v="Pet"/>
    <n v="90"/>
    <s v="No"/>
    <s v="No"/>
    <x v="0"/>
    <s v="Si"/>
    <s v="Si"/>
    <s v="No"/>
    <d v="2026-07-25T00:00:00"/>
    <s v=""/>
  </r>
  <r>
    <s v="M_L26_DER_"/>
    <x v="37"/>
    <x v="34"/>
    <n v="64"/>
    <m/>
    <m/>
    <x v="130"/>
    <n v="89"/>
    <x v="3"/>
    <n v="0.98888888888888893"/>
    <m/>
    <m/>
    <s v=""/>
    <d v="2026-06-04T00:00:00"/>
    <n v="6144"/>
    <n v="147456"/>
    <n v="486.60480000000001"/>
    <n v="2222"/>
    <s v="Pet"/>
    <n v="90"/>
    <s v="No"/>
    <s v="No"/>
    <x v="0"/>
    <s v="Si"/>
    <s v="Si"/>
    <s v="No"/>
    <d v="2026-08-03T00:00:00"/>
    <s v=""/>
  </r>
  <r>
    <s v="M_L27_IZQ_"/>
    <x v="37"/>
    <x v="34"/>
    <n v="64"/>
    <m/>
    <m/>
    <x v="130"/>
    <n v="89"/>
    <x v="3"/>
    <n v="0.98888888888888893"/>
    <m/>
    <m/>
    <s v=""/>
    <d v="2026-06-04T00:00:00"/>
    <n v="6144"/>
    <n v="147456"/>
    <n v="486.60480000000001"/>
    <n v="2222"/>
    <s v="Pet"/>
    <n v="90"/>
    <s v="No"/>
    <s v="No"/>
    <x v="0"/>
    <s v="Si"/>
    <s v="Si"/>
    <s v="No"/>
    <d v="2026-08-03T00:00:00"/>
    <s v=""/>
  </r>
  <r>
    <s v="M_L27_DER_"/>
    <x v="37"/>
    <x v="34"/>
    <n v="64"/>
    <m/>
    <m/>
    <x v="130"/>
    <n v="89"/>
    <x v="3"/>
    <n v="0.98888888888888893"/>
    <m/>
    <m/>
    <s v=""/>
    <d v="2026-06-04T00:00:00"/>
    <n v="6144"/>
    <n v="147456"/>
    <n v="486.60480000000001"/>
    <n v="2222"/>
    <s v="Pet"/>
    <n v="90"/>
    <s v="No"/>
    <s v="No"/>
    <x v="0"/>
    <s v="Si"/>
    <s v="Si"/>
    <s v="No"/>
    <d v="2026-08-03T00:00:00"/>
    <s v=""/>
  </r>
  <r>
    <s v="M_L28_IZQ"/>
    <x v="37"/>
    <x v="34"/>
    <n v="64"/>
    <m/>
    <m/>
    <x v="130"/>
    <n v="89"/>
    <x v="3"/>
    <n v="0.98888888888888893"/>
    <m/>
    <m/>
    <s v=""/>
    <d v="2026-06-04T00:00:00"/>
    <n v="6144"/>
    <n v="147456"/>
    <n v="486.60480000000001"/>
    <n v="2222"/>
    <s v="Pet"/>
    <n v="90"/>
    <s v="No"/>
    <s v="No"/>
    <x v="0"/>
    <s v="Si"/>
    <s v="Si"/>
    <s v="No"/>
    <d v="2026-08-03T00:00:00"/>
    <s v=""/>
  </r>
  <r>
    <s v="M_L28_DER_"/>
    <x v="37"/>
    <x v="34"/>
    <n v="64"/>
    <m/>
    <m/>
    <x v="130"/>
    <n v="89"/>
    <x v="3"/>
    <n v="0.98888888888888893"/>
    <m/>
    <m/>
    <s v=""/>
    <d v="2026-06-04T00:00:00"/>
    <n v="6144"/>
    <n v="147456"/>
    <n v="486.60480000000001"/>
    <n v="2222"/>
    <s v="Pet"/>
    <n v="90"/>
    <s v="No"/>
    <s v="No"/>
    <x v="0"/>
    <s v="Si"/>
    <s v="Si"/>
    <s v="No"/>
    <d v="2026-08-03T00:00:00"/>
    <s v=""/>
  </r>
  <r>
    <s v="M_L29 IZQ_"/>
    <x v="34"/>
    <x v="31"/>
    <n v="56"/>
    <m/>
    <m/>
    <x v="35"/>
    <n v="118"/>
    <x v="2"/>
    <n v="0.98333333333333328"/>
    <m/>
    <m/>
    <s v=""/>
    <d v="2026-06-03T00:00:00"/>
    <n v="5600"/>
    <n v="33600"/>
    <n v="504"/>
    <n v="2224"/>
    <s v="Pet"/>
    <n v="120"/>
    <s v="No"/>
    <s v="No"/>
    <x v="0"/>
    <s v="Si"/>
    <s v="Si"/>
    <s v="No"/>
    <d v="2026-09-01T00:00:00"/>
    <s v=""/>
  </r>
  <r>
    <s v="M_L29 DER_"/>
    <x v="70"/>
    <x v="68"/>
    <n v="54"/>
    <m/>
    <m/>
    <x v="128"/>
    <n v="79"/>
    <x v="3"/>
    <n v="0.87777777777777777"/>
    <s v="SACANDO"/>
    <m/>
    <s v=""/>
    <d v="2026-05-25T00:00:00"/>
    <n v="34560"/>
    <n v="207360"/>
    <n v="414.72"/>
    <n v="21447"/>
    <s v="Pet"/>
    <n v="90"/>
    <s v="No"/>
    <s v="No"/>
    <x v="0"/>
    <s v="Si"/>
    <s v="Si"/>
    <s v="No"/>
    <d v="2026-07-24T00:00:00"/>
    <s v=""/>
  </r>
  <r>
    <s v="M_L30_IZQ_"/>
    <x v="70"/>
    <x v="68"/>
    <n v="64"/>
    <m/>
    <m/>
    <x v="129"/>
    <n v="80"/>
    <x v="3"/>
    <n v="0.88888888888888884"/>
    <m/>
    <m/>
    <s v=""/>
    <d v="2026-05-26T00:00:00"/>
    <n v="40960"/>
    <n v="245760"/>
    <n v="491.52"/>
    <n v="21447"/>
    <s v="Pet"/>
    <n v="90"/>
    <s v="No"/>
    <s v="No"/>
    <x v="0"/>
    <s v="Si"/>
    <s v="Si"/>
    <s v="No"/>
    <d v="2026-07-25T00:00:00"/>
    <s v=""/>
  </r>
  <r>
    <s v="M_L30_DER_"/>
    <x v="70"/>
    <x v="68"/>
    <n v="32"/>
    <m/>
    <m/>
    <x v="128"/>
    <n v="79"/>
    <x v="3"/>
    <n v="0.87777777777777777"/>
    <m/>
    <m/>
    <s v=""/>
    <d v="2026-05-25T00:00:00"/>
    <n v="20480"/>
    <n v="122880"/>
    <n v="245.76"/>
    <n v="21447"/>
    <s v="Pet"/>
    <n v="90"/>
    <s v="No"/>
    <s v="No"/>
    <x v="0"/>
    <s v="Si"/>
    <s v="Si"/>
    <s v="No"/>
    <d v="2026-07-24T00:00:00"/>
    <s v=""/>
  </r>
  <r>
    <s v="M_O1_LAT"/>
    <x v="13"/>
    <x v="13"/>
    <n v="12"/>
    <m/>
    <m/>
    <x v="17"/>
    <n v="171"/>
    <x v="1"/>
    <n v="0.95"/>
    <m/>
    <s v="RETENIDO"/>
    <s v="Excluir"/>
    <d v="2026-05-27T00:00:00"/>
    <n v="540"/>
    <n v="16200"/>
    <n v="53.46"/>
    <n v="3751"/>
    <s v="Ret"/>
    <n v="180"/>
    <s v="No"/>
    <s v="No"/>
    <x v="0"/>
    <s v="Si"/>
    <s v="Si"/>
    <s v="No"/>
    <d v="2026-10-24T00:00:00"/>
    <s v=""/>
  </r>
  <r>
    <s v="M_O1"/>
    <x v="36"/>
    <x v="33"/>
    <n v="47"/>
    <m/>
    <m/>
    <x v="46"/>
    <n v="359"/>
    <x v="1"/>
    <n v="0.98356164383561639"/>
    <m/>
    <m/>
    <s v=""/>
    <d v="2026-05-30T00:00:00"/>
    <n v="18048"/>
    <n v="108288"/>
    <n v="227.40479999999999"/>
    <n v="9508"/>
    <s v="NR"/>
    <n v="365"/>
    <s v="No"/>
    <s v="No"/>
    <x v="0"/>
    <s v="Si"/>
    <s v="Si"/>
    <s v="No"/>
    <d v="2027-04-30T00:00:00"/>
    <s v=""/>
  </r>
  <r>
    <s v="M_O2"/>
    <x v="36"/>
    <x v="33"/>
    <n v="47"/>
    <m/>
    <m/>
    <x v="7"/>
    <n v="364"/>
    <x v="1"/>
    <n v="0.99726027397260275"/>
    <m/>
    <m/>
    <s v=""/>
    <d v="2026-06-04T00:00:00"/>
    <n v="18048"/>
    <n v="108288"/>
    <n v="227.40479999999999"/>
    <n v="9508"/>
    <s v="NR"/>
    <n v="365"/>
    <s v="No"/>
    <s v="No"/>
    <x v="0"/>
    <s v="Si"/>
    <s v="Si"/>
    <s v="No"/>
    <d v="2027-05-05T00:00:00"/>
    <s v=""/>
  </r>
  <r>
    <s v="M_O3"/>
    <x v="36"/>
    <x v="33"/>
    <n v="47"/>
    <m/>
    <m/>
    <x v="51"/>
    <n v="352"/>
    <x v="1"/>
    <n v="0.96438356164383565"/>
    <m/>
    <m/>
    <s v=""/>
    <d v="2026-05-23T00:00:00"/>
    <n v="18048"/>
    <n v="108288"/>
    <n v="227.40479999999999"/>
    <n v="9508"/>
    <s v="NR"/>
    <n v="365"/>
    <s v="No"/>
    <s v="No"/>
    <x v="0"/>
    <s v="Si"/>
    <s v="Si"/>
    <s v="No"/>
    <d v="2027-04-23T00:00:00"/>
    <s v=""/>
  </r>
  <r>
    <s v="M_O4"/>
    <x v="74"/>
    <x v="72"/>
    <n v="4"/>
    <m/>
    <m/>
    <x v="124"/>
    <n v="164"/>
    <x v="1"/>
    <n v="0.91111111111111109"/>
    <m/>
    <s v="SALDO ND"/>
    <s v="Excluir"/>
    <d v="2026-05-20T00:00:00"/>
    <n v="2016"/>
    <n v="8064"/>
    <n v="26.6112"/>
    <n v="7599"/>
    <s v="NR BBC"/>
    <n v="180"/>
    <s v="No"/>
    <s v="No"/>
    <x v="0"/>
    <s v="Si"/>
    <s v="Si"/>
    <s v="No"/>
    <d v="2026-10-17T00:00:00"/>
    <s v=""/>
  </r>
  <r>
    <s v="M_O5"/>
    <x v="36"/>
    <x v="33"/>
    <n v="47"/>
    <m/>
    <m/>
    <x v="49"/>
    <n v="358"/>
    <x v="1"/>
    <n v="0.98082191780821915"/>
    <m/>
    <m/>
    <s v=""/>
    <d v="2026-05-29T00:00:00"/>
    <n v="18048"/>
    <n v="108288"/>
    <n v="227.40479999999999"/>
    <n v="9508"/>
    <s v="NR"/>
    <n v="365"/>
    <s v="No"/>
    <s v="No"/>
    <x v="0"/>
    <s v="Si"/>
    <s v="Si"/>
    <s v="No"/>
    <d v="2027-04-29T00:00:00"/>
    <s v=""/>
  </r>
  <r>
    <s v="M_O6"/>
    <x v="36"/>
    <x v="33"/>
    <n v="47"/>
    <m/>
    <m/>
    <x v="46"/>
    <n v="359"/>
    <x v="1"/>
    <n v="0.98356164383561639"/>
    <m/>
    <m/>
    <s v=""/>
    <d v="2026-05-30T00:00:00"/>
    <n v="18048"/>
    <n v="108288"/>
    <n v="227.40479999999999"/>
    <n v="9508"/>
    <s v="NR"/>
    <n v="365"/>
    <s v="No"/>
    <s v="No"/>
    <x v="0"/>
    <s v="Si"/>
    <s v="Si"/>
    <s v="No"/>
    <d v="2027-04-30T00:00:00"/>
    <s v=""/>
  </r>
  <r>
    <s v="M_O7"/>
    <x v="36"/>
    <x v="33"/>
    <n v="47"/>
    <m/>
    <m/>
    <x v="11"/>
    <n v="362"/>
    <x v="1"/>
    <n v="0.99178082191780825"/>
    <m/>
    <m/>
    <s v=""/>
    <d v="2026-06-02T00:00:00"/>
    <n v="18048"/>
    <n v="108288"/>
    <n v="227.40479999999999"/>
    <n v="9508"/>
    <s v="NR"/>
    <n v="365"/>
    <s v="No"/>
    <s v="No"/>
    <x v="0"/>
    <s v="Si"/>
    <s v="Si"/>
    <s v="No"/>
    <d v="2027-05-03T00:00:00"/>
    <s v=""/>
  </r>
  <r>
    <s v="M_O8"/>
    <x v="36"/>
    <x v="33"/>
    <n v="47"/>
    <m/>
    <m/>
    <x v="72"/>
    <n v="354"/>
    <x v="1"/>
    <n v="0.96986301369863015"/>
    <m/>
    <m/>
    <s v=""/>
    <d v="2026-05-25T00:00:00"/>
    <n v="18048"/>
    <n v="108288"/>
    <n v="227.40479999999999"/>
    <n v="9508"/>
    <s v="NR"/>
    <n v="365"/>
    <s v="No"/>
    <s v="No"/>
    <x v="0"/>
    <s v="Si"/>
    <s v="Si"/>
    <s v="No"/>
    <d v="2027-04-25T00:00:00"/>
    <s v=""/>
  </r>
  <r>
    <s v="M_O9_"/>
    <x v="75"/>
    <x v="73"/>
    <n v="8"/>
    <m/>
    <m/>
    <x v="23"/>
    <n v="142"/>
    <x v="1"/>
    <n v="0.78888888888888886"/>
    <s v="ATRAS"/>
    <s v="SALDO ND"/>
    <s v="Excluir"/>
    <d v="2026-04-28T00:00:00"/>
    <n v="6240"/>
    <n v="24960"/>
    <n v="67.142399999999995"/>
    <n v="12283"/>
    <s v="Lata"/>
    <n v="180"/>
    <s v="No"/>
    <s v="No"/>
    <x v="0"/>
    <s v="Si"/>
    <s v="Si"/>
    <s v="No"/>
    <d v="2026-09-25T00:00:00"/>
    <s v=""/>
  </r>
  <r>
    <s v="M_O9_"/>
    <x v="75"/>
    <x v="73"/>
    <n v="6"/>
    <m/>
    <m/>
    <x v="131"/>
    <n v="143"/>
    <x v="1"/>
    <n v="0.7944444444444444"/>
    <m/>
    <s v="SALDO ND"/>
    <s v="Excluir"/>
    <d v="2026-04-29T00:00:00"/>
    <n v="4680"/>
    <n v="18720"/>
    <n v="50.3568"/>
    <n v="12283"/>
    <s v="Lata"/>
    <n v="180"/>
    <s v="No"/>
    <s v="No"/>
    <x v="0"/>
    <s v="Si"/>
    <s v="Si"/>
    <s v="No"/>
    <d v="2026-09-26T00:00:00"/>
    <s v=""/>
  </r>
  <r>
    <s v="M_O9_"/>
    <x v="75"/>
    <x v="73"/>
    <n v="12"/>
    <m/>
    <m/>
    <x v="125"/>
    <n v="159"/>
    <x v="1"/>
    <n v="0.8833333333333333"/>
    <m/>
    <s v="SALDO ND"/>
    <s v="Excluir"/>
    <d v="2026-05-15T00:00:00"/>
    <n v="9360"/>
    <n v="37440"/>
    <n v="100.7136"/>
    <n v="12283"/>
    <s v="Lata"/>
    <n v="180"/>
    <s v="No"/>
    <s v="No"/>
    <x v="0"/>
    <s v="Si"/>
    <s v="Si"/>
    <s v="No"/>
    <d v="2026-10-12T00:00:00"/>
    <s v=""/>
  </r>
  <r>
    <s v="M_O9_"/>
    <x v="75"/>
    <x v="73"/>
    <n v="1"/>
    <m/>
    <m/>
    <x v="132"/>
    <n v="126"/>
    <x v="1"/>
    <n v="0.7"/>
    <m/>
    <s v="SALDO ND"/>
    <s v="Excluir"/>
    <d v="2026-04-12T00:00:00"/>
    <n v="780"/>
    <n v="3120"/>
    <n v="8.3927999999999994"/>
    <n v="12283"/>
    <s v="Lata"/>
    <n v="180"/>
    <s v="No"/>
    <s v="No"/>
    <x v="2"/>
    <s v="Si"/>
    <s v="Si"/>
    <s v="No"/>
    <d v="2026-09-09T00:00:00"/>
    <s v=""/>
  </r>
  <r>
    <s v="M_O9_"/>
    <x v="74"/>
    <x v="72"/>
    <n v="1"/>
    <m/>
    <m/>
    <x v="113"/>
    <n v="156"/>
    <x v="1"/>
    <n v="0.8666666666666667"/>
    <m/>
    <s v="SALDO ND"/>
    <s v="Excluir"/>
    <d v="2026-05-12T00:00:00"/>
    <n v="504"/>
    <n v="2016"/>
    <n v="6.6528"/>
    <n v="7599"/>
    <s v="NR BBC"/>
    <n v="180"/>
    <s v="No"/>
    <s v="No"/>
    <x v="0"/>
    <s v="Si"/>
    <s v="Si"/>
    <s v="No"/>
    <d v="2026-10-09T00:00:00"/>
    <s v=""/>
  </r>
  <r>
    <s v="M_O9_"/>
    <x v="76"/>
    <x v="74"/>
    <m/>
    <n v="762"/>
    <m/>
    <x v="133"/>
    <n v="168"/>
    <x v="1"/>
    <n v="0.93333333333333335"/>
    <s v="ATRAS"/>
    <s v="SALDO ND"/>
    <s v="Excluir"/>
    <d v="2026-05-24T00:00:00"/>
    <n v="762"/>
    <n v="3048"/>
    <n v="8.1991200000000006"/>
    <n v="21159"/>
    <s v="Lata"/>
    <n v="180"/>
    <s v="No"/>
    <s v="No"/>
    <x v="0"/>
    <s v="Si"/>
    <s v="Si"/>
    <s v="No"/>
    <d v="2026-10-21T00:00:00"/>
    <s v=""/>
  </r>
  <r>
    <s v="M_O10"/>
    <x v="77"/>
    <x v="75"/>
    <n v="24"/>
    <m/>
    <m/>
    <x v="15"/>
    <n v="169"/>
    <x v="1"/>
    <n v="0.93888888888888888"/>
    <m/>
    <s v="SALDO ND"/>
    <s v="Excluir"/>
    <d v="2026-05-25T00:00:00"/>
    <n v="6240"/>
    <n v="37440"/>
    <n v="123.55200000000001"/>
    <n v="3787"/>
    <s v="NR"/>
    <n v="180"/>
    <s v="No"/>
    <s v="No"/>
    <x v="0"/>
    <s v="Si"/>
    <s v="Si"/>
    <s v="No"/>
    <d v="2026-10-22T00:00:00"/>
    <s v=""/>
  </r>
  <r>
    <s v="M_O10"/>
    <x v="78"/>
    <x v="76"/>
    <n v="1"/>
    <m/>
    <m/>
    <x v="134"/>
    <n v="34"/>
    <x v="4"/>
    <n v="0.18888888888888888"/>
    <s v="MEZCLADO 22/10/26"/>
    <s v="SALDO ND"/>
    <s v="Excluir"/>
    <d v="2026-01-10T00:00:00"/>
    <n v="360"/>
    <n v="1440"/>
    <n v="4.7519999999999998"/>
    <n v="21161"/>
    <s v="NR BBC"/>
    <n v="180"/>
    <s v="No"/>
    <s v="Si"/>
    <x v="2"/>
    <s v="Si"/>
    <s v="No"/>
    <s v="No"/>
    <d v="2026-06-09T00:00:00"/>
    <s v=""/>
  </r>
  <r>
    <s v="M_O10"/>
    <x v="78"/>
    <x v="76"/>
    <n v="1"/>
    <m/>
    <m/>
    <x v="134"/>
    <n v="34"/>
    <x v="4"/>
    <n v="0.18888888888888888"/>
    <s v="MEZCLADO 18/7/26"/>
    <s v="SALDO ND"/>
    <s v="Excluir"/>
    <d v="2026-01-10T00:00:00"/>
    <n v="360"/>
    <n v="1440"/>
    <n v="4.7519999999999998"/>
    <n v="21161"/>
    <s v="NR BBC"/>
    <n v="180"/>
    <s v="No"/>
    <s v="Si"/>
    <x v="2"/>
    <s v="Si"/>
    <s v="No"/>
    <s v="No"/>
    <d v="2026-06-09T00:00:00"/>
    <s v=""/>
  </r>
  <r>
    <s v="M_O11"/>
    <x v="76"/>
    <x v="74"/>
    <n v="12"/>
    <n v="360"/>
    <m/>
    <x v="16"/>
    <n v="172"/>
    <x v="1"/>
    <n v="0.9555555555555556"/>
    <m/>
    <s v="SALDO ND"/>
    <s v="Excluir"/>
    <d v="2026-05-28T00:00:00"/>
    <n v="9720"/>
    <n v="38880"/>
    <n v="104.5872"/>
    <n v="21159"/>
    <s v="Lata"/>
    <n v="180"/>
    <s v="No"/>
    <s v="No"/>
    <x v="0"/>
    <s v="Si"/>
    <s v="Si"/>
    <s v="No"/>
    <d v="2026-10-25T00:00:00"/>
    <s v=""/>
  </r>
  <r>
    <s v="M_O12"/>
    <x v="36"/>
    <x v="33"/>
    <n v="47"/>
    <m/>
    <m/>
    <x v="52"/>
    <n v="360"/>
    <x v="1"/>
    <n v="0.98630136986301364"/>
    <m/>
    <m/>
    <s v=""/>
    <d v="2026-05-31T00:00:00"/>
    <n v="18048"/>
    <n v="108288"/>
    <n v="227.40479999999999"/>
    <n v="9508"/>
    <s v="NR"/>
    <n v="365"/>
    <s v="No"/>
    <s v="No"/>
    <x v="0"/>
    <s v="Si"/>
    <s v="Si"/>
    <s v="No"/>
    <d v="2027-05-01T00:00:00"/>
    <s v=""/>
  </r>
  <r>
    <s v="M_O13"/>
    <x v="36"/>
    <x v="33"/>
    <n v="47"/>
    <m/>
    <m/>
    <x v="45"/>
    <n v="356"/>
    <x v="1"/>
    <n v="0.97534246575342465"/>
    <m/>
    <m/>
    <s v=""/>
    <d v="2026-05-27T00:00:00"/>
    <n v="18048"/>
    <n v="108288"/>
    <n v="227.40479999999999"/>
    <n v="9508"/>
    <s v="NR"/>
    <n v="365"/>
    <s v="No"/>
    <s v="No"/>
    <x v="0"/>
    <s v="Si"/>
    <s v="Si"/>
    <s v="No"/>
    <d v="2027-04-27T00:00:00"/>
    <s v=""/>
  </r>
  <r>
    <s v="M_O14"/>
    <x v="36"/>
    <x v="33"/>
    <n v="47"/>
    <m/>
    <m/>
    <x v="11"/>
    <n v="362"/>
    <x v="1"/>
    <n v="0.99178082191780825"/>
    <m/>
    <m/>
    <s v=""/>
    <d v="2026-06-02T00:00:00"/>
    <n v="18048"/>
    <n v="108288"/>
    <n v="227.40479999999999"/>
    <n v="9508"/>
    <s v="NR"/>
    <n v="365"/>
    <s v="No"/>
    <s v="No"/>
    <x v="0"/>
    <s v="Si"/>
    <s v="Si"/>
    <s v="No"/>
    <d v="2027-05-03T00:00:00"/>
    <s v=""/>
  </r>
  <r>
    <s v="M_O14_LAT"/>
    <x v="75"/>
    <x v="73"/>
    <n v="12"/>
    <m/>
    <m/>
    <x v="135"/>
    <n v="149"/>
    <x v="1"/>
    <n v="0.82777777777777772"/>
    <m/>
    <s v="SALDO ND"/>
    <s v="Excluir"/>
    <d v="2026-05-05T00:00:00"/>
    <n v="9360"/>
    <n v="37440"/>
    <n v="100.7136"/>
    <n v="12283"/>
    <s v="Lata"/>
    <n v="180"/>
    <s v="No"/>
    <s v="No"/>
    <x v="0"/>
    <s v="Si"/>
    <s v="Si"/>
    <s v="No"/>
    <d v="2026-10-02T00:00:00"/>
    <s v=""/>
  </r>
  <r>
    <s v="M_O15"/>
    <x v="36"/>
    <x v="33"/>
    <n v="47"/>
    <m/>
    <m/>
    <x v="46"/>
    <n v="359"/>
    <x v="1"/>
    <n v="0.98356164383561639"/>
    <m/>
    <m/>
    <s v=""/>
    <d v="2026-05-30T00:00:00"/>
    <n v="18048"/>
    <n v="108288"/>
    <n v="227.40479999999999"/>
    <n v="9508"/>
    <s v="NR"/>
    <n v="365"/>
    <s v="No"/>
    <s v="No"/>
    <x v="0"/>
    <s v="Si"/>
    <s v="Si"/>
    <s v="No"/>
    <d v="2027-04-30T00:00:00"/>
    <s v=""/>
  </r>
  <r>
    <s v="M_O16"/>
    <x v="36"/>
    <x v="33"/>
    <n v="47"/>
    <m/>
    <m/>
    <x v="59"/>
    <n v="351"/>
    <x v="1"/>
    <n v="0.9616438356164384"/>
    <m/>
    <m/>
    <s v=""/>
    <d v="2026-05-22T00:00:00"/>
    <n v="18048"/>
    <n v="108288"/>
    <n v="227.40479999999999"/>
    <n v="9508"/>
    <s v="NR"/>
    <n v="365"/>
    <s v="No"/>
    <s v="No"/>
    <x v="0"/>
    <s v="Si"/>
    <s v="Si"/>
    <s v="No"/>
    <d v="2027-04-22T00:00:00"/>
    <s v=""/>
  </r>
  <r>
    <s v="M_O17"/>
    <x v="33"/>
    <x v="30"/>
    <n v="32"/>
    <m/>
    <m/>
    <x v="11"/>
    <n v="362"/>
    <x v="1"/>
    <n v="0.99178082191780825"/>
    <m/>
    <m/>
    <s v=""/>
    <d v="2026-06-02T00:00:00"/>
    <n v="8320"/>
    <n v="49920"/>
    <n v="164.73599999999999"/>
    <n v="20050"/>
    <s v="NR"/>
    <n v="365"/>
    <s v="No"/>
    <s v="No"/>
    <x v="0"/>
    <s v="Si"/>
    <s v="Si"/>
    <s v="No"/>
    <d v="2027-05-03T00:00:00"/>
    <s v=""/>
  </r>
  <r>
    <s v="M_O18"/>
    <x v="36"/>
    <x v="33"/>
    <n v="47"/>
    <m/>
    <m/>
    <x v="46"/>
    <n v="359"/>
    <x v="1"/>
    <n v="0.98356164383561639"/>
    <m/>
    <m/>
    <s v=""/>
    <d v="2026-05-30T00:00:00"/>
    <n v="18048"/>
    <n v="108288"/>
    <n v="227.40479999999999"/>
    <n v="9508"/>
    <s v="NR"/>
    <n v="365"/>
    <s v="No"/>
    <s v="No"/>
    <x v="0"/>
    <s v="Si"/>
    <s v="Si"/>
    <s v="No"/>
    <d v="2027-04-30T00:00:00"/>
    <s v=""/>
  </r>
  <r>
    <s v="M_O19"/>
    <x v="36"/>
    <x v="33"/>
    <n v="47"/>
    <m/>
    <m/>
    <x v="4"/>
    <n v="357"/>
    <x v="1"/>
    <n v="0.9780821917808219"/>
    <m/>
    <m/>
    <s v=""/>
    <d v="2026-05-28T00:00:00"/>
    <n v="18048"/>
    <n v="108288"/>
    <n v="227.40479999999999"/>
    <n v="9508"/>
    <s v="NR"/>
    <n v="365"/>
    <s v="No"/>
    <s v="No"/>
    <x v="0"/>
    <s v="Si"/>
    <s v="Si"/>
    <s v="No"/>
    <d v="2027-04-28T00:00:00"/>
    <s v=""/>
  </r>
  <r>
    <s v="M_O20"/>
    <x v="36"/>
    <x v="33"/>
    <n v="47"/>
    <m/>
    <m/>
    <x v="13"/>
    <n v="361"/>
    <x v="1"/>
    <n v="0.989041095890411"/>
    <m/>
    <m/>
    <s v=""/>
    <d v="2026-06-01T00:00:00"/>
    <n v="18048"/>
    <n v="108288"/>
    <n v="227.40479999999999"/>
    <n v="9508"/>
    <s v="NR"/>
    <n v="365"/>
    <s v="No"/>
    <s v="No"/>
    <x v="0"/>
    <s v="Si"/>
    <s v="Si"/>
    <s v="No"/>
    <d v="2027-05-02T00:00:00"/>
    <s v=""/>
  </r>
  <r>
    <s v="M_O21"/>
    <x v="36"/>
    <x v="33"/>
    <n v="47"/>
    <m/>
    <m/>
    <x v="44"/>
    <n v="355"/>
    <x v="1"/>
    <n v="0.9726027397260274"/>
    <m/>
    <m/>
    <s v=""/>
    <d v="2026-05-26T00:00:00"/>
    <n v="18048"/>
    <n v="108288"/>
    <n v="227.40479999999999"/>
    <n v="9508"/>
    <s v="NR"/>
    <n v="365"/>
    <s v="No"/>
    <s v="No"/>
    <x v="0"/>
    <s v="Si"/>
    <s v="Si"/>
    <s v="No"/>
    <d v="2027-04-26T00:00:00"/>
    <s v=""/>
  </r>
  <r>
    <s v="M_O22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O23"/>
    <x v="36"/>
    <x v="33"/>
    <n v="47"/>
    <m/>
    <m/>
    <x v="4"/>
    <n v="357"/>
    <x v="1"/>
    <n v="0.9780821917808219"/>
    <m/>
    <m/>
    <s v=""/>
    <d v="2026-05-28T00:00:00"/>
    <n v="18048"/>
    <n v="108288"/>
    <n v="227.40479999999999"/>
    <n v="9508"/>
    <s v="NR"/>
    <n v="365"/>
    <s v="No"/>
    <s v="No"/>
    <x v="0"/>
    <s v="Si"/>
    <s v="Si"/>
    <s v="No"/>
    <d v="2027-04-28T00:00:00"/>
    <s v=""/>
  </r>
  <r>
    <s v="M_O24"/>
    <x v="36"/>
    <x v="33"/>
    <n v="47"/>
    <m/>
    <m/>
    <x v="49"/>
    <n v="358"/>
    <x v="1"/>
    <n v="0.98082191780821915"/>
    <m/>
    <m/>
    <s v=""/>
    <d v="2026-05-29T00:00:00"/>
    <n v="18048"/>
    <n v="108288"/>
    <n v="227.40479999999999"/>
    <n v="9508"/>
    <s v="NR"/>
    <n v="365"/>
    <s v="No"/>
    <s v="No"/>
    <x v="0"/>
    <s v="Si"/>
    <s v="Si"/>
    <s v="No"/>
    <d v="2027-04-29T00:00:00"/>
    <s v=""/>
  </r>
  <r>
    <s v="M_O25"/>
    <x v="79"/>
    <x v="77"/>
    <n v="6"/>
    <n v="48"/>
    <m/>
    <x v="14"/>
    <n v="173"/>
    <x v="1"/>
    <n v="0.96111111111111114"/>
    <m/>
    <s v="SALDO ND"/>
    <s v="Excluir"/>
    <d v="2026-05-29T00:00:00"/>
    <n v="2064"/>
    <n v="12384"/>
    <n v="40.867199999999997"/>
    <n v="7596"/>
    <s v="NR BBC"/>
    <n v="180"/>
    <s v="No"/>
    <s v="No"/>
    <x v="0"/>
    <s v="Si"/>
    <s v="Si"/>
    <s v="No"/>
    <d v="2026-10-26T00:00:00"/>
    <s v=""/>
  </r>
  <r>
    <s v="M_O26"/>
    <x v="36"/>
    <x v="33"/>
    <n v="35"/>
    <m/>
    <m/>
    <x v="108"/>
    <n v="349"/>
    <x v="1"/>
    <n v="0.95616438356164379"/>
    <m/>
    <m/>
    <s v=""/>
    <d v="2026-05-20T00:00:00"/>
    <n v="13440"/>
    <n v="80640"/>
    <n v="169.34399999999999"/>
    <n v="9508"/>
    <s v="NR"/>
    <n v="365"/>
    <s v="No"/>
    <s v="No"/>
    <x v="0"/>
    <s v="Si"/>
    <s v="Si"/>
    <s v="No"/>
    <d v="2027-04-20T00:00:00"/>
    <s v=""/>
  </r>
  <r>
    <s v="M_O27 "/>
    <x v="36"/>
    <x v="33"/>
    <n v="47"/>
    <m/>
    <m/>
    <x v="72"/>
    <n v="354"/>
    <x v="1"/>
    <n v="0.96986301369863015"/>
    <m/>
    <m/>
    <s v=""/>
    <d v="2026-05-25T00:00:00"/>
    <n v="18048"/>
    <n v="108288"/>
    <n v="227.40479999999999"/>
    <n v="9508"/>
    <s v="NR"/>
    <n v="365"/>
    <s v="No"/>
    <s v="No"/>
    <x v="0"/>
    <s v="Si"/>
    <s v="Si"/>
    <s v="No"/>
    <d v="2027-04-25T00:00:00"/>
    <s v=""/>
  </r>
  <r>
    <s v="M_O28 _"/>
    <x v="36"/>
    <x v="33"/>
    <n v="47"/>
    <m/>
    <m/>
    <x v="11"/>
    <n v="362"/>
    <x v="1"/>
    <n v="0.99178082191780825"/>
    <m/>
    <m/>
    <s v=""/>
    <d v="2026-06-02T00:00:00"/>
    <n v="18048"/>
    <n v="108288"/>
    <n v="227.40479999999999"/>
    <n v="9508"/>
    <s v="NR"/>
    <n v="365"/>
    <s v="No"/>
    <s v="No"/>
    <x v="0"/>
    <s v="Si"/>
    <s v="Si"/>
    <s v="No"/>
    <d v="2027-05-03T00:00:00"/>
    <s v=""/>
  </r>
  <r>
    <s v="E_O29_IZQ_"/>
    <x v="54"/>
    <x v="52"/>
    <n v="28"/>
    <m/>
    <m/>
    <x v="76"/>
    <n v="106"/>
    <x v="2"/>
    <n v="0.8833333333333333"/>
    <m/>
    <m/>
    <s v=""/>
    <d v="2026-05-22T00:00:00"/>
    <n v="1680"/>
    <n v="10080"/>
    <n v="201.6"/>
    <n v="21703"/>
    <s v="Pet"/>
    <n v="120"/>
    <s v="No"/>
    <s v="No"/>
    <x v="0"/>
    <s v="Si"/>
    <s v="Si"/>
    <s v="No"/>
    <d v="2026-08-20T00:00:00"/>
    <s v=""/>
  </r>
  <r>
    <s v="E_O30_IZQ_"/>
    <x v="40"/>
    <x v="38"/>
    <n v="9"/>
    <m/>
    <m/>
    <x v="107"/>
    <n v="114"/>
    <x v="2"/>
    <n v="0.95"/>
    <m/>
    <s v="SALDO ND"/>
    <s v="Excluir"/>
    <d v="2026-05-30T00:00:00"/>
    <n v="468"/>
    <n v="7020"/>
    <n v="70.2"/>
    <n v="7078"/>
    <s v="Pet"/>
    <n v="120"/>
    <s v="No"/>
    <s v="No"/>
    <x v="0"/>
    <s v="Si"/>
    <s v="Si"/>
    <s v="No"/>
    <d v="2026-08-28T00:00:00"/>
    <s v=""/>
  </r>
  <r>
    <s v="E_O31_IZQ_"/>
    <x v="40"/>
    <x v="38"/>
    <n v="20"/>
    <m/>
    <m/>
    <x v="107"/>
    <n v="114"/>
    <x v="2"/>
    <n v="0.95"/>
    <m/>
    <m/>
    <s v=""/>
    <d v="2026-05-30T00:00:00"/>
    <n v="1040"/>
    <n v="15600"/>
    <n v="156"/>
    <n v="7078"/>
    <s v="Pet"/>
    <n v="120"/>
    <s v="No"/>
    <s v="No"/>
    <x v="0"/>
    <s v="Si"/>
    <s v="Si"/>
    <s v="No"/>
    <d v="2026-08-28T00:00:00"/>
    <s v=""/>
  </r>
  <r>
    <s v="E_O32_IZQ_"/>
    <x v="34"/>
    <x v="31"/>
    <n v="2"/>
    <m/>
    <m/>
    <x v="36"/>
    <n v="117"/>
    <x v="2"/>
    <n v="0.97499999999999998"/>
    <m/>
    <m/>
    <s v=""/>
    <d v="2026-06-02T00:00:00"/>
    <n v="200"/>
    <n v="1200"/>
    <n v="18"/>
    <n v="2224"/>
    <s v="Pet"/>
    <n v="120"/>
    <s v="No"/>
    <s v="No"/>
    <x v="0"/>
    <s v="Si"/>
    <s v="Si"/>
    <s v="No"/>
    <d v="2026-08-31T00:00:00"/>
    <s v=""/>
  </r>
  <r>
    <s v="E_O33_IZQ_"/>
    <x v="34"/>
    <x v="31"/>
    <n v="32"/>
    <m/>
    <m/>
    <x v="36"/>
    <n v="117"/>
    <x v="2"/>
    <n v="0.97499999999999998"/>
    <m/>
    <m/>
    <s v=""/>
    <d v="2026-06-02T00:00:00"/>
    <n v="3200"/>
    <n v="19200"/>
    <n v="288"/>
    <n v="2224"/>
    <s v="Pet"/>
    <n v="120"/>
    <s v="No"/>
    <s v="No"/>
    <x v="0"/>
    <s v="Si"/>
    <s v="Si"/>
    <s v="No"/>
    <d v="2026-08-31T00:00:00"/>
    <s v=""/>
  </r>
  <r>
    <s v="E_O34_IZQ_"/>
    <x v="40"/>
    <x v="38"/>
    <n v="42"/>
    <m/>
    <m/>
    <x v="107"/>
    <n v="114"/>
    <x v="2"/>
    <n v="0.95"/>
    <m/>
    <m/>
    <s v=""/>
    <d v="2026-05-30T00:00:00"/>
    <n v="2184"/>
    <n v="32760"/>
    <n v="327.60000000000002"/>
    <n v="7078"/>
    <s v="Pet"/>
    <n v="120"/>
    <s v="No"/>
    <s v="No"/>
    <x v="0"/>
    <s v="Si"/>
    <s v="Si"/>
    <s v="No"/>
    <d v="2026-08-28T00:00:00"/>
    <s v=""/>
  </r>
  <r>
    <s v="E_O35_IZQ_"/>
    <x v="34"/>
    <x v="31"/>
    <n v="28"/>
    <m/>
    <m/>
    <x v="36"/>
    <n v="117"/>
    <x v="2"/>
    <n v="0.97499999999999998"/>
    <m/>
    <m/>
    <s v=""/>
    <d v="2026-06-02T00:00:00"/>
    <n v="2800"/>
    <n v="16800"/>
    <n v="252"/>
    <n v="2224"/>
    <s v="Pet"/>
    <n v="120"/>
    <s v="No"/>
    <s v="No"/>
    <x v="0"/>
    <s v="Si"/>
    <s v="Si"/>
    <s v="No"/>
    <d v="2026-08-31T00:00:00"/>
    <s v=""/>
  </r>
  <r>
    <s v="E_O36_IZQ_"/>
    <x v="38"/>
    <x v="36"/>
    <n v="38"/>
    <n v="84"/>
    <m/>
    <x v="39"/>
    <n v="86"/>
    <x v="3"/>
    <n v="0.9555555555555556"/>
    <m/>
    <m/>
    <s v=""/>
    <d v="2026-06-01T00:00:00"/>
    <n v="5214"/>
    <n v="156420"/>
    <n v="312.83999999999997"/>
    <n v="3810"/>
    <s v="Pet"/>
    <n v="90"/>
    <s v="No"/>
    <s v="No"/>
    <x v="0"/>
    <s v="Si"/>
    <s v="Si"/>
    <s v="No"/>
    <d v="2026-07-31T00:00:00"/>
    <s v=""/>
  </r>
  <r>
    <s v="E_O37_IZQ_"/>
    <x v="37"/>
    <x v="34"/>
    <n v="30"/>
    <m/>
    <m/>
    <x v="38"/>
    <n v="82"/>
    <x v="3"/>
    <n v="0.91111111111111109"/>
    <m/>
    <m/>
    <s v=""/>
    <d v="2026-05-28T00:00:00"/>
    <n v="2880"/>
    <n v="69120"/>
    <n v="228.096"/>
    <n v="2222"/>
    <s v="Pet"/>
    <n v="90"/>
    <s v="No"/>
    <s v="No"/>
    <x v="0"/>
    <s v="Si"/>
    <s v="Si"/>
    <s v="No"/>
    <d v="2026-07-27T00:00:00"/>
    <s v=""/>
  </r>
  <r>
    <s v="E_O38_IZQ_"/>
    <x v="70"/>
    <x v="68"/>
    <m/>
    <n v="636"/>
    <m/>
    <x v="136"/>
    <n v="69"/>
    <x v="3"/>
    <n v="0.76666666666666672"/>
    <m/>
    <s v="SALDO ND"/>
    <s v="Excluir"/>
    <d v="2026-05-15T00:00:00"/>
    <n v="636"/>
    <n v="3816"/>
    <n v="7.6319999999999997"/>
    <n v="21447"/>
    <s v="Pet"/>
    <n v="90"/>
    <s v="No"/>
    <s v="Si"/>
    <x v="0"/>
    <s v="Si"/>
    <s v="Si"/>
    <s v="No"/>
    <d v="2026-07-14T00:00:00"/>
    <s v=""/>
  </r>
  <r>
    <s v="E_O39_IZQ_"/>
    <x v="34"/>
    <x v="31"/>
    <n v="9"/>
    <m/>
    <m/>
    <x v="137"/>
    <n v="105"/>
    <x v="2"/>
    <n v="0.875"/>
    <m/>
    <s v="SALDO ND"/>
    <s v="Excluir"/>
    <d v="2026-05-21T00:00:00"/>
    <n v="900"/>
    <n v="5400"/>
    <n v="81"/>
    <n v="2224"/>
    <s v="Pet"/>
    <n v="120"/>
    <s v="No"/>
    <s v="No"/>
    <x v="0"/>
    <s v="Si"/>
    <s v="Si"/>
    <s v="No"/>
    <d v="2026-08-19T00:00:00"/>
    <s v=""/>
  </r>
  <r>
    <s v="E_O40_IZQ_"/>
    <x v="37"/>
    <x v="34"/>
    <n v="42"/>
    <m/>
    <m/>
    <x v="40"/>
    <n v="90"/>
    <x v="2"/>
    <n v="1"/>
    <s v="s"/>
    <m/>
    <s v=""/>
    <d v="2026-06-05T00:00:00"/>
    <n v="4032"/>
    <n v="96768"/>
    <n v="319.33440000000002"/>
    <n v="2222"/>
    <s v="Pet"/>
    <n v="90"/>
    <s v="No"/>
    <s v="No"/>
    <x v="0"/>
    <s v="Si"/>
    <s v="Si"/>
    <s v="No"/>
    <d v="2026-08-04T00:00:00"/>
    <s v=""/>
  </r>
  <r>
    <s v="E_O41_IZQ_"/>
    <x v="37"/>
    <x v="34"/>
    <n v="40"/>
    <m/>
    <m/>
    <x v="74"/>
    <n v="83"/>
    <x v="3"/>
    <n v="0.92222222222222228"/>
    <m/>
    <m/>
    <s v=""/>
    <d v="2026-05-29T00:00:00"/>
    <n v="3840"/>
    <n v="92160"/>
    <n v="304.12799999999999"/>
    <n v="2222"/>
    <s v="Pet"/>
    <n v="90"/>
    <s v="No"/>
    <s v="No"/>
    <x v="0"/>
    <s v="Si"/>
    <s v="Si"/>
    <s v="No"/>
    <d v="2026-07-28T00:00:00"/>
    <s v=""/>
  </r>
  <r>
    <s v="E_O42_IZQ_"/>
    <x v="37"/>
    <x v="34"/>
    <n v="30"/>
    <m/>
    <m/>
    <x v="74"/>
    <n v="83"/>
    <x v="3"/>
    <n v="0.92222222222222228"/>
    <m/>
    <m/>
    <s v=""/>
    <d v="2026-05-29T00:00:00"/>
    <n v="2880"/>
    <n v="69120"/>
    <n v="228.096"/>
    <n v="2222"/>
    <s v="Pet"/>
    <n v="90"/>
    <s v="No"/>
    <s v="No"/>
    <x v="0"/>
    <s v="Si"/>
    <s v="Si"/>
    <s v="No"/>
    <d v="2026-07-28T00:00:00"/>
    <s v=""/>
  </r>
  <r>
    <s v="E_O43_IZQ_"/>
    <x v="70"/>
    <x v="68"/>
    <n v="12"/>
    <m/>
    <m/>
    <x v="138"/>
    <n v="58"/>
    <x v="4"/>
    <n v="0.64444444444444449"/>
    <m/>
    <s v="SALDO ND"/>
    <s v="Excluir"/>
    <d v="2026-05-04T00:00:00"/>
    <n v="7680"/>
    <n v="46080"/>
    <n v="92.16"/>
    <n v="21447"/>
    <s v="Pet"/>
    <n v="90"/>
    <s v="No"/>
    <s v="Si"/>
    <x v="2"/>
    <s v="Si"/>
    <s v="Si"/>
    <s v="No"/>
    <d v="2026-07-03T00:00:00"/>
    <s v=""/>
  </r>
  <r>
    <s v="E_O44_IZQ_"/>
    <x v="70"/>
    <x v="68"/>
    <n v="39"/>
    <m/>
    <m/>
    <x v="118"/>
    <n v="78"/>
    <x v="3"/>
    <n v="0.8666666666666667"/>
    <m/>
    <m/>
    <s v=""/>
    <d v="2026-05-24T00:00:00"/>
    <n v="24960"/>
    <n v="149760"/>
    <n v="299.52"/>
    <n v="21447"/>
    <s v="Pet"/>
    <n v="90"/>
    <s v="No"/>
    <s v="No"/>
    <x v="0"/>
    <s v="Si"/>
    <s v="Si"/>
    <s v="No"/>
    <d v="2026-07-23T00:00:00"/>
    <s v=""/>
  </r>
  <r>
    <s v="E_O45_IZQ_"/>
    <x v="40"/>
    <x v="38"/>
    <n v="42"/>
    <m/>
    <m/>
    <x v="107"/>
    <n v="114"/>
    <x v="2"/>
    <n v="0.95"/>
    <m/>
    <m/>
    <s v=""/>
    <d v="2026-05-30T00:00:00"/>
    <n v="2184"/>
    <n v="32760"/>
    <n v="327.60000000000002"/>
    <n v="7078"/>
    <s v="Pet"/>
    <n v="120"/>
    <s v="No"/>
    <s v="No"/>
    <x v="0"/>
    <s v="Si"/>
    <s v="Si"/>
    <s v="No"/>
    <d v="2026-08-28T00:00:00"/>
    <s v=""/>
  </r>
  <r>
    <s v="E_O46_IZQ_"/>
    <x v="40"/>
    <x v="38"/>
    <n v="42"/>
    <m/>
    <m/>
    <x v="107"/>
    <n v="114"/>
    <x v="2"/>
    <n v="0.95"/>
    <m/>
    <m/>
    <s v=""/>
    <d v="2026-05-30T00:00:00"/>
    <n v="2184"/>
    <n v="32760"/>
    <n v="327.60000000000002"/>
    <n v="7078"/>
    <s v="Pet"/>
    <n v="120"/>
    <s v="No"/>
    <s v="No"/>
    <x v="0"/>
    <s v="Si"/>
    <s v="Si"/>
    <s v="No"/>
    <d v="2026-08-28T00:00:00"/>
    <s v=""/>
  </r>
  <r>
    <s v="E_O47_IZQ_"/>
    <x v="40"/>
    <x v="38"/>
    <n v="26"/>
    <m/>
    <m/>
    <x v="77"/>
    <n v="115"/>
    <x v="2"/>
    <n v="0.95833333333333337"/>
    <m/>
    <m/>
    <s v=""/>
    <d v="2026-05-31T00:00:00"/>
    <n v="1352"/>
    <n v="20280"/>
    <n v="202.8"/>
    <n v="7078"/>
    <s v="Pet"/>
    <n v="120"/>
    <s v="No"/>
    <s v="No"/>
    <x v="0"/>
    <s v="Si"/>
    <s v="Si"/>
    <s v="No"/>
    <d v="2026-08-29T00:00:00"/>
    <s v=""/>
  </r>
  <r>
    <s v="E_O48_IZQ_"/>
    <x v="54"/>
    <x v="52"/>
    <n v="18"/>
    <m/>
    <m/>
    <x v="0"/>
    <s v=""/>
    <x v="0"/>
    <s v=""/>
    <m/>
    <m/>
    <s v=""/>
    <s v=""/>
    <n v="1080"/>
    <n v="6480"/>
    <n v="129.6"/>
    <n v="21703"/>
    <s v="Pet"/>
    <n v="120"/>
    <s v="No"/>
    <s v="No"/>
    <x v="0"/>
    <s v="Si"/>
    <s v="Si"/>
    <s v="No"/>
    <n v="-30"/>
    <s v=""/>
  </r>
  <r>
    <s v="E_O49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O50_"/>
    <x v="44"/>
    <x v="42"/>
    <n v="19"/>
    <m/>
    <m/>
    <x v="47"/>
    <n v="263"/>
    <x v="1"/>
    <n v="0.97407407407407409"/>
    <m/>
    <m/>
    <s v=""/>
    <d v="2026-05-29T00:00:00"/>
    <n v="4750"/>
    <n v="57000"/>
    <n v="188.1"/>
    <n v="22256"/>
    <s v="Lata"/>
    <n v="270"/>
    <s v="No"/>
    <s v="No"/>
    <x v="0"/>
    <s v="Si"/>
    <s v="Si"/>
    <s v="No"/>
    <d v="2027-01-24T00:00:00"/>
    <s v=""/>
  </r>
  <r>
    <s v="M_O51_DER"/>
    <x v="63"/>
    <x v="61"/>
    <n v="48"/>
    <m/>
    <m/>
    <x v="47"/>
    <n v="263"/>
    <x v="1"/>
    <n v="0.97407407407407409"/>
    <m/>
    <m/>
    <s v=""/>
    <d v="2026-05-29T00:00:00"/>
    <n v="11520"/>
    <n v="69120"/>
    <n v="207.36"/>
    <n v="20463"/>
    <s v="NR"/>
    <n v="270"/>
    <s v="No"/>
    <s v="No"/>
    <x v="0"/>
    <s v="Si"/>
    <s v="Si"/>
    <s v="No"/>
    <d v="2027-01-24T00:00:00"/>
    <s v=""/>
  </r>
  <r>
    <s v="M_O51_IZQ"/>
    <x v="63"/>
    <x v="61"/>
    <n v="48"/>
    <m/>
    <m/>
    <x v="33"/>
    <n v="265"/>
    <x v="1"/>
    <n v="0.98148148148148151"/>
    <m/>
    <m/>
    <s v=""/>
    <d v="2026-05-31T00:00:00"/>
    <n v="11520"/>
    <n v="69120"/>
    <n v="207.36"/>
    <n v="20463"/>
    <s v="NR"/>
    <n v="270"/>
    <s v="No"/>
    <s v="No"/>
    <x v="0"/>
    <s v="Si"/>
    <s v="Si"/>
    <s v="No"/>
    <d v="2027-01-26T00:00:00"/>
    <s v=""/>
  </r>
  <r>
    <s v="M_O52_DER"/>
    <x v="73"/>
    <x v="71"/>
    <n v="24"/>
    <m/>
    <m/>
    <x v="60"/>
    <n v="246"/>
    <x v="1"/>
    <n v="0.91111111111111109"/>
    <s v="AL 240"/>
    <m/>
    <s v=""/>
    <d v="2026-05-12T00:00:00"/>
    <n v="6240"/>
    <n v="37440"/>
    <n v="123.55200000000001"/>
    <n v="22866"/>
    <s v="NR"/>
    <n v="270"/>
    <s v="No"/>
    <s v="No"/>
    <x v="0"/>
    <s v="Si"/>
    <s v="Si"/>
    <s v="No"/>
    <d v="2027-01-07T00:00:00"/>
    <s v=""/>
  </r>
  <r>
    <s v="M_O52_IZQ"/>
    <x v="71"/>
    <x v="69"/>
    <n v="54"/>
    <m/>
    <m/>
    <x v="119"/>
    <n v="268"/>
    <x v="1"/>
    <n v="0.99259259259259258"/>
    <m/>
    <m/>
    <s v=""/>
    <d v="2026-06-03T00:00:00"/>
    <n v="35640"/>
    <n v="213840"/>
    <n v="575.2296"/>
    <n v="21203"/>
    <s v="Lata"/>
    <n v="270"/>
    <s v="No"/>
    <s v="No"/>
    <x v="0"/>
    <s v="Si"/>
    <s v="Si"/>
    <s v="No"/>
    <d v="2027-01-29T00:00:00"/>
    <s v=""/>
  </r>
  <r>
    <s v="M_O53_DER_"/>
    <x v="72"/>
    <x v="70"/>
    <n v="10"/>
    <m/>
    <m/>
    <x v="59"/>
    <n v="351"/>
    <x v="1"/>
    <n v="0.9616438356164384"/>
    <m/>
    <s v="SALDO ND"/>
    <s v="Excluir"/>
    <d v="2026-05-22T00:00:00"/>
    <n v="4680"/>
    <n v="28080"/>
    <n v="75.535200000000003"/>
    <n v="17155"/>
    <s v="Lata"/>
    <n v="365"/>
    <s v="No"/>
    <s v="No"/>
    <x v="0"/>
    <s v="Si"/>
    <s v="Si"/>
    <s v="No"/>
    <d v="2027-04-22T00:00:00"/>
    <s v=""/>
  </r>
  <r>
    <s v="M_O53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O53_IZQ_"/>
    <x v="80"/>
    <x v="78"/>
    <n v="2"/>
    <m/>
    <m/>
    <x v="139"/>
    <n v="332"/>
    <x v="1"/>
    <n v="0.90958904109589045"/>
    <m/>
    <s v="SALDO ND"/>
    <s v="Excluir"/>
    <d v="2026-05-03T00:00:00"/>
    <n v="640"/>
    <n v="3840"/>
    <n v="18.1632"/>
    <n v="22579"/>
    <s v="Lata"/>
    <n v="365"/>
    <s v="No"/>
    <s v="No"/>
    <x v="0"/>
    <s v="Si"/>
    <s v="Si"/>
    <s v="No"/>
    <d v="2027-04-03T00:00:00"/>
    <s v=""/>
  </r>
  <r>
    <s v="M_N1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N1_IZQ_"/>
    <x v="81"/>
    <x v="79"/>
    <n v="47"/>
    <m/>
    <m/>
    <x v="51"/>
    <n v="352"/>
    <x v="1"/>
    <n v="0.96438356164383565"/>
    <m/>
    <s v="MAQUILA"/>
    <s v="Excluir"/>
    <d v="2026-05-23T00:00:00"/>
    <n v="7050"/>
    <n v="169200"/>
    <n v="455.14800000000002"/>
    <n v="17158"/>
    <s v="Lata"/>
    <n v="365"/>
    <s v="No"/>
    <s v="No"/>
    <x v="0"/>
    <s v="Si"/>
    <s v="Si"/>
    <s v="No"/>
    <d v="2027-04-23T00:00:00"/>
    <s v=""/>
  </r>
  <r>
    <s v="M_N2_DER_"/>
    <x v="81"/>
    <x v="79"/>
    <n v="75"/>
    <m/>
    <m/>
    <x v="51"/>
    <n v="352"/>
    <x v="1"/>
    <n v="0.96438356164383565"/>
    <m/>
    <s v="MAQUILA"/>
    <s v="Excluir"/>
    <d v="2026-05-23T00:00:00"/>
    <n v="11250"/>
    <n v="270000"/>
    <n v="726.3"/>
    <n v="17158"/>
    <s v="Lata"/>
    <n v="365"/>
    <s v="No"/>
    <s v="No"/>
    <x v="0"/>
    <s v="Si"/>
    <s v="Si"/>
    <s v="No"/>
    <d v="2027-04-23T00:00:00"/>
    <s v=""/>
  </r>
  <r>
    <s v="M_N2_IZQ_"/>
    <x v="72"/>
    <x v="70"/>
    <n v="6"/>
    <m/>
    <m/>
    <x v="140"/>
    <n v="314"/>
    <x v="1"/>
    <n v="0.86027397260273974"/>
    <m/>
    <s v="SALDO ND"/>
    <s v="Excluir"/>
    <d v="2026-04-15T00:00:00"/>
    <n v="2808"/>
    <n v="16848"/>
    <n v="45.321120000000001"/>
    <n v="17155"/>
    <s v="Lata"/>
    <n v="365"/>
    <s v="No"/>
    <s v="No"/>
    <x v="0"/>
    <s v="Si"/>
    <s v="Si"/>
    <s v="No"/>
    <d v="2027-03-16T00:00:00"/>
    <s v=""/>
  </r>
  <r>
    <s v="M_N3_DER_"/>
    <x v="71"/>
    <x v="69"/>
    <n v="75"/>
    <m/>
    <m/>
    <x v="119"/>
    <n v="268"/>
    <x v="1"/>
    <n v="0.99259259259259258"/>
    <m/>
    <m/>
    <s v=""/>
    <d v="2026-06-03T00:00:00"/>
    <n v="49500"/>
    <n v="297000"/>
    <n v="798.93"/>
    <n v="21203"/>
    <s v="Lata"/>
    <n v="270"/>
    <s v="No"/>
    <s v="No"/>
    <x v="0"/>
    <s v="Si"/>
    <s v="Si"/>
    <s v="No"/>
    <d v="2027-01-29T00:00:00"/>
    <s v=""/>
  </r>
  <r>
    <s v="M_N3_IZQ_"/>
    <x v="37"/>
    <x v="34"/>
    <n v="1"/>
    <m/>
    <m/>
    <x v="68"/>
    <n v="74"/>
    <x v="3"/>
    <n v="0.82222222222222219"/>
    <m/>
    <s v="SALDO ND"/>
    <s v="Excluir"/>
    <d v="2026-05-20T00:00:00"/>
    <n v="96"/>
    <n v="2304"/>
    <n v="7.6032000000000002"/>
    <n v="2222"/>
    <s v="Pet"/>
    <n v="90"/>
    <s v="No"/>
    <s v="Si"/>
    <x v="0"/>
    <s v="Si"/>
    <s v="Si"/>
    <s v="No"/>
    <d v="2026-07-19T00:00:00"/>
    <s v=""/>
  </r>
  <r>
    <s v="M_N3_IZQ_"/>
    <x v="65"/>
    <x v="63"/>
    <n v="14"/>
    <m/>
    <m/>
    <x v="28"/>
    <n v="264"/>
    <x v="1"/>
    <n v="0.97777777777777775"/>
    <m/>
    <s v="SALDO ND"/>
    <s v="Excluir"/>
    <d v="2026-05-30T00:00:00"/>
    <n v="8400"/>
    <n v="50400"/>
    <n v="135.57599999999999"/>
    <n v="9909"/>
    <s v="Lata"/>
    <n v="270"/>
    <s v="No"/>
    <s v="No"/>
    <x v="0"/>
    <s v="Si"/>
    <s v="Si"/>
    <s v="No"/>
    <d v="2027-01-25T00:00:00"/>
    <s v=""/>
  </r>
  <r>
    <s v="M_N4_DER_"/>
    <x v="71"/>
    <x v="69"/>
    <n v="75"/>
    <m/>
    <m/>
    <x v="27"/>
    <n v="270"/>
    <x v="1"/>
    <n v="1"/>
    <m/>
    <m/>
    <s v=""/>
    <d v="2026-06-05T00:00:00"/>
    <n v="49500"/>
    <n v="297000"/>
    <n v="798.93"/>
    <n v="21203"/>
    <s v="Lata"/>
    <n v="270"/>
    <s v="No"/>
    <s v="No"/>
    <x v="0"/>
    <s v="Si"/>
    <s v="Si"/>
    <s v="No"/>
    <d v="2027-01-31T00:00:00"/>
    <s v=""/>
  </r>
  <r>
    <s v="M_N4_IZQ_"/>
    <x v="71"/>
    <x v="69"/>
    <n v="75"/>
    <m/>
    <m/>
    <x v="31"/>
    <n v="269"/>
    <x v="1"/>
    <n v="0.99629629629629635"/>
    <m/>
    <m/>
    <s v=""/>
    <d v="2026-06-04T00:00:00"/>
    <n v="49500"/>
    <n v="297000"/>
    <n v="798.93"/>
    <n v="21203"/>
    <s v="Lata"/>
    <n v="270"/>
    <s v="No"/>
    <s v="No"/>
    <x v="0"/>
    <s v="Si"/>
    <s v="Si"/>
    <s v="No"/>
    <d v="2027-01-30T00:00:00"/>
    <s v=""/>
  </r>
  <r>
    <s v="M_N5_DER_"/>
    <x v="71"/>
    <x v="69"/>
    <n v="75"/>
    <m/>
    <m/>
    <x v="31"/>
    <n v="269"/>
    <x v="1"/>
    <n v="0.99629629629629635"/>
    <m/>
    <m/>
    <s v=""/>
    <d v="2026-06-04T00:00:00"/>
    <n v="49500"/>
    <n v="297000"/>
    <n v="798.93"/>
    <n v="21203"/>
    <s v="Lata"/>
    <n v="270"/>
    <s v="No"/>
    <s v="No"/>
    <x v="0"/>
    <s v="Si"/>
    <s v="Si"/>
    <s v="No"/>
    <d v="2027-01-30T00:00:00"/>
    <s v=""/>
  </r>
  <r>
    <s v="M_N5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N6_DER_"/>
    <x v="59"/>
    <x v="57"/>
    <n v="1"/>
    <m/>
    <m/>
    <x v="20"/>
    <n v="261"/>
    <x v="1"/>
    <n v="0.96666666666666667"/>
    <s v="MAL ESTADO"/>
    <s v="SALDO ND"/>
    <s v="Excluir"/>
    <d v="2026-05-27T00:00:00"/>
    <n v="250"/>
    <n v="3000"/>
    <n v="9.9"/>
    <n v="22006"/>
    <s v="Lata"/>
    <n v="270"/>
    <s v="No"/>
    <s v="No"/>
    <x v="0"/>
    <s v="Si"/>
    <s v="Si"/>
    <s v="No"/>
    <d v="2027-01-22T00:00:00"/>
    <s v=""/>
  </r>
  <r>
    <s v="M_N6_IZQ_"/>
    <x v="82"/>
    <x v="80"/>
    <n v="47"/>
    <m/>
    <m/>
    <x v="55"/>
    <n v="350"/>
    <x v="1"/>
    <n v="0.95890410958904104"/>
    <m/>
    <m/>
    <s v=""/>
    <d v="2026-05-21T00:00:00"/>
    <n v="5499"/>
    <n v="131976"/>
    <n v="355.01544000000001"/>
    <n v="17154"/>
    <s v="Lata"/>
    <n v="365"/>
    <s v="No"/>
    <s v="No"/>
    <x v="0"/>
    <s v="Si"/>
    <s v="Si"/>
    <s v="No"/>
    <d v="2027-04-21T00:00:00"/>
    <s v=""/>
  </r>
  <r>
    <s v="M_N7_DER_"/>
    <x v="72"/>
    <x v="70"/>
    <n v="10"/>
    <m/>
    <m/>
    <x v="141"/>
    <n v="319"/>
    <x v="1"/>
    <n v="0.87397260273972599"/>
    <m/>
    <s v="SALDO ND"/>
    <s v="Excluir"/>
    <d v="2026-04-20T00:00:00"/>
    <n v="4680"/>
    <n v="28080"/>
    <n v="75.535200000000003"/>
    <n v="17155"/>
    <s v="Lata"/>
    <n v="365"/>
    <s v="No"/>
    <s v="No"/>
    <x v="0"/>
    <s v="Si"/>
    <s v="Si"/>
    <s v="No"/>
    <d v="2027-03-21T00:00:00"/>
    <s v=""/>
  </r>
  <r>
    <s v="M_N7_IZQ_"/>
    <x v="59"/>
    <x v="57"/>
    <n v="31"/>
    <m/>
    <m/>
    <x v="142"/>
    <n v="262"/>
    <x v="1"/>
    <n v="0.97037037037037033"/>
    <m/>
    <m/>
    <s v=""/>
    <d v="2026-05-28T00:00:00"/>
    <n v="7750"/>
    <n v="93000"/>
    <n v="306.89999999999998"/>
    <n v="22006"/>
    <s v="Lata"/>
    <n v="270"/>
    <s v="No"/>
    <s v="No"/>
    <x v="0"/>
    <s v="Si"/>
    <s v="Si"/>
    <s v="No"/>
    <d v="2027-01-23T00:00:00"/>
    <s v=""/>
  </r>
  <r>
    <s v="M_N8_DER_"/>
    <x v="59"/>
    <x v="57"/>
    <n v="59"/>
    <m/>
    <m/>
    <x v="142"/>
    <n v="262"/>
    <x v="1"/>
    <n v="0.97037037037037033"/>
    <m/>
    <m/>
    <s v=""/>
    <d v="2026-05-28T00:00:00"/>
    <n v="14750"/>
    <n v="177000"/>
    <n v="584.1"/>
    <n v="22006"/>
    <s v="Lata"/>
    <n v="270"/>
    <s v="No"/>
    <s v="No"/>
    <x v="0"/>
    <s v="Si"/>
    <s v="Si"/>
    <s v="No"/>
    <d v="2027-01-23T00:00:00"/>
    <s v=""/>
  </r>
  <r>
    <s v="M_N8_IZQ_"/>
    <x v="41"/>
    <x v="39"/>
    <n v="11"/>
    <m/>
    <m/>
    <x v="43"/>
    <n v="338"/>
    <x v="1"/>
    <n v="0.92602739726027394"/>
    <m/>
    <s v="SALDO ND"/>
    <s v="Excluir"/>
    <d v="2026-05-09T00:00:00"/>
    <n v="2860"/>
    <n v="17160"/>
    <n v="56.628"/>
    <n v="21255"/>
    <s v="NR"/>
    <n v="365"/>
    <s v="No"/>
    <s v="No"/>
    <x v="0"/>
    <s v="Si"/>
    <s v="Si"/>
    <s v="No"/>
    <d v="2027-04-09T00:00:00"/>
    <s v=""/>
  </r>
  <r>
    <s v="M_N8_IZQ_"/>
    <x v="59"/>
    <x v="57"/>
    <n v="1"/>
    <m/>
    <m/>
    <x v="142"/>
    <n v="262"/>
    <x v="1"/>
    <n v="0.97037037037037033"/>
    <m/>
    <s v="SALDO ND"/>
    <s v="Excluir"/>
    <d v="2026-05-28T00:00:00"/>
    <n v="250"/>
    <n v="3000"/>
    <n v="9.9"/>
    <n v="22006"/>
    <s v="Lata"/>
    <n v="270"/>
    <s v="No"/>
    <s v="No"/>
    <x v="0"/>
    <s v="Si"/>
    <s v="Si"/>
    <s v="No"/>
    <d v="2027-01-23T00:00:00"/>
    <s v=""/>
  </r>
  <r>
    <s v="M_N9_DER_"/>
    <x v="80"/>
    <x v="78"/>
    <n v="2"/>
    <m/>
    <m/>
    <x v="139"/>
    <n v="332"/>
    <x v="1"/>
    <n v="0.90958904109589045"/>
    <m/>
    <s v="SALDO ND"/>
    <s v="Excluir"/>
    <d v="2026-05-03T00:00:00"/>
    <n v="640"/>
    <n v="3840"/>
    <n v="18.1632"/>
    <n v="22579"/>
    <s v="Lata"/>
    <n v="365"/>
    <s v="No"/>
    <s v="No"/>
    <x v="0"/>
    <s v="Si"/>
    <s v="Si"/>
    <s v="No"/>
    <d v="2027-04-03T00:00:00"/>
    <s v=""/>
  </r>
  <r>
    <s v="M_N9_IZQ_"/>
    <x v="83"/>
    <x v="81"/>
    <n v="12"/>
    <m/>
    <m/>
    <x v="143"/>
    <n v="348"/>
    <x v="1"/>
    <n v="0.95342465753424654"/>
    <m/>
    <s v="SALDO ND"/>
    <s v="Excluir"/>
    <d v="2026-05-19T00:00:00"/>
    <n v="5616"/>
    <n v="33696"/>
    <n v="90.642240000000001"/>
    <n v="22242"/>
    <s v="Lata"/>
    <n v="365"/>
    <s v="No"/>
    <s v="No"/>
    <x v="0"/>
    <s v="Si"/>
    <s v="Si"/>
    <s v="No"/>
    <d v="2027-04-19T00:00:00"/>
    <s v=""/>
  </r>
  <r>
    <s v="M_N10_DER_"/>
    <x v="84"/>
    <x v="82"/>
    <n v="19"/>
    <m/>
    <m/>
    <x v="144"/>
    <n v="135"/>
    <x v="1"/>
    <n v="0.75"/>
    <m/>
    <m/>
    <s v=""/>
    <d v="2026-04-21T00:00:00"/>
    <n v="11400"/>
    <n v="68400"/>
    <n v="183.99600000000001"/>
    <n v="7584"/>
    <s v="Lata"/>
    <n v="180"/>
    <s v="No"/>
    <s v="No"/>
    <x v="0"/>
    <s v="Si"/>
    <s v="Si"/>
    <s v="No"/>
    <d v="2026-09-18T00:00:00"/>
    <s v=""/>
  </r>
  <r>
    <s v="M_N10_IZQ_"/>
    <x v="33"/>
    <x v="30"/>
    <n v="66"/>
    <m/>
    <m/>
    <x v="13"/>
    <n v="361"/>
    <x v="1"/>
    <n v="0.989041095890411"/>
    <m/>
    <m/>
    <s v=""/>
    <d v="2026-06-01T00:00:00"/>
    <n v="17160"/>
    <n v="102960"/>
    <n v="339.76799999999997"/>
    <n v="20050"/>
    <s v="NR"/>
    <n v="365"/>
    <s v="No"/>
    <s v="No"/>
    <x v="0"/>
    <s v="Si"/>
    <s v="Si"/>
    <s v="No"/>
    <d v="2027-05-02T00:00:00"/>
    <s v=""/>
  </r>
  <r>
    <s v="M_N11_DER_"/>
    <x v="80"/>
    <x v="78"/>
    <n v="6"/>
    <m/>
    <m/>
    <x v="139"/>
    <n v="332"/>
    <x v="1"/>
    <n v="0.90958904109589045"/>
    <m/>
    <s v="SALDO ND"/>
    <s v="Excluir"/>
    <d v="2026-05-03T00:00:00"/>
    <n v="1920"/>
    <n v="11520"/>
    <n v="54.489600000000003"/>
    <n v="22579"/>
    <s v="Lata"/>
    <n v="365"/>
    <s v="No"/>
    <s v="No"/>
    <x v="0"/>
    <s v="Si"/>
    <s v="Si"/>
    <s v="No"/>
    <d v="2027-04-03T00:00:00"/>
    <s v=""/>
  </r>
  <r>
    <s v="M_N11_IZQ_"/>
    <x v="82"/>
    <x v="80"/>
    <n v="36"/>
    <m/>
    <m/>
    <x v="108"/>
    <n v="349"/>
    <x v="1"/>
    <n v="0.95616438356164379"/>
    <m/>
    <m/>
    <s v=""/>
    <d v="2026-05-20T00:00:00"/>
    <n v="4212"/>
    <n v="101088"/>
    <n v="271.92671999999999"/>
    <n v="17154"/>
    <s v="Lata"/>
    <n v="365"/>
    <s v="No"/>
    <s v="No"/>
    <x v="0"/>
    <s v="Si"/>
    <s v="Si"/>
    <s v="No"/>
    <d v="2027-04-20T00:00:00"/>
    <s v=""/>
  </r>
  <r>
    <s v="M_N11_IZQ_"/>
    <x v="82"/>
    <x v="80"/>
    <n v="29"/>
    <m/>
    <m/>
    <x v="55"/>
    <n v="350"/>
    <x v="1"/>
    <n v="0.95890410958904104"/>
    <m/>
    <m/>
    <s v=""/>
    <d v="2026-05-21T00:00:00"/>
    <n v="3393"/>
    <n v="81432"/>
    <n v="219.05207999999999"/>
    <n v="17154"/>
    <s v="Lata"/>
    <n v="365"/>
    <s v="No"/>
    <s v="No"/>
    <x v="0"/>
    <s v="Si"/>
    <s v="Si"/>
    <s v="No"/>
    <d v="2027-04-21T00:00:00"/>
    <s v=""/>
  </r>
  <r>
    <s v="M_N12_DER_"/>
    <x v="72"/>
    <x v="70"/>
    <n v="66"/>
    <m/>
    <m/>
    <x v="108"/>
    <n v="349"/>
    <x v="1"/>
    <n v="0.95616438356164379"/>
    <m/>
    <m/>
    <s v=""/>
    <d v="2026-05-20T00:00:00"/>
    <n v="30888"/>
    <n v="185328"/>
    <n v="498.53232000000003"/>
    <n v="17155"/>
    <s v="Lata"/>
    <n v="365"/>
    <s v="No"/>
    <s v="No"/>
    <x v="0"/>
    <s v="Si"/>
    <s v="Si"/>
    <s v="No"/>
    <d v="2027-04-20T00:00:00"/>
    <s v=""/>
  </r>
  <r>
    <s v="M_N12_IZQ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N13_DER_"/>
    <x v="80"/>
    <x v="78"/>
    <n v="16"/>
    <m/>
    <m/>
    <x v="139"/>
    <n v="332"/>
    <x v="1"/>
    <n v="0.90958904109589045"/>
    <m/>
    <m/>
    <s v=""/>
    <d v="2026-05-03T00:00:00"/>
    <n v="5120"/>
    <n v="30720"/>
    <n v="145.3056"/>
    <n v="22579"/>
    <s v="Lata"/>
    <n v="365"/>
    <s v="No"/>
    <s v="No"/>
    <x v="0"/>
    <s v="Si"/>
    <s v="Si"/>
    <s v="No"/>
    <d v="2027-04-03T00:00:00"/>
    <s v=""/>
  </r>
  <r>
    <s v="M_N13_IZQ_"/>
    <x v="85"/>
    <x v="83"/>
    <n v="30"/>
    <m/>
    <m/>
    <x v="145"/>
    <n v="130"/>
    <x v="1"/>
    <n v="0.48148148148148145"/>
    <m/>
    <m/>
    <s v=""/>
    <d v="2026-01-16T00:00:00"/>
    <n v="1950"/>
    <n v="46800"/>
    <n v="154.44"/>
    <n v="22867"/>
    <s v="NR"/>
    <n v="270"/>
    <s v="No"/>
    <s v="No"/>
    <x v="2"/>
    <s v="Si"/>
    <s v="Si"/>
    <s v="No"/>
    <d v="2026-09-13T00:00:00"/>
    <s v=""/>
  </r>
  <r>
    <s v="M_N13_IZQ_"/>
    <x v="85"/>
    <x v="83"/>
    <n v="17"/>
    <m/>
    <m/>
    <x v="146"/>
    <n v="131"/>
    <x v="1"/>
    <n v="0.48518518518518516"/>
    <m/>
    <m/>
    <s v=""/>
    <d v="2026-01-17T00:00:00"/>
    <n v="1105"/>
    <n v="26520"/>
    <n v="87.516000000000005"/>
    <n v="22867"/>
    <s v="NR"/>
    <n v="270"/>
    <s v="No"/>
    <s v="No"/>
    <x v="2"/>
    <s v="Si"/>
    <s v="Si"/>
    <s v="No"/>
    <d v="2026-09-14T00:00:00"/>
    <s v=""/>
  </r>
  <r>
    <s v="M_N14_DER_"/>
    <x v="72"/>
    <x v="70"/>
    <n v="66"/>
    <m/>
    <m/>
    <x v="108"/>
    <n v="349"/>
    <x v="1"/>
    <n v="0.95616438356164379"/>
    <m/>
    <m/>
    <s v=""/>
    <d v="2026-05-20T00:00:00"/>
    <n v="30888"/>
    <n v="185328"/>
    <n v="498.53232000000003"/>
    <n v="17155"/>
    <s v="Lata"/>
    <n v="365"/>
    <s v="No"/>
    <s v="No"/>
    <x v="0"/>
    <s v="Si"/>
    <s v="Si"/>
    <s v="No"/>
    <d v="2027-04-20T00:00:00"/>
    <s v=""/>
  </r>
  <r>
    <s v="M_N14_IZQ_"/>
    <x v="82"/>
    <x v="80"/>
    <n v="54"/>
    <m/>
    <m/>
    <x v="108"/>
    <n v="349"/>
    <x v="1"/>
    <n v="0.95616438356164379"/>
    <m/>
    <m/>
    <s v=""/>
    <d v="2026-05-20T00:00:00"/>
    <n v="6318"/>
    <n v="151632"/>
    <n v="407.89008000000001"/>
    <n v="17154"/>
    <s v="Lata"/>
    <n v="365"/>
    <s v="No"/>
    <s v="No"/>
    <x v="0"/>
    <s v="Si"/>
    <s v="Si"/>
    <s v="No"/>
    <d v="2027-04-20T00:00:00"/>
    <s v=""/>
  </r>
  <r>
    <s v="M_N15_DER_"/>
    <x v="33"/>
    <x v="30"/>
    <n v="66"/>
    <m/>
    <m/>
    <x v="13"/>
    <n v="361"/>
    <x v="1"/>
    <n v="0.989041095890411"/>
    <m/>
    <m/>
    <s v=""/>
    <d v="2026-06-01T00:00:00"/>
    <n v="17160"/>
    <n v="102960"/>
    <n v="339.76799999999997"/>
    <n v="20050"/>
    <s v="NR"/>
    <n v="365"/>
    <s v="No"/>
    <s v="No"/>
    <x v="0"/>
    <s v="Si"/>
    <s v="Si"/>
    <s v="No"/>
    <d v="2027-05-02T00:00:00"/>
    <s v=""/>
  </r>
  <r>
    <s v="M_N15_IZQ_"/>
    <x v="83"/>
    <x v="81"/>
    <n v="20"/>
    <m/>
    <m/>
    <x v="143"/>
    <n v="348"/>
    <x v="1"/>
    <n v="0.95342465753424654"/>
    <m/>
    <m/>
    <s v=""/>
    <d v="2026-05-19T00:00:00"/>
    <n v="9360"/>
    <n v="56160"/>
    <n v="151.07040000000001"/>
    <n v="22242"/>
    <s v="Lata"/>
    <n v="365"/>
    <s v="No"/>
    <s v="No"/>
    <x v="0"/>
    <s v="Si"/>
    <s v="Si"/>
    <s v="No"/>
    <d v="2027-04-19T00:00:00"/>
    <s v=""/>
  </r>
  <r>
    <s v="M_N16_DER_"/>
    <x v="33"/>
    <x v="30"/>
    <n v="18"/>
    <m/>
    <m/>
    <x v="11"/>
    <n v="362"/>
    <x v="1"/>
    <n v="0.99178082191780825"/>
    <m/>
    <m/>
    <s v=""/>
    <d v="2026-06-02T00:00:00"/>
    <n v="4680"/>
    <n v="28080"/>
    <n v="92.664000000000001"/>
    <n v="20050"/>
    <s v="NR"/>
    <n v="365"/>
    <s v="No"/>
    <s v="No"/>
    <x v="0"/>
    <s v="Si"/>
    <s v="Si"/>
    <s v="No"/>
    <d v="2027-05-03T00:00:00"/>
    <s v=""/>
  </r>
  <r>
    <s v="M_N16_IZQ_"/>
    <x v="33"/>
    <x v="30"/>
    <n v="63"/>
    <m/>
    <m/>
    <x v="13"/>
    <n v="361"/>
    <x v="1"/>
    <n v="0.989041095890411"/>
    <m/>
    <m/>
    <s v=""/>
    <d v="2026-06-01T00:00:00"/>
    <n v="16380"/>
    <n v="98280"/>
    <n v="324.32400000000001"/>
    <n v="20050"/>
    <s v="NR"/>
    <n v="365"/>
    <s v="No"/>
    <s v="No"/>
    <x v="0"/>
    <s v="Si"/>
    <s v="Si"/>
    <s v="No"/>
    <d v="2027-05-02T00:00:00"/>
    <s v=""/>
  </r>
  <r>
    <s v="M_N17_DER_"/>
    <x v="72"/>
    <x v="70"/>
    <n v="30"/>
    <m/>
    <m/>
    <x v="55"/>
    <n v="350"/>
    <x v="1"/>
    <n v="0.95890410958904104"/>
    <m/>
    <m/>
    <s v=""/>
    <d v="2026-05-21T00:00:00"/>
    <n v="14040"/>
    <n v="84240"/>
    <n v="226.60560000000001"/>
    <n v="17155"/>
    <s v="Lata"/>
    <n v="365"/>
    <s v="No"/>
    <s v="No"/>
    <x v="0"/>
    <s v="Si"/>
    <s v="Si"/>
    <s v="No"/>
    <d v="2027-04-21T00:00:00"/>
    <s v=""/>
  </r>
  <r>
    <s v="M_N17_IZQ_"/>
    <x v="63"/>
    <x v="61"/>
    <n v="32"/>
    <m/>
    <m/>
    <x v="28"/>
    <n v="264"/>
    <x v="1"/>
    <n v="0.97777777777777775"/>
    <m/>
    <m/>
    <s v=""/>
    <d v="2026-05-30T00:00:00"/>
    <n v="7680"/>
    <n v="46080"/>
    <n v="138.24"/>
    <n v="20463"/>
    <s v="NR"/>
    <n v="270"/>
    <s v="No"/>
    <s v="No"/>
    <x v="0"/>
    <s v="Si"/>
    <s v="Si"/>
    <s v="No"/>
    <d v="2027-01-25T00:00:00"/>
    <s v=""/>
  </r>
  <r>
    <s v="M_N18_DER_"/>
    <x v="33"/>
    <x v="30"/>
    <n v="66"/>
    <m/>
    <m/>
    <x v="11"/>
    <n v="362"/>
    <x v="1"/>
    <n v="0.99178082191780825"/>
    <m/>
    <m/>
    <s v=""/>
    <d v="2026-06-02T00:00:00"/>
    <n v="17160"/>
    <n v="102960"/>
    <n v="339.76799999999997"/>
    <n v="20050"/>
    <s v="NR"/>
    <n v="365"/>
    <s v="No"/>
    <s v="No"/>
    <x v="0"/>
    <s v="Si"/>
    <s v="Si"/>
    <s v="No"/>
    <d v="2027-05-03T00:00:00"/>
    <s v=""/>
  </r>
  <r>
    <s v="M_N18_IZQ"/>
    <x v="63"/>
    <x v="61"/>
    <n v="6"/>
    <m/>
    <m/>
    <x v="147"/>
    <n v="239"/>
    <x v="1"/>
    <n v="0.88518518518518519"/>
    <s v="ATRAS"/>
    <s v="SALDO ND"/>
    <s v="Excluir"/>
    <d v="2026-05-05T00:00:00"/>
    <n v="1440"/>
    <n v="8640"/>
    <n v="25.92"/>
    <n v="20463"/>
    <s v="NR"/>
    <n v="270"/>
    <s v="No"/>
    <s v="No"/>
    <x v="0"/>
    <s v="Si"/>
    <s v="Si"/>
    <s v="No"/>
    <d v="2026-12-31T00:00:00"/>
    <s v=""/>
  </r>
  <r>
    <s v="M_N18_IZQ"/>
    <x v="63"/>
    <x v="61"/>
    <n v="1"/>
    <m/>
    <m/>
    <x v="28"/>
    <n v="264"/>
    <x v="1"/>
    <n v="0.97777777777777775"/>
    <m/>
    <s v="SALDO ND"/>
    <s v="Excluir"/>
    <d v="2026-05-30T00:00:00"/>
    <n v="240"/>
    <n v="1440"/>
    <n v="4.32"/>
    <n v="20463"/>
    <s v="NR"/>
    <n v="270"/>
    <s v="No"/>
    <s v="No"/>
    <x v="0"/>
    <s v="Si"/>
    <s v="Si"/>
    <s v="No"/>
    <d v="2027-01-25T00:00:00"/>
    <s v=""/>
  </r>
  <r>
    <s v="M_N18_IZQ"/>
    <x v="63"/>
    <x v="61"/>
    <n v="60"/>
    <m/>
    <m/>
    <x v="47"/>
    <n v="263"/>
    <x v="1"/>
    <n v="0.97407407407407409"/>
    <s v="FRENTE"/>
    <m/>
    <s v=""/>
    <d v="2026-05-29T00:00:00"/>
    <n v="14400"/>
    <n v="86400"/>
    <n v="259.2"/>
    <n v="20463"/>
    <s v="NR"/>
    <n v="270"/>
    <s v="No"/>
    <s v="No"/>
    <x v="0"/>
    <s v="Si"/>
    <s v="Si"/>
    <s v="No"/>
    <d v="2027-01-24T00:00:00"/>
    <s v=""/>
  </r>
  <r>
    <s v="M_N20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N20_"/>
    <x v="64"/>
    <x v="62"/>
    <n v="2"/>
    <m/>
    <m/>
    <x v="126"/>
    <n v="256"/>
    <x v="1"/>
    <n v="0.94814814814814818"/>
    <m/>
    <s v="SALDO ND"/>
    <s v="Excluir"/>
    <d v="2026-05-22T00:00:00"/>
    <n v="1056"/>
    <n v="6336"/>
    <n v="19.6416"/>
    <n v="22270"/>
    <s v="Lata"/>
    <n v="270"/>
    <s v="No"/>
    <s v="No"/>
    <x v="0"/>
    <s v="Si"/>
    <s v="Si"/>
    <s v="No"/>
    <d v="2027-01-17T00:00:00"/>
    <s v=""/>
  </r>
  <r>
    <s v="M_N20_"/>
    <x v="77"/>
    <x v="75"/>
    <n v="3"/>
    <m/>
    <m/>
    <x v="148"/>
    <n v="43"/>
    <x v="4"/>
    <n v="0.2388888888888889"/>
    <m/>
    <s v="SALDO ND"/>
    <s v="Excluir"/>
    <d v="2026-01-19T00:00:00"/>
    <n v="780"/>
    <n v="4680"/>
    <n v="15.444000000000001"/>
    <n v="3787"/>
    <s v="NR"/>
    <n v="180"/>
    <s v="No"/>
    <s v="Si"/>
    <x v="2"/>
    <s v="Si"/>
    <s v="No"/>
    <s v="No"/>
    <d v="2026-06-18T00:00:00"/>
    <s v=""/>
  </r>
  <r>
    <s v="M_N20_"/>
    <x v="77"/>
    <x v="75"/>
    <n v="1"/>
    <m/>
    <m/>
    <x v="15"/>
    <n v="169"/>
    <x v="1"/>
    <n v="0.93888888888888888"/>
    <m/>
    <s v="SALDO ND"/>
    <s v="Excluir"/>
    <d v="2026-05-25T00:00:00"/>
    <n v="260"/>
    <n v="1560"/>
    <n v="5.1479999999999997"/>
    <n v="3787"/>
    <s v="NR"/>
    <n v="180"/>
    <s v="No"/>
    <s v="No"/>
    <x v="0"/>
    <s v="Si"/>
    <s v="Si"/>
    <s v="No"/>
    <d v="2026-10-22T00:00:00"/>
    <s v=""/>
  </r>
  <r>
    <s v="M_M1_IZQ_"/>
    <x v="81"/>
    <x v="79"/>
    <n v="23"/>
    <m/>
    <m/>
    <x v="55"/>
    <n v="350"/>
    <x v="1"/>
    <n v="0.95890410958904104"/>
    <m/>
    <s v="MAQUILA"/>
    <s v="Excluir"/>
    <d v="2026-05-21T00:00:00"/>
    <n v="3450"/>
    <n v="82800"/>
    <n v="222.732"/>
    <n v="17158"/>
    <s v="Lata"/>
    <n v="365"/>
    <s v="No"/>
    <s v="No"/>
    <x v="0"/>
    <s v="Si"/>
    <s v="Si"/>
    <s v="No"/>
    <d v="2027-04-21T00:00:00"/>
    <s v=""/>
  </r>
  <r>
    <s v="M_M1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M2_IZQ_"/>
    <x v="68"/>
    <x v="66"/>
    <n v="43"/>
    <m/>
    <m/>
    <x v="42"/>
    <n v="77"/>
    <x v="3"/>
    <n v="0.42777777777777776"/>
    <m/>
    <m/>
    <s v=""/>
    <d v="2026-02-22T00:00:00"/>
    <n v="22704"/>
    <n v="136224"/>
    <n v="422.2944"/>
    <n v="23013"/>
    <s v="Lata"/>
    <n v="180"/>
    <s v="No"/>
    <s v="Si"/>
    <x v="2"/>
    <s v="Si"/>
    <s v="No"/>
    <s v="No"/>
    <d v="2026-07-22T00:00:00"/>
    <s v=""/>
  </r>
  <r>
    <s v="M_M2_LAT_"/>
    <x v="2"/>
    <x v="2"/>
    <m/>
    <m/>
    <m/>
    <x v="0"/>
    <m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M2_LAT_"/>
    <x v="69"/>
    <x v="67"/>
    <n v="16"/>
    <m/>
    <m/>
    <x v="34"/>
    <n v="170"/>
    <x v="1"/>
    <n v="0.94444444444444442"/>
    <m/>
    <m/>
    <s v=""/>
    <d v="2026-05-26T00:00:00"/>
    <n v="8448"/>
    <n v="50688"/>
    <n v="157.1328"/>
    <n v="22265"/>
    <s v="Lata"/>
    <n v="180"/>
    <s v="No"/>
    <s v="No"/>
    <x v="0"/>
    <s v="Si"/>
    <s v="Si"/>
    <s v="No"/>
    <d v="2026-10-23T00:00:00"/>
    <s v=""/>
  </r>
  <r>
    <s v="M_M3_LAT_"/>
    <x v="65"/>
    <x v="63"/>
    <n v="3"/>
    <m/>
    <m/>
    <x v="70"/>
    <n v="216"/>
    <x v="1"/>
    <n v="0.8"/>
    <m/>
    <s v="SALDO ND"/>
    <s v="Excluir"/>
    <d v="2026-04-12T00:00:00"/>
    <n v="1800"/>
    <n v="10800"/>
    <n v="29.052"/>
    <n v="9909"/>
    <s v="Lata"/>
    <n v="270"/>
    <s v="No"/>
    <s v="No"/>
    <x v="0"/>
    <s v="Si"/>
    <s v="Si"/>
    <s v="No"/>
    <d v="2026-12-08T00:00:00"/>
    <s v=""/>
  </r>
  <r>
    <s v="M_M3_DER_"/>
    <x v="83"/>
    <x v="81"/>
    <n v="21"/>
    <m/>
    <m/>
    <x v="143"/>
    <n v="348"/>
    <x v="1"/>
    <n v="0.95342465753424654"/>
    <m/>
    <m/>
    <s v=""/>
    <d v="2026-05-19T00:00:00"/>
    <n v="9828"/>
    <n v="58968"/>
    <n v="158.62392"/>
    <n v="22242"/>
    <s v="Lata"/>
    <n v="365"/>
    <s v="No"/>
    <s v="No"/>
    <x v="0"/>
    <s v="Si"/>
    <s v="Si"/>
    <s v="No"/>
    <d v="2027-04-19T00:00:00"/>
    <s v=""/>
  </r>
  <r>
    <s v="M_M4_IZQ_"/>
    <x v="71"/>
    <x v="69"/>
    <n v="15"/>
    <m/>
    <m/>
    <x v="58"/>
    <n v="249"/>
    <x v="1"/>
    <n v="0.92222222222222228"/>
    <m/>
    <s v="SALDO ND"/>
    <s v="Excluir"/>
    <d v="2026-05-15T00:00:00"/>
    <n v="9900"/>
    <n v="59400"/>
    <n v="159.786"/>
    <n v="21203"/>
    <s v="Lata"/>
    <n v="270"/>
    <s v="No"/>
    <s v="No"/>
    <x v="0"/>
    <s v="Si"/>
    <s v="Si"/>
    <s v="No"/>
    <d v="2027-01-10T00:00:00"/>
    <s v=""/>
  </r>
  <r>
    <s v="M_M4_DER_"/>
    <x v="71"/>
    <x v="69"/>
    <n v="33"/>
    <m/>
    <m/>
    <x v="31"/>
    <n v="269"/>
    <x v="1"/>
    <n v="0.99629629629629635"/>
    <m/>
    <m/>
    <s v=""/>
    <d v="2026-06-04T00:00:00"/>
    <n v="21780"/>
    <n v="130680"/>
    <n v="351.5292"/>
    <n v="21203"/>
    <s v="Lata"/>
    <n v="270"/>
    <s v="No"/>
    <s v="No"/>
    <x v="0"/>
    <s v="Si"/>
    <s v="Si"/>
    <s v="No"/>
    <d v="2027-01-30T00:00:00"/>
    <s v=""/>
  </r>
  <r>
    <s v="M_M5_IZQ_"/>
    <x v="86"/>
    <x v="84"/>
    <n v="2"/>
    <m/>
    <m/>
    <x v="149"/>
    <n v="102"/>
    <x v="2"/>
    <n v="0.56666666666666665"/>
    <m/>
    <s v="SALDO ND"/>
    <s v="Excluir"/>
    <d v="2026-03-19T00:00:00"/>
    <n v="1200"/>
    <n v="7200"/>
    <n v="19.367999999999999"/>
    <n v="22102"/>
    <s v="Lata"/>
    <n v="180"/>
    <s v="No"/>
    <s v="No"/>
    <x v="2"/>
    <s v="Si"/>
    <s v="Si"/>
    <s v="No"/>
    <d v="2026-08-16T00:00:00"/>
    <s v=""/>
  </r>
  <r>
    <s v="M_M5_DER_"/>
    <x v="59"/>
    <x v="57"/>
    <n v="8"/>
    <n v="34"/>
    <m/>
    <x v="142"/>
    <n v="262"/>
    <x v="1"/>
    <n v="0.97037037037037033"/>
    <m/>
    <s v="SALDO ND"/>
    <s v="Excluir"/>
    <d v="2026-05-28T00:00:00"/>
    <n v="2034"/>
    <n v="24408"/>
    <n v="80.546400000000006"/>
    <n v="22006"/>
    <s v="Lata"/>
    <n v="270"/>
    <s v="No"/>
    <s v="No"/>
    <x v="0"/>
    <s v="Si"/>
    <s v="Si"/>
    <s v="No"/>
    <d v="2027-01-23T00:00:00"/>
    <s v=""/>
  </r>
  <r>
    <s v="M_M5_DER_"/>
    <x v="59"/>
    <x v="57"/>
    <n v="1"/>
    <m/>
    <m/>
    <x v="135"/>
    <n v="149"/>
    <x v="1"/>
    <n v="0.55185185185185182"/>
    <s v="poco vinipel"/>
    <s v="SALDO ND"/>
    <s v="Excluir"/>
    <d v="2026-02-04T00:00:00"/>
    <n v="250"/>
    <n v="3000"/>
    <n v="9.9"/>
    <n v="22006"/>
    <s v="Lata"/>
    <n v="270"/>
    <s v="No"/>
    <s v="No"/>
    <x v="2"/>
    <s v="Si"/>
    <s v="Si"/>
    <s v="No"/>
    <d v="2026-10-02T00:00:00"/>
    <s v=""/>
  </r>
  <r>
    <s v="M_M6_DER"/>
    <x v="71"/>
    <x v="69"/>
    <n v="40"/>
    <m/>
    <m/>
    <x v="27"/>
    <n v="270"/>
    <x v="1"/>
    <n v="1"/>
    <m/>
    <m/>
    <s v=""/>
    <d v="2026-06-05T00:00:00"/>
    <n v="26400"/>
    <n v="158400"/>
    <n v="426.096"/>
    <n v="21203"/>
    <s v="Lata"/>
    <n v="270"/>
    <s v="No"/>
    <s v="No"/>
    <x v="0"/>
    <s v="Si"/>
    <s v="Si"/>
    <s v="No"/>
    <d v="2027-01-31T00:00:00"/>
    <s v=""/>
  </r>
  <r>
    <s v="M_M6 LAT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M7_IZQ_"/>
    <x v="72"/>
    <x v="70"/>
    <n v="6"/>
    <m/>
    <m/>
    <x v="141"/>
    <n v="319"/>
    <x v="1"/>
    <n v="0.87397260273972599"/>
    <m/>
    <m/>
    <s v=""/>
    <d v="2026-04-20T00:00:00"/>
    <n v="2808"/>
    <n v="16848"/>
    <n v="45.321120000000001"/>
    <n v="17155"/>
    <s v="Lata"/>
    <n v="365"/>
    <s v="No"/>
    <s v="No"/>
    <x v="0"/>
    <s v="Si"/>
    <s v="Si"/>
    <s v="No"/>
    <d v="2027-03-21T00:00:00"/>
    <s v=""/>
  </r>
  <r>
    <s v="M_M7_DER_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M8_"/>
    <x v="82"/>
    <x v="80"/>
    <n v="28"/>
    <m/>
    <m/>
    <x v="150"/>
    <n v="327"/>
    <x v="1"/>
    <n v="0.89589041095890409"/>
    <m/>
    <m/>
    <s v=""/>
    <d v="2026-04-28T00:00:00"/>
    <n v="3276"/>
    <n v="78624"/>
    <n v="211.49856"/>
    <n v="17154"/>
    <s v="Lata"/>
    <n v="365"/>
    <s v="No"/>
    <s v="No"/>
    <x v="0"/>
    <s v="Si"/>
    <s v="Si"/>
    <s v="No"/>
    <d v="2027-03-29T00:00:00"/>
    <s v=""/>
  </r>
  <r>
    <s v="M_M8_"/>
    <x v="60"/>
    <x v="58"/>
    <n v="1"/>
    <m/>
    <m/>
    <x v="17"/>
    <n v="171"/>
    <x v="1"/>
    <n v="0.95"/>
    <s v="EDICION VALLENATO"/>
    <s v="SALDO ND"/>
    <s v="Excluir"/>
    <d v="2026-05-27T00:00:00"/>
    <n v="480"/>
    <n v="2880"/>
    <n v="9.5039999999999996"/>
    <n v="22315"/>
    <s v="Lata"/>
    <n v="180"/>
    <s v="No"/>
    <s v="No"/>
    <x v="0"/>
    <s v="Si"/>
    <s v="Si"/>
    <s v="No"/>
    <d v="2026-10-24T00:00:00"/>
    <s v=""/>
  </r>
  <r>
    <s v="M_M9_IZQ_"/>
    <x v="73"/>
    <x v="71"/>
    <n v="13"/>
    <m/>
    <m/>
    <x v="60"/>
    <n v="246"/>
    <x v="1"/>
    <n v="0.91111111111111109"/>
    <s v="AL 240"/>
    <s v="SALDO ND"/>
    <s v="Excluir"/>
    <d v="2026-05-12T00:00:00"/>
    <n v="3380"/>
    <n v="20280"/>
    <n v="66.924000000000007"/>
    <n v="22866"/>
    <s v="NR"/>
    <n v="270"/>
    <s v="No"/>
    <s v="No"/>
    <x v="0"/>
    <s v="Si"/>
    <s v="Si"/>
    <s v="No"/>
    <d v="2027-01-07T00:00:00"/>
    <s v=""/>
  </r>
  <r>
    <s v="M_M9_DER_"/>
    <x v="82"/>
    <x v="80"/>
    <n v="38"/>
    <m/>
    <m/>
    <x v="55"/>
    <n v="350"/>
    <x v="1"/>
    <n v="0.95890410958904104"/>
    <m/>
    <m/>
    <s v=""/>
    <d v="2026-05-21T00:00:00"/>
    <n v="4446"/>
    <n v="106704"/>
    <n v="287.03375999999997"/>
    <n v="17154"/>
    <s v="Lata"/>
    <n v="365"/>
    <s v="No"/>
    <s v="No"/>
    <x v="0"/>
    <s v="Si"/>
    <s v="Si"/>
    <s v="No"/>
    <d v="2027-04-21T00:00:00"/>
    <s v=""/>
  </r>
  <r>
    <s v="M_M10_IZQ_"/>
    <x v="87"/>
    <x v="85"/>
    <n v="4"/>
    <m/>
    <m/>
    <x v="60"/>
    <n v="246"/>
    <x v="1"/>
    <n v="0.91111111111111109"/>
    <m/>
    <s v="SALDO ND"/>
    <s v="Excluir"/>
    <d v="2026-05-12T00:00:00"/>
    <n v="2080"/>
    <n v="12480"/>
    <n v="33.571199999999997"/>
    <n v="20469"/>
    <s v="Lata"/>
    <n v="270"/>
    <s v="No"/>
    <s v="No"/>
    <x v="0"/>
    <s v="Si"/>
    <s v="Si"/>
    <s v="No"/>
    <d v="2027-01-07T00:00:00"/>
    <s v=""/>
  </r>
  <r>
    <s v="M_M10_DER_"/>
    <x v="72"/>
    <x v="70"/>
    <n v="36"/>
    <m/>
    <m/>
    <x v="59"/>
    <n v="351"/>
    <x v="1"/>
    <n v="0.9616438356164384"/>
    <m/>
    <m/>
    <s v=""/>
    <d v="2026-05-22T00:00:00"/>
    <n v="16848"/>
    <n v="101088"/>
    <n v="271.92671999999999"/>
    <n v="17155"/>
    <s v="Lata"/>
    <n v="365"/>
    <s v="No"/>
    <s v="No"/>
    <x v="0"/>
    <s v="Si"/>
    <s v="Si"/>
    <s v="No"/>
    <d v="2027-04-22T00:00:00"/>
    <s v=""/>
  </r>
  <r>
    <s v="M_M11_IZQ_"/>
    <x v="72"/>
    <x v="70"/>
    <n v="42"/>
    <m/>
    <m/>
    <x v="150"/>
    <n v="327"/>
    <x v="1"/>
    <n v="0.89589041095890409"/>
    <m/>
    <m/>
    <s v=""/>
    <d v="2026-04-28T00:00:00"/>
    <n v="19656"/>
    <n v="117936"/>
    <n v="317.24784"/>
    <n v="17155"/>
    <s v="Lata"/>
    <n v="365"/>
    <s v="No"/>
    <s v="No"/>
    <x v="0"/>
    <s v="Si"/>
    <s v="Si"/>
    <s v="No"/>
    <d v="2027-03-29T00:00:00"/>
    <s v=""/>
  </r>
  <r>
    <s v="M_M11_LAT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M_M12_LAT_"/>
    <x v="50"/>
    <x v="48"/>
    <n v="1"/>
    <m/>
    <m/>
    <x v="151"/>
    <n v="229"/>
    <x v="1"/>
    <n v="0.8481481481481481"/>
    <m/>
    <s v="SALDO ND"/>
    <s v="Excluir"/>
    <d v="2026-04-25T00:00:00"/>
    <n v="600"/>
    <n v="3600"/>
    <n v="9.6839999999999993"/>
    <n v="8532"/>
    <s v="Lata"/>
    <n v="270"/>
    <s v="No"/>
    <s v="No"/>
    <x v="0"/>
    <s v="Si"/>
    <s v="Si"/>
    <s v="No"/>
    <d v="2026-12-21T00:00:00"/>
    <s v=""/>
  </r>
  <r>
    <s v="M_M12_LAT_"/>
    <x v="33"/>
    <x v="30"/>
    <n v="1"/>
    <m/>
    <m/>
    <x v="11"/>
    <n v="362"/>
    <x v="1"/>
    <n v="0.99178082191780825"/>
    <m/>
    <s v="SALDO ND"/>
    <s v="Excluir"/>
    <d v="2026-06-02T00:00:00"/>
    <n v="260"/>
    <n v="1560"/>
    <n v="5.1479999999999997"/>
    <n v="20050"/>
    <s v="NR"/>
    <n v="365"/>
    <s v="No"/>
    <s v="No"/>
    <x v="0"/>
    <s v="Si"/>
    <s v="Si"/>
    <s v="No"/>
    <d v="2027-05-03T00:00:00"/>
    <s v=""/>
  </r>
  <r>
    <s v="M_M12_DER_"/>
    <x v="72"/>
    <x v="70"/>
    <n v="42"/>
    <m/>
    <m/>
    <x v="152"/>
    <n v="326"/>
    <x v="1"/>
    <n v="0.89315068493150684"/>
    <m/>
    <m/>
    <s v=""/>
    <d v="2026-04-27T00:00:00"/>
    <n v="19656"/>
    <n v="117936"/>
    <n v="317.24784"/>
    <n v="17155"/>
    <s v="Lata"/>
    <n v="365"/>
    <s v="No"/>
    <s v="No"/>
    <x v="0"/>
    <s v="Si"/>
    <s v="Si"/>
    <s v="No"/>
    <d v="2027-03-28T00:00:00"/>
    <s v=""/>
  </r>
  <r>
    <s v="M_M13_IZQ_"/>
    <x v="77"/>
    <x v="75"/>
    <n v="22"/>
    <m/>
    <m/>
    <x v="15"/>
    <n v="169"/>
    <x v="1"/>
    <n v="0.93888888888888888"/>
    <m/>
    <s v="SALDO ND"/>
    <s v="Excluir"/>
    <d v="2026-05-25T00:00:00"/>
    <n v="5720"/>
    <n v="34320"/>
    <n v="113.256"/>
    <n v="3787"/>
    <s v="NR"/>
    <n v="180"/>
    <s v="No"/>
    <s v="No"/>
    <x v="0"/>
    <s v="Si"/>
    <s v="Si"/>
    <s v="No"/>
    <d v="2026-10-22T00:00:00"/>
    <s v=""/>
  </r>
  <r>
    <s v="M_M13_DER_"/>
    <x v="65"/>
    <x v="63"/>
    <n v="8"/>
    <m/>
    <m/>
    <x v="153"/>
    <n v="230"/>
    <x v="1"/>
    <n v="0.85185185185185186"/>
    <m/>
    <s v="SALDO ND"/>
    <s v="Excluir"/>
    <d v="2026-04-26T00:00:00"/>
    <n v="4800"/>
    <n v="28800"/>
    <n v="77.471999999999994"/>
    <n v="9909"/>
    <s v="Lata"/>
    <n v="270"/>
    <s v="No"/>
    <s v="No"/>
    <x v="0"/>
    <s v="Si"/>
    <s v="Si"/>
    <s v="No"/>
    <d v="2026-12-22T00:00:00"/>
    <s v=""/>
  </r>
  <r>
    <s v="M_M14_IZQ_"/>
    <x v="88"/>
    <x v="71"/>
    <n v="18"/>
    <m/>
    <m/>
    <x v="56"/>
    <n v="248"/>
    <x v="1"/>
    <n v="0.91851851851851851"/>
    <s v="AL 240"/>
    <m/>
    <s v=""/>
    <d v="2026-05-14T00:00:00"/>
    <n v="4320"/>
    <n v="25920"/>
    <n v="85.536000000000001"/>
    <n v="22866"/>
    <s v="NR"/>
    <n v="270"/>
    <s v="No"/>
    <s v="No"/>
    <x v="0"/>
    <s v="Si"/>
    <s v="Si"/>
    <s v="No"/>
    <d v="2027-01-09T00:00:00"/>
    <s v=""/>
  </r>
  <r>
    <s v="M_M14_DER_"/>
    <x v="72"/>
    <x v="70"/>
    <n v="42"/>
    <m/>
    <m/>
    <x v="51"/>
    <n v="352"/>
    <x v="1"/>
    <n v="0.96438356164383565"/>
    <m/>
    <m/>
    <s v=""/>
    <d v="2026-05-23T00:00:00"/>
    <n v="19656"/>
    <n v="117936"/>
    <n v="317.24784"/>
    <n v="17155"/>
    <s v="Lata"/>
    <n v="365"/>
    <s v="No"/>
    <s v="No"/>
    <x v="0"/>
    <s v="Si"/>
    <s v="Si"/>
    <s v="No"/>
    <d v="2027-04-23T00:00:00"/>
    <s v=""/>
  </r>
  <r>
    <s v="M_M15_"/>
    <x v="72"/>
    <x v="70"/>
    <n v="42"/>
    <m/>
    <m/>
    <x v="59"/>
    <n v="351"/>
    <x v="1"/>
    <n v="0.9616438356164384"/>
    <m/>
    <m/>
    <s v=""/>
    <d v="2026-05-22T00:00:00"/>
    <n v="19656"/>
    <n v="117936"/>
    <n v="317.24784"/>
    <n v="17155"/>
    <s v="Lata"/>
    <n v="365"/>
    <s v="No"/>
    <s v="No"/>
    <x v="0"/>
    <s v="Si"/>
    <s v="Si"/>
    <s v="No"/>
    <d v="2027-04-22T00:00:00"/>
    <s v=""/>
  </r>
  <r>
    <s v="M_M15_LAT"/>
    <x v="75"/>
    <x v="73"/>
    <n v="6"/>
    <m/>
    <m/>
    <x v="131"/>
    <n v="143"/>
    <x v="1"/>
    <n v="0.7944444444444444"/>
    <m/>
    <s v="SALDO ND"/>
    <s v="Excluir"/>
    <d v="2026-04-29T00:00:00"/>
    <n v="4680"/>
    <n v="18720"/>
    <n v="50.3568"/>
    <n v="12283"/>
    <s v="Lata"/>
    <n v="180"/>
    <s v="No"/>
    <s v="No"/>
    <x v="0"/>
    <s v="Si"/>
    <s v="Si"/>
    <s v="No"/>
    <d v="2026-09-26T00:00:00"/>
    <s v=""/>
  </r>
  <r>
    <s v="CPB1"/>
    <x v="2"/>
    <x v="2"/>
    <m/>
    <m/>
    <m/>
    <x v="0"/>
    <s v=""/>
    <x v="0"/>
    <s v=""/>
    <s v="MODULO CON LOS LOCKERS"/>
    <s v="ENVASE"/>
    <s v="Excluir"/>
    <s v=""/>
    <s v=""/>
    <s v=""/>
    <s v=""/>
    <s v=""/>
    <s v=""/>
    <s v=""/>
    <s v=""/>
    <s v=""/>
    <x v="1"/>
    <s v=""/>
    <s v=""/>
    <s v=""/>
    <s v=""/>
    <s v="V"/>
  </r>
  <r>
    <s v="CPB2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3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4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5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6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7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8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9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10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11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12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13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14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15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16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17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18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19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20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21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22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B23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B24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B25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B26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B27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B28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B29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B30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B31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B32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C1"/>
    <x v="14"/>
    <x v="14"/>
    <n v="33"/>
    <m/>
    <m/>
    <x v="19"/>
    <n v="177"/>
    <x v="1"/>
    <n v="0.98333333333333328"/>
    <m/>
    <m/>
    <s v=""/>
    <d v="2026-06-02T00:00:00"/>
    <n v="15840"/>
    <n v="95040"/>
    <n v="313.63200000000001"/>
    <n v="2976"/>
    <s v="Lata"/>
    <n v="180"/>
    <s v="No"/>
    <s v="No"/>
    <x v="0"/>
    <s v="Si"/>
    <s v="Si"/>
    <s v="No"/>
    <d v="2026-10-30T00:00:00"/>
    <s v=""/>
  </r>
  <r>
    <s v="CPC2"/>
    <x v="15"/>
    <x v="15"/>
    <n v="8"/>
    <m/>
    <m/>
    <x v="61"/>
    <n v="254"/>
    <x v="1"/>
    <n v="0.94074074074074077"/>
    <m/>
    <s v="SALDO ND"/>
    <s v="Excluir"/>
    <d v="2026-05-20T00:00:00"/>
    <n v="3840"/>
    <n v="23040"/>
    <n v="76.031999999999996"/>
    <n v="5252"/>
    <s v="Lata"/>
    <n v="270"/>
    <s v="No"/>
    <s v="No"/>
    <x v="0"/>
    <s v="Si"/>
    <s v="Si"/>
    <s v="No"/>
    <d v="2027-01-15T00:00:00"/>
    <s v=""/>
  </r>
  <r>
    <s v="CPC3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C4"/>
    <x v="31"/>
    <x v="24"/>
    <n v="28"/>
    <m/>
    <m/>
    <x v="154"/>
    <n v="157"/>
    <x v="1"/>
    <n v="0.87222222222222223"/>
    <s v="ATRAS"/>
    <s v="SALDO ND"/>
    <s v="Excluir"/>
    <d v="2026-05-13T00:00:00"/>
    <n v="1512"/>
    <n v="45360"/>
    <n v="149.68799999999999"/>
    <n v="3128"/>
    <s v="Ret"/>
    <n v="180"/>
    <s v="No"/>
    <s v="No"/>
    <x v="0"/>
    <s v="Si"/>
    <s v="Si"/>
    <s v="No"/>
    <d v="2026-10-10T00:00:00"/>
    <s v=""/>
  </r>
  <r>
    <s v="CPC4"/>
    <x v="31"/>
    <x v="24"/>
    <n v="6"/>
    <m/>
    <m/>
    <x v="30"/>
    <n v="160"/>
    <x v="1"/>
    <n v="0.88888888888888884"/>
    <s v="FRENTE"/>
    <s v="SALDO ND"/>
    <s v="Excluir"/>
    <d v="2026-05-16T00:00:00"/>
    <n v="324"/>
    <n v="9720"/>
    <n v="32.076000000000001"/>
    <n v="3128"/>
    <s v="Ret"/>
    <n v="180"/>
    <s v="No"/>
    <s v="No"/>
    <x v="0"/>
    <s v="Si"/>
    <s v="Si"/>
    <s v="No"/>
    <d v="2026-10-13T00:00:00"/>
    <s v=""/>
  </r>
  <r>
    <s v="CPC5"/>
    <x v="17"/>
    <x v="17"/>
    <n v="46"/>
    <m/>
    <m/>
    <x v="21"/>
    <n v="344"/>
    <x v="1"/>
    <n v="0.94246575342465755"/>
    <m/>
    <m/>
    <s v=""/>
    <d v="2026-05-15T00:00:00"/>
    <n v="2070"/>
    <n v="62100"/>
    <n v="204.93"/>
    <n v="20282"/>
    <s v="Ret"/>
    <n v="365"/>
    <s v="No"/>
    <s v="No"/>
    <x v="0"/>
    <s v="Si"/>
    <s v="Si"/>
    <s v="No"/>
    <d v="2027-04-15T00:00:00"/>
    <s v=""/>
  </r>
  <r>
    <s v="CPC6"/>
    <x v="17"/>
    <x v="17"/>
    <n v="46"/>
    <m/>
    <m/>
    <x v="21"/>
    <n v="344"/>
    <x v="1"/>
    <n v="0.94246575342465755"/>
    <m/>
    <m/>
    <s v=""/>
    <d v="2026-05-15T00:00:00"/>
    <n v="2070"/>
    <n v="62100"/>
    <n v="204.93"/>
    <n v="20282"/>
    <s v="Ret"/>
    <n v="365"/>
    <s v="No"/>
    <s v="No"/>
    <x v="0"/>
    <s v="Si"/>
    <s v="Si"/>
    <s v="No"/>
    <d v="2027-04-15T00:00:00"/>
    <s v=""/>
  </r>
  <r>
    <s v="CPC7"/>
    <x v="31"/>
    <x v="24"/>
    <n v="36"/>
    <m/>
    <m/>
    <x v="30"/>
    <n v="160"/>
    <x v="1"/>
    <n v="0.88888888888888884"/>
    <m/>
    <s v="SALDO ND"/>
    <s v="Excluir"/>
    <d v="2026-05-16T00:00:00"/>
    <n v="1944"/>
    <n v="58320"/>
    <n v="192.45599999999999"/>
    <n v="3128"/>
    <s v="Ret"/>
    <n v="180"/>
    <s v="No"/>
    <s v="No"/>
    <x v="0"/>
    <s v="Si"/>
    <s v="Si"/>
    <s v="No"/>
    <d v="2026-10-13T00:00:00"/>
    <s v=""/>
  </r>
  <r>
    <s v="CPC8"/>
    <x v="24"/>
    <x v="24"/>
    <m/>
    <n v="43"/>
    <m/>
    <x v="25"/>
    <n v="176"/>
    <x v="1"/>
    <n v="0.97777777777777775"/>
    <m/>
    <s v="SALDO ND"/>
    <s v="Excluir"/>
    <d v="2026-06-01T00:00:00"/>
    <n v="43"/>
    <n v="1290"/>
    <n v="4.2569999999999997"/>
    <n v="3128"/>
    <s v="Ret"/>
    <n v="180"/>
    <s v="No"/>
    <s v="No"/>
    <x v="0"/>
    <s v="Si"/>
    <s v="Si"/>
    <s v="No"/>
    <d v="2026-10-29T00:00:00"/>
    <s v=""/>
  </r>
  <r>
    <s v="CPC9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C10"/>
    <x v="4"/>
    <x v="4"/>
    <n v="44"/>
    <m/>
    <m/>
    <x v="5"/>
    <n v="267"/>
    <x v="1"/>
    <n v="0.98888888888888893"/>
    <m/>
    <m/>
    <s v=""/>
    <d v="2026-06-02T00:00:00"/>
    <n v="21120"/>
    <n v="126720"/>
    <n v="418.17599999999999"/>
    <n v="2174"/>
    <s v="Lata"/>
    <n v="270"/>
    <s v="No"/>
    <s v="No"/>
    <x v="0"/>
    <s v="Si"/>
    <s v="Si"/>
    <s v="No"/>
    <d v="2027-01-28T00:00:00"/>
    <s v=""/>
  </r>
  <r>
    <s v="CPC11"/>
    <x v="4"/>
    <x v="4"/>
    <n v="44"/>
    <m/>
    <m/>
    <x v="119"/>
    <n v="268"/>
    <x v="1"/>
    <n v="0.99259259259259258"/>
    <m/>
    <m/>
    <s v=""/>
    <d v="2026-06-03T00:00:00"/>
    <n v="21120"/>
    <n v="126720"/>
    <n v="418.17599999999999"/>
    <n v="2174"/>
    <s v="Lata"/>
    <n v="270"/>
    <s v="No"/>
    <s v="No"/>
    <x v="0"/>
    <s v="Si"/>
    <s v="Si"/>
    <s v="No"/>
    <d v="2027-01-29T00:00:00"/>
    <s v=""/>
  </r>
  <r>
    <s v="CPC12"/>
    <x v="4"/>
    <x v="4"/>
    <n v="44"/>
    <m/>
    <m/>
    <x v="33"/>
    <n v="265"/>
    <x v="1"/>
    <n v="0.98148148148148151"/>
    <m/>
    <m/>
    <s v=""/>
    <d v="2026-05-31T00:00:00"/>
    <n v="21120"/>
    <n v="126720"/>
    <n v="418.17599999999999"/>
    <n v="2174"/>
    <s v="Lata"/>
    <n v="270"/>
    <s v="No"/>
    <s v="No"/>
    <x v="0"/>
    <s v="Si"/>
    <s v="Si"/>
    <s v="No"/>
    <d v="2027-01-26T00:00:00"/>
    <s v=""/>
  </r>
  <r>
    <s v="CPC13"/>
    <x v="4"/>
    <x v="4"/>
    <n v="29"/>
    <n v="288"/>
    <m/>
    <x v="119"/>
    <n v="268"/>
    <x v="1"/>
    <n v="0.99259259259259258"/>
    <m/>
    <m/>
    <s v=""/>
    <d v="2026-06-03T00:00:00"/>
    <n v="14208"/>
    <n v="85248"/>
    <n v="281.3184"/>
    <n v="2174"/>
    <s v="Lata"/>
    <n v="270"/>
    <s v="No"/>
    <s v="No"/>
    <x v="0"/>
    <s v="Si"/>
    <s v="Si"/>
    <s v="No"/>
    <d v="2027-01-29T00:00:00"/>
    <s v=""/>
  </r>
  <r>
    <s v="CPC14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C15"/>
    <x v="4"/>
    <x v="4"/>
    <n v="40"/>
    <m/>
    <m/>
    <x v="33"/>
    <n v="265"/>
    <x v="1"/>
    <n v="0.98148148148148151"/>
    <m/>
    <m/>
    <s v=""/>
    <d v="2026-05-31T00:00:00"/>
    <n v="19200"/>
    <n v="115200"/>
    <n v="380.16"/>
    <n v="2174"/>
    <s v="Lata"/>
    <n v="270"/>
    <s v="No"/>
    <s v="No"/>
    <x v="0"/>
    <s v="Si"/>
    <s v="Si"/>
    <s v="No"/>
    <d v="2027-01-26T00:00:00"/>
    <s v=""/>
  </r>
  <r>
    <s v="CPC16"/>
    <x v="31"/>
    <x v="24"/>
    <n v="28"/>
    <m/>
    <m/>
    <x v="125"/>
    <n v="159"/>
    <x v="1"/>
    <n v="0.8833333333333333"/>
    <m/>
    <s v="SALDO ND"/>
    <s v="Excluir"/>
    <d v="2026-05-15T00:00:00"/>
    <n v="1512"/>
    <n v="45360"/>
    <n v="149.68799999999999"/>
    <n v="3128"/>
    <s v="Ret"/>
    <n v="180"/>
    <s v="No"/>
    <s v="No"/>
    <x v="0"/>
    <s v="Si"/>
    <s v="Si"/>
    <s v="No"/>
    <d v="2026-10-12T00:00:00"/>
    <s v=""/>
  </r>
  <r>
    <s v="PCPC01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C17"/>
    <x v="4"/>
    <x v="4"/>
    <n v="44"/>
    <m/>
    <m/>
    <x v="6"/>
    <n v="266"/>
    <x v="1"/>
    <n v="0.98518518518518516"/>
    <m/>
    <m/>
    <s v=""/>
    <d v="2026-06-01T00:00:00"/>
    <n v="21120"/>
    <n v="126720"/>
    <n v="418.17599999999999"/>
    <n v="2174"/>
    <s v="Lata"/>
    <n v="270"/>
    <s v="No"/>
    <s v="No"/>
    <x v="0"/>
    <s v="Si"/>
    <s v="Si"/>
    <s v="No"/>
    <d v="2027-01-27T00:00:00"/>
    <s v=""/>
  </r>
  <r>
    <s v="CPC18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C19"/>
    <x v="4"/>
    <x v="4"/>
    <n v="44"/>
    <m/>
    <m/>
    <x v="5"/>
    <n v="267"/>
    <x v="1"/>
    <n v="0.98888888888888893"/>
    <m/>
    <m/>
    <s v=""/>
    <d v="2026-06-02T00:00:00"/>
    <n v="21120"/>
    <n v="126720"/>
    <n v="418.17599999999999"/>
    <n v="2174"/>
    <s v="Lata"/>
    <n v="270"/>
    <s v="No"/>
    <s v="No"/>
    <x v="0"/>
    <s v="Si"/>
    <s v="Si"/>
    <s v="No"/>
    <d v="2027-01-28T00:00:00"/>
    <s v=""/>
  </r>
  <r>
    <s v="CPC20"/>
    <x v="4"/>
    <x v="4"/>
    <n v="44"/>
    <m/>
    <m/>
    <x v="5"/>
    <n v="267"/>
    <x v="1"/>
    <n v="0.98888888888888893"/>
    <m/>
    <m/>
    <s v=""/>
    <d v="2026-06-02T00:00:00"/>
    <n v="21120"/>
    <n v="126720"/>
    <n v="418.17599999999999"/>
    <n v="2174"/>
    <s v="Lata"/>
    <n v="270"/>
    <s v="No"/>
    <s v="No"/>
    <x v="0"/>
    <s v="Si"/>
    <s v="Si"/>
    <s v="No"/>
    <d v="2027-01-28T00:00:00"/>
    <s v=""/>
  </r>
  <r>
    <s v="CPC21"/>
    <x v="4"/>
    <x v="4"/>
    <n v="40"/>
    <m/>
    <m/>
    <x v="33"/>
    <n v="265"/>
    <x v="1"/>
    <n v="0.98148148148148151"/>
    <m/>
    <m/>
    <s v=""/>
    <d v="2026-05-31T00:00:00"/>
    <n v="19200"/>
    <n v="115200"/>
    <n v="380.16"/>
    <n v="2174"/>
    <s v="Lata"/>
    <n v="270"/>
    <s v="No"/>
    <s v="No"/>
    <x v="0"/>
    <s v="Si"/>
    <s v="Si"/>
    <s v="No"/>
    <d v="2027-01-26T00:00:00"/>
    <s v=""/>
  </r>
  <r>
    <s v="CPC22"/>
    <x v="4"/>
    <x v="4"/>
    <n v="44"/>
    <m/>
    <m/>
    <x v="33"/>
    <n v="265"/>
    <x v="1"/>
    <n v="0.98148148148148151"/>
    <m/>
    <m/>
    <s v=""/>
    <d v="2026-05-31T00:00:00"/>
    <n v="21120"/>
    <n v="126720"/>
    <n v="418.17599999999999"/>
    <n v="2174"/>
    <s v="Lata"/>
    <n v="270"/>
    <s v="No"/>
    <s v="No"/>
    <x v="0"/>
    <s v="Si"/>
    <s v="Si"/>
    <s v="No"/>
    <d v="2027-01-26T00:00:00"/>
    <s v=""/>
  </r>
  <r>
    <s v="CPC23"/>
    <x v="7"/>
    <x v="7"/>
    <m/>
    <m/>
    <m/>
    <x v="0"/>
    <s v=""/>
    <x v="0"/>
    <s v=""/>
    <m/>
    <s v="ENVASE"/>
    <s v="Excluir"/>
    <s v=""/>
    <n v="0"/>
    <n v="0"/>
    <n v="0"/>
    <n v="1430"/>
    <s v="Envase"/>
    <n v="0"/>
    <s v="No"/>
    <s v="Si"/>
    <x v="0"/>
    <s v="Si"/>
    <s v="No"/>
    <s v="No"/>
    <s v=""/>
    <s v=""/>
  </r>
  <r>
    <s v="CPC24"/>
    <x v="4"/>
    <x v="4"/>
    <n v="39"/>
    <m/>
    <m/>
    <x v="33"/>
    <n v="265"/>
    <x v="1"/>
    <n v="0.98148148148148151"/>
    <m/>
    <m/>
    <s v=""/>
    <d v="2026-05-31T00:00:00"/>
    <n v="18720"/>
    <n v="112320"/>
    <n v="370.65600000000001"/>
    <n v="2174"/>
    <s v="Lata"/>
    <n v="270"/>
    <s v="No"/>
    <s v="No"/>
    <x v="0"/>
    <s v="Si"/>
    <s v="Si"/>
    <s v="No"/>
    <d v="2027-01-26T00:00:00"/>
    <s v=""/>
  </r>
  <r>
    <s v="CPC25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C26"/>
    <x v="4"/>
    <x v="4"/>
    <n v="44"/>
    <m/>
    <m/>
    <x v="6"/>
    <n v="266"/>
    <x v="1"/>
    <n v="0.98518518518518516"/>
    <m/>
    <m/>
    <s v=""/>
    <d v="2026-06-01T00:00:00"/>
    <n v="21120"/>
    <n v="126720"/>
    <n v="418.17599999999999"/>
    <n v="2174"/>
    <s v="Lata"/>
    <n v="270"/>
    <s v="No"/>
    <s v="No"/>
    <x v="0"/>
    <s v="Si"/>
    <s v="Si"/>
    <s v="No"/>
    <d v="2027-01-27T00:00:00"/>
    <s v=""/>
  </r>
  <r>
    <s v="CPC27"/>
    <x v="31"/>
    <x v="24"/>
    <n v="24"/>
    <m/>
    <m/>
    <x v="30"/>
    <n v="160"/>
    <x v="1"/>
    <n v="0.88888888888888884"/>
    <m/>
    <s v="SALDO ND"/>
    <s v="Excluir"/>
    <d v="2026-05-16T00:00:00"/>
    <n v="1296"/>
    <n v="38880"/>
    <n v="128.304"/>
    <n v="3128"/>
    <s v="Ret"/>
    <n v="180"/>
    <s v="No"/>
    <s v="No"/>
    <x v="0"/>
    <s v="Si"/>
    <s v="Si"/>
    <s v="No"/>
    <d v="2026-10-13T00:00:00"/>
    <s v=""/>
  </r>
  <r>
    <s v="CPC28"/>
    <x v="31"/>
    <x v="24"/>
    <n v="24"/>
    <m/>
    <m/>
    <x v="32"/>
    <n v="158"/>
    <x v="1"/>
    <n v="0.87777777777777777"/>
    <m/>
    <s v="SALDO ND"/>
    <s v="Excluir"/>
    <d v="2026-05-14T00:00:00"/>
    <n v="1296"/>
    <n v="38880"/>
    <n v="128.304"/>
    <n v="3128"/>
    <s v="Ret"/>
    <n v="180"/>
    <s v="No"/>
    <s v="No"/>
    <x v="0"/>
    <s v="Si"/>
    <s v="Si"/>
    <s v="No"/>
    <d v="2026-10-11T00:00:00"/>
    <s v=""/>
  </r>
  <r>
    <s v="CPC29"/>
    <x v="46"/>
    <x v="44"/>
    <n v="17"/>
    <m/>
    <m/>
    <x v="155"/>
    <n v="243"/>
    <x v="1"/>
    <n v="0.9"/>
    <m/>
    <m/>
    <s v=""/>
    <d v="2026-05-09T00:00:00"/>
    <n v="10200"/>
    <n v="61200"/>
    <n v="164.62799999999999"/>
    <n v="9672"/>
    <s v="Lata"/>
    <n v="270"/>
    <s v="No"/>
    <s v="No"/>
    <x v="0"/>
    <s v="Si"/>
    <s v="Si"/>
    <s v="No"/>
    <d v="2027-01-04T00:00:00"/>
    <s v=""/>
  </r>
  <r>
    <s v="CPC30"/>
    <x v="46"/>
    <x v="44"/>
    <n v="34"/>
    <m/>
    <m/>
    <x v="58"/>
    <n v="249"/>
    <x v="1"/>
    <n v="0.92222222222222228"/>
    <m/>
    <m/>
    <s v=""/>
    <d v="2026-05-15T00:00:00"/>
    <n v="20400"/>
    <n v="122400"/>
    <n v="329.25599999999997"/>
    <n v="9672"/>
    <s v="Lata"/>
    <n v="270"/>
    <s v="No"/>
    <s v="No"/>
    <x v="0"/>
    <s v="Si"/>
    <s v="Si"/>
    <s v="No"/>
    <d v="2027-01-10T00:00:00"/>
    <s v=""/>
  </r>
  <r>
    <s v="CPC31"/>
    <x v="89"/>
    <x v="86"/>
    <n v="9"/>
    <m/>
    <m/>
    <x v="14"/>
    <n v="173"/>
    <x v="1"/>
    <n v="0.96111111111111114"/>
    <m/>
    <s v="SALDO ND"/>
    <s v="Excluir"/>
    <d v="2026-05-29T00:00:00"/>
    <n v="324"/>
    <n v="4212"/>
    <n v="42.12"/>
    <n v="9494"/>
    <s v="Ret"/>
    <n v="180"/>
    <s v="No"/>
    <s v="No"/>
    <x v="0"/>
    <s v="Si"/>
    <s v="Si"/>
    <s v="No"/>
    <d v="2026-10-26T00:00:00"/>
    <s v=""/>
  </r>
  <r>
    <s v="CPC32"/>
    <x v="49"/>
    <x v="47"/>
    <n v="23"/>
    <m/>
    <m/>
    <x v="80"/>
    <n v="259"/>
    <x v="1"/>
    <n v="0.95925925925925926"/>
    <m/>
    <m/>
    <s v=""/>
    <d v="2026-05-25T00:00:00"/>
    <n v="12144"/>
    <n v="72864"/>
    <n v="225.8784"/>
    <n v="22271"/>
    <s v="Lata"/>
    <n v="270"/>
    <s v="No"/>
    <s v="No"/>
    <x v="0"/>
    <s v="Si"/>
    <s v="Si"/>
    <s v="No"/>
    <d v="2027-01-20T00:00:00"/>
    <s v=""/>
  </r>
  <r>
    <s v="CPD1"/>
    <x v="65"/>
    <x v="63"/>
    <n v="31"/>
    <m/>
    <m/>
    <x v="119"/>
    <n v="268"/>
    <x v="1"/>
    <n v="0.99259259259259258"/>
    <m/>
    <m/>
    <s v=""/>
    <d v="2026-06-03T00:00:00"/>
    <n v="18600"/>
    <n v="111600"/>
    <n v="300.20400000000001"/>
    <n v="9909"/>
    <s v="Lata"/>
    <n v="270"/>
    <s v="No"/>
    <s v="No"/>
    <x v="0"/>
    <s v="Si"/>
    <s v="Si"/>
    <s v="No"/>
    <d v="2027-01-29T00:00:00"/>
    <s v=""/>
  </r>
  <r>
    <s v="CPD1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D2"/>
    <x v="90"/>
    <x v="87"/>
    <n v="10"/>
    <m/>
    <m/>
    <x v="124"/>
    <n v="164"/>
    <x v="1"/>
    <n v="0.91111111111111109"/>
    <m/>
    <s v="SALDO ND"/>
    <s v="Excluir"/>
    <d v="2026-05-20T00:00:00"/>
    <n v="360"/>
    <n v="4680"/>
    <n v="46.8"/>
    <n v="9480"/>
    <s v="Ret"/>
    <n v="180"/>
    <s v="No"/>
    <s v="No"/>
    <x v="0"/>
    <s v="Si"/>
    <s v="Si"/>
    <s v="No"/>
    <d v="2026-10-17T00:00:00"/>
    <s v=""/>
  </r>
  <r>
    <s v="CPD3"/>
    <x v="47"/>
    <x v="45"/>
    <n v="1"/>
    <m/>
    <m/>
    <x v="88"/>
    <n v="251"/>
    <x v="1"/>
    <n v="0.92962962962962958"/>
    <m/>
    <s v="SALDO ND"/>
    <s v="Excluir"/>
    <d v="2026-05-17T00:00:00"/>
    <n v="600"/>
    <n v="3600"/>
    <n v="9.6839999999999993"/>
    <n v="3228"/>
    <s v="Lata"/>
    <n v="270"/>
    <s v="No"/>
    <s v="No"/>
    <x v="0"/>
    <s v="Si"/>
    <s v="Si"/>
    <s v="No"/>
    <d v="2027-01-12T00:00:00"/>
    <s v=""/>
  </r>
  <r>
    <s v="CPD4"/>
    <x v="4"/>
    <x v="4"/>
    <n v="28"/>
    <m/>
    <m/>
    <x v="47"/>
    <n v="263"/>
    <x v="1"/>
    <n v="0.97407407407407409"/>
    <m/>
    <m/>
    <s v=""/>
    <d v="2026-05-29T00:00:00"/>
    <n v="13440"/>
    <n v="80640"/>
    <n v="266.11200000000002"/>
    <n v="2174"/>
    <s v="Lata"/>
    <n v="270"/>
    <s v="No"/>
    <s v="No"/>
    <x v="0"/>
    <s v="Si"/>
    <s v="Si"/>
    <s v="No"/>
    <d v="2027-01-24T00:00:00"/>
    <s v=""/>
  </r>
  <r>
    <s v="CPD4"/>
    <x v="86"/>
    <x v="84"/>
    <n v="1"/>
    <m/>
    <m/>
    <x v="92"/>
    <n v="151"/>
    <x v="1"/>
    <n v="0.83888888888888891"/>
    <m/>
    <s v="SALDO ND"/>
    <s v="Excluir"/>
    <d v="2026-05-07T00:00:00"/>
    <n v="600"/>
    <n v="3600"/>
    <n v="9.6839999999999993"/>
    <n v="22102"/>
    <s v="Lata"/>
    <n v="180"/>
    <s v="No"/>
    <s v="No"/>
    <x v="0"/>
    <s v="Si"/>
    <s v="Si"/>
    <s v="No"/>
    <d v="2026-10-04T00:00:00"/>
    <s v=""/>
  </r>
  <r>
    <s v="CPD5"/>
    <x v="23"/>
    <x v="23"/>
    <n v="42"/>
    <m/>
    <m/>
    <x v="97"/>
    <n v="252"/>
    <x v="1"/>
    <n v="0.93333333333333335"/>
    <m/>
    <m/>
    <s v=""/>
    <d v="2026-05-18T00:00:00"/>
    <n v="20160"/>
    <n v="120960"/>
    <n v="429.40800000000002"/>
    <n v="1428"/>
    <s v="Lata"/>
    <n v="270"/>
    <s v="No"/>
    <s v="No"/>
    <x v="0"/>
    <s v="Si"/>
    <s v="Si"/>
    <s v="No"/>
    <d v="2027-01-13T00:00:00"/>
    <s v=""/>
  </r>
  <r>
    <s v="CPD6"/>
    <x v="47"/>
    <x v="45"/>
    <n v="27"/>
    <m/>
    <m/>
    <x v="88"/>
    <n v="251"/>
    <x v="1"/>
    <n v="0.92962962962962958"/>
    <m/>
    <m/>
    <s v=""/>
    <d v="2026-05-17T00:00:00"/>
    <n v="16200"/>
    <n v="97200"/>
    <n v="261.46800000000002"/>
    <n v="3228"/>
    <s v="Lata"/>
    <n v="270"/>
    <s v="No"/>
    <s v="No"/>
    <x v="0"/>
    <s v="Si"/>
    <s v="Si"/>
    <s v="No"/>
    <d v="2027-01-12T00:00:00"/>
    <s v=""/>
  </r>
  <r>
    <s v="CPD7"/>
    <x v="60"/>
    <x v="58"/>
    <n v="40"/>
    <m/>
    <m/>
    <x v="17"/>
    <n v="171"/>
    <x v="1"/>
    <n v="0.95"/>
    <m/>
    <m/>
    <s v=""/>
    <d v="2026-05-27T00:00:00"/>
    <n v="19200"/>
    <n v="115200"/>
    <n v="380.16"/>
    <n v="22315"/>
    <s v="Lata"/>
    <n v="180"/>
    <s v="No"/>
    <s v="No"/>
    <x v="0"/>
    <s v="Si"/>
    <s v="Si"/>
    <s v="No"/>
    <d v="2026-10-24T00:00:00"/>
    <s v=""/>
  </r>
  <r>
    <s v="CPD8"/>
    <x v="15"/>
    <x v="15"/>
    <n v="2"/>
    <m/>
    <m/>
    <x v="61"/>
    <n v="254"/>
    <x v="1"/>
    <n v="0.94074074074074077"/>
    <m/>
    <s v="SALDO ND"/>
    <s v="Excluir"/>
    <d v="2026-05-20T00:00:00"/>
    <n v="960"/>
    <n v="5760"/>
    <n v="19.007999999999999"/>
    <n v="5252"/>
    <s v="Lata"/>
    <n v="270"/>
    <s v="No"/>
    <s v="No"/>
    <x v="0"/>
    <s v="Si"/>
    <s v="Si"/>
    <s v="No"/>
    <d v="2027-01-15T00:00:00"/>
    <s v=""/>
  </r>
  <r>
    <s v="CPD8"/>
    <x v="84"/>
    <x v="82"/>
    <n v="6"/>
    <m/>
    <m/>
    <x v="24"/>
    <n v="141"/>
    <x v="1"/>
    <n v="0.78333333333333333"/>
    <m/>
    <s v="SALDO ND"/>
    <s v="Excluir"/>
    <d v="2026-04-27T00:00:00"/>
    <n v="3600"/>
    <n v="21600"/>
    <n v="58.103999999999999"/>
    <n v="7584"/>
    <s v="Lata"/>
    <n v="180"/>
    <s v="No"/>
    <s v="No"/>
    <x v="0"/>
    <s v="Si"/>
    <s v="Si"/>
    <s v="No"/>
    <d v="2026-09-24T00:00:00"/>
    <s v=""/>
  </r>
  <r>
    <s v="CPD8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D9"/>
    <x v="4"/>
    <x v="4"/>
    <n v="15"/>
    <m/>
    <m/>
    <x v="47"/>
    <n v="263"/>
    <x v="1"/>
    <n v="0.97407407407407409"/>
    <m/>
    <s v="SALDO ND"/>
    <s v="Excluir"/>
    <d v="2026-05-29T00:00:00"/>
    <n v="7200"/>
    <n v="43200"/>
    <n v="142.56"/>
    <n v="2174"/>
    <s v="Lata"/>
    <n v="270"/>
    <s v="No"/>
    <s v="No"/>
    <x v="0"/>
    <s v="Si"/>
    <s v="Si"/>
    <s v="No"/>
    <d v="2027-01-24T00:00:00"/>
    <s v=""/>
  </r>
  <r>
    <s v="CPD10"/>
    <x v="84"/>
    <x v="82"/>
    <n v="2"/>
    <m/>
    <m/>
    <x v="24"/>
    <n v="141"/>
    <x v="1"/>
    <n v="0.78333333333333333"/>
    <m/>
    <s v="SALDO ND"/>
    <s v="Excluir"/>
    <d v="2026-04-27T00:00:00"/>
    <n v="1200"/>
    <n v="7200"/>
    <n v="19.367999999999999"/>
    <n v="7584"/>
    <s v="Lata"/>
    <n v="180"/>
    <s v="No"/>
    <s v="No"/>
    <x v="0"/>
    <s v="Si"/>
    <s v="Si"/>
    <s v="No"/>
    <d v="2026-09-24T00:00:00"/>
    <s v=""/>
  </r>
  <r>
    <s v="CPD10"/>
    <x v="91"/>
    <x v="88"/>
    <n v="14"/>
    <m/>
    <m/>
    <x v="26"/>
    <n v="174"/>
    <x v="1"/>
    <n v="0.96666666666666667"/>
    <m/>
    <s v="SALDO ND"/>
    <s v="Excluir"/>
    <d v="2026-05-30T00:00:00"/>
    <n v="504"/>
    <n v="8064"/>
    <n v="60.48"/>
    <n v="20877"/>
    <s v="Ret"/>
    <n v="180"/>
    <s v="No"/>
    <s v="No"/>
    <x v="0"/>
    <s v="Si"/>
    <s v="Si"/>
    <s v="No"/>
    <d v="2026-10-27T00:00:00"/>
    <s v=""/>
  </r>
  <r>
    <s v="CPD11"/>
    <x v="4"/>
    <x v="4"/>
    <n v="44"/>
    <m/>
    <m/>
    <x v="33"/>
    <n v="265"/>
    <x v="1"/>
    <n v="0.98148148148148151"/>
    <m/>
    <m/>
    <s v=""/>
    <d v="2026-05-31T00:00:00"/>
    <n v="21120"/>
    <n v="126720"/>
    <n v="418.17599999999999"/>
    <n v="2174"/>
    <s v="Lata"/>
    <n v="270"/>
    <s v="No"/>
    <s v="No"/>
    <x v="0"/>
    <s v="Si"/>
    <s v="Si"/>
    <s v="No"/>
    <d v="2027-01-26T00:00:00"/>
    <s v=""/>
  </r>
  <r>
    <s v="CPD12"/>
    <x v="92"/>
    <x v="89"/>
    <n v="40"/>
    <m/>
    <m/>
    <x v="60"/>
    <n v="246"/>
    <x v="1"/>
    <n v="0.91111111111111109"/>
    <m/>
    <m/>
    <s v=""/>
    <d v="2026-05-12T00:00:00"/>
    <n v="6000"/>
    <n v="144000"/>
    <n v="387.36"/>
    <n v="7993"/>
    <s v="Lata"/>
    <n v="270"/>
    <s v="No"/>
    <s v="No"/>
    <x v="0"/>
    <s v="Si"/>
    <s v="Si"/>
    <s v="No"/>
    <d v="2027-01-07T00:00:00"/>
    <s v=""/>
  </r>
  <r>
    <s v="CPD13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D13"/>
    <x v="63"/>
    <x v="61"/>
    <n v="3"/>
    <m/>
    <m/>
    <x v="156"/>
    <n v="240"/>
    <x v="1"/>
    <n v="0.88888888888888884"/>
    <m/>
    <s v="SALDO ND"/>
    <s v="Excluir"/>
    <d v="2026-05-06T00:00:00"/>
    <n v="720"/>
    <n v="4320"/>
    <n v="12.96"/>
    <n v="20463"/>
    <s v="NR"/>
    <n v="270"/>
    <s v="No"/>
    <s v="No"/>
    <x v="0"/>
    <s v="Si"/>
    <s v="Si"/>
    <s v="No"/>
    <d v="2027-01-01T00:00:00"/>
    <s v=""/>
  </r>
  <r>
    <s v="CPD14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D15"/>
    <x v="63"/>
    <x v="61"/>
    <n v="15"/>
    <m/>
    <m/>
    <x v="93"/>
    <n v="215"/>
    <x v="1"/>
    <n v="0.79629629629629628"/>
    <m/>
    <s v="SALDO ND"/>
    <s v="Excluir"/>
    <d v="2026-04-11T00:00:00"/>
    <n v="3600"/>
    <n v="21600"/>
    <n v="64.8"/>
    <n v="20463"/>
    <s v="NR"/>
    <n v="270"/>
    <s v="No"/>
    <s v="No"/>
    <x v="0"/>
    <s v="Si"/>
    <s v="Si"/>
    <s v="No"/>
    <d v="2026-12-07T00:00:00"/>
    <s v=""/>
  </r>
  <r>
    <s v="CPD16"/>
    <x v="60"/>
    <x v="58"/>
    <n v="44"/>
    <m/>
    <m/>
    <x v="17"/>
    <n v="171"/>
    <x v="1"/>
    <n v="0.95"/>
    <m/>
    <m/>
    <s v=""/>
    <d v="2026-05-27T00:00:00"/>
    <n v="21120"/>
    <n v="126720"/>
    <n v="418.17599999999999"/>
    <n v="22315"/>
    <s v="Lata"/>
    <n v="180"/>
    <s v="No"/>
    <s v="No"/>
    <x v="0"/>
    <s v="Si"/>
    <s v="Si"/>
    <s v="No"/>
    <d v="2026-10-24T00:00:00"/>
    <s v=""/>
  </r>
  <r>
    <s v="PCPD01"/>
    <x v="53"/>
    <x v="51"/>
    <n v="1"/>
    <m/>
    <m/>
    <x v="16"/>
    <n v="172"/>
    <x v="1"/>
    <n v="0.9555555555555556"/>
    <m/>
    <s v="SALDO ND"/>
    <s v="Excluir"/>
    <d v="2026-05-28T00:00:00"/>
    <n v="480"/>
    <n v="2880"/>
    <n v="9.5039999999999996"/>
    <n v="21155"/>
    <s v="Lata"/>
    <n v="180"/>
    <s v="No"/>
    <s v="No"/>
    <x v="0"/>
    <s v="Si"/>
    <s v="Si"/>
    <s v="No"/>
    <d v="2026-10-25T00:00:00"/>
    <s v=""/>
  </r>
  <r>
    <s v="PCPD01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D17"/>
    <x v="23"/>
    <x v="23"/>
    <n v="17"/>
    <m/>
    <m/>
    <x v="50"/>
    <n v="253"/>
    <x v="1"/>
    <n v="0.937037037037037"/>
    <m/>
    <m/>
    <s v=""/>
    <d v="2026-05-19T00:00:00"/>
    <n v="8160"/>
    <n v="48960"/>
    <n v="173.80799999999999"/>
    <n v="1428"/>
    <s v="Lata"/>
    <n v="270"/>
    <s v="No"/>
    <s v="No"/>
    <x v="0"/>
    <s v="Si"/>
    <s v="Si"/>
    <s v="No"/>
    <d v="2027-01-14T00:00:00"/>
    <s v=""/>
  </r>
  <r>
    <s v="CPD18"/>
    <x v="4"/>
    <x v="4"/>
    <n v="44"/>
    <m/>
    <m/>
    <x v="28"/>
    <n v="264"/>
    <x v="1"/>
    <n v="0.97777777777777775"/>
    <m/>
    <m/>
    <s v=""/>
    <d v="2026-05-30T00:00:00"/>
    <n v="21120"/>
    <n v="126720"/>
    <n v="418.17599999999999"/>
    <n v="2174"/>
    <s v="Lata"/>
    <n v="270"/>
    <s v="No"/>
    <s v="No"/>
    <x v="0"/>
    <s v="Si"/>
    <s v="Si"/>
    <s v="No"/>
    <d v="2027-01-25T00:00:00"/>
    <s v=""/>
  </r>
  <r>
    <s v="CPD19"/>
    <x v="92"/>
    <x v="89"/>
    <n v="9"/>
    <m/>
    <m/>
    <x v="99"/>
    <n v="245"/>
    <x v="1"/>
    <n v="0.90740740740740744"/>
    <m/>
    <s v="SALDO ND"/>
    <s v="Excluir"/>
    <d v="2026-05-11T00:00:00"/>
    <n v="1350"/>
    <n v="32400"/>
    <n v="87.156000000000006"/>
    <n v="7993"/>
    <s v="Lata"/>
    <n v="270"/>
    <s v="No"/>
    <s v="No"/>
    <x v="0"/>
    <s v="Si"/>
    <s v="Si"/>
    <s v="No"/>
    <d v="2027-01-06T00:00:00"/>
    <s v=""/>
  </r>
  <r>
    <s v="CPD19"/>
    <x v="64"/>
    <x v="62"/>
    <n v="1"/>
    <m/>
    <m/>
    <x v="16"/>
    <n v="172"/>
    <x v="1"/>
    <n v="0.63703703703703707"/>
    <m/>
    <s v="SALDO ND"/>
    <s v="Excluir"/>
    <d v="2026-02-27T00:00:00"/>
    <n v="528"/>
    <n v="3168"/>
    <n v="9.8208000000000002"/>
    <n v="22270"/>
    <s v="Lata"/>
    <n v="270"/>
    <s v="No"/>
    <s v="No"/>
    <x v="2"/>
    <s v="Si"/>
    <s v="Si"/>
    <s v="No"/>
    <d v="2026-10-25T00:00:00"/>
    <s v=""/>
  </r>
  <r>
    <s v="CPD20"/>
    <x v="64"/>
    <x v="62"/>
    <n v="8"/>
    <m/>
    <m/>
    <x v="123"/>
    <n v="202"/>
    <x v="1"/>
    <n v="0.74814814814814812"/>
    <m/>
    <s v="SALDO ND"/>
    <s v="Excluir"/>
    <d v="2026-03-29T00:00:00"/>
    <n v="4224"/>
    <n v="25344"/>
    <n v="78.566400000000002"/>
    <n v="22270"/>
    <s v="Lata"/>
    <n v="270"/>
    <s v="No"/>
    <s v="No"/>
    <x v="0"/>
    <s v="Si"/>
    <s v="Si"/>
    <s v="No"/>
    <d v="2026-11-24T00:00:00"/>
    <s v=""/>
  </r>
  <r>
    <s v="CPD20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D21"/>
    <x v="4"/>
    <x v="4"/>
    <n v="37"/>
    <m/>
    <m/>
    <x v="33"/>
    <n v="265"/>
    <x v="1"/>
    <n v="0.98148148148148151"/>
    <m/>
    <m/>
    <s v=""/>
    <d v="2026-05-31T00:00:00"/>
    <n v="17760"/>
    <n v="106560"/>
    <n v="351.64800000000002"/>
    <n v="2174"/>
    <s v="Lata"/>
    <n v="270"/>
    <s v="No"/>
    <s v="No"/>
    <x v="0"/>
    <s v="Si"/>
    <s v="Si"/>
    <s v="No"/>
    <d v="2027-01-26T00:00:00"/>
    <s v=""/>
  </r>
  <r>
    <s v="CPD22"/>
    <x v="4"/>
    <x v="4"/>
    <n v="1"/>
    <m/>
    <m/>
    <x v="33"/>
    <n v="265"/>
    <x v="1"/>
    <n v="0.98148148148148151"/>
    <m/>
    <s v="SALDO ND"/>
    <s v="Excluir"/>
    <d v="2026-05-31T00:00:00"/>
    <n v="480"/>
    <n v="2880"/>
    <n v="9.5039999999999996"/>
    <n v="2174"/>
    <s v="Lata"/>
    <n v="270"/>
    <s v="No"/>
    <s v="No"/>
    <x v="0"/>
    <s v="Si"/>
    <s v="Si"/>
    <s v="No"/>
    <d v="2027-01-26T00:00:00"/>
    <s v=""/>
  </r>
  <r>
    <s v="CPD22"/>
    <x v="15"/>
    <x v="15"/>
    <n v="2"/>
    <m/>
    <m/>
    <x v="61"/>
    <n v="254"/>
    <x v="1"/>
    <n v="0.94074074074074077"/>
    <m/>
    <s v="SALDO ND"/>
    <s v="Excluir"/>
    <d v="2026-05-20T00:00:00"/>
    <n v="960"/>
    <n v="5760"/>
    <n v="19.007999999999999"/>
    <n v="5252"/>
    <s v="Lata"/>
    <n v="270"/>
    <s v="No"/>
    <s v="No"/>
    <x v="0"/>
    <s v="Si"/>
    <s v="Si"/>
    <s v="No"/>
    <d v="2027-01-15T00:00:00"/>
    <s v=""/>
  </r>
  <r>
    <s v="CPD23"/>
    <x v="4"/>
    <x v="4"/>
    <n v="44"/>
    <m/>
    <m/>
    <x v="28"/>
    <n v="264"/>
    <x v="1"/>
    <n v="0.97777777777777775"/>
    <m/>
    <m/>
    <s v=""/>
    <d v="2026-05-30T00:00:00"/>
    <n v="21120"/>
    <n v="126720"/>
    <n v="418.17599999999999"/>
    <n v="2174"/>
    <s v="Lata"/>
    <n v="270"/>
    <s v="No"/>
    <s v="No"/>
    <x v="0"/>
    <s v="Si"/>
    <s v="Si"/>
    <s v="No"/>
    <d v="2027-01-25T00:00:00"/>
    <s v=""/>
  </r>
  <r>
    <s v="CPD24"/>
    <x v="23"/>
    <x v="23"/>
    <n v="43"/>
    <m/>
    <m/>
    <x v="50"/>
    <n v="253"/>
    <x v="1"/>
    <n v="0.937037037037037"/>
    <m/>
    <m/>
    <s v=""/>
    <d v="2026-05-19T00:00:00"/>
    <n v="20640"/>
    <n v="123840"/>
    <n v="439.63200000000001"/>
    <n v="1428"/>
    <s v="Lata"/>
    <n v="270"/>
    <s v="No"/>
    <s v="No"/>
    <x v="0"/>
    <s v="Si"/>
    <s v="Si"/>
    <s v="No"/>
    <d v="2027-01-14T00:00:00"/>
    <s v=""/>
  </r>
  <r>
    <s v="CPD25"/>
    <x v="84"/>
    <x v="82"/>
    <n v="40"/>
    <m/>
    <m/>
    <x v="157"/>
    <n v="129"/>
    <x v="1"/>
    <n v="0.71666666666666667"/>
    <m/>
    <m/>
    <s v=""/>
    <d v="2026-04-15T00:00:00"/>
    <n v="24000"/>
    <n v="144000"/>
    <n v="387.36"/>
    <n v="7584"/>
    <s v="Lata"/>
    <n v="180"/>
    <s v="No"/>
    <s v="No"/>
    <x v="0"/>
    <s v="Si"/>
    <s v="Si"/>
    <s v="No"/>
    <d v="2026-09-12T00:00:00"/>
    <s v=""/>
  </r>
  <r>
    <s v="CPD26"/>
    <x v="4"/>
    <x v="4"/>
    <n v="44"/>
    <m/>
    <m/>
    <x v="47"/>
    <n v="263"/>
    <x v="1"/>
    <n v="0.97407407407407409"/>
    <m/>
    <m/>
    <s v=""/>
    <d v="2026-05-29T00:00:00"/>
    <n v="21120"/>
    <n v="126720"/>
    <n v="418.17599999999999"/>
    <n v="2174"/>
    <s v="Lata"/>
    <n v="270"/>
    <s v="No"/>
    <s v="No"/>
    <x v="0"/>
    <s v="Si"/>
    <s v="Si"/>
    <s v="No"/>
    <d v="2027-01-24T00:00:00"/>
    <s v=""/>
  </r>
  <r>
    <s v="CPD27"/>
    <x v="4"/>
    <x v="4"/>
    <n v="44"/>
    <m/>
    <m/>
    <x v="33"/>
    <n v="265"/>
    <x v="1"/>
    <n v="0.98148148148148151"/>
    <m/>
    <m/>
    <s v=""/>
    <d v="2026-05-31T00:00:00"/>
    <n v="21120"/>
    <n v="126720"/>
    <n v="418.17599999999999"/>
    <n v="2174"/>
    <s v="Lata"/>
    <n v="270"/>
    <s v="No"/>
    <s v="No"/>
    <x v="0"/>
    <s v="Si"/>
    <s v="Si"/>
    <s v="No"/>
    <d v="2027-01-26T00:00:00"/>
    <s v=""/>
  </r>
  <r>
    <s v="CPD28"/>
    <x v="92"/>
    <x v="89"/>
    <n v="1"/>
    <m/>
    <m/>
    <x v="60"/>
    <n v="246"/>
    <x v="1"/>
    <n v="0.91111111111111109"/>
    <m/>
    <s v="SALDO ND"/>
    <s v="Excluir"/>
    <d v="2026-05-12T00:00:00"/>
    <n v="150"/>
    <n v="3600"/>
    <n v="9.6839999999999993"/>
    <n v="7993"/>
    <s v="Lata"/>
    <n v="270"/>
    <s v="No"/>
    <s v="No"/>
    <x v="0"/>
    <s v="Si"/>
    <s v="Si"/>
    <s v="No"/>
    <d v="2027-01-07T00:00:00"/>
    <s v=""/>
  </r>
  <r>
    <s v="CPD28"/>
    <x v="14"/>
    <x v="14"/>
    <n v="7"/>
    <m/>
    <m/>
    <x v="19"/>
    <n v="177"/>
    <x v="1"/>
    <n v="0.98333333333333328"/>
    <m/>
    <s v="SALDO ND"/>
    <s v="Excluir"/>
    <d v="2026-06-02T00:00:00"/>
    <n v="3360"/>
    <n v="20160"/>
    <n v="66.528000000000006"/>
    <n v="2976"/>
    <s v="Lata"/>
    <n v="180"/>
    <s v="No"/>
    <s v="No"/>
    <x v="0"/>
    <s v="Si"/>
    <s v="Si"/>
    <s v="No"/>
    <d v="2026-10-30T00:00:00"/>
    <s v=""/>
  </r>
  <r>
    <s v="CPD29"/>
    <x v="84"/>
    <x v="82"/>
    <n v="1"/>
    <m/>
    <m/>
    <x v="24"/>
    <n v="141"/>
    <x v="1"/>
    <n v="0.78333333333333333"/>
    <m/>
    <s v="SALDO ND"/>
    <s v="Excluir"/>
    <d v="2026-04-27T00:00:00"/>
    <n v="600"/>
    <n v="3600"/>
    <n v="9.6839999999999993"/>
    <n v="7584"/>
    <s v="Lata"/>
    <n v="180"/>
    <s v="No"/>
    <s v="No"/>
    <x v="0"/>
    <s v="Si"/>
    <s v="Si"/>
    <s v="No"/>
    <d v="2026-09-24T00:00:00"/>
    <s v=""/>
  </r>
  <r>
    <s v="CPD29"/>
    <x v="4"/>
    <x v="4"/>
    <n v="2"/>
    <m/>
    <m/>
    <x v="33"/>
    <n v="265"/>
    <x v="1"/>
    <n v="0.98148148148148151"/>
    <m/>
    <s v="SALDO ND"/>
    <s v="Excluir"/>
    <d v="2026-05-31T00:00:00"/>
    <n v="960"/>
    <n v="5760"/>
    <n v="19.007999999999999"/>
    <n v="2174"/>
    <s v="Lata"/>
    <n v="270"/>
    <s v="No"/>
    <s v="No"/>
    <x v="0"/>
    <s v="Si"/>
    <s v="Si"/>
    <s v="No"/>
    <d v="2027-01-26T00:00:00"/>
    <s v=""/>
  </r>
  <r>
    <s v="CPD30"/>
    <x v="4"/>
    <x v="4"/>
    <n v="2"/>
    <m/>
    <m/>
    <x v="6"/>
    <n v="266"/>
    <x v="1"/>
    <n v="0.98518518518518516"/>
    <m/>
    <s v="SALDO ND"/>
    <s v="Excluir"/>
    <d v="2026-06-01T00:00:00"/>
    <n v="960"/>
    <n v="5760"/>
    <n v="19.007999999999999"/>
    <n v="2174"/>
    <s v="Lata"/>
    <n v="270"/>
    <s v="No"/>
    <s v="No"/>
    <x v="0"/>
    <s v="Si"/>
    <s v="Si"/>
    <s v="No"/>
    <d v="2027-01-27T00:00:00"/>
    <s v=""/>
  </r>
  <r>
    <s v="CPD30"/>
    <x v="14"/>
    <x v="14"/>
    <n v="2"/>
    <m/>
    <m/>
    <x v="3"/>
    <n v="178"/>
    <x v="1"/>
    <n v="0.98888888888888893"/>
    <m/>
    <s v="SALDO ND"/>
    <s v="Excluir"/>
    <d v="2026-06-03T00:00:00"/>
    <n v="960"/>
    <n v="5760"/>
    <n v="19.007999999999999"/>
    <n v="2976"/>
    <s v="Lata"/>
    <n v="180"/>
    <s v="No"/>
    <s v="No"/>
    <x v="0"/>
    <s v="Si"/>
    <s v="Si"/>
    <s v="No"/>
    <d v="2026-10-31T00:00:00"/>
    <s v=""/>
  </r>
  <r>
    <s v="CPD31"/>
    <x v="61"/>
    <x v="59"/>
    <n v="18"/>
    <m/>
    <m/>
    <x v="28"/>
    <n v="264"/>
    <x v="1"/>
    <n v="0.97777777777777775"/>
    <m/>
    <m/>
    <s v=""/>
    <d v="2026-05-30T00:00:00"/>
    <n v="10800"/>
    <n v="64800"/>
    <n v="174.31200000000001"/>
    <n v="21189"/>
    <s v="Lata"/>
    <n v="270"/>
    <s v="No"/>
    <s v="No"/>
    <x v="0"/>
    <s v="Si"/>
    <s v="Si"/>
    <s v="No"/>
    <d v="2027-01-25T00:00:00"/>
    <s v=""/>
  </r>
  <r>
    <s v="CPD32"/>
    <x v="93"/>
    <x v="90"/>
    <n v="6"/>
    <m/>
    <m/>
    <x v="19"/>
    <n v="177"/>
    <x v="1"/>
    <n v="0.98333333333333328"/>
    <m/>
    <s v="SALDO ND"/>
    <s v="Excluir"/>
    <d v="2026-06-02T00:00:00"/>
    <n v="216"/>
    <n v="3456"/>
    <n v="25.92"/>
    <n v="15781"/>
    <s v="Ret"/>
    <n v="180"/>
    <s v="No"/>
    <s v="No"/>
    <x v="0"/>
    <s v="Si"/>
    <s v="Si"/>
    <s v="No"/>
    <d v="2026-10-30T00:00:00"/>
    <s v=""/>
  </r>
  <r>
    <s v="CPE1"/>
    <x v="90"/>
    <x v="87"/>
    <n v="24"/>
    <m/>
    <m/>
    <x v="29"/>
    <n v="165"/>
    <x v="1"/>
    <n v="0.91666666666666663"/>
    <m/>
    <m/>
    <s v=""/>
    <d v="2026-05-21T00:00:00"/>
    <n v="864"/>
    <n v="11232"/>
    <n v="112.32"/>
    <n v="9480"/>
    <s v="Ret"/>
    <n v="180"/>
    <s v="No"/>
    <s v="No"/>
    <x v="0"/>
    <s v="Si"/>
    <s v="Si"/>
    <s v="No"/>
    <d v="2026-10-18T00:00:00"/>
    <s v=""/>
  </r>
  <r>
    <s v="CPE1"/>
    <x v="90"/>
    <x v="87"/>
    <n v="6"/>
    <m/>
    <m/>
    <x v="14"/>
    <n v="173"/>
    <x v="1"/>
    <n v="0.96111111111111114"/>
    <m/>
    <s v="SALDO ND"/>
    <s v="Excluir"/>
    <d v="2026-05-29T00:00:00"/>
    <n v="216"/>
    <n v="2808"/>
    <n v="28.08"/>
    <n v="9480"/>
    <s v="Ret"/>
    <n v="180"/>
    <s v="No"/>
    <s v="No"/>
    <x v="0"/>
    <s v="Si"/>
    <s v="Si"/>
    <s v="No"/>
    <d v="2026-10-26T00:00:00"/>
    <s v=""/>
  </r>
  <r>
    <s v="CPE2"/>
    <x v="64"/>
    <x v="62"/>
    <n v="38"/>
    <m/>
    <m/>
    <x v="158"/>
    <n v="257"/>
    <x v="1"/>
    <n v="0.95185185185185184"/>
    <s v="MAL ESTADO"/>
    <m/>
    <s v=""/>
    <d v="2026-05-23T00:00:00"/>
    <n v="20064"/>
    <n v="120384"/>
    <n v="373.19040000000001"/>
    <n v="22270"/>
    <s v="Lata"/>
    <n v="270"/>
    <s v="No"/>
    <s v="No"/>
    <x v="0"/>
    <s v="Si"/>
    <s v="Si"/>
    <s v="No"/>
    <d v="2027-01-18T00:00:00"/>
    <s v=""/>
  </r>
  <r>
    <s v="CPE3"/>
    <x v="90"/>
    <x v="87"/>
    <n v="6"/>
    <m/>
    <m/>
    <x v="29"/>
    <n v="165"/>
    <x v="1"/>
    <n v="0.91666666666666663"/>
    <m/>
    <s v="SALDO ND"/>
    <s v="Excluir"/>
    <d v="2026-05-21T00:00:00"/>
    <n v="216"/>
    <n v="2808"/>
    <n v="28.08"/>
    <n v="9480"/>
    <s v="Ret"/>
    <n v="180"/>
    <s v="No"/>
    <s v="No"/>
    <x v="0"/>
    <s v="Si"/>
    <s v="Si"/>
    <s v="No"/>
    <d v="2026-10-18T00:00:00"/>
    <s v=""/>
  </r>
  <r>
    <s v="CPE3"/>
    <x v="65"/>
    <x v="63"/>
    <n v="2"/>
    <m/>
    <m/>
    <x v="5"/>
    <n v="267"/>
    <x v="1"/>
    <n v="0.98888888888888893"/>
    <m/>
    <s v="SALDO ND"/>
    <s v="Excluir"/>
    <d v="2026-06-02T00:00:00"/>
    <n v="1200"/>
    <n v="7200"/>
    <n v="19.367999999999999"/>
    <n v="9909"/>
    <s v="Lata"/>
    <n v="270"/>
    <s v="No"/>
    <s v="No"/>
    <x v="0"/>
    <s v="Si"/>
    <s v="Si"/>
    <s v="No"/>
    <d v="2027-01-28T00:00:00"/>
    <s v=""/>
  </r>
  <r>
    <s v="CPE4"/>
    <x v="92"/>
    <x v="89"/>
    <n v="22"/>
    <m/>
    <m/>
    <x v="99"/>
    <n v="245"/>
    <x v="1"/>
    <n v="0.90740740740740744"/>
    <m/>
    <m/>
    <s v=""/>
    <d v="2026-05-11T00:00:00"/>
    <n v="3300"/>
    <n v="79200"/>
    <n v="213.048"/>
    <n v="7993"/>
    <s v="Lata"/>
    <n v="270"/>
    <s v="No"/>
    <s v="No"/>
    <x v="0"/>
    <s v="Si"/>
    <s v="Si"/>
    <s v="No"/>
    <d v="2027-01-06T00:00:00"/>
    <s v=""/>
  </r>
  <r>
    <s v="CPE5"/>
    <x v="66"/>
    <x v="64"/>
    <n v="39"/>
    <m/>
    <m/>
    <x v="121"/>
    <n v="258"/>
    <x v="1"/>
    <n v="0.9555555555555556"/>
    <m/>
    <m/>
    <s v=""/>
    <d v="2026-05-24T00:00:00"/>
    <n v="20592"/>
    <n v="123552"/>
    <n v="383.01119999999997"/>
    <n v="22269"/>
    <s v="Lata"/>
    <n v="270"/>
    <s v="No"/>
    <s v="No"/>
    <x v="0"/>
    <s v="Si"/>
    <s v="Si"/>
    <s v="No"/>
    <d v="2027-01-19T00:00:00"/>
    <s v=""/>
  </r>
  <r>
    <s v="CPE6"/>
    <x v="60"/>
    <x v="58"/>
    <n v="14"/>
    <m/>
    <m/>
    <x v="17"/>
    <n v="171"/>
    <x v="1"/>
    <n v="0.95"/>
    <s v="EDICION VALLENATO"/>
    <s v="SALDO ND"/>
    <s v="Excluir"/>
    <d v="2026-05-27T00:00:00"/>
    <n v="6720"/>
    <n v="40320"/>
    <n v="133.05600000000001"/>
    <n v="22315"/>
    <s v="Lata"/>
    <n v="180"/>
    <s v="No"/>
    <s v="No"/>
    <x v="0"/>
    <s v="Si"/>
    <s v="Si"/>
    <s v="No"/>
    <d v="2026-10-24T00:00:00"/>
    <s v=""/>
  </r>
  <r>
    <s v="CPE6"/>
    <x v="65"/>
    <x v="63"/>
    <n v="3"/>
    <m/>
    <m/>
    <x v="5"/>
    <n v="267"/>
    <x v="1"/>
    <n v="0.98888888888888893"/>
    <m/>
    <s v="SALDO ND"/>
    <s v="Excluir"/>
    <d v="2026-06-02T00:00:00"/>
    <n v="1800"/>
    <n v="10800"/>
    <n v="29.052"/>
    <n v="9909"/>
    <s v="Lata"/>
    <n v="270"/>
    <s v="No"/>
    <s v="No"/>
    <x v="0"/>
    <s v="Si"/>
    <s v="Si"/>
    <s v="No"/>
    <d v="2027-01-28T00:00:00"/>
    <s v=""/>
  </r>
  <r>
    <s v="CPE6"/>
    <x v="94"/>
    <x v="91"/>
    <n v="2"/>
    <m/>
    <m/>
    <x v="81"/>
    <n v="150"/>
    <x v="1"/>
    <n v="0.83333333333333337"/>
    <m/>
    <s v="SALDO ND"/>
    <s v="Excluir"/>
    <d v="2026-05-06T00:00:00"/>
    <n v="72"/>
    <n v="936"/>
    <n v="9.36"/>
    <n v="9482"/>
    <s v="Ret"/>
    <n v="180"/>
    <s v="No"/>
    <s v="No"/>
    <x v="0"/>
    <s v="Si"/>
    <s v="Si"/>
    <s v="No"/>
    <d v="2026-10-03T00:00:00"/>
    <s v=""/>
  </r>
  <r>
    <s v="CPE7"/>
    <x v="65"/>
    <x v="63"/>
    <n v="44"/>
    <m/>
    <m/>
    <x v="159"/>
    <n v="219"/>
    <x v="1"/>
    <n v="0.81111111111111112"/>
    <m/>
    <m/>
    <s v=""/>
    <d v="2026-04-15T00:00:00"/>
    <n v="26400"/>
    <n v="158400"/>
    <n v="426.096"/>
    <n v="9909"/>
    <s v="Lata"/>
    <n v="270"/>
    <s v="No"/>
    <s v="No"/>
    <x v="0"/>
    <s v="Si"/>
    <s v="Si"/>
    <s v="No"/>
    <d v="2026-12-11T00:00:00"/>
    <s v=""/>
  </r>
  <r>
    <s v="CPE8"/>
    <x v="4"/>
    <x v="4"/>
    <n v="42"/>
    <m/>
    <m/>
    <x v="6"/>
    <n v="266"/>
    <x v="1"/>
    <n v="0.98518518518518516"/>
    <m/>
    <m/>
    <s v=""/>
    <d v="2026-06-01T00:00:00"/>
    <n v="20160"/>
    <n v="120960"/>
    <n v="399.16800000000001"/>
    <n v="2174"/>
    <s v="Lata"/>
    <n v="270"/>
    <s v="No"/>
    <s v="No"/>
    <x v="0"/>
    <s v="Si"/>
    <s v="Si"/>
    <s v="No"/>
    <d v="2027-01-27T00:00:00"/>
    <s v=""/>
  </r>
  <r>
    <s v="CPE9"/>
    <x v="28"/>
    <x v="28"/>
    <n v="8"/>
    <m/>
    <m/>
    <x v="81"/>
    <n v="150"/>
    <x v="1"/>
    <n v="0.83333333333333337"/>
    <m/>
    <s v="SALDO ND"/>
    <s v="Excluir"/>
    <d v="2026-05-06T00:00:00"/>
    <n v="3840"/>
    <n v="23040"/>
    <n v="76.031999999999996"/>
    <n v="14709"/>
    <s v="Lata"/>
    <n v="180"/>
    <s v="No"/>
    <s v="No"/>
    <x v="0"/>
    <s v="Si"/>
    <s v="Si"/>
    <s v="No"/>
    <d v="2026-10-03T00:00:00"/>
    <s v=""/>
  </r>
  <r>
    <s v="CPE10"/>
    <x v="64"/>
    <x v="62"/>
    <n v="42"/>
    <m/>
    <m/>
    <x v="126"/>
    <n v="256"/>
    <x v="1"/>
    <n v="0.94814814814814818"/>
    <s v="MAL ESTADO"/>
    <m/>
    <s v=""/>
    <d v="2026-05-22T00:00:00"/>
    <n v="22176"/>
    <n v="133056"/>
    <n v="412.47359999999998"/>
    <n v="22270"/>
    <s v="Lata"/>
    <n v="270"/>
    <s v="No"/>
    <s v="No"/>
    <x v="0"/>
    <s v="Si"/>
    <s v="Si"/>
    <s v="No"/>
    <d v="2027-01-17T00:00:00"/>
    <s v=""/>
  </r>
  <r>
    <s v="CPE11"/>
    <x v="89"/>
    <x v="86"/>
    <n v="16"/>
    <m/>
    <m/>
    <x v="29"/>
    <n v="165"/>
    <x v="1"/>
    <n v="0.91666666666666663"/>
    <m/>
    <m/>
    <s v=""/>
    <d v="2026-05-21T00:00:00"/>
    <n v="576"/>
    <n v="7488"/>
    <n v="74.88"/>
    <n v="9494"/>
    <s v="Ret"/>
    <n v="180"/>
    <s v="No"/>
    <s v="No"/>
    <x v="0"/>
    <s v="Si"/>
    <s v="Si"/>
    <s v="No"/>
    <d v="2026-10-18T00:00:00"/>
    <s v=""/>
  </r>
  <r>
    <s v="CPE11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E12"/>
    <x v="64"/>
    <x v="62"/>
    <n v="20"/>
    <m/>
    <m/>
    <x v="60"/>
    <n v="246"/>
    <x v="1"/>
    <n v="0.91111111111111109"/>
    <s v="MAL ESTADO"/>
    <m/>
    <s v=""/>
    <d v="2026-05-12T00:00:00"/>
    <n v="10560"/>
    <n v="63360"/>
    <n v="196.416"/>
    <n v="22270"/>
    <s v="Lata"/>
    <n v="270"/>
    <s v="No"/>
    <s v="No"/>
    <x v="0"/>
    <s v="Si"/>
    <s v="Si"/>
    <s v="No"/>
    <d v="2027-01-07T00:00:00"/>
    <s v=""/>
  </r>
  <r>
    <s v="CPE12"/>
    <x v="64"/>
    <x v="62"/>
    <n v="6"/>
    <m/>
    <m/>
    <x v="126"/>
    <n v="256"/>
    <x v="1"/>
    <n v="0.94814814814814818"/>
    <s v="MAL ESTADO"/>
    <s v="SALDO ND"/>
    <s v="Excluir"/>
    <d v="2026-05-22T00:00:00"/>
    <n v="3168"/>
    <n v="19008"/>
    <n v="58.924799999999998"/>
    <n v="22270"/>
    <s v="Lata"/>
    <n v="270"/>
    <s v="No"/>
    <s v="No"/>
    <x v="0"/>
    <s v="Si"/>
    <s v="Si"/>
    <s v="No"/>
    <d v="2027-01-17T00:00:00"/>
    <s v=""/>
  </r>
  <r>
    <s v="CPE12"/>
    <x v="26"/>
    <x v="26"/>
    <n v="3"/>
    <m/>
    <m/>
    <x v="29"/>
    <n v="165"/>
    <x v="1"/>
    <n v="0.91666666666666663"/>
    <m/>
    <s v="SALDO ND"/>
    <s v="Excluir"/>
    <d v="2026-05-21T00:00:00"/>
    <n v="108"/>
    <n v="1728"/>
    <n v="12.96"/>
    <n v="3659"/>
    <s v="Ret"/>
    <n v="180"/>
    <s v="No"/>
    <s v="No"/>
    <x v="0"/>
    <s v="Si"/>
    <s v="Si"/>
    <s v="No"/>
    <d v="2026-10-18T00:00:00"/>
    <s v=""/>
  </r>
  <r>
    <s v="CPE13"/>
    <x v="63"/>
    <x v="61"/>
    <n v="32"/>
    <n v="216"/>
    <m/>
    <x v="47"/>
    <n v="263"/>
    <x v="1"/>
    <n v="0.97407407407407409"/>
    <m/>
    <m/>
    <s v=""/>
    <d v="2026-05-29T00:00:00"/>
    <n v="7896"/>
    <n v="47376"/>
    <n v="142.12799999999999"/>
    <n v="20463"/>
    <s v="NR"/>
    <n v="270"/>
    <s v="No"/>
    <s v="No"/>
    <x v="0"/>
    <s v="Si"/>
    <s v="Si"/>
    <s v="No"/>
    <d v="2027-01-24T00:00:00"/>
    <s v=""/>
  </r>
  <r>
    <s v="CPE14"/>
    <x v="63"/>
    <x v="61"/>
    <n v="29"/>
    <m/>
    <m/>
    <x v="147"/>
    <n v="239"/>
    <x v="1"/>
    <n v="0.88518518518518519"/>
    <m/>
    <m/>
    <s v=""/>
    <d v="2026-05-05T00:00:00"/>
    <n v="6960"/>
    <n v="41760"/>
    <n v="125.28"/>
    <n v="20463"/>
    <s v="NR"/>
    <n v="270"/>
    <s v="No"/>
    <s v="No"/>
    <x v="0"/>
    <s v="Si"/>
    <s v="Si"/>
    <s v="No"/>
    <d v="2026-12-31T00:00:00"/>
    <s v=""/>
  </r>
  <r>
    <s v="CPE14"/>
    <x v="63"/>
    <x v="61"/>
    <n v="2"/>
    <m/>
    <m/>
    <x v="47"/>
    <n v="263"/>
    <x v="1"/>
    <n v="0.97407407407407409"/>
    <m/>
    <s v="SALDO ND"/>
    <s v="Excluir"/>
    <d v="2026-05-29T00:00:00"/>
    <n v="480"/>
    <n v="2880"/>
    <n v="8.64"/>
    <n v="20463"/>
    <s v="NR"/>
    <n v="270"/>
    <s v="No"/>
    <s v="No"/>
    <x v="0"/>
    <s v="Si"/>
    <s v="Si"/>
    <s v="No"/>
    <d v="2027-01-24T00:00:00"/>
    <s v=""/>
  </r>
  <r>
    <s v="CPE15"/>
    <x v="91"/>
    <x v="88"/>
    <n v="40"/>
    <m/>
    <m/>
    <x v="26"/>
    <n v="174"/>
    <x v="1"/>
    <n v="0.96666666666666667"/>
    <m/>
    <m/>
    <s v=""/>
    <d v="2026-05-30T00:00:00"/>
    <n v="1440"/>
    <n v="23040"/>
    <n v="172.8"/>
    <n v="20877"/>
    <s v="Ret"/>
    <n v="180"/>
    <s v="No"/>
    <s v="No"/>
    <x v="0"/>
    <s v="Si"/>
    <s v="Si"/>
    <s v="No"/>
    <d v="2026-10-27T00:00:00"/>
    <s v=""/>
  </r>
  <r>
    <s v="CPE16"/>
    <x v="19"/>
    <x v="19"/>
    <n v="2"/>
    <m/>
    <m/>
    <x v="127"/>
    <n v="153"/>
    <x v="1"/>
    <n v="0.85"/>
    <m/>
    <s v="SALDO ND"/>
    <s v="Excluir"/>
    <d v="2026-05-09T00:00:00"/>
    <n v="72"/>
    <n v="1152"/>
    <n v="8.64"/>
    <n v="3583"/>
    <s v="Ret"/>
    <n v="180"/>
    <s v="No"/>
    <s v="No"/>
    <x v="0"/>
    <s v="Si"/>
    <s v="Si"/>
    <s v="No"/>
    <d v="2026-10-06T00:00:00"/>
    <s v=""/>
  </r>
  <r>
    <s v="CPE16"/>
    <x v="95"/>
    <x v="92"/>
    <n v="20"/>
    <m/>
    <m/>
    <x v="19"/>
    <n v="177"/>
    <x v="1"/>
    <n v="0.98333333333333328"/>
    <m/>
    <m/>
    <s v=""/>
    <d v="2026-06-02T00:00:00"/>
    <n v="1080"/>
    <n v="41040"/>
    <n v="71.819999999999993"/>
    <n v="3617"/>
    <s v="Ret"/>
    <n v="180"/>
    <s v="No"/>
    <s v="No"/>
    <x v="0"/>
    <s v="Si"/>
    <s v="Si"/>
    <s v="No"/>
    <d v="2026-10-30T00:00:00"/>
    <s v=""/>
  </r>
  <r>
    <s v="CPE16"/>
    <x v="26"/>
    <x v="26"/>
    <n v="5"/>
    <m/>
    <m/>
    <x v="29"/>
    <n v="165"/>
    <x v="1"/>
    <n v="0.91666666666666663"/>
    <m/>
    <s v="SALDO ND"/>
    <s v="Excluir"/>
    <d v="2026-05-21T00:00:00"/>
    <n v="180"/>
    <n v="2880"/>
    <n v="21.6"/>
    <n v="3659"/>
    <s v="Ret"/>
    <n v="180"/>
    <s v="No"/>
    <s v="No"/>
    <x v="0"/>
    <s v="Si"/>
    <s v="Si"/>
    <s v="No"/>
    <d v="2026-10-18T00:00:00"/>
    <s v=""/>
  </r>
  <r>
    <s v="PCPE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PCPE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E17"/>
    <x v="6"/>
    <x v="6"/>
    <n v="12"/>
    <m/>
    <m/>
    <x v="160"/>
    <n v="337"/>
    <x v="1"/>
    <n v="0.92328767123287669"/>
    <m/>
    <s v="SALDO ND"/>
    <s v="Excluir"/>
    <d v="2026-05-08T00:00:00"/>
    <n v="5760"/>
    <n v="34560"/>
    <n v="114.048"/>
    <n v="16210"/>
    <s v="Lata"/>
    <n v="365"/>
    <s v="No"/>
    <s v="No"/>
    <x v="0"/>
    <s v="Si"/>
    <s v="Si"/>
    <s v="No"/>
    <d v="2027-04-08T00:00:00"/>
    <s v=""/>
  </r>
  <r>
    <s v="CPE18"/>
    <x v="63"/>
    <x v="61"/>
    <n v="14"/>
    <m/>
    <m/>
    <x v="28"/>
    <n v="264"/>
    <x v="1"/>
    <n v="0.97777777777777775"/>
    <m/>
    <s v="SALDO ND"/>
    <s v="Excluir"/>
    <d v="2026-05-30T00:00:00"/>
    <n v="3360"/>
    <n v="20160"/>
    <n v="60.48"/>
    <n v="20463"/>
    <s v="NR"/>
    <n v="270"/>
    <s v="No"/>
    <s v="No"/>
    <x v="0"/>
    <s v="Si"/>
    <s v="Si"/>
    <s v="No"/>
    <d v="2027-01-25T00:00:00"/>
    <s v=""/>
  </r>
  <r>
    <s v="CPE19"/>
    <x v="93"/>
    <x v="90"/>
    <n v="4"/>
    <m/>
    <m/>
    <x v="161"/>
    <n v="163"/>
    <x v="1"/>
    <n v="0.90555555555555556"/>
    <s v="FRENTE"/>
    <s v="SALDO ND"/>
    <s v="Excluir"/>
    <d v="2026-05-19T00:00:00"/>
    <n v="144"/>
    <n v="2304"/>
    <n v="17.28"/>
    <n v="15781"/>
    <s v="Ret"/>
    <n v="180"/>
    <s v="No"/>
    <s v="No"/>
    <x v="0"/>
    <s v="Si"/>
    <s v="Si"/>
    <s v="No"/>
    <d v="2026-10-16T00:00:00"/>
    <s v=""/>
  </r>
  <r>
    <s v="CPE20"/>
    <x v="15"/>
    <x v="15"/>
    <n v="44"/>
    <m/>
    <m/>
    <x v="61"/>
    <n v="254"/>
    <x v="1"/>
    <n v="0.94074074074074077"/>
    <m/>
    <m/>
    <s v=""/>
    <d v="2026-05-20T00:00:00"/>
    <n v="21120"/>
    <n v="126720"/>
    <n v="418.17599999999999"/>
    <n v="5252"/>
    <s v="Lata"/>
    <n v="270"/>
    <s v="No"/>
    <s v="No"/>
    <x v="0"/>
    <s v="Si"/>
    <s v="Si"/>
    <s v="No"/>
    <d v="2027-01-15T00:00:00"/>
    <s v=""/>
  </r>
  <r>
    <s v="CPE21"/>
    <x v="4"/>
    <x v="4"/>
    <n v="44"/>
    <m/>
    <m/>
    <x v="6"/>
    <n v="266"/>
    <x v="1"/>
    <n v="0.98518518518518516"/>
    <m/>
    <m/>
    <s v=""/>
    <d v="2026-06-01T00:00:00"/>
    <n v="21120"/>
    <n v="126720"/>
    <n v="418.17599999999999"/>
    <n v="2174"/>
    <s v="Lata"/>
    <n v="270"/>
    <s v="No"/>
    <s v="No"/>
    <x v="0"/>
    <s v="Si"/>
    <s v="Si"/>
    <s v="No"/>
    <d v="2027-01-27T00:00:00"/>
    <s v=""/>
  </r>
  <r>
    <s v="CPE22"/>
    <x v="63"/>
    <x v="61"/>
    <n v="32"/>
    <m/>
    <m/>
    <x v="28"/>
    <n v="264"/>
    <x v="1"/>
    <n v="0.97777777777777775"/>
    <m/>
    <m/>
    <s v=""/>
    <d v="2026-05-30T00:00:00"/>
    <n v="7680"/>
    <n v="46080"/>
    <n v="138.24"/>
    <n v="20463"/>
    <s v="NR"/>
    <n v="270"/>
    <s v="No"/>
    <s v="No"/>
    <x v="0"/>
    <s v="Si"/>
    <s v="Si"/>
    <s v="No"/>
    <d v="2027-01-25T00:00:00"/>
    <s v=""/>
  </r>
  <r>
    <s v="CPE23"/>
    <x v="60"/>
    <x v="58"/>
    <n v="23"/>
    <m/>
    <m/>
    <x v="30"/>
    <n v="160"/>
    <x v="1"/>
    <n v="0.88888888888888884"/>
    <m/>
    <m/>
    <s v=""/>
    <d v="2026-05-16T00:00:00"/>
    <n v="11040"/>
    <n v="66240"/>
    <n v="218.59200000000001"/>
    <n v="22315"/>
    <s v="Lata"/>
    <n v="180"/>
    <s v="No"/>
    <s v="No"/>
    <x v="0"/>
    <s v="Si"/>
    <s v="Si"/>
    <s v="No"/>
    <d v="2026-10-13T00:00:00"/>
    <s v=""/>
  </r>
  <r>
    <s v="CPE24"/>
    <x v="65"/>
    <x v="63"/>
    <n v="41"/>
    <m/>
    <m/>
    <x v="155"/>
    <n v="243"/>
    <x v="1"/>
    <n v="0.9"/>
    <m/>
    <m/>
    <s v=""/>
    <d v="2026-05-09T00:00:00"/>
    <n v="24600"/>
    <n v="147600"/>
    <n v="397.04399999999998"/>
    <n v="9909"/>
    <s v="Lata"/>
    <n v="270"/>
    <s v="No"/>
    <s v="No"/>
    <x v="0"/>
    <s v="Si"/>
    <s v="Si"/>
    <s v="No"/>
    <d v="2027-01-04T00:00:00"/>
    <s v=""/>
  </r>
  <r>
    <s v="CPE25"/>
    <x v="96"/>
    <x v="93"/>
    <n v="4"/>
    <m/>
    <m/>
    <x v="162"/>
    <n v="255"/>
    <x v="1"/>
    <n v="0.94444444444444442"/>
    <m/>
    <s v="SALDO ND"/>
    <s v="Excluir"/>
    <d v="2026-05-21T00:00:00"/>
    <n v="1344"/>
    <n v="8064"/>
    <n v="38.142719999999997"/>
    <n v="21146"/>
    <s v="Lata"/>
    <n v="270"/>
    <s v="No"/>
    <s v="No"/>
    <x v="0"/>
    <s v="Si"/>
    <s v="Si"/>
    <s v="No"/>
    <d v="2027-01-16T00:00:00"/>
    <s v=""/>
  </r>
  <r>
    <s v="CPE26"/>
    <x v="4"/>
    <x v="4"/>
    <n v="44"/>
    <m/>
    <m/>
    <x v="6"/>
    <n v="266"/>
    <x v="1"/>
    <n v="0.98518518518518516"/>
    <m/>
    <m/>
    <s v=""/>
    <d v="2026-06-01T00:00:00"/>
    <n v="21120"/>
    <n v="126720"/>
    <n v="418.17599999999999"/>
    <n v="2174"/>
    <s v="Lata"/>
    <n v="270"/>
    <s v="No"/>
    <s v="No"/>
    <x v="0"/>
    <s v="Si"/>
    <s v="Si"/>
    <s v="No"/>
    <d v="2027-01-27T00:00:00"/>
    <s v=""/>
  </r>
  <r>
    <s v="CPE27"/>
    <x v="64"/>
    <x v="62"/>
    <n v="12"/>
    <m/>
    <m/>
    <x v="67"/>
    <n v="232"/>
    <x v="1"/>
    <n v="0.85925925925925928"/>
    <m/>
    <s v="SALDO ND"/>
    <s v="Excluir"/>
    <d v="2026-04-28T00:00:00"/>
    <n v="6336"/>
    <n v="38016"/>
    <n v="117.8496"/>
    <n v="22270"/>
    <s v="Lata"/>
    <n v="270"/>
    <s v="No"/>
    <s v="No"/>
    <x v="0"/>
    <s v="Si"/>
    <s v="Si"/>
    <s v="No"/>
    <d v="2026-12-24T00:00:00"/>
    <s v=""/>
  </r>
  <r>
    <s v="CPE27"/>
    <x v="64"/>
    <x v="62"/>
    <n v="10"/>
    <m/>
    <m/>
    <x v="60"/>
    <n v="246"/>
    <x v="1"/>
    <n v="0.91111111111111109"/>
    <m/>
    <s v="SALDO ND"/>
    <s v="Excluir"/>
    <d v="2026-05-12T00:00:00"/>
    <n v="5280"/>
    <n v="31680"/>
    <n v="98.207999999999998"/>
    <n v="22270"/>
    <s v="Lata"/>
    <n v="270"/>
    <s v="No"/>
    <s v="No"/>
    <x v="0"/>
    <s v="Si"/>
    <s v="Si"/>
    <s v="No"/>
    <d v="2027-01-07T00:00:00"/>
    <s v=""/>
  </r>
  <r>
    <s v="CPE27"/>
    <x v="64"/>
    <x v="62"/>
    <n v="22"/>
    <m/>
    <m/>
    <x v="158"/>
    <n v="257"/>
    <x v="1"/>
    <n v="0.95185185185185184"/>
    <m/>
    <m/>
    <s v=""/>
    <d v="2026-05-23T00:00:00"/>
    <n v="11616"/>
    <n v="69696"/>
    <n v="216.05760000000001"/>
    <n v="22270"/>
    <s v="Lata"/>
    <n v="270"/>
    <s v="No"/>
    <s v="No"/>
    <x v="0"/>
    <s v="Si"/>
    <s v="Si"/>
    <s v="No"/>
    <d v="2027-01-18T00:00:00"/>
    <s v=""/>
  </r>
  <r>
    <s v="CPE28"/>
    <x v="50"/>
    <x v="48"/>
    <n v="36"/>
    <m/>
    <m/>
    <x v="82"/>
    <n v="242"/>
    <x v="1"/>
    <n v="0.89629629629629626"/>
    <m/>
    <m/>
    <s v=""/>
    <d v="2026-05-08T00:00:00"/>
    <n v="21600"/>
    <n v="129600"/>
    <n v="348.62400000000002"/>
    <n v="8532"/>
    <s v="Lata"/>
    <n v="270"/>
    <s v="No"/>
    <s v="No"/>
    <x v="0"/>
    <s v="Si"/>
    <s v="Si"/>
    <s v="No"/>
    <d v="2027-01-03T00:00:00"/>
    <s v=""/>
  </r>
  <r>
    <s v="CPE29"/>
    <x v="97"/>
    <x v="94"/>
    <n v="13"/>
    <n v="22"/>
    <m/>
    <x v="15"/>
    <n v="169"/>
    <x v="1"/>
    <n v="0.93888888888888888"/>
    <m/>
    <s v="RETENIDO"/>
    <s v="Excluir"/>
    <d v="2026-05-25T00:00:00"/>
    <n v="607"/>
    <n v="18210"/>
    <n v="60.093000000000004"/>
    <n v="9798"/>
    <s v="NR"/>
    <n v="180"/>
    <s v="No"/>
    <s v="No"/>
    <x v="0"/>
    <s v="Si"/>
    <s v="Si"/>
    <s v="No"/>
    <d v="2026-10-22T00:00:00"/>
    <s v=""/>
  </r>
  <r>
    <s v="CPE29"/>
    <x v="50"/>
    <x v="48"/>
    <n v="5"/>
    <m/>
    <m/>
    <x v="33"/>
    <n v="265"/>
    <x v="1"/>
    <n v="0.98148148148148151"/>
    <m/>
    <s v="SALDO ND"/>
    <s v="Excluir"/>
    <d v="2026-05-31T00:00:00"/>
    <n v="3000"/>
    <n v="18000"/>
    <n v="48.42"/>
    <n v="8532"/>
    <s v="Lata"/>
    <n v="270"/>
    <s v="No"/>
    <s v="No"/>
    <x v="0"/>
    <s v="Si"/>
    <s v="Si"/>
    <s v="No"/>
    <d v="2027-01-26T00:00:00"/>
    <s v=""/>
  </r>
  <r>
    <s v="CPE29"/>
    <x v="67"/>
    <x v="65"/>
    <n v="1"/>
    <m/>
    <m/>
    <x v="113"/>
    <n v="156"/>
    <x v="1"/>
    <n v="0.8666666666666667"/>
    <m/>
    <s v="SALDO ND"/>
    <s v="Excluir"/>
    <d v="2026-05-12T00:00:00"/>
    <n v="528"/>
    <n v="3168"/>
    <n v="9.8208000000000002"/>
    <n v="23047"/>
    <s v="Lata"/>
    <n v="180"/>
    <s v="No"/>
    <s v="No"/>
    <x v="0"/>
    <s v="Si"/>
    <s v="Si"/>
    <s v="No"/>
    <d v="2026-10-09T00:00:00"/>
    <s v=""/>
  </r>
  <r>
    <s v="CPE30"/>
    <x v="49"/>
    <x v="47"/>
    <n v="30"/>
    <m/>
    <m/>
    <x v="80"/>
    <n v="259"/>
    <x v="1"/>
    <n v="0.95925925925925926"/>
    <m/>
    <m/>
    <s v=""/>
    <d v="2026-05-25T00:00:00"/>
    <n v="15840"/>
    <n v="95040"/>
    <n v="294.62400000000002"/>
    <n v="22271"/>
    <s v="Lata"/>
    <n v="270"/>
    <s v="No"/>
    <s v="No"/>
    <x v="0"/>
    <s v="Si"/>
    <s v="Si"/>
    <s v="No"/>
    <d v="2027-01-20T00:00:00"/>
    <s v=""/>
  </r>
  <r>
    <s v="CPE31"/>
    <x v="63"/>
    <x v="61"/>
    <n v="34"/>
    <m/>
    <m/>
    <x v="6"/>
    <n v="266"/>
    <x v="1"/>
    <n v="0.98518518518518516"/>
    <m/>
    <m/>
    <s v=""/>
    <d v="2026-06-01T00:00:00"/>
    <n v="8160"/>
    <n v="48960"/>
    <n v="146.88"/>
    <n v="20463"/>
    <s v="NR"/>
    <n v="270"/>
    <s v="No"/>
    <s v="No"/>
    <x v="0"/>
    <s v="Si"/>
    <s v="Si"/>
    <s v="No"/>
    <d v="2027-01-27T00:00:00"/>
    <s v=""/>
  </r>
  <r>
    <s v="CPE32"/>
    <x v="89"/>
    <x v="86"/>
    <n v="12"/>
    <m/>
    <m/>
    <x v="163"/>
    <n v="140"/>
    <x v="1"/>
    <n v="0.77777777777777779"/>
    <m/>
    <s v="SALDO ND"/>
    <s v="Excluir"/>
    <d v="2026-04-26T00:00:00"/>
    <n v="432"/>
    <n v="5616"/>
    <n v="56.16"/>
    <n v="9494"/>
    <s v="Ret"/>
    <n v="180"/>
    <s v="No"/>
    <s v="No"/>
    <x v="0"/>
    <s v="Si"/>
    <s v="Si"/>
    <s v="No"/>
    <d v="2026-09-23T00:00:00"/>
    <s v=""/>
  </r>
  <r>
    <s v="CPF1"/>
    <x v="63"/>
    <x v="61"/>
    <n v="35"/>
    <m/>
    <m/>
    <x v="28"/>
    <n v="264"/>
    <x v="1"/>
    <n v="0.97777777777777775"/>
    <m/>
    <m/>
    <s v=""/>
    <d v="2026-05-30T00:00:00"/>
    <n v="8400"/>
    <n v="50400"/>
    <n v="151.19999999999999"/>
    <n v="20463"/>
    <s v="NR"/>
    <n v="270"/>
    <s v="No"/>
    <s v="No"/>
    <x v="0"/>
    <s v="Si"/>
    <s v="Si"/>
    <s v="No"/>
    <d v="2027-01-25T00:00:00"/>
    <s v=""/>
  </r>
  <r>
    <s v="CPF2"/>
    <x v="98"/>
    <x v="95"/>
    <n v="1"/>
    <m/>
    <m/>
    <x v="58"/>
    <n v="249"/>
    <x v="1"/>
    <n v="0.92222222222222228"/>
    <m/>
    <s v="SALDO ND"/>
    <s v="Excluir"/>
    <d v="2026-05-15T00:00:00"/>
    <n v="336"/>
    <n v="2016"/>
    <n v="9.5356799999999993"/>
    <n v="5630"/>
    <s v="Lata"/>
    <n v="270"/>
    <s v="No"/>
    <s v="No"/>
    <x v="0"/>
    <s v="Si"/>
    <s v="Si"/>
    <s v="No"/>
    <d v="2027-01-10T00:00:00"/>
    <s v=""/>
  </r>
  <r>
    <s v="CPF3"/>
    <x v="22"/>
    <x v="22"/>
    <m/>
    <m/>
    <m/>
    <x v="0"/>
    <s v=""/>
    <x v="0"/>
    <s v=""/>
    <m/>
    <s v="ENVASE"/>
    <s v="Excluir"/>
    <s v=""/>
    <n v="0"/>
    <n v="0"/>
    <n v="0"/>
    <n v="156"/>
    <s v="Canasta"/>
    <n v="120"/>
    <s v="No"/>
    <s v="No"/>
    <x v="0"/>
    <s v="Si"/>
    <s v="Si"/>
    <s v="No"/>
    <n v="-30"/>
    <s v=""/>
  </r>
  <r>
    <s v="CPF4"/>
    <x v="2"/>
    <x v="2"/>
    <m/>
    <m/>
    <m/>
    <x v="0"/>
    <s v=""/>
    <x v="0"/>
    <s v=""/>
    <m/>
    <s v="SALDO ND"/>
    <s v="Excluir"/>
    <s v=""/>
    <s v=""/>
    <s v=""/>
    <s v=""/>
    <s v=""/>
    <s v=""/>
    <s v=""/>
    <s v=""/>
    <s v=""/>
    <x v="1"/>
    <s v=""/>
    <s v=""/>
    <s v=""/>
    <s v=""/>
    <s v="V"/>
  </r>
  <r>
    <s v="CPF4"/>
    <x v="91"/>
    <x v="88"/>
    <n v="24"/>
    <m/>
    <m/>
    <x v="8"/>
    <n v="175"/>
    <x v="1"/>
    <n v="0.97222222222222221"/>
    <m/>
    <m/>
    <s v=""/>
    <d v="2026-05-31T00:00:00"/>
    <n v="864"/>
    <n v="13824"/>
    <n v="103.68"/>
    <n v="20877"/>
    <s v="Ret"/>
    <n v="180"/>
    <s v="No"/>
    <s v="No"/>
    <x v="0"/>
    <s v="Si"/>
    <s v="Si"/>
    <s v="No"/>
    <d v="2026-10-28T00:00:00"/>
    <s v=""/>
  </r>
  <r>
    <s v="CPF5"/>
    <x v="99"/>
    <x v="96"/>
    <n v="10"/>
    <m/>
    <m/>
    <x v="164"/>
    <n v="47"/>
    <x v="4"/>
    <n v="0.26111111111111113"/>
    <m/>
    <s v="SALDO ND"/>
    <s v="Excluir"/>
    <d v="2026-01-23T00:00:00"/>
    <n v="450"/>
    <n v="17100"/>
    <n v="42.75"/>
    <n v="9150"/>
    <s v="Ret"/>
    <n v="180"/>
    <s v="No"/>
    <s v="Si"/>
    <x v="2"/>
    <s v="Si"/>
    <s v="No"/>
    <s v="No"/>
    <d v="2026-06-22T00:00:00"/>
    <s v=""/>
  </r>
  <r>
    <s v="CPF5"/>
    <x v="91"/>
    <x v="88"/>
    <n v="1"/>
    <m/>
    <m/>
    <x v="9"/>
    <n v="166"/>
    <x v="1"/>
    <n v="0.92222222222222228"/>
    <m/>
    <s v="SALDO ND"/>
    <s v="Excluir"/>
    <d v="2026-05-22T00:00:00"/>
    <n v="36"/>
    <n v="576"/>
    <n v="4.32"/>
    <n v="20877"/>
    <s v="Ret"/>
    <n v="180"/>
    <s v="No"/>
    <s v="No"/>
    <x v="0"/>
    <s v="Si"/>
    <s v="Si"/>
    <s v="No"/>
    <d v="2026-10-19T00:00:00"/>
    <s v=""/>
  </r>
  <r>
    <s v="CPF6"/>
    <x v="23"/>
    <x v="23"/>
    <n v="24"/>
    <m/>
    <m/>
    <x v="50"/>
    <n v="253"/>
    <x v="1"/>
    <n v="0.937037037037037"/>
    <m/>
    <m/>
    <s v=""/>
    <d v="2026-05-19T00:00:00"/>
    <n v="11520"/>
    <n v="69120"/>
    <n v="245.376"/>
    <n v="1428"/>
    <s v="Lata"/>
    <n v="270"/>
    <s v="No"/>
    <s v="No"/>
    <x v="0"/>
    <s v="Si"/>
    <s v="Si"/>
    <s v="No"/>
    <d v="2027-01-14T00:00:00"/>
    <s v=""/>
  </r>
  <r>
    <s v="CPF7"/>
    <x v="61"/>
    <x v="59"/>
    <n v="19"/>
    <m/>
    <m/>
    <x v="56"/>
    <n v="248"/>
    <x v="1"/>
    <n v="0.91851851851851851"/>
    <m/>
    <m/>
    <s v=""/>
    <d v="2026-05-14T00:00:00"/>
    <n v="11400"/>
    <n v="68400"/>
    <n v="183.99600000000001"/>
    <n v="21189"/>
    <s v="Lata"/>
    <n v="270"/>
    <s v="No"/>
    <s v="No"/>
    <x v="0"/>
    <s v="Si"/>
    <s v="Si"/>
    <s v="No"/>
    <d v="2027-01-09T00:00:00"/>
    <s v=""/>
  </r>
  <r>
    <s v="CPF8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F9"/>
    <x v="17"/>
    <x v="17"/>
    <n v="39"/>
    <m/>
    <m/>
    <x v="21"/>
    <n v="344"/>
    <x v="1"/>
    <n v="0.94246575342465755"/>
    <m/>
    <m/>
    <s v=""/>
    <d v="2026-05-15T00:00:00"/>
    <n v="1755"/>
    <n v="52650"/>
    <n v="173.745"/>
    <n v="20282"/>
    <s v="Ret"/>
    <n v="365"/>
    <s v="No"/>
    <s v="No"/>
    <x v="0"/>
    <s v="Si"/>
    <s v="Si"/>
    <s v="No"/>
    <d v="2027-04-15T00:00:00"/>
    <s v=""/>
  </r>
  <r>
    <s v="CPF10"/>
    <x v="92"/>
    <x v="89"/>
    <n v="40"/>
    <m/>
    <m/>
    <x v="60"/>
    <n v="246"/>
    <x v="1"/>
    <n v="0.91111111111111109"/>
    <m/>
    <m/>
    <s v=""/>
    <d v="2026-05-12T00:00:00"/>
    <n v="6000"/>
    <n v="144000"/>
    <n v="387.36"/>
    <n v="7993"/>
    <s v="Lata"/>
    <n v="270"/>
    <s v="No"/>
    <s v="No"/>
    <x v="0"/>
    <s v="Si"/>
    <s v="Si"/>
    <s v="No"/>
    <d v="2027-01-07T00:00:00"/>
    <s v=""/>
  </r>
  <r>
    <s v="CPF11"/>
    <x v="92"/>
    <x v="89"/>
    <n v="36"/>
    <m/>
    <m/>
    <x v="60"/>
    <n v="246"/>
    <x v="1"/>
    <n v="0.91111111111111109"/>
    <m/>
    <m/>
    <s v=""/>
    <d v="2026-05-12T00:00:00"/>
    <n v="5400"/>
    <n v="129600"/>
    <n v="348.62400000000002"/>
    <n v="7993"/>
    <s v="Lata"/>
    <n v="270"/>
    <s v="No"/>
    <s v="No"/>
    <x v="0"/>
    <s v="Si"/>
    <s v="Si"/>
    <s v="No"/>
    <d v="2027-01-07T00:00:00"/>
    <s v=""/>
  </r>
  <r>
    <s v="CPF12"/>
    <x v="92"/>
    <x v="89"/>
    <n v="36"/>
    <m/>
    <m/>
    <x v="60"/>
    <n v="246"/>
    <x v="1"/>
    <n v="0.91111111111111109"/>
    <m/>
    <m/>
    <s v=""/>
    <d v="2026-05-12T00:00:00"/>
    <n v="5400"/>
    <n v="129600"/>
    <n v="348.62400000000002"/>
    <n v="7993"/>
    <s v="Lata"/>
    <n v="270"/>
    <s v="No"/>
    <s v="No"/>
    <x v="0"/>
    <s v="Si"/>
    <s v="Si"/>
    <s v="No"/>
    <d v="2027-01-07T00:00:00"/>
    <s v=""/>
  </r>
  <r>
    <s v="CPF13"/>
    <x v="92"/>
    <x v="89"/>
    <n v="37"/>
    <m/>
    <m/>
    <x v="60"/>
    <n v="246"/>
    <x v="1"/>
    <n v="0.91111111111111109"/>
    <m/>
    <m/>
    <s v=""/>
    <d v="2026-05-12T00:00:00"/>
    <n v="5550"/>
    <n v="133200"/>
    <n v="358.30799999999999"/>
    <n v="7993"/>
    <s v="Lata"/>
    <n v="270"/>
    <s v="No"/>
    <s v="No"/>
    <x v="0"/>
    <s v="Si"/>
    <s v="Si"/>
    <s v="No"/>
    <d v="2027-01-07T00:00:00"/>
    <s v=""/>
  </r>
  <r>
    <s v="CPF14"/>
    <x v="93"/>
    <x v="90"/>
    <n v="32"/>
    <m/>
    <m/>
    <x v="161"/>
    <n v="163"/>
    <x v="1"/>
    <n v="0.90555555555555556"/>
    <m/>
    <m/>
    <s v=""/>
    <d v="2026-05-19T00:00:00"/>
    <n v="1152"/>
    <n v="18432"/>
    <n v="138.24"/>
    <n v="15781"/>
    <s v="Ret"/>
    <n v="180"/>
    <s v="No"/>
    <s v="No"/>
    <x v="0"/>
    <s v="Si"/>
    <s v="Si"/>
    <s v="No"/>
    <d v="2026-10-16T00:00:00"/>
    <s v=""/>
  </r>
  <r>
    <s v="CPF15"/>
    <x v="64"/>
    <x v="62"/>
    <n v="30"/>
    <m/>
    <m/>
    <x v="67"/>
    <n v="232"/>
    <x v="1"/>
    <n v="0.85925925925925928"/>
    <s v="MAL ESTADO"/>
    <m/>
    <s v=""/>
    <d v="2026-04-28T00:00:00"/>
    <n v="15840"/>
    <n v="95040"/>
    <n v="294.62400000000002"/>
    <n v="22270"/>
    <s v="Lata"/>
    <n v="270"/>
    <s v="No"/>
    <s v="No"/>
    <x v="0"/>
    <s v="Si"/>
    <s v="Si"/>
    <s v="No"/>
    <d v="2026-12-24T00:00:00"/>
    <s v=""/>
  </r>
  <r>
    <s v="CPF16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F17"/>
    <x v="27"/>
    <x v="27"/>
    <m/>
    <m/>
    <m/>
    <x v="0"/>
    <s v=""/>
    <x v="0"/>
    <s v=""/>
    <m/>
    <s v="ENVASE"/>
    <s v="Excluir"/>
    <s v=""/>
    <n v="0"/>
    <n v="0"/>
    <n v="0"/>
    <n v="3500159"/>
    <s v="Canasta"/>
    <n v="120"/>
    <s v="No"/>
    <s v="Si"/>
    <x v="0"/>
    <s v="Si"/>
    <s v="No"/>
    <s v="No"/>
    <s v=""/>
    <s v=""/>
  </r>
  <r>
    <s v="CPF18"/>
    <x v="61"/>
    <x v="59"/>
    <n v="12"/>
    <m/>
    <m/>
    <x v="56"/>
    <n v="248"/>
    <x v="1"/>
    <n v="0.91851851851851851"/>
    <m/>
    <s v="SALDO ND"/>
    <s v="Excluir"/>
    <d v="2026-05-14T00:00:00"/>
    <n v="7200"/>
    <n v="43200"/>
    <n v="116.208"/>
    <n v="21189"/>
    <s v="Lata"/>
    <n v="270"/>
    <s v="No"/>
    <s v="No"/>
    <x v="0"/>
    <s v="Si"/>
    <s v="Si"/>
    <s v="No"/>
    <d v="2027-01-09T00:00:00"/>
    <s v=""/>
  </r>
  <r>
    <s v="CPF19"/>
    <x v="93"/>
    <x v="90"/>
    <n v="2"/>
    <m/>
    <m/>
    <x v="161"/>
    <n v="163"/>
    <x v="1"/>
    <n v="0.90555555555555556"/>
    <m/>
    <s v="SALDO ND"/>
    <s v="Excluir"/>
    <d v="2026-05-19T00:00:00"/>
    <n v="72"/>
    <n v="1152"/>
    <n v="8.64"/>
    <n v="15781"/>
    <s v="Ret"/>
    <n v="180"/>
    <s v="No"/>
    <s v="No"/>
    <x v="0"/>
    <s v="Si"/>
    <s v="Si"/>
    <s v="No"/>
    <d v="2026-10-16T00:00:00"/>
    <s v=""/>
  </r>
  <r>
    <s v="CPF20"/>
    <x v="27"/>
    <x v="27"/>
    <m/>
    <m/>
    <m/>
    <x v="0"/>
    <s v=""/>
    <x v="0"/>
    <s v=""/>
    <m/>
    <s v="ENVASE"/>
    <s v="Excluir"/>
    <s v=""/>
    <n v="0"/>
    <n v="0"/>
    <n v="0"/>
    <n v="3500159"/>
    <s v="Canasta"/>
    <n v="120"/>
    <s v="No"/>
    <s v="Si"/>
    <x v="0"/>
    <s v="Si"/>
    <s v="No"/>
    <s v="No"/>
    <s v=""/>
    <s v=""/>
  </r>
  <r>
    <s v="CPF22"/>
    <x v="2"/>
    <x v="2"/>
    <m/>
    <m/>
    <m/>
    <x v="0"/>
    <s v=""/>
    <x v="0"/>
    <s v=""/>
    <m/>
    <s v="SALDO ND"/>
    <s v="Excluir"/>
    <s v=""/>
    <s v=""/>
    <s v=""/>
    <s v=""/>
    <s v=""/>
    <s v=""/>
    <s v=""/>
    <s v=""/>
    <s v=""/>
    <x v="1"/>
    <s v=""/>
    <s v=""/>
    <s v=""/>
    <s v=""/>
    <s v="V"/>
  </r>
  <r>
    <s v="CPF23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F23"/>
    <x v="91"/>
    <x v="88"/>
    <n v="10"/>
    <m/>
    <m/>
    <x v="8"/>
    <n v="175"/>
    <x v="1"/>
    <n v="0.97222222222222221"/>
    <m/>
    <s v="SALDO ND"/>
    <s v="Excluir"/>
    <d v="2026-05-31T00:00:00"/>
    <n v="360"/>
    <n v="5760"/>
    <n v="43.2"/>
    <n v="20877"/>
    <s v="Ret"/>
    <n v="180"/>
    <s v="No"/>
    <s v="No"/>
    <x v="0"/>
    <s v="Si"/>
    <s v="Si"/>
    <s v="No"/>
    <d v="2026-10-28T00:00:00"/>
    <s v=""/>
  </r>
  <r>
    <s v="CPF25"/>
    <x v="86"/>
    <x v="84"/>
    <n v="15"/>
    <m/>
    <m/>
    <x v="125"/>
    <n v="159"/>
    <x v="1"/>
    <n v="0.8833333333333333"/>
    <m/>
    <s v="SALDO ND"/>
    <s v="Excluir"/>
    <d v="2026-05-15T00:00:00"/>
    <n v="9000"/>
    <n v="54000"/>
    <n v="145.26"/>
    <n v="22102"/>
    <s v="Lata"/>
    <n v="180"/>
    <s v="No"/>
    <s v="No"/>
    <x v="0"/>
    <s v="Si"/>
    <s v="Si"/>
    <s v="No"/>
    <d v="2026-10-12T00:00:00"/>
    <s v=""/>
  </r>
  <r>
    <s v="CPF25"/>
    <x v="86"/>
    <x v="84"/>
    <n v="2"/>
    <m/>
    <m/>
    <x v="92"/>
    <n v="151"/>
    <x v="1"/>
    <n v="0.83888888888888891"/>
    <m/>
    <s v="SALDO ND"/>
    <s v="Excluir"/>
    <d v="2026-05-07T00:00:00"/>
    <n v="1200"/>
    <n v="7200"/>
    <n v="19.367999999999999"/>
    <n v="22102"/>
    <s v="Lata"/>
    <n v="180"/>
    <s v="No"/>
    <s v="No"/>
    <x v="0"/>
    <s v="Si"/>
    <s v="Si"/>
    <s v="No"/>
    <d v="2026-10-04T00:00:00"/>
    <s v=""/>
  </r>
  <r>
    <s v="CPF26"/>
    <x v="63"/>
    <x v="61"/>
    <n v="42"/>
    <m/>
    <m/>
    <x v="28"/>
    <n v="264"/>
    <x v="1"/>
    <n v="0.97777777777777775"/>
    <m/>
    <m/>
    <s v=""/>
    <d v="2026-05-30T00:00:00"/>
    <n v="10080"/>
    <n v="60480"/>
    <n v="181.44"/>
    <n v="20463"/>
    <s v="NR"/>
    <n v="270"/>
    <s v="No"/>
    <s v="No"/>
    <x v="0"/>
    <s v="Si"/>
    <s v="Si"/>
    <s v="No"/>
    <d v="2027-01-25T00:00:00"/>
    <s v=""/>
  </r>
  <r>
    <s v="CPF27"/>
    <x v="0"/>
    <x v="0"/>
    <m/>
    <m/>
    <m/>
    <x v="0"/>
    <s v=""/>
    <x v="0"/>
    <s v=""/>
    <m/>
    <s v="ENVASE"/>
    <s v="Excluir"/>
    <s v=""/>
    <n v="0"/>
    <n v="0"/>
    <n v="0"/>
    <n v="162"/>
    <s v="Envase"/>
    <n v="0"/>
    <s v="No"/>
    <s v="Si"/>
    <x v="0"/>
    <s v="Si"/>
    <s v="No"/>
    <s v="No"/>
    <d v="1899-12-30T00:00:00"/>
    <s v=""/>
  </r>
  <r>
    <s v="CPF28"/>
    <x v="28"/>
    <x v="28"/>
    <n v="27"/>
    <m/>
    <m/>
    <x v="125"/>
    <n v="159"/>
    <x v="1"/>
    <n v="0.8833333333333333"/>
    <m/>
    <m/>
    <s v=""/>
    <d v="2026-05-15T00:00:00"/>
    <n v="12960"/>
    <n v="77760"/>
    <n v="256.608"/>
    <n v="14709"/>
    <s v="Lata"/>
    <n v="180"/>
    <s v="No"/>
    <s v="No"/>
    <x v="0"/>
    <s v="Si"/>
    <s v="Si"/>
    <s v="No"/>
    <d v="2026-10-12T00:00:00"/>
    <s v=""/>
  </r>
  <r>
    <s v="CPF29"/>
    <x v="49"/>
    <x v="47"/>
    <n v="51"/>
    <m/>
    <m/>
    <x v="80"/>
    <n v="259"/>
    <x v="1"/>
    <n v="0.95925925925925926"/>
    <m/>
    <m/>
    <s v=""/>
    <d v="2026-05-25T00:00:00"/>
    <n v="26928"/>
    <n v="161568"/>
    <n v="500.86079999999998"/>
    <n v="22271"/>
    <s v="Lata"/>
    <n v="270"/>
    <s v="No"/>
    <s v="No"/>
    <x v="0"/>
    <s v="Si"/>
    <s v="Si"/>
    <s v="No"/>
    <d v="2027-01-20T00:00:00"/>
    <s v=""/>
  </r>
  <r>
    <s v="CPF30"/>
    <x v="89"/>
    <x v="86"/>
    <n v="8"/>
    <m/>
    <m/>
    <x v="127"/>
    <n v="153"/>
    <x v="1"/>
    <n v="0.85"/>
    <m/>
    <s v="SALDO ND"/>
    <s v="Excluir"/>
    <d v="2026-05-09T00:00:00"/>
    <n v="288"/>
    <n v="3744"/>
    <n v="37.44"/>
    <n v="9494"/>
    <s v="Ret"/>
    <n v="180"/>
    <s v="No"/>
    <s v="No"/>
    <x v="0"/>
    <s v="Si"/>
    <s v="Si"/>
    <s v="No"/>
    <d v="2026-10-06T00:00:00"/>
    <s v=""/>
  </r>
  <r>
    <s v="CPF31"/>
    <x v="27"/>
    <x v="27"/>
    <m/>
    <m/>
    <m/>
    <x v="0"/>
    <s v=""/>
    <x v="0"/>
    <s v=""/>
    <m/>
    <s v="ENVASE"/>
    <s v="Excluir"/>
    <s v=""/>
    <n v="0"/>
    <n v="0"/>
    <n v="0"/>
    <n v="3500159"/>
    <s v="Canasta"/>
    <n v="120"/>
    <s v="No"/>
    <s v="Si"/>
    <x v="0"/>
    <s v="Si"/>
    <s v="No"/>
    <s v="No"/>
    <s v=""/>
    <s v=""/>
  </r>
  <r>
    <s v="CPF32"/>
    <x v="27"/>
    <x v="27"/>
    <m/>
    <m/>
    <m/>
    <x v="0"/>
    <s v=""/>
    <x v="0"/>
    <s v=""/>
    <m/>
    <s v="ENVASE"/>
    <s v="Excluir"/>
    <s v=""/>
    <n v="0"/>
    <n v="0"/>
    <n v="0"/>
    <n v="3500159"/>
    <s v="Canasta"/>
    <n v="120"/>
    <s v="No"/>
    <s v="Si"/>
    <x v="0"/>
    <s v="Si"/>
    <s v="No"/>
    <s v="No"/>
    <s v=""/>
    <s v=""/>
  </r>
  <r>
    <s v="CPG01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G27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G28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G29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  <r>
    <s v="CPG30"/>
    <x v="2"/>
    <x v="2"/>
    <m/>
    <m/>
    <m/>
    <x v="0"/>
    <s v=""/>
    <x v="0"/>
    <s v=""/>
    <m/>
    <m/>
    <s v=""/>
    <s v=""/>
    <s v=""/>
    <s v=""/>
    <s v=""/>
    <s v=""/>
    <s v=""/>
    <s v=""/>
    <s v=""/>
    <s v=""/>
    <x v="1"/>
    <s v=""/>
    <s v=""/>
    <s v=""/>
    <s v=""/>
    <s v="V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x v="0"/>
    <s v="162"/>
    <x v="0"/>
    <m/>
    <m/>
    <m/>
    <x v="0"/>
    <x v="0"/>
    <x v="0"/>
    <s v="Verf"/>
    <m/>
    <s v="ENVASE"/>
    <s v="Excluir"/>
    <s v=""/>
    <n v="0"/>
    <n v="0"/>
    <n v="0"/>
    <x v="0"/>
    <x v="0"/>
    <n v="0"/>
    <s v="No"/>
    <s v="No"/>
    <s v="Si"/>
    <s v="Si"/>
    <s v="Si"/>
    <s v="No"/>
    <d v="1899-12-30T00:00:00"/>
    <s v=""/>
  </r>
  <r>
    <x v="1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2"/>
    <s v="13451"/>
    <x v="1"/>
    <n v="92"/>
    <m/>
    <m/>
    <x v="1"/>
    <x v="2"/>
    <x v="1"/>
    <n v="0.96666666666666667"/>
    <m/>
    <m/>
    <s v=""/>
    <d v="2026-06-05T00:00:00"/>
    <n v="4140"/>
    <n v="124200"/>
    <n v="397.44"/>
    <x v="1"/>
    <x v="1"/>
    <n v="180"/>
    <s v="No"/>
    <s v="No"/>
    <s v="Si"/>
    <s v="Si"/>
    <s v="Si"/>
    <s v="No"/>
    <d v="2026-11-02T00:00:00"/>
    <s v=""/>
  </r>
  <r>
    <x v="3"/>
    <s v="13451"/>
    <x v="1"/>
    <n v="96"/>
    <m/>
    <m/>
    <x v="1"/>
    <x v="2"/>
    <x v="1"/>
    <n v="0.96666666666666667"/>
    <m/>
    <m/>
    <s v=""/>
    <d v="2026-06-05T00:00:00"/>
    <n v="4320"/>
    <n v="129600"/>
    <n v="414.72"/>
    <x v="1"/>
    <x v="1"/>
    <n v="180"/>
    <s v="No"/>
    <s v="No"/>
    <s v="Si"/>
    <s v="Si"/>
    <s v="Si"/>
    <s v="No"/>
    <d v="2026-11-02T00:00:00"/>
    <s v=""/>
  </r>
  <r>
    <x v="4"/>
    <s v="20867"/>
    <x v="2"/>
    <n v="96"/>
    <m/>
    <m/>
    <x v="2"/>
    <x v="3"/>
    <x v="1"/>
    <n v="0.98333333333333328"/>
    <m/>
    <m/>
    <s v=""/>
    <d v="2026-06-08T00:00:00"/>
    <n v="4320"/>
    <n v="129600"/>
    <n v="427.68"/>
    <x v="2"/>
    <x v="1"/>
    <n v="180"/>
    <s v="No"/>
    <s v="No"/>
    <s v="Si"/>
    <s v="Si"/>
    <s v="Si"/>
    <s v="No"/>
    <d v="2026-11-05T00:00:00"/>
    <s v=""/>
  </r>
  <r>
    <x v="5"/>
    <s v="20867"/>
    <x v="2"/>
    <n v="96"/>
    <m/>
    <m/>
    <x v="3"/>
    <x v="4"/>
    <x v="1"/>
    <n v="0.98888888888888893"/>
    <m/>
    <m/>
    <s v=""/>
    <d v="2026-06-09T00:00:00"/>
    <n v="4320"/>
    <n v="129600"/>
    <n v="427.68"/>
    <x v="2"/>
    <x v="1"/>
    <n v="180"/>
    <s v="No"/>
    <s v="No"/>
    <s v="Si"/>
    <s v="Si"/>
    <s v="Si"/>
    <s v="No"/>
    <d v="2026-11-06T00:00:00"/>
    <s v=""/>
  </r>
  <r>
    <x v="6"/>
    <s v="2182"/>
    <x v="3"/>
    <n v="72"/>
    <m/>
    <m/>
    <x v="4"/>
    <x v="5"/>
    <x v="1"/>
    <n v="0.99726027397260275"/>
    <m/>
    <m/>
    <s v=""/>
    <d v="2026-06-10T00:00:00"/>
    <n v="3240"/>
    <n v="97200"/>
    <n v="320.76"/>
    <x v="3"/>
    <x v="1"/>
    <n v="365"/>
    <s v="No"/>
    <s v="No"/>
    <s v="Si"/>
    <s v="Si"/>
    <s v="Si"/>
    <s v="No"/>
    <d v="2027-05-11T00:00:00"/>
    <s v=""/>
  </r>
  <r>
    <x v="7"/>
    <s v="13451"/>
    <x v="1"/>
    <n v="96"/>
    <m/>
    <m/>
    <x v="1"/>
    <x v="2"/>
    <x v="1"/>
    <n v="0.96666666666666667"/>
    <m/>
    <m/>
    <s v=""/>
    <d v="2026-06-05T00:00:00"/>
    <n v="4320"/>
    <n v="129600"/>
    <n v="414.72"/>
    <x v="1"/>
    <x v="1"/>
    <n v="180"/>
    <s v="No"/>
    <s v="No"/>
    <s v="Si"/>
    <s v="Si"/>
    <s v="Si"/>
    <s v="No"/>
    <d v="2026-11-02T00:00:00"/>
    <s v=""/>
  </r>
  <r>
    <x v="8"/>
    <s v="20867"/>
    <x v="2"/>
    <n v="96"/>
    <m/>
    <m/>
    <x v="2"/>
    <x v="3"/>
    <x v="1"/>
    <n v="0.98333333333333328"/>
    <m/>
    <m/>
    <s v=""/>
    <d v="2026-06-08T00:00:00"/>
    <n v="4320"/>
    <n v="129600"/>
    <n v="427.68"/>
    <x v="2"/>
    <x v="1"/>
    <n v="180"/>
    <s v="No"/>
    <s v="No"/>
    <s v="Si"/>
    <s v="Si"/>
    <s v="Si"/>
    <s v="No"/>
    <d v="2026-11-05T00:00:00"/>
    <s v=""/>
  </r>
  <r>
    <x v="9"/>
    <s v="13451"/>
    <x v="1"/>
    <n v="96"/>
    <m/>
    <m/>
    <x v="5"/>
    <x v="6"/>
    <x v="1"/>
    <n v="0.97222222222222221"/>
    <m/>
    <m/>
    <s v=""/>
    <d v="2026-06-06T00:00:00"/>
    <n v="4320"/>
    <n v="129600"/>
    <n v="414.72"/>
    <x v="1"/>
    <x v="1"/>
    <n v="180"/>
    <s v="No"/>
    <s v="No"/>
    <s v="Si"/>
    <s v="Si"/>
    <s v="Si"/>
    <s v="No"/>
    <d v="2026-11-03T00:00:00"/>
    <s v=""/>
  </r>
  <r>
    <x v="10"/>
    <s v="2182"/>
    <x v="3"/>
    <n v="96"/>
    <m/>
    <m/>
    <x v="4"/>
    <x v="5"/>
    <x v="1"/>
    <n v="0.99726027397260275"/>
    <s v="S"/>
    <m/>
    <s v=""/>
    <d v="2026-06-10T00:00:00"/>
    <n v="4320"/>
    <n v="129600"/>
    <n v="427.68"/>
    <x v="3"/>
    <x v="1"/>
    <n v="365"/>
    <s v="No"/>
    <s v="No"/>
    <s v="Si"/>
    <s v="Si"/>
    <s v="Si"/>
    <s v="No"/>
    <d v="2027-05-11T00:00:00"/>
    <s v=""/>
  </r>
  <r>
    <x v="11"/>
    <s v="13451"/>
    <x v="1"/>
    <n v="34"/>
    <m/>
    <m/>
    <x v="1"/>
    <x v="2"/>
    <x v="1"/>
    <n v="0.96666666666666667"/>
    <s v="SACANDO"/>
    <m/>
    <s v=""/>
    <d v="2026-06-05T00:00:00"/>
    <n v="1530"/>
    <n v="45900"/>
    <n v="146.88"/>
    <x v="1"/>
    <x v="1"/>
    <n v="180"/>
    <s v="No"/>
    <s v="No"/>
    <s v="Si"/>
    <s v="Si"/>
    <s v="Si"/>
    <s v="No"/>
    <d v="2026-11-02T00:00:00"/>
    <s v=""/>
  </r>
  <r>
    <x v="12"/>
    <s v="2182"/>
    <x v="3"/>
    <n v="92"/>
    <m/>
    <m/>
    <x v="6"/>
    <x v="7"/>
    <x v="1"/>
    <n v="0.9616438356164384"/>
    <m/>
    <s v="RETENIDO"/>
    <s v="Excluir"/>
    <d v="2026-05-28T00:00:00"/>
    <n v="4140"/>
    <n v="124200"/>
    <n v="409.86"/>
    <x v="3"/>
    <x v="1"/>
    <n v="365"/>
    <s v="No"/>
    <s v="No"/>
    <s v="Si"/>
    <s v="Si"/>
    <s v="Si"/>
    <s v="No"/>
    <d v="2027-04-28T00:00:00"/>
    <s v=""/>
  </r>
  <r>
    <x v="13"/>
    <s v="13451"/>
    <x v="1"/>
    <n v="54"/>
    <m/>
    <m/>
    <x v="7"/>
    <x v="8"/>
    <x v="1"/>
    <n v="0.96111111111111114"/>
    <s v="S"/>
    <m/>
    <s v=""/>
    <d v="2026-06-04T00:00:00"/>
    <n v="2430"/>
    <n v="72900"/>
    <n v="233.28"/>
    <x v="1"/>
    <x v="1"/>
    <n v="180"/>
    <s v="No"/>
    <s v="No"/>
    <s v="Si"/>
    <s v="Si"/>
    <s v="Si"/>
    <s v="No"/>
    <d v="2026-11-01T00:00:00"/>
    <s v=""/>
  </r>
  <r>
    <x v="14"/>
    <s v="2512"/>
    <x v="4"/>
    <n v="92"/>
    <m/>
    <m/>
    <x v="8"/>
    <x v="9"/>
    <x v="1"/>
    <n v="0.99444444444444446"/>
    <m/>
    <s v="RETENIDO"/>
    <s v="Excluir"/>
    <d v="2026-06-10T00:00:00"/>
    <n v="4140"/>
    <n v="124200"/>
    <n v="409.86"/>
    <x v="4"/>
    <x v="1"/>
    <n v="180"/>
    <s v="No"/>
    <s v="No"/>
    <s v="Si"/>
    <s v="Si"/>
    <s v="Si"/>
    <s v="No"/>
    <d v="2026-11-07T00:00:00"/>
    <s v=""/>
  </r>
  <r>
    <x v="15"/>
    <s v="13451"/>
    <x v="1"/>
    <n v="96"/>
    <m/>
    <m/>
    <x v="7"/>
    <x v="8"/>
    <x v="1"/>
    <n v="0.96111111111111114"/>
    <m/>
    <m/>
    <s v=""/>
    <d v="2026-06-04T00:00:00"/>
    <n v="4320"/>
    <n v="129600"/>
    <n v="414.72"/>
    <x v="1"/>
    <x v="1"/>
    <n v="180"/>
    <s v="No"/>
    <s v="No"/>
    <s v="Si"/>
    <s v="Si"/>
    <s v="Si"/>
    <s v="No"/>
    <d v="2026-11-01T00:00:00"/>
    <s v=""/>
  </r>
  <r>
    <x v="16"/>
    <s v="13451"/>
    <x v="1"/>
    <n v="96"/>
    <m/>
    <m/>
    <x v="5"/>
    <x v="6"/>
    <x v="1"/>
    <n v="0.97222222222222221"/>
    <m/>
    <m/>
    <s v=""/>
    <d v="2026-06-06T00:00:00"/>
    <n v="4320"/>
    <n v="129600"/>
    <n v="414.72"/>
    <x v="1"/>
    <x v="1"/>
    <n v="180"/>
    <s v="No"/>
    <s v="No"/>
    <s v="Si"/>
    <s v="Si"/>
    <s v="Si"/>
    <s v="No"/>
    <d v="2026-11-03T00:00:00"/>
    <s v=""/>
  </r>
  <r>
    <x v="17"/>
    <s v="20867"/>
    <x v="2"/>
    <n v="96"/>
    <m/>
    <m/>
    <x v="2"/>
    <x v="3"/>
    <x v="1"/>
    <n v="0.98333333333333328"/>
    <m/>
    <m/>
    <s v=""/>
    <d v="2026-06-08T00:00:00"/>
    <n v="4320"/>
    <n v="129600"/>
    <n v="427.68"/>
    <x v="2"/>
    <x v="1"/>
    <n v="180"/>
    <s v="No"/>
    <s v="No"/>
    <s v="Si"/>
    <s v="Si"/>
    <s v="Si"/>
    <s v="No"/>
    <d v="2026-11-05T00:00:00"/>
    <s v=""/>
  </r>
  <r>
    <x v="18"/>
    <s v="2182"/>
    <x v="3"/>
    <n v="92"/>
    <m/>
    <m/>
    <x v="6"/>
    <x v="7"/>
    <x v="1"/>
    <n v="0.9616438356164384"/>
    <m/>
    <s v="RETENIDO"/>
    <s v="Excluir"/>
    <d v="2026-05-28T00:00:00"/>
    <n v="4140"/>
    <n v="124200"/>
    <n v="409.86"/>
    <x v="3"/>
    <x v="1"/>
    <n v="365"/>
    <s v="No"/>
    <s v="No"/>
    <s v="Si"/>
    <s v="Si"/>
    <s v="Si"/>
    <s v="No"/>
    <d v="2027-04-28T00:00:00"/>
    <s v=""/>
  </r>
  <r>
    <x v="19"/>
    <s v="2182"/>
    <x v="3"/>
    <n v="96"/>
    <m/>
    <m/>
    <x v="9"/>
    <x v="10"/>
    <x v="1"/>
    <n v="1"/>
    <s v="S"/>
    <m/>
    <s v=""/>
    <d v="2026-06-11T00:00:00"/>
    <n v="4320"/>
    <n v="129600"/>
    <n v="427.68"/>
    <x v="3"/>
    <x v="1"/>
    <n v="365"/>
    <s v="No"/>
    <s v="No"/>
    <s v="Si"/>
    <s v="Si"/>
    <s v="Si"/>
    <s v="No"/>
    <d v="2027-05-12T00:00:00"/>
    <s v=""/>
  </r>
  <r>
    <x v="20"/>
    <s v="20867"/>
    <x v="2"/>
    <n v="96"/>
    <m/>
    <m/>
    <x v="3"/>
    <x v="4"/>
    <x v="1"/>
    <n v="0.98888888888888893"/>
    <s v="S"/>
    <m/>
    <s v=""/>
    <d v="2026-06-09T00:00:00"/>
    <n v="4320"/>
    <n v="129600"/>
    <n v="427.68"/>
    <x v="2"/>
    <x v="1"/>
    <n v="180"/>
    <s v="No"/>
    <s v="No"/>
    <s v="Si"/>
    <s v="Si"/>
    <s v="Si"/>
    <s v="No"/>
    <d v="2026-11-06T00:00:00"/>
    <s v=""/>
  </r>
  <r>
    <x v="21"/>
    <s v="2511"/>
    <x v="5"/>
    <n v="52"/>
    <m/>
    <m/>
    <x v="10"/>
    <x v="11"/>
    <x v="1"/>
    <n v="0.97777777777777775"/>
    <m/>
    <m/>
    <s v=""/>
    <d v="2026-06-07T00:00:00"/>
    <n v="2340"/>
    <n v="70200"/>
    <n v="231.66"/>
    <x v="5"/>
    <x v="1"/>
    <n v="180"/>
    <s v="No"/>
    <s v="No"/>
    <s v="Si"/>
    <s v="Si"/>
    <s v="Si"/>
    <s v="No"/>
    <d v="2026-11-04T00:00:00"/>
    <s v=""/>
  </r>
  <r>
    <x v="22"/>
    <s v="2512"/>
    <x v="4"/>
    <n v="92"/>
    <m/>
    <m/>
    <x v="3"/>
    <x v="4"/>
    <x v="1"/>
    <n v="0.98888888888888893"/>
    <m/>
    <s v="RETENIDO"/>
    <s v="Excluir"/>
    <d v="2026-06-09T00:00:00"/>
    <n v="4140"/>
    <n v="124200"/>
    <n v="409.86"/>
    <x v="4"/>
    <x v="1"/>
    <n v="180"/>
    <s v="No"/>
    <s v="No"/>
    <s v="Si"/>
    <s v="Si"/>
    <s v="Si"/>
    <s v="No"/>
    <d v="2026-11-06T00:00:00"/>
    <s v=""/>
  </r>
  <r>
    <x v="23"/>
    <s v="20867"/>
    <x v="2"/>
    <n v="24"/>
    <m/>
    <m/>
    <x v="2"/>
    <x v="3"/>
    <x v="1"/>
    <n v="0.98333333333333328"/>
    <m/>
    <m/>
    <s v=""/>
    <d v="2026-06-08T00:00:00"/>
    <n v="1080"/>
    <n v="32400"/>
    <n v="106.92"/>
    <x v="2"/>
    <x v="1"/>
    <n v="180"/>
    <s v="No"/>
    <s v="No"/>
    <s v="Si"/>
    <s v="Si"/>
    <s v="Si"/>
    <s v="No"/>
    <d v="2026-11-05T00:00:00"/>
    <s v=""/>
  </r>
  <r>
    <x v="24"/>
    <s v="2182"/>
    <x v="3"/>
    <n v="96"/>
    <m/>
    <m/>
    <x v="4"/>
    <x v="5"/>
    <x v="1"/>
    <n v="0.99726027397260275"/>
    <s v="S"/>
    <m/>
    <s v=""/>
    <d v="2026-06-10T00:00:00"/>
    <n v="4320"/>
    <n v="129600"/>
    <n v="427.68"/>
    <x v="3"/>
    <x v="1"/>
    <n v="365"/>
    <s v="No"/>
    <s v="No"/>
    <s v="Si"/>
    <s v="Si"/>
    <s v="Si"/>
    <s v="No"/>
    <d v="2027-05-11T00:00:00"/>
    <s v=""/>
  </r>
  <r>
    <x v="25"/>
    <s v="13451"/>
    <x v="1"/>
    <n v="96"/>
    <m/>
    <m/>
    <x v="7"/>
    <x v="8"/>
    <x v="1"/>
    <n v="0.96111111111111114"/>
    <m/>
    <m/>
    <s v=""/>
    <d v="2026-06-04T00:00:00"/>
    <n v="4320"/>
    <n v="129600"/>
    <n v="414.72"/>
    <x v="1"/>
    <x v="1"/>
    <n v="180"/>
    <s v="No"/>
    <s v="No"/>
    <s v="Si"/>
    <s v="Si"/>
    <s v="Si"/>
    <s v="No"/>
    <d v="2026-11-01T00:00:00"/>
    <s v=""/>
  </r>
  <r>
    <x v="26"/>
    <s v="20867"/>
    <x v="2"/>
    <n v="96"/>
    <m/>
    <m/>
    <x v="2"/>
    <x v="3"/>
    <x v="1"/>
    <n v="0.98333333333333328"/>
    <m/>
    <m/>
    <s v=""/>
    <d v="2026-06-08T00:00:00"/>
    <n v="4320"/>
    <n v="129600"/>
    <n v="427.68"/>
    <x v="2"/>
    <x v="1"/>
    <n v="180"/>
    <s v="No"/>
    <s v="No"/>
    <s v="Si"/>
    <s v="Si"/>
    <s v="Si"/>
    <s v="No"/>
    <d v="2026-11-05T00:00:00"/>
    <s v=""/>
  </r>
  <r>
    <x v="27"/>
    <s v="20867"/>
    <x v="2"/>
    <n v="96"/>
    <m/>
    <m/>
    <x v="2"/>
    <x v="3"/>
    <x v="1"/>
    <n v="0.98333333333333328"/>
    <m/>
    <m/>
    <s v=""/>
    <d v="2026-06-08T00:00:00"/>
    <n v="4320"/>
    <n v="129600"/>
    <n v="427.68"/>
    <x v="2"/>
    <x v="1"/>
    <n v="180"/>
    <s v="No"/>
    <s v="No"/>
    <s v="Si"/>
    <s v="Si"/>
    <s v="Si"/>
    <s v="No"/>
    <d v="2026-11-05T00:00:00"/>
    <s v=""/>
  </r>
  <r>
    <x v="28"/>
    <s v="2512"/>
    <x v="4"/>
    <n v="52"/>
    <m/>
    <m/>
    <x v="3"/>
    <x v="4"/>
    <x v="1"/>
    <n v="0.98888888888888893"/>
    <m/>
    <s v="RETENIDO"/>
    <s v="Excluir"/>
    <d v="2026-06-09T00:00:00"/>
    <n v="2340"/>
    <n v="70200"/>
    <n v="231.66"/>
    <x v="4"/>
    <x v="1"/>
    <n v="180"/>
    <s v="No"/>
    <s v="No"/>
    <s v="Si"/>
    <s v="Si"/>
    <s v="Si"/>
    <s v="No"/>
    <d v="2026-11-06T00:00:00"/>
    <s v=""/>
  </r>
  <r>
    <x v="29"/>
    <s v="5252"/>
    <x v="6"/>
    <n v="52"/>
    <m/>
    <m/>
    <x v="11"/>
    <x v="12"/>
    <x v="1"/>
    <n v="0.98148148148148151"/>
    <m/>
    <s v="SALDO ND"/>
    <s v="Excluir"/>
    <d v="2026-06-06T00:00:00"/>
    <n v="24960"/>
    <n v="149760"/>
    <n v="494.20800000000003"/>
    <x v="6"/>
    <x v="2"/>
    <n v="270"/>
    <s v="No"/>
    <s v="No"/>
    <s v="Si"/>
    <s v="Si"/>
    <s v="Si"/>
    <s v="No"/>
    <d v="2027-02-01T00:00:00"/>
    <s v=""/>
  </r>
  <r>
    <x v="30"/>
    <s v="7993"/>
    <x v="7"/>
    <n v="47"/>
    <m/>
    <m/>
    <x v="12"/>
    <x v="13"/>
    <x v="1"/>
    <n v="0.99259259259259258"/>
    <s v="S"/>
    <m/>
    <s v=""/>
    <d v="2026-06-09T00:00:00"/>
    <n v="7050"/>
    <n v="169200"/>
    <n v="455.14800000000002"/>
    <x v="7"/>
    <x v="2"/>
    <n v="270"/>
    <s v="No"/>
    <s v="No"/>
    <s v="Si"/>
    <s v="Si"/>
    <s v="Si"/>
    <s v="No"/>
    <d v="2027-02-04T00:00:00"/>
    <s v=""/>
  </r>
  <r>
    <x v="31"/>
    <s v="7993"/>
    <x v="7"/>
    <n v="47"/>
    <m/>
    <m/>
    <x v="13"/>
    <x v="14"/>
    <x v="1"/>
    <n v="0.99629629629629635"/>
    <s v="S"/>
    <m/>
    <s v=""/>
    <d v="2026-06-10T00:00:00"/>
    <n v="7050"/>
    <n v="169200"/>
    <n v="455.14800000000002"/>
    <x v="7"/>
    <x v="2"/>
    <n v="270"/>
    <s v="No"/>
    <s v="No"/>
    <s v="Si"/>
    <s v="Si"/>
    <s v="Si"/>
    <s v="No"/>
    <d v="2027-02-05T00:00:00"/>
    <s v=""/>
  </r>
  <r>
    <x v="32"/>
    <s v="16210"/>
    <x v="8"/>
    <n v="52"/>
    <m/>
    <m/>
    <x v="14"/>
    <x v="15"/>
    <x v="1"/>
    <n v="0.98082191780821915"/>
    <s v="S"/>
    <m/>
    <s v=""/>
    <d v="2026-06-04T00:00:00"/>
    <n v="24960"/>
    <n v="149760"/>
    <n v="494.20800000000003"/>
    <x v="8"/>
    <x v="2"/>
    <n v="365"/>
    <s v="No"/>
    <s v="No"/>
    <s v="Si"/>
    <s v="Si"/>
    <s v="Si"/>
    <s v="No"/>
    <d v="2027-05-05T00:00:00"/>
    <s v=""/>
  </r>
  <r>
    <x v="33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34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35"/>
    <s v="5252"/>
    <x v="6"/>
    <n v="20"/>
    <m/>
    <m/>
    <x v="15"/>
    <x v="16"/>
    <x v="1"/>
    <n v="0.98518518518518516"/>
    <m/>
    <m/>
    <s v=""/>
    <d v="2026-06-07T00:00:00"/>
    <n v="9600"/>
    <n v="57600"/>
    <n v="190.08"/>
    <x v="6"/>
    <x v="2"/>
    <n v="270"/>
    <s v="No"/>
    <s v="No"/>
    <s v="Si"/>
    <s v="Si"/>
    <s v="Si"/>
    <s v="No"/>
    <d v="2027-02-02T00:00:00"/>
    <s v=""/>
  </r>
  <r>
    <x v="36"/>
    <s v="2512"/>
    <x v="4"/>
    <n v="52"/>
    <m/>
    <m/>
    <x v="3"/>
    <x v="4"/>
    <x v="1"/>
    <n v="0.98888888888888893"/>
    <m/>
    <s v="RETENIDO"/>
    <s v="Excluir"/>
    <d v="2026-06-09T00:00:00"/>
    <n v="2340"/>
    <n v="70200"/>
    <n v="231.66"/>
    <x v="4"/>
    <x v="1"/>
    <n v="180"/>
    <s v="No"/>
    <s v="No"/>
    <s v="Si"/>
    <s v="Si"/>
    <s v="Si"/>
    <s v="No"/>
    <d v="2026-11-06T00:00:00"/>
    <s v=""/>
  </r>
  <r>
    <x v="37"/>
    <s v="1430"/>
    <x v="10"/>
    <m/>
    <m/>
    <m/>
    <x v="0"/>
    <x v="1"/>
    <x v="0"/>
    <s v=""/>
    <m/>
    <s v="ENVASE"/>
    <s v="Excluir"/>
    <s v=""/>
    <n v="0"/>
    <n v="0"/>
    <n v="0"/>
    <x v="10"/>
    <x v="0"/>
    <n v="0"/>
    <s v="No"/>
    <s v="Si"/>
    <s v="Si"/>
    <s v="Si"/>
    <s v="No"/>
    <s v="No"/>
    <s v=""/>
    <s v=""/>
  </r>
  <r>
    <x v="38"/>
    <s v="1430"/>
    <x v="10"/>
    <m/>
    <m/>
    <m/>
    <x v="0"/>
    <x v="1"/>
    <x v="0"/>
    <s v=""/>
    <m/>
    <s v="ENVASE"/>
    <s v="Excluir"/>
    <s v=""/>
    <n v="0"/>
    <n v="0"/>
    <n v="0"/>
    <x v="10"/>
    <x v="0"/>
    <n v="0"/>
    <s v="No"/>
    <s v="Si"/>
    <s v="Si"/>
    <s v="Si"/>
    <s v="No"/>
    <s v="No"/>
    <s v=""/>
    <s v=""/>
  </r>
  <r>
    <x v="39"/>
    <s v="22512"/>
    <x v="11"/>
    <n v="88"/>
    <m/>
    <m/>
    <x v="14"/>
    <x v="15"/>
    <x v="1"/>
    <n v="0.98082191780821915"/>
    <s v="MARCAR"/>
    <s v="MAQUILA"/>
    <s v="Excluir"/>
    <d v="2026-06-04T00:00:00"/>
    <n v="3960"/>
    <n v="118800"/>
    <n v="392.04"/>
    <x v="11"/>
    <x v="3"/>
    <n v="365"/>
    <s v="No"/>
    <s v="No"/>
    <s v="Si"/>
    <s v="Si"/>
    <s v="Si"/>
    <s v="No"/>
    <d v="2027-05-05T00:00:00"/>
    <s v=""/>
  </r>
  <r>
    <x v="40"/>
    <s v="22512"/>
    <x v="11"/>
    <n v="88"/>
    <m/>
    <m/>
    <x v="14"/>
    <x v="15"/>
    <x v="1"/>
    <n v="0.98082191780821915"/>
    <s v="MARCAR"/>
    <s v="MAQUILA"/>
    <s v="Excluir"/>
    <d v="2026-06-04T00:00:00"/>
    <n v="3960"/>
    <n v="118800"/>
    <n v="392.04"/>
    <x v="11"/>
    <x v="3"/>
    <n v="365"/>
    <s v="No"/>
    <s v="No"/>
    <s v="Si"/>
    <s v="Si"/>
    <s v="Si"/>
    <s v="No"/>
    <d v="2027-05-05T00:00:00"/>
    <s v=""/>
  </r>
  <r>
    <x v="41"/>
    <s v="2511"/>
    <x v="5"/>
    <n v="38"/>
    <m/>
    <m/>
    <x v="5"/>
    <x v="6"/>
    <x v="1"/>
    <n v="0.97222222222222221"/>
    <m/>
    <m/>
    <s v=""/>
    <d v="2026-06-06T00:00:00"/>
    <n v="1710"/>
    <n v="51300"/>
    <n v="169.29"/>
    <x v="5"/>
    <x v="1"/>
    <n v="180"/>
    <s v="No"/>
    <s v="No"/>
    <s v="Si"/>
    <s v="Si"/>
    <s v="Si"/>
    <s v="No"/>
    <d v="2026-11-03T00:00:00"/>
    <s v=""/>
  </r>
  <r>
    <x v="42"/>
    <s v="13451"/>
    <x v="1"/>
    <n v="88"/>
    <m/>
    <m/>
    <x v="1"/>
    <x v="2"/>
    <x v="1"/>
    <n v="0.96666666666666667"/>
    <m/>
    <m/>
    <s v=""/>
    <d v="2026-06-05T00:00:00"/>
    <n v="3960"/>
    <n v="118800"/>
    <n v="380.16"/>
    <x v="1"/>
    <x v="1"/>
    <n v="180"/>
    <s v="No"/>
    <s v="No"/>
    <s v="Si"/>
    <s v="Si"/>
    <s v="Si"/>
    <s v="No"/>
    <d v="2026-11-02T00:00:00"/>
    <s v=""/>
  </r>
  <r>
    <x v="43"/>
    <s v="13451"/>
    <x v="1"/>
    <n v="36"/>
    <m/>
    <m/>
    <x v="7"/>
    <x v="8"/>
    <x v="1"/>
    <n v="0.96111111111111114"/>
    <m/>
    <m/>
    <s v=""/>
    <d v="2026-06-04T00:00:00"/>
    <n v="1620"/>
    <n v="48600"/>
    <n v="155.52000000000001"/>
    <x v="1"/>
    <x v="1"/>
    <n v="180"/>
    <s v="No"/>
    <s v="No"/>
    <s v="Si"/>
    <s v="Si"/>
    <s v="Si"/>
    <s v="No"/>
    <d v="2026-11-01T00:00:00"/>
    <s v=""/>
  </r>
  <r>
    <x v="44"/>
    <s v="13451"/>
    <x v="1"/>
    <n v="88"/>
    <m/>
    <m/>
    <x v="7"/>
    <x v="8"/>
    <x v="1"/>
    <n v="0.96111111111111114"/>
    <m/>
    <m/>
    <s v=""/>
    <d v="2026-06-04T00:00:00"/>
    <n v="3960"/>
    <n v="118800"/>
    <n v="380.16"/>
    <x v="1"/>
    <x v="1"/>
    <n v="180"/>
    <s v="No"/>
    <s v="No"/>
    <s v="Si"/>
    <s v="Si"/>
    <s v="Si"/>
    <s v="No"/>
    <d v="2026-11-01T00:00:00"/>
    <s v=""/>
  </r>
  <r>
    <x v="4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46"/>
    <s v="22512"/>
    <x v="11"/>
    <n v="88"/>
    <m/>
    <m/>
    <x v="14"/>
    <x v="15"/>
    <x v="1"/>
    <n v="0.98082191780821915"/>
    <m/>
    <s v="MAQUILA"/>
    <s v="Excluir"/>
    <d v="2026-06-04T00:00:00"/>
    <n v="3960"/>
    <n v="118800"/>
    <n v="392.04"/>
    <x v="11"/>
    <x v="3"/>
    <n v="365"/>
    <s v="No"/>
    <s v="No"/>
    <s v="Si"/>
    <s v="Si"/>
    <s v="Si"/>
    <s v="No"/>
    <d v="2027-05-05T00:00:00"/>
    <s v=""/>
  </r>
  <r>
    <x v="47"/>
    <s v="3751"/>
    <x v="13"/>
    <n v="88"/>
    <m/>
    <m/>
    <x v="3"/>
    <x v="4"/>
    <x v="1"/>
    <n v="0.98888888888888893"/>
    <m/>
    <m/>
    <s v=""/>
    <d v="2026-06-09T00:00:00"/>
    <n v="3960"/>
    <n v="118800"/>
    <n v="392.04"/>
    <x v="13"/>
    <x v="1"/>
    <n v="180"/>
    <s v="No"/>
    <s v="No"/>
    <s v="Si"/>
    <s v="Si"/>
    <s v="Si"/>
    <s v="No"/>
    <d v="2026-11-06T00:00:00"/>
    <s v=""/>
  </r>
  <r>
    <x v="48"/>
    <s v="20867"/>
    <x v="2"/>
    <n v="88"/>
    <m/>
    <m/>
    <x v="10"/>
    <x v="11"/>
    <x v="1"/>
    <n v="0.97777777777777775"/>
    <m/>
    <m/>
    <s v=""/>
    <d v="2026-06-07T00:00:00"/>
    <n v="3960"/>
    <n v="118800"/>
    <n v="392.04"/>
    <x v="2"/>
    <x v="1"/>
    <n v="180"/>
    <s v="No"/>
    <s v="No"/>
    <s v="Si"/>
    <s v="Si"/>
    <s v="Si"/>
    <s v="No"/>
    <d v="2026-11-04T00:00:00"/>
    <s v=""/>
  </r>
  <r>
    <x v="49"/>
    <s v="2511"/>
    <x v="5"/>
    <n v="50"/>
    <m/>
    <m/>
    <x v="5"/>
    <x v="6"/>
    <x v="1"/>
    <n v="0.97222222222222221"/>
    <m/>
    <m/>
    <s v=""/>
    <d v="2026-06-06T00:00:00"/>
    <n v="2250"/>
    <n v="67500"/>
    <n v="222.75"/>
    <x v="5"/>
    <x v="1"/>
    <n v="180"/>
    <s v="No"/>
    <s v="No"/>
    <s v="Si"/>
    <s v="Si"/>
    <s v="Si"/>
    <s v="No"/>
    <d v="2026-11-03T00:00:00"/>
    <s v=""/>
  </r>
  <r>
    <x v="50"/>
    <s v="22512"/>
    <x v="11"/>
    <n v="88"/>
    <m/>
    <m/>
    <x v="14"/>
    <x v="15"/>
    <x v="1"/>
    <n v="0.98082191780821915"/>
    <s v="MARCAR"/>
    <s v="MAQUILA"/>
    <s v="Excluir"/>
    <d v="2026-06-04T00:00:00"/>
    <n v="3960"/>
    <n v="118800"/>
    <n v="392.04"/>
    <x v="11"/>
    <x v="3"/>
    <n v="365"/>
    <s v="No"/>
    <s v="No"/>
    <s v="Si"/>
    <s v="Si"/>
    <s v="Si"/>
    <s v="No"/>
    <d v="2027-05-05T00:00:00"/>
    <s v=""/>
  </r>
  <r>
    <x v="51"/>
    <s v="13451"/>
    <x v="1"/>
    <n v="88"/>
    <m/>
    <m/>
    <x v="1"/>
    <x v="2"/>
    <x v="1"/>
    <n v="0.96666666666666667"/>
    <m/>
    <m/>
    <s v=""/>
    <d v="2026-06-05T00:00:00"/>
    <n v="3960"/>
    <n v="118800"/>
    <n v="380.16"/>
    <x v="1"/>
    <x v="1"/>
    <n v="180"/>
    <s v="No"/>
    <s v="No"/>
    <s v="Si"/>
    <s v="Si"/>
    <s v="Si"/>
    <s v="No"/>
    <d v="2026-11-02T00:00:00"/>
    <s v=""/>
  </r>
  <r>
    <x v="52"/>
    <s v="3751"/>
    <x v="13"/>
    <n v="88"/>
    <m/>
    <m/>
    <x v="3"/>
    <x v="4"/>
    <x v="1"/>
    <n v="0.98888888888888893"/>
    <m/>
    <m/>
    <s v=""/>
    <d v="2026-06-09T00:00:00"/>
    <n v="3960"/>
    <n v="118800"/>
    <n v="392.04"/>
    <x v="13"/>
    <x v="1"/>
    <n v="180"/>
    <s v="No"/>
    <s v="No"/>
    <s v="Si"/>
    <s v="Si"/>
    <s v="Si"/>
    <s v="No"/>
    <d v="2026-11-06T00:00:00"/>
    <s v=""/>
  </r>
  <r>
    <x v="53"/>
    <s v="22512"/>
    <x v="11"/>
    <n v="88"/>
    <m/>
    <m/>
    <x v="14"/>
    <x v="15"/>
    <x v="1"/>
    <n v="0.98082191780821915"/>
    <s v="MARCAR"/>
    <s v="MAQUILA"/>
    <s v="Excluir"/>
    <d v="2026-06-04T00:00:00"/>
    <n v="3960"/>
    <n v="118800"/>
    <n v="392.04"/>
    <x v="11"/>
    <x v="3"/>
    <n v="365"/>
    <s v="No"/>
    <s v="No"/>
    <s v="Si"/>
    <s v="Si"/>
    <s v="Si"/>
    <s v="No"/>
    <d v="2027-05-05T00:00:00"/>
    <s v=""/>
  </r>
  <r>
    <x v="54"/>
    <s v="2182"/>
    <x v="3"/>
    <n v="88"/>
    <m/>
    <m/>
    <x v="4"/>
    <x v="5"/>
    <x v="1"/>
    <n v="0.99726027397260275"/>
    <s v="S"/>
    <m/>
    <s v=""/>
    <d v="2026-06-10T00:00:00"/>
    <n v="3960"/>
    <n v="118800"/>
    <n v="392.04"/>
    <x v="3"/>
    <x v="1"/>
    <n v="365"/>
    <s v="No"/>
    <s v="No"/>
    <s v="Si"/>
    <s v="Si"/>
    <s v="Si"/>
    <s v="No"/>
    <d v="2027-05-11T00:00:00"/>
    <s v=""/>
  </r>
  <r>
    <x v="55"/>
    <s v="20867"/>
    <x v="2"/>
    <n v="88"/>
    <m/>
    <m/>
    <x v="2"/>
    <x v="3"/>
    <x v="1"/>
    <n v="0.98333333333333328"/>
    <m/>
    <m/>
    <s v=""/>
    <d v="2026-06-08T00:00:00"/>
    <n v="3960"/>
    <n v="118800"/>
    <n v="392.04"/>
    <x v="2"/>
    <x v="1"/>
    <n v="180"/>
    <s v="No"/>
    <s v="No"/>
    <s v="Si"/>
    <s v="Si"/>
    <s v="Si"/>
    <s v="No"/>
    <d v="2026-11-05T00:00:00"/>
    <s v=""/>
  </r>
  <r>
    <x v="56"/>
    <s v="3787"/>
    <x v="14"/>
    <n v="88"/>
    <m/>
    <m/>
    <x v="16"/>
    <x v="17"/>
    <x v="1"/>
    <n v="1"/>
    <s v="S"/>
    <s v="LLENANDO"/>
    <s v="Excluir"/>
    <d v="2026-06-11T00:00:00"/>
    <n v="22880"/>
    <n v="137280"/>
    <n v="453.024"/>
    <x v="14"/>
    <x v="3"/>
    <n v="180"/>
    <s v="No"/>
    <s v="No"/>
    <s v="Si"/>
    <s v="Si"/>
    <s v="Si"/>
    <s v="No"/>
    <d v="2026-11-08T00:00:00"/>
    <s v=""/>
  </r>
  <r>
    <x v="57"/>
    <s v="13451"/>
    <x v="1"/>
    <n v="88"/>
    <m/>
    <m/>
    <x v="1"/>
    <x v="2"/>
    <x v="1"/>
    <n v="0.96666666666666667"/>
    <m/>
    <m/>
    <s v=""/>
    <d v="2026-06-05T00:00:00"/>
    <n v="3960"/>
    <n v="118800"/>
    <n v="380.16"/>
    <x v="1"/>
    <x v="1"/>
    <n v="180"/>
    <s v="No"/>
    <s v="No"/>
    <s v="Si"/>
    <s v="Si"/>
    <s v="Si"/>
    <s v="No"/>
    <d v="2026-11-02T00:00:00"/>
    <s v=""/>
  </r>
  <r>
    <x v="58"/>
    <s v="3787"/>
    <x v="14"/>
    <n v="88"/>
    <m/>
    <m/>
    <x v="8"/>
    <x v="9"/>
    <x v="1"/>
    <n v="0.99444444444444446"/>
    <s v="S"/>
    <m/>
    <s v=""/>
    <d v="2026-06-10T00:00:00"/>
    <n v="22880"/>
    <n v="137280"/>
    <n v="453.024"/>
    <x v="14"/>
    <x v="3"/>
    <n v="180"/>
    <s v="No"/>
    <s v="No"/>
    <s v="Si"/>
    <s v="Si"/>
    <s v="Si"/>
    <s v="No"/>
    <d v="2026-11-07T00:00:00"/>
    <s v=""/>
  </r>
  <r>
    <x v="59"/>
    <s v="22512"/>
    <x v="11"/>
    <n v="88"/>
    <m/>
    <m/>
    <x v="17"/>
    <x v="18"/>
    <x v="1"/>
    <n v="0.9780821917808219"/>
    <s v="MARCAR"/>
    <s v="MAQUILA"/>
    <s v="Excluir"/>
    <d v="2026-06-03T00:00:00"/>
    <n v="3960"/>
    <n v="118800"/>
    <n v="392.04"/>
    <x v="11"/>
    <x v="3"/>
    <n v="365"/>
    <s v="No"/>
    <s v="No"/>
    <s v="Si"/>
    <s v="Si"/>
    <s v="Si"/>
    <s v="No"/>
    <d v="2027-05-04T00:00:00"/>
    <s v=""/>
  </r>
  <r>
    <x v="60"/>
    <s v="20867"/>
    <x v="2"/>
    <n v="88"/>
    <m/>
    <m/>
    <x v="2"/>
    <x v="3"/>
    <x v="1"/>
    <n v="0.98333333333333328"/>
    <m/>
    <m/>
    <s v=""/>
    <d v="2026-06-08T00:00:00"/>
    <n v="3960"/>
    <n v="118800"/>
    <n v="392.04"/>
    <x v="2"/>
    <x v="1"/>
    <n v="180"/>
    <s v="No"/>
    <s v="No"/>
    <s v="Si"/>
    <s v="Si"/>
    <s v="Si"/>
    <s v="No"/>
    <d v="2026-11-05T00:00:00"/>
    <s v=""/>
  </r>
  <r>
    <x v="61"/>
    <s v="13451"/>
    <x v="1"/>
    <n v="88"/>
    <m/>
    <m/>
    <x v="1"/>
    <x v="2"/>
    <x v="1"/>
    <n v="0.96666666666666667"/>
    <m/>
    <m/>
    <s v=""/>
    <d v="2026-06-05T00:00:00"/>
    <n v="3960"/>
    <n v="118800"/>
    <n v="380.16"/>
    <x v="1"/>
    <x v="1"/>
    <n v="180"/>
    <s v="No"/>
    <s v="No"/>
    <s v="Si"/>
    <s v="Si"/>
    <s v="Si"/>
    <s v="No"/>
    <d v="2026-11-02T00:00:00"/>
    <s v=""/>
  </r>
  <r>
    <x v="62"/>
    <s v="20867"/>
    <x v="2"/>
    <n v="88"/>
    <m/>
    <m/>
    <x v="2"/>
    <x v="17"/>
    <x v="1"/>
    <n v="1"/>
    <m/>
    <m/>
    <s v=""/>
    <d v="2026-06-08T00:00:00"/>
    <n v="3960"/>
    <n v="118800"/>
    <n v="392.04"/>
    <x v="2"/>
    <x v="1"/>
    <n v="180"/>
    <s v="No"/>
    <s v="No"/>
    <s v="Si"/>
    <s v="Si"/>
    <s v="Si"/>
    <s v="No"/>
    <d v="2026-11-05T00:00:00"/>
    <s v=""/>
  </r>
  <r>
    <x v="63"/>
    <s v="1430"/>
    <x v="10"/>
    <m/>
    <m/>
    <m/>
    <x v="0"/>
    <x v="1"/>
    <x v="0"/>
    <s v=""/>
    <m/>
    <m/>
    <s v=""/>
    <s v=""/>
    <n v="0"/>
    <n v="0"/>
    <n v="0"/>
    <x v="10"/>
    <x v="0"/>
    <n v="0"/>
    <s v="No"/>
    <s v="Si"/>
    <s v="Si"/>
    <s v="Si"/>
    <s v="No"/>
    <s v="No"/>
    <s v=""/>
    <s v=""/>
  </r>
  <r>
    <x v="64"/>
    <s v="20867"/>
    <x v="2"/>
    <n v="88"/>
    <m/>
    <m/>
    <x v="2"/>
    <x v="3"/>
    <x v="1"/>
    <n v="0.98333333333333328"/>
    <m/>
    <m/>
    <s v=""/>
    <d v="2026-06-08T00:00:00"/>
    <n v="3960"/>
    <n v="118800"/>
    <n v="392.04"/>
    <x v="2"/>
    <x v="1"/>
    <n v="180"/>
    <s v="No"/>
    <s v="No"/>
    <s v="Si"/>
    <s v="Si"/>
    <s v="Si"/>
    <s v="No"/>
    <d v="2026-11-05T00:00:00"/>
    <s v=""/>
  </r>
  <r>
    <x v="6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6"/>
    <s v="20867"/>
    <x v="2"/>
    <n v="32"/>
    <m/>
    <m/>
    <x v="2"/>
    <x v="3"/>
    <x v="1"/>
    <n v="0.98333333333333328"/>
    <m/>
    <m/>
    <s v=""/>
    <d v="2026-06-08T00:00:00"/>
    <n v="1440"/>
    <n v="43200"/>
    <n v="142.56"/>
    <x v="2"/>
    <x v="1"/>
    <n v="180"/>
    <s v="No"/>
    <s v="No"/>
    <s v="Si"/>
    <s v="Si"/>
    <s v="Si"/>
    <s v="No"/>
    <d v="2026-11-05T00:00:00"/>
    <s v=""/>
  </r>
  <r>
    <x v="67"/>
    <s v="213"/>
    <x v="9"/>
    <m/>
    <m/>
    <m/>
    <x v="0"/>
    <x v="1"/>
    <x v="0"/>
    <s v=""/>
    <m/>
    <m/>
    <s v=""/>
    <s v=""/>
    <n v="0"/>
    <n v="0"/>
    <n v="0"/>
    <x v="9"/>
    <x v="0"/>
    <n v="120"/>
    <s v="No"/>
    <s v="Si"/>
    <s v="Si"/>
    <s v="Si"/>
    <s v="No"/>
    <s v="No"/>
    <s v=""/>
    <s v=""/>
  </r>
  <r>
    <x v="68"/>
    <s v="2511"/>
    <x v="5"/>
    <n v="104"/>
    <m/>
    <m/>
    <x v="5"/>
    <x v="6"/>
    <x v="1"/>
    <n v="0.97222222222222221"/>
    <s v="S"/>
    <m/>
    <s v=""/>
    <d v="2026-06-06T00:00:00"/>
    <n v="4680"/>
    <n v="140400"/>
    <n v="463.32"/>
    <x v="5"/>
    <x v="1"/>
    <n v="180"/>
    <s v="No"/>
    <s v="No"/>
    <s v="Si"/>
    <s v="Si"/>
    <s v="Si"/>
    <s v="No"/>
    <d v="2026-11-03T00:00:00"/>
    <s v=""/>
  </r>
  <r>
    <x v="69"/>
    <s v="21156"/>
    <x v="15"/>
    <n v="84"/>
    <m/>
    <m/>
    <x v="18"/>
    <x v="19"/>
    <x v="1"/>
    <n v="0.92777777777777781"/>
    <m/>
    <m/>
    <s v=""/>
    <d v="2026-05-29T00:00:00"/>
    <n v="3780"/>
    <n v="113400"/>
    <n v="374.22"/>
    <x v="15"/>
    <x v="1"/>
    <n v="180"/>
    <s v="No"/>
    <s v="No"/>
    <s v="Si"/>
    <s v="Si"/>
    <s v="Si"/>
    <s v="No"/>
    <d v="2026-10-26T00:00:00"/>
    <s v=""/>
  </r>
  <r>
    <x v="70"/>
    <s v="2182"/>
    <x v="3"/>
    <n v="104"/>
    <m/>
    <m/>
    <x v="9"/>
    <x v="10"/>
    <x v="1"/>
    <n v="1"/>
    <s v="S"/>
    <s v="LLENANDO"/>
    <s v="Excluir"/>
    <d v="2026-06-11T00:00:00"/>
    <n v="4680"/>
    <n v="140400"/>
    <n v="463.32"/>
    <x v="3"/>
    <x v="1"/>
    <n v="365"/>
    <s v="No"/>
    <s v="No"/>
    <s v="Si"/>
    <s v="Si"/>
    <s v="Si"/>
    <s v="No"/>
    <d v="2027-05-12T00:00:00"/>
    <s v=""/>
  </r>
  <r>
    <x v="71"/>
    <s v="22512"/>
    <x v="11"/>
    <n v="104"/>
    <m/>
    <m/>
    <x v="17"/>
    <x v="18"/>
    <x v="1"/>
    <n v="0.9780821917808219"/>
    <s v="MARCAR"/>
    <s v="MAQUILA"/>
    <s v="Excluir"/>
    <d v="2026-06-03T00:00:00"/>
    <n v="4680"/>
    <n v="140400"/>
    <n v="463.32"/>
    <x v="11"/>
    <x v="3"/>
    <n v="365"/>
    <s v="No"/>
    <s v="No"/>
    <s v="Si"/>
    <s v="Si"/>
    <s v="Si"/>
    <s v="No"/>
    <d v="2027-05-04T00:00:00"/>
    <s v=""/>
  </r>
  <r>
    <x v="72"/>
    <s v="22512"/>
    <x v="11"/>
    <n v="104"/>
    <m/>
    <m/>
    <x v="17"/>
    <x v="18"/>
    <x v="1"/>
    <n v="0.9780821917808219"/>
    <s v="MARCAR"/>
    <s v="MAQUILA"/>
    <s v="Excluir"/>
    <d v="2026-06-03T00:00:00"/>
    <n v="4680"/>
    <n v="140400"/>
    <n v="463.32"/>
    <x v="11"/>
    <x v="3"/>
    <n v="365"/>
    <s v="No"/>
    <s v="No"/>
    <s v="Si"/>
    <s v="Si"/>
    <s v="Si"/>
    <s v="No"/>
    <d v="2027-05-04T00:00:00"/>
    <s v=""/>
  </r>
  <r>
    <x v="7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4"/>
    <s v="2511"/>
    <x v="5"/>
    <n v="104"/>
    <m/>
    <m/>
    <x v="5"/>
    <x v="6"/>
    <x v="1"/>
    <n v="0.97222222222222221"/>
    <m/>
    <m/>
    <s v=""/>
    <d v="2026-06-06T00:00:00"/>
    <n v="4680"/>
    <n v="140400"/>
    <n v="463.32"/>
    <x v="5"/>
    <x v="1"/>
    <n v="180"/>
    <s v="No"/>
    <s v="No"/>
    <s v="Si"/>
    <s v="Si"/>
    <s v="Si"/>
    <s v="No"/>
    <d v="2026-11-03T00:00:00"/>
    <s v=""/>
  </r>
  <r>
    <x v="75"/>
    <s v="20867"/>
    <x v="2"/>
    <n v="104"/>
    <m/>
    <m/>
    <x v="10"/>
    <x v="11"/>
    <x v="1"/>
    <n v="0.97777777777777775"/>
    <m/>
    <m/>
    <s v=""/>
    <d v="2026-06-07T00:00:00"/>
    <n v="4680"/>
    <n v="140400"/>
    <n v="463.32"/>
    <x v="2"/>
    <x v="1"/>
    <n v="180"/>
    <s v="No"/>
    <s v="No"/>
    <s v="Si"/>
    <s v="Si"/>
    <s v="Si"/>
    <s v="No"/>
    <d v="2026-11-04T00:00:00"/>
    <s v=""/>
  </r>
  <r>
    <x v="76"/>
    <s v="3751"/>
    <x v="13"/>
    <n v="48"/>
    <m/>
    <m/>
    <x v="19"/>
    <x v="20"/>
    <x v="1"/>
    <n v="0.91666666666666663"/>
    <m/>
    <s v="SALDO ND"/>
    <s v="Excluir"/>
    <d v="2026-05-27T00:00:00"/>
    <n v="2160"/>
    <n v="64800"/>
    <n v="213.84"/>
    <x v="13"/>
    <x v="1"/>
    <n v="180"/>
    <s v="No"/>
    <s v="No"/>
    <s v="Si"/>
    <s v="Si"/>
    <s v="Si"/>
    <s v="No"/>
    <d v="2026-10-24T00:00:00"/>
    <s v=""/>
  </r>
  <r>
    <x v="77"/>
    <s v="22512"/>
    <x v="11"/>
    <n v="100"/>
    <m/>
    <m/>
    <x v="14"/>
    <x v="15"/>
    <x v="1"/>
    <n v="0.98082191780821915"/>
    <s v="MARCAR"/>
    <s v="MAQUILA"/>
    <s v="Excluir"/>
    <d v="2026-06-04T00:00:00"/>
    <n v="4500"/>
    <n v="135000"/>
    <n v="445.5"/>
    <x v="11"/>
    <x v="3"/>
    <n v="365"/>
    <s v="No"/>
    <s v="No"/>
    <s v="Si"/>
    <s v="Si"/>
    <s v="Si"/>
    <s v="No"/>
    <d v="2027-05-05T00:00:00"/>
    <s v=""/>
  </r>
  <r>
    <x v="78"/>
    <s v="3751"/>
    <x v="13"/>
    <n v="100"/>
    <m/>
    <m/>
    <x v="20"/>
    <x v="21"/>
    <x v="1"/>
    <n v="0.92222222222222228"/>
    <s v="DEFECTO EN TAPA"/>
    <s v="RETENIDO"/>
    <s v="Excluir"/>
    <d v="2026-05-28T00:00:00"/>
    <n v="4500"/>
    <n v="135000"/>
    <n v="445.5"/>
    <x v="13"/>
    <x v="1"/>
    <n v="180"/>
    <s v="No"/>
    <s v="No"/>
    <s v="Si"/>
    <s v="Si"/>
    <s v="Si"/>
    <s v="No"/>
    <d v="2026-10-25T00:00:00"/>
    <s v=""/>
  </r>
  <r>
    <x v="79"/>
    <s v="2182"/>
    <x v="3"/>
    <n v="96"/>
    <m/>
    <m/>
    <x v="4"/>
    <x v="5"/>
    <x v="1"/>
    <n v="0.99726027397260275"/>
    <m/>
    <m/>
    <s v=""/>
    <d v="2026-06-10T00:00:00"/>
    <n v="4320"/>
    <n v="129600"/>
    <n v="427.68"/>
    <x v="3"/>
    <x v="1"/>
    <n v="365"/>
    <s v="No"/>
    <s v="No"/>
    <s v="Si"/>
    <s v="Si"/>
    <s v="Si"/>
    <s v="No"/>
    <d v="2027-05-11T00:00:00"/>
    <s v=""/>
  </r>
  <r>
    <x v="80"/>
    <s v="3751"/>
    <x v="13"/>
    <n v="18"/>
    <m/>
    <m/>
    <x v="19"/>
    <x v="20"/>
    <x v="1"/>
    <n v="0.91666666666666663"/>
    <m/>
    <m/>
    <s v=""/>
    <d v="2026-05-27T00:00:00"/>
    <n v="810"/>
    <n v="24300"/>
    <n v="80.19"/>
    <x v="13"/>
    <x v="1"/>
    <n v="180"/>
    <s v="No"/>
    <s v="No"/>
    <s v="Si"/>
    <s v="Si"/>
    <s v="Si"/>
    <s v="No"/>
    <d v="2026-10-24T00:00:00"/>
    <s v=""/>
  </r>
  <r>
    <x v="81"/>
    <s v="3664"/>
    <x v="16"/>
    <n v="61"/>
    <m/>
    <m/>
    <x v="21"/>
    <x v="22"/>
    <x v="1"/>
    <n v="0.8833333333333333"/>
    <m/>
    <m/>
    <s v=""/>
    <d v="2026-05-21T00:00:00"/>
    <n v="2196"/>
    <n v="35136"/>
    <n v="263.52"/>
    <x v="16"/>
    <x v="1"/>
    <n v="180"/>
    <s v="No"/>
    <s v="No"/>
    <s v="Si"/>
    <s v="Si"/>
    <s v="Si"/>
    <s v="No"/>
    <d v="2026-10-18T00:00:00"/>
    <s v=""/>
  </r>
  <r>
    <x v="82"/>
    <s v="3664"/>
    <x v="16"/>
    <n v="104"/>
    <m/>
    <m/>
    <x v="22"/>
    <x v="23"/>
    <x v="1"/>
    <n v="0.88888888888888884"/>
    <m/>
    <m/>
    <s v=""/>
    <d v="2026-05-22T00:00:00"/>
    <n v="3744"/>
    <n v="59904"/>
    <n v="449.28"/>
    <x v="16"/>
    <x v="1"/>
    <n v="180"/>
    <s v="No"/>
    <s v="No"/>
    <s v="Si"/>
    <s v="Si"/>
    <s v="Si"/>
    <s v="No"/>
    <d v="2026-10-19T00:00:00"/>
    <s v=""/>
  </r>
  <r>
    <x v="83"/>
    <s v="2511"/>
    <x v="5"/>
    <n v="104"/>
    <m/>
    <m/>
    <x v="5"/>
    <x v="6"/>
    <x v="1"/>
    <n v="0.97222222222222221"/>
    <m/>
    <m/>
    <s v=""/>
    <d v="2026-06-06T00:00:00"/>
    <n v="4680"/>
    <n v="140400"/>
    <n v="463.32"/>
    <x v="5"/>
    <x v="1"/>
    <n v="180"/>
    <s v="No"/>
    <s v="No"/>
    <s v="Si"/>
    <s v="Si"/>
    <s v="Si"/>
    <s v="No"/>
    <d v="2026-11-03T00:00:00"/>
    <s v=""/>
  </r>
  <r>
    <x v="84"/>
    <s v="3751"/>
    <x v="13"/>
    <n v="100"/>
    <m/>
    <m/>
    <x v="23"/>
    <x v="24"/>
    <x v="1"/>
    <n v="0.82777777777777772"/>
    <m/>
    <s v="RETENIDO"/>
    <s v="Excluir"/>
    <d v="2026-05-11T00:00:00"/>
    <n v="4500"/>
    <n v="135000"/>
    <n v="445.5"/>
    <x v="13"/>
    <x v="1"/>
    <n v="180"/>
    <s v="No"/>
    <s v="No"/>
    <s v="Si"/>
    <s v="Si"/>
    <s v="Si"/>
    <s v="No"/>
    <d v="2026-10-08T00:00:00"/>
    <s v=""/>
  </r>
  <r>
    <x v="85"/>
    <s v="2182"/>
    <x v="3"/>
    <n v="104"/>
    <m/>
    <m/>
    <x v="9"/>
    <x v="10"/>
    <x v="1"/>
    <n v="1"/>
    <s v="S"/>
    <s v="LLENANDO"/>
    <s v="Excluir"/>
    <d v="2026-06-11T00:00:00"/>
    <n v="4680"/>
    <n v="140400"/>
    <n v="463.32"/>
    <x v="3"/>
    <x v="1"/>
    <n v="365"/>
    <s v="No"/>
    <s v="No"/>
    <s v="Si"/>
    <s v="Si"/>
    <s v="Si"/>
    <s v="No"/>
    <d v="2027-05-12T00:00:00"/>
    <s v=""/>
  </r>
  <r>
    <x v="86"/>
    <s v="13451"/>
    <x v="1"/>
    <n v="104"/>
    <m/>
    <m/>
    <x v="1"/>
    <x v="2"/>
    <x v="1"/>
    <n v="0.96666666666666667"/>
    <m/>
    <m/>
    <s v=""/>
    <d v="2026-06-05T00:00:00"/>
    <n v="4680"/>
    <n v="140400"/>
    <n v="449.28"/>
    <x v="1"/>
    <x v="1"/>
    <n v="180"/>
    <s v="No"/>
    <s v="No"/>
    <s v="Si"/>
    <s v="Si"/>
    <s v="Si"/>
    <s v="No"/>
    <d v="2026-11-02T00:00:00"/>
    <s v=""/>
  </r>
  <r>
    <x v="87"/>
    <s v="20867"/>
    <x v="2"/>
    <n v="104"/>
    <m/>
    <m/>
    <x v="3"/>
    <x v="4"/>
    <x v="1"/>
    <n v="0.98888888888888893"/>
    <m/>
    <m/>
    <s v=""/>
    <d v="2026-06-09T00:00:00"/>
    <n v="4680"/>
    <n v="140400"/>
    <n v="463.32"/>
    <x v="2"/>
    <x v="1"/>
    <n v="180"/>
    <s v="No"/>
    <s v="No"/>
    <s v="Si"/>
    <s v="Si"/>
    <s v="Si"/>
    <s v="No"/>
    <d v="2026-11-06T00:00:00"/>
    <s v=""/>
  </r>
  <r>
    <x v="88"/>
    <s v="3751"/>
    <x v="13"/>
    <n v="2"/>
    <m/>
    <m/>
    <x v="20"/>
    <x v="21"/>
    <x v="1"/>
    <n v="0.92222222222222228"/>
    <m/>
    <m/>
    <s v=""/>
    <d v="2026-05-28T00:00:00"/>
    <n v="90"/>
    <n v="2700"/>
    <n v="8.91"/>
    <x v="13"/>
    <x v="1"/>
    <n v="180"/>
    <s v="No"/>
    <s v="No"/>
    <s v="Si"/>
    <s v="Si"/>
    <s v="Si"/>
    <s v="No"/>
    <d v="2026-10-25T00:00:00"/>
    <s v=""/>
  </r>
  <r>
    <x v="89"/>
    <s v="21156"/>
    <x v="15"/>
    <n v="100"/>
    <m/>
    <m/>
    <x v="18"/>
    <x v="19"/>
    <x v="1"/>
    <n v="0.92777777777777781"/>
    <m/>
    <m/>
    <s v=""/>
    <d v="2026-05-29T00:00:00"/>
    <n v="4500"/>
    <n v="135000"/>
    <n v="445.5"/>
    <x v="15"/>
    <x v="1"/>
    <n v="180"/>
    <s v="No"/>
    <s v="No"/>
    <s v="Si"/>
    <s v="Si"/>
    <s v="Si"/>
    <s v="No"/>
    <d v="2026-10-26T00:00:00"/>
    <s v=""/>
  </r>
  <r>
    <x v="90"/>
    <s v="13451"/>
    <x v="1"/>
    <n v="104"/>
    <m/>
    <m/>
    <x v="5"/>
    <x v="6"/>
    <x v="1"/>
    <n v="0.97222222222222221"/>
    <m/>
    <m/>
    <s v=""/>
    <d v="2026-06-06T00:00:00"/>
    <n v="4680"/>
    <n v="140400"/>
    <n v="449.28"/>
    <x v="1"/>
    <x v="1"/>
    <n v="180"/>
    <s v="No"/>
    <s v="No"/>
    <s v="Si"/>
    <s v="Si"/>
    <s v="Si"/>
    <s v="No"/>
    <d v="2026-11-03T00:00:00"/>
    <s v=""/>
  </r>
  <r>
    <x v="91"/>
    <s v="13451"/>
    <x v="1"/>
    <n v="104"/>
    <m/>
    <m/>
    <x v="5"/>
    <x v="6"/>
    <x v="1"/>
    <n v="0.97222222222222221"/>
    <m/>
    <m/>
    <s v=""/>
    <d v="2026-06-06T00:00:00"/>
    <n v="4680"/>
    <n v="140400"/>
    <n v="449.28"/>
    <x v="1"/>
    <x v="1"/>
    <n v="180"/>
    <s v="No"/>
    <s v="No"/>
    <s v="Si"/>
    <s v="Si"/>
    <s v="Si"/>
    <s v="No"/>
    <d v="2026-11-03T00:00:00"/>
    <s v=""/>
  </r>
  <r>
    <x v="92"/>
    <s v="213"/>
    <x v="9"/>
    <m/>
    <m/>
    <m/>
    <x v="0"/>
    <x v="1"/>
    <x v="0"/>
    <s v=""/>
    <m/>
    <m/>
    <s v=""/>
    <s v=""/>
    <n v="0"/>
    <n v="0"/>
    <n v="0"/>
    <x v="9"/>
    <x v="0"/>
    <n v="120"/>
    <s v="No"/>
    <s v="Si"/>
    <s v="Si"/>
    <s v="Si"/>
    <s v="No"/>
    <s v="No"/>
    <s v=""/>
    <s v=""/>
  </r>
  <r>
    <x v="93"/>
    <s v="1428"/>
    <x v="17"/>
    <n v="44"/>
    <m/>
    <m/>
    <x v="11"/>
    <x v="12"/>
    <x v="1"/>
    <n v="0.98148148148148151"/>
    <s v="S"/>
    <m/>
    <s v=""/>
    <d v="2026-06-06T00:00:00"/>
    <n v="21120"/>
    <n v="126720"/>
    <n v="449.85599999999999"/>
    <x v="17"/>
    <x v="2"/>
    <n v="270"/>
    <s v="No"/>
    <s v="No"/>
    <s v="Si"/>
    <s v="Si"/>
    <s v="Si"/>
    <s v="No"/>
    <d v="2027-02-01T00:00:00"/>
    <s v=""/>
  </r>
  <r>
    <x v="94"/>
    <s v="16210"/>
    <x v="8"/>
    <n v="54"/>
    <m/>
    <m/>
    <x v="14"/>
    <x v="15"/>
    <x v="1"/>
    <n v="0.98082191780821915"/>
    <m/>
    <m/>
    <s v=""/>
    <d v="2026-06-04T00:00:00"/>
    <n v="25920"/>
    <n v="155520"/>
    <n v="513.21600000000001"/>
    <x v="8"/>
    <x v="2"/>
    <n v="365"/>
    <s v="No"/>
    <s v="No"/>
    <s v="Si"/>
    <s v="Si"/>
    <s v="Si"/>
    <s v="No"/>
    <d v="2027-05-05T00:00:00"/>
    <s v=""/>
  </r>
  <r>
    <x v="95"/>
    <s v="7993"/>
    <x v="7"/>
    <n v="21"/>
    <m/>
    <m/>
    <x v="12"/>
    <x v="13"/>
    <x v="1"/>
    <n v="0.99259259259259258"/>
    <s v="S"/>
    <m/>
    <s v=""/>
    <d v="2026-06-09T00:00:00"/>
    <n v="3150"/>
    <n v="75600"/>
    <n v="203.364"/>
    <x v="7"/>
    <x v="2"/>
    <n v="270"/>
    <s v="No"/>
    <s v="No"/>
    <s v="Si"/>
    <s v="Si"/>
    <s v="Si"/>
    <s v="No"/>
    <d v="2027-02-04T00:00:00"/>
    <s v=""/>
  </r>
  <r>
    <x v="96"/>
    <s v="5252"/>
    <x v="6"/>
    <n v="31"/>
    <m/>
    <m/>
    <x v="24"/>
    <x v="25"/>
    <x v="1"/>
    <n v="0.94444444444444442"/>
    <m/>
    <m/>
    <s v=""/>
    <d v="2026-05-27T00:00:00"/>
    <n v="14880"/>
    <n v="89280"/>
    <n v="294.62400000000002"/>
    <x v="6"/>
    <x v="2"/>
    <n v="270"/>
    <s v="No"/>
    <s v="No"/>
    <s v="Si"/>
    <s v="Si"/>
    <s v="Si"/>
    <s v="No"/>
    <d v="2027-01-22T00:00:00"/>
    <s v=""/>
  </r>
  <r>
    <x v="97"/>
    <s v="2511"/>
    <x v="5"/>
    <n v="14"/>
    <m/>
    <m/>
    <x v="10"/>
    <x v="11"/>
    <x v="1"/>
    <n v="0.97777777777777775"/>
    <s v="TAPADO"/>
    <s v="RETENIDO"/>
    <s v="Excluir"/>
    <d v="2026-06-07T00:00:00"/>
    <n v="630"/>
    <n v="18900"/>
    <n v="62.37"/>
    <x v="5"/>
    <x v="1"/>
    <n v="180"/>
    <s v="No"/>
    <s v="No"/>
    <s v="Si"/>
    <s v="Si"/>
    <s v="Si"/>
    <s v="No"/>
    <d v="2026-11-04T00:00:00"/>
    <s v=""/>
  </r>
  <r>
    <x v="97"/>
    <s v="2182"/>
    <x v="3"/>
    <n v="18"/>
    <m/>
    <m/>
    <x v="25"/>
    <x v="26"/>
    <x v="1"/>
    <n v="0.95890410958904104"/>
    <m/>
    <m/>
    <s v=""/>
    <d v="2026-05-27T00:00:00"/>
    <n v="810"/>
    <n v="24300"/>
    <n v="80.19"/>
    <x v="3"/>
    <x v="1"/>
    <n v="365"/>
    <s v="No"/>
    <s v="No"/>
    <s v="Si"/>
    <s v="Si"/>
    <s v="Si"/>
    <s v="No"/>
    <d v="2027-04-27T00:00:00"/>
    <s v=""/>
  </r>
  <r>
    <x v="98"/>
    <s v="20867"/>
    <x v="2"/>
    <n v="56"/>
    <m/>
    <m/>
    <x v="2"/>
    <x v="3"/>
    <x v="1"/>
    <n v="0.98333333333333328"/>
    <m/>
    <m/>
    <s v=""/>
    <d v="2026-06-08T00:00:00"/>
    <n v="2520"/>
    <n v="75600"/>
    <n v="249.48"/>
    <x v="2"/>
    <x v="1"/>
    <n v="180"/>
    <s v="No"/>
    <s v="No"/>
    <s v="Si"/>
    <s v="Si"/>
    <s v="Si"/>
    <s v="No"/>
    <d v="2026-11-05T00:00:00"/>
    <s v=""/>
  </r>
  <r>
    <x v="99"/>
    <s v="20867"/>
    <x v="2"/>
    <n v="56"/>
    <m/>
    <m/>
    <x v="2"/>
    <x v="3"/>
    <x v="1"/>
    <n v="0.98333333333333328"/>
    <m/>
    <m/>
    <s v=""/>
    <d v="2026-06-08T00:00:00"/>
    <n v="2520"/>
    <n v="75600"/>
    <n v="249.48"/>
    <x v="2"/>
    <x v="1"/>
    <n v="180"/>
    <s v="No"/>
    <s v="No"/>
    <s v="Si"/>
    <s v="Si"/>
    <s v="Si"/>
    <s v="No"/>
    <d v="2026-11-05T00:00:00"/>
    <s v=""/>
  </r>
  <r>
    <x v="100"/>
    <s v="3751"/>
    <x v="13"/>
    <n v="52"/>
    <m/>
    <m/>
    <x v="19"/>
    <x v="20"/>
    <x v="1"/>
    <n v="0.91666666666666663"/>
    <s v="DEFECTO EN TAPA"/>
    <s v="RETENIDO"/>
    <s v="Excluir"/>
    <d v="2026-05-27T00:00:00"/>
    <n v="2340"/>
    <n v="70200"/>
    <n v="231.66"/>
    <x v="13"/>
    <x v="1"/>
    <n v="180"/>
    <s v="No"/>
    <s v="No"/>
    <s v="Si"/>
    <s v="Si"/>
    <s v="Si"/>
    <s v="No"/>
    <d v="2026-10-24T00:00:00"/>
    <s v=""/>
  </r>
  <r>
    <x v="101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02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03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04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05"/>
    <s v="3128"/>
    <x v="18"/>
    <n v="14"/>
    <m/>
    <m/>
    <x v="10"/>
    <x v="11"/>
    <x v="1"/>
    <n v="0.97777777777777775"/>
    <m/>
    <s v="RETENIDO"/>
    <s v="Excluir"/>
    <d v="2026-06-07T00:00:00"/>
    <n v="630"/>
    <n v="18900"/>
    <n v="62.37"/>
    <x v="18"/>
    <x v="1"/>
    <n v="180"/>
    <s v="No"/>
    <s v="No"/>
    <s v="Si"/>
    <s v="Si"/>
    <s v="Si"/>
    <s v="No"/>
    <d v="2026-11-04T00:00:00"/>
    <s v=""/>
  </r>
  <r>
    <x v="106"/>
    <s v="3759"/>
    <x v="19"/>
    <n v="104"/>
    <m/>
    <m/>
    <x v="3"/>
    <x v="4"/>
    <x v="1"/>
    <n v="0.98888888888888893"/>
    <m/>
    <m/>
    <s v=""/>
    <d v="2026-06-09T00:00:00"/>
    <n v="4680"/>
    <n v="140400"/>
    <n v="463.32"/>
    <x v="19"/>
    <x v="1"/>
    <n v="180"/>
    <s v="No"/>
    <s v="No"/>
    <s v="Si"/>
    <s v="Si"/>
    <s v="Si"/>
    <s v="No"/>
    <d v="2026-11-06T00:00:00"/>
    <s v=""/>
  </r>
  <r>
    <x v="107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08"/>
    <s v="2182"/>
    <x v="3"/>
    <n v="100"/>
    <m/>
    <m/>
    <x v="26"/>
    <x v="27"/>
    <x v="1"/>
    <n v="0.9945205479452055"/>
    <m/>
    <s v="RETENIDO"/>
    <s v="Excluir"/>
    <d v="2026-06-09T00:00:00"/>
    <n v="4500"/>
    <n v="135000"/>
    <n v="445.5"/>
    <x v="3"/>
    <x v="1"/>
    <n v="365"/>
    <s v="No"/>
    <s v="No"/>
    <s v="Si"/>
    <s v="Si"/>
    <s v="Si"/>
    <s v="No"/>
    <d v="2027-05-10T00:00:00"/>
    <s v=""/>
  </r>
  <r>
    <x v="109"/>
    <s v="22512"/>
    <x v="11"/>
    <n v="70"/>
    <n v="41"/>
    <m/>
    <x v="17"/>
    <x v="18"/>
    <x v="1"/>
    <n v="0.9780821917808219"/>
    <s v="MARCAR"/>
    <s v="MAQUILA"/>
    <s v="Excluir"/>
    <d v="2026-06-03T00:00:00"/>
    <n v="3191"/>
    <n v="95730"/>
    <n v="315.90899999999999"/>
    <x v="11"/>
    <x v="3"/>
    <n v="365"/>
    <s v="No"/>
    <s v="No"/>
    <s v="Si"/>
    <s v="Si"/>
    <s v="Si"/>
    <s v="No"/>
    <d v="2027-05-04T00:00:00"/>
    <s v=""/>
  </r>
  <r>
    <x v="110"/>
    <s v="22512"/>
    <x v="11"/>
    <n v="68"/>
    <m/>
    <m/>
    <x v="14"/>
    <x v="15"/>
    <x v="1"/>
    <n v="0.98082191780821915"/>
    <s v="MARCAR"/>
    <s v="MAQUILA"/>
    <s v="Excluir"/>
    <d v="2026-06-04T00:00:00"/>
    <n v="3060"/>
    <n v="91800"/>
    <n v="302.94"/>
    <x v="11"/>
    <x v="3"/>
    <n v="365"/>
    <s v="No"/>
    <s v="No"/>
    <s v="Si"/>
    <s v="Si"/>
    <s v="Si"/>
    <s v="No"/>
    <d v="2027-05-05T00:00:00"/>
    <s v=""/>
  </r>
  <r>
    <x v="111"/>
    <s v="3751"/>
    <x v="13"/>
    <n v="104"/>
    <m/>
    <m/>
    <x v="8"/>
    <x v="9"/>
    <x v="1"/>
    <n v="0.99444444444444446"/>
    <s v="S"/>
    <m/>
    <s v=""/>
    <d v="2026-06-10T00:00:00"/>
    <n v="4680"/>
    <n v="140400"/>
    <n v="463.32"/>
    <x v="13"/>
    <x v="1"/>
    <n v="180"/>
    <s v="No"/>
    <s v="No"/>
    <s v="Si"/>
    <s v="Si"/>
    <s v="Si"/>
    <s v="No"/>
    <d v="2026-11-07T00:00:00"/>
    <s v=""/>
  </r>
  <r>
    <x v="112"/>
    <s v="22512"/>
    <x v="11"/>
    <n v="104"/>
    <m/>
    <m/>
    <x v="14"/>
    <x v="15"/>
    <x v="1"/>
    <n v="0.98082191780821915"/>
    <s v="MARCAR"/>
    <s v="MAQUILA"/>
    <s v="Excluir"/>
    <d v="2026-06-04T00:00:00"/>
    <n v="4680"/>
    <n v="140400"/>
    <n v="463.32"/>
    <x v="11"/>
    <x v="3"/>
    <n v="365"/>
    <s v="No"/>
    <s v="No"/>
    <s v="Si"/>
    <s v="Si"/>
    <s v="Si"/>
    <s v="No"/>
    <d v="2027-05-05T00:00:00"/>
    <s v=""/>
  </r>
  <r>
    <x v="113"/>
    <s v="20867"/>
    <x v="2"/>
    <n v="104"/>
    <m/>
    <m/>
    <x v="3"/>
    <x v="4"/>
    <x v="1"/>
    <n v="0.98888888888888893"/>
    <m/>
    <m/>
    <s v=""/>
    <d v="2026-06-09T00:00:00"/>
    <n v="4680"/>
    <n v="140400"/>
    <n v="463.32"/>
    <x v="2"/>
    <x v="1"/>
    <n v="180"/>
    <s v="No"/>
    <s v="No"/>
    <s v="Si"/>
    <s v="Si"/>
    <s v="Si"/>
    <s v="No"/>
    <d v="2026-11-06T00:00:00"/>
    <s v=""/>
  </r>
  <r>
    <x v="114"/>
    <s v="3751"/>
    <x v="13"/>
    <n v="26"/>
    <m/>
    <m/>
    <x v="8"/>
    <x v="9"/>
    <x v="1"/>
    <n v="0.99444444444444446"/>
    <s v="S"/>
    <m/>
    <s v=""/>
    <d v="2026-06-10T00:00:00"/>
    <n v="1170"/>
    <n v="35100"/>
    <n v="115.83"/>
    <x v="13"/>
    <x v="1"/>
    <n v="180"/>
    <s v="No"/>
    <s v="No"/>
    <s v="Si"/>
    <s v="Si"/>
    <s v="Si"/>
    <s v="No"/>
    <d v="2026-11-07T00:00:00"/>
    <s v=""/>
  </r>
  <r>
    <x v="115"/>
    <s v="20282"/>
    <x v="20"/>
    <n v="104"/>
    <m/>
    <m/>
    <x v="27"/>
    <x v="28"/>
    <x v="1"/>
    <n v="0.92876712328767119"/>
    <s v="MARCAR"/>
    <m/>
    <s v=""/>
    <d v="2026-05-16T00:00:00"/>
    <n v="4680"/>
    <n v="140400"/>
    <n v="463.32"/>
    <x v="20"/>
    <x v="1"/>
    <n v="365"/>
    <s v="No"/>
    <s v="No"/>
    <s v="Si"/>
    <s v="Si"/>
    <s v="Si"/>
    <s v="No"/>
    <d v="2027-04-16T00:00:00"/>
    <s v=""/>
  </r>
  <r>
    <x v="116"/>
    <s v="20867"/>
    <x v="2"/>
    <n v="104"/>
    <m/>
    <m/>
    <x v="3"/>
    <x v="4"/>
    <x v="1"/>
    <n v="0.98888888888888893"/>
    <m/>
    <m/>
    <s v=""/>
    <d v="2026-06-09T00:00:00"/>
    <n v="4680"/>
    <n v="140400"/>
    <n v="463.32"/>
    <x v="2"/>
    <x v="1"/>
    <n v="180"/>
    <s v="No"/>
    <s v="No"/>
    <s v="Si"/>
    <s v="Si"/>
    <s v="Si"/>
    <s v="No"/>
    <d v="2026-11-06T00:00:00"/>
    <s v=""/>
  </r>
  <r>
    <x v="117"/>
    <s v="3759"/>
    <x v="19"/>
    <n v="104"/>
    <m/>
    <m/>
    <x v="3"/>
    <x v="4"/>
    <x v="1"/>
    <n v="0.98888888888888893"/>
    <m/>
    <m/>
    <s v=""/>
    <d v="2026-06-09T00:00:00"/>
    <n v="4680"/>
    <n v="140400"/>
    <n v="463.32"/>
    <x v="19"/>
    <x v="1"/>
    <n v="180"/>
    <s v="No"/>
    <s v="No"/>
    <s v="Si"/>
    <s v="Si"/>
    <s v="Si"/>
    <s v="No"/>
    <d v="2026-11-06T00:00:00"/>
    <s v=""/>
  </r>
  <r>
    <x v="118"/>
    <m/>
    <x v="12"/>
    <m/>
    <m/>
    <m/>
    <x v="0"/>
    <x v="1"/>
    <x v="0"/>
    <s v=""/>
    <m/>
    <s v="ENVASE"/>
    <s v="Excluir"/>
    <s v=""/>
    <s v=""/>
    <s v=""/>
    <s v=""/>
    <x v="12"/>
    <x v="4"/>
    <s v=""/>
    <s v=""/>
    <s v=""/>
    <s v=""/>
    <s v=""/>
    <s v=""/>
    <s v=""/>
    <s v=""/>
    <s v="V"/>
  </r>
  <r>
    <x v="119"/>
    <s v="1430"/>
    <x v="10"/>
    <m/>
    <m/>
    <m/>
    <x v="0"/>
    <x v="1"/>
    <x v="0"/>
    <s v=""/>
    <m/>
    <s v="ENVASE"/>
    <s v="Excluir"/>
    <s v=""/>
    <n v="0"/>
    <n v="0"/>
    <n v="0"/>
    <x v="10"/>
    <x v="0"/>
    <n v="0"/>
    <s v="No"/>
    <s v="Si"/>
    <s v="Si"/>
    <s v="Si"/>
    <s v="No"/>
    <s v="No"/>
    <s v=""/>
    <s v=""/>
  </r>
  <r>
    <x v="120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21"/>
    <s v="3583"/>
    <x v="21"/>
    <n v="28"/>
    <m/>
    <m/>
    <x v="22"/>
    <x v="23"/>
    <x v="1"/>
    <n v="0.88888888888888884"/>
    <m/>
    <m/>
    <s v=""/>
    <d v="2026-05-22T00:00:00"/>
    <n v="1008"/>
    <n v="16128"/>
    <n v="120.96"/>
    <x v="21"/>
    <x v="1"/>
    <n v="180"/>
    <s v="No"/>
    <s v="No"/>
    <s v="Si"/>
    <s v="Si"/>
    <s v="Si"/>
    <s v="No"/>
    <d v="2026-10-19T00:00:00"/>
    <s v=""/>
  </r>
  <r>
    <x v="122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23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24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25"/>
    <s v="1430"/>
    <x v="10"/>
    <m/>
    <m/>
    <m/>
    <x v="0"/>
    <x v="1"/>
    <x v="0"/>
    <s v=""/>
    <m/>
    <s v="ENVASE"/>
    <s v="Excluir"/>
    <s v=""/>
    <n v="0"/>
    <n v="0"/>
    <n v="0"/>
    <x v="10"/>
    <x v="0"/>
    <n v="0"/>
    <s v="No"/>
    <s v="Si"/>
    <s v="Si"/>
    <s v="Si"/>
    <s v="No"/>
    <s v="No"/>
    <s v=""/>
    <s v=""/>
  </r>
  <r>
    <x v="126"/>
    <s v="20867"/>
    <x v="2"/>
    <n v="104"/>
    <m/>
    <m/>
    <x v="3"/>
    <x v="4"/>
    <x v="1"/>
    <n v="0.98888888888888893"/>
    <m/>
    <m/>
    <s v=""/>
    <d v="2026-06-09T00:00:00"/>
    <n v="4680"/>
    <n v="140400"/>
    <n v="463.32"/>
    <x v="2"/>
    <x v="1"/>
    <n v="180"/>
    <s v="No"/>
    <s v="No"/>
    <s v="Si"/>
    <s v="Si"/>
    <s v="Si"/>
    <s v="No"/>
    <d v="2026-11-06T00:00:00"/>
    <s v=""/>
  </r>
  <r>
    <x v="127"/>
    <s v="20867"/>
    <x v="2"/>
    <n v="104"/>
    <m/>
    <m/>
    <x v="3"/>
    <x v="4"/>
    <x v="1"/>
    <n v="0.98888888888888893"/>
    <m/>
    <m/>
    <s v=""/>
    <d v="2026-06-09T00:00:00"/>
    <n v="4680"/>
    <n v="140400"/>
    <n v="463.32"/>
    <x v="2"/>
    <x v="1"/>
    <n v="180"/>
    <s v="No"/>
    <s v="No"/>
    <s v="Si"/>
    <s v="Si"/>
    <s v="Si"/>
    <s v="No"/>
    <d v="2026-11-06T00:00:00"/>
    <s v=""/>
  </r>
  <r>
    <x v="128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29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30"/>
    <s v="21156"/>
    <x v="15"/>
    <n v="19"/>
    <m/>
    <m/>
    <x v="18"/>
    <x v="19"/>
    <x v="1"/>
    <n v="0.92777777777777781"/>
    <m/>
    <m/>
    <s v=""/>
    <d v="2026-05-29T00:00:00"/>
    <n v="855"/>
    <n v="25650"/>
    <n v="84.644999999999996"/>
    <x v="15"/>
    <x v="1"/>
    <n v="180"/>
    <s v="No"/>
    <s v="No"/>
    <s v="Si"/>
    <s v="Si"/>
    <s v="Si"/>
    <s v="No"/>
    <d v="2026-10-26T00:00:00"/>
    <s v=""/>
  </r>
  <r>
    <x v="130"/>
    <s v="5255"/>
    <x v="22"/>
    <n v="1"/>
    <m/>
    <m/>
    <x v="28"/>
    <x v="29"/>
    <x v="1"/>
    <n v="0.75"/>
    <m/>
    <m/>
    <s v=""/>
    <d v="2026-04-27T00:00:00"/>
    <n v="480"/>
    <n v="2880"/>
    <n v="9.5039999999999996"/>
    <x v="22"/>
    <x v="2"/>
    <n v="180"/>
    <s v="No"/>
    <s v="No"/>
    <s v="Si"/>
    <s v="Si"/>
    <s v="Si"/>
    <s v="No"/>
    <d v="2026-09-24T00:00:00"/>
    <s v=""/>
  </r>
  <r>
    <x v="131"/>
    <s v="9798"/>
    <x v="23"/>
    <n v="112"/>
    <m/>
    <m/>
    <x v="3"/>
    <x v="4"/>
    <x v="1"/>
    <n v="0.98888888888888893"/>
    <s v="S"/>
    <m/>
    <s v=""/>
    <d v="2026-06-09T00:00:00"/>
    <n v="5040"/>
    <n v="151200"/>
    <n v="498.96"/>
    <x v="23"/>
    <x v="3"/>
    <n v="180"/>
    <s v="No"/>
    <s v="No"/>
    <s v="Si"/>
    <s v="Si"/>
    <s v="Si"/>
    <s v="No"/>
    <d v="2026-11-06T00:00:00"/>
    <s v=""/>
  </r>
  <r>
    <x v="132"/>
    <s v="20867"/>
    <x v="2"/>
    <n v="112"/>
    <m/>
    <m/>
    <x v="2"/>
    <x v="3"/>
    <x v="1"/>
    <n v="0.98333333333333328"/>
    <m/>
    <m/>
    <s v=""/>
    <d v="2026-06-08T00:00:00"/>
    <n v="5040"/>
    <n v="151200"/>
    <n v="498.96"/>
    <x v="2"/>
    <x v="1"/>
    <n v="180"/>
    <s v="No"/>
    <s v="No"/>
    <s v="Si"/>
    <s v="Si"/>
    <s v="Si"/>
    <s v="No"/>
    <d v="2026-11-05T00:00:00"/>
    <s v=""/>
  </r>
  <r>
    <x v="133"/>
    <s v="9798"/>
    <x v="23"/>
    <n v="112"/>
    <m/>
    <m/>
    <x v="8"/>
    <x v="9"/>
    <x v="1"/>
    <n v="0.99444444444444446"/>
    <s v="S"/>
    <m/>
    <s v=""/>
    <d v="2026-06-10T00:00:00"/>
    <n v="5040"/>
    <n v="151200"/>
    <n v="498.96"/>
    <x v="23"/>
    <x v="3"/>
    <n v="180"/>
    <s v="No"/>
    <s v="No"/>
    <s v="Si"/>
    <s v="Si"/>
    <s v="Si"/>
    <s v="No"/>
    <d v="2026-11-07T00:00:00"/>
    <s v=""/>
  </r>
  <r>
    <x v="134"/>
    <s v="22512"/>
    <x v="11"/>
    <n v="112"/>
    <m/>
    <m/>
    <x v="17"/>
    <x v="18"/>
    <x v="1"/>
    <n v="0.9780821917808219"/>
    <s v="MARCAR"/>
    <s v="MAQUILA"/>
    <s v="Excluir"/>
    <d v="2026-06-03T00:00:00"/>
    <n v="5040"/>
    <n v="151200"/>
    <n v="498.96"/>
    <x v="11"/>
    <x v="3"/>
    <n v="365"/>
    <s v="No"/>
    <s v="No"/>
    <s v="Si"/>
    <s v="Si"/>
    <s v="Si"/>
    <s v="No"/>
    <d v="2027-05-04T00:00:00"/>
    <s v=""/>
  </r>
  <r>
    <x v="135"/>
    <s v="20867"/>
    <x v="2"/>
    <n v="112"/>
    <m/>
    <m/>
    <x v="3"/>
    <x v="4"/>
    <x v="1"/>
    <n v="0.98888888888888893"/>
    <m/>
    <m/>
    <s v=""/>
    <d v="2026-06-09T00:00:00"/>
    <n v="5040"/>
    <n v="151200"/>
    <n v="498.96"/>
    <x v="2"/>
    <x v="1"/>
    <n v="180"/>
    <s v="No"/>
    <s v="No"/>
    <s v="Si"/>
    <s v="Si"/>
    <s v="Si"/>
    <s v="No"/>
    <d v="2026-11-06T00:00:00"/>
    <s v=""/>
  </r>
  <r>
    <x v="136"/>
    <s v="3664"/>
    <x v="16"/>
    <n v="82"/>
    <m/>
    <m/>
    <x v="22"/>
    <x v="23"/>
    <x v="1"/>
    <n v="0.88888888888888884"/>
    <m/>
    <m/>
    <s v=""/>
    <d v="2026-05-22T00:00:00"/>
    <n v="2952"/>
    <n v="47232"/>
    <n v="354.24"/>
    <x v="16"/>
    <x v="1"/>
    <n v="180"/>
    <s v="No"/>
    <s v="No"/>
    <s v="Si"/>
    <s v="Si"/>
    <s v="Si"/>
    <s v="No"/>
    <d v="2026-10-19T00:00:00"/>
    <s v=""/>
  </r>
  <r>
    <x v="137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38"/>
    <s v="20282"/>
    <x v="20"/>
    <n v="112"/>
    <m/>
    <m/>
    <x v="27"/>
    <x v="28"/>
    <x v="1"/>
    <n v="0.92876712328767119"/>
    <s v="MARCAR"/>
    <m/>
    <s v=""/>
    <d v="2026-05-16T00:00:00"/>
    <n v="5040"/>
    <n v="151200"/>
    <n v="498.96"/>
    <x v="20"/>
    <x v="1"/>
    <n v="365"/>
    <s v="No"/>
    <s v="No"/>
    <s v="Si"/>
    <s v="Si"/>
    <s v="Si"/>
    <s v="No"/>
    <d v="2027-04-16T00:00:00"/>
    <s v=""/>
  </r>
  <r>
    <x v="139"/>
    <s v="9798"/>
    <x v="23"/>
    <n v="112"/>
    <m/>
    <m/>
    <x v="8"/>
    <x v="9"/>
    <x v="1"/>
    <n v="0.99444444444444446"/>
    <s v="S"/>
    <s v="LLENANDO"/>
    <s v="Excluir"/>
    <d v="2026-06-10T00:00:00"/>
    <n v="5040"/>
    <n v="151200"/>
    <n v="498.96"/>
    <x v="23"/>
    <x v="3"/>
    <n v="180"/>
    <s v="No"/>
    <s v="No"/>
    <s v="Si"/>
    <s v="Si"/>
    <s v="Si"/>
    <s v="No"/>
    <d v="2026-11-07T00:00:00"/>
    <s v=""/>
  </r>
  <r>
    <x v="140"/>
    <s v="9798"/>
    <x v="23"/>
    <n v="112"/>
    <m/>
    <m/>
    <x v="8"/>
    <x v="9"/>
    <x v="1"/>
    <n v="0.99444444444444446"/>
    <s v="S"/>
    <s v="LLENANDO"/>
    <s v="Excluir"/>
    <d v="2026-06-10T00:00:00"/>
    <n v="5040"/>
    <n v="151200"/>
    <n v="498.96"/>
    <x v="23"/>
    <x v="3"/>
    <n v="180"/>
    <s v="No"/>
    <s v="No"/>
    <s v="Si"/>
    <s v="Si"/>
    <s v="Si"/>
    <s v="No"/>
    <d v="2026-11-07T00:00:00"/>
    <s v=""/>
  </r>
  <r>
    <x v="14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142"/>
    <s v="9798"/>
    <x v="23"/>
    <n v="88"/>
    <m/>
    <m/>
    <x v="2"/>
    <x v="3"/>
    <x v="1"/>
    <n v="0.98333333333333328"/>
    <s v="BLOQUEAR"/>
    <s v="MAQUILA"/>
    <s v="Excluir"/>
    <d v="2026-06-08T00:00:00"/>
    <n v="3960"/>
    <n v="118800"/>
    <n v="392.04"/>
    <x v="23"/>
    <x v="3"/>
    <n v="180"/>
    <s v="No"/>
    <s v="No"/>
    <s v="Si"/>
    <s v="Si"/>
    <s v="Si"/>
    <s v="No"/>
    <d v="2026-11-05T00:00:00"/>
    <s v=""/>
  </r>
  <r>
    <x v="143"/>
    <s v="20282"/>
    <x v="20"/>
    <n v="112"/>
    <m/>
    <m/>
    <x v="27"/>
    <x v="28"/>
    <x v="1"/>
    <n v="0.92876712328767119"/>
    <s v="MARCAR"/>
    <m/>
    <s v=""/>
    <d v="2026-05-16T00:00:00"/>
    <n v="5040"/>
    <n v="151200"/>
    <n v="498.96"/>
    <x v="20"/>
    <x v="1"/>
    <n v="365"/>
    <s v="No"/>
    <s v="No"/>
    <s v="Si"/>
    <s v="Si"/>
    <s v="Si"/>
    <s v="No"/>
    <d v="2027-04-16T00:00:00"/>
    <s v=""/>
  </r>
  <r>
    <x v="144"/>
    <s v="20282"/>
    <x v="20"/>
    <n v="112"/>
    <m/>
    <m/>
    <x v="27"/>
    <x v="28"/>
    <x v="1"/>
    <n v="0.92876712328767119"/>
    <s v="MARCAR"/>
    <m/>
    <s v=""/>
    <d v="2026-05-16T00:00:00"/>
    <n v="5040"/>
    <n v="151200"/>
    <n v="498.96"/>
    <x v="20"/>
    <x v="1"/>
    <n v="365"/>
    <s v="No"/>
    <s v="No"/>
    <s v="Si"/>
    <s v="Si"/>
    <s v="Si"/>
    <s v="No"/>
    <d v="2027-04-16T00:00:00"/>
    <s v=""/>
  </r>
  <r>
    <x v="145"/>
    <s v="3751"/>
    <x v="13"/>
    <n v="108"/>
    <m/>
    <m/>
    <x v="20"/>
    <x v="21"/>
    <x v="1"/>
    <n v="0.92222222222222228"/>
    <s v="DEFECTO EN TAPA"/>
    <s v="RETENIDO"/>
    <s v="Excluir"/>
    <d v="2026-05-28T00:00:00"/>
    <n v="4860"/>
    <n v="145800"/>
    <n v="481.14"/>
    <x v="13"/>
    <x v="1"/>
    <n v="180"/>
    <s v="No"/>
    <s v="No"/>
    <s v="Si"/>
    <s v="Si"/>
    <s v="Si"/>
    <s v="No"/>
    <d v="2026-10-25T00:00:00"/>
    <s v=""/>
  </r>
  <r>
    <x v="146"/>
    <s v="3759"/>
    <x v="19"/>
    <n v="108"/>
    <m/>
    <m/>
    <x v="2"/>
    <x v="3"/>
    <x v="1"/>
    <n v="0.98333333333333328"/>
    <m/>
    <m/>
    <s v=""/>
    <d v="2026-06-08T00:00:00"/>
    <n v="4860"/>
    <n v="145800"/>
    <n v="481.14"/>
    <x v="19"/>
    <x v="1"/>
    <n v="180"/>
    <s v="No"/>
    <s v="No"/>
    <s v="Si"/>
    <s v="Si"/>
    <s v="Si"/>
    <s v="No"/>
    <d v="2026-11-05T00:00:00"/>
    <s v=""/>
  </r>
  <r>
    <x v="147"/>
    <s v="3759"/>
    <x v="19"/>
    <n v="112"/>
    <m/>
    <m/>
    <x v="2"/>
    <x v="3"/>
    <x v="1"/>
    <n v="0.98333333333333328"/>
    <m/>
    <m/>
    <s v=""/>
    <d v="2026-06-08T00:00:00"/>
    <n v="5040"/>
    <n v="151200"/>
    <n v="498.96"/>
    <x v="19"/>
    <x v="1"/>
    <n v="180"/>
    <s v="No"/>
    <s v="No"/>
    <s v="Si"/>
    <s v="Si"/>
    <s v="Si"/>
    <s v="No"/>
    <d v="2026-11-05T00:00:00"/>
    <s v=""/>
  </r>
  <r>
    <x v="148"/>
    <s v="3759"/>
    <x v="19"/>
    <n v="112"/>
    <m/>
    <m/>
    <x v="2"/>
    <x v="3"/>
    <x v="1"/>
    <n v="0.98333333333333328"/>
    <m/>
    <m/>
    <s v=""/>
    <d v="2026-06-08T00:00:00"/>
    <n v="5040"/>
    <n v="151200"/>
    <n v="498.96"/>
    <x v="19"/>
    <x v="1"/>
    <n v="180"/>
    <s v="No"/>
    <s v="No"/>
    <s v="Si"/>
    <s v="Si"/>
    <s v="Si"/>
    <s v="No"/>
    <d v="2026-11-05T00:00:00"/>
    <s v=""/>
  </r>
  <r>
    <x v="149"/>
    <s v="2182"/>
    <x v="3"/>
    <n v="74"/>
    <m/>
    <m/>
    <x v="4"/>
    <x v="5"/>
    <x v="1"/>
    <n v="0.99726027397260275"/>
    <m/>
    <s v="RETENIDO"/>
    <s v="Excluir"/>
    <d v="2026-06-10T00:00:00"/>
    <n v="3330"/>
    <n v="99900"/>
    <n v="329.67"/>
    <x v="3"/>
    <x v="1"/>
    <n v="365"/>
    <s v="No"/>
    <s v="No"/>
    <s v="Si"/>
    <s v="Si"/>
    <s v="Si"/>
    <s v="No"/>
    <d v="2027-05-11T00:00:00"/>
    <s v=""/>
  </r>
  <r>
    <x v="150"/>
    <s v="9798"/>
    <x v="23"/>
    <n v="112"/>
    <m/>
    <m/>
    <x v="3"/>
    <x v="4"/>
    <x v="1"/>
    <n v="0.98888888888888893"/>
    <s v="S"/>
    <m/>
    <s v=""/>
    <d v="2026-06-09T00:00:00"/>
    <n v="5040"/>
    <n v="151200"/>
    <n v="498.96"/>
    <x v="23"/>
    <x v="3"/>
    <n v="180"/>
    <s v="No"/>
    <s v="No"/>
    <s v="Si"/>
    <s v="Si"/>
    <s v="Si"/>
    <s v="No"/>
    <d v="2026-11-06T00:00:00"/>
    <s v=""/>
  </r>
  <r>
    <x v="151"/>
    <s v="9798"/>
    <x v="23"/>
    <n v="112"/>
    <m/>
    <m/>
    <x v="8"/>
    <x v="9"/>
    <x v="1"/>
    <n v="0.99444444444444446"/>
    <s v="S"/>
    <s v="LLENANDO"/>
    <s v="Excluir"/>
    <d v="2026-06-10T00:00:00"/>
    <n v="5040"/>
    <n v="151200"/>
    <n v="498.96"/>
    <x v="23"/>
    <x v="3"/>
    <n v="180"/>
    <s v="No"/>
    <s v="No"/>
    <s v="Si"/>
    <s v="Si"/>
    <s v="Si"/>
    <s v="No"/>
    <d v="2026-11-07T00:00:00"/>
    <s v=""/>
  </r>
  <r>
    <x v="152"/>
    <s v="22613"/>
    <x v="24"/>
    <n v="112"/>
    <m/>
    <m/>
    <x v="8"/>
    <x v="9"/>
    <x v="1"/>
    <n v="0.99444444444444446"/>
    <s v="S"/>
    <m/>
    <s v=""/>
    <d v="2026-06-10T00:00:00"/>
    <n v="5040"/>
    <n v="151200"/>
    <n v="498.96"/>
    <x v="24"/>
    <x v="1"/>
    <n v="180"/>
    <s v="No"/>
    <s v="No"/>
    <s v="Si"/>
    <s v="Si"/>
    <s v="Si"/>
    <s v="No"/>
    <d v="2026-11-07T00:00:00"/>
    <s v=""/>
  </r>
  <r>
    <x v="153"/>
    <s v="20282"/>
    <x v="20"/>
    <n v="112"/>
    <m/>
    <m/>
    <x v="27"/>
    <x v="28"/>
    <x v="1"/>
    <n v="0.92876712328767119"/>
    <s v="MARCAR"/>
    <m/>
    <s v=""/>
    <d v="2026-05-16T00:00:00"/>
    <n v="5040"/>
    <n v="151200"/>
    <n v="498.96"/>
    <x v="20"/>
    <x v="1"/>
    <n v="365"/>
    <s v="No"/>
    <s v="No"/>
    <s v="Si"/>
    <s v="Si"/>
    <s v="Si"/>
    <s v="No"/>
    <d v="2027-04-16T00:00:00"/>
    <s v=""/>
  </r>
  <r>
    <x v="154"/>
    <s v="3759"/>
    <x v="19"/>
    <n v="68"/>
    <n v="8"/>
    <m/>
    <x v="2"/>
    <x v="3"/>
    <x v="1"/>
    <n v="0.98333333333333328"/>
    <m/>
    <m/>
    <s v=""/>
    <d v="2026-06-08T00:00:00"/>
    <n v="3068"/>
    <n v="92040"/>
    <n v="303.73200000000003"/>
    <x v="19"/>
    <x v="1"/>
    <n v="180"/>
    <s v="No"/>
    <s v="No"/>
    <s v="Si"/>
    <s v="Si"/>
    <s v="Si"/>
    <s v="No"/>
    <d v="2026-11-05T00:00:00"/>
    <s v=""/>
  </r>
  <r>
    <x v="155"/>
    <s v="1430"/>
    <x v="10"/>
    <m/>
    <m/>
    <m/>
    <x v="0"/>
    <x v="1"/>
    <x v="0"/>
    <s v=""/>
    <m/>
    <s v="ENVASE"/>
    <s v="Excluir"/>
    <s v=""/>
    <n v="0"/>
    <n v="0"/>
    <n v="0"/>
    <x v="10"/>
    <x v="0"/>
    <n v="0"/>
    <s v="No"/>
    <s v="Si"/>
    <s v="Si"/>
    <s v="Si"/>
    <s v="No"/>
    <s v="No"/>
    <s v=""/>
    <s v=""/>
  </r>
  <r>
    <x v="156"/>
    <s v="22613"/>
    <x v="24"/>
    <n v="112"/>
    <m/>
    <m/>
    <x v="16"/>
    <x v="17"/>
    <x v="1"/>
    <n v="1"/>
    <s v="S"/>
    <s v="LLENANDO"/>
    <s v="Excluir"/>
    <d v="2026-06-11T00:00:00"/>
    <n v="5040"/>
    <n v="151200"/>
    <n v="498.96"/>
    <x v="24"/>
    <x v="1"/>
    <n v="180"/>
    <s v="No"/>
    <s v="No"/>
    <s v="Si"/>
    <s v="Si"/>
    <s v="Si"/>
    <s v="No"/>
    <d v="2026-11-08T00:00:00"/>
    <s v=""/>
  </r>
  <r>
    <x v="157"/>
    <s v="1430"/>
    <x v="10"/>
    <m/>
    <m/>
    <m/>
    <x v="0"/>
    <x v="1"/>
    <x v="0"/>
    <s v=""/>
    <m/>
    <s v="ENVASE"/>
    <s v="Excluir"/>
    <s v=""/>
    <n v="0"/>
    <n v="0"/>
    <n v="0"/>
    <x v="10"/>
    <x v="0"/>
    <n v="0"/>
    <s v="No"/>
    <s v="Si"/>
    <s v="Si"/>
    <s v="Si"/>
    <s v="No"/>
    <s v="No"/>
    <s v=""/>
    <s v=""/>
  </r>
  <r>
    <x v="158"/>
    <s v="1430"/>
    <x v="10"/>
    <m/>
    <m/>
    <m/>
    <x v="0"/>
    <x v="1"/>
    <x v="0"/>
    <s v=""/>
    <m/>
    <s v="ENVASE"/>
    <s v="Excluir"/>
    <s v=""/>
    <n v="0"/>
    <n v="0"/>
    <n v="0"/>
    <x v="10"/>
    <x v="0"/>
    <n v="0"/>
    <s v="No"/>
    <s v="Si"/>
    <s v="Si"/>
    <s v="Si"/>
    <s v="No"/>
    <s v="No"/>
    <s v=""/>
    <s v=""/>
  </r>
  <r>
    <x v="159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60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6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162"/>
    <s v="16210"/>
    <x v="8"/>
    <n v="13"/>
    <m/>
    <m/>
    <x v="14"/>
    <x v="15"/>
    <x v="1"/>
    <n v="0.98082191780821915"/>
    <m/>
    <m/>
    <s v=""/>
    <d v="2026-06-04T00:00:00"/>
    <n v="6240"/>
    <n v="37440"/>
    <n v="123.55200000000001"/>
    <x v="8"/>
    <x v="2"/>
    <n v="365"/>
    <s v="No"/>
    <s v="No"/>
    <s v="Si"/>
    <s v="Si"/>
    <s v="Si"/>
    <s v="No"/>
    <d v="2027-05-05T00:00:00"/>
    <s v=""/>
  </r>
  <r>
    <x v="163"/>
    <s v="9672"/>
    <x v="25"/>
    <n v="47"/>
    <m/>
    <m/>
    <x v="29"/>
    <x v="30"/>
    <x v="1"/>
    <n v="1"/>
    <s v="S"/>
    <s v="SALDO ND"/>
    <s v="Excluir"/>
    <d v="2026-06-11T00:00:00"/>
    <n v="28200"/>
    <n v="169200"/>
    <n v="455.14800000000002"/>
    <x v="25"/>
    <x v="2"/>
    <n v="270"/>
    <s v="No"/>
    <s v="No"/>
    <s v="Si"/>
    <s v="Si"/>
    <s v="Si"/>
    <s v="No"/>
    <d v="2027-02-06T00:00:00"/>
    <s v=""/>
  </r>
  <r>
    <x v="164"/>
    <s v="9672"/>
    <x v="25"/>
    <n v="47"/>
    <m/>
    <m/>
    <x v="29"/>
    <x v="30"/>
    <x v="1"/>
    <n v="1"/>
    <s v="S"/>
    <s v="SALDO ND"/>
    <s v="Excluir"/>
    <d v="2026-06-11T00:00:00"/>
    <n v="28200"/>
    <n v="169200"/>
    <n v="455.14800000000002"/>
    <x v="25"/>
    <x v="2"/>
    <n v="270"/>
    <s v="No"/>
    <s v="No"/>
    <s v="Si"/>
    <s v="Si"/>
    <s v="Si"/>
    <s v="No"/>
    <d v="2027-02-06T00:00:00"/>
    <s v=""/>
  </r>
  <r>
    <x v="165"/>
    <s v="5252"/>
    <x v="6"/>
    <n v="52"/>
    <m/>
    <m/>
    <x v="15"/>
    <x v="16"/>
    <x v="1"/>
    <n v="0.98518518518518516"/>
    <m/>
    <m/>
    <s v=""/>
    <d v="2026-06-07T00:00:00"/>
    <n v="24960"/>
    <n v="149760"/>
    <n v="494.20800000000003"/>
    <x v="6"/>
    <x v="2"/>
    <n v="270"/>
    <s v="No"/>
    <s v="No"/>
    <s v="Si"/>
    <s v="Si"/>
    <s v="Si"/>
    <s v="No"/>
    <d v="2027-02-02T00:00:00"/>
    <s v=""/>
  </r>
  <r>
    <x v="166"/>
    <s v="2976"/>
    <x v="26"/>
    <n v="52"/>
    <m/>
    <m/>
    <x v="7"/>
    <x v="8"/>
    <x v="1"/>
    <n v="0.96111111111111114"/>
    <s v="S"/>
    <m/>
    <s v=""/>
    <d v="2026-06-04T00:00:00"/>
    <n v="24960"/>
    <n v="149760"/>
    <n v="494.20800000000003"/>
    <x v="26"/>
    <x v="2"/>
    <n v="180"/>
    <s v="No"/>
    <s v="No"/>
    <s v="Si"/>
    <s v="Si"/>
    <s v="Si"/>
    <s v="No"/>
    <d v="2026-11-01T00:00:00"/>
    <s v=""/>
  </r>
  <r>
    <x v="167"/>
    <s v="213"/>
    <x v="9"/>
    <m/>
    <m/>
    <m/>
    <x v="0"/>
    <x v="1"/>
    <x v="0"/>
    <s v=""/>
    <m/>
    <m/>
    <s v=""/>
    <s v=""/>
    <n v="0"/>
    <n v="0"/>
    <n v="0"/>
    <x v="9"/>
    <x v="0"/>
    <n v="120"/>
    <s v="No"/>
    <s v="Si"/>
    <s v="Si"/>
    <s v="Si"/>
    <s v="No"/>
    <s v="No"/>
    <s v=""/>
    <s v=""/>
  </r>
  <r>
    <x v="168"/>
    <s v="9672"/>
    <x v="25"/>
    <n v="47"/>
    <m/>
    <m/>
    <x v="29"/>
    <x v="30"/>
    <x v="1"/>
    <n v="1"/>
    <s v="S"/>
    <m/>
    <s v=""/>
    <d v="2026-06-11T00:00:00"/>
    <n v="28200"/>
    <n v="169200"/>
    <n v="455.14800000000002"/>
    <x v="25"/>
    <x v="2"/>
    <n v="270"/>
    <s v="No"/>
    <s v="No"/>
    <s v="Si"/>
    <s v="Si"/>
    <s v="Si"/>
    <s v="No"/>
    <d v="2027-02-06T00:00:00"/>
    <s v=""/>
  </r>
  <r>
    <x v="169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70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70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71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7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17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174"/>
    <s v="22613"/>
    <x v="24"/>
    <m/>
    <n v="112"/>
    <m/>
    <x v="8"/>
    <x v="9"/>
    <x v="1"/>
    <n v="0.99444444444444446"/>
    <m/>
    <m/>
    <s v=""/>
    <d v="2026-06-10T00:00:00"/>
    <n v="112"/>
    <n v="3360"/>
    <n v="11.087999999999999"/>
    <x v="24"/>
    <x v="1"/>
    <n v="180"/>
    <s v="No"/>
    <s v="No"/>
    <s v="Si"/>
    <s v="Si"/>
    <s v="Si"/>
    <s v="No"/>
    <d v="2026-11-07T00:00:00"/>
    <s v=""/>
  </r>
  <r>
    <x v="175"/>
    <s v="3128"/>
    <x v="18"/>
    <n v="108"/>
    <m/>
    <m/>
    <x v="2"/>
    <x v="3"/>
    <x v="1"/>
    <n v="0.98333333333333328"/>
    <m/>
    <m/>
    <s v=""/>
    <d v="2026-06-08T00:00:00"/>
    <n v="4860"/>
    <n v="145800"/>
    <n v="481.14"/>
    <x v="18"/>
    <x v="1"/>
    <n v="180"/>
    <s v="No"/>
    <s v="No"/>
    <s v="Si"/>
    <s v="Si"/>
    <s v="Si"/>
    <s v="No"/>
    <d v="2026-11-05T00:00:00"/>
    <s v=""/>
  </r>
  <r>
    <x v="176"/>
    <s v="3128"/>
    <x v="18"/>
    <n v="108"/>
    <m/>
    <m/>
    <x v="2"/>
    <x v="3"/>
    <x v="1"/>
    <n v="0.98333333333333328"/>
    <m/>
    <m/>
    <s v=""/>
    <d v="2026-06-08T00:00:00"/>
    <n v="4860"/>
    <n v="145800"/>
    <n v="481.14"/>
    <x v="18"/>
    <x v="1"/>
    <n v="180"/>
    <s v="No"/>
    <s v="No"/>
    <s v="Si"/>
    <s v="Si"/>
    <s v="Si"/>
    <s v="No"/>
    <d v="2026-11-05T00:00:00"/>
    <s v=""/>
  </r>
  <r>
    <x v="177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178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179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80"/>
    <s v="3128"/>
    <x v="18"/>
    <n v="108"/>
    <m/>
    <m/>
    <x v="8"/>
    <x v="9"/>
    <x v="1"/>
    <n v="0.99444444444444446"/>
    <s v="S"/>
    <m/>
    <s v=""/>
    <d v="2026-06-10T00:00:00"/>
    <n v="4860"/>
    <n v="145800"/>
    <n v="481.14"/>
    <x v="18"/>
    <x v="1"/>
    <n v="180"/>
    <s v="No"/>
    <s v="No"/>
    <s v="Si"/>
    <s v="Si"/>
    <s v="Si"/>
    <s v="No"/>
    <d v="2026-11-07T00:00:00"/>
    <s v=""/>
  </r>
  <r>
    <x v="181"/>
    <s v="3128"/>
    <x v="18"/>
    <n v="108"/>
    <m/>
    <m/>
    <x v="5"/>
    <x v="6"/>
    <x v="1"/>
    <n v="0.97222222222222221"/>
    <s v="S"/>
    <m/>
    <s v=""/>
    <d v="2026-06-06T00:00:00"/>
    <n v="4860"/>
    <n v="145800"/>
    <n v="481.14"/>
    <x v="18"/>
    <x v="1"/>
    <n v="180"/>
    <s v="No"/>
    <s v="No"/>
    <s v="Si"/>
    <s v="Si"/>
    <s v="Si"/>
    <s v="No"/>
    <d v="2026-11-03T00:00:00"/>
    <s v=""/>
  </r>
  <r>
    <x v="182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83"/>
    <s v="446"/>
    <x v="27"/>
    <m/>
    <m/>
    <m/>
    <x v="0"/>
    <x v="1"/>
    <x v="0"/>
    <s v=""/>
    <m/>
    <s v="ENVASE"/>
    <s v="Excluir"/>
    <s v=""/>
    <n v="0"/>
    <n v="0"/>
    <n v="0"/>
    <x v="27"/>
    <x v="0"/>
    <n v="0"/>
    <s v="No"/>
    <s v="Si"/>
    <s v="Si"/>
    <s v="Si"/>
    <s v="No"/>
    <s v="No"/>
    <s v=""/>
    <s v=""/>
  </r>
  <r>
    <x v="184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85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86"/>
    <s v="2512"/>
    <x v="4"/>
    <n v="108"/>
    <n v="27"/>
    <m/>
    <x v="8"/>
    <x v="9"/>
    <x v="1"/>
    <n v="0.99444444444444446"/>
    <s v="S"/>
    <s v="LLENANDO"/>
    <s v="Excluir"/>
    <d v="2026-06-10T00:00:00"/>
    <n v="4887"/>
    <n v="146610"/>
    <n v="483.81299999999999"/>
    <x v="4"/>
    <x v="1"/>
    <n v="180"/>
    <s v="No"/>
    <s v="No"/>
    <s v="Si"/>
    <s v="Si"/>
    <s v="Si"/>
    <s v="No"/>
    <d v="2026-11-07T00:00:00"/>
    <s v=""/>
  </r>
  <r>
    <x v="187"/>
    <s v="1430"/>
    <x v="10"/>
    <m/>
    <m/>
    <m/>
    <x v="0"/>
    <x v="1"/>
    <x v="0"/>
    <s v=""/>
    <m/>
    <s v="ENVASE"/>
    <s v="Excluir"/>
    <s v=""/>
    <n v="0"/>
    <n v="0"/>
    <n v="0"/>
    <x v="10"/>
    <x v="0"/>
    <n v="0"/>
    <s v="No"/>
    <s v="Si"/>
    <s v="Si"/>
    <s v="Si"/>
    <s v="No"/>
    <s v="No"/>
    <s v=""/>
    <s v=""/>
  </r>
  <r>
    <x v="188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189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190"/>
    <s v="2512"/>
    <x v="4"/>
    <n v="112"/>
    <m/>
    <m/>
    <x v="3"/>
    <x v="4"/>
    <x v="1"/>
    <n v="0.98888888888888893"/>
    <m/>
    <m/>
    <s v=""/>
    <d v="2026-06-09T00:00:00"/>
    <n v="5040"/>
    <n v="151200"/>
    <n v="498.96"/>
    <x v="4"/>
    <x v="1"/>
    <n v="180"/>
    <s v="No"/>
    <s v="No"/>
    <s v="Si"/>
    <s v="Si"/>
    <s v="Si"/>
    <s v="No"/>
    <d v="2026-11-06T00:00:00"/>
    <s v=""/>
  </r>
  <r>
    <x v="191"/>
    <s v="2512"/>
    <x v="4"/>
    <n v="10"/>
    <m/>
    <m/>
    <x v="3"/>
    <x v="4"/>
    <x v="1"/>
    <n v="0.98888888888888893"/>
    <m/>
    <m/>
    <s v=""/>
    <d v="2026-06-09T00:00:00"/>
    <n v="450"/>
    <n v="13500"/>
    <n v="44.55"/>
    <x v="4"/>
    <x v="1"/>
    <n v="180"/>
    <s v="No"/>
    <s v="No"/>
    <s v="Si"/>
    <s v="Si"/>
    <s v="Si"/>
    <s v="No"/>
    <d v="2026-11-06T00:00:00"/>
    <s v=""/>
  </r>
  <r>
    <x v="192"/>
    <s v="162"/>
    <x v="0"/>
    <m/>
    <m/>
    <m/>
    <x v="0"/>
    <x v="1"/>
    <x v="0"/>
    <s v=""/>
    <m/>
    <m/>
    <s v=""/>
    <s v=""/>
    <n v="0"/>
    <n v="0"/>
    <n v="0"/>
    <x v="0"/>
    <x v="0"/>
    <n v="0"/>
    <s v="No"/>
    <s v="Si"/>
    <s v="Si"/>
    <s v="Si"/>
    <s v="No"/>
    <s v="No"/>
    <d v="1899-12-30T00:00:00"/>
    <s v=""/>
  </r>
  <r>
    <x v="193"/>
    <s v="3659"/>
    <x v="28"/>
    <n v="19"/>
    <m/>
    <m/>
    <x v="21"/>
    <x v="22"/>
    <x v="1"/>
    <n v="0.8833333333333333"/>
    <m/>
    <m/>
    <s v=""/>
    <d v="2026-05-21T00:00:00"/>
    <n v="684"/>
    <n v="10944"/>
    <n v="82.08"/>
    <x v="28"/>
    <x v="1"/>
    <n v="180"/>
    <s v="No"/>
    <s v="No"/>
    <s v="Si"/>
    <s v="Si"/>
    <s v="Si"/>
    <s v="No"/>
    <d v="2026-10-18T00:00:00"/>
    <s v=""/>
  </r>
  <r>
    <x v="194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95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96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197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198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199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200"/>
    <s v="2512"/>
    <x v="4"/>
    <n v="96"/>
    <m/>
    <m/>
    <x v="8"/>
    <x v="9"/>
    <x v="1"/>
    <n v="0.99444444444444446"/>
    <s v="S"/>
    <m/>
    <s v=""/>
    <d v="2026-06-10T00:00:00"/>
    <n v="4320"/>
    <n v="129600"/>
    <n v="427.68"/>
    <x v="4"/>
    <x v="1"/>
    <n v="180"/>
    <s v="No"/>
    <s v="No"/>
    <s v="Si"/>
    <s v="Si"/>
    <s v="Si"/>
    <s v="No"/>
    <d v="2026-11-07T00:00:00"/>
    <s v=""/>
  </r>
  <r>
    <x v="201"/>
    <s v="2512"/>
    <x v="4"/>
    <n v="96"/>
    <m/>
    <m/>
    <x v="8"/>
    <x v="9"/>
    <x v="1"/>
    <n v="0.99444444444444446"/>
    <s v="S"/>
    <m/>
    <s v=""/>
    <d v="2026-06-10T00:00:00"/>
    <n v="4320"/>
    <n v="129600"/>
    <n v="427.68"/>
    <x v="4"/>
    <x v="1"/>
    <n v="180"/>
    <s v="No"/>
    <s v="No"/>
    <s v="Si"/>
    <s v="Si"/>
    <s v="Si"/>
    <s v="No"/>
    <d v="2026-11-07T00:00:00"/>
    <s v=""/>
  </r>
  <r>
    <x v="202"/>
    <s v="2512"/>
    <x v="4"/>
    <n v="96"/>
    <m/>
    <m/>
    <x v="8"/>
    <x v="9"/>
    <x v="1"/>
    <n v="0.99444444444444446"/>
    <s v="S"/>
    <m/>
    <s v=""/>
    <d v="2026-06-10T00:00:00"/>
    <n v="4320"/>
    <n v="129600"/>
    <n v="427.68"/>
    <x v="4"/>
    <x v="1"/>
    <n v="180"/>
    <s v="No"/>
    <s v="No"/>
    <s v="Si"/>
    <s v="Si"/>
    <s v="Si"/>
    <s v="No"/>
    <d v="2026-11-07T00:00:00"/>
    <s v=""/>
  </r>
  <r>
    <x v="203"/>
    <s v="22613"/>
    <x v="24"/>
    <n v="96"/>
    <m/>
    <m/>
    <x v="16"/>
    <x v="17"/>
    <x v="1"/>
    <n v="1"/>
    <s v="S"/>
    <m/>
    <s v=""/>
    <d v="2026-06-11T00:00:00"/>
    <n v="4320"/>
    <n v="129600"/>
    <n v="427.68"/>
    <x v="24"/>
    <x v="1"/>
    <n v="180"/>
    <s v="No"/>
    <s v="No"/>
    <s v="Si"/>
    <s v="Si"/>
    <s v="Si"/>
    <s v="No"/>
    <d v="2026-11-08T00:00:00"/>
    <s v=""/>
  </r>
  <r>
    <x v="204"/>
    <s v="22613"/>
    <x v="24"/>
    <n v="96"/>
    <m/>
    <m/>
    <x v="16"/>
    <x v="17"/>
    <x v="1"/>
    <n v="1"/>
    <s v="S"/>
    <m/>
    <s v=""/>
    <d v="2026-06-11T00:00:00"/>
    <n v="4320"/>
    <n v="129600"/>
    <n v="427.68"/>
    <x v="24"/>
    <x v="1"/>
    <n v="180"/>
    <s v="No"/>
    <s v="No"/>
    <s v="Si"/>
    <s v="Si"/>
    <s v="Si"/>
    <s v="No"/>
    <d v="2026-11-08T00:00:00"/>
    <s v=""/>
  </r>
  <r>
    <x v="205"/>
    <s v="2512"/>
    <x v="4"/>
    <n v="96"/>
    <m/>
    <m/>
    <x v="3"/>
    <x v="4"/>
    <x v="1"/>
    <n v="0.98888888888888893"/>
    <s v="S"/>
    <m/>
    <s v=""/>
    <d v="2026-06-09T00:00:00"/>
    <n v="4320"/>
    <n v="129600"/>
    <n v="427.68"/>
    <x v="4"/>
    <x v="1"/>
    <n v="180"/>
    <s v="No"/>
    <s v="No"/>
    <s v="Si"/>
    <s v="Si"/>
    <s v="Si"/>
    <s v="No"/>
    <d v="2026-11-06T00:00:00"/>
    <s v=""/>
  </r>
  <r>
    <x v="206"/>
    <s v="2512"/>
    <x v="4"/>
    <n v="96"/>
    <m/>
    <m/>
    <x v="3"/>
    <x v="4"/>
    <x v="1"/>
    <n v="0.98888888888888893"/>
    <s v="S"/>
    <m/>
    <s v=""/>
    <d v="2026-06-09T00:00:00"/>
    <n v="4320"/>
    <n v="129600"/>
    <n v="427.68"/>
    <x v="4"/>
    <x v="1"/>
    <n v="180"/>
    <s v="No"/>
    <s v="No"/>
    <s v="Si"/>
    <s v="Si"/>
    <s v="Si"/>
    <s v="No"/>
    <d v="2026-11-06T00:00:00"/>
    <s v=""/>
  </r>
  <r>
    <x v="207"/>
    <s v="2512"/>
    <x v="4"/>
    <n v="96"/>
    <m/>
    <m/>
    <x v="3"/>
    <x v="4"/>
    <x v="1"/>
    <n v="0.98888888888888893"/>
    <s v="S"/>
    <m/>
    <s v=""/>
    <d v="2026-06-09T00:00:00"/>
    <n v="4320"/>
    <n v="129600"/>
    <n v="427.68"/>
    <x v="4"/>
    <x v="1"/>
    <n v="180"/>
    <s v="No"/>
    <s v="No"/>
    <s v="Si"/>
    <s v="Si"/>
    <s v="Si"/>
    <s v="No"/>
    <d v="2026-11-06T00:00:00"/>
    <s v=""/>
  </r>
  <r>
    <x v="208"/>
    <s v="22613"/>
    <x v="24"/>
    <n v="96"/>
    <m/>
    <m/>
    <x v="8"/>
    <x v="9"/>
    <x v="1"/>
    <n v="0.99444444444444446"/>
    <s v="S"/>
    <m/>
    <s v=""/>
    <d v="2026-06-10T00:00:00"/>
    <n v="4320"/>
    <n v="129600"/>
    <n v="427.68"/>
    <x v="24"/>
    <x v="1"/>
    <n v="180"/>
    <s v="No"/>
    <s v="No"/>
    <s v="Si"/>
    <s v="Si"/>
    <s v="Si"/>
    <s v="No"/>
    <d v="2026-11-07T00:00:00"/>
    <s v=""/>
  </r>
  <r>
    <x v="209"/>
    <s v="22613"/>
    <x v="24"/>
    <n v="96"/>
    <m/>
    <m/>
    <x v="16"/>
    <x v="17"/>
    <x v="1"/>
    <n v="1"/>
    <s v="S"/>
    <s v="LLENANDO"/>
    <s v="Excluir"/>
    <d v="2026-06-11T00:00:00"/>
    <n v="4320"/>
    <n v="129600"/>
    <n v="427.68"/>
    <x v="24"/>
    <x v="1"/>
    <n v="180"/>
    <s v="No"/>
    <s v="No"/>
    <s v="Si"/>
    <s v="Si"/>
    <s v="Si"/>
    <s v="No"/>
    <d v="2026-11-08T00:00:00"/>
    <s v=""/>
  </r>
  <r>
    <x v="210"/>
    <s v="3128"/>
    <x v="18"/>
    <n v="96"/>
    <m/>
    <m/>
    <x v="16"/>
    <x v="17"/>
    <x v="1"/>
    <n v="1"/>
    <s v="S"/>
    <m/>
    <s v=""/>
    <d v="2026-06-11T00:00:00"/>
    <n v="4320"/>
    <n v="129600"/>
    <n v="427.68"/>
    <x v="18"/>
    <x v="1"/>
    <n v="180"/>
    <s v="No"/>
    <s v="No"/>
    <s v="Si"/>
    <s v="Si"/>
    <s v="Si"/>
    <s v="No"/>
    <d v="2026-11-08T00:00:00"/>
    <s v=""/>
  </r>
  <r>
    <x v="211"/>
    <s v="3128"/>
    <x v="18"/>
    <n v="92"/>
    <m/>
    <m/>
    <x v="3"/>
    <x v="4"/>
    <x v="1"/>
    <n v="0.98888888888888893"/>
    <s v="S"/>
    <m/>
    <s v=""/>
    <d v="2026-06-09T00:00:00"/>
    <n v="4140"/>
    <n v="124200"/>
    <n v="409.86"/>
    <x v="18"/>
    <x v="1"/>
    <n v="180"/>
    <s v="No"/>
    <s v="No"/>
    <s v="Si"/>
    <s v="Si"/>
    <s v="Si"/>
    <s v="No"/>
    <d v="2026-11-06T00:00:00"/>
    <s v=""/>
  </r>
  <r>
    <x v="212"/>
    <s v="22613"/>
    <x v="24"/>
    <n v="96"/>
    <m/>
    <m/>
    <x v="1"/>
    <x v="2"/>
    <x v="1"/>
    <n v="0.96666666666666667"/>
    <s v="SACANDO"/>
    <s v="SALDO ND"/>
    <s v="Excluir"/>
    <d v="2026-06-05T00:00:00"/>
    <n v="4320"/>
    <n v="129600"/>
    <n v="427.68"/>
    <x v="24"/>
    <x v="1"/>
    <n v="180"/>
    <s v="No"/>
    <s v="No"/>
    <s v="Si"/>
    <s v="Si"/>
    <s v="Si"/>
    <s v="No"/>
    <d v="2026-11-02T00:00:00"/>
    <s v=""/>
  </r>
  <r>
    <x v="213"/>
    <s v="22613"/>
    <x v="24"/>
    <n v="96"/>
    <m/>
    <m/>
    <x v="5"/>
    <x v="6"/>
    <x v="1"/>
    <n v="0.97222222222222221"/>
    <m/>
    <m/>
    <s v=""/>
    <d v="2026-06-06T00:00:00"/>
    <n v="4320"/>
    <n v="129600"/>
    <n v="427.68"/>
    <x v="24"/>
    <x v="1"/>
    <n v="180"/>
    <s v="No"/>
    <s v="No"/>
    <s v="Si"/>
    <s v="Si"/>
    <s v="Si"/>
    <s v="No"/>
    <d v="2026-11-03T00:00:00"/>
    <s v=""/>
  </r>
  <r>
    <x v="214"/>
    <s v="22613"/>
    <x v="24"/>
    <n v="96"/>
    <m/>
    <m/>
    <x v="8"/>
    <x v="9"/>
    <x v="1"/>
    <n v="0.99444444444444446"/>
    <m/>
    <s v="LLENANDO"/>
    <s v="Excluir"/>
    <d v="2026-06-10T00:00:00"/>
    <n v="4320"/>
    <n v="129600"/>
    <n v="427.68"/>
    <x v="24"/>
    <x v="1"/>
    <n v="180"/>
    <s v="No"/>
    <s v="No"/>
    <s v="Si"/>
    <s v="Si"/>
    <s v="Si"/>
    <s v="No"/>
    <d v="2026-11-07T00:00:00"/>
    <s v=""/>
  </r>
  <r>
    <x v="21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16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217"/>
    <s v="22613"/>
    <x v="24"/>
    <n v="96"/>
    <m/>
    <m/>
    <x v="8"/>
    <x v="9"/>
    <x v="1"/>
    <n v="0.99444444444444446"/>
    <s v="S"/>
    <m/>
    <s v=""/>
    <d v="2026-06-10T00:00:00"/>
    <n v="4320"/>
    <n v="129600"/>
    <n v="427.68"/>
    <x v="24"/>
    <x v="1"/>
    <n v="180"/>
    <s v="No"/>
    <s v="No"/>
    <s v="Si"/>
    <s v="Si"/>
    <s v="Si"/>
    <s v="No"/>
    <d v="2026-11-07T00:00:00"/>
    <s v=""/>
  </r>
  <r>
    <x v="218"/>
    <s v="3128"/>
    <x v="18"/>
    <n v="96"/>
    <m/>
    <m/>
    <x v="16"/>
    <x v="17"/>
    <x v="1"/>
    <n v="1"/>
    <m/>
    <m/>
    <s v=""/>
    <d v="2026-06-11T00:00:00"/>
    <n v="4320"/>
    <n v="129600"/>
    <n v="427.68"/>
    <x v="18"/>
    <x v="1"/>
    <n v="180"/>
    <s v="No"/>
    <s v="No"/>
    <s v="Si"/>
    <s v="Si"/>
    <s v="Si"/>
    <s v="No"/>
    <d v="2026-11-08T00:00:00"/>
    <s v=""/>
  </r>
  <r>
    <x v="219"/>
    <s v="20282"/>
    <x v="20"/>
    <n v="37"/>
    <m/>
    <m/>
    <x v="27"/>
    <x v="28"/>
    <x v="1"/>
    <n v="0.92876712328767119"/>
    <m/>
    <s v="MAQUILA"/>
    <s v="Excluir"/>
    <d v="2026-05-16T00:00:00"/>
    <n v="1665"/>
    <n v="49950"/>
    <n v="164.83500000000001"/>
    <x v="20"/>
    <x v="1"/>
    <n v="365"/>
    <s v="No"/>
    <s v="No"/>
    <s v="Si"/>
    <s v="Si"/>
    <s v="Si"/>
    <s v="No"/>
    <d v="2027-04-16T00:00:00"/>
    <s v=""/>
  </r>
  <r>
    <x v="220"/>
    <s v="22613"/>
    <x v="24"/>
    <n v="96"/>
    <m/>
    <m/>
    <x v="3"/>
    <x v="4"/>
    <x v="1"/>
    <n v="0.98888888888888893"/>
    <s v="S"/>
    <m/>
    <s v=""/>
    <d v="2026-06-09T00:00:00"/>
    <n v="4320"/>
    <n v="129600"/>
    <n v="427.68"/>
    <x v="24"/>
    <x v="1"/>
    <n v="180"/>
    <s v="No"/>
    <s v="No"/>
    <s v="Si"/>
    <s v="Si"/>
    <s v="Si"/>
    <s v="No"/>
    <d v="2026-11-06T00:00:00"/>
    <s v=""/>
  </r>
  <r>
    <x v="221"/>
    <s v="22613"/>
    <x v="24"/>
    <n v="96"/>
    <m/>
    <m/>
    <x v="1"/>
    <x v="2"/>
    <x v="1"/>
    <n v="0.96666666666666667"/>
    <s v="SACANDO"/>
    <s v="SALDO ND"/>
    <s v="Excluir"/>
    <d v="2026-06-05T00:00:00"/>
    <n v="4320"/>
    <n v="129600"/>
    <n v="427.68"/>
    <x v="24"/>
    <x v="1"/>
    <n v="180"/>
    <s v="No"/>
    <s v="No"/>
    <s v="Si"/>
    <s v="Si"/>
    <s v="Si"/>
    <s v="No"/>
    <d v="2026-11-02T00:00:00"/>
    <s v=""/>
  </r>
  <r>
    <x v="22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2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24"/>
    <s v="159"/>
    <x v="29"/>
    <m/>
    <m/>
    <m/>
    <x v="0"/>
    <x v="1"/>
    <x v="0"/>
    <s v=""/>
    <m/>
    <s v="ENVASE"/>
    <s v="Excluir"/>
    <s v=""/>
    <n v="0"/>
    <n v="0"/>
    <n v="0"/>
    <x v="29"/>
    <x v="5"/>
    <n v="120"/>
    <s v="No"/>
    <s v="Si"/>
    <s v="Si"/>
    <s v="Si"/>
    <s v="No"/>
    <s v="No"/>
    <s v=""/>
    <s v=""/>
  </r>
  <r>
    <x v="225"/>
    <s v="159"/>
    <x v="29"/>
    <m/>
    <m/>
    <m/>
    <x v="0"/>
    <x v="1"/>
    <x v="0"/>
    <s v=""/>
    <m/>
    <s v="ENVASE"/>
    <s v="Excluir"/>
    <s v=""/>
    <n v="0"/>
    <n v="0"/>
    <n v="0"/>
    <x v="29"/>
    <x v="5"/>
    <n v="120"/>
    <s v="No"/>
    <s v="Si"/>
    <s v="Si"/>
    <s v="Si"/>
    <s v="No"/>
    <s v="No"/>
    <s v=""/>
    <s v=""/>
  </r>
  <r>
    <x v="226"/>
    <s v="213"/>
    <x v="9"/>
    <m/>
    <m/>
    <m/>
    <x v="0"/>
    <x v="1"/>
    <x v="0"/>
    <s v=""/>
    <m/>
    <s v="ENVASE"/>
    <s v="Excluir"/>
    <s v=""/>
    <n v="0"/>
    <n v="0"/>
    <n v="0"/>
    <x v="9"/>
    <x v="0"/>
    <n v="120"/>
    <s v="No"/>
    <s v="Si"/>
    <s v="Si"/>
    <s v="Si"/>
    <s v="No"/>
    <s v="No"/>
    <s v=""/>
    <s v=""/>
  </r>
  <r>
    <x v="227"/>
    <s v="14709"/>
    <x v="30"/>
    <n v="18"/>
    <m/>
    <m/>
    <x v="30"/>
    <x v="31"/>
    <x v="1"/>
    <n v="0.85555555555555551"/>
    <m/>
    <m/>
    <s v=""/>
    <d v="2026-05-16T00:00:00"/>
    <n v="8640"/>
    <n v="51840"/>
    <n v="171.072"/>
    <x v="30"/>
    <x v="2"/>
    <n v="180"/>
    <s v="No"/>
    <s v="No"/>
    <s v="Si"/>
    <s v="Si"/>
    <s v="Si"/>
    <s v="No"/>
    <d v="2026-10-13T00:00:00"/>
    <s v=""/>
  </r>
  <r>
    <x v="228"/>
    <s v="2976"/>
    <x v="26"/>
    <n v="52"/>
    <m/>
    <m/>
    <x v="7"/>
    <x v="8"/>
    <x v="1"/>
    <n v="0.96111111111111114"/>
    <m/>
    <m/>
    <s v=""/>
    <d v="2026-06-04T00:00:00"/>
    <n v="24960"/>
    <n v="149760"/>
    <n v="494.20800000000003"/>
    <x v="26"/>
    <x v="2"/>
    <n v="180"/>
    <s v="No"/>
    <s v="No"/>
    <s v="Si"/>
    <s v="Si"/>
    <s v="Si"/>
    <s v="No"/>
    <d v="2026-11-01T00:00:00"/>
    <s v=""/>
  </r>
  <r>
    <x v="229"/>
    <s v="1428"/>
    <x v="17"/>
    <n v="8"/>
    <m/>
    <m/>
    <x v="31"/>
    <x v="32"/>
    <x v="1"/>
    <n v="0.97777777777777775"/>
    <s v="S"/>
    <m/>
    <s v=""/>
    <d v="2026-06-05T00:00:00"/>
    <n v="3840"/>
    <n v="23040"/>
    <n v="81.792000000000002"/>
    <x v="17"/>
    <x v="2"/>
    <n v="270"/>
    <s v="No"/>
    <s v="No"/>
    <s v="Si"/>
    <s v="Si"/>
    <s v="Si"/>
    <s v="No"/>
    <d v="2027-01-31T00:00:00"/>
    <s v=""/>
  </r>
  <r>
    <x v="230"/>
    <s v="7993"/>
    <x v="7"/>
    <n v="41"/>
    <m/>
    <m/>
    <x v="13"/>
    <x v="14"/>
    <x v="1"/>
    <n v="0.99629629629629635"/>
    <s v="S"/>
    <s v="LLENANDO"/>
    <s v="Excluir"/>
    <d v="2026-06-10T00:00:00"/>
    <n v="6150"/>
    <n v="147600"/>
    <n v="397.04399999999998"/>
    <x v="7"/>
    <x v="2"/>
    <n v="270"/>
    <s v="No"/>
    <s v="No"/>
    <s v="Si"/>
    <s v="Si"/>
    <s v="Si"/>
    <s v="No"/>
    <d v="2027-02-05T00:00:00"/>
    <s v=""/>
  </r>
  <r>
    <x v="231"/>
    <s v="1428"/>
    <x v="17"/>
    <n v="52"/>
    <m/>
    <m/>
    <x v="32"/>
    <x v="33"/>
    <x v="1"/>
    <n v="0.97407407407407409"/>
    <s v="S"/>
    <m/>
    <s v=""/>
    <d v="2026-06-04T00:00:00"/>
    <n v="24960"/>
    <n v="149760"/>
    <n v="531.64800000000002"/>
    <x v="17"/>
    <x v="2"/>
    <n v="270"/>
    <s v="No"/>
    <s v="No"/>
    <s v="Si"/>
    <s v="Si"/>
    <s v="Si"/>
    <s v="No"/>
    <d v="2027-01-30T00:00:00"/>
    <s v=""/>
  </r>
  <r>
    <x v="232"/>
    <s v="22613+"/>
    <x v="24"/>
    <n v="36"/>
    <m/>
    <m/>
    <x v="33"/>
    <x v="34"/>
    <x v="1"/>
    <n v="0.84444444444444444"/>
    <m/>
    <m/>
    <s v=""/>
    <d v="2026-05-14T00:00:00"/>
    <n v="1944"/>
    <n v="58320"/>
    <n v="192.45599999999999"/>
    <x v="24"/>
    <x v="1"/>
    <n v="180"/>
    <s v="No"/>
    <s v="No"/>
    <s v="Si"/>
    <s v="Si"/>
    <s v="Si"/>
    <s v="No"/>
    <d v="2026-10-11T00:00:00"/>
    <s v=""/>
  </r>
  <r>
    <x v="232"/>
    <s v="22613+"/>
    <x v="24"/>
    <n v="12"/>
    <m/>
    <m/>
    <x v="1"/>
    <x v="2"/>
    <x v="1"/>
    <n v="0.96666666666666667"/>
    <m/>
    <m/>
    <s v=""/>
    <d v="2026-06-05T00:00:00"/>
    <n v="648"/>
    <n v="19440"/>
    <n v="64.152000000000001"/>
    <x v="24"/>
    <x v="1"/>
    <n v="180"/>
    <s v="No"/>
    <s v="No"/>
    <s v="Si"/>
    <s v="Si"/>
    <s v="Si"/>
    <s v="No"/>
    <d v="2026-11-02T00:00:00"/>
    <s v=""/>
  </r>
  <r>
    <x v="233"/>
    <s v="1428"/>
    <x v="17"/>
    <n v="47"/>
    <n v="384"/>
    <m/>
    <x v="34"/>
    <x v="35"/>
    <x v="1"/>
    <n v="0.95925925925925926"/>
    <m/>
    <m/>
    <s v=""/>
    <d v="2026-05-31T00:00:00"/>
    <n v="22944"/>
    <n v="137664"/>
    <n v="488.7072"/>
    <x v="17"/>
    <x v="2"/>
    <n v="270"/>
    <s v="No"/>
    <s v="No"/>
    <s v="Si"/>
    <s v="Si"/>
    <s v="Si"/>
    <s v="No"/>
    <d v="2027-01-26T00:00:00"/>
    <s v=""/>
  </r>
  <r>
    <x v="234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3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36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237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238"/>
    <s v="3128"/>
    <x v="18"/>
    <n v="84"/>
    <m/>
    <m/>
    <x v="8"/>
    <x v="9"/>
    <x v="1"/>
    <n v="0.99444444444444446"/>
    <s v="S"/>
    <s v="BLOQUEADO"/>
    <s v="Excluir"/>
    <d v="2026-06-10T00:00:00"/>
    <n v="3780"/>
    <n v="113400"/>
    <n v="374.22"/>
    <x v="18"/>
    <x v="1"/>
    <n v="180"/>
    <s v="No"/>
    <s v="No"/>
    <s v="Si"/>
    <s v="Si"/>
    <s v="Si"/>
    <s v="No"/>
    <d v="2026-11-07T00:00:00"/>
    <s v=""/>
  </r>
  <r>
    <x v="239"/>
    <s v="3128"/>
    <x v="18"/>
    <n v="84"/>
    <m/>
    <m/>
    <x v="8"/>
    <x v="9"/>
    <x v="1"/>
    <n v="0.99444444444444446"/>
    <s v="S"/>
    <s v="BLOQUEADO"/>
    <s v="Excluir"/>
    <d v="2026-06-10T00:00:00"/>
    <n v="3780"/>
    <n v="113400"/>
    <n v="374.22"/>
    <x v="18"/>
    <x v="1"/>
    <n v="180"/>
    <s v="No"/>
    <s v="No"/>
    <s v="Si"/>
    <s v="Si"/>
    <s v="Si"/>
    <s v="No"/>
    <d v="2026-11-07T00:00:00"/>
    <s v=""/>
  </r>
  <r>
    <x v="240"/>
    <s v="3128"/>
    <x v="18"/>
    <n v="84"/>
    <m/>
    <m/>
    <x v="8"/>
    <x v="9"/>
    <x v="1"/>
    <n v="0.99444444444444446"/>
    <s v="S"/>
    <m/>
    <s v=""/>
    <d v="2026-06-10T00:00:00"/>
    <n v="3780"/>
    <n v="113400"/>
    <n v="374.22"/>
    <x v="18"/>
    <x v="1"/>
    <n v="180"/>
    <s v="No"/>
    <s v="No"/>
    <s v="Si"/>
    <s v="Si"/>
    <s v="Si"/>
    <s v="No"/>
    <d v="2026-11-07T00:00:00"/>
    <s v=""/>
  </r>
  <r>
    <x v="241"/>
    <s v="3128"/>
    <x v="18"/>
    <n v="84"/>
    <m/>
    <m/>
    <x v="8"/>
    <x v="9"/>
    <x v="1"/>
    <n v="0.99444444444444446"/>
    <s v="S"/>
    <m/>
    <s v=""/>
    <d v="2026-06-10T00:00:00"/>
    <n v="3780"/>
    <n v="113400"/>
    <n v="374.22"/>
    <x v="18"/>
    <x v="1"/>
    <n v="180"/>
    <s v="No"/>
    <s v="No"/>
    <s v="Si"/>
    <s v="Si"/>
    <s v="Si"/>
    <s v="No"/>
    <d v="2026-11-07T00:00:00"/>
    <s v=""/>
  </r>
  <r>
    <x v="242"/>
    <s v="3659"/>
    <x v="28"/>
    <n v="49"/>
    <m/>
    <m/>
    <x v="21"/>
    <x v="22"/>
    <x v="1"/>
    <n v="0.8833333333333333"/>
    <m/>
    <m/>
    <s v=""/>
    <d v="2026-05-21T00:00:00"/>
    <n v="1764"/>
    <n v="28224"/>
    <n v="211.68"/>
    <x v="28"/>
    <x v="1"/>
    <n v="180"/>
    <s v="No"/>
    <s v="No"/>
    <s v="Si"/>
    <s v="Si"/>
    <s v="Si"/>
    <s v="No"/>
    <d v="2026-10-18T00:00:00"/>
    <s v=""/>
  </r>
  <r>
    <x v="243"/>
    <s v="3128"/>
    <x v="18"/>
    <n v="100"/>
    <m/>
    <m/>
    <x v="8"/>
    <x v="9"/>
    <x v="1"/>
    <n v="0.99444444444444446"/>
    <s v="S"/>
    <m/>
    <s v=""/>
    <d v="2026-06-10T00:00:00"/>
    <n v="4500"/>
    <n v="135000"/>
    <n v="445.5"/>
    <x v="18"/>
    <x v="1"/>
    <n v="180"/>
    <s v="No"/>
    <s v="No"/>
    <s v="Si"/>
    <s v="Si"/>
    <s v="Si"/>
    <s v="No"/>
    <d v="2026-11-07T00:00:00"/>
    <s v=""/>
  </r>
  <r>
    <x v="244"/>
    <s v="3128"/>
    <x v="18"/>
    <n v="100"/>
    <m/>
    <m/>
    <x v="8"/>
    <x v="9"/>
    <x v="1"/>
    <n v="0.99444444444444446"/>
    <s v="S"/>
    <m/>
    <s v=""/>
    <d v="2026-06-10T00:00:00"/>
    <n v="4500"/>
    <n v="135000"/>
    <n v="445.5"/>
    <x v="18"/>
    <x v="1"/>
    <n v="180"/>
    <s v="No"/>
    <s v="No"/>
    <s v="Si"/>
    <s v="Si"/>
    <s v="Si"/>
    <s v="No"/>
    <d v="2026-11-07T00:00:00"/>
    <s v=""/>
  </r>
  <r>
    <x v="245"/>
    <s v="3128"/>
    <x v="18"/>
    <n v="100"/>
    <m/>
    <m/>
    <x v="8"/>
    <x v="9"/>
    <x v="1"/>
    <n v="0.99444444444444446"/>
    <s v="S"/>
    <m/>
    <s v=""/>
    <d v="2026-06-10T00:00:00"/>
    <n v="4500"/>
    <n v="135000"/>
    <n v="445.5"/>
    <x v="18"/>
    <x v="1"/>
    <n v="180"/>
    <s v="No"/>
    <s v="No"/>
    <s v="Si"/>
    <s v="Si"/>
    <s v="Si"/>
    <s v="No"/>
    <d v="2026-11-07T00:00:00"/>
    <s v=""/>
  </r>
  <r>
    <x v="246"/>
    <s v="3128"/>
    <x v="18"/>
    <n v="100"/>
    <m/>
    <m/>
    <x v="2"/>
    <x v="3"/>
    <x v="1"/>
    <n v="0.98333333333333328"/>
    <s v="SACANDO"/>
    <s v="SALDO ND"/>
    <s v="Excluir"/>
    <d v="2026-06-08T00:00:00"/>
    <n v="4500"/>
    <n v="135000"/>
    <n v="445.5"/>
    <x v="18"/>
    <x v="1"/>
    <n v="180"/>
    <s v="No"/>
    <s v="No"/>
    <s v="Si"/>
    <s v="Si"/>
    <s v="Si"/>
    <s v="No"/>
    <d v="2026-11-05T00:00:00"/>
    <s v=""/>
  </r>
  <r>
    <x v="247"/>
    <s v="3128"/>
    <x v="18"/>
    <n v="100"/>
    <m/>
    <m/>
    <x v="2"/>
    <x v="3"/>
    <x v="1"/>
    <n v="0.98333333333333328"/>
    <s v="SACANDO"/>
    <s v="SALDO ND"/>
    <s v="Excluir"/>
    <d v="2026-06-08T00:00:00"/>
    <n v="4500"/>
    <n v="135000"/>
    <n v="445.5"/>
    <x v="18"/>
    <x v="1"/>
    <n v="180"/>
    <s v="No"/>
    <s v="No"/>
    <s v="Si"/>
    <s v="Si"/>
    <s v="Si"/>
    <s v="No"/>
    <d v="2026-11-05T00:00:00"/>
    <s v=""/>
  </r>
  <r>
    <x v="248"/>
    <s v="3128"/>
    <x v="18"/>
    <n v="96"/>
    <m/>
    <m/>
    <x v="8"/>
    <x v="9"/>
    <x v="1"/>
    <n v="0.99444444444444446"/>
    <s v="S"/>
    <s v="BLOQUEADO"/>
    <s v="Excluir"/>
    <d v="2026-06-10T00:00:00"/>
    <n v="4320"/>
    <n v="129600"/>
    <n v="427.68"/>
    <x v="18"/>
    <x v="1"/>
    <n v="180"/>
    <s v="No"/>
    <s v="No"/>
    <s v="Si"/>
    <s v="Si"/>
    <s v="Si"/>
    <s v="No"/>
    <d v="2026-11-07T00:00:00"/>
    <s v=""/>
  </r>
  <r>
    <x v="249"/>
    <s v="3128"/>
    <x v="18"/>
    <n v="100"/>
    <m/>
    <m/>
    <x v="8"/>
    <x v="9"/>
    <x v="1"/>
    <n v="0.99444444444444446"/>
    <s v="S"/>
    <s v="BLOQUEADO"/>
    <s v="Excluir"/>
    <d v="2026-06-10T00:00:00"/>
    <n v="4500"/>
    <n v="135000"/>
    <n v="445.5"/>
    <x v="18"/>
    <x v="1"/>
    <n v="180"/>
    <s v="No"/>
    <s v="No"/>
    <s v="Si"/>
    <s v="Si"/>
    <s v="Si"/>
    <s v="No"/>
    <d v="2026-11-07T00:00:00"/>
    <s v=""/>
  </r>
  <r>
    <x v="250"/>
    <s v="3128"/>
    <x v="18"/>
    <n v="100"/>
    <m/>
    <m/>
    <x v="8"/>
    <x v="9"/>
    <x v="1"/>
    <n v="0.99444444444444446"/>
    <m/>
    <s v="LLENANDO"/>
    <s v="Excluir"/>
    <d v="2026-06-10T00:00:00"/>
    <n v="4500"/>
    <n v="135000"/>
    <n v="445.5"/>
    <x v="18"/>
    <x v="1"/>
    <n v="180"/>
    <s v="No"/>
    <s v="No"/>
    <s v="Si"/>
    <s v="Si"/>
    <s v="Si"/>
    <s v="No"/>
    <d v="2026-11-07T00:00:00"/>
    <s v=""/>
  </r>
  <r>
    <x v="251"/>
    <s v="3128"/>
    <x v="18"/>
    <n v="100"/>
    <m/>
    <m/>
    <x v="8"/>
    <x v="9"/>
    <x v="1"/>
    <n v="0.99444444444444446"/>
    <m/>
    <s v="LLENANDO"/>
    <s v="Excluir"/>
    <d v="2026-06-10T00:00:00"/>
    <n v="4500"/>
    <n v="135000"/>
    <n v="445.5"/>
    <x v="18"/>
    <x v="1"/>
    <n v="180"/>
    <s v="No"/>
    <s v="No"/>
    <s v="Si"/>
    <s v="Si"/>
    <s v="Si"/>
    <s v="No"/>
    <d v="2026-11-07T00:00:00"/>
    <s v=""/>
  </r>
  <r>
    <x v="252"/>
    <s v="3128"/>
    <x v="18"/>
    <n v="100"/>
    <m/>
    <m/>
    <x v="8"/>
    <x v="9"/>
    <x v="1"/>
    <n v="0.99444444444444446"/>
    <m/>
    <s v="LLENANDO"/>
    <s v="Excluir"/>
    <d v="2026-06-10T00:00:00"/>
    <n v="4500"/>
    <n v="135000"/>
    <n v="445.5"/>
    <x v="18"/>
    <x v="1"/>
    <n v="180"/>
    <s v="No"/>
    <s v="No"/>
    <s v="Si"/>
    <s v="Si"/>
    <s v="Si"/>
    <s v="No"/>
    <d v="2026-11-07T00:00:00"/>
    <s v=""/>
  </r>
  <r>
    <x v="253"/>
    <s v="3128"/>
    <x v="18"/>
    <n v="100"/>
    <m/>
    <m/>
    <x v="8"/>
    <x v="9"/>
    <x v="1"/>
    <n v="0.99444444444444446"/>
    <m/>
    <s v="LLENANDO"/>
    <s v="Excluir"/>
    <d v="2026-06-10T00:00:00"/>
    <n v="4500"/>
    <n v="135000"/>
    <n v="445.5"/>
    <x v="18"/>
    <x v="1"/>
    <n v="180"/>
    <s v="No"/>
    <s v="No"/>
    <s v="Si"/>
    <s v="Si"/>
    <s v="Si"/>
    <s v="No"/>
    <d v="2026-11-07T00:00:00"/>
    <s v=""/>
  </r>
  <r>
    <x v="254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5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56"/>
    <s v="3128"/>
    <x v="18"/>
    <n v="100"/>
    <m/>
    <m/>
    <x v="3"/>
    <x v="4"/>
    <x v="1"/>
    <n v="0.98888888888888893"/>
    <s v="S"/>
    <s v="BLOQUEADO"/>
    <s v="Excluir"/>
    <d v="2026-06-09T00:00:00"/>
    <n v="4500"/>
    <n v="135000"/>
    <n v="445.5"/>
    <x v="18"/>
    <x v="1"/>
    <n v="180"/>
    <s v="No"/>
    <s v="No"/>
    <s v="Si"/>
    <s v="Si"/>
    <s v="Si"/>
    <s v="No"/>
    <d v="2026-11-06T00:00:00"/>
    <s v=""/>
  </r>
  <r>
    <x v="257"/>
    <s v="3128"/>
    <x v="18"/>
    <n v="100"/>
    <m/>
    <m/>
    <x v="3"/>
    <x v="4"/>
    <x v="1"/>
    <n v="0.98888888888888893"/>
    <s v="S"/>
    <s v="BLOQUEADO"/>
    <s v="Excluir"/>
    <d v="2026-06-09T00:00:00"/>
    <n v="4500"/>
    <n v="135000"/>
    <n v="445.5"/>
    <x v="18"/>
    <x v="1"/>
    <n v="180"/>
    <s v="No"/>
    <s v="No"/>
    <s v="Si"/>
    <s v="Si"/>
    <s v="Si"/>
    <s v="No"/>
    <d v="2026-11-06T00:00:00"/>
    <s v=""/>
  </r>
  <r>
    <x v="258"/>
    <s v="3128"/>
    <x v="18"/>
    <n v="48"/>
    <m/>
    <m/>
    <x v="2"/>
    <x v="3"/>
    <x v="1"/>
    <n v="0.98333333333333328"/>
    <s v="SACANDO"/>
    <m/>
    <s v=""/>
    <d v="2026-06-08T00:00:00"/>
    <n v="2160"/>
    <n v="64800"/>
    <n v="213.84"/>
    <x v="18"/>
    <x v="1"/>
    <n v="180"/>
    <s v="No"/>
    <s v="No"/>
    <s v="Si"/>
    <s v="Si"/>
    <s v="Si"/>
    <s v="No"/>
    <d v="2026-11-05T00:00:00"/>
    <s v=""/>
  </r>
  <r>
    <x v="259"/>
    <s v="3128"/>
    <x v="18"/>
    <n v="45"/>
    <m/>
    <m/>
    <x v="2"/>
    <x v="3"/>
    <x v="1"/>
    <n v="0.98333333333333328"/>
    <s v="SACANDO"/>
    <m/>
    <s v=""/>
    <d v="2026-06-08T00:00:00"/>
    <n v="2025"/>
    <n v="60750"/>
    <n v="200.47499999999999"/>
    <x v="18"/>
    <x v="1"/>
    <n v="180"/>
    <s v="No"/>
    <s v="No"/>
    <s v="Si"/>
    <s v="Si"/>
    <s v="Si"/>
    <s v="No"/>
    <d v="2026-11-05T00:00:00"/>
    <s v=""/>
  </r>
  <r>
    <x v="260"/>
    <s v="3128"/>
    <x v="18"/>
    <n v="100"/>
    <m/>
    <m/>
    <x v="8"/>
    <x v="9"/>
    <x v="1"/>
    <n v="0.99444444444444446"/>
    <m/>
    <s v="LLENANDO"/>
    <s v="Excluir"/>
    <d v="2026-06-10T00:00:00"/>
    <n v="4500"/>
    <n v="135000"/>
    <n v="445.5"/>
    <x v="18"/>
    <x v="1"/>
    <n v="180"/>
    <s v="No"/>
    <s v="No"/>
    <s v="Si"/>
    <s v="Si"/>
    <s v="Si"/>
    <s v="No"/>
    <d v="2026-11-07T00:00:00"/>
    <s v=""/>
  </r>
  <r>
    <x v="261"/>
    <s v="3128"/>
    <x v="18"/>
    <n v="100"/>
    <m/>
    <m/>
    <x v="8"/>
    <x v="9"/>
    <x v="1"/>
    <n v="0.99444444444444446"/>
    <m/>
    <s v="LLENANDO"/>
    <s v="Excluir"/>
    <d v="2026-06-10T00:00:00"/>
    <n v="4500"/>
    <n v="135000"/>
    <n v="445.5"/>
    <x v="18"/>
    <x v="1"/>
    <n v="180"/>
    <s v="No"/>
    <s v="No"/>
    <s v="Si"/>
    <s v="Si"/>
    <s v="Si"/>
    <s v="No"/>
    <d v="2026-11-07T00:00:00"/>
    <s v=""/>
  </r>
  <r>
    <x v="262"/>
    <s v="3128"/>
    <x v="18"/>
    <n v="100"/>
    <m/>
    <m/>
    <x v="8"/>
    <x v="9"/>
    <x v="1"/>
    <n v="0.99444444444444446"/>
    <s v="S"/>
    <m/>
    <s v=""/>
    <d v="2026-06-10T00:00:00"/>
    <n v="4500"/>
    <n v="135000"/>
    <n v="445.5"/>
    <x v="18"/>
    <x v="1"/>
    <n v="180"/>
    <s v="No"/>
    <s v="No"/>
    <s v="Si"/>
    <s v="Si"/>
    <s v="Si"/>
    <s v="No"/>
    <d v="2026-11-07T00:00:00"/>
    <s v=""/>
  </r>
  <r>
    <x v="263"/>
    <s v="3128"/>
    <x v="18"/>
    <n v="100"/>
    <m/>
    <m/>
    <x v="16"/>
    <x v="17"/>
    <x v="1"/>
    <n v="1"/>
    <s v="S"/>
    <s v="LLENANDO"/>
    <s v="Excluir"/>
    <d v="2026-06-11T00:00:00"/>
    <n v="4500"/>
    <n v="135000"/>
    <n v="445.5"/>
    <x v="18"/>
    <x v="1"/>
    <n v="180"/>
    <s v="No"/>
    <s v="No"/>
    <s v="Si"/>
    <s v="Si"/>
    <s v="Si"/>
    <s v="No"/>
    <d v="2026-11-08T00:00:00"/>
    <s v=""/>
  </r>
  <r>
    <x v="264"/>
    <s v="7078"/>
    <x v="31"/>
    <n v="13"/>
    <m/>
    <m/>
    <x v="35"/>
    <x v="36"/>
    <x v="2"/>
    <n v="0.96666666666666667"/>
    <m/>
    <s v="RETENIDO"/>
    <s v="Excluir"/>
    <d v="2026-06-07T00:00:00"/>
    <n v="676"/>
    <n v="10140"/>
    <n v="101.4"/>
    <x v="31"/>
    <x v="6"/>
    <n v="120"/>
    <s v="No"/>
    <s v="No"/>
    <s v="Si"/>
    <s v="Si"/>
    <s v="Si"/>
    <s v="No"/>
    <d v="2026-09-05T00:00:00"/>
    <s v=""/>
  </r>
  <r>
    <x v="26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66"/>
    <s v="3810"/>
    <x v="32"/>
    <n v="10"/>
    <m/>
    <m/>
    <x v="36"/>
    <x v="37"/>
    <x v="3"/>
    <n v="0.97777777777777775"/>
    <m/>
    <m/>
    <s v=""/>
    <d v="2026-06-09T00:00:00"/>
    <n v="1350"/>
    <n v="40500"/>
    <n v="81"/>
    <x v="32"/>
    <x v="6"/>
    <n v="90"/>
    <s v="No"/>
    <s v="No"/>
    <s v="Si"/>
    <s v="Si"/>
    <s v="Si"/>
    <s v="No"/>
    <d v="2026-08-08T00:00:00"/>
    <s v=""/>
  </r>
  <r>
    <x v="267"/>
    <s v="3810"/>
    <x v="32"/>
    <n v="24"/>
    <m/>
    <m/>
    <x v="36"/>
    <x v="37"/>
    <x v="3"/>
    <n v="0.97777777777777775"/>
    <s v="S"/>
    <m/>
    <s v=""/>
    <d v="2026-06-09T00:00:00"/>
    <n v="3240"/>
    <n v="97200"/>
    <n v="194.4"/>
    <x v="32"/>
    <x v="6"/>
    <n v="90"/>
    <s v="No"/>
    <s v="No"/>
    <s v="Si"/>
    <s v="Si"/>
    <s v="Si"/>
    <s v="No"/>
    <d v="2026-08-08T00:00:00"/>
    <s v=""/>
  </r>
  <r>
    <x v="268"/>
    <s v="2222"/>
    <x v="33"/>
    <n v="8"/>
    <m/>
    <m/>
    <x v="37"/>
    <x v="38"/>
    <x v="3"/>
    <n v="0.93333333333333335"/>
    <m/>
    <m/>
    <s v=""/>
    <d v="2026-06-05T00:00:00"/>
    <n v="768"/>
    <n v="18432"/>
    <n v="60.825600000000001"/>
    <x v="33"/>
    <x v="6"/>
    <n v="90"/>
    <s v="No"/>
    <s v="No"/>
    <s v="Si"/>
    <s v="Si"/>
    <s v="Si"/>
    <s v="No"/>
    <d v="2026-08-04T00:00:00"/>
    <s v=""/>
  </r>
  <r>
    <x v="269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70"/>
    <s v="7078"/>
    <x v="31"/>
    <n v="4"/>
    <m/>
    <m/>
    <x v="38"/>
    <x v="39"/>
    <x v="2"/>
    <n v="0.93333333333333335"/>
    <m/>
    <m/>
    <s v=""/>
    <d v="2026-06-03T00:00:00"/>
    <n v="208"/>
    <n v="3120"/>
    <n v="31.2"/>
    <x v="31"/>
    <x v="6"/>
    <n v="120"/>
    <s v="No"/>
    <s v="No"/>
    <s v="Si"/>
    <s v="Si"/>
    <s v="Si"/>
    <s v="No"/>
    <d v="2026-09-01T00:00:00"/>
    <s v=""/>
  </r>
  <r>
    <x v="271"/>
    <s v="7078"/>
    <x v="31"/>
    <n v="22"/>
    <m/>
    <m/>
    <x v="38"/>
    <x v="39"/>
    <x v="2"/>
    <n v="0.93333333333333335"/>
    <s v="S"/>
    <m/>
    <s v=""/>
    <d v="2026-06-03T00:00:00"/>
    <n v="1144"/>
    <n v="17160"/>
    <n v="171.6"/>
    <x v="31"/>
    <x v="6"/>
    <n v="120"/>
    <s v="No"/>
    <s v="No"/>
    <s v="Si"/>
    <s v="Si"/>
    <s v="Si"/>
    <s v="No"/>
    <d v="2026-09-01T00:00:00"/>
    <s v=""/>
  </r>
  <r>
    <x v="272"/>
    <s v="7078"/>
    <x v="31"/>
    <n v="2"/>
    <m/>
    <m/>
    <x v="38"/>
    <x v="39"/>
    <x v="2"/>
    <n v="0.93333333333333335"/>
    <m/>
    <m/>
    <s v=""/>
    <d v="2026-06-03T00:00:00"/>
    <n v="104"/>
    <n v="1560"/>
    <n v="15.6"/>
    <x v="31"/>
    <x v="6"/>
    <n v="120"/>
    <s v="No"/>
    <s v="No"/>
    <s v="Si"/>
    <s v="Si"/>
    <s v="Si"/>
    <s v="No"/>
    <d v="2026-09-01T00:00:00"/>
    <s v=""/>
  </r>
  <r>
    <x v="272"/>
    <s v="7078"/>
    <x v="31"/>
    <n v="4"/>
    <m/>
    <m/>
    <x v="39"/>
    <x v="40"/>
    <x v="2"/>
    <n v="0.97499999999999998"/>
    <m/>
    <m/>
    <s v=""/>
    <d v="2026-06-08T00:00:00"/>
    <n v="208"/>
    <n v="3120"/>
    <n v="31.2"/>
    <x v="31"/>
    <x v="6"/>
    <n v="120"/>
    <s v="No"/>
    <s v="No"/>
    <s v="Si"/>
    <s v="Si"/>
    <s v="Si"/>
    <s v="No"/>
    <d v="2026-09-06T00:00:00"/>
    <s v=""/>
  </r>
  <r>
    <x v="273"/>
    <s v="7078"/>
    <x v="31"/>
    <n v="2"/>
    <m/>
    <m/>
    <x v="39"/>
    <x v="40"/>
    <x v="2"/>
    <n v="0.97499999999999998"/>
    <m/>
    <m/>
    <s v=""/>
    <d v="2026-06-08T00:00:00"/>
    <n v="104"/>
    <n v="1560"/>
    <n v="15.6"/>
    <x v="31"/>
    <x v="6"/>
    <n v="120"/>
    <s v="No"/>
    <s v="No"/>
    <s v="Si"/>
    <s v="Si"/>
    <s v="Si"/>
    <s v="No"/>
    <d v="2026-09-06T00:00:00"/>
    <s v=""/>
  </r>
  <r>
    <x v="274"/>
    <s v="7078"/>
    <x v="31"/>
    <n v="4"/>
    <m/>
    <m/>
    <x v="39"/>
    <x v="40"/>
    <x v="2"/>
    <n v="0.97499999999999998"/>
    <m/>
    <m/>
    <s v=""/>
    <d v="2026-06-08T00:00:00"/>
    <n v="208"/>
    <n v="3120"/>
    <n v="31.2"/>
    <x v="31"/>
    <x v="6"/>
    <n v="120"/>
    <s v="No"/>
    <s v="No"/>
    <s v="Si"/>
    <s v="Si"/>
    <s v="Si"/>
    <s v="No"/>
    <d v="2026-09-06T00:00:00"/>
    <s v=""/>
  </r>
  <r>
    <x v="275"/>
    <s v="7078"/>
    <x v="31"/>
    <n v="6"/>
    <m/>
    <m/>
    <x v="35"/>
    <x v="36"/>
    <x v="2"/>
    <n v="0.96666666666666667"/>
    <m/>
    <m/>
    <s v=""/>
    <d v="2026-06-07T00:00:00"/>
    <n v="312"/>
    <n v="4680"/>
    <n v="46.8"/>
    <x v="31"/>
    <x v="6"/>
    <n v="120"/>
    <s v="No"/>
    <s v="No"/>
    <s v="Si"/>
    <s v="Si"/>
    <s v="Si"/>
    <s v="No"/>
    <d v="2026-09-05T00:00:00"/>
    <s v=""/>
  </r>
  <r>
    <x v="276"/>
    <s v="3810"/>
    <x v="32"/>
    <n v="24"/>
    <m/>
    <m/>
    <x v="40"/>
    <x v="41"/>
    <x v="3"/>
    <n v="0.98888888888888893"/>
    <m/>
    <s v="RETENIDO"/>
    <s v="Excluir"/>
    <d v="2026-06-10T00:00:00"/>
    <n v="3240"/>
    <n v="97200"/>
    <n v="194.4"/>
    <x v="32"/>
    <x v="6"/>
    <n v="90"/>
    <s v="No"/>
    <s v="No"/>
    <s v="Si"/>
    <s v="Si"/>
    <s v="Si"/>
    <s v="No"/>
    <d v="2026-08-09T00:00:00"/>
    <s v=""/>
  </r>
  <r>
    <x v="277"/>
    <s v="2882"/>
    <x v="34"/>
    <n v="15"/>
    <m/>
    <m/>
    <x v="41"/>
    <x v="42"/>
    <x v="3"/>
    <n v="0.91111111111111109"/>
    <m/>
    <m/>
    <s v=""/>
    <d v="2026-06-03T00:00:00"/>
    <n v="1500"/>
    <n v="9000"/>
    <n v="135"/>
    <x v="34"/>
    <x v="6"/>
    <n v="90"/>
    <s v="No"/>
    <s v="No"/>
    <s v="Si"/>
    <s v="Si"/>
    <s v="Si"/>
    <s v="No"/>
    <d v="2026-08-02T00:00:00"/>
    <s v=""/>
  </r>
  <r>
    <x v="278"/>
    <s v="12026"/>
    <x v="35"/>
    <n v="21"/>
    <n v="118"/>
    <m/>
    <x v="42"/>
    <x v="43"/>
    <x v="4"/>
    <n v="0.32222222222222224"/>
    <m/>
    <m/>
    <s v=""/>
    <d v="2026-02-09T00:00:00"/>
    <n v="2638"/>
    <n v="31656"/>
    <n v="189.93600000000001"/>
    <x v="35"/>
    <x v="6"/>
    <n v="180"/>
    <s v="No"/>
    <s v="Si"/>
    <s v="No"/>
    <s v="Si"/>
    <s v="Si"/>
    <s v="No"/>
    <d v="2026-07-09T00:00:00"/>
    <s v=""/>
  </r>
  <r>
    <x v="279"/>
    <s v="12026"/>
    <x v="35"/>
    <n v="22"/>
    <m/>
    <m/>
    <x v="42"/>
    <x v="43"/>
    <x v="4"/>
    <n v="0.32222222222222224"/>
    <m/>
    <m/>
    <s v=""/>
    <d v="2026-02-09T00:00:00"/>
    <n v="2640"/>
    <n v="31680"/>
    <n v="190.08"/>
    <x v="35"/>
    <x v="6"/>
    <n v="180"/>
    <s v="No"/>
    <s v="Si"/>
    <s v="No"/>
    <s v="Si"/>
    <s v="Si"/>
    <s v="No"/>
    <d v="2026-07-09T00:00:00"/>
    <s v=""/>
  </r>
  <r>
    <x v="280"/>
    <s v="9508"/>
    <x v="36"/>
    <n v="24"/>
    <m/>
    <m/>
    <x v="43"/>
    <x v="44"/>
    <x v="1"/>
    <n v="0.98356164383561639"/>
    <m/>
    <m/>
    <s v=""/>
    <d v="2026-06-05T00:00:00"/>
    <n v="9216"/>
    <n v="55296"/>
    <n v="116.1216"/>
    <x v="36"/>
    <x v="3"/>
    <n v="365"/>
    <s v="No"/>
    <s v="No"/>
    <s v="Si"/>
    <s v="Si"/>
    <s v="Si"/>
    <s v="No"/>
    <d v="2027-05-06T00:00:00"/>
    <s v=""/>
  </r>
  <r>
    <x v="28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8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8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84"/>
    <s v="3810"/>
    <x v="32"/>
    <n v="24"/>
    <m/>
    <m/>
    <x v="40"/>
    <x v="41"/>
    <x v="3"/>
    <n v="0.98888888888888893"/>
    <s v="BLOQUEAR"/>
    <m/>
    <s v=""/>
    <d v="2026-06-10T00:00:00"/>
    <n v="3240"/>
    <n v="97200"/>
    <n v="194.4"/>
    <x v="32"/>
    <x v="6"/>
    <n v="90"/>
    <s v="No"/>
    <s v="No"/>
    <s v="Si"/>
    <s v="Si"/>
    <s v="Si"/>
    <s v="No"/>
    <d v="2026-08-09T00:00:00"/>
    <s v=""/>
  </r>
  <r>
    <x v="28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86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87"/>
    <s v="7078"/>
    <x v="31"/>
    <n v="4"/>
    <m/>
    <m/>
    <x v="35"/>
    <x v="36"/>
    <x v="2"/>
    <n v="0.96666666666666667"/>
    <m/>
    <m/>
    <s v=""/>
    <d v="2026-06-07T00:00:00"/>
    <n v="208"/>
    <n v="3120"/>
    <n v="31.2"/>
    <x v="31"/>
    <x v="6"/>
    <n v="120"/>
    <s v="No"/>
    <s v="No"/>
    <s v="Si"/>
    <s v="Si"/>
    <s v="Si"/>
    <s v="No"/>
    <d v="2026-09-05T00:00:00"/>
    <s v=""/>
  </r>
  <r>
    <x v="288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289"/>
    <s v="7078"/>
    <x v="31"/>
    <n v="18"/>
    <m/>
    <m/>
    <x v="39"/>
    <x v="40"/>
    <x v="2"/>
    <n v="0.97499999999999998"/>
    <m/>
    <m/>
    <s v=""/>
    <d v="2026-06-08T00:00:00"/>
    <n v="936"/>
    <n v="14040"/>
    <n v="140.4"/>
    <x v="31"/>
    <x v="6"/>
    <n v="120"/>
    <s v="No"/>
    <s v="No"/>
    <s v="Si"/>
    <s v="Si"/>
    <s v="Si"/>
    <s v="No"/>
    <d v="2026-09-06T00:00:00"/>
    <s v=""/>
  </r>
  <r>
    <x v="290"/>
    <s v="2882"/>
    <x v="34"/>
    <n v="13"/>
    <m/>
    <m/>
    <x v="41"/>
    <x v="42"/>
    <x v="3"/>
    <n v="0.91111111111111109"/>
    <m/>
    <m/>
    <s v=""/>
    <d v="2026-06-03T00:00:00"/>
    <n v="1300"/>
    <n v="7800"/>
    <n v="117"/>
    <x v="34"/>
    <x v="6"/>
    <n v="90"/>
    <s v="No"/>
    <s v="No"/>
    <s v="Si"/>
    <s v="Si"/>
    <s v="Si"/>
    <s v="No"/>
    <d v="2026-08-02T00:00:00"/>
    <s v=""/>
  </r>
  <r>
    <x v="291"/>
    <s v="2882"/>
    <x v="34"/>
    <n v="24"/>
    <m/>
    <m/>
    <x v="41"/>
    <x v="42"/>
    <x v="3"/>
    <n v="0.91111111111111109"/>
    <m/>
    <m/>
    <s v=""/>
    <d v="2026-06-03T00:00:00"/>
    <n v="2400"/>
    <n v="14400"/>
    <n v="216"/>
    <x v="34"/>
    <x v="6"/>
    <n v="90"/>
    <s v="No"/>
    <s v="No"/>
    <s v="Si"/>
    <s v="Si"/>
    <s v="Si"/>
    <s v="No"/>
    <d v="2026-08-02T00:00:00"/>
    <s v=""/>
  </r>
  <r>
    <x v="292"/>
    <s v="2882"/>
    <x v="34"/>
    <n v="22"/>
    <m/>
    <m/>
    <x v="41"/>
    <x v="42"/>
    <x v="3"/>
    <n v="0.91111111111111109"/>
    <m/>
    <m/>
    <s v=""/>
    <d v="2026-06-03T00:00:00"/>
    <n v="2200"/>
    <n v="13200"/>
    <n v="198"/>
    <x v="34"/>
    <x v="6"/>
    <n v="90"/>
    <s v="No"/>
    <s v="No"/>
    <s v="Si"/>
    <s v="Si"/>
    <s v="Si"/>
    <s v="No"/>
    <d v="2026-08-02T00:00:00"/>
    <s v=""/>
  </r>
  <r>
    <x v="293"/>
    <s v="7078"/>
    <x v="31"/>
    <n v="1"/>
    <m/>
    <m/>
    <x v="37"/>
    <x v="38"/>
    <x v="3"/>
    <n v="0.7"/>
    <m/>
    <m/>
    <s v=""/>
    <d v="2026-05-06T00:00:00"/>
    <n v="52"/>
    <n v="780"/>
    <n v="7.8"/>
    <x v="31"/>
    <x v="6"/>
    <n v="120"/>
    <s v="No"/>
    <s v="No"/>
    <s v="No"/>
    <s v="Si"/>
    <s v="Si"/>
    <s v="No"/>
    <d v="2026-08-04T00:00:00"/>
    <s v=""/>
  </r>
  <r>
    <x v="293"/>
    <s v="7078"/>
    <x v="31"/>
    <n v="1"/>
    <m/>
    <m/>
    <x v="44"/>
    <x v="45"/>
    <x v="3"/>
    <n v="0.59166666666666667"/>
    <m/>
    <m/>
    <s v=""/>
    <d v="2026-04-23T00:00:00"/>
    <n v="52"/>
    <n v="780"/>
    <n v="7.8"/>
    <x v="31"/>
    <x v="6"/>
    <n v="120"/>
    <s v="No"/>
    <s v="Si"/>
    <s v="No"/>
    <s v="Si"/>
    <s v="Si"/>
    <s v="No"/>
    <d v="2026-07-22T00:00:00"/>
    <s v=""/>
  </r>
  <r>
    <x v="294"/>
    <s v="9508"/>
    <x v="36"/>
    <n v="54"/>
    <m/>
    <m/>
    <x v="14"/>
    <x v="15"/>
    <x v="1"/>
    <n v="0.98082191780821915"/>
    <m/>
    <m/>
    <s v=""/>
    <d v="2026-06-04T00:00:00"/>
    <n v="20736"/>
    <n v="124416"/>
    <n v="261.27359999999999"/>
    <x v="36"/>
    <x v="3"/>
    <n v="365"/>
    <s v="No"/>
    <s v="No"/>
    <s v="Si"/>
    <s v="Si"/>
    <s v="Si"/>
    <s v="No"/>
    <d v="2027-05-05T00:00:00"/>
    <s v=""/>
  </r>
  <r>
    <x v="295"/>
    <s v="9508"/>
    <x v="36"/>
    <n v="54"/>
    <m/>
    <m/>
    <x v="14"/>
    <x v="15"/>
    <x v="1"/>
    <n v="0.98082191780821915"/>
    <m/>
    <m/>
    <s v=""/>
    <d v="2026-06-04T00:00:00"/>
    <n v="20736"/>
    <n v="124416"/>
    <n v="261.27359999999999"/>
    <x v="36"/>
    <x v="3"/>
    <n v="365"/>
    <s v="No"/>
    <s v="No"/>
    <s v="Si"/>
    <s v="Si"/>
    <s v="Si"/>
    <s v="No"/>
    <d v="2027-05-05T00:00:00"/>
    <s v=""/>
  </r>
  <r>
    <x v="296"/>
    <s v="9508"/>
    <x v="36"/>
    <n v="54"/>
    <m/>
    <m/>
    <x v="26"/>
    <x v="27"/>
    <x v="1"/>
    <n v="0.9945205479452055"/>
    <s v="S"/>
    <m/>
    <s v=""/>
    <d v="2026-06-09T00:00:00"/>
    <n v="20736"/>
    <n v="124416"/>
    <n v="261.27359999999999"/>
    <x v="36"/>
    <x v="3"/>
    <n v="365"/>
    <s v="No"/>
    <s v="No"/>
    <s v="Si"/>
    <s v="Si"/>
    <s v="Si"/>
    <s v="No"/>
    <d v="2027-05-10T00:00:00"/>
    <s v=""/>
  </r>
  <r>
    <x v="297"/>
    <s v="9508"/>
    <x v="36"/>
    <n v="54"/>
    <m/>
    <m/>
    <x v="26"/>
    <x v="27"/>
    <x v="1"/>
    <n v="0.9945205479452055"/>
    <s v="S"/>
    <m/>
    <s v=""/>
    <d v="2026-06-09T00:00:00"/>
    <n v="20736"/>
    <n v="124416"/>
    <n v="261.27359999999999"/>
    <x v="36"/>
    <x v="3"/>
    <n v="365"/>
    <s v="No"/>
    <s v="No"/>
    <s v="Si"/>
    <s v="Si"/>
    <s v="Si"/>
    <s v="No"/>
    <d v="2027-05-10T00:00:00"/>
    <s v=""/>
  </r>
  <r>
    <x v="298"/>
    <s v="20050"/>
    <x v="37"/>
    <n v="54"/>
    <m/>
    <m/>
    <x v="45"/>
    <x v="46"/>
    <x v="1"/>
    <n v="0.98630136986301364"/>
    <m/>
    <m/>
    <s v=""/>
    <d v="2026-06-06T00:00:00"/>
    <n v="14040"/>
    <n v="84240"/>
    <n v="277.99200000000002"/>
    <x v="37"/>
    <x v="3"/>
    <n v="365"/>
    <s v="No"/>
    <s v="No"/>
    <s v="Si"/>
    <s v="Si"/>
    <s v="Si"/>
    <s v="No"/>
    <d v="2027-05-07T00:00:00"/>
    <s v=""/>
  </r>
  <r>
    <x v="299"/>
    <s v="9508"/>
    <x v="36"/>
    <n v="54"/>
    <m/>
    <m/>
    <x v="6"/>
    <x v="7"/>
    <x v="1"/>
    <n v="0.9616438356164384"/>
    <s v="S"/>
    <m/>
    <s v=""/>
    <d v="2026-05-28T00:00:00"/>
    <n v="20736"/>
    <n v="124416"/>
    <n v="261.27359999999999"/>
    <x v="36"/>
    <x v="3"/>
    <n v="365"/>
    <s v="No"/>
    <s v="No"/>
    <s v="Si"/>
    <s v="Si"/>
    <s v="Si"/>
    <s v="No"/>
    <d v="2027-04-28T00:00:00"/>
    <s v=""/>
  </r>
  <r>
    <x v="300"/>
    <s v="20050"/>
    <x v="37"/>
    <n v="54"/>
    <m/>
    <m/>
    <x v="45"/>
    <x v="46"/>
    <x v="1"/>
    <n v="0.98630136986301364"/>
    <m/>
    <m/>
    <s v=""/>
    <d v="2026-06-06T00:00:00"/>
    <n v="14040"/>
    <n v="84240"/>
    <n v="277.99200000000002"/>
    <x v="37"/>
    <x v="3"/>
    <n v="365"/>
    <s v="No"/>
    <s v="No"/>
    <s v="Si"/>
    <s v="Si"/>
    <s v="Si"/>
    <s v="No"/>
    <d v="2027-05-07T00:00:00"/>
    <s v=""/>
  </r>
  <r>
    <x v="301"/>
    <s v="21146"/>
    <x v="38"/>
    <n v="30"/>
    <m/>
    <m/>
    <x v="32"/>
    <x v="33"/>
    <x v="1"/>
    <n v="0.97407407407407409"/>
    <m/>
    <m/>
    <s v=""/>
    <d v="2026-06-04T00:00:00"/>
    <n v="10080"/>
    <n v="60480"/>
    <n v="286.07040000000001"/>
    <x v="38"/>
    <x v="2"/>
    <n v="270"/>
    <s v="No"/>
    <s v="No"/>
    <s v="Si"/>
    <s v="Si"/>
    <s v="Si"/>
    <s v="No"/>
    <d v="2027-01-30T00:00:00"/>
    <s v=""/>
  </r>
  <r>
    <x v="302"/>
    <s v="9508"/>
    <x v="36"/>
    <n v="54"/>
    <m/>
    <m/>
    <x v="26"/>
    <x v="27"/>
    <x v="1"/>
    <n v="0.9945205479452055"/>
    <s v="S"/>
    <m/>
    <s v=""/>
    <d v="2026-06-09T00:00:00"/>
    <n v="20736"/>
    <n v="124416"/>
    <n v="261.27359999999999"/>
    <x v="36"/>
    <x v="3"/>
    <n v="365"/>
    <s v="No"/>
    <s v="No"/>
    <s v="Si"/>
    <s v="Si"/>
    <s v="Si"/>
    <s v="No"/>
    <d v="2027-05-10T00:00:00"/>
    <s v=""/>
  </r>
  <r>
    <x v="303"/>
    <s v="20050"/>
    <x v="37"/>
    <n v="54"/>
    <m/>
    <m/>
    <x v="46"/>
    <x v="47"/>
    <x v="1"/>
    <n v="0.989041095890411"/>
    <s v="S"/>
    <m/>
    <s v=""/>
    <d v="2026-06-07T00:00:00"/>
    <n v="14040"/>
    <n v="84240"/>
    <n v="277.99200000000002"/>
    <x v="37"/>
    <x v="3"/>
    <n v="365"/>
    <s v="No"/>
    <s v="No"/>
    <s v="Si"/>
    <s v="Si"/>
    <s v="Si"/>
    <s v="No"/>
    <d v="2027-05-08T00:00:00"/>
    <s v=""/>
  </r>
  <r>
    <x v="304"/>
    <s v="20050"/>
    <x v="37"/>
    <n v="54"/>
    <m/>
    <m/>
    <x v="46"/>
    <x v="47"/>
    <x v="1"/>
    <n v="0.989041095890411"/>
    <s v="S"/>
    <m/>
    <s v=""/>
    <d v="2026-06-07T00:00:00"/>
    <n v="14040"/>
    <n v="84240"/>
    <n v="277.99200000000002"/>
    <x v="37"/>
    <x v="3"/>
    <n v="365"/>
    <s v="No"/>
    <s v="No"/>
    <s v="Si"/>
    <s v="Si"/>
    <s v="Si"/>
    <s v="No"/>
    <d v="2027-05-08T00:00:00"/>
    <s v=""/>
  </r>
  <r>
    <x v="305"/>
    <s v="9508"/>
    <x v="36"/>
    <n v="37"/>
    <m/>
    <m/>
    <x v="17"/>
    <x v="18"/>
    <x v="1"/>
    <n v="0.9780821917808219"/>
    <m/>
    <m/>
    <s v=""/>
    <d v="2026-06-03T00:00:00"/>
    <n v="14208"/>
    <n v="85248"/>
    <n v="179.02080000000001"/>
    <x v="36"/>
    <x v="3"/>
    <n v="365"/>
    <s v="No"/>
    <s v="No"/>
    <s v="Si"/>
    <s v="Si"/>
    <s v="Si"/>
    <s v="No"/>
    <d v="2027-05-04T00:00:00"/>
    <s v=""/>
  </r>
  <r>
    <x v="306"/>
    <s v="9508"/>
    <x v="36"/>
    <n v="54"/>
    <m/>
    <m/>
    <x v="4"/>
    <x v="5"/>
    <x v="1"/>
    <n v="0.99726027397260275"/>
    <s v="S"/>
    <m/>
    <s v=""/>
    <d v="2026-06-10T00:00:00"/>
    <n v="20736"/>
    <n v="124416"/>
    <n v="261.27359999999999"/>
    <x v="36"/>
    <x v="3"/>
    <n v="365"/>
    <s v="No"/>
    <s v="No"/>
    <s v="Si"/>
    <s v="Si"/>
    <s v="Si"/>
    <s v="No"/>
    <d v="2027-05-11T00:00:00"/>
    <s v=""/>
  </r>
  <r>
    <x v="307"/>
    <s v="9508"/>
    <x v="36"/>
    <n v="54"/>
    <m/>
    <m/>
    <x v="14"/>
    <x v="15"/>
    <x v="1"/>
    <n v="0.98082191780821915"/>
    <m/>
    <m/>
    <s v=""/>
    <d v="2026-06-04T00:00:00"/>
    <n v="20736"/>
    <n v="124416"/>
    <n v="261.27359999999999"/>
    <x v="36"/>
    <x v="3"/>
    <n v="365"/>
    <s v="No"/>
    <s v="No"/>
    <s v="Si"/>
    <s v="Si"/>
    <s v="Si"/>
    <s v="No"/>
    <d v="2027-05-05T00:00:00"/>
    <s v=""/>
  </r>
  <r>
    <x v="308"/>
    <s v="164"/>
    <x v="39"/>
    <m/>
    <m/>
    <m/>
    <x v="0"/>
    <x v="1"/>
    <x v="0"/>
    <s v=""/>
    <m/>
    <s v="ENVASE"/>
    <s v="Excluir"/>
    <s v=""/>
    <n v="0"/>
    <n v="0"/>
    <n v="0"/>
    <x v="39"/>
    <x v="7"/>
    <n v="0"/>
    <s v="No"/>
    <s v="Si"/>
    <s v="Si"/>
    <s v="Si"/>
    <s v="No"/>
    <s v="No"/>
    <d v="1899-12-30T00:00:00"/>
    <s v=""/>
  </r>
  <r>
    <x v="309"/>
    <s v="164"/>
    <x v="39"/>
    <m/>
    <m/>
    <m/>
    <x v="0"/>
    <x v="1"/>
    <x v="0"/>
    <s v=""/>
    <m/>
    <s v="ENVASE"/>
    <s v="Excluir"/>
    <s v=""/>
    <n v="0"/>
    <n v="0"/>
    <n v="0"/>
    <x v="39"/>
    <x v="7"/>
    <n v="0"/>
    <s v="No"/>
    <s v="Si"/>
    <s v="Si"/>
    <s v="Si"/>
    <s v="No"/>
    <s v="No"/>
    <d v="1899-12-30T00:00:00"/>
    <s v=""/>
  </r>
  <r>
    <x v="310"/>
    <s v="9213"/>
    <x v="40"/>
    <m/>
    <m/>
    <m/>
    <x v="0"/>
    <x v="1"/>
    <x v="0"/>
    <s v=""/>
    <m/>
    <s v="ENVASE"/>
    <s v="Excluir"/>
    <s v=""/>
    <n v="0"/>
    <n v="0"/>
    <n v="0"/>
    <x v="40"/>
    <x v="8"/>
    <n v="0"/>
    <s v="No"/>
    <s v="Si"/>
    <s v="Si"/>
    <s v="Si"/>
    <s v="No"/>
    <s v="No"/>
    <s v=""/>
    <s v=""/>
  </r>
  <r>
    <x v="311"/>
    <s v="164"/>
    <x v="39"/>
    <m/>
    <m/>
    <m/>
    <x v="0"/>
    <x v="1"/>
    <x v="0"/>
    <s v=""/>
    <m/>
    <s v="ENVASE"/>
    <s v="Excluir"/>
    <s v=""/>
    <n v="0"/>
    <n v="0"/>
    <n v="0"/>
    <x v="39"/>
    <x v="7"/>
    <n v="0"/>
    <s v="No"/>
    <s v="Si"/>
    <s v="Si"/>
    <s v="Si"/>
    <s v="No"/>
    <s v="No"/>
    <d v="1899-12-30T00:00:00"/>
    <s v=""/>
  </r>
  <r>
    <x v="312"/>
    <s v="9213"/>
    <x v="40"/>
    <m/>
    <m/>
    <m/>
    <x v="0"/>
    <x v="1"/>
    <x v="0"/>
    <s v=""/>
    <m/>
    <s v="ENVASE"/>
    <s v="Excluir"/>
    <s v=""/>
    <n v="0"/>
    <n v="0"/>
    <n v="0"/>
    <x v="40"/>
    <x v="8"/>
    <n v="0"/>
    <s v="No"/>
    <s v="Si"/>
    <s v="Si"/>
    <s v="Si"/>
    <s v="No"/>
    <s v="No"/>
    <s v=""/>
    <s v=""/>
  </r>
  <r>
    <x v="313"/>
    <s v="9213"/>
    <x v="40"/>
    <m/>
    <m/>
    <m/>
    <x v="0"/>
    <x v="1"/>
    <x v="0"/>
    <s v=""/>
    <m/>
    <s v="ENVASE"/>
    <s v="Excluir"/>
    <s v=""/>
    <n v="0"/>
    <n v="0"/>
    <n v="0"/>
    <x v="40"/>
    <x v="8"/>
    <n v="0"/>
    <s v="No"/>
    <s v="Si"/>
    <s v="Si"/>
    <s v="Si"/>
    <s v="No"/>
    <s v="No"/>
    <s v=""/>
    <s v=""/>
  </r>
  <r>
    <x v="314"/>
    <s v="9213"/>
    <x v="40"/>
    <m/>
    <m/>
    <m/>
    <x v="0"/>
    <x v="1"/>
    <x v="0"/>
    <s v=""/>
    <m/>
    <s v="ENVASE"/>
    <s v="Excluir"/>
    <s v=""/>
    <n v="0"/>
    <n v="0"/>
    <n v="0"/>
    <x v="40"/>
    <x v="8"/>
    <n v="0"/>
    <s v="No"/>
    <s v="Si"/>
    <s v="Si"/>
    <s v="Si"/>
    <s v="No"/>
    <s v="No"/>
    <s v=""/>
    <s v=""/>
  </r>
  <r>
    <x v="315"/>
    <s v="164"/>
    <x v="39"/>
    <m/>
    <m/>
    <m/>
    <x v="0"/>
    <x v="1"/>
    <x v="0"/>
    <s v=""/>
    <m/>
    <s v="ENVASE"/>
    <s v="Excluir"/>
    <s v=""/>
    <n v="0"/>
    <n v="0"/>
    <n v="0"/>
    <x v="39"/>
    <x v="7"/>
    <n v="0"/>
    <s v="No"/>
    <s v="Si"/>
    <s v="Si"/>
    <s v="Si"/>
    <s v="No"/>
    <s v="No"/>
    <d v="1899-12-30T00:00:00"/>
    <s v=""/>
  </r>
  <r>
    <x v="316"/>
    <s v="164"/>
    <x v="39"/>
    <m/>
    <m/>
    <m/>
    <x v="0"/>
    <x v="1"/>
    <x v="0"/>
    <s v=""/>
    <m/>
    <s v="ENVASE"/>
    <s v="Excluir"/>
    <s v=""/>
    <n v="0"/>
    <n v="0"/>
    <n v="0"/>
    <x v="39"/>
    <x v="7"/>
    <n v="0"/>
    <s v="No"/>
    <s v="Si"/>
    <s v="Si"/>
    <s v="Si"/>
    <s v="No"/>
    <s v="No"/>
    <d v="1899-12-30T00:00:00"/>
    <s v=""/>
  </r>
  <r>
    <x v="317"/>
    <s v="164"/>
    <x v="39"/>
    <m/>
    <m/>
    <m/>
    <x v="0"/>
    <x v="1"/>
    <x v="0"/>
    <s v=""/>
    <m/>
    <s v="ENVASE"/>
    <s v="Excluir"/>
    <s v=""/>
    <n v="0"/>
    <n v="0"/>
    <n v="0"/>
    <x v="39"/>
    <x v="7"/>
    <n v="0"/>
    <s v="No"/>
    <s v="Si"/>
    <s v="Si"/>
    <s v="Si"/>
    <s v="No"/>
    <s v="No"/>
    <d v="1899-12-30T00:00:00"/>
    <s v=""/>
  </r>
  <r>
    <x v="318"/>
    <s v="164"/>
    <x v="39"/>
    <m/>
    <m/>
    <m/>
    <x v="0"/>
    <x v="1"/>
    <x v="0"/>
    <s v=""/>
    <m/>
    <s v="ENVASE"/>
    <s v="Excluir"/>
    <s v=""/>
    <n v="0"/>
    <n v="0"/>
    <n v="0"/>
    <x v="39"/>
    <x v="7"/>
    <n v="0"/>
    <s v="No"/>
    <s v="Si"/>
    <s v="Si"/>
    <s v="Si"/>
    <s v="No"/>
    <s v="No"/>
    <d v="1899-12-30T00:00:00"/>
    <s v=""/>
  </r>
  <r>
    <x v="319"/>
    <s v="164"/>
    <x v="39"/>
    <m/>
    <m/>
    <m/>
    <x v="0"/>
    <x v="1"/>
    <x v="0"/>
    <s v=""/>
    <m/>
    <s v="ENVASE"/>
    <s v="Excluir"/>
    <s v=""/>
    <n v="0"/>
    <n v="0"/>
    <n v="0"/>
    <x v="39"/>
    <x v="7"/>
    <n v="0"/>
    <s v="No"/>
    <s v="Si"/>
    <s v="Si"/>
    <s v="Si"/>
    <s v="No"/>
    <s v="No"/>
    <d v="1899-12-30T00:00:00"/>
    <s v=""/>
  </r>
  <r>
    <x v="320"/>
    <s v="164"/>
    <x v="39"/>
    <m/>
    <m/>
    <m/>
    <x v="0"/>
    <x v="1"/>
    <x v="0"/>
    <s v=""/>
    <m/>
    <s v="ENVASE"/>
    <s v="Excluir"/>
    <s v=""/>
    <n v="0"/>
    <n v="0"/>
    <n v="0"/>
    <x v="39"/>
    <x v="7"/>
    <n v="0"/>
    <s v="No"/>
    <s v="Si"/>
    <s v="Si"/>
    <s v="Si"/>
    <s v="No"/>
    <s v="No"/>
    <d v="1899-12-30T00:00:00"/>
    <s v=""/>
  </r>
  <r>
    <x v="321"/>
    <s v="164"/>
    <x v="39"/>
    <m/>
    <m/>
    <m/>
    <x v="0"/>
    <x v="1"/>
    <x v="0"/>
    <s v=""/>
    <m/>
    <s v="ENVASE"/>
    <s v="Excluir"/>
    <s v=""/>
    <n v="0"/>
    <n v="0"/>
    <n v="0"/>
    <x v="39"/>
    <x v="7"/>
    <n v="0"/>
    <s v="No"/>
    <s v="Si"/>
    <s v="Si"/>
    <s v="Si"/>
    <s v="No"/>
    <s v="No"/>
    <d v="1899-12-30T00:00:00"/>
    <s v=""/>
  </r>
  <r>
    <x v="322"/>
    <s v="164"/>
    <x v="39"/>
    <m/>
    <m/>
    <m/>
    <x v="0"/>
    <x v="1"/>
    <x v="0"/>
    <s v=""/>
    <m/>
    <s v="ENVASE"/>
    <s v="Excluir"/>
    <s v=""/>
    <n v="0"/>
    <n v="0"/>
    <n v="0"/>
    <x v="39"/>
    <x v="7"/>
    <n v="0"/>
    <s v="No"/>
    <s v="Si"/>
    <s v="Si"/>
    <s v="Si"/>
    <s v="No"/>
    <s v="No"/>
    <d v="1899-12-30T00:00:00"/>
    <s v=""/>
  </r>
  <r>
    <x v="32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324"/>
    <s v="5255"/>
    <x v="22"/>
    <n v="74"/>
    <m/>
    <m/>
    <x v="2"/>
    <x v="3"/>
    <x v="1"/>
    <n v="0.98333333333333328"/>
    <m/>
    <m/>
    <s v=""/>
    <d v="2026-06-08T00:00:00"/>
    <n v="35520"/>
    <n v="213120"/>
    <n v="703.29600000000005"/>
    <x v="22"/>
    <x v="2"/>
    <n v="180"/>
    <s v="No"/>
    <s v="No"/>
    <s v="Si"/>
    <s v="Si"/>
    <s v="Si"/>
    <s v="No"/>
    <d v="2026-11-05T00:00:00"/>
    <s v=""/>
  </r>
  <r>
    <x v="325"/>
    <s v="9508"/>
    <x v="36"/>
    <n v="103"/>
    <m/>
    <m/>
    <x v="43"/>
    <x v="44"/>
    <x v="1"/>
    <n v="0.98356164383561639"/>
    <m/>
    <m/>
    <s v=""/>
    <d v="2026-06-05T00:00:00"/>
    <n v="39552"/>
    <n v="237312"/>
    <n v="498.35520000000002"/>
    <x v="36"/>
    <x v="3"/>
    <n v="365"/>
    <s v="No"/>
    <s v="No"/>
    <s v="Si"/>
    <s v="Si"/>
    <s v="Si"/>
    <s v="No"/>
    <d v="2027-05-06T00:00:00"/>
    <s v=""/>
  </r>
  <r>
    <x v="326"/>
    <s v="9508"/>
    <x v="36"/>
    <n v="103"/>
    <m/>
    <m/>
    <x v="4"/>
    <x v="5"/>
    <x v="1"/>
    <n v="0.99726027397260275"/>
    <s v="S"/>
    <m/>
    <s v=""/>
    <d v="2026-06-10T00:00:00"/>
    <n v="39552"/>
    <n v="237312"/>
    <n v="498.35520000000002"/>
    <x v="36"/>
    <x v="3"/>
    <n v="365"/>
    <s v="No"/>
    <s v="No"/>
    <s v="Si"/>
    <s v="Si"/>
    <s v="Si"/>
    <s v="No"/>
    <d v="2027-05-11T00:00:00"/>
    <s v=""/>
  </r>
  <r>
    <x v="327"/>
    <s v="1428"/>
    <x v="17"/>
    <n v="92"/>
    <m/>
    <m/>
    <x v="11"/>
    <x v="12"/>
    <x v="1"/>
    <n v="0.98148148148148151"/>
    <m/>
    <m/>
    <s v=""/>
    <d v="2026-06-06T00:00:00"/>
    <n v="44160"/>
    <n v="264960"/>
    <n v="940.60799999999995"/>
    <x v="17"/>
    <x v="2"/>
    <n v="270"/>
    <s v="No"/>
    <s v="No"/>
    <s v="Si"/>
    <s v="Si"/>
    <s v="Si"/>
    <s v="No"/>
    <d v="2027-02-01T00:00:00"/>
    <s v=""/>
  </r>
  <r>
    <x v="328"/>
    <s v="1428"/>
    <x v="17"/>
    <n v="116"/>
    <m/>
    <m/>
    <x v="11"/>
    <x v="12"/>
    <x v="1"/>
    <n v="0.98148148148148151"/>
    <m/>
    <m/>
    <s v=""/>
    <d v="2026-06-06T00:00:00"/>
    <n v="55680"/>
    <n v="334080"/>
    <n v="1185.9839999999999"/>
    <x v="17"/>
    <x v="2"/>
    <n v="270"/>
    <s v="No"/>
    <s v="No"/>
    <s v="Si"/>
    <s v="Si"/>
    <s v="Si"/>
    <s v="No"/>
    <d v="2027-02-01T00:00:00"/>
    <s v=""/>
  </r>
  <r>
    <x v="329"/>
    <s v="9508"/>
    <x v="36"/>
    <n v="97"/>
    <m/>
    <m/>
    <x v="47"/>
    <x v="48"/>
    <x v="1"/>
    <n v="0.9671232876712329"/>
    <m/>
    <m/>
    <s v=""/>
    <d v="2026-05-30T00:00:00"/>
    <n v="37248"/>
    <n v="223488"/>
    <n v="469.32479999999998"/>
    <x v="36"/>
    <x v="3"/>
    <n v="365"/>
    <s v="No"/>
    <s v="No"/>
    <s v="Si"/>
    <s v="Si"/>
    <s v="Si"/>
    <s v="No"/>
    <d v="2027-04-30T00:00:00"/>
    <s v=""/>
  </r>
  <r>
    <x v="330"/>
    <s v="16210"/>
    <x v="8"/>
    <n v="50"/>
    <m/>
    <m/>
    <x v="14"/>
    <x v="15"/>
    <x v="1"/>
    <n v="0.98082191780821915"/>
    <m/>
    <m/>
    <s v=""/>
    <d v="2026-06-04T00:00:00"/>
    <n v="24000"/>
    <n v="144000"/>
    <n v="475.2"/>
    <x v="8"/>
    <x v="2"/>
    <n v="365"/>
    <s v="No"/>
    <s v="No"/>
    <s v="Si"/>
    <s v="Si"/>
    <s v="Si"/>
    <s v="No"/>
    <d v="2027-05-05T00:00:00"/>
    <s v=""/>
  </r>
  <r>
    <x v="331"/>
    <s v="5252"/>
    <x v="6"/>
    <n v="116"/>
    <m/>
    <m/>
    <x v="15"/>
    <x v="16"/>
    <x v="1"/>
    <n v="0.98518518518518516"/>
    <m/>
    <m/>
    <s v=""/>
    <d v="2026-06-07T00:00:00"/>
    <n v="55680"/>
    <n v="334080"/>
    <n v="1102.4639999999999"/>
    <x v="6"/>
    <x v="2"/>
    <n v="270"/>
    <s v="No"/>
    <s v="No"/>
    <s v="Si"/>
    <s v="Si"/>
    <s v="Si"/>
    <s v="No"/>
    <d v="2027-02-02T00:00:00"/>
    <s v=""/>
  </r>
  <r>
    <x v="332"/>
    <s v="9508"/>
    <x v="36"/>
    <n v="103"/>
    <m/>
    <m/>
    <x v="14"/>
    <x v="15"/>
    <x v="1"/>
    <n v="0.98082191780821915"/>
    <m/>
    <m/>
    <s v=""/>
    <d v="2026-06-04T00:00:00"/>
    <n v="39552"/>
    <n v="237312"/>
    <n v="498.35520000000002"/>
    <x v="36"/>
    <x v="3"/>
    <n v="365"/>
    <s v="No"/>
    <s v="No"/>
    <s v="Si"/>
    <s v="Si"/>
    <s v="Si"/>
    <s v="No"/>
    <d v="2027-05-05T00:00:00"/>
    <s v=""/>
  </r>
  <r>
    <x v="333"/>
    <s v="5252"/>
    <x v="6"/>
    <n v="64"/>
    <m/>
    <m/>
    <x v="15"/>
    <x v="16"/>
    <x v="1"/>
    <n v="0.98518518518518516"/>
    <m/>
    <m/>
    <s v=""/>
    <d v="2026-06-07T00:00:00"/>
    <n v="30720"/>
    <n v="184320"/>
    <n v="608.25599999999997"/>
    <x v="6"/>
    <x v="2"/>
    <n v="270"/>
    <s v="No"/>
    <s v="No"/>
    <s v="Si"/>
    <s v="Si"/>
    <s v="Si"/>
    <s v="No"/>
    <d v="2027-02-02T00:00:00"/>
    <s v=""/>
  </r>
  <r>
    <x v="334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335"/>
    <s v="9508"/>
    <x v="36"/>
    <n v="103"/>
    <m/>
    <m/>
    <x v="6"/>
    <x v="7"/>
    <x v="1"/>
    <n v="0.9616438356164384"/>
    <m/>
    <m/>
    <s v=""/>
    <d v="2026-05-28T00:00:00"/>
    <n v="39552"/>
    <n v="237312"/>
    <n v="498.35520000000002"/>
    <x v="36"/>
    <x v="3"/>
    <n v="365"/>
    <s v="No"/>
    <s v="No"/>
    <s v="Si"/>
    <s v="Si"/>
    <s v="Si"/>
    <s v="No"/>
    <d v="2027-04-28T00:00:00"/>
    <s v=""/>
  </r>
  <r>
    <x v="336"/>
    <s v="20050"/>
    <x v="37"/>
    <n v="75"/>
    <m/>
    <m/>
    <x v="48"/>
    <x v="49"/>
    <x v="1"/>
    <n v="0.99178082191780825"/>
    <m/>
    <m/>
    <s v=""/>
    <d v="2026-06-08T00:00:00"/>
    <n v="19500"/>
    <n v="117000"/>
    <n v="386.1"/>
    <x v="37"/>
    <x v="3"/>
    <n v="365"/>
    <s v="No"/>
    <s v="No"/>
    <s v="Si"/>
    <s v="Si"/>
    <s v="Si"/>
    <s v="No"/>
    <d v="2027-05-09T00:00:00"/>
    <s v=""/>
  </r>
  <r>
    <x v="337"/>
    <s v="20050"/>
    <x v="37"/>
    <n v="75"/>
    <m/>
    <m/>
    <x v="45"/>
    <x v="46"/>
    <x v="1"/>
    <n v="0.98630136986301364"/>
    <m/>
    <m/>
    <s v=""/>
    <d v="2026-06-06T00:00:00"/>
    <n v="19500"/>
    <n v="117000"/>
    <n v="386.1"/>
    <x v="37"/>
    <x v="3"/>
    <n v="365"/>
    <s v="No"/>
    <s v="No"/>
    <s v="Si"/>
    <s v="Si"/>
    <s v="Si"/>
    <s v="No"/>
    <d v="2027-05-07T00:00:00"/>
    <s v=""/>
  </r>
  <r>
    <x v="338"/>
    <s v="9508"/>
    <x v="36"/>
    <n v="103"/>
    <m/>
    <m/>
    <x v="49"/>
    <x v="50"/>
    <x v="1"/>
    <n v="0.97534246575342465"/>
    <m/>
    <m/>
    <s v=""/>
    <d v="2026-06-02T00:00:00"/>
    <n v="39552"/>
    <n v="237312"/>
    <n v="498.35520000000002"/>
    <x v="36"/>
    <x v="3"/>
    <n v="365"/>
    <s v="No"/>
    <s v="No"/>
    <s v="Si"/>
    <s v="Si"/>
    <s v="Si"/>
    <s v="No"/>
    <d v="2027-05-03T00:00:00"/>
    <s v=""/>
  </r>
  <r>
    <x v="339"/>
    <s v="20050"/>
    <x v="37"/>
    <n v="95"/>
    <m/>
    <m/>
    <x v="43"/>
    <x v="44"/>
    <x v="1"/>
    <n v="0.98356164383561639"/>
    <m/>
    <m/>
    <s v=""/>
    <d v="2026-06-05T00:00:00"/>
    <n v="24700"/>
    <n v="148200"/>
    <n v="489.06"/>
    <x v="37"/>
    <x v="3"/>
    <n v="365"/>
    <s v="No"/>
    <s v="No"/>
    <s v="Si"/>
    <s v="Si"/>
    <s v="Si"/>
    <s v="No"/>
    <d v="2027-05-06T00:00:00"/>
    <s v=""/>
  </r>
  <r>
    <x v="340"/>
    <s v="9508"/>
    <x v="36"/>
    <n v="103"/>
    <m/>
    <m/>
    <x v="50"/>
    <x v="51"/>
    <x v="1"/>
    <n v="0.9726027397260274"/>
    <m/>
    <m/>
    <s v=""/>
    <d v="2026-06-01T00:00:00"/>
    <n v="39552"/>
    <n v="237312"/>
    <n v="498.35520000000002"/>
    <x v="36"/>
    <x v="3"/>
    <n v="365"/>
    <s v="No"/>
    <s v="No"/>
    <s v="Si"/>
    <s v="Si"/>
    <s v="Si"/>
    <s v="No"/>
    <d v="2027-05-02T00:00:00"/>
    <s v=""/>
  </r>
  <r>
    <x v="341"/>
    <s v="20050"/>
    <x v="37"/>
    <n v="103"/>
    <m/>
    <m/>
    <x v="46"/>
    <x v="47"/>
    <x v="1"/>
    <n v="0.989041095890411"/>
    <m/>
    <m/>
    <s v=""/>
    <d v="2026-06-07T00:00:00"/>
    <n v="26780"/>
    <n v="160680"/>
    <n v="530.24400000000003"/>
    <x v="37"/>
    <x v="3"/>
    <n v="365"/>
    <s v="No"/>
    <s v="No"/>
    <s v="Si"/>
    <s v="Si"/>
    <s v="Si"/>
    <s v="No"/>
    <d v="2027-05-08T00:00:00"/>
    <s v=""/>
  </r>
  <r>
    <x v="342"/>
    <s v="20050"/>
    <x v="37"/>
    <n v="103"/>
    <m/>
    <m/>
    <x v="46"/>
    <x v="47"/>
    <x v="1"/>
    <n v="0.989041095890411"/>
    <m/>
    <m/>
    <s v=""/>
    <d v="2026-06-07T00:00:00"/>
    <n v="26780"/>
    <n v="160680"/>
    <n v="530.24400000000003"/>
    <x v="37"/>
    <x v="3"/>
    <n v="365"/>
    <s v="No"/>
    <s v="No"/>
    <s v="Si"/>
    <s v="Si"/>
    <s v="Si"/>
    <s v="No"/>
    <d v="2027-05-08T00:00:00"/>
    <s v=""/>
  </r>
  <r>
    <x v="343"/>
    <s v="9508"/>
    <x v="36"/>
    <n v="103"/>
    <m/>
    <m/>
    <x v="51"/>
    <x v="52"/>
    <x v="1"/>
    <n v="0.96986301369863015"/>
    <m/>
    <m/>
    <s v=""/>
    <d v="2026-05-31T00:00:00"/>
    <n v="39552"/>
    <n v="237312"/>
    <n v="498.35520000000002"/>
    <x v="36"/>
    <x v="3"/>
    <n v="365"/>
    <s v="No"/>
    <s v="No"/>
    <s v="Si"/>
    <s v="Si"/>
    <s v="Si"/>
    <s v="No"/>
    <d v="2027-05-01T00:00:00"/>
    <s v=""/>
  </r>
  <r>
    <x v="344"/>
    <s v="9508"/>
    <x v="36"/>
    <n v="62"/>
    <m/>
    <m/>
    <x v="43"/>
    <x v="44"/>
    <x v="1"/>
    <n v="0.98356164383561639"/>
    <m/>
    <m/>
    <s v=""/>
    <d v="2026-06-05T00:00:00"/>
    <n v="23808"/>
    <n v="142848"/>
    <n v="299.98079999999999"/>
    <x v="36"/>
    <x v="3"/>
    <n v="365"/>
    <s v="No"/>
    <s v="No"/>
    <s v="Si"/>
    <s v="Si"/>
    <s v="Si"/>
    <s v="No"/>
    <d v="2027-05-06T00:00:00"/>
    <s v=""/>
  </r>
  <r>
    <x v="345"/>
    <s v="20050"/>
    <x v="37"/>
    <n v="68"/>
    <m/>
    <m/>
    <x v="48"/>
    <x v="49"/>
    <x v="1"/>
    <n v="0.99178082191780825"/>
    <s v="S"/>
    <m/>
    <s v=""/>
    <d v="2026-06-08T00:00:00"/>
    <n v="17680"/>
    <n v="106080"/>
    <n v="350.06400000000002"/>
    <x v="37"/>
    <x v="3"/>
    <n v="365"/>
    <s v="No"/>
    <s v="No"/>
    <s v="Si"/>
    <s v="Si"/>
    <s v="Si"/>
    <s v="No"/>
    <d v="2027-05-09T00:00:00"/>
    <s v=""/>
  </r>
  <r>
    <x v="346"/>
    <s v="5252"/>
    <x v="6"/>
    <n v="74"/>
    <m/>
    <m/>
    <x v="11"/>
    <x v="12"/>
    <x v="1"/>
    <n v="0.98148148148148151"/>
    <m/>
    <m/>
    <s v=""/>
    <d v="2026-06-06T00:00:00"/>
    <n v="35520"/>
    <n v="213120"/>
    <n v="703.29600000000005"/>
    <x v="6"/>
    <x v="2"/>
    <n v="270"/>
    <s v="No"/>
    <s v="No"/>
    <s v="Si"/>
    <s v="Si"/>
    <s v="Si"/>
    <s v="No"/>
    <d v="2027-02-01T00:00:00"/>
    <s v=""/>
  </r>
  <r>
    <x v="347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348"/>
    <s v="5630"/>
    <x v="41"/>
    <n v="12"/>
    <m/>
    <m/>
    <x v="52"/>
    <x v="53"/>
    <x v="1"/>
    <n v="0.96666666666666667"/>
    <m/>
    <m/>
    <s v=""/>
    <d v="2026-06-02T00:00:00"/>
    <n v="4032"/>
    <n v="24192"/>
    <n v="114.42816000000001"/>
    <x v="41"/>
    <x v="2"/>
    <n v="270"/>
    <s v="No"/>
    <s v="No"/>
    <s v="Si"/>
    <s v="Si"/>
    <s v="Si"/>
    <s v="No"/>
    <d v="2027-01-28T00:00:00"/>
    <s v=""/>
  </r>
  <r>
    <x v="349"/>
    <s v="1428"/>
    <x v="17"/>
    <n v="90"/>
    <m/>
    <m/>
    <x v="31"/>
    <x v="32"/>
    <x v="1"/>
    <n v="0.97777777777777775"/>
    <m/>
    <m/>
    <s v=""/>
    <d v="2026-06-05T00:00:00"/>
    <n v="43200"/>
    <n v="259200"/>
    <n v="920.16"/>
    <x v="17"/>
    <x v="2"/>
    <n v="270"/>
    <s v="No"/>
    <s v="No"/>
    <s v="Si"/>
    <s v="Si"/>
    <s v="Si"/>
    <s v="No"/>
    <d v="2027-01-31T00:00:00"/>
    <s v=""/>
  </r>
  <r>
    <x v="350"/>
    <s v="1428"/>
    <x v="17"/>
    <n v="52"/>
    <m/>
    <m/>
    <x v="11"/>
    <x v="12"/>
    <x v="1"/>
    <n v="0.98148148148148151"/>
    <m/>
    <m/>
    <s v=""/>
    <d v="2026-06-06T00:00:00"/>
    <n v="24960"/>
    <n v="149760"/>
    <n v="531.64800000000002"/>
    <x v="17"/>
    <x v="2"/>
    <n v="270"/>
    <s v="No"/>
    <s v="No"/>
    <s v="Si"/>
    <s v="Si"/>
    <s v="Si"/>
    <s v="No"/>
    <d v="2027-02-01T00:00:00"/>
    <s v=""/>
  </r>
  <r>
    <x v="351"/>
    <s v="20050"/>
    <x v="37"/>
    <n v="117"/>
    <m/>
    <m/>
    <x v="46"/>
    <x v="47"/>
    <x v="1"/>
    <n v="0.989041095890411"/>
    <m/>
    <m/>
    <s v=""/>
    <d v="2026-06-07T00:00:00"/>
    <n v="30420"/>
    <n v="182520"/>
    <n v="602.31600000000003"/>
    <x v="37"/>
    <x v="3"/>
    <n v="365"/>
    <s v="No"/>
    <s v="No"/>
    <s v="Si"/>
    <s v="Si"/>
    <s v="Si"/>
    <s v="No"/>
    <d v="2027-05-08T00:00:00"/>
    <s v=""/>
  </r>
  <r>
    <x v="352"/>
    <s v="9508"/>
    <x v="36"/>
    <n v="117"/>
    <m/>
    <m/>
    <x v="9"/>
    <x v="10"/>
    <x v="1"/>
    <n v="1"/>
    <s v="S"/>
    <s v="LLENANDO"/>
    <s v="Excluir"/>
    <d v="2026-06-11T00:00:00"/>
    <n v="44928"/>
    <n v="269568"/>
    <n v="566.09280000000001"/>
    <x v="36"/>
    <x v="3"/>
    <n v="365"/>
    <s v="No"/>
    <s v="No"/>
    <s v="Si"/>
    <s v="Si"/>
    <s v="Si"/>
    <s v="No"/>
    <d v="2027-05-12T00:00:00"/>
    <s v=""/>
  </r>
  <r>
    <x v="353"/>
    <s v="9508"/>
    <x v="36"/>
    <n v="117"/>
    <m/>
    <m/>
    <x v="53"/>
    <x v="54"/>
    <x v="4"/>
    <n v="8.2191780821917804E-2"/>
    <s v="S"/>
    <s v="LLENANDO"/>
    <s v="Excluir"/>
    <d v="2025-07-11T00:00:00"/>
    <n v="44928"/>
    <n v="269568"/>
    <n v="566.09280000000001"/>
    <x v="36"/>
    <x v="3"/>
    <n v="365"/>
    <s v="No"/>
    <s v="Si"/>
    <s v="No"/>
    <s v="Si"/>
    <s v="No"/>
    <s v="No"/>
    <d v="2026-06-11T00:00:00"/>
    <s v=""/>
  </r>
  <r>
    <x v="354"/>
    <s v="9508"/>
    <x v="36"/>
    <n v="115"/>
    <m/>
    <m/>
    <x v="50"/>
    <x v="51"/>
    <x v="1"/>
    <n v="0.9726027397260274"/>
    <m/>
    <m/>
    <s v=""/>
    <d v="2026-06-01T00:00:00"/>
    <n v="44160"/>
    <n v="264960"/>
    <n v="556.41600000000005"/>
    <x v="36"/>
    <x v="3"/>
    <n v="365"/>
    <s v="No"/>
    <s v="No"/>
    <s v="Si"/>
    <s v="Si"/>
    <s v="Si"/>
    <s v="No"/>
    <d v="2027-05-02T00:00:00"/>
    <s v=""/>
  </r>
  <r>
    <x v="355"/>
    <s v="20050"/>
    <x v="37"/>
    <n v="117"/>
    <m/>
    <m/>
    <x v="45"/>
    <x v="46"/>
    <x v="1"/>
    <n v="0.98630136986301364"/>
    <m/>
    <m/>
    <s v=""/>
    <d v="2026-06-06T00:00:00"/>
    <n v="30420"/>
    <n v="182520"/>
    <n v="602.31600000000003"/>
    <x v="37"/>
    <x v="3"/>
    <n v="365"/>
    <s v="No"/>
    <s v="No"/>
    <s v="Si"/>
    <s v="Si"/>
    <s v="Si"/>
    <s v="No"/>
    <d v="2027-05-07T00:00:00"/>
    <s v=""/>
  </r>
  <r>
    <x v="356"/>
    <s v="3228"/>
    <x v="42"/>
    <n v="37"/>
    <m/>
    <m/>
    <x v="30"/>
    <x v="31"/>
    <x v="1"/>
    <n v="0.57037037037037042"/>
    <s v="STEREO PICNIC SOLO DRY"/>
    <m/>
    <s v=""/>
    <d v="2026-02-15T00:00:00"/>
    <n v="22200"/>
    <n v="133200"/>
    <n v="358.30799999999999"/>
    <x v="42"/>
    <x v="2"/>
    <n v="270"/>
    <s v="No"/>
    <s v="No"/>
    <s v="No"/>
    <s v="Si"/>
    <s v="Si"/>
    <s v="No"/>
    <d v="2026-10-13T00:00:00"/>
    <s v=""/>
  </r>
  <r>
    <x v="357"/>
    <s v="9508"/>
    <x v="36"/>
    <n v="117"/>
    <m/>
    <m/>
    <x v="26"/>
    <x v="27"/>
    <x v="1"/>
    <n v="0.9945205479452055"/>
    <s v="S"/>
    <m/>
    <s v=""/>
    <d v="2026-06-09T00:00:00"/>
    <n v="44928"/>
    <n v="269568"/>
    <n v="566.09280000000001"/>
    <x v="36"/>
    <x v="3"/>
    <n v="365"/>
    <s v="No"/>
    <s v="No"/>
    <s v="Si"/>
    <s v="Si"/>
    <s v="Si"/>
    <s v="No"/>
    <d v="2027-05-10T00:00:00"/>
    <s v=""/>
  </r>
  <r>
    <x v="358"/>
    <s v="2976"/>
    <x v="26"/>
    <n v="61"/>
    <n v="129"/>
    <m/>
    <x v="7"/>
    <x v="8"/>
    <x v="1"/>
    <n v="0.96111111111111114"/>
    <m/>
    <m/>
    <s v=""/>
    <d v="2026-06-04T00:00:00"/>
    <n v="29409"/>
    <n v="176454"/>
    <n v="582.29819999999995"/>
    <x v="26"/>
    <x v="2"/>
    <n v="180"/>
    <s v="No"/>
    <s v="No"/>
    <s v="Si"/>
    <s v="Si"/>
    <s v="Si"/>
    <s v="No"/>
    <d v="2026-11-01T00:00:00"/>
    <s v=""/>
  </r>
  <r>
    <x v="359"/>
    <s v="5255"/>
    <x v="22"/>
    <n v="132"/>
    <m/>
    <m/>
    <x v="2"/>
    <x v="3"/>
    <x v="1"/>
    <n v="0.98333333333333328"/>
    <m/>
    <m/>
    <s v=""/>
    <d v="2026-06-08T00:00:00"/>
    <n v="63360"/>
    <n v="380160"/>
    <n v="1254.528"/>
    <x v="22"/>
    <x v="2"/>
    <n v="180"/>
    <s v="No"/>
    <s v="No"/>
    <s v="Si"/>
    <s v="Si"/>
    <s v="Si"/>
    <s v="No"/>
    <d v="2026-11-05T00:00:00"/>
    <s v=""/>
  </r>
  <r>
    <x v="360"/>
    <s v="9508"/>
    <x v="36"/>
    <n v="117"/>
    <m/>
    <m/>
    <x v="17"/>
    <x v="18"/>
    <x v="1"/>
    <n v="0.9780821917808219"/>
    <m/>
    <m/>
    <s v=""/>
    <d v="2026-06-03T00:00:00"/>
    <n v="44928"/>
    <n v="269568"/>
    <n v="566.09280000000001"/>
    <x v="36"/>
    <x v="3"/>
    <n v="365"/>
    <s v="No"/>
    <s v="No"/>
    <s v="Si"/>
    <s v="Si"/>
    <s v="Si"/>
    <s v="No"/>
    <d v="2027-05-04T00:00:00"/>
    <s v=""/>
  </r>
  <r>
    <x v="361"/>
    <s v="21255"/>
    <x v="43"/>
    <n v="80"/>
    <m/>
    <m/>
    <x v="54"/>
    <x v="55"/>
    <x v="1"/>
    <n v="0.9068493150684932"/>
    <m/>
    <s v="EXPORTACION"/>
    <s v="Excluir"/>
    <d v="2026-05-08T00:00:00"/>
    <n v="20800"/>
    <n v="124800"/>
    <n v="411.84"/>
    <x v="43"/>
    <x v="3"/>
    <n v="365"/>
    <s v="No"/>
    <s v="No"/>
    <s v="Si"/>
    <s v="Si"/>
    <s v="Si"/>
    <s v="No"/>
    <d v="2027-04-08T00:00:00"/>
    <s v=""/>
  </r>
  <r>
    <x v="36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363"/>
    <s v="2976"/>
    <x v="26"/>
    <n v="73"/>
    <m/>
    <m/>
    <x v="55"/>
    <x v="56"/>
    <x v="1"/>
    <n v="0.9555555555555556"/>
    <s v="PICADO ATRÁS"/>
    <m/>
    <s v=""/>
    <d v="2026-06-03T00:00:00"/>
    <n v="35040"/>
    <n v="210240"/>
    <n v="693.79200000000003"/>
    <x v="26"/>
    <x v="2"/>
    <n v="180"/>
    <s v="No"/>
    <s v="No"/>
    <s v="Si"/>
    <s v="Si"/>
    <s v="Si"/>
    <s v="No"/>
    <d v="2026-10-31T00:00:00"/>
    <s v=""/>
  </r>
  <r>
    <x v="364"/>
    <s v="9508"/>
    <x v="36"/>
    <n v="117"/>
    <m/>
    <m/>
    <x v="14"/>
    <x v="15"/>
    <x v="1"/>
    <n v="0.98082191780821915"/>
    <m/>
    <m/>
    <s v=""/>
    <d v="2026-06-04T00:00:00"/>
    <n v="44928"/>
    <n v="269568"/>
    <n v="566.09280000000001"/>
    <x v="36"/>
    <x v="3"/>
    <n v="365"/>
    <s v="No"/>
    <s v="No"/>
    <s v="Si"/>
    <s v="Si"/>
    <s v="Si"/>
    <s v="No"/>
    <d v="2027-05-05T00:00:00"/>
    <s v=""/>
  </r>
  <r>
    <x v="365"/>
    <s v="9508"/>
    <x v="36"/>
    <n v="117"/>
    <m/>
    <m/>
    <x v="50"/>
    <x v="51"/>
    <x v="1"/>
    <n v="0.9726027397260274"/>
    <s v=" "/>
    <m/>
    <s v=""/>
    <d v="2026-06-01T00:00:00"/>
    <n v="44928"/>
    <n v="269568"/>
    <n v="566.09280000000001"/>
    <x v="36"/>
    <x v="3"/>
    <n v="365"/>
    <s v="No"/>
    <s v="No"/>
    <s v="Si"/>
    <s v="Si"/>
    <s v="Si"/>
    <s v="No"/>
    <d v="2027-05-02T00:00:00"/>
    <s v=""/>
  </r>
  <r>
    <x v="366"/>
    <s v="23121"/>
    <x v="44"/>
    <n v="79"/>
    <m/>
    <m/>
    <x v="56"/>
    <x v="57"/>
    <x v="1"/>
    <n v="0.93333333333333335"/>
    <m/>
    <m/>
    <s v=""/>
    <d v="2026-05-30T00:00:00"/>
    <n v="37920"/>
    <n v="227520"/>
    <n v="750.81600000000003"/>
    <x v="44"/>
    <x v="2"/>
    <n v="180"/>
    <s v="No"/>
    <s v="No"/>
    <s v="Si"/>
    <s v="Si"/>
    <s v="Si"/>
    <s v="No"/>
    <d v="2026-10-27T00:00:00"/>
    <s v=""/>
  </r>
  <r>
    <x v="367"/>
    <s v="9508"/>
    <x v="36"/>
    <n v="117"/>
    <m/>
    <m/>
    <x v="51"/>
    <x v="52"/>
    <x v="1"/>
    <n v="0.96986301369863015"/>
    <m/>
    <m/>
    <s v=""/>
    <d v="2026-05-31T00:00:00"/>
    <n v="44928"/>
    <n v="269568"/>
    <n v="566.09280000000001"/>
    <x v="36"/>
    <x v="3"/>
    <n v="365"/>
    <s v="No"/>
    <s v="No"/>
    <s v="Si"/>
    <s v="Si"/>
    <s v="Si"/>
    <s v="No"/>
    <d v="2027-05-01T00:00:00"/>
    <s v=""/>
  </r>
  <r>
    <x v="368"/>
    <s v="9508"/>
    <x v="36"/>
    <n v="115"/>
    <m/>
    <m/>
    <x v="14"/>
    <x v="15"/>
    <x v="1"/>
    <n v="0.98082191780821915"/>
    <m/>
    <m/>
    <s v=""/>
    <d v="2026-06-04T00:00:00"/>
    <n v="44160"/>
    <n v="264960"/>
    <n v="556.41600000000005"/>
    <x v="36"/>
    <x v="3"/>
    <n v="365"/>
    <s v="No"/>
    <s v="No"/>
    <s v="Si"/>
    <s v="Si"/>
    <s v="Si"/>
    <s v="No"/>
    <d v="2027-05-05T00:00:00"/>
    <s v=""/>
  </r>
  <r>
    <x v="369"/>
    <s v="9508"/>
    <x v="36"/>
    <n v="117"/>
    <m/>
    <m/>
    <x v="43"/>
    <x v="44"/>
    <x v="1"/>
    <n v="0.98356164383561639"/>
    <m/>
    <m/>
    <s v=""/>
    <d v="2026-06-05T00:00:00"/>
    <n v="44928"/>
    <n v="269568"/>
    <n v="566.09280000000001"/>
    <x v="36"/>
    <x v="3"/>
    <n v="365"/>
    <s v="No"/>
    <s v="No"/>
    <s v="Si"/>
    <s v="Si"/>
    <s v="Si"/>
    <s v="No"/>
    <d v="2027-05-06T00:00:00"/>
    <s v=""/>
  </r>
  <r>
    <x v="370"/>
    <s v="9508"/>
    <x v="36"/>
    <n v="117"/>
    <m/>
    <m/>
    <x v="49"/>
    <x v="50"/>
    <x v="1"/>
    <n v="0.97534246575342465"/>
    <m/>
    <m/>
    <s v=""/>
    <d v="2026-06-02T00:00:00"/>
    <n v="44928"/>
    <n v="269568"/>
    <n v="566.09280000000001"/>
    <x v="36"/>
    <x v="3"/>
    <n v="365"/>
    <s v="No"/>
    <s v="No"/>
    <s v="Si"/>
    <s v="Si"/>
    <s v="Si"/>
    <s v="No"/>
    <d v="2027-05-03T00:00:00"/>
    <s v=""/>
  </r>
  <r>
    <x v="371"/>
    <s v="9508"/>
    <x v="36"/>
    <n v="117"/>
    <m/>
    <m/>
    <x v="17"/>
    <x v="18"/>
    <x v="1"/>
    <n v="0.9780821917808219"/>
    <m/>
    <m/>
    <s v=""/>
    <d v="2026-06-03T00:00:00"/>
    <n v="44928"/>
    <n v="269568"/>
    <n v="566.09280000000001"/>
    <x v="36"/>
    <x v="3"/>
    <n v="365"/>
    <s v="No"/>
    <s v="No"/>
    <s v="Si"/>
    <s v="Si"/>
    <s v="Si"/>
    <s v="No"/>
    <d v="2027-05-04T00:00:00"/>
    <s v=""/>
  </r>
  <r>
    <x v="372"/>
    <s v="20050"/>
    <x v="37"/>
    <n v="38"/>
    <m/>
    <m/>
    <x v="45"/>
    <x v="46"/>
    <x v="1"/>
    <n v="0.98630136986301364"/>
    <m/>
    <m/>
    <s v=""/>
    <d v="2026-06-06T00:00:00"/>
    <n v="9880"/>
    <n v="59280"/>
    <n v="195.624"/>
    <x v="37"/>
    <x v="3"/>
    <n v="365"/>
    <s v="No"/>
    <s v="No"/>
    <s v="Si"/>
    <s v="Si"/>
    <s v="Si"/>
    <s v="No"/>
    <d v="2027-05-07T00:00:00"/>
    <s v=""/>
  </r>
  <r>
    <x v="373"/>
    <s v="21730"/>
    <x v="45"/>
    <n v="21"/>
    <m/>
    <m/>
    <x v="30"/>
    <x v="31"/>
    <x v="1"/>
    <n v="0.85555555555555551"/>
    <m/>
    <m/>
    <s v=""/>
    <d v="2026-05-16T00:00:00"/>
    <n v="12600"/>
    <n v="75600"/>
    <n v="203.364"/>
    <x v="45"/>
    <x v="2"/>
    <n v="180"/>
    <s v="No"/>
    <s v="No"/>
    <s v="Si"/>
    <s v="Si"/>
    <s v="Si"/>
    <s v="No"/>
    <d v="2026-10-13T00:00:00"/>
    <s v=""/>
  </r>
  <r>
    <x v="373"/>
    <s v="21730"/>
    <x v="45"/>
    <n v="53"/>
    <m/>
    <m/>
    <x v="57"/>
    <x v="58"/>
    <x v="1"/>
    <n v="0.90555555555555556"/>
    <m/>
    <m/>
    <s v=""/>
    <d v="2026-05-25T00:00:00"/>
    <n v="31800"/>
    <n v="190800"/>
    <n v="513.25199999999995"/>
    <x v="45"/>
    <x v="2"/>
    <n v="180"/>
    <s v="No"/>
    <s v="No"/>
    <s v="Si"/>
    <s v="Si"/>
    <s v="Si"/>
    <s v="No"/>
    <d v="2026-10-22T00:00:00"/>
    <s v=""/>
  </r>
  <r>
    <x v="374"/>
    <s v="5255"/>
    <x v="22"/>
    <n v="54"/>
    <m/>
    <m/>
    <x v="2"/>
    <x v="3"/>
    <x v="1"/>
    <n v="0.98333333333333328"/>
    <m/>
    <m/>
    <s v=""/>
    <d v="2026-06-08T00:00:00"/>
    <n v="25920"/>
    <n v="155520"/>
    <n v="513.21600000000001"/>
    <x v="22"/>
    <x v="2"/>
    <n v="180"/>
    <s v="No"/>
    <s v="No"/>
    <s v="Si"/>
    <s v="Si"/>
    <s v="Si"/>
    <s v="No"/>
    <d v="2026-11-05T00:00:00"/>
    <s v=""/>
  </r>
  <r>
    <x v="37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376"/>
    <s v="20050"/>
    <x v="37"/>
    <n v="61"/>
    <m/>
    <m/>
    <x v="48"/>
    <x v="49"/>
    <x v="1"/>
    <n v="0.99178082191780825"/>
    <m/>
    <m/>
    <s v=""/>
    <d v="2026-06-08T00:00:00"/>
    <n v="15860"/>
    <n v="95160"/>
    <n v="314.02800000000002"/>
    <x v="37"/>
    <x v="3"/>
    <n v="365"/>
    <s v="No"/>
    <s v="No"/>
    <s v="Si"/>
    <s v="Si"/>
    <s v="Si"/>
    <s v="No"/>
    <d v="2027-05-09T00:00:00"/>
    <s v=""/>
  </r>
  <r>
    <x v="377"/>
    <s v="9508"/>
    <x v="36"/>
    <n v="61"/>
    <m/>
    <m/>
    <x v="6"/>
    <x v="7"/>
    <x v="1"/>
    <n v="0.9616438356164384"/>
    <m/>
    <m/>
    <s v=""/>
    <d v="2026-05-28T00:00:00"/>
    <n v="23424"/>
    <n v="140544"/>
    <n v="295.14240000000001"/>
    <x v="36"/>
    <x v="3"/>
    <n v="365"/>
    <s v="No"/>
    <s v="No"/>
    <s v="Si"/>
    <s v="Si"/>
    <s v="Si"/>
    <s v="No"/>
    <d v="2027-04-28T00:00:00"/>
    <s v=""/>
  </r>
  <r>
    <x v="378"/>
    <s v="9508"/>
    <x v="36"/>
    <n v="61"/>
    <m/>
    <m/>
    <x v="6"/>
    <x v="7"/>
    <x v="1"/>
    <n v="0.9616438356164384"/>
    <m/>
    <m/>
    <s v=""/>
    <d v="2026-05-28T00:00:00"/>
    <n v="23424"/>
    <n v="140544"/>
    <n v="295.14240000000001"/>
    <x v="36"/>
    <x v="3"/>
    <n v="365"/>
    <s v="No"/>
    <s v="No"/>
    <s v="Si"/>
    <s v="Si"/>
    <s v="Si"/>
    <s v="No"/>
    <d v="2027-04-28T00:00:00"/>
    <s v=""/>
  </r>
  <r>
    <x v="379"/>
    <s v="16210"/>
    <x v="8"/>
    <n v="34"/>
    <m/>
    <m/>
    <x v="58"/>
    <x v="59"/>
    <x v="1"/>
    <n v="0.92602739726027394"/>
    <s v="PRUEBA DE TRANSPORTE"/>
    <s v="RETENIDO"/>
    <s v="Excluir"/>
    <d v="2026-05-15T00:00:00"/>
    <n v="16320"/>
    <n v="97920"/>
    <n v="323.13600000000002"/>
    <x v="8"/>
    <x v="2"/>
    <n v="365"/>
    <s v="No"/>
    <s v="No"/>
    <s v="Si"/>
    <s v="Si"/>
    <s v="Si"/>
    <s v="No"/>
    <d v="2027-04-15T00:00:00"/>
    <s v=""/>
  </r>
  <r>
    <x v="380"/>
    <s v="9508"/>
    <x v="36"/>
    <n v="61"/>
    <m/>
    <m/>
    <x v="6"/>
    <x v="7"/>
    <x v="1"/>
    <n v="0.9616438356164384"/>
    <m/>
    <m/>
    <s v=""/>
    <d v="2026-05-28T00:00:00"/>
    <n v="23424"/>
    <n v="140544"/>
    <n v="295.14240000000001"/>
    <x v="36"/>
    <x v="3"/>
    <n v="365"/>
    <s v="No"/>
    <s v="No"/>
    <s v="Si"/>
    <s v="Si"/>
    <s v="Si"/>
    <s v="No"/>
    <d v="2027-04-28T00:00:00"/>
    <s v=""/>
  </r>
  <r>
    <x v="381"/>
    <s v="9508"/>
    <x v="36"/>
    <n v="61"/>
    <m/>
    <m/>
    <x v="4"/>
    <x v="5"/>
    <x v="1"/>
    <n v="0.99726027397260275"/>
    <s v="S"/>
    <m/>
    <s v=""/>
    <d v="2026-06-10T00:00:00"/>
    <n v="23424"/>
    <n v="140544"/>
    <n v="295.14240000000001"/>
    <x v="36"/>
    <x v="3"/>
    <n v="365"/>
    <s v="No"/>
    <s v="No"/>
    <s v="Si"/>
    <s v="Si"/>
    <s v="Si"/>
    <s v="No"/>
    <d v="2027-05-11T00:00:00"/>
    <s v=""/>
  </r>
  <r>
    <x v="382"/>
    <s v="9508"/>
    <x v="36"/>
    <n v="19"/>
    <m/>
    <m/>
    <x v="59"/>
    <x v="60"/>
    <x v="1"/>
    <n v="0.9452054794520548"/>
    <s v="S"/>
    <s v="SALDO ND"/>
    <s v="Excluir"/>
    <d v="2026-05-22T00:00:00"/>
    <n v="7296"/>
    <n v="43776"/>
    <n v="91.929599999999994"/>
    <x v="36"/>
    <x v="3"/>
    <n v="365"/>
    <s v="No"/>
    <s v="No"/>
    <s v="Si"/>
    <s v="Si"/>
    <s v="Si"/>
    <s v="No"/>
    <d v="2027-04-22T00:00:00"/>
    <s v=""/>
  </r>
  <r>
    <x v="383"/>
    <s v="3228"/>
    <x v="42"/>
    <n v="25"/>
    <n v="587"/>
    <m/>
    <x v="30"/>
    <x v="31"/>
    <x v="1"/>
    <n v="0.57037037037037042"/>
    <s v="STEREO PICNIC SOLO DRY"/>
    <s v="SALDO ND"/>
    <s v="Excluir"/>
    <d v="2026-02-15T00:00:00"/>
    <n v="15587"/>
    <n v="93522"/>
    <n v="251.57418000000001"/>
    <x v="42"/>
    <x v="2"/>
    <n v="270"/>
    <s v="No"/>
    <s v="No"/>
    <s v="No"/>
    <s v="Si"/>
    <s v="Si"/>
    <s v="No"/>
    <d v="2026-10-13T00:00:00"/>
    <s v=""/>
  </r>
  <r>
    <x v="383"/>
    <s v="7993"/>
    <x v="7"/>
    <n v="2"/>
    <m/>
    <m/>
    <x v="60"/>
    <x v="61"/>
    <x v="1"/>
    <n v="0.88888888888888884"/>
    <m/>
    <s v="SALDO ND"/>
    <s v="Excluir"/>
    <d v="2026-05-12T00:00:00"/>
    <n v="300"/>
    <n v="7200"/>
    <n v="19.367999999999999"/>
    <x v="7"/>
    <x v="2"/>
    <n v="270"/>
    <s v="No"/>
    <s v="No"/>
    <s v="Si"/>
    <s v="Si"/>
    <s v="Si"/>
    <s v="No"/>
    <d v="2027-01-07T00:00:00"/>
    <s v=""/>
  </r>
  <r>
    <x v="383"/>
    <s v="22271"/>
    <x v="46"/>
    <m/>
    <n v="463"/>
    <m/>
    <x v="61"/>
    <x v="62"/>
    <x v="1"/>
    <n v="0.91851851851851851"/>
    <m/>
    <s v="SALDO ND"/>
    <s v="Excluir"/>
    <d v="2026-05-20T00:00:00"/>
    <n v="463"/>
    <n v="2778"/>
    <n v="8.6118000000000006"/>
    <x v="46"/>
    <x v="2"/>
    <n v="270"/>
    <s v="No"/>
    <s v="No"/>
    <s v="Si"/>
    <s v="Si"/>
    <s v="Si"/>
    <s v="No"/>
    <d v="2027-01-15T00:00:00"/>
    <s v=""/>
  </r>
  <r>
    <x v="383"/>
    <s v="22866"/>
    <x v="47"/>
    <n v="2"/>
    <m/>
    <m/>
    <x v="62"/>
    <x v="63"/>
    <x v="1"/>
    <n v="0.89629629629629626"/>
    <m/>
    <s v="SALDO ND"/>
    <s v="Excluir"/>
    <d v="2026-05-14T00:00:00"/>
    <n v="520"/>
    <n v="3120"/>
    <n v="10.295999999999999"/>
    <x v="47"/>
    <x v="3"/>
    <n v="270"/>
    <s v="No"/>
    <s v="No"/>
    <s v="Si"/>
    <s v="Si"/>
    <s v="Si"/>
    <s v="No"/>
    <d v="2027-01-09T00:00:00"/>
    <s v=""/>
  </r>
  <r>
    <x v="384"/>
    <s v="20050"/>
    <x v="37"/>
    <n v="33"/>
    <m/>
    <m/>
    <x v="43"/>
    <x v="44"/>
    <x v="1"/>
    <n v="0.98356164383561639"/>
    <m/>
    <m/>
    <s v=""/>
    <d v="2026-06-05T00:00:00"/>
    <n v="8580"/>
    <n v="51480"/>
    <n v="169.88399999999999"/>
    <x v="37"/>
    <x v="3"/>
    <n v="365"/>
    <s v="No"/>
    <s v="No"/>
    <s v="Si"/>
    <s v="Si"/>
    <s v="Si"/>
    <s v="No"/>
    <d v="2027-05-06T00:00:00"/>
    <s v=""/>
  </r>
  <r>
    <x v="385"/>
    <s v="9508"/>
    <x v="36"/>
    <n v="57"/>
    <m/>
    <m/>
    <x v="51"/>
    <x v="52"/>
    <x v="1"/>
    <n v="0.96986301369863015"/>
    <m/>
    <m/>
    <s v=""/>
    <d v="2026-05-31T00:00:00"/>
    <n v="21888"/>
    <n v="131328"/>
    <n v="275.78879999999998"/>
    <x v="36"/>
    <x v="3"/>
    <n v="365"/>
    <s v="No"/>
    <s v="No"/>
    <s v="Si"/>
    <s v="Si"/>
    <s v="Si"/>
    <s v="No"/>
    <d v="2027-05-01T00:00:00"/>
    <s v=""/>
  </r>
  <r>
    <x v="386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387"/>
    <s v="22271"/>
    <x v="46"/>
    <n v="21"/>
    <m/>
    <m/>
    <x v="60"/>
    <x v="61"/>
    <x v="1"/>
    <n v="0.88888888888888884"/>
    <m/>
    <s v="TAPA CODIGO"/>
    <s v="Excluir"/>
    <d v="2026-05-12T00:00:00"/>
    <n v="11088"/>
    <n v="66528"/>
    <n v="206.23679999999999"/>
    <x v="46"/>
    <x v="2"/>
    <n v="270"/>
    <s v="No"/>
    <s v="No"/>
    <s v="Si"/>
    <s v="Si"/>
    <s v="Si"/>
    <s v="No"/>
    <d v="2027-01-07T00:00:00"/>
    <s v=""/>
  </r>
  <r>
    <x v="387"/>
    <s v="5252"/>
    <x v="6"/>
    <n v="19"/>
    <m/>
    <m/>
    <x v="63"/>
    <x v="64"/>
    <x v="1"/>
    <n v="0.83703703703703702"/>
    <m/>
    <s v="TAPA CODIGO"/>
    <s v="Excluir"/>
    <d v="2026-04-28T00:00:00"/>
    <n v="9120"/>
    <n v="54720"/>
    <n v="180.57599999999999"/>
    <x v="6"/>
    <x v="2"/>
    <n v="270"/>
    <s v="No"/>
    <s v="No"/>
    <s v="Si"/>
    <s v="Si"/>
    <s v="Si"/>
    <s v="No"/>
    <d v="2026-12-24T00:00:00"/>
    <s v=""/>
  </r>
  <r>
    <x v="388"/>
    <s v="2641"/>
    <x v="48"/>
    <n v="28"/>
    <m/>
    <m/>
    <x v="64"/>
    <x v="65"/>
    <x v="1"/>
    <n v="0.77777777777777779"/>
    <m/>
    <m/>
    <s v=""/>
    <d v="2026-04-12T00:00:00"/>
    <n v="13440"/>
    <n v="80640"/>
    <n v="266.11200000000002"/>
    <x v="48"/>
    <x v="2"/>
    <n v="270"/>
    <s v="No"/>
    <s v="No"/>
    <s v="Si"/>
    <s v="Si"/>
    <s v="Si"/>
    <s v="No"/>
    <d v="2026-12-08T00:00:00"/>
    <s v=""/>
  </r>
  <r>
    <x v="389"/>
    <s v="20050"/>
    <x v="37"/>
    <n v="61"/>
    <m/>
    <m/>
    <x v="48"/>
    <x v="49"/>
    <x v="1"/>
    <n v="0.99178082191780825"/>
    <m/>
    <m/>
    <s v=""/>
    <d v="2026-06-08T00:00:00"/>
    <n v="15860"/>
    <n v="95160"/>
    <n v="314.02800000000002"/>
    <x v="37"/>
    <x v="3"/>
    <n v="365"/>
    <s v="No"/>
    <s v="No"/>
    <s v="Si"/>
    <s v="Si"/>
    <s v="Si"/>
    <s v="No"/>
    <d v="2027-05-09T00:00:00"/>
    <s v=""/>
  </r>
  <r>
    <x v="390"/>
    <s v="20050"/>
    <x v="37"/>
    <n v="61"/>
    <m/>
    <m/>
    <x v="46"/>
    <x v="47"/>
    <x v="1"/>
    <n v="0.989041095890411"/>
    <m/>
    <m/>
    <s v=""/>
    <d v="2026-06-07T00:00:00"/>
    <n v="15860"/>
    <n v="95160"/>
    <n v="314.02800000000002"/>
    <x v="37"/>
    <x v="3"/>
    <n v="365"/>
    <s v="No"/>
    <s v="No"/>
    <s v="Si"/>
    <s v="Si"/>
    <s v="Si"/>
    <s v="No"/>
    <d v="2027-05-08T00:00:00"/>
    <s v=""/>
  </r>
  <r>
    <x v="391"/>
    <s v="20050"/>
    <x v="37"/>
    <n v="61"/>
    <m/>
    <m/>
    <x v="45"/>
    <x v="46"/>
    <x v="1"/>
    <n v="0.98630136986301364"/>
    <m/>
    <m/>
    <s v=""/>
    <d v="2026-06-06T00:00:00"/>
    <n v="15860"/>
    <n v="95160"/>
    <n v="314.02800000000002"/>
    <x v="37"/>
    <x v="3"/>
    <n v="365"/>
    <s v="No"/>
    <s v="No"/>
    <s v="Si"/>
    <s v="Si"/>
    <s v="Si"/>
    <s v="No"/>
    <d v="2027-05-07T00:00:00"/>
    <s v=""/>
  </r>
  <r>
    <x v="392"/>
    <s v="20050"/>
    <x v="37"/>
    <n v="61"/>
    <m/>
    <m/>
    <x v="45"/>
    <x v="46"/>
    <x v="1"/>
    <n v="0.98630136986301364"/>
    <m/>
    <m/>
    <s v=""/>
    <d v="2026-06-06T00:00:00"/>
    <n v="15860"/>
    <n v="95160"/>
    <n v="314.02800000000002"/>
    <x v="37"/>
    <x v="3"/>
    <n v="365"/>
    <s v="No"/>
    <s v="No"/>
    <s v="Si"/>
    <s v="Si"/>
    <s v="Si"/>
    <s v="No"/>
    <d v="2027-05-07T00:00:00"/>
    <s v=""/>
  </r>
  <r>
    <x v="39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394"/>
    <s v="9508"/>
    <x v="36"/>
    <n v="50"/>
    <m/>
    <m/>
    <x v="26"/>
    <x v="27"/>
    <x v="1"/>
    <n v="0.9945205479452055"/>
    <s v="S"/>
    <m/>
    <s v=""/>
    <d v="2026-06-09T00:00:00"/>
    <n v="19200"/>
    <n v="115200"/>
    <n v="241.92"/>
    <x v="36"/>
    <x v="3"/>
    <n v="365"/>
    <s v="No"/>
    <s v="No"/>
    <s v="Si"/>
    <s v="Si"/>
    <s v="Si"/>
    <s v="No"/>
    <d v="2027-05-10T00:00:00"/>
    <s v=""/>
  </r>
  <r>
    <x v="39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396"/>
    <s v="9508"/>
    <x v="36"/>
    <n v="60"/>
    <m/>
    <m/>
    <x v="65"/>
    <x v="66"/>
    <x v="1"/>
    <n v="0.96438356164383565"/>
    <m/>
    <m/>
    <s v=""/>
    <d v="2026-05-29T00:00:00"/>
    <n v="23040"/>
    <n v="138240"/>
    <n v="290.30399999999997"/>
    <x v="36"/>
    <x v="3"/>
    <n v="365"/>
    <s v="No"/>
    <s v="No"/>
    <s v="Si"/>
    <s v="Si"/>
    <s v="Si"/>
    <s v="No"/>
    <d v="2027-04-29T00:00:00"/>
    <s v=""/>
  </r>
  <r>
    <x v="397"/>
    <s v="9508"/>
    <x v="36"/>
    <n v="61"/>
    <m/>
    <m/>
    <x v="50"/>
    <x v="51"/>
    <x v="1"/>
    <n v="0.9726027397260274"/>
    <m/>
    <m/>
    <s v=""/>
    <d v="2026-06-01T00:00:00"/>
    <n v="23424"/>
    <n v="140544"/>
    <n v="295.14240000000001"/>
    <x v="36"/>
    <x v="3"/>
    <n v="365"/>
    <s v="No"/>
    <s v="No"/>
    <s v="Si"/>
    <s v="Si"/>
    <s v="Si"/>
    <s v="No"/>
    <d v="2027-05-02T00:00:00"/>
    <s v=""/>
  </r>
  <r>
    <x v="398"/>
    <s v="21730"/>
    <x v="45"/>
    <n v="59"/>
    <m/>
    <m/>
    <x v="30"/>
    <x v="31"/>
    <x v="1"/>
    <n v="0.85555555555555551"/>
    <m/>
    <m/>
    <s v=""/>
    <d v="2026-05-16T00:00:00"/>
    <n v="35400"/>
    <n v="212400"/>
    <n v="571.35599999999999"/>
    <x v="45"/>
    <x v="2"/>
    <n v="180"/>
    <s v="No"/>
    <s v="No"/>
    <s v="Si"/>
    <s v="Si"/>
    <s v="Si"/>
    <s v="No"/>
    <d v="2026-10-13T00:00:00"/>
    <s v=""/>
  </r>
  <r>
    <x v="399"/>
    <s v="20050"/>
    <x v="37"/>
    <n v="60"/>
    <n v="240"/>
    <m/>
    <x v="48"/>
    <x v="49"/>
    <x v="1"/>
    <n v="0.99178082191780825"/>
    <m/>
    <m/>
    <s v=""/>
    <d v="2026-06-08T00:00:00"/>
    <n v="15840"/>
    <n v="95040"/>
    <n v="313.63200000000001"/>
    <x v="37"/>
    <x v="3"/>
    <n v="365"/>
    <s v="No"/>
    <s v="No"/>
    <s v="Si"/>
    <s v="Si"/>
    <s v="Si"/>
    <s v="No"/>
    <d v="2027-05-09T00:00:00"/>
    <s v=""/>
  </r>
  <r>
    <x v="400"/>
    <s v="21155"/>
    <x v="49"/>
    <n v="18"/>
    <m/>
    <m/>
    <x v="20"/>
    <x v="21"/>
    <x v="1"/>
    <n v="0.92222222222222228"/>
    <m/>
    <m/>
    <s v=""/>
    <d v="2026-05-28T00:00:00"/>
    <n v="8640"/>
    <n v="51840"/>
    <n v="171.072"/>
    <x v="49"/>
    <x v="2"/>
    <n v="180"/>
    <s v="No"/>
    <s v="No"/>
    <s v="Si"/>
    <s v="Si"/>
    <s v="Si"/>
    <s v="No"/>
    <d v="2026-10-25T00:00:00"/>
    <s v=""/>
  </r>
  <r>
    <x v="401"/>
    <s v="21730"/>
    <x v="45"/>
    <n v="5"/>
    <m/>
    <m/>
    <x v="30"/>
    <x v="31"/>
    <x v="1"/>
    <n v="0.85555555555555551"/>
    <m/>
    <m/>
    <s v=""/>
    <d v="2026-05-16T00:00:00"/>
    <n v="3000"/>
    <n v="18000"/>
    <n v="48.42"/>
    <x v="45"/>
    <x v="2"/>
    <n v="180"/>
    <s v="No"/>
    <s v="No"/>
    <s v="Si"/>
    <s v="Si"/>
    <s v="Si"/>
    <s v="No"/>
    <d v="2026-10-13T00:00:00"/>
    <s v=""/>
  </r>
  <r>
    <x v="402"/>
    <s v="9508"/>
    <x v="36"/>
    <n v="61"/>
    <m/>
    <m/>
    <x v="4"/>
    <x v="5"/>
    <x v="1"/>
    <n v="0.99726027397260275"/>
    <s v="S"/>
    <s v="LLENANDO"/>
    <s v="Excluir"/>
    <d v="2026-06-10T00:00:00"/>
    <n v="23424"/>
    <n v="140544"/>
    <n v="295.14240000000001"/>
    <x v="36"/>
    <x v="3"/>
    <n v="365"/>
    <s v="No"/>
    <s v="No"/>
    <s v="Si"/>
    <s v="Si"/>
    <s v="Si"/>
    <s v="No"/>
    <d v="2027-05-11T00:00:00"/>
    <s v=""/>
  </r>
  <r>
    <x v="403"/>
    <s v="9508"/>
    <x v="36"/>
    <n v="61"/>
    <m/>
    <m/>
    <x v="4"/>
    <x v="5"/>
    <x v="1"/>
    <n v="0.99726027397260275"/>
    <s v="S"/>
    <s v="LLENANDO"/>
    <s v="Excluir"/>
    <d v="2026-06-10T00:00:00"/>
    <n v="23424"/>
    <n v="140544"/>
    <n v="295.14240000000001"/>
    <x v="36"/>
    <x v="3"/>
    <n v="365"/>
    <s v="No"/>
    <s v="No"/>
    <s v="Si"/>
    <s v="Si"/>
    <s v="Si"/>
    <s v="No"/>
    <d v="2027-05-11T00:00:00"/>
    <s v=""/>
  </r>
  <r>
    <x v="404"/>
    <s v="9508"/>
    <x v="36"/>
    <n v="61"/>
    <m/>
    <m/>
    <x v="66"/>
    <x v="67"/>
    <x v="1"/>
    <n v="0.95616438356164379"/>
    <m/>
    <m/>
    <s v=""/>
    <d v="2026-05-26T00:00:00"/>
    <n v="23424"/>
    <n v="140544"/>
    <n v="295.14240000000001"/>
    <x v="36"/>
    <x v="3"/>
    <n v="365"/>
    <s v="No"/>
    <s v="No"/>
    <s v="Si"/>
    <s v="Si"/>
    <s v="Si"/>
    <s v="No"/>
    <d v="2027-04-26T00:00:00"/>
    <s v=""/>
  </r>
  <r>
    <x v="405"/>
    <s v="9508"/>
    <x v="36"/>
    <n v="61"/>
    <m/>
    <m/>
    <x v="26"/>
    <x v="27"/>
    <x v="1"/>
    <n v="0.9945205479452055"/>
    <s v="S"/>
    <m/>
    <s v=""/>
    <d v="2026-06-09T00:00:00"/>
    <n v="23424"/>
    <n v="140544"/>
    <n v="295.14240000000001"/>
    <x v="36"/>
    <x v="3"/>
    <n v="365"/>
    <s v="No"/>
    <s v="No"/>
    <s v="Si"/>
    <s v="Si"/>
    <s v="Si"/>
    <s v="No"/>
    <d v="2027-05-10T00:00:00"/>
    <s v=""/>
  </r>
  <r>
    <x v="406"/>
    <s v="20050"/>
    <x v="37"/>
    <n v="61"/>
    <m/>
    <m/>
    <x v="45"/>
    <x v="46"/>
    <x v="1"/>
    <n v="0.98630136986301364"/>
    <m/>
    <m/>
    <s v=""/>
    <d v="2026-06-06T00:00:00"/>
    <n v="15860"/>
    <n v="95160"/>
    <n v="314.02800000000002"/>
    <x v="37"/>
    <x v="3"/>
    <n v="365"/>
    <s v="No"/>
    <s v="No"/>
    <s v="Si"/>
    <s v="Si"/>
    <s v="Si"/>
    <s v="No"/>
    <d v="2027-05-07T00:00:00"/>
    <s v=""/>
  </r>
  <r>
    <x v="407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408"/>
    <s v="9508"/>
    <x v="36"/>
    <n v="61"/>
    <m/>
    <m/>
    <x v="49"/>
    <x v="50"/>
    <x v="1"/>
    <n v="0.97534246575342465"/>
    <m/>
    <m/>
    <s v=""/>
    <d v="2026-06-02T00:00:00"/>
    <n v="23424"/>
    <n v="140544"/>
    <n v="295.14240000000001"/>
    <x v="36"/>
    <x v="3"/>
    <n v="365"/>
    <s v="No"/>
    <s v="No"/>
    <s v="Si"/>
    <s v="Si"/>
    <s v="Si"/>
    <s v="No"/>
    <d v="2027-05-03T00:00:00"/>
    <s v=""/>
  </r>
  <r>
    <x v="409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410"/>
    <s v="2222"/>
    <x v="33"/>
    <n v="12"/>
    <m/>
    <m/>
    <x v="67"/>
    <x v="68"/>
    <x v="3"/>
    <n v="0.85555555555555551"/>
    <m/>
    <m/>
    <s v=""/>
    <d v="2026-05-29T00:00:00"/>
    <n v="1152"/>
    <n v="27648"/>
    <n v="91.238399999999999"/>
    <x v="33"/>
    <x v="6"/>
    <n v="90"/>
    <s v="No"/>
    <s v="No"/>
    <s v="Si"/>
    <s v="Si"/>
    <s v="Si"/>
    <s v="No"/>
    <d v="2026-07-28T00:00:00"/>
    <s v=""/>
  </r>
  <r>
    <x v="411"/>
    <s v="2222"/>
    <x v="33"/>
    <n v="24"/>
    <m/>
    <m/>
    <x v="67"/>
    <x v="68"/>
    <x v="3"/>
    <n v="0.85555555555555551"/>
    <m/>
    <m/>
    <s v=""/>
    <d v="2026-05-29T00:00:00"/>
    <n v="2304"/>
    <n v="55296"/>
    <n v="182.4768"/>
    <x v="33"/>
    <x v="6"/>
    <n v="90"/>
    <s v="No"/>
    <s v="No"/>
    <s v="Si"/>
    <s v="Si"/>
    <s v="Si"/>
    <s v="No"/>
    <d v="2026-07-28T00:00:00"/>
    <s v=""/>
  </r>
  <r>
    <x v="412"/>
    <s v="12026"/>
    <x v="35"/>
    <n v="22"/>
    <n v="118"/>
    <m/>
    <x v="42"/>
    <x v="43"/>
    <x v="4"/>
    <n v="0.32222222222222224"/>
    <m/>
    <m/>
    <s v=""/>
    <d v="2026-02-09T00:00:00"/>
    <n v="2758"/>
    <n v="33096"/>
    <n v="198.57599999999999"/>
    <x v="35"/>
    <x v="6"/>
    <n v="180"/>
    <s v="No"/>
    <s v="Si"/>
    <s v="No"/>
    <s v="Si"/>
    <s v="Si"/>
    <s v="No"/>
    <d v="2026-07-09T00:00:00"/>
    <s v=""/>
  </r>
  <r>
    <x v="413"/>
    <s v="21703"/>
    <x v="50"/>
    <n v="8"/>
    <m/>
    <m/>
    <x v="68"/>
    <x v="69"/>
    <x v="2"/>
    <n v="0.78333333333333333"/>
    <m/>
    <m/>
    <s v=""/>
    <d v="2026-05-16T00:00:00"/>
    <n v="480"/>
    <n v="2880"/>
    <n v="57.6"/>
    <x v="50"/>
    <x v="6"/>
    <n v="120"/>
    <s v="No"/>
    <s v="No"/>
    <s v="Si"/>
    <s v="Si"/>
    <s v="Si"/>
    <s v="No"/>
    <d v="2026-08-14T00:00:00"/>
    <s v=""/>
  </r>
  <r>
    <x v="414"/>
    <s v="12026"/>
    <x v="35"/>
    <n v="20"/>
    <n v="107"/>
    <m/>
    <x v="42"/>
    <x v="43"/>
    <x v="4"/>
    <n v="0.32222222222222224"/>
    <m/>
    <m/>
    <s v=""/>
    <d v="2026-02-09T00:00:00"/>
    <n v="2507"/>
    <n v="30084"/>
    <n v="180.50399999999999"/>
    <x v="35"/>
    <x v="6"/>
    <n v="180"/>
    <s v="No"/>
    <s v="Si"/>
    <s v="No"/>
    <s v="Si"/>
    <s v="Si"/>
    <s v="No"/>
    <d v="2026-07-09T00:00:00"/>
    <s v=""/>
  </r>
  <r>
    <x v="415"/>
    <s v="21703"/>
    <x v="50"/>
    <n v="2"/>
    <m/>
    <m/>
    <x v="69"/>
    <x v="70"/>
    <x v="2"/>
    <n v="0.83333333333333337"/>
    <m/>
    <m/>
    <s v=""/>
    <d v="2026-05-22T00:00:00"/>
    <n v="120"/>
    <n v="720"/>
    <n v="14.4"/>
    <x v="50"/>
    <x v="6"/>
    <n v="120"/>
    <s v="No"/>
    <s v="No"/>
    <s v="Si"/>
    <s v="Si"/>
    <s v="Si"/>
    <s v="No"/>
    <d v="2026-08-20T00:00:00"/>
    <s v=""/>
  </r>
  <r>
    <x v="416"/>
    <s v="7078"/>
    <x v="31"/>
    <n v="2"/>
    <m/>
    <m/>
    <x v="70"/>
    <x v="71"/>
    <x v="2"/>
    <n v="0.90833333333333333"/>
    <m/>
    <m/>
    <s v=""/>
    <d v="2026-05-31T00:00:00"/>
    <n v="104"/>
    <n v="1560"/>
    <n v="15.6"/>
    <x v="31"/>
    <x v="6"/>
    <n v="120"/>
    <s v="No"/>
    <s v="No"/>
    <s v="Si"/>
    <s v="Si"/>
    <s v="Si"/>
    <s v="No"/>
    <d v="2026-08-29T00:00:00"/>
    <s v=""/>
  </r>
  <r>
    <x v="417"/>
    <s v="12026"/>
    <x v="35"/>
    <n v="24"/>
    <m/>
    <m/>
    <x v="42"/>
    <x v="43"/>
    <x v="4"/>
    <n v="0.32222222222222224"/>
    <m/>
    <m/>
    <s v=""/>
    <d v="2026-02-09T00:00:00"/>
    <n v="2880"/>
    <n v="34560"/>
    <n v="207.36"/>
    <x v="35"/>
    <x v="6"/>
    <n v="180"/>
    <s v="No"/>
    <s v="Si"/>
    <s v="No"/>
    <s v="Si"/>
    <s v="Si"/>
    <s v="No"/>
    <d v="2026-07-09T00:00:00"/>
    <s v=""/>
  </r>
  <r>
    <x v="418"/>
    <s v="12026"/>
    <x v="35"/>
    <n v="24"/>
    <m/>
    <m/>
    <x v="42"/>
    <x v="43"/>
    <x v="4"/>
    <n v="0.32222222222222224"/>
    <m/>
    <m/>
    <s v=""/>
    <d v="2026-02-09T00:00:00"/>
    <n v="2880"/>
    <n v="34560"/>
    <n v="207.36"/>
    <x v="35"/>
    <x v="6"/>
    <n v="180"/>
    <s v="No"/>
    <s v="Si"/>
    <s v="No"/>
    <s v="Si"/>
    <s v="Si"/>
    <s v="No"/>
    <d v="2026-07-09T00:00:00"/>
    <s v=""/>
  </r>
  <r>
    <x v="419"/>
    <m/>
    <x v="12"/>
    <m/>
    <m/>
    <m/>
    <x v="0"/>
    <x v="1"/>
    <x v="0"/>
    <s v=""/>
    <s v="ESTANTERIA DAÑADA"/>
    <m/>
    <s v=""/>
    <s v=""/>
    <s v=""/>
    <s v=""/>
    <s v=""/>
    <x v="12"/>
    <x v="4"/>
    <s v=""/>
    <s v=""/>
    <s v=""/>
    <s v=""/>
    <s v=""/>
    <s v=""/>
    <s v=""/>
    <s v=""/>
    <s v="V"/>
  </r>
  <r>
    <x v="420"/>
    <s v="12026"/>
    <x v="35"/>
    <n v="24"/>
    <m/>
    <m/>
    <x v="42"/>
    <x v="43"/>
    <x v="4"/>
    <n v="0.32222222222222224"/>
    <m/>
    <m/>
    <s v=""/>
    <d v="2026-02-09T00:00:00"/>
    <n v="2880"/>
    <n v="34560"/>
    <n v="207.36"/>
    <x v="35"/>
    <x v="6"/>
    <n v="180"/>
    <s v="No"/>
    <s v="Si"/>
    <s v="No"/>
    <s v="Si"/>
    <s v="Si"/>
    <s v="No"/>
    <d v="2026-07-09T00:00:00"/>
    <s v=""/>
  </r>
  <r>
    <x v="421"/>
    <s v="2882"/>
    <x v="34"/>
    <n v="8"/>
    <m/>
    <m/>
    <x v="41"/>
    <x v="42"/>
    <x v="3"/>
    <n v="0.91111111111111109"/>
    <m/>
    <m/>
    <s v=""/>
    <d v="2026-06-03T00:00:00"/>
    <n v="800"/>
    <n v="4800"/>
    <n v="72"/>
    <x v="34"/>
    <x v="6"/>
    <n v="90"/>
    <s v="No"/>
    <s v="No"/>
    <s v="Si"/>
    <s v="Si"/>
    <s v="Si"/>
    <s v="No"/>
    <d v="2026-08-02T00:00:00"/>
    <s v=""/>
  </r>
  <r>
    <x v="42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423"/>
    <s v="12026"/>
    <x v="35"/>
    <n v="21"/>
    <m/>
    <m/>
    <x v="71"/>
    <x v="72"/>
    <x v="4"/>
    <n v="0.31666666666666665"/>
    <m/>
    <m/>
    <s v=""/>
    <d v="2026-02-08T00:00:00"/>
    <n v="2520"/>
    <n v="30240"/>
    <n v="181.44"/>
    <x v="35"/>
    <x v="6"/>
    <n v="180"/>
    <s v="No"/>
    <s v="Si"/>
    <s v="No"/>
    <s v="Si"/>
    <s v="Si"/>
    <s v="No"/>
    <d v="2026-07-08T00:00:00"/>
    <s v=""/>
  </r>
  <r>
    <x v="424"/>
    <s v="7078"/>
    <x v="31"/>
    <n v="30"/>
    <m/>
    <m/>
    <x v="35"/>
    <x v="36"/>
    <x v="2"/>
    <n v="0.96666666666666667"/>
    <m/>
    <m/>
    <s v=""/>
    <d v="2026-06-07T00:00:00"/>
    <n v="1560"/>
    <n v="23400"/>
    <n v="234"/>
    <x v="31"/>
    <x v="6"/>
    <n v="120"/>
    <s v="No"/>
    <s v="No"/>
    <s v="Si"/>
    <s v="Si"/>
    <s v="Si"/>
    <s v="No"/>
    <d v="2026-09-05T00:00:00"/>
    <s v=""/>
  </r>
  <r>
    <x v="425"/>
    <s v="7078"/>
    <x v="31"/>
    <n v="10"/>
    <m/>
    <m/>
    <x v="35"/>
    <x v="36"/>
    <x v="2"/>
    <n v="0.96666666666666667"/>
    <m/>
    <m/>
    <s v=""/>
    <d v="2026-06-07T00:00:00"/>
    <n v="520"/>
    <n v="7800"/>
    <n v="78"/>
    <x v="31"/>
    <x v="6"/>
    <n v="120"/>
    <s v="No"/>
    <s v="No"/>
    <s v="Si"/>
    <s v="Si"/>
    <s v="Si"/>
    <s v="No"/>
    <d v="2026-09-05T00:00:00"/>
    <s v=""/>
  </r>
  <r>
    <x v="426"/>
    <s v="21173"/>
    <x v="51"/>
    <n v="9"/>
    <m/>
    <m/>
    <x v="37"/>
    <x v="38"/>
    <x v="3"/>
    <n v="0.7"/>
    <m/>
    <m/>
    <s v=""/>
    <d v="2026-05-06T00:00:00"/>
    <n v="468"/>
    <n v="7020"/>
    <n v="70.2"/>
    <x v="51"/>
    <x v="6"/>
    <n v="120"/>
    <s v="No"/>
    <s v="No"/>
    <s v="No"/>
    <s v="Si"/>
    <s v="Si"/>
    <s v="No"/>
    <d v="2026-08-04T00:00:00"/>
    <s v=""/>
  </r>
  <r>
    <x v="427"/>
    <s v="2222"/>
    <x v="33"/>
    <n v="2"/>
    <m/>
    <m/>
    <x v="67"/>
    <x v="68"/>
    <x v="3"/>
    <n v="0.85555555555555551"/>
    <m/>
    <m/>
    <s v=""/>
    <d v="2026-05-29T00:00:00"/>
    <n v="192"/>
    <n v="4608"/>
    <n v="15.2064"/>
    <x v="33"/>
    <x v="6"/>
    <n v="90"/>
    <s v="No"/>
    <s v="No"/>
    <s v="Si"/>
    <s v="Si"/>
    <s v="Si"/>
    <s v="No"/>
    <d v="2026-07-28T00:00:00"/>
    <s v=""/>
  </r>
  <r>
    <x v="428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429"/>
    <s v="21959"/>
    <x v="52"/>
    <n v="2"/>
    <m/>
    <m/>
    <x v="72"/>
    <x v="73"/>
    <x v="2"/>
    <n v="0.85"/>
    <m/>
    <m/>
    <s v=""/>
    <d v="2026-05-24T00:00:00"/>
    <n v="176"/>
    <n v="1056"/>
    <n v="15.84"/>
    <x v="52"/>
    <x v="6"/>
    <n v="120"/>
    <s v="No"/>
    <s v="No"/>
    <s v="Si"/>
    <s v="Si"/>
    <s v="Si"/>
    <s v="No"/>
    <d v="2026-08-22T00:00:00"/>
    <s v=""/>
  </r>
  <r>
    <x v="430"/>
    <s v="2222"/>
    <x v="33"/>
    <n v="4"/>
    <m/>
    <m/>
    <x v="67"/>
    <x v="68"/>
    <x v="3"/>
    <n v="0.85555555555555551"/>
    <s v="LADEADO"/>
    <m/>
    <s v=""/>
    <d v="2026-05-29T00:00:00"/>
    <n v="384"/>
    <n v="9216"/>
    <n v="30.412800000000001"/>
    <x v="33"/>
    <x v="6"/>
    <n v="90"/>
    <s v="No"/>
    <s v="No"/>
    <s v="Si"/>
    <s v="Si"/>
    <s v="Si"/>
    <s v="No"/>
    <d v="2026-07-28T00:00:00"/>
    <s v=""/>
  </r>
  <r>
    <x v="431"/>
    <s v="21173"/>
    <x v="51"/>
    <n v="2"/>
    <m/>
    <m/>
    <x v="37"/>
    <x v="38"/>
    <x v="3"/>
    <n v="0.7"/>
    <m/>
    <m/>
    <s v=""/>
    <d v="2026-05-06T00:00:00"/>
    <n v="104"/>
    <n v="1560"/>
    <n v="15.6"/>
    <x v="51"/>
    <x v="6"/>
    <n v="120"/>
    <s v="No"/>
    <s v="No"/>
    <s v="No"/>
    <s v="Si"/>
    <s v="Si"/>
    <s v="No"/>
    <d v="2026-08-04T00:00:00"/>
    <s v=""/>
  </r>
  <r>
    <x v="432"/>
    <s v="5632"/>
    <x v="53"/>
    <n v="3"/>
    <m/>
    <m/>
    <x v="73"/>
    <x v="74"/>
    <x v="2"/>
    <n v="0.53333333333333333"/>
    <m/>
    <s v="TAPA CODIGO"/>
    <s v="Excluir"/>
    <d v="2026-03-19T00:00:00"/>
    <n v="1008"/>
    <n v="6048"/>
    <n v="28.607040000000001"/>
    <x v="53"/>
    <x v="2"/>
    <n v="180"/>
    <s v="No"/>
    <s v="No"/>
    <s v="No"/>
    <s v="Si"/>
    <s v="Si"/>
    <s v="No"/>
    <d v="2026-08-16T00:00:00"/>
    <s v=""/>
  </r>
  <r>
    <x v="433"/>
    <s v="22315"/>
    <x v="54"/>
    <n v="6"/>
    <m/>
    <m/>
    <x v="74"/>
    <x v="75"/>
    <x v="3"/>
    <n v="0.43888888888888888"/>
    <m/>
    <m/>
    <s v=""/>
    <d v="2026-03-02T00:00:00"/>
    <n v="2880"/>
    <n v="17280"/>
    <n v="57.024000000000001"/>
    <x v="54"/>
    <x v="2"/>
    <n v="180"/>
    <s v="No"/>
    <s v="Si"/>
    <s v="No"/>
    <s v="Si"/>
    <s v="No"/>
    <s v="No"/>
    <d v="2026-07-30T00:00:00"/>
    <s v=""/>
  </r>
  <r>
    <x v="433"/>
    <s v="14703"/>
    <x v="55"/>
    <n v="7"/>
    <m/>
    <m/>
    <x v="75"/>
    <x v="76"/>
    <x v="1"/>
    <n v="0.77222222222222225"/>
    <m/>
    <s v="TAPA CODIGO"/>
    <s v="Excluir"/>
    <d v="2026-05-01T00:00:00"/>
    <n v="3360"/>
    <n v="20160"/>
    <n v="66.528000000000006"/>
    <x v="55"/>
    <x v="2"/>
    <n v="180"/>
    <s v="No"/>
    <s v="No"/>
    <s v="Si"/>
    <s v="Si"/>
    <s v="Si"/>
    <s v="No"/>
    <d v="2026-09-28T00:00:00"/>
    <s v=""/>
  </r>
  <r>
    <x v="434"/>
    <s v="1428"/>
    <x v="17"/>
    <n v="24"/>
    <m/>
    <m/>
    <x v="76"/>
    <x v="77"/>
    <x v="1"/>
    <n v="0.53333333333333333"/>
    <m/>
    <s v="TAPA CODIGO"/>
    <s v="Excluir"/>
    <d v="2026-02-05T00:00:00"/>
    <n v="11520"/>
    <n v="69120"/>
    <n v="245.376"/>
    <x v="17"/>
    <x v="2"/>
    <n v="270"/>
    <s v="No"/>
    <s v="No"/>
    <s v="No"/>
    <s v="Si"/>
    <s v="Si"/>
    <s v="No"/>
    <d v="2026-10-03T00:00:00"/>
    <s v=""/>
  </r>
  <r>
    <x v="435"/>
    <s v="22271"/>
    <x v="46"/>
    <n v="24"/>
    <m/>
    <m/>
    <x v="77"/>
    <x v="78"/>
    <x v="1"/>
    <n v="0.8925925925925926"/>
    <m/>
    <s v="TAPA CODIGO"/>
    <s v="Excluir"/>
    <d v="2026-05-13T00:00:00"/>
    <n v="12672"/>
    <n v="76032"/>
    <n v="235.69919999999999"/>
    <x v="46"/>
    <x v="2"/>
    <n v="270"/>
    <s v="No"/>
    <s v="No"/>
    <s v="Si"/>
    <s v="Si"/>
    <s v="Si"/>
    <s v="No"/>
    <d v="2027-01-08T00:00:00"/>
    <s v=""/>
  </r>
  <r>
    <x v="436"/>
    <s v="9672"/>
    <x v="25"/>
    <n v="18"/>
    <m/>
    <m/>
    <x v="77"/>
    <x v="78"/>
    <x v="1"/>
    <n v="0.8925925925925926"/>
    <m/>
    <s v="TAPA CODIGO"/>
    <s v="Excluir"/>
    <d v="2026-05-13T00:00:00"/>
    <n v="10800"/>
    <n v="64800"/>
    <n v="174.31200000000001"/>
    <x v="25"/>
    <x v="2"/>
    <n v="270"/>
    <s v="No"/>
    <s v="No"/>
    <s v="Si"/>
    <s v="Si"/>
    <s v="Si"/>
    <s v="No"/>
    <d v="2027-01-08T00:00:00"/>
    <s v=""/>
  </r>
  <r>
    <x v="437"/>
    <s v="1428"/>
    <x v="17"/>
    <n v="18"/>
    <m/>
    <m/>
    <x v="78"/>
    <x v="79"/>
    <x v="1"/>
    <n v="0.91111111111111109"/>
    <m/>
    <s v="TAPA CODIGO"/>
    <s v="Excluir"/>
    <d v="2026-05-18T00:00:00"/>
    <n v="8640"/>
    <n v="51840"/>
    <n v="184.03200000000001"/>
    <x v="17"/>
    <x v="2"/>
    <n v="270"/>
    <s v="No"/>
    <s v="No"/>
    <s v="Si"/>
    <s v="Si"/>
    <s v="Si"/>
    <s v="No"/>
    <d v="2027-01-13T00:00:00"/>
    <s v=""/>
  </r>
  <r>
    <x v="438"/>
    <s v="22271"/>
    <x v="46"/>
    <n v="18"/>
    <m/>
    <m/>
    <x v="79"/>
    <x v="80"/>
    <x v="1"/>
    <n v="0.937037037037037"/>
    <m/>
    <s v="TAPA CODIGO"/>
    <s v="Excluir"/>
    <d v="2026-05-25T00:00:00"/>
    <n v="9504"/>
    <n v="57024"/>
    <n v="176.77440000000001"/>
    <x v="46"/>
    <x v="2"/>
    <n v="270"/>
    <s v="No"/>
    <s v="No"/>
    <s v="Si"/>
    <s v="Si"/>
    <s v="Si"/>
    <s v="No"/>
    <d v="2027-01-20T00:00:00"/>
    <s v=""/>
  </r>
  <r>
    <x v="439"/>
    <s v="22271"/>
    <x v="46"/>
    <n v="7"/>
    <m/>
    <m/>
    <x v="77"/>
    <x v="78"/>
    <x v="1"/>
    <n v="0.8925925925925926"/>
    <m/>
    <s v="TAPA CODIGO"/>
    <s v="Excluir"/>
    <d v="2026-05-13T00:00:00"/>
    <n v="3696"/>
    <n v="22176"/>
    <n v="68.745599999999996"/>
    <x v="46"/>
    <x v="2"/>
    <n v="270"/>
    <s v="No"/>
    <s v="No"/>
    <s v="Si"/>
    <s v="Si"/>
    <s v="Si"/>
    <s v="No"/>
    <d v="2027-01-08T00:00:00"/>
    <s v=""/>
  </r>
  <r>
    <x v="440"/>
    <s v="22284"/>
    <x v="56"/>
    <m/>
    <n v="14"/>
    <m/>
    <x v="80"/>
    <x v="81"/>
    <x v="4"/>
    <n v="0.66666666666666663"/>
    <m/>
    <s v="SALDO ND"/>
    <s v="Excluir"/>
    <d v="2026-05-22T00:00:00"/>
    <n v="14"/>
    <n v="14"/>
    <n v="4.1999999999999997E-3"/>
    <x v="56"/>
    <x v="9"/>
    <n v="60"/>
    <s v="No"/>
    <s v="No"/>
    <s v="No"/>
    <s v="Si"/>
    <s v="Si"/>
    <s v="No"/>
    <d v="2026-07-06T00:00:00"/>
    <s v=""/>
  </r>
  <r>
    <x v="440"/>
    <s v="22202"/>
    <x v="57"/>
    <m/>
    <n v="3"/>
    <m/>
    <x v="81"/>
    <x v="82"/>
    <x v="4"/>
    <n v="0.6333333333333333"/>
    <m/>
    <s v="SALDO ND"/>
    <s v="Excluir"/>
    <d v="2026-05-20T00:00:00"/>
    <n v="3"/>
    <n v="3"/>
    <n v="8.9999999999999998E-4"/>
    <x v="57"/>
    <x v="9"/>
    <n v="60"/>
    <s v="No"/>
    <s v="No"/>
    <s v="No"/>
    <s v="Si"/>
    <s v="Si"/>
    <s v="No"/>
    <d v="2026-07-04T00:00:00"/>
    <s v=""/>
  </r>
  <r>
    <x v="440"/>
    <s v="31"/>
    <x v="58"/>
    <m/>
    <n v="2"/>
    <m/>
    <x v="82"/>
    <x v="83"/>
    <x v="4"/>
    <n v="0.75"/>
    <s v="SEGUNDO NIVEL"/>
    <s v="SALDO ND"/>
    <s v="Excluir"/>
    <d v="2026-05-27T00:00:00"/>
    <n v="2"/>
    <n v="2"/>
    <n v="5.9999999999999995E-4"/>
    <x v="58"/>
    <x v="9"/>
    <n v="60"/>
    <s v="No"/>
    <s v="No"/>
    <s v="Si"/>
    <s v="Si"/>
    <s v="Si"/>
    <s v="No"/>
    <d v="2026-07-11T00:00:00"/>
    <s v=""/>
  </r>
  <r>
    <x v="440"/>
    <s v="22202"/>
    <x v="57"/>
    <m/>
    <n v="2"/>
    <m/>
    <x v="81"/>
    <x v="82"/>
    <x v="4"/>
    <n v="0.6333333333333333"/>
    <m/>
    <s v="SALDO ND"/>
    <s v="Excluir"/>
    <d v="2026-05-20T00:00:00"/>
    <n v="2"/>
    <n v="2"/>
    <n v="5.9999999999999995E-4"/>
    <x v="57"/>
    <x v="9"/>
    <n v="60"/>
    <s v="No"/>
    <s v="No"/>
    <s v="No"/>
    <s v="Si"/>
    <s v="Si"/>
    <s v="No"/>
    <d v="2026-07-04T00:00:00"/>
    <s v=""/>
  </r>
  <r>
    <x v="440"/>
    <s v="22284"/>
    <x v="56"/>
    <m/>
    <n v="10"/>
    <m/>
    <x v="83"/>
    <x v="84"/>
    <x v="4"/>
    <n v="0.51666666666666672"/>
    <m/>
    <s v="SALDO ND"/>
    <s v="Excluir"/>
    <d v="2026-05-13T00:00:00"/>
    <n v="10"/>
    <n v="10"/>
    <n v="3.0000000000000001E-3"/>
    <x v="56"/>
    <x v="9"/>
    <n v="60"/>
    <s v="No"/>
    <s v="No"/>
    <s v="No"/>
    <s v="Si"/>
    <s v="Si"/>
    <s v="No"/>
    <d v="2026-06-27T00:00:00"/>
    <s v=""/>
  </r>
  <r>
    <x v="440"/>
    <s v="22284"/>
    <x v="56"/>
    <n v="1"/>
    <m/>
    <m/>
    <x v="80"/>
    <x v="81"/>
    <x v="4"/>
    <n v="0.66666666666666663"/>
    <m/>
    <s v="SALDO ND"/>
    <s v="Excluir"/>
    <d v="2026-05-22T00:00:00"/>
    <n v="16"/>
    <n v="16"/>
    <n v="4.7999999999999996E-3"/>
    <x v="56"/>
    <x v="9"/>
    <n v="60"/>
    <s v="No"/>
    <s v="No"/>
    <s v="No"/>
    <s v="Si"/>
    <s v="Si"/>
    <s v="No"/>
    <d v="2026-07-06T00:00:00"/>
    <s v=""/>
  </r>
  <r>
    <x v="440"/>
    <s v="2976"/>
    <x v="26"/>
    <n v="7"/>
    <m/>
    <m/>
    <x v="22"/>
    <x v="23"/>
    <x v="1"/>
    <n v="0.88888888888888884"/>
    <m/>
    <s v="TAPA CODIGO"/>
    <s v="Excluir"/>
    <d v="2026-05-22T00:00:00"/>
    <n v="3360"/>
    <n v="20160"/>
    <n v="66.528000000000006"/>
    <x v="26"/>
    <x v="2"/>
    <n v="180"/>
    <s v="No"/>
    <s v="No"/>
    <s v="Si"/>
    <s v="Si"/>
    <s v="Si"/>
    <s v="No"/>
    <d v="2026-10-19T00:00:00"/>
    <s v=""/>
  </r>
  <r>
    <x v="440"/>
    <s v="2976"/>
    <x v="26"/>
    <n v="4"/>
    <m/>
    <m/>
    <x v="22"/>
    <x v="23"/>
    <x v="1"/>
    <n v="0.88888888888888884"/>
    <m/>
    <s v="TAPA CODIGO"/>
    <s v="Excluir"/>
    <d v="2026-05-22T00:00:00"/>
    <n v="1920"/>
    <n v="11520"/>
    <n v="38.015999999999998"/>
    <x v="26"/>
    <x v="2"/>
    <n v="180"/>
    <s v="No"/>
    <s v="No"/>
    <s v="Si"/>
    <s v="Si"/>
    <s v="Si"/>
    <s v="No"/>
    <d v="2026-10-19T00:00:00"/>
    <s v=""/>
  </r>
  <r>
    <x v="440"/>
    <s v="3228"/>
    <x v="42"/>
    <n v="6"/>
    <m/>
    <m/>
    <x v="84"/>
    <x v="85"/>
    <x v="1"/>
    <n v="0.90740740740740744"/>
    <m/>
    <s v="TAPA CODIGO"/>
    <s v="Excluir"/>
    <d v="2026-05-17T00:00:00"/>
    <n v="3600"/>
    <n v="21600"/>
    <n v="58.103999999999999"/>
    <x v="42"/>
    <x v="2"/>
    <n v="270"/>
    <s v="No"/>
    <s v="No"/>
    <s v="Si"/>
    <s v="Si"/>
    <s v="Si"/>
    <s v="No"/>
    <d v="2027-01-12T00:00:00"/>
    <s v=""/>
  </r>
  <r>
    <x v="440"/>
    <s v="22006"/>
    <x v="59"/>
    <n v="4"/>
    <n v="338"/>
    <m/>
    <x v="85"/>
    <x v="86"/>
    <x v="1"/>
    <n v="0.76666666666666672"/>
    <m/>
    <s v="TAPA CODIGO"/>
    <s v="Excluir"/>
    <d v="2026-04-09T00:00:00"/>
    <n v="1338"/>
    <n v="16056"/>
    <n v="52.9848"/>
    <x v="59"/>
    <x v="2"/>
    <n v="270"/>
    <s v="No"/>
    <s v="No"/>
    <s v="Si"/>
    <s v="Si"/>
    <s v="Si"/>
    <s v="No"/>
    <d v="2026-12-05T00:00:00"/>
    <s v=""/>
  </r>
  <r>
    <x v="440"/>
    <s v="2174"/>
    <x v="60"/>
    <n v="1"/>
    <m/>
    <m/>
    <x v="86"/>
    <x v="87"/>
    <x v="1"/>
    <n v="0.95185185185185184"/>
    <m/>
    <s v="TAPA CODIGO"/>
    <s v="Excluir"/>
    <d v="2026-05-29T00:00:00"/>
    <n v="480"/>
    <n v="2880"/>
    <n v="9.5039999999999996"/>
    <x v="60"/>
    <x v="2"/>
    <n v="270"/>
    <s v="No"/>
    <s v="No"/>
    <s v="Si"/>
    <s v="Si"/>
    <s v="Si"/>
    <s v="No"/>
    <d v="2027-01-24T00:00:00"/>
    <s v=""/>
  </r>
  <r>
    <x v="440"/>
    <s v="23121"/>
    <x v="44"/>
    <n v="12"/>
    <m/>
    <m/>
    <x v="56"/>
    <x v="57"/>
    <x v="1"/>
    <n v="0.93333333333333335"/>
    <m/>
    <s v="TAPA CODIGO"/>
    <s v="Excluir"/>
    <d v="2026-05-30T00:00:00"/>
    <n v="5760"/>
    <n v="34560"/>
    <n v="114.048"/>
    <x v="44"/>
    <x v="2"/>
    <n v="180"/>
    <s v="No"/>
    <s v="No"/>
    <s v="Si"/>
    <s v="Si"/>
    <s v="Si"/>
    <s v="No"/>
    <d v="2026-10-27T00:00:00"/>
    <s v=""/>
  </r>
  <r>
    <x v="440"/>
    <s v="23121"/>
    <x v="44"/>
    <n v="7"/>
    <m/>
    <m/>
    <x v="56"/>
    <x v="57"/>
    <x v="1"/>
    <n v="0.93333333333333335"/>
    <m/>
    <s v="TAPA CODIGO"/>
    <s v="Excluir"/>
    <d v="2026-05-30T00:00:00"/>
    <n v="3360"/>
    <n v="20160"/>
    <n v="66.528000000000006"/>
    <x v="44"/>
    <x v="2"/>
    <n v="180"/>
    <s v="No"/>
    <s v="No"/>
    <s v="Si"/>
    <s v="Si"/>
    <s v="Si"/>
    <s v="No"/>
    <d v="2026-10-27T00:00:00"/>
    <s v=""/>
  </r>
  <r>
    <x v="440"/>
    <s v="14709"/>
    <x v="30"/>
    <n v="12"/>
    <m/>
    <m/>
    <x v="87"/>
    <x v="88"/>
    <x v="1"/>
    <n v="0.85"/>
    <m/>
    <s v="TAPA CODIGO"/>
    <s v="Excluir"/>
    <d v="2026-05-15T00:00:00"/>
    <n v="5760"/>
    <n v="34560"/>
    <n v="114.048"/>
    <x v="30"/>
    <x v="2"/>
    <n v="180"/>
    <s v="No"/>
    <s v="No"/>
    <s v="Si"/>
    <s v="Si"/>
    <s v="Si"/>
    <s v="No"/>
    <d v="2026-10-12T00:00:00"/>
    <s v=""/>
  </r>
  <r>
    <x v="440"/>
    <s v="14709"/>
    <x v="30"/>
    <n v="7"/>
    <m/>
    <m/>
    <x v="76"/>
    <x v="77"/>
    <x v="1"/>
    <n v="0.8"/>
    <m/>
    <s v="TAPA CODIGO"/>
    <s v="Excluir"/>
    <d v="2026-05-06T00:00:00"/>
    <n v="3360"/>
    <n v="20160"/>
    <n v="66.528000000000006"/>
    <x v="30"/>
    <x v="2"/>
    <n v="180"/>
    <s v="No"/>
    <s v="No"/>
    <s v="Si"/>
    <s v="Si"/>
    <s v="Si"/>
    <s v="No"/>
    <d v="2026-10-03T00:00:00"/>
    <s v=""/>
  </r>
  <r>
    <x v="440"/>
    <s v="22006"/>
    <x v="59"/>
    <n v="8"/>
    <m/>
    <m/>
    <x v="88"/>
    <x v="89"/>
    <x v="1"/>
    <n v="0.76296296296296295"/>
    <m/>
    <s v="TAPA CODIGO"/>
    <s v="Excluir"/>
    <d v="2026-04-08T00:00:00"/>
    <n v="2000"/>
    <n v="24000"/>
    <n v="79.2"/>
    <x v="59"/>
    <x v="2"/>
    <n v="270"/>
    <s v="No"/>
    <s v="No"/>
    <s v="Si"/>
    <s v="Si"/>
    <s v="Si"/>
    <s v="No"/>
    <d v="2026-12-04T00:00:00"/>
    <s v=""/>
  </r>
  <r>
    <x v="440"/>
    <s v="2174"/>
    <x v="60"/>
    <n v="6"/>
    <m/>
    <m/>
    <x v="89"/>
    <x v="90"/>
    <x v="1"/>
    <n v="0.96296296296296291"/>
    <m/>
    <s v="TAPA CODIGO"/>
    <s v="Excluir"/>
    <d v="2026-06-01T00:00:00"/>
    <n v="2880"/>
    <n v="17280"/>
    <n v="57.024000000000001"/>
    <x v="60"/>
    <x v="2"/>
    <n v="270"/>
    <s v="No"/>
    <s v="No"/>
    <s v="Si"/>
    <s v="Si"/>
    <s v="Si"/>
    <s v="No"/>
    <d v="2027-01-27T00:00:00"/>
    <s v=""/>
  </r>
  <r>
    <x v="440"/>
    <s v="2174"/>
    <x v="60"/>
    <n v="8"/>
    <m/>
    <m/>
    <x v="86"/>
    <x v="87"/>
    <x v="1"/>
    <n v="0.95185185185185184"/>
    <m/>
    <s v="TAPA CODIGO"/>
    <s v="Excluir"/>
    <d v="2026-05-29T00:00:00"/>
    <n v="3840"/>
    <n v="23040"/>
    <n v="76.031999999999996"/>
    <x v="60"/>
    <x v="2"/>
    <n v="270"/>
    <s v="No"/>
    <s v="No"/>
    <s v="Si"/>
    <s v="Si"/>
    <s v="Si"/>
    <s v="No"/>
    <d v="2027-01-24T00:00:00"/>
    <s v=""/>
  </r>
  <r>
    <x v="440"/>
    <s v="5255"/>
    <x v="22"/>
    <n v="12"/>
    <m/>
    <m/>
    <x v="28"/>
    <x v="29"/>
    <x v="1"/>
    <n v="0.75"/>
    <m/>
    <s v="TAPA CODIGO"/>
    <s v="Excluir"/>
    <d v="2026-04-27T00:00:00"/>
    <n v="5760"/>
    <n v="34560"/>
    <n v="114.048"/>
    <x v="22"/>
    <x v="2"/>
    <n v="180"/>
    <s v="No"/>
    <s v="No"/>
    <s v="Si"/>
    <s v="Si"/>
    <s v="Si"/>
    <s v="No"/>
    <d v="2026-09-24T00:00:00"/>
    <s v=""/>
  </r>
  <r>
    <x v="440"/>
    <s v="5255"/>
    <x v="22"/>
    <n v="5"/>
    <m/>
    <m/>
    <x v="90"/>
    <x v="91"/>
    <x v="3"/>
    <n v="0.38333333333333336"/>
    <m/>
    <s v="TAPA CODIGO"/>
    <s v="Excluir"/>
    <d v="2026-02-20T00:00:00"/>
    <n v="2400"/>
    <n v="14400"/>
    <n v="47.52"/>
    <x v="22"/>
    <x v="2"/>
    <n v="180"/>
    <s v="No"/>
    <s v="Si"/>
    <s v="No"/>
    <s v="Si"/>
    <s v="No"/>
    <s v="No"/>
    <d v="2026-07-20T00:00:00"/>
    <s v=""/>
  </r>
  <r>
    <x v="440"/>
    <s v="5255"/>
    <x v="22"/>
    <n v="7"/>
    <m/>
    <m/>
    <x v="91"/>
    <x v="92"/>
    <x v="4"/>
    <n v="0.23333333333333334"/>
    <s v="PRIORIDAD T2"/>
    <s v="TAPA CODIGO"/>
    <s v="Excluir"/>
    <d v="2026-01-24T00:00:00"/>
    <n v="3360"/>
    <n v="20160"/>
    <n v="66.528000000000006"/>
    <x v="22"/>
    <x v="2"/>
    <n v="180"/>
    <s v="No"/>
    <s v="Si"/>
    <s v="No"/>
    <s v="Si"/>
    <s v="No"/>
    <s v="No"/>
    <d v="2026-06-23T00:00:00"/>
    <s v=""/>
  </r>
  <r>
    <x v="440"/>
    <s v="2976"/>
    <x v="26"/>
    <n v="12"/>
    <m/>
    <m/>
    <x v="21"/>
    <x v="22"/>
    <x v="1"/>
    <n v="0.8833333333333333"/>
    <m/>
    <s v="TAPA CODIGO"/>
    <s v="Excluir"/>
    <d v="2026-05-21T00:00:00"/>
    <n v="5760"/>
    <n v="34560"/>
    <n v="114.048"/>
    <x v="26"/>
    <x v="2"/>
    <n v="180"/>
    <s v="No"/>
    <s v="No"/>
    <s v="Si"/>
    <s v="Si"/>
    <s v="Si"/>
    <s v="No"/>
    <d v="2026-10-18T00:00:00"/>
    <s v=""/>
  </r>
  <r>
    <x v="440"/>
    <s v="5252"/>
    <x v="6"/>
    <n v="12"/>
    <m/>
    <m/>
    <x v="63"/>
    <x v="64"/>
    <x v="1"/>
    <n v="0.83703703703703702"/>
    <m/>
    <s v="TAPA CODIGO"/>
    <s v="Excluir"/>
    <d v="2026-04-28T00:00:00"/>
    <n v="5760"/>
    <n v="34560"/>
    <n v="114.048"/>
    <x v="6"/>
    <x v="2"/>
    <n v="270"/>
    <s v="No"/>
    <s v="No"/>
    <s v="Si"/>
    <s v="Si"/>
    <s v="Si"/>
    <s v="No"/>
    <d v="2026-12-24T00:00:00"/>
    <s v=""/>
  </r>
  <r>
    <x v="440"/>
    <s v="22315"/>
    <x v="54"/>
    <n v="12"/>
    <m/>
    <m/>
    <x v="19"/>
    <x v="20"/>
    <x v="1"/>
    <n v="0.91666666666666663"/>
    <m/>
    <s v="TAPA CODIGO"/>
    <s v="Excluir"/>
    <d v="2026-05-27T00:00:00"/>
    <n v="5760"/>
    <n v="34560"/>
    <n v="114.048"/>
    <x v="54"/>
    <x v="2"/>
    <n v="180"/>
    <s v="No"/>
    <s v="No"/>
    <s v="Si"/>
    <s v="Si"/>
    <s v="Si"/>
    <s v="No"/>
    <d v="2026-10-24T00:00:00"/>
    <s v=""/>
  </r>
  <r>
    <x v="440"/>
    <s v="5255"/>
    <x v="22"/>
    <n v="8"/>
    <m/>
    <m/>
    <x v="91"/>
    <x v="92"/>
    <x v="4"/>
    <n v="0.23333333333333334"/>
    <s v="PRIORIDAD T2"/>
    <s v="TAPA CODIGO"/>
    <s v="Excluir"/>
    <d v="2026-01-24T00:00:00"/>
    <n v="3840"/>
    <n v="23040"/>
    <n v="76.031999999999996"/>
    <x v="22"/>
    <x v="2"/>
    <n v="180"/>
    <s v="No"/>
    <s v="Si"/>
    <s v="No"/>
    <s v="Si"/>
    <s v="No"/>
    <s v="No"/>
    <d v="2026-06-23T00:00:00"/>
    <s v=""/>
  </r>
  <r>
    <x v="440"/>
    <s v="16210"/>
    <x v="8"/>
    <n v="4"/>
    <m/>
    <m/>
    <x v="92"/>
    <x v="93"/>
    <x v="1"/>
    <n v="0.65479452054794518"/>
    <s v="SEPARAR "/>
    <s v="TAPA CODIGO"/>
    <s v="Excluir"/>
    <d v="2026-02-05T00:00:00"/>
    <n v="1920"/>
    <n v="11520"/>
    <n v="38.015999999999998"/>
    <x v="8"/>
    <x v="2"/>
    <n v="365"/>
    <s v="No"/>
    <s v="No"/>
    <s v="No"/>
    <s v="Si"/>
    <s v="Si"/>
    <s v="No"/>
    <d v="2027-01-06T00:00:00"/>
    <s v=""/>
  </r>
  <r>
    <x v="440"/>
    <s v="16210"/>
    <x v="8"/>
    <n v="6"/>
    <m/>
    <m/>
    <x v="93"/>
    <x v="94"/>
    <x v="1"/>
    <n v="0.73150684931506849"/>
    <s v="SEPARAR "/>
    <s v="TAPA CODIGO"/>
    <s v="Excluir"/>
    <d v="2026-03-05T00:00:00"/>
    <n v="2880"/>
    <n v="17280"/>
    <n v="57.024000000000001"/>
    <x v="8"/>
    <x v="2"/>
    <n v="365"/>
    <s v="No"/>
    <s v="No"/>
    <s v="Si"/>
    <s v="Si"/>
    <s v="Si"/>
    <s v="No"/>
    <d v="2027-02-03T00:00:00"/>
    <s v=""/>
  </r>
  <r>
    <x v="440"/>
    <s v="5252"/>
    <x v="6"/>
    <n v="6"/>
    <m/>
    <m/>
    <x v="94"/>
    <x v="95"/>
    <x v="1"/>
    <n v="0.83333333333333337"/>
    <m/>
    <s v="TAPA CODIGO"/>
    <s v="Excluir"/>
    <d v="2026-04-27T00:00:00"/>
    <n v="2880"/>
    <n v="17280"/>
    <n v="57.024000000000001"/>
    <x v="6"/>
    <x v="2"/>
    <n v="270"/>
    <s v="No"/>
    <s v="No"/>
    <s v="Si"/>
    <s v="Si"/>
    <s v="Si"/>
    <s v="No"/>
    <d v="2026-12-23T00:00:00"/>
    <s v=""/>
  </r>
  <r>
    <x v="440"/>
    <s v="14709"/>
    <x v="30"/>
    <n v="12"/>
    <m/>
    <m/>
    <x v="95"/>
    <x v="96"/>
    <x v="1"/>
    <n v="0.7"/>
    <m/>
    <s v="TAPA CODIGO"/>
    <s v="Excluir"/>
    <d v="2026-04-18T00:00:00"/>
    <n v="5760"/>
    <n v="34560"/>
    <n v="114.048"/>
    <x v="30"/>
    <x v="2"/>
    <n v="180"/>
    <s v="No"/>
    <s v="No"/>
    <s v="No"/>
    <s v="Si"/>
    <s v="Si"/>
    <s v="No"/>
    <d v="2026-09-15T00:00:00"/>
    <s v=""/>
  </r>
  <r>
    <x v="440"/>
    <s v="14709"/>
    <x v="30"/>
    <n v="3"/>
    <m/>
    <m/>
    <x v="96"/>
    <x v="97"/>
    <x v="1"/>
    <n v="0.66666666666666663"/>
    <m/>
    <s v="TAPA CODIGO"/>
    <s v="Excluir"/>
    <d v="2026-04-12T00:00:00"/>
    <n v="1440"/>
    <n v="8640"/>
    <n v="28.512"/>
    <x v="30"/>
    <x v="2"/>
    <n v="180"/>
    <s v="No"/>
    <s v="No"/>
    <s v="No"/>
    <s v="Si"/>
    <s v="Si"/>
    <s v="No"/>
    <d v="2026-09-09T00:00:00"/>
    <s v=""/>
  </r>
  <r>
    <x v="440"/>
    <s v="2174"/>
    <x v="60"/>
    <n v="6"/>
    <m/>
    <m/>
    <x v="89"/>
    <x v="90"/>
    <x v="1"/>
    <n v="0.96296296296296291"/>
    <m/>
    <s v="TAPA CODIGO"/>
    <s v="Excluir"/>
    <d v="2026-06-01T00:00:00"/>
    <n v="2880"/>
    <n v="17280"/>
    <n v="57.024000000000001"/>
    <x v="60"/>
    <x v="2"/>
    <n v="270"/>
    <s v="No"/>
    <s v="No"/>
    <s v="Si"/>
    <s v="Si"/>
    <s v="Si"/>
    <s v="No"/>
    <d v="2027-01-27T00:00:00"/>
    <s v=""/>
  </r>
  <r>
    <x v="440"/>
    <s v="21189"/>
    <x v="61"/>
    <n v="3"/>
    <m/>
    <m/>
    <x v="97"/>
    <x v="98"/>
    <x v="1"/>
    <n v="0.90370370370370368"/>
    <m/>
    <s v="TAPA CODIGO"/>
    <s v="Excluir"/>
    <d v="2026-05-16T00:00:00"/>
    <n v="1800"/>
    <n v="10800"/>
    <n v="29.052"/>
    <x v="61"/>
    <x v="2"/>
    <n v="270"/>
    <s v="No"/>
    <s v="No"/>
    <s v="Si"/>
    <s v="Si"/>
    <s v="Si"/>
    <s v="No"/>
    <d v="2027-01-11T00:00:00"/>
    <s v=""/>
  </r>
  <r>
    <x v="440"/>
    <s v="21146"/>
    <x v="38"/>
    <n v="3"/>
    <m/>
    <m/>
    <x v="98"/>
    <x v="99"/>
    <x v="1"/>
    <n v="0.92222222222222228"/>
    <m/>
    <s v="SALDO ND"/>
    <s v="Excluir"/>
    <d v="2026-05-21T00:00:00"/>
    <n v="1008"/>
    <n v="6048"/>
    <n v="28.607040000000001"/>
    <x v="38"/>
    <x v="2"/>
    <n v="270"/>
    <s v="No"/>
    <s v="No"/>
    <s v="Si"/>
    <s v="Si"/>
    <s v="Si"/>
    <s v="No"/>
    <d v="2027-01-16T00:00:00"/>
    <s v=""/>
  </r>
  <r>
    <x v="440"/>
    <s v="2174"/>
    <x v="60"/>
    <n v="5"/>
    <m/>
    <m/>
    <x v="99"/>
    <x v="100"/>
    <x v="1"/>
    <n v="0.87037037037037035"/>
    <m/>
    <s v="TAPA CODIGO"/>
    <s v="Excluir"/>
    <d v="2026-05-07T00:00:00"/>
    <n v="2400"/>
    <n v="14400"/>
    <n v="47.52"/>
    <x v="60"/>
    <x v="2"/>
    <n v="270"/>
    <s v="No"/>
    <s v="No"/>
    <s v="Si"/>
    <s v="Si"/>
    <s v="Si"/>
    <s v="No"/>
    <d v="2027-01-02T00:00:00"/>
    <s v=""/>
  </r>
  <r>
    <x v="440"/>
    <s v="22135"/>
    <x v="62"/>
    <n v="3"/>
    <m/>
    <m/>
    <x v="100"/>
    <x v="101"/>
    <x v="1"/>
    <n v="0.91111111111111109"/>
    <m/>
    <s v="TAPA CODIGO"/>
    <s v="Excluir"/>
    <d v="2026-05-26T00:00:00"/>
    <n v="1800"/>
    <n v="10800"/>
    <n v="29.052"/>
    <x v="62"/>
    <x v="2"/>
    <n v="180"/>
    <s v="No"/>
    <s v="No"/>
    <s v="Si"/>
    <s v="Si"/>
    <s v="Si"/>
    <s v="No"/>
    <d v="2026-10-23T00:00:00"/>
    <s v=""/>
  </r>
  <r>
    <x v="440"/>
    <s v="20463"/>
    <x v="63"/>
    <n v="8"/>
    <m/>
    <m/>
    <x v="34"/>
    <x v="35"/>
    <x v="1"/>
    <n v="0.95925925925925926"/>
    <m/>
    <s v="TAPA CODIGO"/>
    <s v="Excluir"/>
    <d v="2026-05-31T00:00:00"/>
    <n v="1920"/>
    <n v="11520"/>
    <n v="34.56"/>
    <x v="63"/>
    <x v="3"/>
    <n v="270"/>
    <s v="No"/>
    <s v="No"/>
    <s v="Si"/>
    <s v="Si"/>
    <s v="Si"/>
    <s v="No"/>
    <d v="2027-01-26T00:00:00"/>
    <s v=""/>
  </r>
  <r>
    <x v="440"/>
    <s v="9672"/>
    <x v="25"/>
    <n v="11"/>
    <m/>
    <m/>
    <x v="77"/>
    <x v="78"/>
    <x v="1"/>
    <n v="0.8925925925925926"/>
    <m/>
    <s v="TAPA CODIGO"/>
    <s v="Excluir"/>
    <d v="2026-05-13T00:00:00"/>
    <n v="6600"/>
    <n v="39600"/>
    <n v="106.524"/>
    <x v="25"/>
    <x v="2"/>
    <n v="270"/>
    <s v="No"/>
    <s v="No"/>
    <s v="Si"/>
    <s v="Si"/>
    <s v="Si"/>
    <s v="No"/>
    <d v="2027-01-08T00:00:00"/>
    <s v=""/>
  </r>
  <r>
    <x v="440"/>
    <s v="9909"/>
    <x v="64"/>
    <n v="4"/>
    <m/>
    <m/>
    <x v="101"/>
    <x v="102"/>
    <x v="1"/>
    <n v="0.9555555555555556"/>
    <m/>
    <m/>
    <s v=""/>
    <d v="2026-05-30T00:00:00"/>
    <n v="2400"/>
    <n v="14400"/>
    <n v="38.735999999999997"/>
    <x v="64"/>
    <x v="2"/>
    <n v="270"/>
    <s v="No"/>
    <s v="No"/>
    <s v="Si"/>
    <s v="Si"/>
    <s v="Si"/>
    <s v="No"/>
    <d v="2027-01-25T00:00:00"/>
    <s v=""/>
  </r>
  <r>
    <x v="440"/>
    <s v="2174"/>
    <x v="60"/>
    <n v="3"/>
    <m/>
    <m/>
    <x v="89"/>
    <x v="90"/>
    <x v="1"/>
    <n v="0.96296296296296291"/>
    <m/>
    <m/>
    <s v=""/>
    <d v="2026-06-01T00:00:00"/>
    <n v="1440"/>
    <n v="8640"/>
    <n v="28.512"/>
    <x v="60"/>
    <x v="2"/>
    <n v="270"/>
    <s v="No"/>
    <s v="No"/>
    <s v="Si"/>
    <s v="Si"/>
    <s v="Si"/>
    <s v="No"/>
    <d v="2027-01-27T00:00:00"/>
    <s v=""/>
  </r>
  <r>
    <x v="441"/>
    <s v="7078"/>
    <x v="31"/>
    <n v="44"/>
    <m/>
    <m/>
    <x v="35"/>
    <x v="36"/>
    <x v="2"/>
    <n v="0.96666666666666667"/>
    <s v="S "/>
    <m/>
    <s v=""/>
    <d v="2026-06-07T00:00:00"/>
    <n v="2288"/>
    <n v="34320"/>
    <n v="343.2"/>
    <x v="31"/>
    <x v="6"/>
    <n v="120"/>
    <s v="No"/>
    <s v="No"/>
    <s v="Si"/>
    <s v="Si"/>
    <s v="Si"/>
    <s v="No"/>
    <d v="2026-09-05T00:00:00"/>
    <s v=""/>
  </r>
  <r>
    <x v="442"/>
    <s v="9508"/>
    <x v="36"/>
    <n v="75"/>
    <m/>
    <m/>
    <x v="26"/>
    <x v="27"/>
    <x v="1"/>
    <n v="0.9945205479452055"/>
    <s v="S"/>
    <m/>
    <s v=""/>
    <d v="2026-06-09T00:00:00"/>
    <n v="28800"/>
    <n v="172800"/>
    <n v="362.88"/>
    <x v="36"/>
    <x v="3"/>
    <n v="365"/>
    <s v="No"/>
    <s v="No"/>
    <s v="Si"/>
    <s v="Si"/>
    <s v="Si"/>
    <s v="No"/>
    <d v="2027-05-10T00:00:00"/>
    <s v=""/>
  </r>
  <r>
    <x v="443"/>
    <s v="21959"/>
    <x v="52"/>
    <n v="29"/>
    <m/>
    <m/>
    <x v="102"/>
    <x v="103"/>
    <x v="2"/>
    <n v="0.9"/>
    <m/>
    <m/>
    <s v=""/>
    <d v="2026-05-30T00:00:00"/>
    <n v="2552"/>
    <n v="15312"/>
    <n v="229.68"/>
    <x v="52"/>
    <x v="6"/>
    <n v="120"/>
    <s v="No"/>
    <s v="No"/>
    <s v="Si"/>
    <s v="Si"/>
    <s v="Si"/>
    <s v="No"/>
    <d v="2026-08-28T00:00:00"/>
    <s v=""/>
  </r>
  <r>
    <x v="444"/>
    <s v="7078"/>
    <x v="31"/>
    <n v="34"/>
    <m/>
    <m/>
    <x v="103"/>
    <x v="104"/>
    <x v="2"/>
    <n v="0.95833333333333337"/>
    <m/>
    <m/>
    <s v=""/>
    <d v="2026-06-06T00:00:00"/>
    <n v="1768"/>
    <n v="26520"/>
    <n v="265.2"/>
    <x v="31"/>
    <x v="6"/>
    <n v="120"/>
    <s v="No"/>
    <s v="No"/>
    <s v="Si"/>
    <s v="Si"/>
    <s v="Si"/>
    <s v="No"/>
    <d v="2026-09-04T00:00:00"/>
    <s v=""/>
  </r>
  <r>
    <x v="445"/>
    <s v="7078"/>
    <x v="31"/>
    <n v="44"/>
    <m/>
    <m/>
    <x v="103"/>
    <x v="104"/>
    <x v="2"/>
    <n v="0.95833333333333337"/>
    <m/>
    <m/>
    <s v=""/>
    <d v="2026-06-06T00:00:00"/>
    <n v="2288"/>
    <n v="34320"/>
    <n v="343.2"/>
    <x v="31"/>
    <x v="6"/>
    <n v="120"/>
    <s v="No"/>
    <s v="No"/>
    <s v="Si"/>
    <s v="Si"/>
    <s v="Si"/>
    <s v="No"/>
    <d v="2026-09-04T00:00:00"/>
    <s v=""/>
  </r>
  <r>
    <x v="446"/>
    <s v="9508"/>
    <x v="36"/>
    <n v="75"/>
    <m/>
    <m/>
    <x v="6"/>
    <x v="7"/>
    <x v="1"/>
    <n v="0.9616438356164384"/>
    <m/>
    <m/>
    <s v=""/>
    <d v="2026-05-28T00:00:00"/>
    <n v="28800"/>
    <n v="172800"/>
    <n v="362.88"/>
    <x v="36"/>
    <x v="3"/>
    <n v="365"/>
    <s v="No"/>
    <s v="No"/>
    <s v="Si"/>
    <s v="Si"/>
    <s v="Si"/>
    <s v="No"/>
    <d v="2027-04-28T00:00:00"/>
    <s v=""/>
  </r>
  <r>
    <x v="447"/>
    <s v="9508"/>
    <x v="36"/>
    <n v="75"/>
    <m/>
    <m/>
    <x v="25"/>
    <x v="26"/>
    <x v="1"/>
    <n v="0.95890410958904104"/>
    <m/>
    <m/>
    <s v=""/>
    <d v="2026-05-27T00:00:00"/>
    <n v="28800"/>
    <n v="172800"/>
    <n v="362.88"/>
    <x v="36"/>
    <x v="3"/>
    <n v="365"/>
    <s v="No"/>
    <s v="No"/>
    <s v="Si"/>
    <s v="Si"/>
    <s v="Si"/>
    <s v="No"/>
    <d v="2027-04-27T00:00:00"/>
    <s v=""/>
  </r>
  <r>
    <x v="448"/>
    <s v="14709"/>
    <x v="30"/>
    <n v="33"/>
    <m/>
    <m/>
    <x v="20"/>
    <x v="21"/>
    <x v="1"/>
    <n v="0.92222222222222228"/>
    <m/>
    <m/>
    <s v=""/>
    <d v="2026-05-28T00:00:00"/>
    <n v="15840"/>
    <n v="95040"/>
    <n v="313.63200000000001"/>
    <x v="30"/>
    <x v="2"/>
    <n v="180"/>
    <s v="No"/>
    <s v="No"/>
    <s v="Si"/>
    <s v="Si"/>
    <s v="Si"/>
    <s v="No"/>
    <d v="2026-10-25T00:00:00"/>
    <s v=""/>
  </r>
  <r>
    <x v="449"/>
    <s v="7078"/>
    <x v="31"/>
    <n v="44"/>
    <m/>
    <m/>
    <x v="103"/>
    <x v="104"/>
    <x v="2"/>
    <n v="0.95833333333333337"/>
    <m/>
    <m/>
    <s v=""/>
    <d v="2026-06-06T00:00:00"/>
    <n v="2288"/>
    <n v="34320"/>
    <n v="343.2"/>
    <x v="31"/>
    <x v="6"/>
    <n v="120"/>
    <s v="No"/>
    <s v="No"/>
    <s v="Si"/>
    <s v="Si"/>
    <s v="Si"/>
    <s v="No"/>
    <d v="2026-09-04T00:00:00"/>
    <s v=""/>
  </r>
  <r>
    <x v="450"/>
    <s v="7078"/>
    <x v="31"/>
    <n v="28"/>
    <m/>
    <m/>
    <x v="103"/>
    <x v="104"/>
    <x v="2"/>
    <n v="0.95833333333333337"/>
    <m/>
    <m/>
    <s v=""/>
    <d v="2026-06-06T00:00:00"/>
    <n v="1456"/>
    <n v="21840"/>
    <n v="218.4"/>
    <x v="31"/>
    <x v="6"/>
    <n v="120"/>
    <s v="No"/>
    <s v="No"/>
    <s v="Si"/>
    <s v="Si"/>
    <s v="Si"/>
    <s v="No"/>
    <d v="2026-09-04T00:00:00"/>
    <s v=""/>
  </r>
  <r>
    <x v="451"/>
    <s v="21255"/>
    <x v="43"/>
    <n v="73"/>
    <m/>
    <m/>
    <x v="48"/>
    <x v="49"/>
    <x v="1"/>
    <n v="0.99178082191780825"/>
    <m/>
    <s v="EXPORTACION"/>
    <s v="Excluir"/>
    <d v="2026-06-08T00:00:00"/>
    <n v="18980"/>
    <n v="113880"/>
    <n v="375.80399999999997"/>
    <x v="43"/>
    <x v="3"/>
    <n v="365"/>
    <s v="No"/>
    <s v="No"/>
    <s v="Si"/>
    <s v="Si"/>
    <s v="Si"/>
    <s v="No"/>
    <d v="2027-05-09T00:00:00"/>
    <s v=""/>
  </r>
  <r>
    <x v="452"/>
    <s v="2222"/>
    <x v="33"/>
    <n v="4"/>
    <m/>
    <m/>
    <x v="37"/>
    <x v="38"/>
    <x v="3"/>
    <n v="0.93333333333333335"/>
    <m/>
    <m/>
    <s v=""/>
    <d v="2026-06-05T00:00:00"/>
    <n v="384"/>
    <n v="9216"/>
    <n v="30.412800000000001"/>
    <x v="33"/>
    <x v="6"/>
    <n v="90"/>
    <s v="No"/>
    <s v="No"/>
    <s v="Si"/>
    <s v="Si"/>
    <s v="Si"/>
    <s v="No"/>
    <d v="2026-08-04T00:00:00"/>
    <s v=""/>
  </r>
  <r>
    <x v="453"/>
    <s v="31"/>
    <x v="58"/>
    <n v="28"/>
    <m/>
    <m/>
    <x v="104"/>
    <x v="105"/>
    <x v="4"/>
    <n v="0.98333333333333328"/>
    <m/>
    <s v="LLENANDO"/>
    <s v="Excluir"/>
    <d v="2026-06-10T00:00:00"/>
    <n v="252"/>
    <n v="252"/>
    <n v="7.5600000000000001E-2"/>
    <x v="58"/>
    <x v="9"/>
    <n v="60"/>
    <s v="No"/>
    <s v="No"/>
    <s v="Si"/>
    <s v="Si"/>
    <s v="Si"/>
    <s v="No"/>
    <d v="2026-07-25T00:00:00"/>
    <s v=""/>
  </r>
  <r>
    <x v="454"/>
    <s v="2222"/>
    <x v="33"/>
    <n v="44"/>
    <m/>
    <m/>
    <x v="37"/>
    <x v="38"/>
    <x v="3"/>
    <n v="0.93333333333333335"/>
    <m/>
    <m/>
    <s v=""/>
    <d v="2026-06-05T00:00:00"/>
    <n v="4224"/>
    <n v="101376"/>
    <n v="334.54079999999999"/>
    <x v="33"/>
    <x v="6"/>
    <n v="90"/>
    <s v="No"/>
    <s v="No"/>
    <s v="Si"/>
    <s v="Si"/>
    <s v="Si"/>
    <s v="No"/>
    <d v="2026-08-04T00:00:00"/>
    <s v=""/>
  </r>
  <r>
    <x v="455"/>
    <s v="8532"/>
    <x v="65"/>
    <n v="35"/>
    <m/>
    <m/>
    <x v="52"/>
    <x v="53"/>
    <x v="1"/>
    <n v="0.96666666666666667"/>
    <s v="1 MAL ESTADO"/>
    <m/>
    <s v=""/>
    <d v="2026-06-02T00:00:00"/>
    <n v="21000"/>
    <n v="126000"/>
    <n v="338.94"/>
    <x v="65"/>
    <x v="2"/>
    <n v="270"/>
    <s v="No"/>
    <s v="No"/>
    <s v="Si"/>
    <s v="Si"/>
    <s v="Si"/>
    <s v="No"/>
    <d v="2027-01-28T00:00:00"/>
    <s v=""/>
  </r>
  <r>
    <x v="456"/>
    <s v="9508"/>
    <x v="36"/>
    <n v="35"/>
    <m/>
    <m/>
    <x v="66"/>
    <x v="67"/>
    <x v="1"/>
    <n v="0.95616438356164379"/>
    <m/>
    <m/>
    <s v=""/>
    <d v="2026-05-26T00:00:00"/>
    <n v="13440"/>
    <n v="80640"/>
    <n v="169.34399999999999"/>
    <x v="36"/>
    <x v="3"/>
    <n v="365"/>
    <s v="No"/>
    <s v="No"/>
    <s v="Si"/>
    <s v="Si"/>
    <s v="Si"/>
    <s v="No"/>
    <d v="2027-04-26T00:00:00"/>
    <s v=""/>
  </r>
  <r>
    <x v="457"/>
    <s v="7993"/>
    <x v="7"/>
    <n v="53"/>
    <m/>
    <m/>
    <x v="93"/>
    <x v="94"/>
    <x v="1"/>
    <n v="0.98888888888888893"/>
    <m/>
    <m/>
    <s v=""/>
    <d v="2026-06-08T00:00:00"/>
    <n v="7950"/>
    <n v="190800"/>
    <n v="513.25199999999995"/>
    <x v="7"/>
    <x v="2"/>
    <n v="270"/>
    <s v="No"/>
    <s v="No"/>
    <s v="Si"/>
    <s v="Si"/>
    <s v="Si"/>
    <s v="No"/>
    <d v="2027-02-03T00:00:00"/>
    <s v=""/>
  </r>
  <r>
    <x v="458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459"/>
    <s v="21189"/>
    <x v="61"/>
    <n v="38"/>
    <m/>
    <m/>
    <x v="101"/>
    <x v="102"/>
    <x v="1"/>
    <n v="0.9555555555555556"/>
    <m/>
    <m/>
    <s v=""/>
    <d v="2026-05-30T00:00:00"/>
    <n v="22800"/>
    <n v="136800"/>
    <n v="367.99200000000002"/>
    <x v="61"/>
    <x v="2"/>
    <n v="270"/>
    <s v="No"/>
    <s v="No"/>
    <s v="Si"/>
    <s v="Si"/>
    <s v="Si"/>
    <s v="No"/>
    <d v="2027-01-25T00:00:00"/>
    <s v=""/>
  </r>
  <r>
    <x v="460"/>
    <s v="22102"/>
    <x v="66"/>
    <n v="15"/>
    <m/>
    <m/>
    <x v="55"/>
    <x v="56"/>
    <x v="1"/>
    <n v="0.9555555555555556"/>
    <s v="Z71 REVISAR MAL ESTADO"/>
    <m/>
    <s v=""/>
    <d v="2026-06-03T00:00:00"/>
    <n v="9000"/>
    <n v="54000"/>
    <n v="145.26"/>
    <x v="66"/>
    <x v="2"/>
    <n v="180"/>
    <s v="No"/>
    <s v="No"/>
    <s v="Si"/>
    <s v="Si"/>
    <s v="Si"/>
    <s v="No"/>
    <d v="2026-10-31T00:00:00"/>
    <s v=""/>
  </r>
  <r>
    <x v="461"/>
    <s v="21255"/>
    <x v="43"/>
    <n v="22"/>
    <m/>
    <m/>
    <x v="48"/>
    <x v="49"/>
    <x v="1"/>
    <n v="0.99178082191780825"/>
    <m/>
    <s v="EXPORTACION"/>
    <s v="Excluir"/>
    <d v="2026-06-08T00:00:00"/>
    <n v="5720"/>
    <n v="34320"/>
    <n v="113.256"/>
    <x v="43"/>
    <x v="3"/>
    <n v="365"/>
    <s v="No"/>
    <s v="No"/>
    <s v="Si"/>
    <s v="Si"/>
    <s v="Si"/>
    <s v="No"/>
    <d v="2027-05-09T00:00:00"/>
    <s v=""/>
  </r>
  <r>
    <x v="462"/>
    <s v="21189"/>
    <x v="61"/>
    <n v="24"/>
    <m/>
    <m/>
    <x v="101"/>
    <x v="102"/>
    <x v="1"/>
    <n v="0.9555555555555556"/>
    <m/>
    <m/>
    <s v=""/>
    <d v="2026-05-30T00:00:00"/>
    <n v="14400"/>
    <n v="86400"/>
    <n v="232.416"/>
    <x v="61"/>
    <x v="2"/>
    <n v="270"/>
    <s v="No"/>
    <s v="No"/>
    <s v="Si"/>
    <s v="Si"/>
    <s v="Si"/>
    <s v="No"/>
    <d v="2027-01-25T00:00:00"/>
    <s v=""/>
  </r>
  <r>
    <x v="463"/>
    <s v="21255"/>
    <x v="43"/>
    <n v="73"/>
    <m/>
    <m/>
    <x v="48"/>
    <x v="49"/>
    <x v="1"/>
    <n v="0.99178082191780825"/>
    <m/>
    <m/>
    <s v=""/>
    <d v="2026-06-08T00:00:00"/>
    <n v="18980"/>
    <n v="113880"/>
    <n v="375.80399999999997"/>
    <x v="43"/>
    <x v="3"/>
    <n v="365"/>
    <s v="No"/>
    <s v="No"/>
    <s v="Si"/>
    <s v="Si"/>
    <s v="Si"/>
    <s v="No"/>
    <d v="2027-05-09T00:00:00"/>
    <s v=""/>
  </r>
  <r>
    <x v="464"/>
    <s v="22866"/>
    <x v="47"/>
    <n v="31"/>
    <m/>
    <m/>
    <x v="62"/>
    <x v="63"/>
    <x v="1"/>
    <n v="0.89629629629629626"/>
    <s v="MAL ESTADO Z71"/>
    <s v="SALDO ND"/>
    <s v="Excluir"/>
    <d v="2026-05-14T00:00:00"/>
    <n v="8060"/>
    <n v="48360"/>
    <n v="159.58799999999999"/>
    <x v="47"/>
    <x v="3"/>
    <n v="270"/>
    <s v="No"/>
    <s v="No"/>
    <s v="Si"/>
    <s v="Si"/>
    <s v="Si"/>
    <s v="No"/>
    <d v="2027-01-09T00:00:00"/>
    <s v=""/>
  </r>
  <r>
    <x v="465"/>
    <s v="20463"/>
    <x v="63"/>
    <n v="58"/>
    <m/>
    <m/>
    <x v="101"/>
    <x v="102"/>
    <x v="1"/>
    <n v="0.9555555555555556"/>
    <m/>
    <m/>
    <s v=""/>
    <d v="2026-05-30T00:00:00"/>
    <n v="13920"/>
    <n v="83520"/>
    <n v="250.56"/>
    <x v="63"/>
    <x v="3"/>
    <n v="270"/>
    <s v="No"/>
    <s v="No"/>
    <s v="Si"/>
    <s v="Si"/>
    <s v="Si"/>
    <s v="No"/>
    <d v="2027-01-25T00:00:00"/>
    <s v=""/>
  </r>
  <r>
    <x v="466"/>
    <s v="22270"/>
    <x v="67"/>
    <n v="47"/>
    <m/>
    <m/>
    <x v="32"/>
    <x v="33"/>
    <x v="1"/>
    <n v="0.97407407407407409"/>
    <m/>
    <m/>
    <s v=""/>
    <d v="2026-06-04T00:00:00"/>
    <n v="24816"/>
    <n v="148896"/>
    <n v="461.57760000000002"/>
    <x v="67"/>
    <x v="2"/>
    <n v="270"/>
    <s v="No"/>
    <s v="No"/>
    <s v="Si"/>
    <s v="Si"/>
    <s v="Si"/>
    <s v="No"/>
    <d v="2027-01-30T00:00:00"/>
    <s v=""/>
  </r>
  <r>
    <x v="467"/>
    <s v="7993"/>
    <x v="7"/>
    <n v="58"/>
    <m/>
    <m/>
    <x v="93"/>
    <x v="94"/>
    <x v="1"/>
    <n v="0.98888888888888893"/>
    <m/>
    <m/>
    <s v=""/>
    <d v="2026-06-08T00:00:00"/>
    <n v="8700"/>
    <n v="208800"/>
    <n v="561.67200000000003"/>
    <x v="7"/>
    <x v="2"/>
    <n v="270"/>
    <s v="No"/>
    <s v="No"/>
    <s v="Si"/>
    <s v="Si"/>
    <s v="Si"/>
    <s v="No"/>
    <d v="2027-02-03T00:00:00"/>
    <s v=""/>
  </r>
  <r>
    <x v="468"/>
    <s v="5252"/>
    <x v="6"/>
    <n v="62"/>
    <m/>
    <m/>
    <x v="11"/>
    <x v="12"/>
    <x v="1"/>
    <n v="0.98148148148148151"/>
    <m/>
    <m/>
    <s v=""/>
    <d v="2026-06-06T00:00:00"/>
    <n v="29760"/>
    <n v="178560"/>
    <n v="589.24800000000005"/>
    <x v="6"/>
    <x v="2"/>
    <n v="270"/>
    <s v="No"/>
    <s v="No"/>
    <s v="Si"/>
    <s v="Si"/>
    <s v="Si"/>
    <s v="No"/>
    <d v="2027-02-01T00:00:00"/>
    <s v=""/>
  </r>
  <r>
    <x v="469"/>
    <s v="21255"/>
    <x v="43"/>
    <n v="73"/>
    <m/>
    <m/>
    <x v="48"/>
    <x v="49"/>
    <x v="1"/>
    <n v="0.99178082191780825"/>
    <m/>
    <m/>
    <s v=""/>
    <d v="2026-06-08T00:00:00"/>
    <n v="18980"/>
    <n v="113880"/>
    <n v="375.80399999999997"/>
    <x v="43"/>
    <x v="3"/>
    <n v="365"/>
    <s v="No"/>
    <s v="No"/>
    <s v="Si"/>
    <s v="Si"/>
    <s v="Si"/>
    <s v="No"/>
    <d v="2027-05-09T00:00:00"/>
    <s v=""/>
  </r>
  <r>
    <x v="470"/>
    <s v="16466"/>
    <x v="68"/>
    <n v="2"/>
    <m/>
    <m/>
    <x v="105"/>
    <x v="106"/>
    <x v="3"/>
    <n v="0.36666666666666664"/>
    <m/>
    <s v="SALDO ND"/>
    <s v="Excluir"/>
    <d v="2026-02-17T00:00:00"/>
    <n v="960"/>
    <n v="5760"/>
    <n v="20.448"/>
    <x v="68"/>
    <x v="2"/>
    <n v="180"/>
    <s v="No"/>
    <s v="Si"/>
    <s v="No"/>
    <s v="Si"/>
    <s v="No"/>
    <s v="No"/>
    <d v="2026-07-17T00:00:00"/>
    <s v=""/>
  </r>
  <r>
    <x v="470"/>
    <s v="16466"/>
    <x v="68"/>
    <n v="2"/>
    <m/>
    <m/>
    <x v="106"/>
    <x v="107"/>
    <x v="1"/>
    <n v="0.81666666666666665"/>
    <m/>
    <s v="SALDO ND"/>
    <s v="Excluir"/>
    <d v="2026-05-09T00:00:00"/>
    <n v="960"/>
    <n v="5760"/>
    <n v="20.448"/>
    <x v="68"/>
    <x v="2"/>
    <n v="180"/>
    <s v="No"/>
    <s v="No"/>
    <s v="Si"/>
    <s v="Si"/>
    <s v="Si"/>
    <s v="No"/>
    <d v="2026-10-06T00:00:00"/>
    <s v=""/>
  </r>
  <r>
    <x v="47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472"/>
    <s v="1428"/>
    <x v="17"/>
    <n v="5"/>
    <m/>
    <m/>
    <x v="78"/>
    <x v="108"/>
    <x v="1"/>
    <s v=""/>
    <m/>
    <m/>
    <s v=""/>
    <d v="2026-05-18T00:00:00"/>
    <n v="2400"/>
    <m/>
    <n v="0"/>
    <x v="17"/>
    <x v="2"/>
    <n v="270"/>
    <s v="No"/>
    <s v="No"/>
    <s v="No"/>
    <s v="No"/>
    <s v="No"/>
    <s v="Bloquear"/>
    <d v="2027-01-13T00:00:00"/>
    <s v=""/>
  </r>
  <r>
    <x v="473"/>
    <s v="7078"/>
    <x v="31"/>
    <n v="40"/>
    <m/>
    <m/>
    <x v="35"/>
    <x v="36"/>
    <x v="2"/>
    <n v="0.96666666666666667"/>
    <m/>
    <m/>
    <s v=""/>
    <d v="2026-06-07T00:00:00"/>
    <n v="2080"/>
    <n v="31200"/>
    <n v="312"/>
    <x v="31"/>
    <x v="6"/>
    <n v="120"/>
    <s v="No"/>
    <s v="No"/>
    <s v="Si"/>
    <s v="Si"/>
    <s v="Si"/>
    <s v="No"/>
    <d v="2026-09-05T00:00:00"/>
    <s v=""/>
  </r>
  <r>
    <x v="474"/>
    <s v="31"/>
    <x v="58"/>
    <n v="52"/>
    <m/>
    <m/>
    <x v="42"/>
    <x v="43"/>
    <x v="4"/>
    <n v="0.96666666666666667"/>
    <s v="ATRÁS"/>
    <s v="LLENANDO"/>
    <s v="Excluir"/>
    <d v="2026-06-09T00:00:00"/>
    <n v="468"/>
    <n v="468"/>
    <n v="0.1404"/>
    <x v="58"/>
    <x v="9"/>
    <n v="60"/>
    <s v="No"/>
    <s v="No"/>
    <s v="Si"/>
    <s v="Si"/>
    <s v="Si"/>
    <s v="No"/>
    <d v="2026-07-24T00:00:00"/>
    <s v=""/>
  </r>
  <r>
    <x v="474"/>
    <s v="31"/>
    <x v="58"/>
    <n v="52"/>
    <m/>
    <m/>
    <x v="104"/>
    <x v="105"/>
    <x v="4"/>
    <n v="0.98333333333333328"/>
    <m/>
    <s v="LLENANDO"/>
    <s v="Excluir"/>
    <d v="2026-06-10T00:00:00"/>
    <n v="468"/>
    <n v="468"/>
    <n v="0.1404"/>
    <x v="58"/>
    <x v="9"/>
    <n v="60"/>
    <s v="No"/>
    <s v="No"/>
    <s v="Si"/>
    <s v="Si"/>
    <s v="Si"/>
    <s v="No"/>
    <d v="2026-07-25T00:00:00"/>
    <s v=""/>
  </r>
  <r>
    <x v="475"/>
    <s v="2222"/>
    <x v="33"/>
    <n v="40"/>
    <m/>
    <m/>
    <x v="107"/>
    <x v="109"/>
    <x v="3"/>
    <n v="0.94444444444444442"/>
    <m/>
    <m/>
    <s v=""/>
    <d v="2026-06-06T00:00:00"/>
    <n v="3840"/>
    <n v="92160"/>
    <n v="304.12799999999999"/>
    <x v="33"/>
    <x v="6"/>
    <n v="90"/>
    <s v="No"/>
    <s v="No"/>
    <s v="Si"/>
    <s v="Si"/>
    <s v="Si"/>
    <s v="No"/>
    <d v="2026-08-05T00:00:00"/>
    <s v=""/>
  </r>
  <r>
    <x v="476"/>
    <s v="2222"/>
    <x v="33"/>
    <n v="40"/>
    <m/>
    <m/>
    <x v="107"/>
    <x v="109"/>
    <x v="3"/>
    <n v="0.94444444444444442"/>
    <m/>
    <m/>
    <s v=""/>
    <d v="2026-06-06T00:00:00"/>
    <n v="3840"/>
    <n v="92160"/>
    <n v="304.12799999999999"/>
    <x v="33"/>
    <x v="6"/>
    <n v="90"/>
    <s v="No"/>
    <s v="No"/>
    <s v="Si"/>
    <s v="Si"/>
    <s v="Si"/>
    <s v="No"/>
    <d v="2026-08-05T00:00:00"/>
    <s v=""/>
  </r>
  <r>
    <x v="477"/>
    <s v="7078"/>
    <x v="31"/>
    <n v="40"/>
    <m/>
    <m/>
    <x v="103"/>
    <x v="104"/>
    <x v="2"/>
    <n v="0.95833333333333337"/>
    <s v="S"/>
    <m/>
    <s v=""/>
    <d v="2026-06-06T00:00:00"/>
    <n v="2080"/>
    <n v="31200"/>
    <n v="312"/>
    <x v="31"/>
    <x v="6"/>
    <n v="120"/>
    <s v="No"/>
    <s v="No"/>
    <s v="Si"/>
    <s v="Si"/>
    <s v="Si"/>
    <s v="No"/>
    <d v="2026-09-04T00:00:00"/>
    <s v=""/>
  </r>
  <r>
    <x v="478"/>
    <s v="21447"/>
    <x v="69"/>
    <n v="26"/>
    <m/>
    <m/>
    <x v="108"/>
    <x v="110"/>
    <x v="3"/>
    <n v="0.8"/>
    <m/>
    <m/>
    <s v=""/>
    <d v="2026-05-24T00:00:00"/>
    <n v="16640"/>
    <n v="99840"/>
    <n v="199.68"/>
    <x v="69"/>
    <x v="6"/>
    <n v="90"/>
    <s v="No"/>
    <s v="Si"/>
    <s v="Si"/>
    <s v="Si"/>
    <s v="Si"/>
    <s v="No"/>
    <d v="2026-07-23T00:00:00"/>
    <s v=""/>
  </r>
  <r>
    <x v="479"/>
    <s v="3810"/>
    <x v="32"/>
    <n v="40"/>
    <m/>
    <m/>
    <x v="36"/>
    <x v="37"/>
    <x v="3"/>
    <n v="0.97777777777777775"/>
    <s v="S"/>
    <m/>
    <s v=""/>
    <d v="2026-06-09T00:00:00"/>
    <n v="5400"/>
    <n v="162000"/>
    <n v="324"/>
    <x v="32"/>
    <x v="6"/>
    <n v="90"/>
    <s v="No"/>
    <s v="No"/>
    <s v="Si"/>
    <s v="Si"/>
    <s v="Si"/>
    <s v="No"/>
    <d v="2026-08-08T00:00:00"/>
    <s v=""/>
  </r>
  <r>
    <x v="480"/>
    <s v="2222"/>
    <x v="33"/>
    <n v="38"/>
    <m/>
    <m/>
    <x v="107"/>
    <x v="109"/>
    <x v="3"/>
    <n v="0.94444444444444442"/>
    <m/>
    <m/>
    <s v=""/>
    <d v="2026-06-06T00:00:00"/>
    <n v="3648"/>
    <n v="87552"/>
    <n v="288.92160000000001"/>
    <x v="33"/>
    <x v="6"/>
    <n v="90"/>
    <s v="No"/>
    <s v="No"/>
    <s v="Si"/>
    <s v="Si"/>
    <s v="Si"/>
    <s v="No"/>
    <d v="2026-08-05T00:00:00"/>
    <s v=""/>
  </r>
  <r>
    <x v="48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482"/>
    <s v="21255"/>
    <x v="43"/>
    <n v="38"/>
    <n v="128"/>
    <m/>
    <x v="48"/>
    <x v="49"/>
    <x v="1"/>
    <n v="0.99178082191780825"/>
    <m/>
    <m/>
    <s v=""/>
    <d v="2026-06-08T00:00:00"/>
    <n v="10008"/>
    <n v="60048"/>
    <n v="198.1584"/>
    <x v="43"/>
    <x v="3"/>
    <n v="365"/>
    <s v="No"/>
    <s v="No"/>
    <s v="Si"/>
    <s v="Si"/>
    <s v="Si"/>
    <s v="No"/>
    <d v="2027-05-09T00:00:00"/>
    <s v=""/>
  </r>
  <r>
    <x v="483"/>
    <s v="2222"/>
    <x v="33"/>
    <n v="39"/>
    <m/>
    <m/>
    <x v="37"/>
    <x v="38"/>
    <x v="3"/>
    <n v="0.93333333333333335"/>
    <m/>
    <m/>
    <s v=""/>
    <d v="2026-06-05T00:00:00"/>
    <n v="3744"/>
    <n v="89856"/>
    <n v="296.52480000000003"/>
    <x v="33"/>
    <x v="6"/>
    <n v="90"/>
    <s v="No"/>
    <s v="No"/>
    <s v="Si"/>
    <s v="Si"/>
    <s v="Si"/>
    <s v="No"/>
    <d v="2026-08-04T00:00:00"/>
    <s v=""/>
  </r>
  <r>
    <x v="484"/>
    <s v="2222"/>
    <x v="33"/>
    <n v="26"/>
    <m/>
    <m/>
    <x v="37"/>
    <x v="38"/>
    <x v="3"/>
    <n v="0.93333333333333335"/>
    <m/>
    <m/>
    <s v=""/>
    <d v="2026-06-05T00:00:00"/>
    <n v="2496"/>
    <n v="59904"/>
    <n v="197.6832"/>
    <x v="33"/>
    <x v="6"/>
    <n v="90"/>
    <s v="No"/>
    <s v="No"/>
    <s v="Si"/>
    <s v="Si"/>
    <s v="Si"/>
    <s v="No"/>
    <d v="2026-08-04T00:00:00"/>
    <s v=""/>
  </r>
  <r>
    <x v="485"/>
    <s v="2222"/>
    <x v="33"/>
    <n v="40"/>
    <m/>
    <m/>
    <x v="37"/>
    <x v="38"/>
    <x v="3"/>
    <n v="0.93333333333333335"/>
    <m/>
    <m/>
    <s v=""/>
    <d v="2026-06-05T00:00:00"/>
    <n v="3840"/>
    <n v="92160"/>
    <n v="304.12799999999999"/>
    <x v="33"/>
    <x v="6"/>
    <n v="90"/>
    <s v="No"/>
    <s v="No"/>
    <s v="Si"/>
    <s v="Si"/>
    <s v="Si"/>
    <s v="No"/>
    <d v="2026-08-04T00:00:00"/>
    <s v=""/>
  </r>
  <r>
    <x v="486"/>
    <s v="3810"/>
    <x v="32"/>
    <n v="40"/>
    <m/>
    <m/>
    <x v="36"/>
    <x v="37"/>
    <x v="3"/>
    <n v="0.97777777777777775"/>
    <s v="S"/>
    <m/>
    <s v=""/>
    <d v="2026-06-09T00:00:00"/>
    <n v="5400"/>
    <n v="162000"/>
    <n v="324"/>
    <x v="32"/>
    <x v="6"/>
    <n v="90"/>
    <s v="No"/>
    <s v="No"/>
    <s v="Si"/>
    <s v="Si"/>
    <s v="Si"/>
    <s v="No"/>
    <d v="2026-08-08T00:00:00"/>
    <s v=""/>
  </r>
  <r>
    <x v="487"/>
    <s v="22269"/>
    <x v="70"/>
    <n v="19"/>
    <m/>
    <m/>
    <x v="109"/>
    <x v="111"/>
    <x v="1"/>
    <n v="0.49629629629629629"/>
    <s v="MAL ESTADO"/>
    <m/>
    <s v=""/>
    <d v="2026-01-26T00:00:00"/>
    <n v="10032"/>
    <n v="60192"/>
    <n v="186.59520000000001"/>
    <x v="70"/>
    <x v="2"/>
    <n v="270"/>
    <s v="No"/>
    <s v="No"/>
    <s v="No"/>
    <s v="Si"/>
    <s v="Si"/>
    <s v="No"/>
    <d v="2026-09-23T00:00:00"/>
    <s v=""/>
  </r>
  <r>
    <x v="488"/>
    <s v="3810"/>
    <x v="32"/>
    <n v="16"/>
    <m/>
    <m/>
    <x v="110"/>
    <x v="112"/>
    <x v="3"/>
    <n v="0.96666666666666667"/>
    <m/>
    <m/>
    <s v=""/>
    <d v="2026-06-08T00:00:00"/>
    <n v="2160"/>
    <n v="64800"/>
    <n v="129.6"/>
    <x v="32"/>
    <x v="6"/>
    <n v="90"/>
    <s v="No"/>
    <s v="No"/>
    <s v="Si"/>
    <s v="Si"/>
    <s v="Si"/>
    <s v="No"/>
    <d v="2026-08-07T00:00:00"/>
    <s v=""/>
  </r>
  <r>
    <x v="489"/>
    <s v="3810"/>
    <x v="32"/>
    <n v="40"/>
    <m/>
    <m/>
    <x v="36"/>
    <x v="37"/>
    <x v="3"/>
    <n v="0.97777777777777775"/>
    <s v="S"/>
    <m/>
    <s v=""/>
    <d v="2026-06-09T00:00:00"/>
    <n v="5400"/>
    <n v="162000"/>
    <n v="324"/>
    <x v="32"/>
    <x v="6"/>
    <n v="90"/>
    <s v="No"/>
    <s v="No"/>
    <s v="Si"/>
    <s v="Si"/>
    <s v="Si"/>
    <s v="No"/>
    <d v="2026-08-08T00:00:00"/>
    <s v=""/>
  </r>
  <r>
    <x v="490"/>
    <s v="3810"/>
    <x v="32"/>
    <n v="40"/>
    <m/>
    <m/>
    <x v="36"/>
    <x v="37"/>
    <x v="3"/>
    <n v="0.97777777777777775"/>
    <s v="S"/>
    <m/>
    <s v=""/>
    <d v="2026-06-09T00:00:00"/>
    <n v="5400"/>
    <n v="162000"/>
    <n v="324"/>
    <x v="32"/>
    <x v="6"/>
    <n v="90"/>
    <s v="No"/>
    <s v="No"/>
    <s v="Si"/>
    <s v="Si"/>
    <s v="Si"/>
    <s v="No"/>
    <d v="2026-08-08T00:00:00"/>
    <s v=""/>
  </r>
  <r>
    <x v="491"/>
    <s v="9909"/>
    <x v="64"/>
    <n v="17"/>
    <m/>
    <m/>
    <x v="34"/>
    <x v="35"/>
    <x v="1"/>
    <n v="0.95925925925925926"/>
    <m/>
    <m/>
    <s v=""/>
    <d v="2026-05-31T00:00:00"/>
    <n v="10200"/>
    <n v="61200"/>
    <n v="164.62799999999999"/>
    <x v="64"/>
    <x v="2"/>
    <n v="270"/>
    <s v="No"/>
    <s v="No"/>
    <s v="Si"/>
    <s v="Si"/>
    <s v="Si"/>
    <s v="No"/>
    <d v="2027-01-26T00:00:00"/>
    <s v=""/>
  </r>
  <r>
    <x v="492"/>
    <s v="16466"/>
    <x v="68"/>
    <n v="19"/>
    <m/>
    <m/>
    <x v="111"/>
    <x v="113"/>
    <x v="3"/>
    <n v="0.37222222222222223"/>
    <m/>
    <m/>
    <s v=""/>
    <d v="2026-02-18T00:00:00"/>
    <n v="9120"/>
    <n v="54720"/>
    <n v="194.256"/>
    <x v="68"/>
    <x v="2"/>
    <n v="180"/>
    <s v="No"/>
    <s v="Si"/>
    <s v="No"/>
    <s v="Si"/>
    <s v="No"/>
    <s v="No"/>
    <d v="2026-07-18T00:00:00"/>
    <s v=""/>
  </r>
  <r>
    <x v="493"/>
    <s v="17155"/>
    <x v="71"/>
    <n v="48"/>
    <m/>
    <m/>
    <x v="59"/>
    <x v="60"/>
    <x v="1"/>
    <n v="0.9452054794520548"/>
    <m/>
    <m/>
    <s v=""/>
    <d v="2026-05-22T00:00:00"/>
    <n v="22464"/>
    <n v="134784"/>
    <n v="362.56896"/>
    <x v="71"/>
    <x v="2"/>
    <n v="365"/>
    <s v="No"/>
    <s v="No"/>
    <s v="Si"/>
    <s v="Si"/>
    <s v="Si"/>
    <s v="No"/>
    <d v="2027-04-22T00:00:00"/>
    <s v=""/>
  </r>
  <r>
    <x v="494"/>
    <s v="17155"/>
    <x v="71"/>
    <n v="60"/>
    <m/>
    <m/>
    <x v="59"/>
    <x v="60"/>
    <x v="1"/>
    <n v="0.9452054794520548"/>
    <m/>
    <m/>
    <s v=""/>
    <d v="2026-05-22T00:00:00"/>
    <n v="28080"/>
    <n v="168480"/>
    <n v="453.21120000000002"/>
    <x v="71"/>
    <x v="2"/>
    <n v="365"/>
    <s v="No"/>
    <s v="No"/>
    <s v="Si"/>
    <s v="Si"/>
    <s v="Si"/>
    <s v="No"/>
    <d v="2027-04-22T00:00:00"/>
    <s v=""/>
  </r>
  <r>
    <x v="495"/>
    <s v="2882"/>
    <x v="34"/>
    <n v="5"/>
    <m/>
    <m/>
    <x v="112"/>
    <x v="114"/>
    <x v="3"/>
    <n v="0.9"/>
    <m/>
    <m/>
    <s v=""/>
    <d v="2026-06-02T00:00:00"/>
    <n v="500"/>
    <n v="3000"/>
    <n v="45"/>
    <x v="34"/>
    <x v="6"/>
    <n v="90"/>
    <s v="No"/>
    <s v="No"/>
    <s v="Si"/>
    <s v="Si"/>
    <s v="Si"/>
    <s v="No"/>
    <d v="2026-08-01T00:00:00"/>
    <s v=""/>
  </r>
  <r>
    <x v="495"/>
    <s v="16466"/>
    <x v="68"/>
    <n v="1"/>
    <m/>
    <m/>
    <x v="111"/>
    <x v="113"/>
    <x v="3"/>
    <n v="0.37222222222222223"/>
    <m/>
    <m/>
    <s v=""/>
    <d v="2026-02-18T00:00:00"/>
    <n v="480"/>
    <n v="2880"/>
    <n v="10.224"/>
    <x v="68"/>
    <x v="2"/>
    <n v="180"/>
    <s v="No"/>
    <s v="Si"/>
    <s v="No"/>
    <s v="Si"/>
    <s v="No"/>
    <s v="No"/>
    <d v="2026-07-18T00:00:00"/>
    <s v=""/>
  </r>
  <r>
    <x v="496"/>
    <s v="22613"/>
    <x v="24"/>
    <n v="3"/>
    <m/>
    <m/>
    <x v="19"/>
    <x v="20"/>
    <x v="1"/>
    <n v="0.91666666666666663"/>
    <m/>
    <m/>
    <s v=""/>
    <d v="2026-05-27T00:00:00"/>
    <n v="135"/>
    <n v="4050"/>
    <n v="13.365"/>
    <x v="24"/>
    <x v="1"/>
    <n v="180"/>
    <s v="No"/>
    <s v="No"/>
    <s v="Si"/>
    <s v="Si"/>
    <s v="Si"/>
    <s v="No"/>
    <d v="2026-10-24T00:00:00"/>
    <s v=""/>
  </r>
  <r>
    <x v="497"/>
    <s v="20463"/>
    <x v="63"/>
    <n v="6"/>
    <m/>
    <m/>
    <x v="101"/>
    <x v="102"/>
    <x v="1"/>
    <n v="0.9555555555555556"/>
    <m/>
    <m/>
    <s v=""/>
    <d v="2026-05-30T00:00:00"/>
    <n v="1440"/>
    <n v="8640"/>
    <n v="25.92"/>
    <x v="63"/>
    <x v="3"/>
    <n v="270"/>
    <s v="No"/>
    <s v="No"/>
    <s v="Si"/>
    <s v="Si"/>
    <s v="Si"/>
    <s v="No"/>
    <d v="2027-01-25T00:00:00"/>
    <s v=""/>
  </r>
  <r>
    <x v="498"/>
    <s v="20463"/>
    <x v="63"/>
    <n v="16"/>
    <m/>
    <m/>
    <x v="113"/>
    <x v="115"/>
    <x v="1"/>
    <n v="0.85555555555555551"/>
    <m/>
    <m/>
    <s v=""/>
    <d v="2026-05-03T00:00:00"/>
    <n v="3840"/>
    <n v="23040"/>
    <n v="69.12"/>
    <x v="63"/>
    <x v="3"/>
    <n v="270"/>
    <s v="No"/>
    <s v="No"/>
    <s v="Si"/>
    <s v="Si"/>
    <s v="Si"/>
    <s v="No"/>
    <d v="2026-12-29T00:00:00"/>
    <s v=""/>
  </r>
  <r>
    <x v="499"/>
    <s v="17155"/>
    <x v="71"/>
    <n v="22"/>
    <m/>
    <m/>
    <x v="114"/>
    <x v="116"/>
    <x v="1"/>
    <n v="0.95342465753424654"/>
    <m/>
    <m/>
    <s v=""/>
    <d v="2026-05-25T00:00:00"/>
    <n v="10296"/>
    <n v="61776"/>
    <n v="166.17743999999999"/>
    <x v="71"/>
    <x v="2"/>
    <n v="365"/>
    <s v="No"/>
    <s v="No"/>
    <s v="Si"/>
    <s v="Si"/>
    <s v="Si"/>
    <s v="No"/>
    <d v="2027-04-25T00:00:00"/>
    <s v=""/>
  </r>
  <r>
    <x v="500"/>
    <s v="20050"/>
    <x v="37"/>
    <n v="60"/>
    <m/>
    <m/>
    <x v="17"/>
    <x v="18"/>
    <x v="1"/>
    <n v="0.9780821917808219"/>
    <m/>
    <m/>
    <s v=""/>
    <d v="2026-06-03T00:00:00"/>
    <n v="15600"/>
    <n v="93600"/>
    <n v="308.88"/>
    <x v="37"/>
    <x v="3"/>
    <n v="365"/>
    <s v="No"/>
    <s v="No"/>
    <s v="Si"/>
    <s v="Si"/>
    <s v="Si"/>
    <s v="No"/>
    <d v="2027-05-04T00:00:00"/>
    <s v=""/>
  </r>
  <r>
    <x v="501"/>
    <s v="20050"/>
    <x v="37"/>
    <n v="60"/>
    <m/>
    <m/>
    <x v="49"/>
    <x v="50"/>
    <x v="1"/>
    <n v="0.97534246575342465"/>
    <m/>
    <m/>
    <s v=""/>
    <d v="2026-06-02T00:00:00"/>
    <n v="15600"/>
    <n v="93600"/>
    <n v="308.88"/>
    <x v="37"/>
    <x v="3"/>
    <n v="365"/>
    <s v="No"/>
    <s v="No"/>
    <s v="Si"/>
    <s v="Si"/>
    <s v="Si"/>
    <s v="No"/>
    <d v="2027-05-03T00:00:00"/>
    <s v=""/>
  </r>
  <r>
    <x v="502"/>
    <s v="5255"/>
    <x v="22"/>
    <n v="11"/>
    <m/>
    <m/>
    <x v="28"/>
    <x v="29"/>
    <x v="1"/>
    <n v="0.75"/>
    <m/>
    <s v="TAPA CODIGO"/>
    <s v="Excluir"/>
    <d v="2026-04-27T00:00:00"/>
    <n v="5280"/>
    <n v="31680"/>
    <n v="104.544"/>
    <x v="22"/>
    <x v="2"/>
    <n v="180"/>
    <s v="No"/>
    <s v="No"/>
    <s v="Si"/>
    <s v="Si"/>
    <s v="Si"/>
    <s v="No"/>
    <d v="2026-09-24T00:00:00"/>
    <s v=""/>
  </r>
  <r>
    <x v="503"/>
    <s v="7993"/>
    <x v="7"/>
    <n v="18"/>
    <m/>
    <m/>
    <x v="12"/>
    <x v="13"/>
    <x v="1"/>
    <n v="0.99259259259259258"/>
    <s v="S"/>
    <m/>
    <s v=""/>
    <d v="2026-06-09T00:00:00"/>
    <n v="2700"/>
    <n v="64800"/>
    <n v="174.31200000000001"/>
    <x v="7"/>
    <x v="2"/>
    <n v="270"/>
    <s v="No"/>
    <s v="No"/>
    <s v="Si"/>
    <s v="Si"/>
    <s v="Si"/>
    <s v="No"/>
    <d v="2027-02-04T00:00:00"/>
    <s v=""/>
  </r>
  <r>
    <x v="504"/>
    <s v="5252"/>
    <x v="6"/>
    <n v="18"/>
    <m/>
    <m/>
    <x v="115"/>
    <x v="117"/>
    <x v="1"/>
    <n v="0.78518518518518521"/>
    <m/>
    <s v="TAPA CODIGO"/>
    <s v="Excluir"/>
    <d v="2026-04-14T00:00:00"/>
    <n v="8640"/>
    <n v="51840"/>
    <n v="171.072"/>
    <x v="6"/>
    <x v="2"/>
    <n v="270"/>
    <s v="No"/>
    <s v="No"/>
    <s v="Si"/>
    <s v="Si"/>
    <s v="Si"/>
    <s v="No"/>
    <d v="2026-12-10T00:00:00"/>
    <s v=""/>
  </r>
  <r>
    <x v="505"/>
    <s v="2976"/>
    <x v="26"/>
    <n v="12"/>
    <m/>
    <m/>
    <x v="116"/>
    <x v="118"/>
    <x v="1"/>
    <n v="0.83888888888888891"/>
    <m/>
    <s v="TAPA CODIGO"/>
    <s v="Excluir"/>
    <d v="2026-05-13T00:00:00"/>
    <n v="5760"/>
    <n v="34560"/>
    <n v="114.048"/>
    <x v="26"/>
    <x v="2"/>
    <n v="180"/>
    <s v="No"/>
    <s v="No"/>
    <s v="Si"/>
    <s v="Si"/>
    <s v="Si"/>
    <s v="No"/>
    <d v="2026-10-10T00:00:00"/>
    <s v=""/>
  </r>
  <r>
    <x v="506"/>
    <s v="22271"/>
    <x v="46"/>
    <n v="6"/>
    <m/>
    <m/>
    <x v="79"/>
    <x v="80"/>
    <x v="1"/>
    <n v="0.937037037037037"/>
    <m/>
    <s v="TAPA CODIGO"/>
    <s v="Excluir"/>
    <d v="2026-05-25T00:00:00"/>
    <n v="3168"/>
    <n v="19008"/>
    <n v="58.924799999999998"/>
    <x v="46"/>
    <x v="2"/>
    <n v="270"/>
    <s v="No"/>
    <s v="No"/>
    <s v="Si"/>
    <s v="Si"/>
    <s v="Si"/>
    <s v="No"/>
    <d v="2027-01-20T00:00:00"/>
    <s v=""/>
  </r>
  <r>
    <x v="507"/>
    <s v="2976"/>
    <x v="26"/>
    <n v="17"/>
    <m/>
    <m/>
    <x v="117"/>
    <x v="119"/>
    <x v="1"/>
    <n v="0.87777777777777777"/>
    <m/>
    <s v="TAPA CODIGO"/>
    <s v="Excluir"/>
    <d v="2026-05-20T00:00:00"/>
    <n v="8160"/>
    <n v="48960"/>
    <n v="161.56800000000001"/>
    <x v="26"/>
    <x v="2"/>
    <n v="180"/>
    <s v="No"/>
    <s v="No"/>
    <s v="Si"/>
    <s v="Si"/>
    <s v="Si"/>
    <s v="No"/>
    <d v="2026-10-17T00:00:00"/>
    <s v=""/>
  </r>
  <r>
    <x v="508"/>
    <s v="5252"/>
    <x v="6"/>
    <n v="18"/>
    <m/>
    <m/>
    <x v="94"/>
    <x v="95"/>
    <x v="1"/>
    <n v="0.83333333333333337"/>
    <m/>
    <s v="TAPA CODIGO"/>
    <s v="Excluir"/>
    <d v="2026-04-27T00:00:00"/>
    <n v="8640"/>
    <n v="51840"/>
    <n v="171.072"/>
    <x v="6"/>
    <x v="2"/>
    <n v="270"/>
    <s v="No"/>
    <s v="No"/>
    <s v="Si"/>
    <s v="Si"/>
    <s v="Si"/>
    <s v="No"/>
    <d v="2026-12-23T00:00:00"/>
    <s v=""/>
  </r>
  <r>
    <x v="509"/>
    <s v="22269"/>
    <x v="70"/>
    <n v="5"/>
    <m/>
    <m/>
    <x v="118"/>
    <x v="120"/>
    <x v="1"/>
    <n v="0.93333333333333335"/>
    <m/>
    <m/>
    <s v=""/>
    <d v="2026-05-24T00:00:00"/>
    <n v="2640"/>
    <n v="15840"/>
    <n v="49.103999999999999"/>
    <x v="70"/>
    <x v="2"/>
    <n v="270"/>
    <s v="No"/>
    <s v="No"/>
    <s v="Si"/>
    <s v="Si"/>
    <s v="Si"/>
    <s v="No"/>
    <d v="2027-01-19T00:00:00"/>
    <s v=""/>
  </r>
  <r>
    <x v="510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1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1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1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14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1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16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17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18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19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20"/>
    <s v="21730"/>
    <x v="45"/>
    <n v="5"/>
    <m/>
    <m/>
    <x v="87"/>
    <x v="88"/>
    <x v="1"/>
    <n v="0.85"/>
    <m/>
    <s v="TAPA CODIGO"/>
    <s v="Excluir"/>
    <d v="2026-05-15T00:00:00"/>
    <n v="3000"/>
    <n v="18000"/>
    <n v="48.42"/>
    <x v="45"/>
    <x v="2"/>
    <n v="180"/>
    <s v="No"/>
    <s v="No"/>
    <s v="Si"/>
    <s v="Si"/>
    <s v="Si"/>
    <s v="No"/>
    <d v="2026-10-12T00:00:00"/>
    <s v=""/>
  </r>
  <r>
    <x v="521"/>
    <s v="21447"/>
    <x v="69"/>
    <n v="20"/>
    <m/>
    <m/>
    <x v="108"/>
    <x v="110"/>
    <x v="3"/>
    <n v="0.8"/>
    <m/>
    <m/>
    <s v=""/>
    <d v="2026-05-24T00:00:00"/>
    <n v="12800"/>
    <n v="76800"/>
    <n v="153.6"/>
    <x v="69"/>
    <x v="6"/>
    <n v="90"/>
    <s v="No"/>
    <s v="Si"/>
    <s v="Si"/>
    <s v="Si"/>
    <s v="Si"/>
    <s v="No"/>
    <d v="2026-07-23T00:00:00"/>
    <s v=""/>
  </r>
  <r>
    <x v="522"/>
    <s v="16466"/>
    <x v="68"/>
    <n v="1"/>
    <m/>
    <m/>
    <x v="119"/>
    <x v="121"/>
    <x v="1"/>
    <n v="0.81111111111111112"/>
    <m/>
    <m/>
    <s v=""/>
    <d v="2026-05-08T00:00:00"/>
    <n v="480"/>
    <n v="2880"/>
    <n v="10.224"/>
    <x v="68"/>
    <x v="2"/>
    <n v="180"/>
    <s v="No"/>
    <s v="No"/>
    <s v="Si"/>
    <s v="Si"/>
    <s v="Si"/>
    <s v="No"/>
    <d v="2026-10-05T00:00:00"/>
    <s v=""/>
  </r>
  <r>
    <x v="523"/>
    <s v="22270"/>
    <x v="67"/>
    <n v="24"/>
    <m/>
    <m/>
    <x v="120"/>
    <x v="122"/>
    <x v="1"/>
    <n v="0.92592592592592593"/>
    <s v="CERTIFICADO PARA KA"/>
    <m/>
    <s v=""/>
    <d v="2026-05-22T00:00:00"/>
    <n v="12672"/>
    <n v="76032"/>
    <n v="235.69919999999999"/>
    <x v="67"/>
    <x v="2"/>
    <n v="270"/>
    <s v="No"/>
    <s v="No"/>
    <s v="Si"/>
    <s v="Si"/>
    <s v="Si"/>
    <s v="No"/>
    <d v="2027-01-17T00:00:00"/>
    <s v=""/>
  </r>
  <r>
    <x v="524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25"/>
    <s v="21447"/>
    <x v="69"/>
    <n v="34"/>
    <n v="24"/>
    <m/>
    <x v="121"/>
    <x v="123"/>
    <x v="3"/>
    <n v="0.81111111111111112"/>
    <m/>
    <m/>
    <s v=""/>
    <d v="2026-05-25T00:00:00"/>
    <n v="21784"/>
    <n v="130704"/>
    <n v="261.40800000000002"/>
    <x v="69"/>
    <x v="6"/>
    <n v="90"/>
    <s v="No"/>
    <s v="Si"/>
    <s v="Si"/>
    <s v="Si"/>
    <s v="Si"/>
    <s v="No"/>
    <d v="2026-07-24T00:00:00"/>
    <s v=""/>
  </r>
  <r>
    <x v="526"/>
    <s v="3810"/>
    <x v="32"/>
    <n v="64"/>
    <m/>
    <m/>
    <x v="110"/>
    <x v="112"/>
    <x v="3"/>
    <n v="0.96666666666666667"/>
    <m/>
    <m/>
    <s v=""/>
    <d v="2026-06-08T00:00:00"/>
    <n v="8640"/>
    <n v="259200"/>
    <n v="518.4"/>
    <x v="32"/>
    <x v="6"/>
    <n v="90"/>
    <s v="No"/>
    <s v="No"/>
    <s v="Si"/>
    <s v="Si"/>
    <s v="Si"/>
    <s v="No"/>
    <d v="2026-08-07T00:00:00"/>
    <s v=""/>
  </r>
  <r>
    <x v="527"/>
    <s v="3810"/>
    <x v="32"/>
    <n v="64"/>
    <m/>
    <m/>
    <x v="110"/>
    <x v="112"/>
    <x v="3"/>
    <n v="0.96666666666666667"/>
    <m/>
    <m/>
    <s v=""/>
    <d v="2026-06-08T00:00:00"/>
    <n v="8640"/>
    <n v="259200"/>
    <n v="518.4"/>
    <x v="32"/>
    <x v="6"/>
    <n v="90"/>
    <s v="No"/>
    <s v="No"/>
    <s v="Si"/>
    <s v="Si"/>
    <s v="Si"/>
    <s v="No"/>
    <d v="2026-08-07T00:00:00"/>
    <s v=""/>
  </r>
  <r>
    <x v="528"/>
    <s v="21447"/>
    <x v="69"/>
    <n v="52"/>
    <m/>
    <m/>
    <x v="108"/>
    <x v="110"/>
    <x v="3"/>
    <n v="0.8"/>
    <m/>
    <m/>
    <s v=""/>
    <d v="2026-05-24T00:00:00"/>
    <n v="33280"/>
    <n v="199680"/>
    <n v="399.36"/>
    <x v="69"/>
    <x v="6"/>
    <n v="90"/>
    <s v="No"/>
    <s v="Si"/>
    <s v="Si"/>
    <s v="Si"/>
    <s v="Si"/>
    <s v="No"/>
    <d v="2026-07-23T00:00:00"/>
    <s v=""/>
  </r>
  <r>
    <x v="529"/>
    <s v="21447"/>
    <x v="69"/>
    <n v="64"/>
    <m/>
    <m/>
    <x v="108"/>
    <x v="110"/>
    <x v="3"/>
    <n v="0.8"/>
    <m/>
    <m/>
    <s v=""/>
    <d v="2026-05-24T00:00:00"/>
    <n v="40960"/>
    <n v="245760"/>
    <n v="491.52"/>
    <x v="69"/>
    <x v="6"/>
    <n v="90"/>
    <s v="No"/>
    <s v="Si"/>
    <s v="Si"/>
    <s v="Si"/>
    <s v="Si"/>
    <s v="No"/>
    <d v="2026-07-23T00:00:00"/>
    <s v=""/>
  </r>
  <r>
    <x v="530"/>
    <s v="7078"/>
    <x v="31"/>
    <n v="41"/>
    <m/>
    <m/>
    <x v="103"/>
    <x v="104"/>
    <x v="2"/>
    <n v="0.95833333333333337"/>
    <m/>
    <m/>
    <s v=""/>
    <d v="2026-06-06T00:00:00"/>
    <n v="2132"/>
    <n v="31980"/>
    <n v="319.8"/>
    <x v="31"/>
    <x v="6"/>
    <n v="120"/>
    <s v="No"/>
    <s v="No"/>
    <s v="Si"/>
    <s v="Si"/>
    <s v="Si"/>
    <s v="No"/>
    <d v="2026-09-04T00:00:00"/>
    <s v=""/>
  </r>
  <r>
    <x v="531"/>
    <s v="7078"/>
    <x v="31"/>
    <n v="64"/>
    <m/>
    <m/>
    <x v="103"/>
    <x v="104"/>
    <x v="2"/>
    <n v="0.95833333333333337"/>
    <m/>
    <m/>
    <s v=""/>
    <d v="2026-06-06T00:00:00"/>
    <n v="3328"/>
    <n v="49920"/>
    <n v="499.2"/>
    <x v="31"/>
    <x v="6"/>
    <n v="120"/>
    <s v="No"/>
    <s v="No"/>
    <s v="Si"/>
    <s v="Si"/>
    <s v="Si"/>
    <s v="No"/>
    <d v="2026-09-04T00:00:00"/>
    <s v=""/>
  </r>
  <r>
    <x v="532"/>
    <s v="9909"/>
    <x v="64"/>
    <n v="30"/>
    <m/>
    <m/>
    <x v="122"/>
    <x v="124"/>
    <x v="1"/>
    <n v="0.97037037037037033"/>
    <m/>
    <m/>
    <s v=""/>
    <d v="2026-06-03T00:00:00"/>
    <n v="18000"/>
    <n v="108000"/>
    <n v="290.52"/>
    <x v="64"/>
    <x v="2"/>
    <n v="270"/>
    <s v="No"/>
    <s v="No"/>
    <s v="Si"/>
    <s v="Si"/>
    <s v="Si"/>
    <s v="No"/>
    <d v="2027-01-29T00:00:00"/>
    <s v=""/>
  </r>
  <r>
    <x v="533"/>
    <s v="20050"/>
    <x v="37"/>
    <n v="22"/>
    <m/>
    <m/>
    <x v="50"/>
    <x v="51"/>
    <x v="1"/>
    <n v="0.9726027397260274"/>
    <m/>
    <m/>
    <s v=""/>
    <d v="2026-06-01T00:00:00"/>
    <n v="5720"/>
    <n v="34320"/>
    <n v="113.256"/>
    <x v="37"/>
    <x v="3"/>
    <n v="365"/>
    <s v="No"/>
    <s v="No"/>
    <s v="Si"/>
    <s v="Si"/>
    <s v="Si"/>
    <s v="No"/>
    <d v="2027-05-02T00:00:00"/>
    <s v=""/>
  </r>
  <r>
    <x v="534"/>
    <s v="21447"/>
    <x v="69"/>
    <n v="34"/>
    <m/>
    <m/>
    <x v="123"/>
    <x v="125"/>
    <x v="3"/>
    <n v="0.82222222222222219"/>
    <m/>
    <m/>
    <s v=""/>
    <d v="2026-05-26T00:00:00"/>
    <n v="21760"/>
    <n v="130560"/>
    <n v="261.12"/>
    <x v="69"/>
    <x v="6"/>
    <n v="90"/>
    <s v="No"/>
    <s v="Si"/>
    <s v="Si"/>
    <s v="Si"/>
    <s v="Si"/>
    <s v="No"/>
    <d v="2026-07-25T00:00:00"/>
    <s v=""/>
  </r>
  <r>
    <x v="535"/>
    <s v="2222"/>
    <x v="33"/>
    <n v="64"/>
    <m/>
    <m/>
    <x v="124"/>
    <x v="126"/>
    <x v="3"/>
    <n v="0.92222222222222228"/>
    <m/>
    <m/>
    <s v=""/>
    <d v="2026-06-04T00:00:00"/>
    <n v="6144"/>
    <n v="147456"/>
    <n v="486.60480000000001"/>
    <x v="33"/>
    <x v="6"/>
    <n v="90"/>
    <s v="No"/>
    <s v="No"/>
    <s v="Si"/>
    <s v="Si"/>
    <s v="Si"/>
    <s v="No"/>
    <d v="2026-08-03T00:00:00"/>
    <s v=""/>
  </r>
  <r>
    <x v="536"/>
    <s v="2222"/>
    <x v="33"/>
    <n v="64"/>
    <m/>
    <m/>
    <x v="124"/>
    <x v="126"/>
    <x v="3"/>
    <n v="0.92222222222222228"/>
    <m/>
    <m/>
    <s v=""/>
    <d v="2026-06-04T00:00:00"/>
    <n v="6144"/>
    <n v="147456"/>
    <n v="486.60480000000001"/>
    <x v="33"/>
    <x v="6"/>
    <n v="90"/>
    <s v="No"/>
    <s v="No"/>
    <s v="Si"/>
    <s v="Si"/>
    <s v="Si"/>
    <s v="No"/>
    <d v="2026-08-03T00:00:00"/>
    <s v=""/>
  </r>
  <r>
    <x v="537"/>
    <s v="2222"/>
    <x v="33"/>
    <n v="64"/>
    <m/>
    <m/>
    <x v="124"/>
    <x v="126"/>
    <x v="3"/>
    <n v="0.92222222222222228"/>
    <m/>
    <m/>
    <s v=""/>
    <d v="2026-06-04T00:00:00"/>
    <n v="6144"/>
    <n v="147456"/>
    <n v="486.60480000000001"/>
    <x v="33"/>
    <x v="6"/>
    <n v="90"/>
    <s v="No"/>
    <s v="No"/>
    <s v="Si"/>
    <s v="Si"/>
    <s v="Si"/>
    <s v="No"/>
    <d v="2026-08-03T00:00:00"/>
    <s v=""/>
  </r>
  <r>
    <x v="538"/>
    <s v="2222"/>
    <x v="33"/>
    <n v="64"/>
    <m/>
    <m/>
    <x v="124"/>
    <x v="126"/>
    <x v="3"/>
    <n v="0.92222222222222228"/>
    <m/>
    <m/>
    <s v=""/>
    <d v="2026-06-04T00:00:00"/>
    <n v="6144"/>
    <n v="147456"/>
    <n v="486.60480000000001"/>
    <x v="33"/>
    <x v="6"/>
    <n v="90"/>
    <s v="No"/>
    <s v="No"/>
    <s v="Si"/>
    <s v="Si"/>
    <s v="Si"/>
    <s v="No"/>
    <d v="2026-08-03T00:00:00"/>
    <s v=""/>
  </r>
  <r>
    <x v="539"/>
    <s v="2222"/>
    <x v="33"/>
    <n v="64"/>
    <m/>
    <m/>
    <x v="124"/>
    <x v="126"/>
    <x v="3"/>
    <n v="0.92222222222222228"/>
    <m/>
    <m/>
    <s v=""/>
    <d v="2026-06-04T00:00:00"/>
    <n v="6144"/>
    <n v="147456"/>
    <n v="486.60480000000001"/>
    <x v="33"/>
    <x v="6"/>
    <n v="90"/>
    <s v="No"/>
    <s v="No"/>
    <s v="Si"/>
    <s v="Si"/>
    <s v="Si"/>
    <s v="No"/>
    <d v="2026-08-03T00:00:00"/>
    <s v=""/>
  </r>
  <r>
    <x v="540"/>
    <s v="3810"/>
    <x v="32"/>
    <n v="64"/>
    <m/>
    <m/>
    <x v="125"/>
    <x v="127"/>
    <x v="2"/>
    <n v="1"/>
    <s v="S"/>
    <s v="LLENANDO"/>
    <s v="Excluir"/>
    <d v="2026-06-11T00:00:00"/>
    <n v="8640"/>
    <n v="259200"/>
    <n v="518.4"/>
    <x v="32"/>
    <x v="6"/>
    <n v="90"/>
    <s v="No"/>
    <s v="No"/>
    <s v="Si"/>
    <s v="Si"/>
    <s v="Si"/>
    <s v="No"/>
    <d v="2026-08-10T00:00:00"/>
    <s v=""/>
  </r>
  <r>
    <x v="541"/>
    <s v="21447"/>
    <x v="69"/>
    <n v="64"/>
    <m/>
    <m/>
    <x v="121"/>
    <x v="123"/>
    <x v="3"/>
    <n v="0.81111111111111112"/>
    <m/>
    <m/>
    <s v=""/>
    <d v="2026-05-25T00:00:00"/>
    <n v="40960"/>
    <n v="245760"/>
    <n v="491.52"/>
    <x v="69"/>
    <x v="6"/>
    <n v="90"/>
    <s v="No"/>
    <s v="Si"/>
    <s v="Si"/>
    <s v="Si"/>
    <s v="Si"/>
    <s v="No"/>
    <d v="2026-07-24T00:00:00"/>
    <s v=""/>
  </r>
  <r>
    <x v="542"/>
    <s v="21447"/>
    <x v="69"/>
    <n v="52"/>
    <m/>
    <m/>
    <x v="123"/>
    <x v="125"/>
    <x v="3"/>
    <n v="0.82222222222222219"/>
    <m/>
    <m/>
    <s v=""/>
    <d v="2026-05-26T00:00:00"/>
    <n v="33280"/>
    <n v="199680"/>
    <n v="399.36"/>
    <x v="69"/>
    <x v="6"/>
    <n v="90"/>
    <s v="No"/>
    <s v="Si"/>
    <s v="Si"/>
    <s v="Si"/>
    <s v="Si"/>
    <s v="No"/>
    <d v="2026-07-25T00:00:00"/>
    <s v=""/>
  </r>
  <r>
    <x v="543"/>
    <s v="21447"/>
    <x v="69"/>
    <n v="32"/>
    <m/>
    <m/>
    <x v="121"/>
    <x v="123"/>
    <x v="3"/>
    <n v="0.81111111111111112"/>
    <m/>
    <m/>
    <s v=""/>
    <d v="2026-05-25T00:00:00"/>
    <n v="20480"/>
    <n v="122880"/>
    <n v="245.76"/>
    <x v="69"/>
    <x v="6"/>
    <n v="90"/>
    <s v="No"/>
    <s v="Si"/>
    <s v="Si"/>
    <s v="Si"/>
    <s v="Si"/>
    <s v="No"/>
    <d v="2026-07-24T00:00:00"/>
    <s v=""/>
  </r>
  <r>
    <x v="544"/>
    <s v="3751"/>
    <x v="13"/>
    <n v="12"/>
    <m/>
    <m/>
    <x v="19"/>
    <x v="20"/>
    <x v="1"/>
    <n v="0.91666666666666663"/>
    <s v="PQT"/>
    <s v="RETENIDO"/>
    <s v="Excluir"/>
    <d v="2026-05-27T00:00:00"/>
    <n v="540"/>
    <n v="16200"/>
    <n v="53.46"/>
    <x v="13"/>
    <x v="1"/>
    <n v="180"/>
    <s v="No"/>
    <s v="No"/>
    <s v="Si"/>
    <s v="Si"/>
    <s v="Si"/>
    <s v="No"/>
    <d v="2026-10-24T00:00:00"/>
    <s v=""/>
  </r>
  <r>
    <x v="544"/>
    <s v="3751"/>
    <x v="13"/>
    <n v="2"/>
    <m/>
    <m/>
    <x v="57"/>
    <x v="58"/>
    <x v="1"/>
    <n v="0.90555555555555556"/>
    <s v="PQT"/>
    <s v="RETENIDO"/>
    <s v="Excluir"/>
    <d v="2026-05-25T00:00:00"/>
    <n v="90"/>
    <n v="2700"/>
    <n v="8.91"/>
    <x v="13"/>
    <x v="1"/>
    <n v="180"/>
    <s v="No"/>
    <s v="No"/>
    <s v="Si"/>
    <s v="Si"/>
    <s v="Si"/>
    <s v="No"/>
    <d v="2026-10-22T00:00:00"/>
    <s v=""/>
  </r>
  <r>
    <x v="545"/>
    <s v="9508"/>
    <x v="36"/>
    <n v="47"/>
    <m/>
    <m/>
    <x v="47"/>
    <x v="48"/>
    <x v="1"/>
    <n v="0.9671232876712329"/>
    <m/>
    <m/>
    <s v=""/>
    <d v="2026-05-30T00:00:00"/>
    <n v="18048"/>
    <n v="108288"/>
    <n v="227.40479999999999"/>
    <x v="36"/>
    <x v="3"/>
    <n v="365"/>
    <s v="No"/>
    <s v="No"/>
    <s v="Si"/>
    <s v="Si"/>
    <s v="Si"/>
    <s v="No"/>
    <d v="2027-04-30T00:00:00"/>
    <s v=""/>
  </r>
  <r>
    <x v="546"/>
    <s v="9508"/>
    <x v="36"/>
    <n v="47"/>
    <m/>
    <m/>
    <x v="14"/>
    <x v="15"/>
    <x v="1"/>
    <n v="0.98082191780821915"/>
    <m/>
    <m/>
    <s v=""/>
    <d v="2026-06-04T00:00:00"/>
    <n v="18048"/>
    <n v="108288"/>
    <n v="227.40479999999999"/>
    <x v="36"/>
    <x v="3"/>
    <n v="365"/>
    <s v="No"/>
    <s v="No"/>
    <s v="Si"/>
    <s v="Si"/>
    <s v="Si"/>
    <s v="No"/>
    <d v="2027-05-05T00:00:00"/>
    <s v=""/>
  </r>
  <r>
    <x v="547"/>
    <s v="20050"/>
    <x v="37"/>
    <n v="47"/>
    <m/>
    <m/>
    <x v="48"/>
    <x v="49"/>
    <x v="1"/>
    <n v="0.99178082191780825"/>
    <m/>
    <m/>
    <s v=""/>
    <d v="2026-06-08T00:00:00"/>
    <n v="12220"/>
    <n v="73320"/>
    <n v="241.95599999999999"/>
    <x v="37"/>
    <x v="3"/>
    <n v="365"/>
    <s v="No"/>
    <s v="No"/>
    <s v="Si"/>
    <s v="Si"/>
    <s v="Si"/>
    <s v="No"/>
    <d v="2027-05-09T00:00:00"/>
    <s v=""/>
  </r>
  <r>
    <x v="548"/>
    <s v="7599+"/>
    <x v="72"/>
    <n v="4"/>
    <m/>
    <m/>
    <x v="117"/>
    <x v="119"/>
    <x v="1"/>
    <n v="0.87777777777777777"/>
    <m/>
    <s v="SALDO ND"/>
    <s v="Excluir"/>
    <d v="2026-05-20T00:00:00"/>
    <n v="2016"/>
    <n v="8064"/>
    <n v="26.6112"/>
    <x v="72"/>
    <x v="10"/>
    <n v="180"/>
    <s v="No"/>
    <s v="No"/>
    <s v="Si"/>
    <s v="Si"/>
    <s v="Si"/>
    <s v="No"/>
    <d v="2026-10-17T00:00:00"/>
    <s v=""/>
  </r>
  <r>
    <x v="548"/>
    <s v="7605"/>
    <x v="73"/>
    <n v="1"/>
    <m/>
    <m/>
    <x v="75"/>
    <x v="76"/>
    <x v="1"/>
    <n v="0.77222222222222225"/>
    <m/>
    <s v="SALDO ND"/>
    <s v="Excluir"/>
    <d v="2026-05-01T00:00:00"/>
    <n v="360"/>
    <n v="1440"/>
    <n v="4.7519999999999998"/>
    <x v="73"/>
    <x v="10"/>
    <n v="180"/>
    <s v="No"/>
    <s v="No"/>
    <s v="Si"/>
    <s v="Si"/>
    <s v="Si"/>
    <s v="No"/>
    <d v="2026-09-28T00:00:00"/>
    <s v=""/>
  </r>
  <r>
    <x v="549"/>
    <s v="9508"/>
    <x v="36"/>
    <n v="47"/>
    <m/>
    <m/>
    <x v="26"/>
    <x v="27"/>
    <x v="1"/>
    <n v="0.9945205479452055"/>
    <s v="S"/>
    <m/>
    <s v=""/>
    <d v="2026-06-09T00:00:00"/>
    <n v="18048"/>
    <n v="108288"/>
    <n v="227.40479999999999"/>
    <x v="36"/>
    <x v="3"/>
    <n v="365"/>
    <s v="No"/>
    <s v="No"/>
    <s v="Si"/>
    <s v="Si"/>
    <s v="Si"/>
    <s v="No"/>
    <d v="2027-05-10T00:00:00"/>
    <s v=""/>
  </r>
  <r>
    <x v="550"/>
    <s v="9508"/>
    <x v="36"/>
    <n v="47"/>
    <m/>
    <m/>
    <x v="50"/>
    <x v="51"/>
    <x v="1"/>
    <n v="0.9726027397260274"/>
    <s v="S"/>
    <m/>
    <s v=""/>
    <d v="2026-06-01T00:00:00"/>
    <n v="18048"/>
    <n v="108288"/>
    <n v="227.40479999999999"/>
    <x v="36"/>
    <x v="3"/>
    <n v="365"/>
    <s v="No"/>
    <s v="No"/>
    <s v="Si"/>
    <s v="Si"/>
    <s v="Si"/>
    <s v="No"/>
    <d v="2027-05-02T00:00:00"/>
    <s v=""/>
  </r>
  <r>
    <x v="551"/>
    <s v="9508"/>
    <x v="36"/>
    <n v="47"/>
    <m/>
    <m/>
    <x v="49"/>
    <x v="50"/>
    <x v="1"/>
    <n v="0.97534246575342465"/>
    <m/>
    <m/>
    <s v=""/>
    <d v="2026-06-02T00:00:00"/>
    <n v="18048"/>
    <n v="108288"/>
    <n v="227.40479999999999"/>
    <x v="36"/>
    <x v="3"/>
    <n v="365"/>
    <s v="No"/>
    <s v="No"/>
    <s v="Si"/>
    <s v="Si"/>
    <s v="Si"/>
    <s v="No"/>
    <d v="2027-05-03T00:00:00"/>
    <s v=""/>
  </r>
  <r>
    <x v="552"/>
    <s v="9508"/>
    <x v="36"/>
    <n v="47"/>
    <m/>
    <m/>
    <x v="4"/>
    <x v="5"/>
    <x v="1"/>
    <n v="0.99726027397260275"/>
    <s v="S"/>
    <m/>
    <s v=""/>
    <d v="2026-06-10T00:00:00"/>
    <n v="18048"/>
    <n v="108288"/>
    <n v="227.40479999999999"/>
    <x v="36"/>
    <x v="3"/>
    <n v="365"/>
    <s v="No"/>
    <s v="No"/>
    <s v="Si"/>
    <s v="Si"/>
    <s v="Si"/>
    <s v="No"/>
    <d v="2027-05-11T00:00:00"/>
    <s v=""/>
  </r>
  <r>
    <x v="553"/>
    <s v="12283"/>
    <x v="74"/>
    <n v="8"/>
    <m/>
    <m/>
    <x v="126"/>
    <x v="128"/>
    <x v="1"/>
    <n v="0.75555555555555554"/>
    <s v="ATRAS"/>
    <s v="SALDO ND"/>
    <s v="Excluir"/>
    <d v="2026-04-28T00:00:00"/>
    <n v="6240"/>
    <n v="24960"/>
    <n v="67.142399999999995"/>
    <x v="74"/>
    <x v="2"/>
    <n v="180"/>
    <s v="No"/>
    <s v="No"/>
    <s v="Si"/>
    <s v="Si"/>
    <s v="Si"/>
    <s v="No"/>
    <d v="2026-09-25T00:00:00"/>
    <s v=""/>
  </r>
  <r>
    <x v="553"/>
    <s v="12283"/>
    <x v="74"/>
    <n v="4"/>
    <m/>
    <m/>
    <x v="127"/>
    <x v="129"/>
    <x v="1"/>
    <n v="0.76111111111111107"/>
    <m/>
    <s v="SALDO ND"/>
    <s v="Excluir"/>
    <d v="2026-04-29T00:00:00"/>
    <n v="3120"/>
    <n v="12480"/>
    <n v="33.571199999999997"/>
    <x v="74"/>
    <x v="2"/>
    <n v="180"/>
    <s v="No"/>
    <s v="No"/>
    <s v="Si"/>
    <s v="Si"/>
    <s v="Si"/>
    <s v="No"/>
    <d v="2026-09-26T00:00:00"/>
    <s v=""/>
  </r>
  <r>
    <x v="553"/>
    <s v="12283"/>
    <x v="74"/>
    <n v="2"/>
    <m/>
    <m/>
    <x v="128"/>
    <x v="130"/>
    <x v="1"/>
    <n v="0.72222222222222221"/>
    <m/>
    <s v="SALDO ND"/>
    <s v="Excluir"/>
    <d v="2026-04-22T00:00:00"/>
    <n v="1560"/>
    <n v="6240"/>
    <n v="16.785599999999999"/>
    <x v="74"/>
    <x v="2"/>
    <n v="180"/>
    <s v="No"/>
    <s v="No"/>
    <s v="Si"/>
    <s v="Si"/>
    <s v="Si"/>
    <s v="No"/>
    <d v="2026-09-19T00:00:00"/>
    <s v=""/>
  </r>
  <r>
    <x v="553"/>
    <s v="12283"/>
    <x v="74"/>
    <n v="12"/>
    <m/>
    <m/>
    <x v="87"/>
    <x v="88"/>
    <x v="1"/>
    <n v="0.85"/>
    <m/>
    <s v="SALDO ND"/>
    <s v="Excluir"/>
    <d v="2026-05-15T00:00:00"/>
    <n v="9360"/>
    <n v="37440"/>
    <n v="100.7136"/>
    <x v="74"/>
    <x v="2"/>
    <n v="180"/>
    <s v="No"/>
    <s v="No"/>
    <s v="Si"/>
    <s v="Si"/>
    <s v="Si"/>
    <s v="No"/>
    <d v="2026-10-12T00:00:00"/>
    <s v=""/>
  </r>
  <r>
    <x v="553"/>
    <s v="7603+"/>
    <x v="75"/>
    <n v="1"/>
    <m/>
    <m/>
    <x v="129"/>
    <x v="131"/>
    <x v="1"/>
    <n v="0.73333333333333328"/>
    <s v="ATRAS"/>
    <s v="SALDO ND"/>
    <s v="Excluir"/>
    <d v="2026-04-24T00:00:00"/>
    <n v="504"/>
    <n v="2016"/>
    <n v="6.6528"/>
    <x v="75"/>
    <x v="10"/>
    <n v="180"/>
    <s v="No"/>
    <s v="No"/>
    <s v="Si"/>
    <s v="Si"/>
    <s v="Si"/>
    <s v="No"/>
    <d v="2026-09-21T00:00:00"/>
    <s v=""/>
  </r>
  <r>
    <x v="554"/>
    <s v="21161"/>
    <x v="76"/>
    <m/>
    <n v="96"/>
    <m/>
    <x v="21"/>
    <x v="22"/>
    <x v="1"/>
    <n v="0.8833333333333333"/>
    <m/>
    <s v="SALDO ND"/>
    <s v="Excluir"/>
    <d v="2026-05-21T00:00:00"/>
    <n v="96"/>
    <n v="384"/>
    <n v="1.2672000000000001"/>
    <x v="76"/>
    <x v="10"/>
    <n v="180"/>
    <s v="No"/>
    <s v="No"/>
    <s v="Si"/>
    <s v="Si"/>
    <s v="Si"/>
    <s v="No"/>
    <d v="2026-10-18T00:00:00"/>
    <s v=""/>
  </r>
  <r>
    <x v="554"/>
    <s v="21161"/>
    <x v="76"/>
    <n v="1"/>
    <m/>
    <m/>
    <x v="130"/>
    <x v="132"/>
    <x v="5"/>
    <n v="0.15555555555555556"/>
    <s v="MEZCLADO 22/10/26"/>
    <s v="SALDO ND"/>
    <s v="Excluir"/>
    <d v="2026-01-10T00:00:00"/>
    <n v="360"/>
    <n v="1440"/>
    <n v="4.7519999999999998"/>
    <x v="76"/>
    <x v="10"/>
    <n v="180"/>
    <s v="No"/>
    <s v="No"/>
    <s v="No"/>
    <s v="No"/>
    <s v="No"/>
    <s v="Bloquear"/>
    <d v="2026-06-09T00:00:00"/>
    <s v=""/>
  </r>
  <r>
    <x v="554"/>
    <s v="21161"/>
    <x v="76"/>
    <n v="1"/>
    <m/>
    <m/>
    <x v="130"/>
    <x v="132"/>
    <x v="5"/>
    <n v="0.15555555555555556"/>
    <s v="MEZCLADO 18/7/26"/>
    <s v="SALDO ND"/>
    <s v="Excluir"/>
    <d v="2026-01-10T00:00:00"/>
    <n v="360"/>
    <n v="1440"/>
    <n v="4.7519999999999998"/>
    <x v="76"/>
    <x v="10"/>
    <n v="180"/>
    <s v="No"/>
    <s v="No"/>
    <s v="No"/>
    <s v="No"/>
    <s v="No"/>
    <s v="Bloquear"/>
    <d v="2026-06-09T00:00:00"/>
    <s v=""/>
  </r>
  <r>
    <x v="554"/>
    <s v="21161"/>
    <x v="76"/>
    <n v="1"/>
    <m/>
    <m/>
    <x v="129"/>
    <x v="131"/>
    <x v="1"/>
    <n v="0.73333333333333328"/>
    <m/>
    <s v="SALDO ND"/>
    <s v="Excluir"/>
    <d v="2026-04-24T00:00:00"/>
    <n v="360"/>
    <n v="1440"/>
    <n v="4.7519999999999998"/>
    <x v="76"/>
    <x v="10"/>
    <n v="180"/>
    <s v="No"/>
    <s v="No"/>
    <s v="Si"/>
    <s v="Si"/>
    <s v="Si"/>
    <s v="No"/>
    <d v="2026-09-21T00:00:00"/>
    <s v=""/>
  </r>
  <r>
    <x v="554"/>
    <s v="21161"/>
    <x v="76"/>
    <m/>
    <n v="270"/>
    <m/>
    <x v="21"/>
    <x v="22"/>
    <x v="1"/>
    <n v="0.8833333333333333"/>
    <m/>
    <s v="SALDO ND"/>
    <s v="Excluir"/>
    <d v="2026-05-21T00:00:00"/>
    <n v="270"/>
    <n v="1080"/>
    <n v="3.5640000000000001"/>
    <x v="76"/>
    <x v="10"/>
    <n v="180"/>
    <s v="No"/>
    <s v="No"/>
    <s v="Si"/>
    <s v="Si"/>
    <s v="Si"/>
    <s v="No"/>
    <d v="2026-10-18T00:00:00"/>
    <s v=""/>
  </r>
  <r>
    <x v="555"/>
    <s v="3787"/>
    <x v="14"/>
    <n v="5"/>
    <m/>
    <m/>
    <x v="57"/>
    <x v="58"/>
    <x v="1"/>
    <n v="0.90555555555555556"/>
    <m/>
    <m/>
    <s v=""/>
    <d v="2026-05-25T00:00:00"/>
    <n v="1300"/>
    <n v="7800"/>
    <n v="25.74"/>
    <x v="14"/>
    <x v="3"/>
    <n v="180"/>
    <s v="No"/>
    <s v="No"/>
    <s v="Si"/>
    <s v="Si"/>
    <s v="Si"/>
    <s v="No"/>
    <d v="2026-10-22T00:00:00"/>
    <s v=""/>
  </r>
  <r>
    <x v="555"/>
    <s v="21159"/>
    <x v="77"/>
    <n v="8"/>
    <m/>
    <m/>
    <x v="20"/>
    <x v="21"/>
    <x v="1"/>
    <n v="0.92222222222222228"/>
    <m/>
    <m/>
    <s v=""/>
    <d v="2026-05-28T00:00:00"/>
    <n v="6240"/>
    <n v="24960"/>
    <n v="67.142399999999995"/>
    <x v="77"/>
    <x v="2"/>
    <n v="180"/>
    <s v="No"/>
    <s v="No"/>
    <s v="Si"/>
    <s v="Si"/>
    <s v="Si"/>
    <s v="No"/>
    <d v="2026-10-25T00:00:00"/>
    <s v=""/>
  </r>
  <r>
    <x v="556"/>
    <s v="9508"/>
    <x v="36"/>
    <n v="47"/>
    <m/>
    <m/>
    <x v="51"/>
    <x v="52"/>
    <x v="1"/>
    <n v="0.96986301369863015"/>
    <m/>
    <m/>
    <s v=""/>
    <d v="2026-05-31T00:00:00"/>
    <n v="18048"/>
    <n v="108288"/>
    <n v="227.40479999999999"/>
    <x v="36"/>
    <x v="3"/>
    <n v="365"/>
    <s v="No"/>
    <s v="No"/>
    <s v="Si"/>
    <s v="Si"/>
    <s v="Si"/>
    <s v="No"/>
    <d v="2027-05-01T00:00:00"/>
    <s v=""/>
  </r>
  <r>
    <x v="557"/>
    <s v="9508"/>
    <x v="36"/>
    <n v="47"/>
    <m/>
    <m/>
    <x v="25"/>
    <x v="26"/>
    <x v="1"/>
    <n v="0.95890410958904104"/>
    <m/>
    <m/>
    <s v=""/>
    <d v="2026-05-27T00:00:00"/>
    <n v="18048"/>
    <n v="108288"/>
    <n v="227.40479999999999"/>
    <x v="36"/>
    <x v="3"/>
    <n v="365"/>
    <s v="No"/>
    <s v="No"/>
    <s v="Si"/>
    <s v="Si"/>
    <s v="Si"/>
    <s v="No"/>
    <d v="2027-04-27T00:00:00"/>
    <s v=""/>
  </r>
  <r>
    <x v="558"/>
    <s v="9508"/>
    <x v="36"/>
    <n v="47"/>
    <m/>
    <m/>
    <x v="49"/>
    <x v="50"/>
    <x v="1"/>
    <n v="0.97534246575342465"/>
    <m/>
    <m/>
    <s v=""/>
    <d v="2026-06-02T00:00:00"/>
    <n v="18048"/>
    <n v="108288"/>
    <n v="227.40479999999999"/>
    <x v="36"/>
    <x v="3"/>
    <n v="365"/>
    <s v="No"/>
    <s v="No"/>
    <s v="Si"/>
    <s v="Si"/>
    <s v="Si"/>
    <s v="No"/>
    <d v="2027-05-03T00:00:00"/>
    <s v=""/>
  </r>
  <r>
    <x v="559"/>
    <s v="12283"/>
    <x v="74"/>
    <n v="12"/>
    <m/>
    <m/>
    <x v="131"/>
    <x v="133"/>
    <x v="1"/>
    <n v="0.7944444444444444"/>
    <m/>
    <s v="SALDO ND"/>
    <s v="Excluir"/>
    <d v="2026-05-05T00:00:00"/>
    <n v="9360"/>
    <n v="37440"/>
    <n v="100.7136"/>
    <x v="74"/>
    <x v="2"/>
    <n v="180"/>
    <s v="No"/>
    <s v="No"/>
    <s v="Si"/>
    <s v="Si"/>
    <s v="Si"/>
    <s v="No"/>
    <d v="2026-10-02T00:00:00"/>
    <s v=""/>
  </r>
  <r>
    <x v="560"/>
    <s v="9508"/>
    <x v="36"/>
    <n v="47"/>
    <m/>
    <m/>
    <x v="47"/>
    <x v="48"/>
    <x v="1"/>
    <n v="0.9671232876712329"/>
    <m/>
    <m/>
    <s v=""/>
    <d v="2026-05-30T00:00:00"/>
    <n v="18048"/>
    <n v="108288"/>
    <n v="227.40479999999999"/>
    <x v="36"/>
    <x v="3"/>
    <n v="365"/>
    <s v="No"/>
    <s v="No"/>
    <s v="Si"/>
    <s v="Si"/>
    <s v="Si"/>
    <s v="No"/>
    <d v="2027-04-30T00:00:00"/>
    <s v=""/>
  </r>
  <r>
    <x v="561"/>
    <s v="8567"/>
    <x v="78"/>
    <n v="45"/>
    <m/>
    <m/>
    <x v="12"/>
    <x v="13"/>
    <x v="1"/>
    <n v="0.99259259259259258"/>
    <s v="S"/>
    <m/>
    <s v=""/>
    <d v="2026-06-09T00:00:00"/>
    <n v="5850"/>
    <n v="140400"/>
    <n v="377.67599999999999"/>
    <x v="78"/>
    <x v="2"/>
    <n v="270"/>
    <s v="No"/>
    <s v="No"/>
    <s v="Si"/>
    <s v="Si"/>
    <s v="Si"/>
    <s v="No"/>
    <d v="2027-02-04T00:00:00"/>
    <s v=""/>
  </r>
  <r>
    <x v="562"/>
    <s v="9508"/>
    <x v="36"/>
    <n v="47"/>
    <m/>
    <m/>
    <x v="26"/>
    <x v="27"/>
    <x v="1"/>
    <n v="0.9945205479452055"/>
    <s v="S"/>
    <m/>
    <s v=""/>
    <d v="2026-06-09T00:00:00"/>
    <n v="18048"/>
    <n v="108288"/>
    <n v="227.40479999999999"/>
    <x v="36"/>
    <x v="3"/>
    <n v="365"/>
    <s v="No"/>
    <s v="No"/>
    <s v="Si"/>
    <s v="Si"/>
    <s v="Si"/>
    <s v="No"/>
    <d v="2027-05-10T00:00:00"/>
    <s v=""/>
  </r>
  <r>
    <x v="563"/>
    <s v="9508"/>
    <x v="36"/>
    <n v="47"/>
    <m/>
    <m/>
    <x v="47"/>
    <x v="48"/>
    <x v="1"/>
    <n v="0.9671232876712329"/>
    <m/>
    <m/>
    <s v=""/>
    <d v="2026-05-30T00:00:00"/>
    <n v="18048"/>
    <n v="108288"/>
    <n v="227.40479999999999"/>
    <x v="36"/>
    <x v="3"/>
    <n v="365"/>
    <s v="No"/>
    <s v="No"/>
    <s v="Si"/>
    <s v="Si"/>
    <s v="Si"/>
    <s v="No"/>
    <d v="2027-04-30T00:00:00"/>
    <s v=""/>
  </r>
  <r>
    <x v="564"/>
    <s v="9508"/>
    <x v="36"/>
    <n v="47"/>
    <m/>
    <m/>
    <x v="6"/>
    <x v="7"/>
    <x v="1"/>
    <n v="0.9616438356164384"/>
    <m/>
    <m/>
    <s v=""/>
    <d v="2026-05-28T00:00:00"/>
    <n v="18048"/>
    <n v="108288"/>
    <n v="227.40479999999999"/>
    <x v="36"/>
    <x v="3"/>
    <n v="365"/>
    <s v="No"/>
    <s v="No"/>
    <s v="Si"/>
    <s v="Si"/>
    <s v="Si"/>
    <s v="No"/>
    <d v="2027-04-28T00:00:00"/>
    <s v=""/>
  </r>
  <r>
    <x v="565"/>
    <s v="9508"/>
    <x v="36"/>
    <n v="47"/>
    <m/>
    <m/>
    <x v="50"/>
    <x v="51"/>
    <x v="1"/>
    <n v="0.9726027397260274"/>
    <m/>
    <m/>
    <s v=""/>
    <d v="2026-06-01T00:00:00"/>
    <n v="18048"/>
    <n v="108288"/>
    <n v="227.40479999999999"/>
    <x v="36"/>
    <x v="3"/>
    <n v="365"/>
    <s v="No"/>
    <s v="No"/>
    <s v="Si"/>
    <s v="Si"/>
    <s v="Si"/>
    <s v="No"/>
    <d v="2027-05-02T00:00:00"/>
    <s v=""/>
  </r>
  <r>
    <x v="566"/>
    <s v="20050"/>
    <x v="37"/>
    <n v="40"/>
    <m/>
    <m/>
    <x v="50"/>
    <x v="51"/>
    <x v="1"/>
    <n v="0.9726027397260274"/>
    <m/>
    <m/>
    <s v=""/>
    <d v="2026-06-01T00:00:00"/>
    <n v="10400"/>
    <n v="62400"/>
    <n v="205.92"/>
    <x v="37"/>
    <x v="3"/>
    <n v="365"/>
    <s v="No"/>
    <s v="No"/>
    <s v="Si"/>
    <s v="Si"/>
    <s v="Si"/>
    <s v="No"/>
    <d v="2027-05-02T00:00:00"/>
    <s v=""/>
  </r>
  <r>
    <x v="567"/>
    <s v="20050"/>
    <x v="37"/>
    <n v="47"/>
    <m/>
    <m/>
    <x v="45"/>
    <x v="46"/>
    <x v="1"/>
    <n v="0.98630136986301364"/>
    <m/>
    <m/>
    <s v=""/>
    <d v="2026-06-06T00:00:00"/>
    <n v="12220"/>
    <n v="73320"/>
    <n v="241.95599999999999"/>
    <x v="37"/>
    <x v="3"/>
    <n v="365"/>
    <s v="No"/>
    <s v="No"/>
    <s v="Si"/>
    <s v="Si"/>
    <s v="Si"/>
    <s v="No"/>
    <d v="2027-05-07T00:00:00"/>
    <s v=""/>
  </r>
  <r>
    <x v="568"/>
    <s v="20050"/>
    <x v="37"/>
    <n v="47"/>
    <m/>
    <m/>
    <x v="46"/>
    <x v="47"/>
    <x v="1"/>
    <n v="0.989041095890411"/>
    <m/>
    <m/>
    <s v=""/>
    <d v="2026-06-07T00:00:00"/>
    <n v="12220"/>
    <n v="73320"/>
    <n v="241.95599999999999"/>
    <x v="37"/>
    <x v="3"/>
    <n v="365"/>
    <s v="No"/>
    <s v="No"/>
    <s v="Si"/>
    <s v="Si"/>
    <s v="Si"/>
    <s v="No"/>
    <d v="2027-05-08T00:00:00"/>
    <s v=""/>
  </r>
  <r>
    <x v="569"/>
    <s v="9508"/>
    <x v="36"/>
    <n v="47"/>
    <m/>
    <m/>
    <x v="65"/>
    <x v="66"/>
    <x v="1"/>
    <n v="0.96438356164383565"/>
    <m/>
    <m/>
    <s v=""/>
    <d v="2026-05-29T00:00:00"/>
    <n v="18048"/>
    <n v="108288"/>
    <n v="227.40479999999999"/>
    <x v="36"/>
    <x v="3"/>
    <n v="365"/>
    <s v="No"/>
    <s v="No"/>
    <s v="Si"/>
    <s v="Si"/>
    <s v="Si"/>
    <s v="No"/>
    <d v="2027-04-29T00:00:00"/>
    <s v=""/>
  </r>
  <r>
    <x v="570"/>
    <s v="7596+"/>
    <x v="79"/>
    <n v="5"/>
    <n v="216"/>
    <m/>
    <x v="18"/>
    <x v="19"/>
    <x v="1"/>
    <n v="0.92777777777777781"/>
    <m/>
    <s v="SALDO ND"/>
    <s v="Excluir"/>
    <d v="2026-05-29T00:00:00"/>
    <n v="1896"/>
    <n v="11376"/>
    <n v="37.540799999999997"/>
    <x v="79"/>
    <x v="10"/>
    <n v="180"/>
    <s v="No"/>
    <s v="No"/>
    <s v="Si"/>
    <s v="Si"/>
    <s v="Si"/>
    <s v="No"/>
    <d v="2026-10-26T00:00:00"/>
    <s v=""/>
  </r>
  <r>
    <x v="571"/>
    <s v="20050"/>
    <x v="37"/>
    <n v="47"/>
    <m/>
    <m/>
    <x v="45"/>
    <x v="46"/>
    <x v="1"/>
    <n v="0.98630136986301364"/>
    <m/>
    <m/>
    <s v=""/>
    <d v="2026-06-06T00:00:00"/>
    <n v="12220"/>
    <n v="73320"/>
    <n v="241.95599999999999"/>
    <x v="37"/>
    <x v="3"/>
    <n v="365"/>
    <s v="No"/>
    <s v="No"/>
    <s v="Si"/>
    <s v="Si"/>
    <s v="Si"/>
    <s v="No"/>
    <d v="2027-05-07T00:00:00"/>
    <s v=""/>
  </r>
  <r>
    <x v="572"/>
    <s v="9508"/>
    <x v="36"/>
    <n v="23"/>
    <m/>
    <m/>
    <x v="114"/>
    <x v="116"/>
    <x v="1"/>
    <n v="0.95342465753424654"/>
    <m/>
    <m/>
    <s v=""/>
    <d v="2026-05-25T00:00:00"/>
    <n v="8832"/>
    <n v="52992"/>
    <n v="111.28319999999999"/>
    <x v="36"/>
    <x v="3"/>
    <n v="365"/>
    <s v="No"/>
    <s v="No"/>
    <s v="Si"/>
    <s v="Si"/>
    <s v="Si"/>
    <s v="No"/>
    <d v="2027-04-25T00:00:00"/>
    <s v=""/>
  </r>
  <r>
    <x v="573"/>
    <s v="9508"/>
    <x v="36"/>
    <n v="47"/>
    <m/>
    <m/>
    <x v="49"/>
    <x v="50"/>
    <x v="1"/>
    <n v="0.97534246575342465"/>
    <m/>
    <m/>
    <s v=""/>
    <d v="2026-06-02T00:00:00"/>
    <n v="18048"/>
    <n v="108288"/>
    <n v="227.40479999999999"/>
    <x v="36"/>
    <x v="3"/>
    <n v="365"/>
    <s v="No"/>
    <s v="No"/>
    <s v="Si"/>
    <s v="Si"/>
    <s v="Si"/>
    <s v="No"/>
    <d v="2027-05-03T00:00:00"/>
    <s v=""/>
  </r>
  <r>
    <x v="574"/>
    <s v="21703"/>
    <x v="50"/>
    <n v="26"/>
    <m/>
    <m/>
    <x v="69"/>
    <x v="70"/>
    <x v="2"/>
    <n v="0.83333333333333337"/>
    <m/>
    <m/>
    <s v=""/>
    <d v="2026-05-22T00:00:00"/>
    <n v="1560"/>
    <n v="9360"/>
    <n v="187.2"/>
    <x v="50"/>
    <x v="6"/>
    <n v="120"/>
    <s v="No"/>
    <s v="No"/>
    <s v="Si"/>
    <s v="Si"/>
    <s v="Si"/>
    <s v="No"/>
    <d v="2026-08-20T00:00:00"/>
    <s v=""/>
  </r>
  <r>
    <x v="57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76"/>
    <s v="3810"/>
    <x v="32"/>
    <n v="42"/>
    <m/>
    <m/>
    <x v="36"/>
    <x v="37"/>
    <x v="3"/>
    <n v="0.97777777777777775"/>
    <s v="S"/>
    <m/>
    <s v=""/>
    <d v="2026-06-09T00:00:00"/>
    <n v="5670"/>
    <n v="170100"/>
    <n v="340.2"/>
    <x v="32"/>
    <x v="6"/>
    <n v="90"/>
    <s v="No"/>
    <s v="No"/>
    <s v="Si"/>
    <s v="Si"/>
    <s v="Si"/>
    <s v="No"/>
    <d v="2026-08-08T00:00:00"/>
    <s v=""/>
  </r>
  <r>
    <x v="577"/>
    <s v="7078"/>
    <x v="31"/>
    <n v="10"/>
    <m/>
    <m/>
    <x v="39"/>
    <x v="40"/>
    <x v="2"/>
    <n v="0.97499999999999998"/>
    <m/>
    <m/>
    <s v=""/>
    <d v="2026-06-08T00:00:00"/>
    <n v="520"/>
    <n v="7800"/>
    <n v="78"/>
    <x v="31"/>
    <x v="6"/>
    <n v="120"/>
    <s v="No"/>
    <s v="No"/>
    <s v="Si"/>
    <s v="Si"/>
    <s v="Si"/>
    <s v="No"/>
    <d v="2026-09-06T00:00:00"/>
    <s v=""/>
  </r>
  <r>
    <x v="578"/>
    <s v="7078"/>
    <x v="31"/>
    <n v="38"/>
    <m/>
    <m/>
    <x v="35"/>
    <x v="36"/>
    <x v="2"/>
    <n v="0.96666666666666667"/>
    <m/>
    <m/>
    <s v=""/>
    <d v="2026-06-07T00:00:00"/>
    <n v="1976"/>
    <n v="29640"/>
    <n v="296.39999999999998"/>
    <x v="31"/>
    <x v="6"/>
    <n v="120"/>
    <s v="No"/>
    <s v="No"/>
    <s v="Si"/>
    <s v="Si"/>
    <s v="Si"/>
    <s v="No"/>
    <d v="2026-09-05T00:00:00"/>
    <s v=""/>
  </r>
  <r>
    <x v="579"/>
    <s v="7078"/>
    <x v="31"/>
    <n v="28"/>
    <m/>
    <m/>
    <x v="35"/>
    <x v="36"/>
    <x v="2"/>
    <n v="0.96666666666666667"/>
    <m/>
    <m/>
    <s v=""/>
    <d v="2026-06-07T00:00:00"/>
    <n v="1456"/>
    <n v="21840"/>
    <n v="218.4"/>
    <x v="31"/>
    <x v="6"/>
    <n v="120"/>
    <s v="No"/>
    <s v="No"/>
    <s v="Si"/>
    <s v="Si"/>
    <s v="Si"/>
    <s v="No"/>
    <d v="2026-09-05T00:00:00"/>
    <s v=""/>
  </r>
  <r>
    <x v="580"/>
    <s v="3810"/>
    <x v="32"/>
    <n v="42"/>
    <m/>
    <m/>
    <x v="40"/>
    <x v="41"/>
    <x v="3"/>
    <n v="0.98888888888888893"/>
    <s v="S"/>
    <m/>
    <s v=""/>
    <d v="2026-06-10T00:00:00"/>
    <n v="5670"/>
    <n v="170100"/>
    <n v="340.2"/>
    <x v="32"/>
    <x v="6"/>
    <n v="90"/>
    <s v="No"/>
    <s v="No"/>
    <s v="Si"/>
    <s v="Si"/>
    <s v="Si"/>
    <s v="No"/>
    <d v="2026-08-09T00:00:00"/>
    <s v=""/>
  </r>
  <r>
    <x v="581"/>
    <s v="3810"/>
    <x v="32"/>
    <n v="13"/>
    <m/>
    <m/>
    <x v="132"/>
    <x v="134"/>
    <x v="3"/>
    <n v="0.88888888888888884"/>
    <m/>
    <m/>
    <s v=""/>
    <d v="2026-06-01T00:00:00"/>
    <n v="1755"/>
    <n v="52650"/>
    <n v="105.3"/>
    <x v="32"/>
    <x v="6"/>
    <n v="90"/>
    <s v="No"/>
    <s v="No"/>
    <s v="Si"/>
    <s v="Si"/>
    <s v="Si"/>
    <s v="No"/>
    <d v="2026-07-31T00:00:00"/>
    <s v=""/>
  </r>
  <r>
    <x v="582"/>
    <s v="2222"/>
    <x v="33"/>
    <n v="2"/>
    <m/>
    <m/>
    <x v="133"/>
    <x v="135"/>
    <x v="3"/>
    <n v="0.84444444444444444"/>
    <m/>
    <m/>
    <s v=""/>
    <d v="2026-05-28T00:00:00"/>
    <n v="192"/>
    <n v="4608"/>
    <n v="15.2064"/>
    <x v="33"/>
    <x v="6"/>
    <n v="90"/>
    <s v="No"/>
    <s v="No"/>
    <s v="Si"/>
    <s v="Si"/>
    <s v="Si"/>
    <s v="No"/>
    <d v="2026-07-27T00:00:00"/>
    <s v=""/>
  </r>
  <r>
    <x v="583"/>
    <s v="2222"/>
    <x v="33"/>
    <n v="34"/>
    <m/>
    <m/>
    <x v="37"/>
    <x v="38"/>
    <x v="3"/>
    <n v="0.93333333333333335"/>
    <m/>
    <m/>
    <s v=""/>
    <d v="2026-06-05T00:00:00"/>
    <n v="3264"/>
    <n v="78336"/>
    <n v="258.50880000000001"/>
    <x v="33"/>
    <x v="6"/>
    <n v="90"/>
    <s v="No"/>
    <s v="No"/>
    <s v="Si"/>
    <s v="Si"/>
    <s v="Si"/>
    <s v="No"/>
    <d v="2026-08-04T00:00:00"/>
    <s v=""/>
  </r>
  <r>
    <x v="584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85"/>
    <s v="2222"/>
    <x v="33"/>
    <n v="38"/>
    <m/>
    <m/>
    <x v="37"/>
    <x v="38"/>
    <x v="3"/>
    <n v="0.93333333333333335"/>
    <m/>
    <m/>
    <s v=""/>
    <d v="2026-06-05T00:00:00"/>
    <n v="3648"/>
    <n v="87552"/>
    <n v="288.92160000000001"/>
    <x v="33"/>
    <x v="6"/>
    <n v="90"/>
    <s v="No"/>
    <s v="No"/>
    <s v="Si"/>
    <s v="Si"/>
    <s v="Si"/>
    <s v="No"/>
    <d v="2026-08-04T00:00:00"/>
    <s v=""/>
  </r>
  <r>
    <x v="586"/>
    <s v="2222"/>
    <x v="33"/>
    <n v="23"/>
    <m/>
    <m/>
    <x v="133"/>
    <x v="135"/>
    <x v="3"/>
    <n v="0.84444444444444444"/>
    <m/>
    <m/>
    <s v=""/>
    <d v="2026-05-28T00:00:00"/>
    <n v="2208"/>
    <n v="52992"/>
    <n v="174.87360000000001"/>
    <x v="33"/>
    <x v="6"/>
    <n v="90"/>
    <s v="No"/>
    <s v="No"/>
    <s v="Si"/>
    <s v="Si"/>
    <s v="Si"/>
    <s v="No"/>
    <d v="2026-07-27T00:00:00"/>
    <s v=""/>
  </r>
  <r>
    <x v="587"/>
    <s v="2222"/>
    <x v="33"/>
    <n v="16"/>
    <m/>
    <m/>
    <x v="67"/>
    <x v="68"/>
    <x v="3"/>
    <n v="0.85555555555555551"/>
    <m/>
    <m/>
    <s v=""/>
    <d v="2026-05-29T00:00:00"/>
    <n v="1536"/>
    <n v="36864"/>
    <n v="121.6512"/>
    <x v="33"/>
    <x v="6"/>
    <n v="90"/>
    <s v="No"/>
    <s v="No"/>
    <s v="Si"/>
    <s v="Si"/>
    <s v="Si"/>
    <s v="No"/>
    <d v="2026-07-28T00:00:00"/>
    <s v=""/>
  </r>
  <r>
    <x v="588"/>
    <s v="21447"/>
    <x v="69"/>
    <n v="10"/>
    <m/>
    <m/>
    <x v="123"/>
    <x v="125"/>
    <x v="3"/>
    <n v="0.82222222222222219"/>
    <s v="ROTAR FECHA CORTA"/>
    <m/>
    <s v=""/>
    <d v="2026-05-26T00:00:00"/>
    <n v="6400"/>
    <n v="38400"/>
    <n v="76.8"/>
    <x v="69"/>
    <x v="6"/>
    <n v="90"/>
    <s v="No"/>
    <s v="Si"/>
    <s v="Si"/>
    <s v="Si"/>
    <s v="Si"/>
    <s v="No"/>
    <d v="2026-07-25T00:00:00"/>
    <s v=""/>
  </r>
  <r>
    <x v="589"/>
    <s v="21447"/>
    <x v="69"/>
    <n v="36"/>
    <m/>
    <m/>
    <x v="108"/>
    <x v="110"/>
    <x v="3"/>
    <n v="0.8"/>
    <m/>
    <m/>
    <s v=""/>
    <d v="2026-05-24T00:00:00"/>
    <n v="23040"/>
    <n v="138240"/>
    <n v="276.48"/>
    <x v="69"/>
    <x v="6"/>
    <n v="90"/>
    <s v="No"/>
    <s v="Si"/>
    <s v="Si"/>
    <s v="Si"/>
    <s v="Si"/>
    <s v="No"/>
    <d v="2026-07-23T00:00:00"/>
    <s v=""/>
  </r>
  <r>
    <x v="590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9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9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593"/>
    <s v="21703"/>
    <x v="50"/>
    <n v="10"/>
    <m/>
    <m/>
    <x v="134"/>
    <x v="136"/>
    <x v="2"/>
    <n v="0.92500000000000004"/>
    <m/>
    <m/>
    <s v=""/>
    <d v="2026-06-02T00:00:00"/>
    <n v="600"/>
    <n v="3600"/>
    <n v="72"/>
    <x v="50"/>
    <x v="6"/>
    <n v="120"/>
    <s v="No"/>
    <s v="No"/>
    <s v="Si"/>
    <s v="Si"/>
    <s v="Si"/>
    <s v="No"/>
    <d v="2026-08-31T00:00:00"/>
    <s v=""/>
  </r>
  <r>
    <x v="594"/>
    <s v="025"/>
    <x v="80"/>
    <n v="0"/>
    <m/>
    <m/>
    <x v="0"/>
    <x v="1"/>
    <x v="0"/>
    <s v=""/>
    <m/>
    <s v="ENVASE"/>
    <s v="Excluir"/>
    <s v=""/>
    <n v="0"/>
    <n v="0"/>
    <n v="0"/>
    <x v="80"/>
    <x v="9"/>
    <n v="0"/>
    <s v="No"/>
    <s v="No"/>
    <s v="Si"/>
    <s v="Si"/>
    <s v="Si"/>
    <s v="No"/>
    <d v="1899-12-30T00:00:00"/>
    <s v=""/>
  </r>
  <r>
    <x v="595"/>
    <s v="20050"/>
    <x v="37"/>
    <n v="24"/>
    <m/>
    <m/>
    <x v="49"/>
    <x v="50"/>
    <x v="1"/>
    <n v="0.97534246575342465"/>
    <m/>
    <m/>
    <s v=""/>
    <d v="2026-06-02T00:00:00"/>
    <n v="6240"/>
    <n v="37440"/>
    <n v="123.55200000000001"/>
    <x v="37"/>
    <x v="3"/>
    <n v="365"/>
    <s v="No"/>
    <s v="No"/>
    <s v="Si"/>
    <s v="Si"/>
    <s v="Si"/>
    <s v="No"/>
    <d v="2027-05-03T00:00:00"/>
    <s v=""/>
  </r>
  <r>
    <x v="596"/>
    <s v="20463"/>
    <x v="63"/>
    <n v="48"/>
    <m/>
    <m/>
    <x v="34"/>
    <x v="35"/>
    <x v="1"/>
    <n v="0.95925925925925926"/>
    <m/>
    <m/>
    <s v=""/>
    <d v="2026-05-31T00:00:00"/>
    <n v="11520"/>
    <n v="69120"/>
    <n v="207.36"/>
    <x v="63"/>
    <x v="3"/>
    <n v="270"/>
    <s v="No"/>
    <s v="No"/>
    <s v="Si"/>
    <s v="Si"/>
    <s v="Si"/>
    <s v="No"/>
    <d v="2027-01-26T00:00:00"/>
    <s v=""/>
  </r>
  <r>
    <x v="597"/>
    <s v="20463"/>
    <x v="63"/>
    <n v="48"/>
    <m/>
    <m/>
    <x v="34"/>
    <x v="35"/>
    <x v="1"/>
    <n v="0.95925925925925926"/>
    <s v="S"/>
    <m/>
    <s v=""/>
    <d v="2026-05-31T00:00:00"/>
    <n v="11520"/>
    <n v="69120"/>
    <n v="207.36"/>
    <x v="63"/>
    <x v="3"/>
    <n v="270"/>
    <s v="No"/>
    <s v="No"/>
    <s v="Si"/>
    <s v="Si"/>
    <s v="Si"/>
    <s v="No"/>
    <d v="2027-01-26T00:00:00"/>
    <s v=""/>
  </r>
  <r>
    <x v="598"/>
    <s v="22866"/>
    <x v="47"/>
    <n v="17"/>
    <m/>
    <m/>
    <x v="60"/>
    <x v="61"/>
    <x v="1"/>
    <n v="0.88888888888888884"/>
    <s v="AL 240"/>
    <m/>
    <s v=""/>
    <d v="2026-05-12T00:00:00"/>
    <n v="4420"/>
    <n v="26520"/>
    <n v="87.516000000000005"/>
    <x v="47"/>
    <x v="3"/>
    <n v="270"/>
    <s v="No"/>
    <s v="No"/>
    <s v="Si"/>
    <s v="Si"/>
    <s v="Si"/>
    <s v="No"/>
    <d v="2027-01-07T00:00:00"/>
    <s v=""/>
  </r>
  <r>
    <x v="599"/>
    <s v="21203"/>
    <x v="81"/>
    <n v="26"/>
    <m/>
    <m/>
    <x v="122"/>
    <x v="124"/>
    <x v="1"/>
    <n v="0.97037037037037033"/>
    <m/>
    <m/>
    <s v=""/>
    <d v="2026-06-03T00:00:00"/>
    <n v="17160"/>
    <n v="102960"/>
    <n v="276.9624"/>
    <x v="81"/>
    <x v="2"/>
    <n v="270"/>
    <s v="No"/>
    <s v="No"/>
    <s v="Si"/>
    <s v="Si"/>
    <s v="Si"/>
    <s v="No"/>
    <d v="2027-01-29T00:00:00"/>
    <s v=""/>
  </r>
  <r>
    <x v="600"/>
    <s v="22006"/>
    <x v="59"/>
    <n v="54"/>
    <m/>
    <m/>
    <x v="29"/>
    <x v="30"/>
    <x v="1"/>
    <n v="1"/>
    <s v="S"/>
    <m/>
    <s v=""/>
    <d v="2026-06-11T00:00:00"/>
    <n v="13500"/>
    <n v="162000"/>
    <n v="534.6"/>
    <x v="59"/>
    <x v="2"/>
    <n v="270"/>
    <s v="No"/>
    <s v="No"/>
    <s v="Si"/>
    <s v="Si"/>
    <s v="Si"/>
    <s v="No"/>
    <d v="2027-02-06T00:00:00"/>
    <s v=""/>
  </r>
  <r>
    <x v="601"/>
    <s v="22006"/>
    <x v="59"/>
    <n v="54"/>
    <m/>
    <m/>
    <x v="29"/>
    <x v="30"/>
    <x v="1"/>
    <n v="1"/>
    <s v="S"/>
    <m/>
    <s v=""/>
    <d v="2026-06-11T00:00:00"/>
    <n v="13500"/>
    <n v="162000"/>
    <n v="534.6"/>
    <x v="59"/>
    <x v="2"/>
    <n v="270"/>
    <s v="No"/>
    <s v="No"/>
    <s v="Si"/>
    <s v="Si"/>
    <s v="Si"/>
    <s v="No"/>
    <d v="2027-02-06T00:00:00"/>
    <s v=""/>
  </r>
  <r>
    <x v="602"/>
    <s v="8567"/>
    <x v="78"/>
    <n v="7"/>
    <m/>
    <m/>
    <x v="12"/>
    <x v="13"/>
    <x v="1"/>
    <n v="0.99259259259259258"/>
    <m/>
    <m/>
    <s v=""/>
    <d v="2026-06-09T00:00:00"/>
    <n v="910"/>
    <n v="21840"/>
    <n v="58.749600000000001"/>
    <x v="78"/>
    <x v="2"/>
    <n v="270"/>
    <s v="No"/>
    <s v="No"/>
    <s v="Si"/>
    <s v="Si"/>
    <s v="Si"/>
    <s v="No"/>
    <d v="2027-02-04T00:00:00"/>
    <s v=""/>
  </r>
  <r>
    <x v="603"/>
    <s v="17158"/>
    <x v="82"/>
    <n v="47"/>
    <m/>
    <m/>
    <x v="135"/>
    <x v="137"/>
    <x v="1"/>
    <n v="0.94794520547945205"/>
    <m/>
    <s v="MAQUILA"/>
    <s v="Excluir"/>
    <d v="2026-05-23T00:00:00"/>
    <n v="7050"/>
    <n v="169200"/>
    <n v="455.14800000000002"/>
    <x v="82"/>
    <x v="2"/>
    <n v="365"/>
    <s v="No"/>
    <s v="No"/>
    <s v="Si"/>
    <s v="Si"/>
    <s v="Si"/>
    <s v="No"/>
    <d v="2027-04-23T00:00:00"/>
    <s v=""/>
  </r>
  <r>
    <x v="604"/>
    <s v="17158"/>
    <x v="82"/>
    <n v="75"/>
    <m/>
    <m/>
    <x v="135"/>
    <x v="137"/>
    <x v="1"/>
    <n v="0.94794520547945205"/>
    <s v="MARCAR"/>
    <s v="MAQUILA"/>
    <s v="Excluir"/>
    <d v="2026-05-23T00:00:00"/>
    <n v="11250"/>
    <n v="270000"/>
    <n v="726.3"/>
    <x v="82"/>
    <x v="2"/>
    <n v="365"/>
    <s v="No"/>
    <s v="No"/>
    <s v="Si"/>
    <s v="Si"/>
    <s v="Si"/>
    <s v="No"/>
    <d v="2027-04-23T00:00:00"/>
    <s v=""/>
  </r>
  <r>
    <x v="605"/>
    <s v="17155"/>
    <x v="71"/>
    <n v="5"/>
    <m/>
    <m/>
    <x v="136"/>
    <x v="138"/>
    <x v="1"/>
    <n v="0.84383561643835614"/>
    <m/>
    <s v="SALDO ND"/>
    <s v="Excluir"/>
    <d v="2026-04-15T00:00:00"/>
    <n v="2340"/>
    <n v="14040"/>
    <n v="37.767600000000002"/>
    <x v="71"/>
    <x v="2"/>
    <n v="365"/>
    <s v="No"/>
    <s v="No"/>
    <s v="Si"/>
    <s v="Si"/>
    <s v="Si"/>
    <s v="No"/>
    <d v="2027-03-16T00:00:00"/>
    <s v=""/>
  </r>
  <r>
    <x v="606"/>
    <s v="21203"/>
    <x v="81"/>
    <n v="75"/>
    <m/>
    <m/>
    <x v="122"/>
    <x v="124"/>
    <x v="1"/>
    <n v="0.97037037037037033"/>
    <m/>
    <m/>
    <s v=""/>
    <d v="2026-06-03T00:00:00"/>
    <n v="49500"/>
    <n v="297000"/>
    <n v="798.93"/>
    <x v="81"/>
    <x v="2"/>
    <n v="270"/>
    <s v="No"/>
    <s v="No"/>
    <s v="Si"/>
    <s v="Si"/>
    <s v="Si"/>
    <s v="No"/>
    <d v="2027-01-29T00:00:00"/>
    <s v=""/>
  </r>
  <r>
    <x v="607"/>
    <s v="9909"/>
    <x v="64"/>
    <n v="14"/>
    <m/>
    <m/>
    <x v="34"/>
    <x v="35"/>
    <x v="1"/>
    <n v="0.95925925925925926"/>
    <m/>
    <s v="LLENANDO"/>
    <s v="Excluir"/>
    <d v="2026-05-31T00:00:00"/>
    <n v="8400"/>
    <n v="50400"/>
    <n v="135.57599999999999"/>
    <x v="64"/>
    <x v="2"/>
    <n v="270"/>
    <s v="No"/>
    <s v="No"/>
    <s v="Si"/>
    <s v="Si"/>
    <s v="Si"/>
    <s v="No"/>
    <d v="2027-01-26T00:00:00"/>
    <s v=""/>
  </r>
  <r>
    <x v="608"/>
    <s v="21203"/>
    <x v="81"/>
    <n v="75"/>
    <m/>
    <m/>
    <x v="31"/>
    <x v="32"/>
    <x v="1"/>
    <n v="0.97777777777777775"/>
    <m/>
    <m/>
    <s v=""/>
    <d v="2026-06-05T00:00:00"/>
    <n v="49500"/>
    <n v="297000"/>
    <n v="798.93"/>
    <x v="81"/>
    <x v="2"/>
    <n v="270"/>
    <s v="No"/>
    <s v="No"/>
    <s v="Si"/>
    <s v="Si"/>
    <s v="Si"/>
    <s v="No"/>
    <d v="2027-01-31T00:00:00"/>
    <s v=""/>
  </r>
  <r>
    <x v="609"/>
    <s v="21203"/>
    <x v="81"/>
    <n v="74"/>
    <m/>
    <m/>
    <x v="32"/>
    <x v="33"/>
    <x v="1"/>
    <n v="0.97407407407407409"/>
    <m/>
    <m/>
    <s v=""/>
    <d v="2026-06-04T00:00:00"/>
    <n v="48840"/>
    <n v="293040"/>
    <n v="788.27760000000001"/>
    <x v="81"/>
    <x v="2"/>
    <n v="270"/>
    <s v="No"/>
    <s v="No"/>
    <s v="Si"/>
    <s v="Si"/>
    <s v="Si"/>
    <s v="No"/>
    <d v="2027-01-30T00:00:00"/>
    <s v=""/>
  </r>
  <r>
    <x v="610"/>
    <s v="21203"/>
    <x v="81"/>
    <n v="75"/>
    <m/>
    <m/>
    <x v="32"/>
    <x v="33"/>
    <x v="1"/>
    <n v="0.97407407407407409"/>
    <m/>
    <m/>
    <s v=""/>
    <d v="2026-06-04T00:00:00"/>
    <n v="49500"/>
    <n v="297000"/>
    <n v="798.93"/>
    <x v="81"/>
    <x v="2"/>
    <n v="270"/>
    <s v="No"/>
    <s v="No"/>
    <s v="Si"/>
    <s v="Si"/>
    <s v="Si"/>
    <s v="No"/>
    <d v="2027-01-30T00:00:00"/>
    <s v=""/>
  </r>
  <r>
    <x v="61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1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13"/>
    <s v="17154"/>
    <x v="83"/>
    <n v="45"/>
    <m/>
    <m/>
    <x v="137"/>
    <x v="139"/>
    <x v="1"/>
    <n v="0.94246575342465755"/>
    <m/>
    <m/>
    <s v=""/>
    <d v="2026-05-21T00:00:00"/>
    <n v="5265"/>
    <n v="126360"/>
    <n v="339.90839999999997"/>
    <x v="83"/>
    <x v="2"/>
    <n v="365"/>
    <s v="No"/>
    <s v="No"/>
    <s v="Si"/>
    <s v="Si"/>
    <s v="Si"/>
    <s v="No"/>
    <d v="2027-04-21T00:00:00"/>
    <s v=""/>
  </r>
  <r>
    <x v="614"/>
    <s v="17155"/>
    <x v="71"/>
    <n v="1"/>
    <m/>
    <m/>
    <x v="138"/>
    <x v="140"/>
    <x v="1"/>
    <n v="0.86027397260273974"/>
    <m/>
    <s v="SALDO ND"/>
    <s v="Excluir"/>
    <d v="2026-04-21T00:00:00"/>
    <n v="468"/>
    <n v="2808"/>
    <n v="7.5535199999999998"/>
    <x v="71"/>
    <x v="2"/>
    <n v="365"/>
    <s v="No"/>
    <s v="No"/>
    <s v="Si"/>
    <s v="Si"/>
    <s v="Si"/>
    <s v="No"/>
    <d v="2027-03-22T00:00:00"/>
    <s v=""/>
  </r>
  <r>
    <x v="614"/>
    <s v="17155"/>
    <x v="71"/>
    <n v="2"/>
    <m/>
    <m/>
    <x v="139"/>
    <x v="141"/>
    <x v="1"/>
    <n v="0.8575342465753425"/>
    <m/>
    <s v="SALDO ND"/>
    <s v="Excluir"/>
    <d v="2026-04-20T00:00:00"/>
    <n v="936"/>
    <n v="5616"/>
    <n v="15.10704"/>
    <x v="71"/>
    <x v="2"/>
    <n v="365"/>
    <s v="No"/>
    <s v="No"/>
    <s v="Si"/>
    <s v="Si"/>
    <s v="Si"/>
    <s v="No"/>
    <d v="2027-03-21T00:00:00"/>
    <s v=""/>
  </r>
  <r>
    <x v="615"/>
    <s v="22242"/>
    <x v="84"/>
    <n v="2"/>
    <m/>
    <m/>
    <x v="140"/>
    <x v="142"/>
    <x v="1"/>
    <n v="0.86301369863013699"/>
    <m/>
    <m/>
    <s v=""/>
    <d v="2026-04-22T00:00:00"/>
    <n v="936"/>
    <n v="5616"/>
    <n v="15.10704"/>
    <x v="84"/>
    <x v="2"/>
    <n v="365"/>
    <s v="No"/>
    <s v="No"/>
    <s v="Si"/>
    <s v="Si"/>
    <s v="Si"/>
    <s v="No"/>
    <d v="2027-03-23T00:00:00"/>
    <s v=""/>
  </r>
  <r>
    <x v="616"/>
    <s v="2174"/>
    <x v="60"/>
    <n v="4"/>
    <m/>
    <m/>
    <x v="89"/>
    <x v="90"/>
    <x v="1"/>
    <n v="0.96296296296296291"/>
    <m/>
    <s v="SALDO ND"/>
    <s v="Excluir"/>
    <d v="2026-06-01T00:00:00"/>
    <n v="1920"/>
    <n v="11520"/>
    <n v="38.015999999999998"/>
    <x v="60"/>
    <x v="2"/>
    <n v="270"/>
    <s v="No"/>
    <s v="No"/>
    <s v="Si"/>
    <s v="Si"/>
    <s v="Si"/>
    <s v="No"/>
    <d v="2027-01-27T00:00:00"/>
    <s v=""/>
  </r>
  <r>
    <x v="617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18"/>
    <s v="20050"/>
    <x v="37"/>
    <n v="66"/>
    <m/>
    <m/>
    <x v="49"/>
    <x v="50"/>
    <x v="1"/>
    <n v="0.97534246575342465"/>
    <m/>
    <m/>
    <s v=""/>
    <d v="2026-06-02T00:00:00"/>
    <n v="17160"/>
    <n v="102960"/>
    <n v="339.76799999999997"/>
    <x v="37"/>
    <x v="3"/>
    <n v="365"/>
    <s v="No"/>
    <s v="No"/>
    <s v="Si"/>
    <s v="Si"/>
    <s v="Si"/>
    <s v="No"/>
    <d v="2027-05-03T00:00:00"/>
    <s v=""/>
  </r>
  <r>
    <x v="619"/>
    <s v="17155"/>
    <x v="71"/>
    <n v="4"/>
    <m/>
    <m/>
    <x v="138"/>
    <x v="140"/>
    <x v="1"/>
    <n v="0.86027397260273974"/>
    <m/>
    <m/>
    <s v=""/>
    <d v="2026-04-21T00:00:00"/>
    <n v="1872"/>
    <n v="11232"/>
    <n v="30.214079999999999"/>
    <x v="71"/>
    <x v="2"/>
    <n v="365"/>
    <s v="No"/>
    <s v="No"/>
    <s v="Si"/>
    <s v="Si"/>
    <s v="Si"/>
    <s v="No"/>
    <d v="2027-03-22T00:00:00"/>
    <s v=""/>
  </r>
  <r>
    <x v="619"/>
    <s v="22242"/>
    <x v="84"/>
    <n v="6"/>
    <m/>
    <m/>
    <x v="141"/>
    <x v="143"/>
    <x v="1"/>
    <n v="0.93698630136986305"/>
    <m/>
    <m/>
    <s v=""/>
    <d v="2026-05-19T00:00:00"/>
    <n v="2808"/>
    <n v="16848"/>
    <n v="45.321120000000001"/>
    <x v="84"/>
    <x v="2"/>
    <n v="365"/>
    <s v="No"/>
    <s v="No"/>
    <s v="Si"/>
    <s v="Si"/>
    <s v="Si"/>
    <s v="No"/>
    <d v="2027-04-19T00:00:00"/>
    <s v=""/>
  </r>
  <r>
    <x v="620"/>
    <s v="7584"/>
    <x v="85"/>
    <n v="16"/>
    <m/>
    <m/>
    <x v="142"/>
    <x v="144"/>
    <x v="1"/>
    <n v="0.71666666666666667"/>
    <m/>
    <m/>
    <s v=""/>
    <d v="2026-04-21T00:00:00"/>
    <n v="9600"/>
    <n v="57600"/>
    <n v="154.94399999999999"/>
    <x v="85"/>
    <x v="2"/>
    <n v="180"/>
    <s v="No"/>
    <s v="No"/>
    <s v="Si"/>
    <s v="Si"/>
    <s v="Si"/>
    <s v="No"/>
    <d v="2026-09-18T00:00:00"/>
    <s v=""/>
  </r>
  <r>
    <x v="621"/>
    <s v="20050"/>
    <x v="37"/>
    <n v="66"/>
    <m/>
    <m/>
    <x v="50"/>
    <x v="51"/>
    <x v="1"/>
    <n v="0.9726027397260274"/>
    <m/>
    <m/>
    <s v=""/>
    <d v="2026-06-01T00:00:00"/>
    <n v="17160"/>
    <n v="102960"/>
    <n v="339.76799999999997"/>
    <x v="37"/>
    <x v="3"/>
    <n v="365"/>
    <s v="No"/>
    <s v="No"/>
    <s v="Si"/>
    <s v="Si"/>
    <s v="Si"/>
    <s v="No"/>
    <d v="2027-05-02T00:00:00"/>
    <s v=""/>
  </r>
  <r>
    <x v="622"/>
    <s v="22579"/>
    <x v="86"/>
    <n v="3"/>
    <m/>
    <m/>
    <x v="143"/>
    <x v="145"/>
    <x v="1"/>
    <n v="0.89315068493150684"/>
    <m/>
    <s v="SALDO ND"/>
    <s v="Excluir"/>
    <d v="2026-05-03T00:00:00"/>
    <n v="960"/>
    <n v="5760"/>
    <n v="27.244800000000001"/>
    <x v="86"/>
    <x v="2"/>
    <n v="365"/>
    <s v="No"/>
    <s v="No"/>
    <s v="Si"/>
    <s v="Si"/>
    <s v="Si"/>
    <s v="No"/>
    <d v="2027-04-03T00:00:00"/>
    <s v=""/>
  </r>
  <r>
    <x v="623"/>
    <s v="17154"/>
    <x v="83"/>
    <n v="36"/>
    <m/>
    <m/>
    <x v="144"/>
    <x v="146"/>
    <x v="1"/>
    <n v="0.9397260273972603"/>
    <m/>
    <m/>
    <s v=""/>
    <d v="2026-05-20T00:00:00"/>
    <n v="4212"/>
    <n v="101088"/>
    <n v="271.92671999999999"/>
    <x v="83"/>
    <x v="2"/>
    <n v="365"/>
    <s v="No"/>
    <s v="No"/>
    <s v="Si"/>
    <s v="Si"/>
    <s v="Si"/>
    <s v="No"/>
    <d v="2027-04-20T00:00:00"/>
    <s v=""/>
  </r>
  <r>
    <x v="623"/>
    <s v="17154"/>
    <x v="83"/>
    <n v="29"/>
    <m/>
    <m/>
    <x v="137"/>
    <x v="139"/>
    <x v="1"/>
    <n v="0.94246575342465755"/>
    <m/>
    <m/>
    <s v=""/>
    <d v="2026-05-21T00:00:00"/>
    <n v="3393"/>
    <n v="81432"/>
    <n v="219.05207999999999"/>
    <x v="83"/>
    <x v="2"/>
    <n v="365"/>
    <s v="No"/>
    <s v="No"/>
    <s v="Si"/>
    <s v="Si"/>
    <s v="Si"/>
    <s v="No"/>
    <d v="2027-04-21T00:00:00"/>
    <s v=""/>
  </r>
  <r>
    <x v="624"/>
    <s v="17155"/>
    <x v="71"/>
    <n v="66"/>
    <m/>
    <m/>
    <x v="144"/>
    <x v="146"/>
    <x v="1"/>
    <n v="0.9397260273972603"/>
    <m/>
    <m/>
    <s v=""/>
    <d v="2026-05-20T00:00:00"/>
    <n v="30888"/>
    <n v="185328"/>
    <n v="498.53232000000003"/>
    <x v="71"/>
    <x v="2"/>
    <n v="365"/>
    <s v="No"/>
    <s v="No"/>
    <s v="Si"/>
    <s v="Si"/>
    <s v="Si"/>
    <s v="No"/>
    <d v="2027-04-20T00:00:00"/>
    <s v=""/>
  </r>
  <r>
    <x v="625"/>
    <s v="20050"/>
    <x v="37"/>
    <n v="66"/>
    <m/>
    <m/>
    <x v="145"/>
    <x v="147"/>
    <x v="6"/>
    <n v="-2.1917808219178082E-2"/>
    <s v="MAQUILA"/>
    <m/>
    <s v=""/>
    <d v="2025-06-03T00:00:00"/>
    <n v="17160"/>
    <n v="102960"/>
    <n v="339.76799999999997"/>
    <x v="37"/>
    <x v="3"/>
    <n v="365"/>
    <s v="No"/>
    <s v="No"/>
    <s v="No"/>
    <s v="No"/>
    <s v="No"/>
    <s v="Bloquear"/>
    <d v="2026-05-04T00:00:00"/>
    <s v=""/>
  </r>
  <r>
    <x v="626"/>
    <s v="22579"/>
    <x v="86"/>
    <n v="6"/>
    <m/>
    <m/>
    <x v="143"/>
    <x v="145"/>
    <x v="1"/>
    <n v="0.89315068493150684"/>
    <m/>
    <m/>
    <s v=""/>
    <d v="2026-05-03T00:00:00"/>
    <n v="1920"/>
    <n v="11520"/>
    <n v="54.489600000000003"/>
    <x v="86"/>
    <x v="2"/>
    <n v="365"/>
    <s v="No"/>
    <s v="No"/>
    <s v="Si"/>
    <s v="Si"/>
    <s v="Si"/>
    <s v="No"/>
    <d v="2027-04-03T00:00:00"/>
    <s v=""/>
  </r>
  <r>
    <x v="627"/>
    <s v="22867"/>
    <x v="87"/>
    <n v="42"/>
    <m/>
    <m/>
    <x v="146"/>
    <x v="148"/>
    <x v="1"/>
    <n v="0.45925925925925926"/>
    <m/>
    <m/>
    <s v=""/>
    <d v="2026-01-16T00:00:00"/>
    <n v="2730"/>
    <n v="65520"/>
    <n v="216.21600000000001"/>
    <x v="87"/>
    <x v="3"/>
    <n v="270"/>
    <s v="No"/>
    <s v="No"/>
    <s v="No"/>
    <s v="Si"/>
    <s v="Si"/>
    <s v="No"/>
    <d v="2026-09-13T00:00:00"/>
    <s v=""/>
  </r>
  <r>
    <x v="627"/>
    <s v="22867"/>
    <x v="87"/>
    <n v="5"/>
    <m/>
    <m/>
    <x v="147"/>
    <x v="149"/>
    <x v="1"/>
    <n v="0.46296296296296297"/>
    <m/>
    <m/>
    <s v=""/>
    <d v="2026-01-17T00:00:00"/>
    <n v="325"/>
    <n v="7800"/>
    <n v="25.74"/>
    <x v="87"/>
    <x v="3"/>
    <n v="270"/>
    <s v="No"/>
    <s v="No"/>
    <s v="No"/>
    <s v="Si"/>
    <s v="Si"/>
    <s v="No"/>
    <d v="2026-09-14T00:00:00"/>
    <s v=""/>
  </r>
  <r>
    <x v="628"/>
    <s v="17155"/>
    <x v="71"/>
    <n v="65"/>
    <m/>
    <m/>
    <x v="144"/>
    <x v="146"/>
    <x v="1"/>
    <n v="0.9397260273972603"/>
    <m/>
    <m/>
    <s v=""/>
    <d v="2026-05-20T00:00:00"/>
    <n v="30420"/>
    <n v="182520"/>
    <n v="490.97879999999998"/>
    <x v="71"/>
    <x v="2"/>
    <n v="365"/>
    <s v="No"/>
    <s v="No"/>
    <s v="Si"/>
    <s v="Si"/>
    <s v="Si"/>
    <s v="No"/>
    <d v="2027-04-20T00:00:00"/>
    <s v=""/>
  </r>
  <r>
    <x v="629"/>
    <s v="17154"/>
    <x v="83"/>
    <n v="33"/>
    <m/>
    <m/>
    <x v="144"/>
    <x v="146"/>
    <x v="1"/>
    <n v="0.9397260273972603"/>
    <m/>
    <m/>
    <s v=""/>
    <d v="2026-05-20T00:00:00"/>
    <n v="3861"/>
    <n v="92664"/>
    <n v="249.26616000000001"/>
    <x v="83"/>
    <x v="2"/>
    <n v="365"/>
    <s v="No"/>
    <s v="No"/>
    <s v="Si"/>
    <s v="Si"/>
    <s v="Si"/>
    <s v="No"/>
    <d v="2027-04-20T00:00:00"/>
    <s v=""/>
  </r>
  <r>
    <x v="630"/>
    <s v="20050"/>
    <x v="37"/>
    <n v="66"/>
    <m/>
    <m/>
    <x v="50"/>
    <x v="51"/>
    <x v="1"/>
    <n v="0.9726027397260274"/>
    <m/>
    <m/>
    <s v=""/>
    <d v="2026-06-01T00:00:00"/>
    <n v="17160"/>
    <n v="102960"/>
    <n v="339.76799999999997"/>
    <x v="37"/>
    <x v="3"/>
    <n v="365"/>
    <s v="No"/>
    <s v="No"/>
    <s v="Si"/>
    <s v="Si"/>
    <s v="Si"/>
    <s v="No"/>
    <d v="2027-05-02T00:00:00"/>
    <s v=""/>
  </r>
  <r>
    <x v="631"/>
    <s v="22242"/>
    <x v="84"/>
    <n v="4"/>
    <m/>
    <m/>
    <x v="141"/>
    <x v="143"/>
    <x v="1"/>
    <n v="0.93698630136986305"/>
    <m/>
    <m/>
    <s v=""/>
    <d v="2026-05-19T00:00:00"/>
    <n v="1872"/>
    <n v="11232"/>
    <n v="30.214079999999999"/>
    <x v="84"/>
    <x v="2"/>
    <n v="365"/>
    <s v="No"/>
    <s v="No"/>
    <s v="Si"/>
    <s v="Si"/>
    <s v="Si"/>
    <s v="No"/>
    <d v="2027-04-19T00:00:00"/>
    <s v=""/>
  </r>
  <r>
    <x v="632"/>
    <s v="20050"/>
    <x v="37"/>
    <n v="66"/>
    <m/>
    <m/>
    <x v="49"/>
    <x v="50"/>
    <x v="1"/>
    <n v="0.97534246575342465"/>
    <m/>
    <m/>
    <s v=""/>
    <d v="2026-06-02T00:00:00"/>
    <n v="17160"/>
    <n v="102960"/>
    <n v="339.76799999999997"/>
    <x v="37"/>
    <x v="3"/>
    <n v="365"/>
    <s v="No"/>
    <s v="No"/>
    <s v="Si"/>
    <s v="Si"/>
    <s v="Si"/>
    <s v="No"/>
    <d v="2027-05-03T00:00:00"/>
    <s v=""/>
  </r>
  <r>
    <x v="633"/>
    <s v="20050"/>
    <x v="37"/>
    <n v="66"/>
    <m/>
    <m/>
    <x v="50"/>
    <x v="51"/>
    <x v="1"/>
    <n v="0.9726027397260274"/>
    <s v="S"/>
    <m/>
    <s v=""/>
    <d v="2026-06-01T00:00:00"/>
    <n v="17160"/>
    <n v="102960"/>
    <n v="339.76799999999997"/>
    <x v="37"/>
    <x v="3"/>
    <n v="365"/>
    <s v="No"/>
    <s v="No"/>
    <s v="Si"/>
    <s v="Si"/>
    <s v="Si"/>
    <s v="No"/>
    <d v="2027-05-02T00:00:00"/>
    <s v=""/>
  </r>
  <r>
    <x v="634"/>
    <s v="17155"/>
    <x v="71"/>
    <n v="3"/>
    <m/>
    <m/>
    <x v="137"/>
    <x v="139"/>
    <x v="1"/>
    <n v="0.94246575342465755"/>
    <m/>
    <m/>
    <s v=""/>
    <d v="2026-05-21T00:00:00"/>
    <n v="1404"/>
    <n v="8424"/>
    <n v="22.66056"/>
    <x v="71"/>
    <x v="2"/>
    <n v="365"/>
    <s v="No"/>
    <s v="No"/>
    <s v="Si"/>
    <s v="Si"/>
    <s v="Si"/>
    <s v="No"/>
    <d v="2027-04-21T00:00:00"/>
    <s v=""/>
  </r>
  <r>
    <x v="635"/>
    <s v="20463"/>
    <x v="63"/>
    <n v="18"/>
    <m/>
    <m/>
    <x v="101"/>
    <x v="102"/>
    <x v="1"/>
    <n v="0.9555555555555556"/>
    <m/>
    <m/>
    <s v=""/>
    <d v="2026-05-30T00:00:00"/>
    <n v="4320"/>
    <n v="25920"/>
    <n v="77.760000000000005"/>
    <x v="63"/>
    <x v="3"/>
    <n v="270"/>
    <s v="No"/>
    <s v="No"/>
    <s v="Si"/>
    <s v="Si"/>
    <s v="Si"/>
    <s v="No"/>
    <d v="2027-01-25T00:00:00"/>
    <s v=""/>
  </r>
  <r>
    <x v="636"/>
    <s v="20050"/>
    <x v="37"/>
    <n v="66"/>
    <m/>
    <m/>
    <x v="49"/>
    <x v="50"/>
    <x v="1"/>
    <n v="0.97534246575342465"/>
    <m/>
    <m/>
    <s v=""/>
    <d v="2026-06-02T00:00:00"/>
    <n v="17160"/>
    <n v="102960"/>
    <n v="339.76799999999997"/>
    <x v="37"/>
    <x v="3"/>
    <n v="365"/>
    <s v="No"/>
    <s v="No"/>
    <s v="Si"/>
    <s v="Si"/>
    <s v="Si"/>
    <s v="No"/>
    <d v="2027-05-03T00:00:00"/>
    <s v=""/>
  </r>
  <r>
    <x v="637"/>
    <s v="20463"/>
    <x v="63"/>
    <n v="6"/>
    <m/>
    <m/>
    <x v="148"/>
    <x v="150"/>
    <x v="1"/>
    <n v="0.86296296296296293"/>
    <s v="ATRAS"/>
    <s v="SALDO ND"/>
    <s v="Excluir"/>
    <d v="2026-05-05T00:00:00"/>
    <n v="1440"/>
    <n v="8640"/>
    <n v="25.92"/>
    <x v="63"/>
    <x v="3"/>
    <n v="270"/>
    <s v="No"/>
    <s v="No"/>
    <s v="Si"/>
    <s v="Si"/>
    <s v="Si"/>
    <s v="No"/>
    <d v="2026-12-31T00:00:00"/>
    <s v=""/>
  </r>
  <r>
    <x v="637"/>
    <s v="20463"/>
    <x v="63"/>
    <n v="60"/>
    <m/>
    <m/>
    <x v="86"/>
    <x v="87"/>
    <x v="1"/>
    <n v="0.95185185185185184"/>
    <s v="FRENTE"/>
    <m/>
    <s v=""/>
    <d v="2026-05-29T00:00:00"/>
    <n v="14400"/>
    <n v="86400"/>
    <n v="259.2"/>
    <x v="63"/>
    <x v="3"/>
    <n v="270"/>
    <s v="No"/>
    <s v="No"/>
    <s v="Si"/>
    <s v="Si"/>
    <s v="Si"/>
    <s v="No"/>
    <d v="2027-01-24T00:00:00"/>
    <s v=""/>
  </r>
  <r>
    <x v="638"/>
    <s v="3787"/>
    <x v="14"/>
    <n v="3"/>
    <m/>
    <m/>
    <x v="149"/>
    <x v="151"/>
    <x v="4"/>
    <n v="0.20555555555555555"/>
    <m/>
    <s v="SALDO ND"/>
    <s v="Excluir"/>
    <d v="2026-01-19T00:00:00"/>
    <n v="780"/>
    <n v="4680"/>
    <n v="15.444000000000001"/>
    <x v="14"/>
    <x v="3"/>
    <n v="180"/>
    <s v="No"/>
    <s v="Si"/>
    <s v="No"/>
    <s v="Si"/>
    <s v="No"/>
    <s v="No"/>
    <d v="2026-06-18T00:00:00"/>
    <s v=""/>
  </r>
  <r>
    <x v="638"/>
    <s v="3787"/>
    <x v="14"/>
    <n v="1"/>
    <m/>
    <m/>
    <x v="57"/>
    <x v="58"/>
    <x v="1"/>
    <n v="0.90555555555555556"/>
    <m/>
    <s v="SALDO ND"/>
    <s v="Excluir"/>
    <d v="2026-05-25T00:00:00"/>
    <n v="260"/>
    <n v="1560"/>
    <n v="5.1479999999999997"/>
    <x v="14"/>
    <x v="3"/>
    <n v="180"/>
    <s v="No"/>
    <s v="No"/>
    <s v="Si"/>
    <s v="Si"/>
    <s v="Si"/>
    <s v="No"/>
    <d v="2026-10-22T00:00:00"/>
    <s v=""/>
  </r>
  <r>
    <x v="638"/>
    <s v="3787"/>
    <x v="14"/>
    <n v="1"/>
    <m/>
    <m/>
    <x v="57"/>
    <x v="58"/>
    <x v="1"/>
    <n v="0.90555555555555556"/>
    <m/>
    <s v="SALDO ND"/>
    <s v="Excluir"/>
    <d v="2026-05-25T00:00:00"/>
    <n v="260"/>
    <n v="1560"/>
    <n v="5.1479999999999997"/>
    <x v="14"/>
    <x v="3"/>
    <n v="180"/>
    <s v="No"/>
    <s v="No"/>
    <s v="Si"/>
    <s v="Si"/>
    <s v="Si"/>
    <s v="No"/>
    <d v="2026-10-22T00:00:00"/>
    <s v=""/>
  </r>
  <r>
    <x v="639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40"/>
    <s v="17158"/>
    <x v="82"/>
    <n v="23"/>
    <m/>
    <m/>
    <x v="137"/>
    <x v="139"/>
    <x v="1"/>
    <n v="0.94246575342465755"/>
    <m/>
    <s v="MAQUILA"/>
    <s v="Excluir"/>
    <d v="2026-05-21T00:00:00"/>
    <n v="3450"/>
    <n v="82800"/>
    <n v="222.732"/>
    <x v="82"/>
    <x v="2"/>
    <n v="365"/>
    <s v="No"/>
    <s v="No"/>
    <s v="Si"/>
    <s v="Si"/>
    <s v="Si"/>
    <s v="No"/>
    <d v="2027-04-21T00:00:00"/>
    <s v=""/>
  </r>
  <r>
    <x v="641"/>
    <s v="21177"/>
    <x v="88"/>
    <n v="14"/>
    <m/>
    <m/>
    <x v="150"/>
    <x v="152"/>
    <x v="1"/>
    <n v="0.78356164383561644"/>
    <m/>
    <m/>
    <s v=""/>
    <d v="2026-03-24T00:00:00"/>
    <n v="3024"/>
    <n v="18144"/>
    <n v="64.411199999999994"/>
    <x v="88"/>
    <x v="3"/>
    <n v="365"/>
    <s v="No"/>
    <s v="No"/>
    <s v="Si"/>
    <s v="Si"/>
    <s v="Si"/>
    <s v="No"/>
    <d v="2027-02-22T00:00:00"/>
    <s v=""/>
  </r>
  <r>
    <x v="642"/>
    <s v="23013"/>
    <x v="89"/>
    <n v="37"/>
    <m/>
    <m/>
    <x v="44"/>
    <x v="45"/>
    <x v="3"/>
    <n v="0.39444444444444443"/>
    <m/>
    <m/>
    <s v=""/>
    <d v="2026-02-22T00:00:00"/>
    <n v="19536"/>
    <n v="117216"/>
    <n v="363.36959999999999"/>
    <x v="89"/>
    <x v="2"/>
    <n v="180"/>
    <s v="No"/>
    <s v="Si"/>
    <s v="No"/>
    <s v="Si"/>
    <s v="No"/>
    <s v="No"/>
    <d v="2026-07-22T00:00:00"/>
    <s v=""/>
  </r>
  <r>
    <x v="643"/>
    <s v="9909"/>
    <x v="64"/>
    <n v="2"/>
    <m/>
    <m/>
    <x v="18"/>
    <x v="19"/>
    <x v="1"/>
    <n v="0.61851851851851847"/>
    <m/>
    <m/>
    <s v=""/>
    <d v="2026-02-28T00:00:00"/>
    <n v="1200"/>
    <n v="7200"/>
    <n v="19.367999999999999"/>
    <x v="64"/>
    <x v="2"/>
    <n v="270"/>
    <s v="No"/>
    <s v="No"/>
    <s v="No"/>
    <s v="Si"/>
    <s v="Si"/>
    <s v="No"/>
    <d v="2026-10-26T00:00:00"/>
    <s v=""/>
  </r>
  <r>
    <x v="644"/>
    <s v="22265"/>
    <x v="90"/>
    <n v="10"/>
    <m/>
    <m/>
    <x v="100"/>
    <x v="101"/>
    <x v="1"/>
    <n v="0.91111111111111109"/>
    <m/>
    <m/>
    <s v=""/>
    <d v="2026-05-26T00:00:00"/>
    <n v="5280"/>
    <n v="31680"/>
    <n v="98.207999999999998"/>
    <x v="90"/>
    <x v="2"/>
    <n v="180"/>
    <s v="No"/>
    <s v="No"/>
    <s v="Si"/>
    <s v="Si"/>
    <s v="Si"/>
    <s v="No"/>
    <d v="2026-10-23T00:00:00"/>
    <s v=""/>
  </r>
  <r>
    <x v="645"/>
    <s v="22242"/>
    <x v="84"/>
    <n v="19"/>
    <m/>
    <m/>
    <x v="141"/>
    <x v="143"/>
    <x v="1"/>
    <n v="0.93698630136986305"/>
    <m/>
    <m/>
    <s v=""/>
    <d v="2026-05-19T00:00:00"/>
    <n v="8892"/>
    <n v="53352"/>
    <n v="143.51687999999999"/>
    <x v="84"/>
    <x v="2"/>
    <n v="365"/>
    <s v="No"/>
    <s v="No"/>
    <s v="Si"/>
    <s v="Si"/>
    <s v="Si"/>
    <s v="No"/>
    <d v="2027-04-19T00:00:00"/>
    <s v=""/>
  </r>
  <r>
    <x v="646"/>
    <s v="21203"/>
    <x v="81"/>
    <n v="10"/>
    <m/>
    <m/>
    <x v="151"/>
    <x v="153"/>
    <x v="1"/>
    <n v="0.9"/>
    <m/>
    <m/>
    <s v=""/>
    <d v="2026-05-15T00:00:00"/>
    <n v="6600"/>
    <n v="39600"/>
    <n v="106.524"/>
    <x v="81"/>
    <x v="2"/>
    <n v="270"/>
    <s v="No"/>
    <s v="No"/>
    <s v="Si"/>
    <s v="Si"/>
    <s v="Si"/>
    <s v="No"/>
    <d v="2027-01-10T00:00:00"/>
    <s v=""/>
  </r>
  <r>
    <x v="647"/>
    <s v="21203"/>
    <x v="81"/>
    <n v="16"/>
    <m/>
    <m/>
    <x v="32"/>
    <x v="33"/>
    <x v="1"/>
    <n v="0.97407407407407409"/>
    <m/>
    <m/>
    <s v=""/>
    <d v="2026-06-04T00:00:00"/>
    <n v="10560"/>
    <n v="63360"/>
    <n v="170.4384"/>
    <x v="81"/>
    <x v="2"/>
    <n v="270"/>
    <s v="No"/>
    <s v="No"/>
    <s v="Si"/>
    <s v="Si"/>
    <s v="Si"/>
    <s v="No"/>
    <d v="2027-01-30T00:00:00"/>
    <s v=""/>
  </r>
  <r>
    <x v="648"/>
    <s v="5630"/>
    <x v="41"/>
    <n v="9"/>
    <m/>
    <m/>
    <x v="52"/>
    <x v="53"/>
    <x v="1"/>
    <n v="0.96666666666666667"/>
    <m/>
    <m/>
    <s v=""/>
    <d v="2026-06-02T00:00:00"/>
    <n v="3024"/>
    <n v="18144"/>
    <n v="85.821119999999993"/>
    <x v="41"/>
    <x v="2"/>
    <n v="270"/>
    <s v="No"/>
    <s v="No"/>
    <s v="Si"/>
    <s v="Si"/>
    <s v="Si"/>
    <s v="No"/>
    <d v="2027-01-28T00:00:00"/>
    <s v=""/>
  </r>
  <r>
    <x v="649"/>
    <s v="21177"/>
    <x v="88"/>
    <n v="34"/>
    <m/>
    <m/>
    <x v="150"/>
    <x v="152"/>
    <x v="1"/>
    <n v="0.78356164383561644"/>
    <m/>
    <m/>
    <s v=""/>
    <d v="2026-03-24T00:00:00"/>
    <n v="7344"/>
    <n v="44064"/>
    <n v="156.4272"/>
    <x v="88"/>
    <x v="3"/>
    <n v="365"/>
    <s v="No"/>
    <s v="No"/>
    <s v="Si"/>
    <s v="Si"/>
    <s v="Si"/>
    <s v="No"/>
    <d v="2027-02-22T00:00:00"/>
    <s v=""/>
  </r>
  <r>
    <x v="650"/>
    <s v="21203"/>
    <x v="81"/>
    <n v="40"/>
    <n v="228"/>
    <m/>
    <x v="31"/>
    <x v="32"/>
    <x v="1"/>
    <n v="0.97777777777777775"/>
    <m/>
    <m/>
    <s v=""/>
    <d v="2026-06-05T00:00:00"/>
    <n v="26628"/>
    <n v="159768"/>
    <n v="429.77591999999999"/>
    <x v="81"/>
    <x v="2"/>
    <n v="270"/>
    <s v="No"/>
    <s v="No"/>
    <s v="Si"/>
    <s v="Si"/>
    <s v="Si"/>
    <s v="No"/>
    <d v="2027-01-31T00:00:00"/>
    <s v=""/>
  </r>
  <r>
    <x v="65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52"/>
    <s v="22398"/>
    <x v="91"/>
    <n v="29"/>
    <m/>
    <m/>
    <x v="152"/>
    <x v="154"/>
    <x v="1"/>
    <n v="0.77260273972602744"/>
    <s v="NEGRA"/>
    <m/>
    <s v=""/>
    <d v="2026-03-20T00:00:00"/>
    <n v="6264"/>
    <n v="37584"/>
    <n v="133.42320000000001"/>
    <x v="91"/>
    <x v="3"/>
    <n v="365"/>
    <s v="No"/>
    <s v="No"/>
    <s v="Si"/>
    <s v="Si"/>
    <s v="Si"/>
    <s v="No"/>
    <d v="2027-02-18T00:00:00"/>
    <s v=""/>
  </r>
  <r>
    <x v="653"/>
    <s v="20050"/>
    <x v="37"/>
    <n v="13"/>
    <m/>
    <m/>
    <x v="49"/>
    <x v="50"/>
    <x v="1"/>
    <n v="0.97534246575342465"/>
    <m/>
    <m/>
    <s v=""/>
    <d v="2026-06-02T00:00:00"/>
    <n v="3380"/>
    <n v="20280"/>
    <n v="66.924000000000007"/>
    <x v="37"/>
    <x v="3"/>
    <n v="365"/>
    <s v="No"/>
    <s v="No"/>
    <s v="Si"/>
    <s v="Si"/>
    <s v="Si"/>
    <s v="No"/>
    <d v="2027-05-03T00:00:00"/>
    <s v=""/>
  </r>
  <r>
    <x v="654"/>
    <s v="17154"/>
    <x v="83"/>
    <n v="12"/>
    <m/>
    <m/>
    <x v="153"/>
    <x v="155"/>
    <x v="1"/>
    <n v="0.8794520547945206"/>
    <m/>
    <m/>
    <s v=""/>
    <d v="2026-04-28T00:00:00"/>
    <n v="1404"/>
    <n v="33696"/>
    <n v="90.642240000000001"/>
    <x v="83"/>
    <x v="2"/>
    <n v="365"/>
    <s v="No"/>
    <s v="No"/>
    <s v="Si"/>
    <s v="Si"/>
    <s v="Si"/>
    <s v="No"/>
    <d v="2027-03-29T00:00:00"/>
    <s v=""/>
  </r>
  <r>
    <x v="655"/>
    <s v="22866"/>
    <x v="47"/>
    <n v="12"/>
    <m/>
    <m/>
    <x v="60"/>
    <x v="61"/>
    <x v="1"/>
    <n v="0.88888888888888884"/>
    <s v="AL 240"/>
    <m/>
    <s v=""/>
    <d v="2026-05-12T00:00:00"/>
    <n v="3120"/>
    <n v="18720"/>
    <n v="61.776000000000003"/>
    <x v="47"/>
    <x v="3"/>
    <n v="270"/>
    <s v="No"/>
    <s v="No"/>
    <s v="Si"/>
    <s v="Si"/>
    <s v="Si"/>
    <s v="No"/>
    <d v="2027-01-07T00:00:00"/>
    <s v=""/>
  </r>
  <r>
    <x v="656"/>
    <s v="17154"/>
    <x v="83"/>
    <n v="36"/>
    <m/>
    <m/>
    <x v="137"/>
    <x v="139"/>
    <x v="1"/>
    <n v="0.94246575342465755"/>
    <m/>
    <m/>
    <s v=""/>
    <d v="2026-05-21T00:00:00"/>
    <n v="4212"/>
    <n v="101088"/>
    <n v="271.92671999999999"/>
    <x v="83"/>
    <x v="2"/>
    <n v="365"/>
    <s v="No"/>
    <s v="No"/>
    <s v="Si"/>
    <s v="Si"/>
    <s v="Si"/>
    <s v="No"/>
    <d v="2027-04-21T00:00:00"/>
    <s v=""/>
  </r>
  <r>
    <x v="657"/>
    <s v="20050"/>
    <x v="37"/>
    <n v="42"/>
    <m/>
    <m/>
    <x v="49"/>
    <x v="50"/>
    <x v="1"/>
    <n v="0.97534246575342465"/>
    <m/>
    <m/>
    <s v=""/>
    <d v="2026-06-02T00:00:00"/>
    <n v="10920"/>
    <n v="65520"/>
    <n v="216.21600000000001"/>
    <x v="37"/>
    <x v="3"/>
    <n v="365"/>
    <s v="No"/>
    <s v="No"/>
    <s v="Si"/>
    <s v="Si"/>
    <s v="Si"/>
    <s v="No"/>
    <d v="2027-05-03T00:00:00"/>
    <s v=""/>
  </r>
  <r>
    <x v="658"/>
    <s v="17155"/>
    <x v="71"/>
    <n v="30"/>
    <m/>
    <m/>
    <x v="59"/>
    <x v="60"/>
    <x v="1"/>
    <n v="0.9452054794520548"/>
    <m/>
    <m/>
    <s v=""/>
    <d v="2026-05-22T00:00:00"/>
    <n v="14040"/>
    <n v="84240"/>
    <n v="226.60560000000001"/>
    <x v="71"/>
    <x v="2"/>
    <n v="365"/>
    <s v="No"/>
    <s v="No"/>
    <s v="Si"/>
    <s v="Si"/>
    <s v="Si"/>
    <s v="No"/>
    <d v="2027-04-22T00:00:00"/>
    <s v=""/>
  </r>
  <r>
    <x v="659"/>
    <s v="17155"/>
    <x v="71"/>
    <n v="35"/>
    <m/>
    <m/>
    <x v="153"/>
    <x v="155"/>
    <x v="1"/>
    <n v="0.8794520547945206"/>
    <m/>
    <m/>
    <s v=""/>
    <d v="2026-04-28T00:00:00"/>
    <n v="16380"/>
    <n v="98280"/>
    <n v="264.3732"/>
    <x v="71"/>
    <x v="2"/>
    <n v="365"/>
    <s v="No"/>
    <s v="No"/>
    <s v="Si"/>
    <s v="Si"/>
    <s v="Si"/>
    <s v="No"/>
    <d v="2027-03-29T00:00:00"/>
    <s v=""/>
  </r>
  <r>
    <x v="660"/>
    <s v="8532"/>
    <x v="65"/>
    <n v="1"/>
    <m/>
    <m/>
    <x v="154"/>
    <x v="156"/>
    <x v="1"/>
    <n v="0.84444444444444444"/>
    <m/>
    <s v="SALDO ND"/>
    <s v="Excluir"/>
    <d v="2026-04-30T00:00:00"/>
    <n v="600"/>
    <n v="3600"/>
    <n v="9.6839999999999993"/>
    <x v="65"/>
    <x v="2"/>
    <n v="270"/>
    <s v="No"/>
    <s v="No"/>
    <s v="Si"/>
    <s v="Si"/>
    <s v="Si"/>
    <s v="No"/>
    <d v="2026-12-26T00:00:00"/>
    <s v=""/>
  </r>
  <r>
    <x v="660"/>
    <s v="8532"/>
    <x v="65"/>
    <n v="1"/>
    <m/>
    <m/>
    <x v="155"/>
    <x v="157"/>
    <x v="1"/>
    <n v="0.82592592592592595"/>
    <m/>
    <s v="SALDO ND"/>
    <s v="Excluir"/>
    <d v="2026-04-25T00:00:00"/>
    <n v="600"/>
    <n v="3600"/>
    <n v="9.6839999999999993"/>
    <x v="65"/>
    <x v="2"/>
    <n v="270"/>
    <s v="No"/>
    <s v="No"/>
    <s v="Si"/>
    <s v="Si"/>
    <s v="Si"/>
    <s v="No"/>
    <d v="2026-12-21T00:00:00"/>
    <s v=""/>
  </r>
  <r>
    <x v="660"/>
    <s v="3787"/>
    <x v="14"/>
    <n v="1"/>
    <m/>
    <m/>
    <x v="57"/>
    <x v="58"/>
    <x v="1"/>
    <n v="0.90555555555555556"/>
    <m/>
    <s v="SALDO ND"/>
    <s v="Excluir"/>
    <d v="2026-05-25T00:00:00"/>
    <n v="260"/>
    <n v="1560"/>
    <n v="5.1479999999999997"/>
    <x v="14"/>
    <x v="3"/>
    <n v="180"/>
    <s v="No"/>
    <s v="No"/>
    <s v="Si"/>
    <s v="Si"/>
    <s v="Si"/>
    <s v="No"/>
    <d v="2026-10-22T00:00:00"/>
    <s v=""/>
  </r>
  <r>
    <x v="66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62"/>
    <s v="3787"/>
    <x v="14"/>
    <n v="9"/>
    <m/>
    <m/>
    <x v="57"/>
    <x v="58"/>
    <x v="1"/>
    <n v="0.90555555555555556"/>
    <m/>
    <m/>
    <s v=""/>
    <d v="2026-05-25T00:00:00"/>
    <n v="2340"/>
    <n v="14040"/>
    <n v="46.332000000000001"/>
    <x v="14"/>
    <x v="3"/>
    <n v="180"/>
    <s v="No"/>
    <s v="No"/>
    <s v="Si"/>
    <s v="Si"/>
    <s v="Si"/>
    <s v="No"/>
    <d v="2026-10-22T00:00:00"/>
    <s v=""/>
  </r>
  <r>
    <x v="662"/>
    <s v="3787"/>
    <x v="14"/>
    <n v="27"/>
    <m/>
    <m/>
    <x v="2"/>
    <x v="3"/>
    <x v="1"/>
    <n v="0.98333333333333328"/>
    <m/>
    <m/>
    <s v=""/>
    <d v="2026-06-08T00:00:00"/>
    <n v="7020"/>
    <n v="42120"/>
    <n v="138.99600000000001"/>
    <x v="14"/>
    <x v="3"/>
    <n v="180"/>
    <s v="No"/>
    <s v="No"/>
    <s v="Si"/>
    <s v="Si"/>
    <s v="Si"/>
    <s v="No"/>
    <d v="2026-11-05T00:00:00"/>
    <s v=""/>
  </r>
  <r>
    <x v="663"/>
    <s v="9909"/>
    <x v="64"/>
    <n v="10"/>
    <m/>
    <m/>
    <x v="156"/>
    <x v="158"/>
    <x v="1"/>
    <n v="0.82962962962962961"/>
    <m/>
    <m/>
    <s v=""/>
    <d v="2026-04-26T00:00:00"/>
    <n v="6000"/>
    <n v="36000"/>
    <n v="96.84"/>
    <x v="64"/>
    <x v="2"/>
    <n v="270"/>
    <s v="No"/>
    <s v="No"/>
    <s v="Si"/>
    <s v="Si"/>
    <s v="Si"/>
    <s v="No"/>
    <d v="2026-12-22T00:00:00"/>
    <s v=""/>
  </r>
  <r>
    <x v="664"/>
    <s v="22866-"/>
    <x v="47"/>
    <n v="10"/>
    <m/>
    <m/>
    <x v="62"/>
    <x v="63"/>
    <x v="1"/>
    <n v="0.89629629629629626"/>
    <s v="AL 240"/>
    <m/>
    <s v=""/>
    <d v="2026-05-14T00:00:00"/>
    <n v="2400"/>
    <n v="14400"/>
    <n v="47.52"/>
    <x v="47"/>
    <x v="3"/>
    <n v="270"/>
    <s v="No"/>
    <s v="No"/>
    <s v="Si"/>
    <s v="Si"/>
    <s v="Si"/>
    <s v="No"/>
    <d v="2027-01-09T00:00:00"/>
    <s v=""/>
  </r>
  <r>
    <x v="665"/>
    <s v="17155"/>
    <x v="71"/>
    <n v="42"/>
    <m/>
    <m/>
    <x v="135"/>
    <x v="137"/>
    <x v="1"/>
    <n v="0.94794520547945205"/>
    <m/>
    <m/>
    <s v=""/>
    <d v="2026-05-23T00:00:00"/>
    <n v="19656"/>
    <n v="117936"/>
    <n v="317.24784"/>
    <x v="71"/>
    <x v="2"/>
    <n v="365"/>
    <s v="No"/>
    <s v="No"/>
    <s v="Si"/>
    <s v="Si"/>
    <s v="Si"/>
    <s v="No"/>
    <d v="2027-04-23T00:00:00"/>
    <s v=""/>
  </r>
  <r>
    <x v="666"/>
    <s v="17155"/>
    <x v="71"/>
    <n v="42"/>
    <m/>
    <m/>
    <x v="59"/>
    <x v="60"/>
    <x v="1"/>
    <n v="0.9452054794520548"/>
    <m/>
    <m/>
    <s v=""/>
    <d v="2026-05-22T00:00:00"/>
    <n v="19656"/>
    <n v="117936"/>
    <n v="317.24784"/>
    <x v="71"/>
    <x v="2"/>
    <n v="365"/>
    <s v="No"/>
    <s v="No"/>
    <s v="Si"/>
    <s v="Si"/>
    <s v="Si"/>
    <s v="No"/>
    <d v="2027-04-22T00:00:00"/>
    <s v=""/>
  </r>
  <r>
    <x v="667"/>
    <s v="12283"/>
    <x v="74"/>
    <n v="3"/>
    <m/>
    <m/>
    <x v="127"/>
    <x v="129"/>
    <x v="1"/>
    <n v="0.76111111111111107"/>
    <m/>
    <s v="SALDO ND"/>
    <s v="Excluir"/>
    <d v="2026-04-29T00:00:00"/>
    <n v="2340"/>
    <n v="9360"/>
    <n v="25.1784"/>
    <x v="74"/>
    <x v="2"/>
    <n v="180"/>
    <s v="No"/>
    <s v="No"/>
    <s v="Si"/>
    <s v="Si"/>
    <s v="Si"/>
    <s v="No"/>
    <d v="2026-09-26T00:00:00"/>
    <s v=""/>
  </r>
  <r>
    <x v="667"/>
    <s v="20050"/>
    <x v="37"/>
    <n v="1"/>
    <m/>
    <m/>
    <x v="17"/>
    <x v="18"/>
    <x v="1"/>
    <n v="0.9780821917808219"/>
    <m/>
    <s v="SALDO ND"/>
    <s v="Excluir"/>
    <d v="2026-06-03T00:00:00"/>
    <n v="260"/>
    <n v="1560"/>
    <n v="5.1479999999999997"/>
    <x v="37"/>
    <x v="3"/>
    <n v="365"/>
    <s v="No"/>
    <s v="No"/>
    <s v="Si"/>
    <s v="Si"/>
    <s v="Si"/>
    <s v="No"/>
    <d v="2027-05-04T00:00:00"/>
    <s v=""/>
  </r>
  <r>
    <x v="668"/>
    <m/>
    <x v="12"/>
    <m/>
    <m/>
    <m/>
    <x v="0"/>
    <x v="1"/>
    <x v="0"/>
    <s v=""/>
    <s v="MODULO CON LOS LOCKERS"/>
    <s v="ENVASE"/>
    <s v="Excluir"/>
    <s v=""/>
    <s v=""/>
    <s v=""/>
    <s v=""/>
    <x v="12"/>
    <x v="4"/>
    <s v=""/>
    <s v=""/>
    <s v=""/>
    <s v=""/>
    <s v=""/>
    <s v=""/>
    <s v=""/>
    <s v=""/>
    <s v="V"/>
  </r>
  <r>
    <x v="669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70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7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7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7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74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7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76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77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78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79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80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8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8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8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84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8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86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87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88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89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90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9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9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9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94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9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96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97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98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699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00"/>
    <s v="3128"/>
    <x v="18"/>
    <n v="38"/>
    <m/>
    <m/>
    <x v="3"/>
    <x v="4"/>
    <x v="1"/>
    <n v="0.98888888888888893"/>
    <m/>
    <m/>
    <s v=""/>
    <d v="2026-06-09T00:00:00"/>
    <n v="1710"/>
    <n v="51300"/>
    <n v="169.29"/>
    <x v="18"/>
    <x v="1"/>
    <n v="180"/>
    <s v="No"/>
    <s v="No"/>
    <s v="Si"/>
    <s v="Si"/>
    <s v="Si"/>
    <s v="No"/>
    <d v="2026-11-06T00:00:00"/>
    <s v=""/>
  </r>
  <r>
    <x v="701"/>
    <s v="3128"/>
    <x v="18"/>
    <n v="40"/>
    <m/>
    <m/>
    <x v="3"/>
    <x v="4"/>
    <x v="1"/>
    <n v="0.98888888888888893"/>
    <m/>
    <m/>
    <s v=""/>
    <d v="2026-06-09T00:00:00"/>
    <n v="1800"/>
    <n v="54000"/>
    <n v="178.2"/>
    <x v="18"/>
    <x v="1"/>
    <n v="180"/>
    <s v="No"/>
    <s v="No"/>
    <s v="Si"/>
    <s v="Si"/>
    <s v="Si"/>
    <s v="No"/>
    <d v="2026-11-06T00:00:00"/>
    <s v=""/>
  </r>
  <r>
    <x v="702"/>
    <s v="159"/>
    <x v="29"/>
    <m/>
    <m/>
    <m/>
    <x v="0"/>
    <x v="1"/>
    <x v="0"/>
    <s v=""/>
    <m/>
    <s v="ENVASE"/>
    <s v="Excluir"/>
    <s v=""/>
    <n v="0"/>
    <n v="0"/>
    <n v="0"/>
    <x v="29"/>
    <x v="5"/>
    <n v="120"/>
    <s v="No"/>
    <s v="Si"/>
    <s v="Si"/>
    <s v="Si"/>
    <s v="No"/>
    <s v="No"/>
    <s v=""/>
    <s v=""/>
  </r>
  <r>
    <x v="70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04"/>
    <s v="20282"/>
    <x v="20"/>
    <n v="46"/>
    <m/>
    <m/>
    <x v="58"/>
    <x v="59"/>
    <x v="1"/>
    <n v="0.92602739726027394"/>
    <m/>
    <m/>
    <s v=""/>
    <d v="2026-05-15T00:00:00"/>
    <n v="2070"/>
    <n v="62100"/>
    <n v="204.93"/>
    <x v="20"/>
    <x v="1"/>
    <n v="365"/>
    <s v="No"/>
    <s v="No"/>
    <s v="Si"/>
    <s v="Si"/>
    <s v="Si"/>
    <s v="No"/>
    <d v="2027-04-15T00:00:00"/>
    <s v=""/>
  </r>
  <r>
    <x v="705"/>
    <s v="20282"/>
    <x v="20"/>
    <n v="46"/>
    <m/>
    <m/>
    <x v="58"/>
    <x v="59"/>
    <x v="1"/>
    <n v="0.92602739726027394"/>
    <m/>
    <m/>
    <s v=""/>
    <d v="2026-05-15T00:00:00"/>
    <n v="2070"/>
    <n v="62100"/>
    <n v="204.93"/>
    <x v="20"/>
    <x v="1"/>
    <n v="365"/>
    <s v="No"/>
    <s v="No"/>
    <s v="Si"/>
    <s v="Si"/>
    <s v="Si"/>
    <s v="No"/>
    <d v="2027-04-15T00:00:00"/>
    <s v=""/>
  </r>
  <r>
    <x v="706"/>
    <s v="3128+"/>
    <x v="18"/>
    <n v="34"/>
    <m/>
    <m/>
    <x v="30"/>
    <x v="31"/>
    <x v="1"/>
    <n v="0.85555555555555551"/>
    <m/>
    <m/>
    <s v=""/>
    <d v="2026-05-16T00:00:00"/>
    <n v="1836"/>
    <n v="55080"/>
    <n v="181.76400000000001"/>
    <x v="18"/>
    <x v="1"/>
    <n v="180"/>
    <s v="No"/>
    <s v="No"/>
    <s v="Si"/>
    <s v="Si"/>
    <s v="Si"/>
    <s v="No"/>
    <d v="2026-10-13T00:00:00"/>
    <s v=""/>
  </r>
  <r>
    <x v="707"/>
    <s v="3128"/>
    <x v="18"/>
    <n v="42"/>
    <m/>
    <m/>
    <x v="3"/>
    <x v="4"/>
    <x v="1"/>
    <n v="0.98888888888888893"/>
    <s v="S"/>
    <m/>
    <s v=""/>
    <d v="2026-06-09T00:00:00"/>
    <n v="1890"/>
    <n v="56700"/>
    <n v="187.11"/>
    <x v="18"/>
    <x v="1"/>
    <n v="180"/>
    <s v="No"/>
    <s v="No"/>
    <s v="Si"/>
    <s v="Si"/>
    <s v="Si"/>
    <s v="No"/>
    <d v="2026-11-06T00:00:00"/>
    <s v=""/>
  </r>
  <r>
    <x v="708"/>
    <s v="3128"/>
    <x v="18"/>
    <n v="42"/>
    <m/>
    <m/>
    <x v="3"/>
    <x v="4"/>
    <x v="1"/>
    <n v="0.98888888888888893"/>
    <s v="S"/>
    <m/>
    <s v=""/>
    <d v="2026-06-09T00:00:00"/>
    <n v="1890"/>
    <n v="56700"/>
    <n v="187.11"/>
    <x v="18"/>
    <x v="1"/>
    <n v="180"/>
    <s v="No"/>
    <s v="No"/>
    <s v="Si"/>
    <s v="Si"/>
    <s v="Si"/>
    <s v="No"/>
    <d v="2026-11-06T00:00:00"/>
    <s v=""/>
  </r>
  <r>
    <x v="709"/>
    <s v="2174"/>
    <x v="60"/>
    <n v="40"/>
    <m/>
    <m/>
    <x v="52"/>
    <x v="53"/>
    <x v="1"/>
    <n v="0.96666666666666667"/>
    <m/>
    <m/>
    <s v=""/>
    <d v="2026-06-02T00:00:00"/>
    <n v="19200"/>
    <n v="115200"/>
    <n v="380.16"/>
    <x v="60"/>
    <x v="2"/>
    <n v="270"/>
    <s v="No"/>
    <s v="No"/>
    <s v="Si"/>
    <s v="Si"/>
    <s v="Si"/>
    <s v="No"/>
    <d v="2027-01-28T00:00:00"/>
    <s v=""/>
  </r>
  <r>
    <x v="710"/>
    <s v="2174"/>
    <x v="60"/>
    <n v="44"/>
    <m/>
    <m/>
    <x v="122"/>
    <x v="124"/>
    <x v="1"/>
    <n v="0.97037037037037033"/>
    <m/>
    <m/>
    <s v=""/>
    <d v="2026-06-03T00:00:00"/>
    <n v="21120"/>
    <n v="126720"/>
    <n v="418.17599999999999"/>
    <x v="60"/>
    <x v="2"/>
    <n v="270"/>
    <s v="No"/>
    <s v="No"/>
    <s v="Si"/>
    <s v="Si"/>
    <s v="Si"/>
    <s v="No"/>
    <d v="2027-01-29T00:00:00"/>
    <s v=""/>
  </r>
  <r>
    <x v="711"/>
    <s v="2174"/>
    <x v="60"/>
    <n v="44"/>
    <m/>
    <m/>
    <x v="34"/>
    <x v="35"/>
    <x v="1"/>
    <n v="0.95925925925925926"/>
    <m/>
    <m/>
    <s v=""/>
    <d v="2026-05-31T00:00:00"/>
    <n v="21120"/>
    <n v="126720"/>
    <n v="418.17599999999999"/>
    <x v="60"/>
    <x v="2"/>
    <n v="270"/>
    <s v="No"/>
    <s v="No"/>
    <s v="Si"/>
    <s v="Si"/>
    <s v="Si"/>
    <s v="No"/>
    <d v="2027-01-26T00:00:00"/>
    <s v=""/>
  </r>
  <r>
    <x v="712"/>
    <s v="2174"/>
    <x v="60"/>
    <n v="29"/>
    <n v="288"/>
    <m/>
    <x v="122"/>
    <x v="124"/>
    <x v="1"/>
    <n v="0.97037037037037033"/>
    <m/>
    <m/>
    <s v=""/>
    <d v="2026-06-03T00:00:00"/>
    <n v="14208"/>
    <n v="85248"/>
    <n v="281.3184"/>
    <x v="60"/>
    <x v="2"/>
    <n v="270"/>
    <s v="No"/>
    <s v="No"/>
    <s v="Si"/>
    <s v="Si"/>
    <s v="Si"/>
    <s v="No"/>
    <d v="2027-01-29T00:00:00"/>
    <s v=""/>
  </r>
  <r>
    <x v="713"/>
    <s v="3128"/>
    <x v="18"/>
    <n v="9"/>
    <m/>
    <m/>
    <x v="5"/>
    <x v="6"/>
    <x v="1"/>
    <n v="0.97222222222222221"/>
    <m/>
    <m/>
    <s v=""/>
    <d v="2026-06-06T00:00:00"/>
    <n v="405"/>
    <n v="12150"/>
    <n v="40.094999999999999"/>
    <x v="18"/>
    <x v="1"/>
    <n v="180"/>
    <s v="No"/>
    <s v="No"/>
    <s v="Si"/>
    <s v="Si"/>
    <s v="Si"/>
    <s v="No"/>
    <d v="2026-11-03T00:00:00"/>
    <s v=""/>
  </r>
  <r>
    <x v="714"/>
    <s v="2174"/>
    <x v="60"/>
    <n v="40"/>
    <m/>
    <m/>
    <x v="34"/>
    <x v="35"/>
    <x v="1"/>
    <n v="0.95925925925925926"/>
    <m/>
    <m/>
    <s v=""/>
    <d v="2026-05-31T00:00:00"/>
    <n v="19200"/>
    <n v="115200"/>
    <n v="380.16"/>
    <x v="60"/>
    <x v="2"/>
    <n v="270"/>
    <s v="No"/>
    <s v="No"/>
    <s v="Si"/>
    <s v="Si"/>
    <s v="Si"/>
    <s v="No"/>
    <d v="2027-01-26T00:00:00"/>
    <s v=""/>
  </r>
  <r>
    <x v="715"/>
    <s v="3128+"/>
    <x v="18"/>
    <n v="28"/>
    <m/>
    <m/>
    <x v="87"/>
    <x v="88"/>
    <x v="1"/>
    <n v="0.85"/>
    <m/>
    <m/>
    <s v=""/>
    <d v="2026-05-15T00:00:00"/>
    <n v="1512"/>
    <n v="45360"/>
    <n v="149.68799999999999"/>
    <x v="18"/>
    <x v="1"/>
    <n v="180"/>
    <s v="No"/>
    <s v="No"/>
    <s v="Si"/>
    <s v="Si"/>
    <s v="Si"/>
    <s v="No"/>
    <d v="2026-10-12T00:00:00"/>
    <s v=""/>
  </r>
  <r>
    <x v="716"/>
    <s v="162"/>
    <x v="0"/>
    <m/>
    <m/>
    <m/>
    <x v="0"/>
    <x v="1"/>
    <x v="0"/>
    <s v=""/>
    <m/>
    <s v="ENVASE"/>
    <s v="Excluir"/>
    <s v=""/>
    <n v="0"/>
    <n v="0"/>
    <n v="0"/>
    <x v="0"/>
    <x v="0"/>
    <n v="0"/>
    <s v="No"/>
    <s v="Si"/>
    <s v="Si"/>
    <s v="Si"/>
    <s v="No"/>
    <s v="No"/>
    <d v="1899-12-30T00:00:00"/>
    <s v=""/>
  </r>
  <r>
    <x v="717"/>
    <s v="2174"/>
    <x v="60"/>
    <n v="44"/>
    <m/>
    <m/>
    <x v="89"/>
    <x v="90"/>
    <x v="1"/>
    <n v="0.96296296296296291"/>
    <m/>
    <m/>
    <s v=""/>
    <d v="2026-06-01T00:00:00"/>
    <n v="21120"/>
    <n v="126720"/>
    <n v="418.17599999999999"/>
    <x v="60"/>
    <x v="2"/>
    <n v="270"/>
    <s v="No"/>
    <s v="No"/>
    <s v="Si"/>
    <s v="Si"/>
    <s v="Si"/>
    <s v="No"/>
    <d v="2027-01-27T00:00:00"/>
    <s v=""/>
  </r>
  <r>
    <x v="718"/>
    <s v="3128"/>
    <x v="18"/>
    <n v="42"/>
    <m/>
    <m/>
    <x v="5"/>
    <x v="6"/>
    <x v="1"/>
    <n v="0.97222222222222221"/>
    <s v="S"/>
    <m/>
    <s v=""/>
    <d v="2026-06-06T00:00:00"/>
    <n v="1890"/>
    <n v="56700"/>
    <n v="187.11"/>
    <x v="18"/>
    <x v="1"/>
    <n v="180"/>
    <s v="No"/>
    <s v="No"/>
    <s v="Si"/>
    <s v="Si"/>
    <s v="Si"/>
    <s v="No"/>
    <d v="2026-11-03T00:00:00"/>
    <s v=""/>
  </r>
  <r>
    <x v="719"/>
    <s v="2174"/>
    <x v="60"/>
    <n v="44"/>
    <m/>
    <m/>
    <x v="52"/>
    <x v="53"/>
    <x v="1"/>
    <n v="0.96666666666666667"/>
    <m/>
    <m/>
    <s v=""/>
    <d v="2026-06-02T00:00:00"/>
    <n v="21120"/>
    <n v="126720"/>
    <n v="418.17599999999999"/>
    <x v="60"/>
    <x v="2"/>
    <n v="270"/>
    <s v="No"/>
    <s v="No"/>
    <s v="Si"/>
    <s v="Si"/>
    <s v="Si"/>
    <s v="No"/>
    <d v="2027-01-28T00:00:00"/>
    <s v=""/>
  </r>
  <r>
    <x v="720"/>
    <s v="2174"/>
    <x v="60"/>
    <n v="44"/>
    <m/>
    <m/>
    <x v="52"/>
    <x v="53"/>
    <x v="1"/>
    <n v="0.96666666666666667"/>
    <m/>
    <m/>
    <s v=""/>
    <d v="2026-06-02T00:00:00"/>
    <n v="21120"/>
    <n v="126720"/>
    <n v="418.17599999999999"/>
    <x v="60"/>
    <x v="2"/>
    <n v="270"/>
    <s v="No"/>
    <s v="No"/>
    <s v="Si"/>
    <s v="Si"/>
    <s v="Si"/>
    <s v="No"/>
    <d v="2027-01-28T00:00:00"/>
    <s v=""/>
  </r>
  <r>
    <x v="721"/>
    <s v="2174"/>
    <x v="60"/>
    <n v="36"/>
    <m/>
    <m/>
    <x v="34"/>
    <x v="35"/>
    <x v="1"/>
    <n v="0.95925925925925926"/>
    <s v="PICADO"/>
    <m/>
    <s v=""/>
    <d v="2026-05-31T00:00:00"/>
    <n v="17280"/>
    <n v="103680"/>
    <n v="342.14400000000001"/>
    <x v="60"/>
    <x v="2"/>
    <n v="270"/>
    <s v="No"/>
    <s v="No"/>
    <s v="Si"/>
    <s v="Si"/>
    <s v="Si"/>
    <s v="No"/>
    <d v="2027-01-26T00:00:00"/>
    <s v=""/>
  </r>
  <r>
    <x v="722"/>
    <s v="2174"/>
    <x v="60"/>
    <n v="44"/>
    <m/>
    <m/>
    <x v="34"/>
    <x v="35"/>
    <x v="1"/>
    <n v="0.95925925925925926"/>
    <m/>
    <m/>
    <s v=""/>
    <d v="2026-05-31T00:00:00"/>
    <n v="21120"/>
    <n v="126720"/>
    <n v="418.17599999999999"/>
    <x v="60"/>
    <x v="2"/>
    <n v="270"/>
    <s v="No"/>
    <s v="No"/>
    <s v="Si"/>
    <s v="Si"/>
    <s v="Si"/>
    <s v="No"/>
    <d v="2027-01-26T00:00:00"/>
    <s v=""/>
  </r>
  <r>
    <x v="723"/>
    <s v="3128"/>
    <x v="18"/>
    <n v="30"/>
    <m/>
    <m/>
    <x v="5"/>
    <x v="6"/>
    <x v="1"/>
    <n v="0.97222222222222221"/>
    <m/>
    <m/>
    <s v=""/>
    <d v="2026-06-06T00:00:00"/>
    <n v="1350"/>
    <n v="40500"/>
    <n v="133.65"/>
    <x v="18"/>
    <x v="1"/>
    <n v="180"/>
    <s v="No"/>
    <s v="No"/>
    <s v="Si"/>
    <s v="Si"/>
    <s v="Si"/>
    <s v="No"/>
    <d v="2026-11-03T00:00:00"/>
    <s v=""/>
  </r>
  <r>
    <x v="723"/>
    <s v="2174"/>
    <x v="60"/>
    <n v="4"/>
    <m/>
    <m/>
    <x v="89"/>
    <x v="90"/>
    <x v="1"/>
    <n v="0.96296296296296291"/>
    <m/>
    <m/>
    <s v=""/>
    <d v="2026-06-01T00:00:00"/>
    <n v="1920"/>
    <n v="11520"/>
    <n v="38.015999999999998"/>
    <x v="60"/>
    <x v="2"/>
    <n v="270"/>
    <s v="No"/>
    <s v="No"/>
    <s v="Si"/>
    <s v="Si"/>
    <s v="Si"/>
    <s v="No"/>
    <d v="2027-01-27T00:00:00"/>
    <s v=""/>
  </r>
  <r>
    <x v="724"/>
    <s v="2174"/>
    <x v="60"/>
    <n v="38"/>
    <m/>
    <m/>
    <x v="34"/>
    <x v="35"/>
    <x v="1"/>
    <n v="0.95925925925925926"/>
    <m/>
    <m/>
    <s v=""/>
    <d v="2026-05-31T00:00:00"/>
    <n v="18240"/>
    <n v="109440"/>
    <n v="361.15199999999999"/>
    <x v="60"/>
    <x v="2"/>
    <n v="270"/>
    <s v="No"/>
    <s v="No"/>
    <s v="Si"/>
    <s v="Si"/>
    <s v="Si"/>
    <s v="No"/>
    <d v="2027-01-26T00:00:00"/>
    <s v=""/>
  </r>
  <r>
    <x v="724"/>
    <s v="2174"/>
    <x v="60"/>
    <n v="1"/>
    <m/>
    <m/>
    <x v="89"/>
    <x v="90"/>
    <x v="1"/>
    <n v="0.96296296296296291"/>
    <m/>
    <s v="SALDO ND"/>
    <s v="Excluir"/>
    <d v="2026-06-01T00:00:00"/>
    <n v="480"/>
    <n v="2880"/>
    <n v="9.5039999999999996"/>
    <x v="60"/>
    <x v="2"/>
    <n v="270"/>
    <s v="No"/>
    <s v="No"/>
    <s v="Si"/>
    <s v="Si"/>
    <s v="Si"/>
    <s v="No"/>
    <d v="2027-01-27T00:00:00"/>
    <s v=""/>
  </r>
  <r>
    <x v="725"/>
    <s v="3128"/>
    <x v="18"/>
    <n v="42"/>
    <m/>
    <m/>
    <x v="3"/>
    <x v="4"/>
    <x v="1"/>
    <n v="0.98888888888888893"/>
    <s v="S"/>
    <m/>
    <s v=""/>
    <d v="2026-06-09T00:00:00"/>
    <n v="1890"/>
    <n v="56700"/>
    <n v="187.11"/>
    <x v="18"/>
    <x v="1"/>
    <n v="180"/>
    <s v="No"/>
    <s v="No"/>
    <s v="Si"/>
    <s v="Si"/>
    <s v="Si"/>
    <s v="No"/>
    <d v="2026-11-06T00:00:00"/>
    <s v=""/>
  </r>
  <r>
    <x v="726"/>
    <s v="3128"/>
    <x v="18"/>
    <n v="42"/>
    <m/>
    <m/>
    <x v="3"/>
    <x v="4"/>
    <x v="1"/>
    <n v="0.98888888888888893"/>
    <s v="S"/>
    <m/>
    <s v=""/>
    <d v="2026-06-09T00:00:00"/>
    <n v="1890"/>
    <n v="56700"/>
    <n v="187.11"/>
    <x v="18"/>
    <x v="1"/>
    <n v="180"/>
    <s v="No"/>
    <s v="No"/>
    <s v="Si"/>
    <s v="Si"/>
    <s v="Si"/>
    <s v="No"/>
    <d v="2026-11-06T00:00:00"/>
    <s v=""/>
  </r>
  <r>
    <x v="727"/>
    <s v="3128+"/>
    <x v="18"/>
    <n v="16"/>
    <m/>
    <m/>
    <x v="33"/>
    <x v="34"/>
    <x v="1"/>
    <n v="0.84444444444444444"/>
    <m/>
    <m/>
    <s v=""/>
    <d v="2026-05-14T00:00:00"/>
    <n v="864"/>
    <n v="25920"/>
    <n v="85.536000000000001"/>
    <x v="18"/>
    <x v="1"/>
    <n v="180"/>
    <s v="No"/>
    <s v="No"/>
    <s v="Si"/>
    <s v="Si"/>
    <s v="Si"/>
    <s v="No"/>
    <d v="2026-10-11T00:00:00"/>
    <s v=""/>
  </r>
  <r>
    <x v="728"/>
    <s v="3128+"/>
    <x v="18"/>
    <n v="18"/>
    <m/>
    <m/>
    <x v="33"/>
    <x v="34"/>
    <x v="1"/>
    <n v="0.84444444444444444"/>
    <m/>
    <m/>
    <s v=""/>
    <d v="2026-05-14T00:00:00"/>
    <n v="972"/>
    <n v="29160"/>
    <n v="96.227999999999994"/>
    <x v="18"/>
    <x v="1"/>
    <n v="180"/>
    <s v="No"/>
    <s v="No"/>
    <s v="Si"/>
    <s v="Si"/>
    <s v="Si"/>
    <s v="No"/>
    <d v="2026-10-11T00:00:00"/>
    <s v=""/>
  </r>
  <r>
    <x v="729"/>
    <s v="3128"/>
    <x v="18"/>
    <n v="4"/>
    <m/>
    <m/>
    <x v="10"/>
    <x v="11"/>
    <x v="1"/>
    <n v="0.97777777777777775"/>
    <s v="S"/>
    <m/>
    <s v=""/>
    <d v="2026-06-07T00:00:00"/>
    <n v="180"/>
    <n v="5400"/>
    <n v="17.82"/>
    <x v="18"/>
    <x v="1"/>
    <n v="180"/>
    <s v="No"/>
    <s v="No"/>
    <s v="Si"/>
    <s v="Si"/>
    <s v="Si"/>
    <s v="No"/>
    <d v="2026-11-04T00:00:00"/>
    <s v=""/>
  </r>
  <r>
    <x v="730"/>
    <s v="9672"/>
    <x v="25"/>
    <n v="12"/>
    <m/>
    <m/>
    <x v="151"/>
    <x v="153"/>
    <x v="1"/>
    <n v="0.9"/>
    <m/>
    <m/>
    <s v=""/>
    <d v="2026-05-15T00:00:00"/>
    <n v="7200"/>
    <n v="43200"/>
    <n v="116.208"/>
    <x v="25"/>
    <x v="2"/>
    <n v="270"/>
    <s v="No"/>
    <s v="No"/>
    <s v="Si"/>
    <s v="Si"/>
    <s v="Si"/>
    <s v="No"/>
    <d v="2027-01-10T00:00:00"/>
    <s v=""/>
  </r>
  <r>
    <x v="731"/>
    <s v="3128"/>
    <x v="18"/>
    <n v="2"/>
    <m/>
    <m/>
    <x v="3"/>
    <x v="4"/>
    <x v="1"/>
    <n v="0.98888888888888893"/>
    <m/>
    <m/>
    <s v=""/>
    <d v="2026-06-09T00:00:00"/>
    <n v="90"/>
    <n v="2700"/>
    <n v="8.91"/>
    <x v="18"/>
    <x v="1"/>
    <n v="180"/>
    <s v="No"/>
    <s v="No"/>
    <s v="Si"/>
    <s v="Si"/>
    <s v="Si"/>
    <s v="No"/>
    <d v="2026-11-06T00:00:00"/>
    <s v=""/>
  </r>
  <r>
    <x v="73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33"/>
    <s v="3128"/>
    <x v="18"/>
    <n v="22"/>
    <m/>
    <m/>
    <x v="3"/>
    <x v="4"/>
    <x v="1"/>
    <n v="0.98888888888888893"/>
    <m/>
    <m/>
    <s v=""/>
    <d v="2026-06-09T00:00:00"/>
    <n v="990"/>
    <n v="29700"/>
    <n v="98.01"/>
    <x v="18"/>
    <x v="1"/>
    <n v="180"/>
    <s v="No"/>
    <s v="No"/>
    <s v="Si"/>
    <s v="Si"/>
    <s v="Si"/>
    <s v="No"/>
    <d v="2026-11-06T00:00:00"/>
    <s v=""/>
  </r>
  <r>
    <x v="734"/>
    <s v="3128"/>
    <x v="18"/>
    <n v="22"/>
    <m/>
    <m/>
    <x v="3"/>
    <x v="4"/>
    <x v="1"/>
    <n v="0.98888888888888893"/>
    <m/>
    <m/>
    <s v=""/>
    <d v="2026-06-09T00:00:00"/>
    <n v="990"/>
    <n v="29700"/>
    <n v="98.01"/>
    <x v="18"/>
    <x v="1"/>
    <n v="180"/>
    <s v="No"/>
    <s v="No"/>
    <s v="Si"/>
    <s v="Si"/>
    <s v="Si"/>
    <s v="No"/>
    <d v="2026-11-06T00:00:00"/>
    <s v=""/>
  </r>
  <r>
    <x v="735"/>
    <s v="21189"/>
    <x v="61"/>
    <n v="23"/>
    <m/>
    <m/>
    <x v="101"/>
    <x v="102"/>
    <x v="1"/>
    <n v="0.9555555555555556"/>
    <m/>
    <s v="SALDO ND"/>
    <s v="Excluir"/>
    <d v="2026-05-30T00:00:00"/>
    <n v="13800"/>
    <n v="82800"/>
    <n v="222.732"/>
    <x v="61"/>
    <x v="2"/>
    <n v="270"/>
    <s v="No"/>
    <s v="No"/>
    <s v="Si"/>
    <s v="Si"/>
    <s v="Si"/>
    <s v="No"/>
    <d v="2027-01-25T00:00:00"/>
    <s v=""/>
  </r>
  <r>
    <x v="736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37"/>
    <s v="1428"/>
    <x v="17"/>
    <n v="1"/>
    <m/>
    <m/>
    <x v="31"/>
    <x v="32"/>
    <x v="1"/>
    <n v="0.97777777777777775"/>
    <m/>
    <m/>
    <s v=""/>
    <d v="2026-06-05T00:00:00"/>
    <n v="480"/>
    <n v="2880"/>
    <n v="10.224"/>
    <x v="17"/>
    <x v="2"/>
    <n v="270"/>
    <s v="No"/>
    <s v="No"/>
    <s v="Si"/>
    <s v="Si"/>
    <s v="Si"/>
    <s v="No"/>
    <d v="2027-01-31T00:00:00"/>
    <s v=""/>
  </r>
  <r>
    <x v="738"/>
    <s v="3228"/>
    <x v="42"/>
    <n v="20"/>
    <m/>
    <m/>
    <x v="84"/>
    <x v="85"/>
    <x v="1"/>
    <n v="0.90740740740740744"/>
    <m/>
    <m/>
    <s v=""/>
    <d v="2026-05-17T00:00:00"/>
    <n v="12000"/>
    <n v="72000"/>
    <n v="193.68"/>
    <x v="42"/>
    <x v="2"/>
    <n v="270"/>
    <s v="No"/>
    <s v="No"/>
    <s v="Si"/>
    <s v="Si"/>
    <s v="Si"/>
    <s v="No"/>
    <d v="2027-01-12T00:00:00"/>
    <s v=""/>
  </r>
  <r>
    <x v="739"/>
    <s v="22315"/>
    <x v="54"/>
    <n v="17"/>
    <m/>
    <m/>
    <x v="19"/>
    <x v="20"/>
    <x v="1"/>
    <n v="0.91666666666666663"/>
    <m/>
    <m/>
    <s v=""/>
    <d v="2026-05-27T00:00:00"/>
    <n v="8160"/>
    <n v="48960"/>
    <n v="161.56800000000001"/>
    <x v="54"/>
    <x v="2"/>
    <n v="180"/>
    <s v="No"/>
    <s v="No"/>
    <s v="Si"/>
    <s v="Si"/>
    <s v="Si"/>
    <s v="No"/>
    <d v="2026-10-24T00:00:00"/>
    <s v=""/>
  </r>
  <r>
    <x v="740"/>
    <s v="20463"/>
    <x v="63"/>
    <n v="13"/>
    <m/>
    <m/>
    <x v="60"/>
    <x v="61"/>
    <x v="1"/>
    <n v="0.88888888888888884"/>
    <s v="MORADA"/>
    <m/>
    <s v=""/>
    <d v="2026-05-12T00:00:00"/>
    <n v="3120"/>
    <n v="18720"/>
    <n v="56.16"/>
    <x v="63"/>
    <x v="3"/>
    <n v="270"/>
    <s v="No"/>
    <s v="No"/>
    <s v="Si"/>
    <s v="Si"/>
    <s v="Si"/>
    <s v="No"/>
    <d v="2027-01-07T00:00:00"/>
    <s v=""/>
  </r>
  <r>
    <x v="741"/>
    <s v="7993"/>
    <x v="7"/>
    <n v="40"/>
    <m/>
    <m/>
    <x v="12"/>
    <x v="13"/>
    <x v="1"/>
    <n v="0.99259259259259258"/>
    <s v="S"/>
    <m/>
    <s v=""/>
    <d v="2026-06-09T00:00:00"/>
    <n v="6000"/>
    <n v="144000"/>
    <n v="387.36"/>
    <x v="7"/>
    <x v="2"/>
    <n v="270"/>
    <s v="No"/>
    <s v="No"/>
    <s v="Si"/>
    <s v="Si"/>
    <s v="Si"/>
    <s v="No"/>
    <d v="2027-02-04T00:00:00"/>
    <s v=""/>
  </r>
  <r>
    <x v="74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43"/>
    <s v="159"/>
    <x v="29"/>
    <m/>
    <m/>
    <m/>
    <x v="0"/>
    <x v="1"/>
    <x v="0"/>
    <s v=""/>
    <m/>
    <s v="ENVASE"/>
    <s v="Excluir"/>
    <s v=""/>
    <n v="0"/>
    <n v="0"/>
    <n v="0"/>
    <x v="29"/>
    <x v="5"/>
    <n v="120"/>
    <s v="No"/>
    <s v="Si"/>
    <s v="Si"/>
    <s v="Si"/>
    <s v="No"/>
    <s v="No"/>
    <s v=""/>
    <s v=""/>
  </r>
  <r>
    <x v="744"/>
    <s v="159"/>
    <x v="29"/>
    <m/>
    <m/>
    <m/>
    <x v="0"/>
    <x v="1"/>
    <x v="0"/>
    <s v=""/>
    <m/>
    <s v="ENVASE"/>
    <s v="Excluir"/>
    <s v=""/>
    <n v="0"/>
    <n v="0"/>
    <n v="0"/>
    <x v="29"/>
    <x v="5"/>
    <n v="120"/>
    <s v="No"/>
    <s v="Si"/>
    <s v="Si"/>
    <s v="Si"/>
    <s v="No"/>
    <s v="No"/>
    <s v=""/>
    <s v=""/>
  </r>
  <r>
    <x v="745"/>
    <s v="7993"/>
    <x v="7"/>
    <n v="40"/>
    <m/>
    <m/>
    <x v="13"/>
    <x v="14"/>
    <x v="1"/>
    <n v="0.99629629629629635"/>
    <s v="S"/>
    <m/>
    <s v=""/>
    <d v="2026-06-10T00:00:00"/>
    <n v="6000"/>
    <n v="144000"/>
    <n v="387.36"/>
    <x v="7"/>
    <x v="2"/>
    <n v="270"/>
    <s v="No"/>
    <s v="No"/>
    <s v="Si"/>
    <s v="Si"/>
    <s v="Si"/>
    <s v="No"/>
    <d v="2027-02-05T00:00:00"/>
    <s v=""/>
  </r>
  <r>
    <x v="746"/>
    <s v="7993"/>
    <x v="7"/>
    <n v="40"/>
    <m/>
    <m/>
    <x v="13"/>
    <x v="14"/>
    <x v="1"/>
    <n v="0.99629629629629635"/>
    <s v="S"/>
    <m/>
    <s v=""/>
    <d v="2026-06-10T00:00:00"/>
    <n v="6000"/>
    <n v="144000"/>
    <n v="387.36"/>
    <x v="7"/>
    <x v="2"/>
    <n v="270"/>
    <s v="No"/>
    <s v="No"/>
    <s v="Si"/>
    <s v="Si"/>
    <s v="Si"/>
    <s v="No"/>
    <d v="2027-02-05T00:00:00"/>
    <s v=""/>
  </r>
  <r>
    <x v="747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48"/>
    <s v="22315"/>
    <x v="54"/>
    <n v="12"/>
    <m/>
    <m/>
    <x v="19"/>
    <x v="20"/>
    <x v="1"/>
    <n v="0.91666666666666663"/>
    <m/>
    <m/>
    <s v=""/>
    <d v="2026-05-27T00:00:00"/>
    <n v="5760"/>
    <n v="34560"/>
    <n v="114.048"/>
    <x v="54"/>
    <x v="2"/>
    <n v="180"/>
    <s v="No"/>
    <s v="No"/>
    <s v="Si"/>
    <s v="Si"/>
    <s v="Si"/>
    <s v="No"/>
    <d v="2026-10-24T00:00:00"/>
    <s v=""/>
  </r>
  <r>
    <x v="749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50"/>
    <s v="1428"/>
    <x v="17"/>
    <n v="18"/>
    <m/>
    <m/>
    <x v="157"/>
    <x v="159"/>
    <x v="1"/>
    <n v="0.91481481481481486"/>
    <m/>
    <m/>
    <s v=""/>
    <d v="2026-05-19T00:00:00"/>
    <n v="8640"/>
    <n v="51840"/>
    <n v="184.03200000000001"/>
    <x v="17"/>
    <x v="2"/>
    <n v="270"/>
    <s v="No"/>
    <s v="No"/>
    <s v="Si"/>
    <s v="Si"/>
    <s v="Si"/>
    <s v="No"/>
    <d v="2027-01-14T00:00:00"/>
    <s v=""/>
  </r>
  <r>
    <x v="751"/>
    <s v="2174"/>
    <x v="60"/>
    <n v="21"/>
    <m/>
    <m/>
    <x v="101"/>
    <x v="102"/>
    <x v="1"/>
    <n v="0.9555555555555556"/>
    <s v="S"/>
    <m/>
    <s v=""/>
    <d v="2026-05-30T00:00:00"/>
    <n v="10080"/>
    <n v="60480"/>
    <n v="199.584"/>
    <x v="60"/>
    <x v="2"/>
    <n v="270"/>
    <s v="No"/>
    <s v="No"/>
    <s v="Si"/>
    <s v="Si"/>
    <s v="Si"/>
    <s v="No"/>
    <d v="2027-01-25T00:00:00"/>
    <s v=""/>
  </r>
  <r>
    <x v="752"/>
    <s v="7993"/>
    <x v="7"/>
    <n v="40"/>
    <m/>
    <m/>
    <x v="13"/>
    <x v="14"/>
    <x v="1"/>
    <n v="0.99629629629629635"/>
    <m/>
    <m/>
    <s v=""/>
    <d v="2026-06-10T00:00:00"/>
    <n v="6000"/>
    <n v="144000"/>
    <n v="387.36"/>
    <x v="7"/>
    <x v="2"/>
    <n v="270"/>
    <s v="No"/>
    <s v="No"/>
    <s v="Si"/>
    <s v="Si"/>
    <s v="Si"/>
    <s v="No"/>
    <d v="2027-02-05T00:00:00"/>
    <s v=""/>
  </r>
  <r>
    <x v="753"/>
    <s v="7993"/>
    <x v="7"/>
    <n v="40"/>
    <m/>
    <m/>
    <x v="13"/>
    <x v="14"/>
    <x v="1"/>
    <n v="0.99629629629629635"/>
    <m/>
    <m/>
    <s v=""/>
    <d v="2026-06-10T00:00:00"/>
    <n v="6000"/>
    <n v="144000"/>
    <n v="387.36"/>
    <x v="7"/>
    <x v="2"/>
    <n v="270"/>
    <s v="No"/>
    <s v="No"/>
    <s v="Si"/>
    <s v="Si"/>
    <s v="Si"/>
    <s v="No"/>
    <d v="2027-02-05T00:00:00"/>
    <s v=""/>
  </r>
  <r>
    <x v="754"/>
    <s v="7993"/>
    <x v="7"/>
    <n v="40"/>
    <m/>
    <m/>
    <x v="12"/>
    <x v="13"/>
    <x v="1"/>
    <n v="0.99259259259259258"/>
    <s v="S"/>
    <m/>
    <s v=""/>
    <d v="2026-06-09T00:00:00"/>
    <n v="6000"/>
    <n v="144000"/>
    <n v="387.36"/>
    <x v="7"/>
    <x v="2"/>
    <n v="270"/>
    <s v="No"/>
    <s v="No"/>
    <s v="Si"/>
    <s v="Si"/>
    <s v="Si"/>
    <s v="No"/>
    <d v="2027-02-04T00:00:00"/>
    <s v=""/>
  </r>
  <r>
    <x v="755"/>
    <s v="7993"/>
    <x v="7"/>
    <n v="40"/>
    <m/>
    <m/>
    <x v="12"/>
    <x v="13"/>
    <x v="1"/>
    <n v="0.99259259259259258"/>
    <s v="S"/>
    <m/>
    <s v=""/>
    <d v="2026-06-09T00:00:00"/>
    <n v="6000"/>
    <n v="144000"/>
    <n v="387.36"/>
    <x v="7"/>
    <x v="2"/>
    <n v="270"/>
    <s v="No"/>
    <s v="No"/>
    <s v="Si"/>
    <s v="Si"/>
    <s v="Si"/>
    <s v="No"/>
    <d v="2027-02-04T00:00:00"/>
    <s v=""/>
  </r>
  <r>
    <x v="756"/>
    <s v="21703"/>
    <x v="50"/>
    <n v="9"/>
    <m/>
    <m/>
    <x v="38"/>
    <x v="39"/>
    <x v="2"/>
    <n v="0.93333333333333335"/>
    <m/>
    <m/>
    <s v=""/>
    <d v="2026-06-03T00:00:00"/>
    <n v="540"/>
    <n v="3240"/>
    <n v="64.8"/>
    <x v="50"/>
    <x v="6"/>
    <n v="120"/>
    <s v="No"/>
    <s v="No"/>
    <s v="Si"/>
    <s v="Si"/>
    <s v="Si"/>
    <s v="No"/>
    <d v="2026-09-01T00:00:00"/>
    <s v=""/>
  </r>
  <r>
    <x v="757"/>
    <s v="1428"/>
    <x v="17"/>
    <n v="36"/>
    <m/>
    <m/>
    <x v="157"/>
    <x v="159"/>
    <x v="1"/>
    <n v="0.91481481481481486"/>
    <s v="PICADO"/>
    <m/>
    <s v=""/>
    <d v="2026-05-19T00:00:00"/>
    <n v="17280"/>
    <n v="103680"/>
    <n v="368.06400000000002"/>
    <x v="17"/>
    <x v="2"/>
    <n v="270"/>
    <s v="No"/>
    <s v="No"/>
    <s v="Si"/>
    <s v="Si"/>
    <s v="Si"/>
    <s v="No"/>
    <d v="2027-01-14T00:00:00"/>
    <s v=""/>
  </r>
  <r>
    <x v="758"/>
    <s v="7584"/>
    <x v="85"/>
    <n v="40"/>
    <m/>
    <m/>
    <x v="158"/>
    <x v="160"/>
    <x v="1"/>
    <n v="0.68333333333333335"/>
    <s v="S"/>
    <m/>
    <s v=""/>
    <d v="2026-04-15T00:00:00"/>
    <n v="24000"/>
    <n v="144000"/>
    <n v="387.36"/>
    <x v="85"/>
    <x v="2"/>
    <n v="180"/>
    <s v="No"/>
    <s v="No"/>
    <s v="No"/>
    <s v="Si"/>
    <s v="Si"/>
    <s v="No"/>
    <d v="2026-09-12T00:00:00"/>
    <s v=""/>
  </r>
  <r>
    <x v="759"/>
    <s v="7993"/>
    <x v="7"/>
    <n v="26"/>
    <m/>
    <m/>
    <x v="12"/>
    <x v="13"/>
    <x v="1"/>
    <n v="0.99259259259259258"/>
    <s v="S"/>
    <m/>
    <s v=""/>
    <d v="2026-06-09T00:00:00"/>
    <n v="3900"/>
    <n v="93600"/>
    <n v="251.78399999999999"/>
    <x v="7"/>
    <x v="2"/>
    <n v="270"/>
    <s v="No"/>
    <s v="No"/>
    <s v="Si"/>
    <s v="Si"/>
    <s v="Si"/>
    <s v="No"/>
    <d v="2027-02-04T00:00:00"/>
    <s v=""/>
  </r>
  <r>
    <x v="760"/>
    <s v="9482"/>
    <x v="92"/>
    <n v="20"/>
    <m/>
    <m/>
    <x v="159"/>
    <x v="161"/>
    <x v="1"/>
    <n v="0.94444444444444442"/>
    <m/>
    <m/>
    <s v=""/>
    <d v="2026-06-01T00:00:00"/>
    <n v="720"/>
    <n v="9360"/>
    <n v="93.6"/>
    <x v="92"/>
    <x v="1"/>
    <n v="180"/>
    <s v="No"/>
    <s v="No"/>
    <s v="Si"/>
    <s v="Si"/>
    <s v="Si"/>
    <s v="No"/>
    <d v="2026-10-29T00:00:00"/>
    <s v=""/>
  </r>
  <r>
    <x v="76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62"/>
    <s v="9482"/>
    <x v="92"/>
    <n v="1"/>
    <m/>
    <m/>
    <x v="76"/>
    <x v="77"/>
    <x v="1"/>
    <n v="0.8"/>
    <m/>
    <m/>
    <s v=""/>
    <d v="2026-05-06T00:00:00"/>
    <n v="36"/>
    <n v="468"/>
    <n v="4.68"/>
    <x v="92"/>
    <x v="1"/>
    <n v="180"/>
    <s v="No"/>
    <s v="No"/>
    <s v="Si"/>
    <s v="Si"/>
    <s v="Si"/>
    <s v="No"/>
    <d v="2026-10-03T00:00:00"/>
    <s v=""/>
  </r>
  <r>
    <x v="763"/>
    <s v="21703"/>
    <x v="50"/>
    <n v="18"/>
    <m/>
    <m/>
    <x v="160"/>
    <x v="162"/>
    <x v="2"/>
    <n v="0.91666666666666663"/>
    <m/>
    <m/>
    <s v=""/>
    <d v="2026-06-01T00:00:00"/>
    <n v="1080"/>
    <n v="6480"/>
    <n v="129.6"/>
    <x v="50"/>
    <x v="6"/>
    <n v="120"/>
    <s v="No"/>
    <s v="No"/>
    <s v="Si"/>
    <s v="Si"/>
    <s v="Si"/>
    <s v="No"/>
    <d v="2026-08-30T00:00:00"/>
    <s v=""/>
  </r>
  <r>
    <x v="764"/>
    <s v="22270"/>
    <x v="67"/>
    <n v="24"/>
    <m/>
    <m/>
    <x v="31"/>
    <x v="32"/>
    <x v="1"/>
    <n v="0.97777777777777775"/>
    <m/>
    <m/>
    <s v=""/>
    <d v="2026-06-05T00:00:00"/>
    <n v="12672"/>
    <n v="76032"/>
    <n v="235.69919999999999"/>
    <x v="67"/>
    <x v="2"/>
    <n v="270"/>
    <s v="No"/>
    <s v="No"/>
    <s v="Si"/>
    <s v="Si"/>
    <s v="Si"/>
    <s v="No"/>
    <d v="2027-01-31T00:00:00"/>
    <s v=""/>
  </r>
  <r>
    <x v="765"/>
    <s v="21703"/>
    <x v="50"/>
    <n v="16"/>
    <m/>
    <m/>
    <x v="38"/>
    <x v="39"/>
    <x v="2"/>
    <n v="0.93333333333333335"/>
    <m/>
    <m/>
    <s v=""/>
    <d v="2026-06-03T00:00:00"/>
    <n v="960"/>
    <n v="5760"/>
    <n v="115.2"/>
    <x v="50"/>
    <x v="6"/>
    <n v="120"/>
    <s v="No"/>
    <s v="No"/>
    <s v="Si"/>
    <s v="Si"/>
    <s v="Si"/>
    <s v="No"/>
    <d v="2026-09-01T00:00:00"/>
    <s v=""/>
  </r>
  <r>
    <x v="766"/>
    <s v="9480"/>
    <x v="93"/>
    <n v="24"/>
    <m/>
    <m/>
    <x v="21"/>
    <x v="22"/>
    <x v="1"/>
    <n v="0.8833333333333333"/>
    <m/>
    <s v="SALDO ND"/>
    <s v="Excluir"/>
    <d v="2026-05-21T00:00:00"/>
    <n v="864"/>
    <n v="11232"/>
    <n v="112.32"/>
    <x v="93"/>
    <x v="1"/>
    <n v="180"/>
    <s v="No"/>
    <s v="No"/>
    <s v="Si"/>
    <s v="Si"/>
    <s v="Si"/>
    <s v="No"/>
    <d v="2026-10-18T00:00:00"/>
    <s v=""/>
  </r>
  <r>
    <x v="767"/>
    <s v="22270"/>
    <x v="67"/>
    <n v="39"/>
    <m/>
    <m/>
    <x v="161"/>
    <x v="163"/>
    <x v="1"/>
    <n v="0.92962962962962958"/>
    <s v="MAL ESTADO"/>
    <m/>
    <s v=""/>
    <d v="2026-05-23T00:00:00"/>
    <n v="20592"/>
    <n v="123552"/>
    <n v="383.01119999999997"/>
    <x v="67"/>
    <x v="2"/>
    <n v="270"/>
    <s v="No"/>
    <s v="No"/>
    <s v="Si"/>
    <s v="Si"/>
    <s v="Si"/>
    <s v="No"/>
    <d v="2027-01-18T00:00:00"/>
    <s v=""/>
  </r>
  <r>
    <x v="768"/>
    <s v="9909"/>
    <x v="64"/>
    <n v="2"/>
    <m/>
    <m/>
    <x v="52"/>
    <x v="53"/>
    <x v="1"/>
    <n v="0.96666666666666667"/>
    <m/>
    <s v="SALDO ND"/>
    <s v="Excluir"/>
    <d v="2026-06-02T00:00:00"/>
    <n v="1200"/>
    <n v="7200"/>
    <n v="19.367999999999999"/>
    <x v="64"/>
    <x v="2"/>
    <n v="270"/>
    <s v="No"/>
    <s v="No"/>
    <s v="Si"/>
    <s v="Si"/>
    <s v="Si"/>
    <s v="No"/>
    <d v="2027-01-28T00:00:00"/>
    <s v=""/>
  </r>
  <r>
    <x v="769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70"/>
    <s v="22269"/>
    <x v="70"/>
    <n v="39"/>
    <m/>
    <m/>
    <x v="118"/>
    <x v="120"/>
    <x v="1"/>
    <n v="0.93333333333333335"/>
    <m/>
    <m/>
    <s v=""/>
    <d v="2026-05-24T00:00:00"/>
    <n v="20592"/>
    <n v="123552"/>
    <n v="383.01119999999997"/>
    <x v="70"/>
    <x v="2"/>
    <n v="270"/>
    <s v="No"/>
    <s v="No"/>
    <s v="Si"/>
    <s v="Si"/>
    <s v="Si"/>
    <s v="No"/>
    <d v="2027-01-19T00:00:00"/>
    <s v=""/>
  </r>
  <r>
    <x v="771"/>
    <s v="22315"/>
    <x v="54"/>
    <n v="10"/>
    <m/>
    <m/>
    <x v="19"/>
    <x v="20"/>
    <x v="1"/>
    <n v="0.91666666666666663"/>
    <s v="EDICION VALLENATO"/>
    <m/>
    <s v=""/>
    <d v="2026-05-27T00:00:00"/>
    <n v="4800"/>
    <n v="28800"/>
    <n v="95.04"/>
    <x v="54"/>
    <x v="2"/>
    <n v="180"/>
    <s v="No"/>
    <s v="No"/>
    <s v="Si"/>
    <s v="Si"/>
    <s v="Si"/>
    <s v="No"/>
    <d v="2026-10-24T00:00:00"/>
    <s v=""/>
  </r>
  <r>
    <x v="772"/>
    <s v="9909"/>
    <x v="64"/>
    <n v="44"/>
    <m/>
    <m/>
    <x v="162"/>
    <x v="164"/>
    <x v="1"/>
    <n v="0.78888888888888886"/>
    <m/>
    <m/>
    <s v=""/>
    <d v="2026-04-15T00:00:00"/>
    <n v="26400"/>
    <n v="158400"/>
    <n v="426.096"/>
    <x v="64"/>
    <x v="2"/>
    <n v="270"/>
    <s v="No"/>
    <s v="No"/>
    <s v="Si"/>
    <s v="Si"/>
    <s v="Si"/>
    <s v="No"/>
    <d v="2026-12-11T00:00:00"/>
    <s v=""/>
  </r>
  <r>
    <x v="773"/>
    <s v="2174"/>
    <x v="60"/>
    <n v="28"/>
    <m/>
    <m/>
    <x v="89"/>
    <x v="90"/>
    <x v="1"/>
    <n v="0.96296296296296291"/>
    <m/>
    <m/>
    <s v=""/>
    <d v="2026-06-01T00:00:00"/>
    <n v="13440"/>
    <n v="80640"/>
    <n v="266.11200000000002"/>
    <x v="60"/>
    <x v="2"/>
    <n v="270"/>
    <s v="No"/>
    <s v="No"/>
    <s v="Si"/>
    <s v="Si"/>
    <s v="Si"/>
    <s v="No"/>
    <d v="2027-01-27T00:00:00"/>
    <s v=""/>
  </r>
  <r>
    <x v="774"/>
    <s v="14709"/>
    <x v="30"/>
    <n v="3"/>
    <m/>
    <m/>
    <x v="76"/>
    <x v="77"/>
    <x v="1"/>
    <n v="0.8"/>
    <m/>
    <s v="SALDO ND"/>
    <s v="Excluir"/>
    <d v="2026-05-06T00:00:00"/>
    <n v="1440"/>
    <n v="8640"/>
    <n v="28.512"/>
    <x v="30"/>
    <x v="2"/>
    <n v="180"/>
    <s v="No"/>
    <s v="No"/>
    <s v="Si"/>
    <s v="Si"/>
    <s v="Si"/>
    <s v="No"/>
    <d v="2026-10-03T00:00:00"/>
    <s v=""/>
  </r>
  <r>
    <x v="775"/>
    <s v="22270"/>
    <x v="67"/>
    <n v="46"/>
    <m/>
    <m/>
    <x v="120"/>
    <x v="122"/>
    <x v="1"/>
    <n v="0.92592592592592593"/>
    <s v="MAL ESTADO"/>
    <m/>
    <s v=""/>
    <d v="2026-05-22T00:00:00"/>
    <n v="24288"/>
    <n v="145728"/>
    <n v="451.7568"/>
    <x v="67"/>
    <x v="2"/>
    <n v="270"/>
    <s v="No"/>
    <s v="No"/>
    <s v="Si"/>
    <s v="Si"/>
    <s v="Si"/>
    <s v="No"/>
    <d v="2027-01-17T00:00:00"/>
    <s v=""/>
  </r>
  <r>
    <x v="776"/>
    <s v="9494"/>
    <x v="94"/>
    <n v="12"/>
    <m/>
    <m/>
    <x v="21"/>
    <x v="22"/>
    <x v="1"/>
    <n v="0.8833333333333333"/>
    <m/>
    <m/>
    <s v=""/>
    <d v="2026-05-21T00:00:00"/>
    <n v="432"/>
    <n v="5616"/>
    <n v="56.16"/>
    <x v="94"/>
    <x v="1"/>
    <n v="180"/>
    <s v="No"/>
    <s v="No"/>
    <s v="Si"/>
    <s v="Si"/>
    <s v="Si"/>
    <s v="No"/>
    <d v="2026-10-18T00:00:00"/>
    <s v=""/>
  </r>
  <r>
    <x v="777"/>
    <s v="22270"/>
    <x v="67"/>
    <n v="20"/>
    <m/>
    <m/>
    <x v="60"/>
    <x v="61"/>
    <x v="1"/>
    <n v="0.88888888888888884"/>
    <s v="MAL ESTADO"/>
    <m/>
    <s v=""/>
    <d v="2026-05-12T00:00:00"/>
    <n v="10560"/>
    <n v="63360"/>
    <n v="196.416"/>
    <x v="67"/>
    <x v="2"/>
    <n v="270"/>
    <s v="No"/>
    <s v="No"/>
    <s v="Si"/>
    <s v="Si"/>
    <s v="Si"/>
    <s v="No"/>
    <d v="2027-01-07T00:00:00"/>
    <s v=""/>
  </r>
  <r>
    <x v="777"/>
    <s v="22270"/>
    <x v="67"/>
    <n v="26"/>
    <m/>
    <m/>
    <x v="120"/>
    <x v="122"/>
    <x v="1"/>
    <n v="0.92592592592592593"/>
    <s v="MAL ESTADO"/>
    <s v="SALDO ND"/>
    <s v="Excluir"/>
    <d v="2026-05-22T00:00:00"/>
    <n v="13728"/>
    <n v="82368"/>
    <n v="255.3408"/>
    <x v="67"/>
    <x v="2"/>
    <n v="270"/>
    <s v="No"/>
    <s v="No"/>
    <s v="Si"/>
    <s v="Si"/>
    <s v="Si"/>
    <s v="No"/>
    <d v="2027-01-17T00:00:00"/>
    <s v=""/>
  </r>
  <r>
    <x v="778"/>
    <s v="20463"/>
    <x v="63"/>
    <n v="32"/>
    <n v="216"/>
    <m/>
    <x v="86"/>
    <x v="87"/>
    <x v="1"/>
    <n v="0.95185185185185184"/>
    <m/>
    <m/>
    <s v=""/>
    <d v="2026-05-29T00:00:00"/>
    <n v="7896"/>
    <n v="47376"/>
    <n v="142.12799999999999"/>
    <x v="63"/>
    <x v="3"/>
    <n v="270"/>
    <s v="No"/>
    <s v="No"/>
    <s v="Si"/>
    <s v="Si"/>
    <s v="Si"/>
    <s v="No"/>
    <d v="2027-01-24T00:00:00"/>
    <s v=""/>
  </r>
  <r>
    <x v="779"/>
    <s v="20463"/>
    <x v="63"/>
    <n v="29"/>
    <m/>
    <m/>
    <x v="148"/>
    <x v="150"/>
    <x v="1"/>
    <n v="0.86296296296296293"/>
    <m/>
    <m/>
    <s v=""/>
    <d v="2026-05-05T00:00:00"/>
    <n v="6960"/>
    <n v="41760"/>
    <n v="125.28"/>
    <x v="63"/>
    <x v="3"/>
    <n v="270"/>
    <s v="No"/>
    <s v="No"/>
    <s v="Si"/>
    <s v="Si"/>
    <s v="Si"/>
    <s v="No"/>
    <d v="2026-12-31T00:00:00"/>
    <s v=""/>
  </r>
  <r>
    <x v="779"/>
    <s v="20463"/>
    <x v="63"/>
    <n v="2"/>
    <m/>
    <m/>
    <x v="86"/>
    <x v="87"/>
    <x v="1"/>
    <n v="0.95185185185185184"/>
    <m/>
    <s v="SALDO ND"/>
    <s v="Excluir"/>
    <d v="2026-05-29T00:00:00"/>
    <n v="480"/>
    <n v="2880"/>
    <n v="8.64"/>
    <x v="63"/>
    <x v="3"/>
    <n v="270"/>
    <s v="No"/>
    <s v="No"/>
    <s v="Si"/>
    <s v="Si"/>
    <s v="Si"/>
    <s v="No"/>
    <d v="2027-01-24T00:00:00"/>
    <s v=""/>
  </r>
  <r>
    <x v="780"/>
    <s v="20877"/>
    <x v="95"/>
    <n v="36"/>
    <m/>
    <m/>
    <x v="56"/>
    <x v="57"/>
    <x v="1"/>
    <n v="0.93333333333333335"/>
    <m/>
    <m/>
    <s v=""/>
    <d v="2026-05-30T00:00:00"/>
    <n v="1296"/>
    <n v="20736"/>
    <n v="155.52000000000001"/>
    <x v="95"/>
    <x v="1"/>
    <n v="180"/>
    <s v="No"/>
    <s v="No"/>
    <s v="Si"/>
    <s v="Si"/>
    <s v="Si"/>
    <s v="No"/>
    <d v="2026-10-27T00:00:00"/>
    <s v=""/>
  </r>
  <r>
    <x v="781"/>
    <s v="3659"/>
    <x v="28"/>
    <n v="6"/>
    <m/>
    <m/>
    <x v="21"/>
    <x v="22"/>
    <x v="1"/>
    <n v="0.8833333333333333"/>
    <m/>
    <s v="SALDO ND"/>
    <s v="Excluir"/>
    <d v="2026-05-21T00:00:00"/>
    <n v="216"/>
    <n v="3456"/>
    <n v="25.92"/>
    <x v="28"/>
    <x v="1"/>
    <n v="180"/>
    <s v="No"/>
    <s v="No"/>
    <s v="Si"/>
    <s v="Si"/>
    <s v="Si"/>
    <s v="No"/>
    <d v="2026-10-18T00:00:00"/>
    <s v=""/>
  </r>
  <r>
    <x v="781"/>
    <s v="3617"/>
    <x v="96"/>
    <n v="22"/>
    <m/>
    <m/>
    <x v="163"/>
    <x v="165"/>
    <x v="1"/>
    <n v="0.95"/>
    <m/>
    <m/>
    <s v=""/>
    <d v="2026-06-02T00:00:00"/>
    <n v="1188"/>
    <n v="45144"/>
    <n v="79.001999999999995"/>
    <x v="96"/>
    <x v="1"/>
    <n v="180"/>
    <s v="No"/>
    <s v="No"/>
    <s v="Si"/>
    <s v="Si"/>
    <s v="Si"/>
    <s v="No"/>
    <d v="2026-10-30T00:00:00"/>
    <s v=""/>
  </r>
  <r>
    <x v="78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8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83"/>
    <s v="9798"/>
    <x v="23"/>
    <n v="16"/>
    <n v="27"/>
    <m/>
    <x v="2"/>
    <x v="3"/>
    <x v="1"/>
    <n v="0.98333333333333328"/>
    <m/>
    <s v="MAQUILA"/>
    <s v="Excluir"/>
    <d v="2026-06-08T00:00:00"/>
    <n v="747"/>
    <n v="22410"/>
    <n v="73.953000000000003"/>
    <x v="23"/>
    <x v="3"/>
    <n v="180"/>
    <s v="No"/>
    <s v="No"/>
    <s v="Si"/>
    <s v="Si"/>
    <s v="Si"/>
    <s v="No"/>
    <d v="2026-11-05T00:00:00"/>
    <s v=""/>
  </r>
  <r>
    <x v="784"/>
    <s v="20463"/>
    <x v="63"/>
    <n v="10"/>
    <m/>
    <m/>
    <x v="101"/>
    <x v="102"/>
    <x v="1"/>
    <n v="0.9555555555555556"/>
    <m/>
    <m/>
    <s v=""/>
    <d v="2026-05-30T00:00:00"/>
    <n v="2400"/>
    <n v="14400"/>
    <n v="43.2"/>
    <x v="63"/>
    <x v="3"/>
    <n v="270"/>
    <s v="No"/>
    <s v="No"/>
    <s v="Si"/>
    <s v="Si"/>
    <s v="Si"/>
    <s v="No"/>
    <d v="2027-01-25T00:00:00"/>
    <s v=""/>
  </r>
  <r>
    <x v="785"/>
    <s v="15781"/>
    <x v="97"/>
    <n v="2"/>
    <m/>
    <m/>
    <x v="164"/>
    <x v="166"/>
    <x v="1"/>
    <n v="0.87222222222222223"/>
    <s v="ARRIBA"/>
    <s v="SALDO ND"/>
    <s v="Excluir"/>
    <d v="2026-05-19T00:00:00"/>
    <n v="72"/>
    <n v="1152"/>
    <n v="8.64"/>
    <x v="97"/>
    <x v="1"/>
    <n v="180"/>
    <s v="No"/>
    <s v="No"/>
    <s v="Si"/>
    <s v="Si"/>
    <s v="Si"/>
    <s v="No"/>
    <d v="2026-10-16T00:00:00"/>
    <s v=""/>
  </r>
  <r>
    <x v="785"/>
    <s v="15781"/>
    <x v="97"/>
    <n v="2"/>
    <m/>
    <m/>
    <x v="165"/>
    <x v="167"/>
    <x v="1"/>
    <n v="0.78888888888888886"/>
    <s v="ABAJO"/>
    <s v="SALDO ND"/>
    <s v="Excluir"/>
    <d v="2026-05-04T00:00:00"/>
    <n v="72"/>
    <n v="1152"/>
    <n v="8.64"/>
    <x v="97"/>
    <x v="1"/>
    <n v="180"/>
    <s v="No"/>
    <s v="No"/>
    <s v="Si"/>
    <s v="Si"/>
    <s v="Si"/>
    <s v="No"/>
    <d v="2026-10-01T00:00:00"/>
    <s v=""/>
  </r>
  <r>
    <x v="786"/>
    <s v="5252"/>
    <x v="6"/>
    <n v="20"/>
    <m/>
    <m/>
    <x v="61"/>
    <x v="62"/>
    <x v="1"/>
    <n v="0.91851851851851851"/>
    <m/>
    <m/>
    <s v=""/>
    <d v="2026-05-20T00:00:00"/>
    <n v="9600"/>
    <n v="57600"/>
    <n v="190.08"/>
    <x v="6"/>
    <x v="2"/>
    <n v="270"/>
    <s v="No"/>
    <s v="No"/>
    <s v="Si"/>
    <s v="Si"/>
    <s v="Si"/>
    <s v="No"/>
    <d v="2027-01-15T00:00:00"/>
    <s v=""/>
  </r>
  <r>
    <x v="787"/>
    <s v="2174"/>
    <x v="60"/>
    <n v="44"/>
    <m/>
    <m/>
    <x v="89"/>
    <x v="90"/>
    <x v="1"/>
    <n v="0.96296296296296291"/>
    <s v="S"/>
    <m/>
    <s v=""/>
    <d v="2026-06-01T00:00:00"/>
    <n v="21120"/>
    <n v="126720"/>
    <n v="418.17599999999999"/>
    <x v="60"/>
    <x v="2"/>
    <n v="270"/>
    <s v="No"/>
    <s v="No"/>
    <s v="Si"/>
    <s v="Si"/>
    <s v="Si"/>
    <s v="No"/>
    <d v="2027-01-27T00:00:00"/>
    <s v=""/>
  </r>
  <r>
    <x v="788"/>
    <s v="20463"/>
    <x v="63"/>
    <n v="28"/>
    <m/>
    <m/>
    <x v="101"/>
    <x v="102"/>
    <x v="1"/>
    <n v="0.9555555555555556"/>
    <m/>
    <m/>
    <s v=""/>
    <d v="2026-05-30T00:00:00"/>
    <n v="6720"/>
    <n v="40320"/>
    <n v="120.96"/>
    <x v="63"/>
    <x v="3"/>
    <n v="270"/>
    <s v="No"/>
    <s v="No"/>
    <s v="Si"/>
    <s v="Si"/>
    <s v="Si"/>
    <s v="No"/>
    <d v="2027-01-25T00:00:00"/>
    <s v=""/>
  </r>
  <r>
    <x v="789"/>
    <s v="22315"/>
    <x v="54"/>
    <n v="23"/>
    <m/>
    <m/>
    <x v="76"/>
    <x v="77"/>
    <x v="1"/>
    <n v="0.8"/>
    <m/>
    <m/>
    <s v=""/>
    <d v="2026-05-06T00:00:00"/>
    <n v="11040"/>
    <n v="66240"/>
    <n v="218.59200000000001"/>
    <x v="54"/>
    <x v="2"/>
    <n v="180"/>
    <s v="No"/>
    <s v="No"/>
    <s v="Si"/>
    <s v="Si"/>
    <s v="Si"/>
    <s v="No"/>
    <d v="2026-10-03T00:00:00"/>
    <s v=""/>
  </r>
  <r>
    <x v="790"/>
    <s v="9909"/>
    <x v="64"/>
    <n v="33"/>
    <m/>
    <m/>
    <x v="166"/>
    <x v="168"/>
    <x v="1"/>
    <n v="0.87777777777777777"/>
    <m/>
    <m/>
    <s v=""/>
    <d v="2026-05-09T00:00:00"/>
    <n v="19800"/>
    <n v="118800"/>
    <n v="319.572"/>
    <x v="64"/>
    <x v="2"/>
    <n v="270"/>
    <s v="No"/>
    <s v="No"/>
    <s v="Si"/>
    <s v="Si"/>
    <s v="Si"/>
    <s v="No"/>
    <d v="2027-01-04T00:00:00"/>
    <s v=""/>
  </r>
  <r>
    <x v="791"/>
    <s v="3617"/>
    <x v="96"/>
    <n v="26"/>
    <m/>
    <m/>
    <x v="55"/>
    <x v="56"/>
    <x v="1"/>
    <n v="0.9555555555555556"/>
    <m/>
    <m/>
    <s v=""/>
    <d v="2026-06-03T00:00:00"/>
    <n v="1404"/>
    <n v="53352"/>
    <n v="93.366"/>
    <x v="96"/>
    <x v="1"/>
    <n v="180"/>
    <s v="No"/>
    <s v="No"/>
    <s v="Si"/>
    <s v="Si"/>
    <s v="Si"/>
    <s v="No"/>
    <d v="2026-10-31T00:00:00"/>
    <s v=""/>
  </r>
  <r>
    <x v="792"/>
    <s v="2174"/>
    <x v="60"/>
    <n v="44"/>
    <m/>
    <m/>
    <x v="89"/>
    <x v="90"/>
    <x v="1"/>
    <n v="0.96296296296296291"/>
    <s v="S"/>
    <m/>
    <s v=""/>
    <d v="2026-06-01T00:00:00"/>
    <n v="21120"/>
    <n v="126720"/>
    <n v="418.17599999999999"/>
    <x v="60"/>
    <x v="2"/>
    <n v="270"/>
    <s v="No"/>
    <s v="No"/>
    <s v="Si"/>
    <s v="Si"/>
    <s v="Si"/>
    <s v="No"/>
    <d v="2027-01-27T00:00:00"/>
    <s v=""/>
  </r>
  <r>
    <x v="793"/>
    <s v="22270"/>
    <x v="67"/>
    <n v="16"/>
    <m/>
    <m/>
    <x v="63"/>
    <x v="64"/>
    <x v="1"/>
    <n v="0.83703703703703702"/>
    <m/>
    <m/>
    <s v=""/>
    <d v="2026-04-28T00:00:00"/>
    <n v="8448"/>
    <n v="50688"/>
    <n v="157.1328"/>
    <x v="67"/>
    <x v="2"/>
    <n v="270"/>
    <s v="No"/>
    <s v="No"/>
    <s v="Si"/>
    <s v="Si"/>
    <s v="Si"/>
    <s v="No"/>
    <d v="2026-12-24T00:00:00"/>
    <s v=""/>
  </r>
  <r>
    <x v="793"/>
    <s v="22270"/>
    <x v="67"/>
    <n v="10"/>
    <m/>
    <m/>
    <x v="60"/>
    <x v="61"/>
    <x v="1"/>
    <n v="0.88888888888888884"/>
    <m/>
    <m/>
    <s v=""/>
    <d v="2026-05-12T00:00:00"/>
    <n v="5280"/>
    <n v="31680"/>
    <n v="98.207999999999998"/>
    <x v="67"/>
    <x v="2"/>
    <n v="270"/>
    <s v="No"/>
    <s v="No"/>
    <s v="Si"/>
    <s v="Si"/>
    <s v="Si"/>
    <s v="No"/>
    <d v="2027-01-07T00:00:00"/>
    <s v=""/>
  </r>
  <r>
    <x v="793"/>
    <s v="22270"/>
    <x v="67"/>
    <n v="20"/>
    <m/>
    <m/>
    <x v="161"/>
    <x v="163"/>
    <x v="1"/>
    <n v="0.92962962962962958"/>
    <m/>
    <m/>
    <s v=""/>
    <d v="2026-05-23T00:00:00"/>
    <n v="10560"/>
    <n v="63360"/>
    <n v="196.416"/>
    <x v="67"/>
    <x v="2"/>
    <n v="270"/>
    <s v="No"/>
    <s v="No"/>
    <s v="Si"/>
    <s v="Si"/>
    <s v="Si"/>
    <s v="No"/>
    <d v="2027-01-18T00:00:00"/>
    <s v=""/>
  </r>
  <r>
    <x v="794"/>
    <s v="8532"/>
    <x v="65"/>
    <n v="26"/>
    <m/>
    <m/>
    <x v="167"/>
    <x v="169"/>
    <x v="1"/>
    <n v="0.87407407407407411"/>
    <s v="MAL ESTADO"/>
    <m/>
    <s v=""/>
    <d v="2026-05-08T00:00:00"/>
    <n v="15600"/>
    <n v="93600"/>
    <n v="251.78399999999999"/>
    <x v="65"/>
    <x v="2"/>
    <n v="270"/>
    <s v="No"/>
    <s v="No"/>
    <s v="Si"/>
    <s v="Si"/>
    <s v="Si"/>
    <s v="No"/>
    <d v="2027-01-03T00:00:00"/>
    <s v=""/>
  </r>
  <r>
    <x v="794"/>
    <s v="21146"/>
    <x v="38"/>
    <n v="1"/>
    <m/>
    <m/>
    <x v="98"/>
    <x v="99"/>
    <x v="1"/>
    <n v="0.92222222222222228"/>
    <m/>
    <m/>
    <s v=""/>
    <d v="2026-05-21T00:00:00"/>
    <n v="336"/>
    <n v="2016"/>
    <n v="9.5356799999999993"/>
    <x v="38"/>
    <x v="2"/>
    <n v="270"/>
    <s v="No"/>
    <s v="No"/>
    <s v="Si"/>
    <s v="Si"/>
    <s v="Si"/>
    <s v="No"/>
    <d v="2027-01-16T00:00:00"/>
    <s v=""/>
  </r>
  <r>
    <x v="795"/>
    <s v="9798"/>
    <x v="23"/>
    <n v="13"/>
    <n v="22"/>
    <m/>
    <x v="57"/>
    <x v="58"/>
    <x v="1"/>
    <n v="0.90555555555555556"/>
    <m/>
    <s v="RETENIDO"/>
    <s v="Excluir"/>
    <d v="2026-05-25T00:00:00"/>
    <n v="607"/>
    <n v="18210"/>
    <n v="60.093000000000004"/>
    <x v="23"/>
    <x v="3"/>
    <n v="180"/>
    <s v="No"/>
    <s v="No"/>
    <s v="Si"/>
    <s v="Si"/>
    <s v="Si"/>
    <s v="No"/>
    <d v="2026-10-22T00:00:00"/>
    <s v=""/>
  </r>
  <r>
    <x v="796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797"/>
    <s v="20463"/>
    <x v="63"/>
    <n v="30"/>
    <m/>
    <m/>
    <x v="89"/>
    <x v="90"/>
    <x v="1"/>
    <n v="0.96296296296296291"/>
    <s v="AVERIA"/>
    <m/>
    <s v=""/>
    <d v="2026-06-01T00:00:00"/>
    <n v="7200"/>
    <n v="43200"/>
    <n v="129.6"/>
    <x v="63"/>
    <x v="3"/>
    <n v="270"/>
    <s v="No"/>
    <s v="No"/>
    <s v="Si"/>
    <s v="Si"/>
    <s v="Si"/>
    <s v="No"/>
    <d v="2027-01-27T00:00:00"/>
    <s v=""/>
  </r>
  <r>
    <x v="798"/>
    <s v="9494"/>
    <x v="94"/>
    <n v="14"/>
    <m/>
    <m/>
    <x v="109"/>
    <x v="111"/>
    <x v="1"/>
    <n v="0.74444444444444446"/>
    <m/>
    <m/>
    <s v=""/>
    <d v="2026-04-26T00:00:00"/>
    <n v="504"/>
    <n v="6552"/>
    <n v="65.52"/>
    <x v="94"/>
    <x v="1"/>
    <n v="180"/>
    <s v="No"/>
    <s v="No"/>
    <s v="Si"/>
    <s v="Si"/>
    <s v="Si"/>
    <s v="No"/>
    <d v="2026-09-23T00:00:00"/>
    <s v=""/>
  </r>
  <r>
    <x v="798"/>
    <s v="22315"/>
    <x v="54"/>
    <n v="1"/>
    <m/>
    <m/>
    <x v="19"/>
    <x v="20"/>
    <x v="1"/>
    <n v="0.91666666666666663"/>
    <m/>
    <m/>
    <s v=""/>
    <d v="2026-05-27T00:00:00"/>
    <n v="480"/>
    <n v="2880"/>
    <n v="9.5039999999999996"/>
    <x v="54"/>
    <x v="2"/>
    <n v="180"/>
    <s v="No"/>
    <s v="No"/>
    <s v="Si"/>
    <s v="Si"/>
    <s v="Si"/>
    <s v="No"/>
    <d v="2026-10-24T00:00:00"/>
    <s v=""/>
  </r>
  <r>
    <x v="799"/>
    <s v="20463"/>
    <x v="63"/>
    <n v="35"/>
    <m/>
    <m/>
    <x v="101"/>
    <x v="102"/>
    <x v="1"/>
    <n v="0.9555555555555556"/>
    <m/>
    <m/>
    <s v=""/>
    <d v="2026-05-30T00:00:00"/>
    <n v="8400"/>
    <n v="50400"/>
    <n v="151.19999999999999"/>
    <x v="63"/>
    <x v="3"/>
    <n v="270"/>
    <s v="No"/>
    <s v="No"/>
    <s v="Si"/>
    <s v="Si"/>
    <s v="Si"/>
    <s v="No"/>
    <d v="2027-01-25T00:00:00"/>
    <s v=""/>
  </r>
  <r>
    <x v="800"/>
    <s v="2976"/>
    <x v="26"/>
    <n v="4"/>
    <m/>
    <m/>
    <x v="163"/>
    <x v="165"/>
    <x v="1"/>
    <n v="0.95"/>
    <m/>
    <m/>
    <s v=""/>
    <d v="2026-06-02T00:00:00"/>
    <n v="1920"/>
    <n v="11520"/>
    <n v="38.015999999999998"/>
    <x v="26"/>
    <x v="2"/>
    <n v="180"/>
    <s v="No"/>
    <s v="No"/>
    <s v="Si"/>
    <s v="Si"/>
    <s v="Si"/>
    <s v="No"/>
    <d v="2026-10-30T00:00:00"/>
    <s v=""/>
  </r>
  <r>
    <x v="801"/>
    <s v="156"/>
    <x v="98"/>
    <m/>
    <m/>
    <m/>
    <x v="0"/>
    <x v="1"/>
    <x v="0"/>
    <s v=""/>
    <m/>
    <s v="ENVASE"/>
    <s v="Excluir"/>
    <s v=""/>
    <n v="0"/>
    <n v="0"/>
    <n v="0"/>
    <x v="98"/>
    <x v="5"/>
    <n v="120"/>
    <s v="No"/>
    <s v="No"/>
    <s v="Si"/>
    <s v="Si"/>
    <s v="Si"/>
    <s v="No"/>
    <n v="-30"/>
    <s v=""/>
  </r>
  <r>
    <x v="802"/>
    <s v="20877"/>
    <x v="95"/>
    <n v="14"/>
    <m/>
    <m/>
    <x v="22"/>
    <x v="23"/>
    <x v="1"/>
    <n v="0.88888888888888884"/>
    <m/>
    <m/>
    <s v=""/>
    <d v="2026-05-22T00:00:00"/>
    <n v="504"/>
    <n v="8064"/>
    <n v="60.48"/>
    <x v="95"/>
    <x v="1"/>
    <n v="180"/>
    <s v="No"/>
    <s v="No"/>
    <s v="Si"/>
    <s v="Si"/>
    <s v="Si"/>
    <s v="No"/>
    <d v="2026-10-19T00:00:00"/>
    <s v=""/>
  </r>
  <r>
    <x v="803"/>
    <s v="9150"/>
    <x v="99"/>
    <n v="8"/>
    <m/>
    <m/>
    <x v="168"/>
    <x v="170"/>
    <x v="4"/>
    <n v="0.22777777777777777"/>
    <m/>
    <m/>
    <s v=""/>
    <d v="2026-01-23T00:00:00"/>
    <n v="360"/>
    <n v="13680"/>
    <n v="34.200000000000003"/>
    <x v="99"/>
    <x v="1"/>
    <n v="180"/>
    <s v="No"/>
    <s v="Si"/>
    <s v="No"/>
    <s v="Si"/>
    <s v="No"/>
    <s v="No"/>
    <d v="2026-06-22T00:00:00"/>
    <s v=""/>
  </r>
  <r>
    <x v="803"/>
    <s v="9150"/>
    <x v="99"/>
    <n v="2"/>
    <m/>
    <m/>
    <x v="169"/>
    <x v="171"/>
    <x v="4"/>
    <n v="0.26666666666666666"/>
    <s v="ATRAS"/>
    <m/>
    <s v=""/>
    <d v="2026-01-30T00:00:00"/>
    <n v="90"/>
    <n v="3420"/>
    <n v="8.5500000000000007"/>
    <x v="99"/>
    <x v="1"/>
    <n v="180"/>
    <s v="No"/>
    <s v="Si"/>
    <s v="No"/>
    <s v="Si"/>
    <s v="No"/>
    <s v="No"/>
    <d v="2026-06-29T00:00:00"/>
    <s v=""/>
  </r>
  <r>
    <x v="804"/>
    <s v="1428"/>
    <x v="17"/>
    <n v="24"/>
    <m/>
    <m/>
    <x v="157"/>
    <x v="159"/>
    <x v="1"/>
    <n v="0.91481481481481486"/>
    <m/>
    <m/>
    <s v=""/>
    <d v="2026-05-19T00:00:00"/>
    <n v="11520"/>
    <n v="69120"/>
    <n v="245.376"/>
    <x v="17"/>
    <x v="2"/>
    <n v="270"/>
    <s v="No"/>
    <s v="No"/>
    <s v="Si"/>
    <s v="Si"/>
    <s v="Si"/>
    <s v="No"/>
    <d v="2027-01-14T00:00:00"/>
    <s v=""/>
  </r>
  <r>
    <x v="805"/>
    <s v="21189"/>
    <x v="61"/>
    <n v="15"/>
    <m/>
    <m/>
    <x v="62"/>
    <x v="63"/>
    <x v="1"/>
    <n v="0.89629629629629626"/>
    <m/>
    <m/>
    <s v=""/>
    <d v="2026-05-14T00:00:00"/>
    <n v="9000"/>
    <n v="54000"/>
    <n v="145.26"/>
    <x v="61"/>
    <x v="2"/>
    <n v="270"/>
    <s v="No"/>
    <s v="No"/>
    <s v="Si"/>
    <s v="Si"/>
    <s v="Si"/>
    <s v="No"/>
    <d v="2027-01-09T00:00:00"/>
    <s v=""/>
  </r>
  <r>
    <x v="806"/>
    <s v="9482"/>
    <x v="92"/>
    <n v="4"/>
    <m/>
    <m/>
    <x v="20"/>
    <x v="21"/>
    <x v="1"/>
    <n v="0.92222222222222228"/>
    <m/>
    <m/>
    <s v=""/>
    <d v="2026-05-28T00:00:00"/>
    <n v="144"/>
    <n v="1872"/>
    <n v="18.72"/>
    <x v="92"/>
    <x v="1"/>
    <n v="180"/>
    <s v="No"/>
    <s v="No"/>
    <s v="Si"/>
    <s v="Si"/>
    <s v="Si"/>
    <s v="No"/>
    <d v="2026-10-25T00:00:00"/>
    <s v=""/>
  </r>
  <r>
    <x v="807"/>
    <s v="20282"/>
    <x v="20"/>
    <n v="38"/>
    <m/>
    <m/>
    <x v="58"/>
    <x v="59"/>
    <x v="1"/>
    <n v="0.92602739726027394"/>
    <s v="MARCAR"/>
    <m/>
    <s v=""/>
    <d v="2026-05-15T00:00:00"/>
    <n v="1710"/>
    <n v="51300"/>
    <n v="169.29"/>
    <x v="20"/>
    <x v="1"/>
    <n v="365"/>
    <s v="No"/>
    <s v="No"/>
    <s v="Si"/>
    <s v="Si"/>
    <s v="Si"/>
    <s v="No"/>
    <d v="2027-04-15T00:00:00"/>
    <s v=""/>
  </r>
  <r>
    <x v="808"/>
    <s v="7993"/>
    <x v="7"/>
    <n v="40"/>
    <m/>
    <m/>
    <x v="60"/>
    <x v="61"/>
    <x v="1"/>
    <n v="0.88888888888888884"/>
    <m/>
    <m/>
    <s v=""/>
    <d v="2026-05-12T00:00:00"/>
    <n v="6000"/>
    <n v="144000"/>
    <n v="387.36"/>
    <x v="7"/>
    <x v="2"/>
    <n v="270"/>
    <s v="No"/>
    <s v="No"/>
    <s v="Si"/>
    <s v="Si"/>
    <s v="Si"/>
    <s v="No"/>
    <d v="2027-01-07T00:00:00"/>
    <s v=""/>
  </r>
  <r>
    <x v="809"/>
    <s v="7993"/>
    <x v="7"/>
    <n v="36"/>
    <m/>
    <m/>
    <x v="60"/>
    <x v="61"/>
    <x v="1"/>
    <n v="0.88888888888888884"/>
    <m/>
    <m/>
    <s v=""/>
    <d v="2026-05-12T00:00:00"/>
    <n v="5400"/>
    <n v="129600"/>
    <n v="348.62400000000002"/>
    <x v="7"/>
    <x v="2"/>
    <n v="270"/>
    <s v="No"/>
    <s v="No"/>
    <s v="Si"/>
    <s v="Si"/>
    <s v="Si"/>
    <s v="No"/>
    <d v="2027-01-07T00:00:00"/>
    <s v=""/>
  </r>
  <r>
    <x v="810"/>
    <s v="7993"/>
    <x v="7"/>
    <n v="36"/>
    <m/>
    <m/>
    <x v="60"/>
    <x v="61"/>
    <x v="1"/>
    <n v="0.88888888888888884"/>
    <m/>
    <m/>
    <s v=""/>
    <d v="2026-05-12T00:00:00"/>
    <n v="5400"/>
    <n v="129600"/>
    <n v="348.62400000000002"/>
    <x v="7"/>
    <x v="2"/>
    <n v="270"/>
    <s v="No"/>
    <s v="No"/>
    <s v="Si"/>
    <s v="Si"/>
    <s v="Si"/>
    <s v="No"/>
    <d v="2027-01-07T00:00:00"/>
    <s v=""/>
  </r>
  <r>
    <x v="811"/>
    <s v="7993"/>
    <x v="7"/>
    <n v="36"/>
    <m/>
    <m/>
    <x v="60"/>
    <x v="61"/>
    <x v="1"/>
    <n v="0.88888888888888884"/>
    <s v="PICADO"/>
    <m/>
    <s v=""/>
    <d v="2026-05-12T00:00:00"/>
    <n v="5400"/>
    <n v="129600"/>
    <n v="348.62400000000002"/>
    <x v="7"/>
    <x v="2"/>
    <n v="270"/>
    <s v="No"/>
    <s v="No"/>
    <s v="Si"/>
    <s v="Si"/>
    <s v="Si"/>
    <s v="No"/>
    <d v="2027-01-07T00:00:00"/>
    <s v=""/>
  </r>
  <r>
    <x v="812"/>
    <s v="15781"/>
    <x v="97"/>
    <n v="24"/>
    <m/>
    <m/>
    <x v="164"/>
    <x v="166"/>
    <x v="1"/>
    <n v="0.87222222222222223"/>
    <m/>
    <m/>
    <s v=""/>
    <d v="2026-05-19T00:00:00"/>
    <n v="864"/>
    <n v="13824"/>
    <n v="103.68"/>
    <x v="97"/>
    <x v="1"/>
    <n v="180"/>
    <s v="No"/>
    <s v="No"/>
    <s v="Si"/>
    <s v="Si"/>
    <s v="Si"/>
    <s v="No"/>
    <d v="2026-10-16T00:00:00"/>
    <s v=""/>
  </r>
  <r>
    <x v="813"/>
    <s v="22270"/>
    <x v="67"/>
    <n v="28"/>
    <m/>
    <m/>
    <x v="63"/>
    <x v="64"/>
    <x v="1"/>
    <n v="0.83703703703703702"/>
    <s v="MAL ESTADO"/>
    <m/>
    <s v=""/>
    <d v="2026-04-28T00:00:00"/>
    <n v="14784"/>
    <n v="88704"/>
    <n v="274.98239999999998"/>
    <x v="67"/>
    <x v="2"/>
    <n v="270"/>
    <s v="No"/>
    <s v="No"/>
    <s v="Si"/>
    <s v="Si"/>
    <s v="Si"/>
    <s v="No"/>
    <d v="2026-12-24T00:00:00"/>
    <s v=""/>
  </r>
  <r>
    <x v="814"/>
    <s v="9672"/>
    <x v="25"/>
    <n v="26"/>
    <m/>
    <m/>
    <x v="151"/>
    <x v="153"/>
    <x v="1"/>
    <n v="0.9"/>
    <m/>
    <m/>
    <s v=""/>
    <d v="2026-05-15T00:00:00"/>
    <n v="15600"/>
    <n v="93600"/>
    <n v="251.78399999999999"/>
    <x v="25"/>
    <x v="2"/>
    <n v="270"/>
    <s v="No"/>
    <s v="No"/>
    <s v="Si"/>
    <s v="Si"/>
    <s v="Si"/>
    <s v="No"/>
    <d v="2027-01-10T00:00:00"/>
    <s v=""/>
  </r>
  <r>
    <x v="81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816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817"/>
    <m/>
    <x v="12"/>
    <m/>
    <m/>
    <m/>
    <x v="0"/>
    <x v="1"/>
    <x v="0"/>
    <s v=""/>
    <m/>
    <s v="SALDO ND"/>
    <s v="Excluir"/>
    <s v=""/>
    <s v=""/>
    <s v=""/>
    <s v=""/>
    <x v="12"/>
    <x v="4"/>
    <s v=""/>
    <s v=""/>
    <s v=""/>
    <s v=""/>
    <s v=""/>
    <s v=""/>
    <s v=""/>
    <s v=""/>
    <s v="V"/>
  </r>
  <r>
    <x v="818"/>
    <s v="3583"/>
    <x v="21"/>
    <n v="4"/>
    <m/>
    <m/>
    <x v="159"/>
    <x v="161"/>
    <x v="1"/>
    <n v="0.94444444444444442"/>
    <m/>
    <s v="SALDO ND"/>
    <s v="Excluir"/>
    <d v="2026-06-01T00:00:00"/>
    <n v="144"/>
    <n v="2304"/>
    <n v="17.28"/>
    <x v="21"/>
    <x v="1"/>
    <n v="180"/>
    <s v="No"/>
    <s v="No"/>
    <s v="Si"/>
    <s v="Si"/>
    <s v="Si"/>
    <s v="No"/>
    <d v="2026-10-29T00:00:00"/>
    <s v=""/>
  </r>
  <r>
    <x v="819"/>
    <s v="22271"/>
    <x v="46"/>
    <n v="4"/>
    <m/>
    <m/>
    <x v="97"/>
    <x v="98"/>
    <x v="1"/>
    <n v="0.90370370370370368"/>
    <m/>
    <s v="SALDO ND"/>
    <s v="Excluir"/>
    <d v="2026-05-16T00:00:00"/>
    <n v="2112"/>
    <n v="12672"/>
    <n v="39.283200000000001"/>
    <x v="46"/>
    <x v="2"/>
    <n v="270"/>
    <s v="No"/>
    <s v="No"/>
    <s v="Si"/>
    <s v="Si"/>
    <s v="Si"/>
    <s v="No"/>
    <d v="2027-01-11T00:00:00"/>
    <s v=""/>
  </r>
  <r>
    <x v="820"/>
    <s v="22265"/>
    <x v="90"/>
    <n v="14"/>
    <m/>
    <m/>
    <x v="127"/>
    <x v="129"/>
    <x v="1"/>
    <n v="0.76111111111111107"/>
    <m/>
    <m/>
    <s v=""/>
    <d v="2026-04-29T00:00:00"/>
    <n v="7392"/>
    <n v="44352"/>
    <n v="137.49119999999999"/>
    <x v="90"/>
    <x v="2"/>
    <n v="180"/>
    <s v="No"/>
    <s v="No"/>
    <s v="Si"/>
    <s v="Si"/>
    <s v="Si"/>
    <s v="No"/>
    <d v="2026-09-26T00:00:00"/>
    <s v=""/>
  </r>
  <r>
    <x v="820"/>
    <s v="22265"/>
    <x v="90"/>
    <n v="1"/>
    <m/>
    <m/>
    <x v="100"/>
    <x v="101"/>
    <x v="1"/>
    <n v="0.91111111111111109"/>
    <m/>
    <m/>
    <s v=""/>
    <d v="2026-05-26T00:00:00"/>
    <n v="528"/>
    <n v="3168"/>
    <n v="9.8208000000000002"/>
    <x v="90"/>
    <x v="2"/>
    <n v="180"/>
    <s v="No"/>
    <s v="No"/>
    <s v="Si"/>
    <s v="Si"/>
    <s v="Si"/>
    <s v="No"/>
    <d v="2026-10-23T00:00:00"/>
    <s v=""/>
  </r>
  <r>
    <x v="820"/>
    <s v="20877"/>
    <x v="95"/>
    <n v="4"/>
    <m/>
    <m/>
    <x v="170"/>
    <x v="172"/>
    <x v="1"/>
    <n v="0.93888888888888888"/>
    <m/>
    <s v="SALDO ND"/>
    <s v="Excluir"/>
    <d v="2026-05-31T00:00:00"/>
    <n v="144"/>
    <n v="2304"/>
    <n v="17.28"/>
    <x v="95"/>
    <x v="1"/>
    <n v="180"/>
    <s v="No"/>
    <s v="No"/>
    <s v="Si"/>
    <s v="Si"/>
    <s v="Si"/>
    <s v="No"/>
    <d v="2026-10-28T00:00:00"/>
    <s v=""/>
  </r>
  <r>
    <x v="821"/>
    <s v="22102"/>
    <x v="66"/>
    <n v="13"/>
    <m/>
    <m/>
    <x v="87"/>
    <x v="88"/>
    <x v="1"/>
    <n v="0.85"/>
    <s v="MAL ESTADO"/>
    <m/>
    <s v=""/>
    <d v="2026-05-15T00:00:00"/>
    <n v="7800"/>
    <n v="46800"/>
    <n v="125.892"/>
    <x v="66"/>
    <x v="2"/>
    <n v="180"/>
    <s v="No"/>
    <s v="No"/>
    <s v="Si"/>
    <s v="Si"/>
    <s v="Si"/>
    <s v="No"/>
    <d v="2026-10-12T00:00:00"/>
    <s v=""/>
  </r>
  <r>
    <x v="822"/>
    <s v="20463"/>
    <x v="63"/>
    <n v="42"/>
    <m/>
    <m/>
    <x v="101"/>
    <x v="102"/>
    <x v="1"/>
    <n v="0.9555555555555556"/>
    <m/>
    <m/>
    <s v=""/>
    <d v="2026-05-30T00:00:00"/>
    <n v="10080"/>
    <n v="60480"/>
    <n v="181.44"/>
    <x v="63"/>
    <x v="3"/>
    <n v="270"/>
    <s v="No"/>
    <s v="No"/>
    <s v="Si"/>
    <s v="Si"/>
    <s v="Si"/>
    <s v="No"/>
    <d v="2027-01-25T00:00:00"/>
    <s v=""/>
  </r>
  <r>
    <x v="82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824"/>
    <s v="14709"/>
    <x v="30"/>
    <n v="24"/>
    <m/>
    <m/>
    <x v="87"/>
    <x v="88"/>
    <x v="1"/>
    <n v="0.85"/>
    <m/>
    <m/>
    <s v=""/>
    <d v="2026-05-15T00:00:00"/>
    <n v="11520"/>
    <n v="69120"/>
    <n v="228.096"/>
    <x v="30"/>
    <x v="2"/>
    <n v="180"/>
    <s v="No"/>
    <s v="No"/>
    <s v="Si"/>
    <s v="Si"/>
    <s v="Si"/>
    <s v="No"/>
    <d v="2026-10-12T00:00:00"/>
    <s v=""/>
  </r>
  <r>
    <x v="825"/>
    <s v="22271"/>
    <x v="46"/>
    <n v="51"/>
    <m/>
    <m/>
    <x v="79"/>
    <x v="80"/>
    <x v="1"/>
    <n v="0.937037037037037"/>
    <s v="MAL ESTADO"/>
    <m/>
    <s v=""/>
    <d v="2026-05-25T00:00:00"/>
    <n v="26928"/>
    <n v="161568"/>
    <n v="500.86079999999998"/>
    <x v="46"/>
    <x v="2"/>
    <n v="270"/>
    <s v="No"/>
    <s v="No"/>
    <s v="Si"/>
    <s v="Si"/>
    <s v="Si"/>
    <s v="No"/>
    <d v="2027-01-20T00:00:00"/>
    <s v=""/>
  </r>
  <r>
    <x v="826"/>
    <s v="9494"/>
    <x v="94"/>
    <n v="2"/>
    <m/>
    <m/>
    <x v="106"/>
    <x v="107"/>
    <x v="1"/>
    <n v="0.81666666666666665"/>
    <m/>
    <s v="SALDO ND"/>
    <s v="Excluir"/>
    <d v="2026-05-09T00:00:00"/>
    <n v="72"/>
    <n v="936"/>
    <n v="9.36"/>
    <x v="94"/>
    <x v="1"/>
    <n v="180"/>
    <s v="No"/>
    <s v="No"/>
    <s v="Si"/>
    <s v="Si"/>
    <s v="Si"/>
    <s v="No"/>
    <d v="2026-10-06T00:00:00"/>
    <s v=""/>
  </r>
  <r>
    <x v="827"/>
    <s v="5252"/>
    <x v="6"/>
    <n v="5"/>
    <m/>
    <m/>
    <x v="157"/>
    <x v="159"/>
    <x v="1"/>
    <n v="0.91481481481481486"/>
    <m/>
    <m/>
    <s v=""/>
    <d v="2026-05-19T00:00:00"/>
    <n v="2400"/>
    <n v="14400"/>
    <n v="47.52"/>
    <x v="6"/>
    <x v="2"/>
    <n v="270"/>
    <s v="No"/>
    <s v="No"/>
    <s v="Si"/>
    <s v="Si"/>
    <s v="Si"/>
    <s v="No"/>
    <d v="2027-01-14T00:00:00"/>
    <s v=""/>
  </r>
  <r>
    <x v="828"/>
    <s v="159"/>
    <x v="29"/>
    <m/>
    <m/>
    <m/>
    <x v="0"/>
    <x v="1"/>
    <x v="0"/>
    <s v=""/>
    <m/>
    <s v="ENVASE"/>
    <s v="Excluir"/>
    <s v=""/>
    <n v="0"/>
    <n v="0"/>
    <n v="0"/>
    <x v="29"/>
    <x v="5"/>
    <n v="120"/>
    <s v="No"/>
    <s v="Si"/>
    <s v="Si"/>
    <s v="Si"/>
    <s v="No"/>
    <s v="No"/>
    <s v=""/>
    <s v=""/>
  </r>
  <r>
    <x v="829"/>
    <s v="21189"/>
    <x v="61"/>
    <n v="2"/>
    <m/>
    <m/>
    <x v="101"/>
    <x v="102"/>
    <x v="1"/>
    <n v="0.9555555555555556"/>
    <s v="MAL ESTADO"/>
    <m/>
    <s v=""/>
    <d v="2026-05-30T00:00:00"/>
    <n v="1200"/>
    <n v="7200"/>
    <n v="19.367999999999999"/>
    <x v="61"/>
    <x v="2"/>
    <n v="270"/>
    <s v="No"/>
    <s v="No"/>
    <s v="Si"/>
    <s v="Si"/>
    <s v="Si"/>
    <s v="No"/>
    <d v="2027-01-25T00:00:00"/>
    <s v=""/>
  </r>
  <r>
    <x v="829"/>
    <s v="9909"/>
    <x v="64"/>
    <n v="2"/>
    <m/>
    <m/>
    <x v="122"/>
    <x v="124"/>
    <x v="1"/>
    <n v="0.97037037037037033"/>
    <m/>
    <m/>
    <s v=""/>
    <d v="2026-06-03T00:00:00"/>
    <n v="1200"/>
    <n v="7200"/>
    <n v="19.367999999999999"/>
    <x v="64"/>
    <x v="2"/>
    <n v="270"/>
    <s v="No"/>
    <s v="No"/>
    <s v="Si"/>
    <s v="Si"/>
    <s v="Si"/>
    <s v="No"/>
    <d v="2027-01-29T00:00:00"/>
    <s v=""/>
  </r>
  <r>
    <x v="829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830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83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832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833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834"/>
    <s v="2512"/>
    <x v="4"/>
    <n v="16"/>
    <m/>
    <m/>
    <x v="3"/>
    <x v="4"/>
    <x v="1"/>
    <n v="0.98888888888888893"/>
    <m/>
    <s v="RETENIDO"/>
    <s v="Excluir"/>
    <d v="2026-06-09T00:00:00"/>
    <n v="720"/>
    <n v="21600"/>
    <n v="71.28"/>
    <x v="4"/>
    <x v="1"/>
    <n v="180"/>
    <s v="No"/>
    <s v="No"/>
    <s v="Si"/>
    <s v="Si"/>
    <s v="Si"/>
    <s v="No"/>
    <d v="2026-11-06T00:00:00"/>
    <s v=""/>
  </r>
  <r>
    <x v="835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  <r>
    <x v="836"/>
    <s v="3751"/>
    <x v="13"/>
    <n v="10"/>
    <m/>
    <m/>
    <x v="23"/>
    <x v="24"/>
    <x v="1"/>
    <n v="0.82777777777777772"/>
    <m/>
    <s v="RETENIDO"/>
    <s v="Excluir"/>
    <d v="2026-05-11T00:00:00"/>
    <n v="450"/>
    <n v="13500"/>
    <n v="44.55"/>
    <x v="13"/>
    <x v="1"/>
    <n v="180"/>
    <s v="No"/>
    <s v="No"/>
    <s v="Si"/>
    <s v="Si"/>
    <s v="Si"/>
    <s v="No"/>
    <d v="2026-10-08T00:00:00"/>
    <s v=""/>
  </r>
  <r>
    <x v="837"/>
    <s v="2182"/>
    <x v="3"/>
    <n v="8"/>
    <m/>
    <m/>
    <x v="54"/>
    <x v="55"/>
    <x v="1"/>
    <n v="0.9068493150684932"/>
    <m/>
    <s v="RETENIDO"/>
    <s v="Excluir"/>
    <d v="2026-05-08T00:00:00"/>
    <n v="360"/>
    <n v="10800"/>
    <n v="35.64"/>
    <x v="3"/>
    <x v="1"/>
    <n v="365"/>
    <s v="No"/>
    <s v="No"/>
    <s v="Si"/>
    <s v="Si"/>
    <s v="Si"/>
    <s v="No"/>
    <d v="2027-04-08T00:00:00"/>
    <s v=""/>
  </r>
  <r>
    <x v="838"/>
    <s v="21156"/>
    <x v="15"/>
    <n v="8"/>
    <m/>
    <m/>
    <x v="20"/>
    <x v="21"/>
    <x v="1"/>
    <n v="0.92222222222222228"/>
    <s v="BAJA"/>
    <s v="RETENIDO"/>
    <s v="Excluir"/>
    <d v="2026-05-28T00:00:00"/>
    <n v="360"/>
    <n v="10800"/>
    <n v="35.64"/>
    <x v="15"/>
    <x v="1"/>
    <n v="180"/>
    <s v="No"/>
    <s v="No"/>
    <s v="Si"/>
    <s v="Si"/>
    <s v="Si"/>
    <s v="No"/>
    <d v="2026-10-25T00:00:00"/>
    <s v=""/>
  </r>
  <r>
    <x v="839"/>
    <s v="5252"/>
    <x v="6"/>
    <n v="8"/>
    <m/>
    <m/>
    <x v="15"/>
    <x v="16"/>
    <x v="1"/>
    <n v="0.98518518518518516"/>
    <m/>
    <s v="RETENIDO"/>
    <s v="Excluir"/>
    <d v="2026-06-07T00:00:00"/>
    <n v="3840"/>
    <n v="23040"/>
    <n v="76.031999999999996"/>
    <x v="6"/>
    <x v="2"/>
    <n v="270"/>
    <s v="No"/>
    <s v="No"/>
    <s v="Si"/>
    <s v="Si"/>
    <s v="Si"/>
    <s v="No"/>
    <d v="2027-02-02T00:00:00"/>
    <s v=""/>
  </r>
  <r>
    <x v="840"/>
    <s v="20050"/>
    <x v="37"/>
    <n v="8"/>
    <m/>
    <m/>
    <x v="46"/>
    <x v="47"/>
    <x v="1"/>
    <n v="0.989041095890411"/>
    <m/>
    <s v="RETENIDO"/>
    <s v="Excluir"/>
    <d v="2026-06-07T00:00:00"/>
    <n v="2080"/>
    <n v="12480"/>
    <n v="41.183999999999997"/>
    <x v="37"/>
    <x v="3"/>
    <n v="365"/>
    <s v="No"/>
    <s v="No"/>
    <s v="Si"/>
    <s v="Si"/>
    <s v="Si"/>
    <s v="No"/>
    <d v="2027-05-08T00:00:00"/>
    <s v=""/>
  </r>
  <r>
    <x v="841"/>
    <m/>
    <x v="12"/>
    <m/>
    <m/>
    <m/>
    <x v="0"/>
    <x v="1"/>
    <x v="0"/>
    <s v=""/>
    <m/>
    <m/>
    <s v=""/>
    <s v=""/>
    <s v=""/>
    <s v=""/>
    <s v=""/>
    <x v="12"/>
    <x v="4"/>
    <s v=""/>
    <s v=""/>
    <s v=""/>
    <s v=""/>
    <s v=""/>
    <s v=""/>
    <s v=""/>
    <s v=""/>
    <s v="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laDinámica1" cacheId="0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>
  <location ref="B4:D23" firstHeaderRow="0" firstDataRow="1" firstDataCol="1" rowPageCount="2" colPageCount="1"/>
  <pivotFields count="33">
    <pivotField showAll="0"/>
    <pivotField axis="axisRow" showAll="0">
      <items count="144">
        <item x="69"/>
        <item x="31"/>
        <item x="128"/>
        <item x="43"/>
        <item x="137"/>
        <item x="2"/>
        <item x="121"/>
        <item x="51"/>
        <item x="63"/>
        <item x="16"/>
        <item x="11"/>
        <item x="127"/>
        <item x="138"/>
        <item x="61"/>
        <item x="79"/>
        <item x="132"/>
        <item x="133"/>
        <item x="140"/>
        <item x="131"/>
        <item x="130"/>
        <item x="112"/>
        <item x="17"/>
        <item x="10"/>
        <item x="44"/>
        <item x="37"/>
        <item x="49"/>
        <item x="38"/>
        <item x="101"/>
        <item x="93"/>
        <item x="47"/>
        <item x="123"/>
        <item x="126"/>
        <item x="129"/>
        <item x="139"/>
        <item x="134"/>
        <item x="122"/>
        <item x="124"/>
        <item x="81"/>
        <item x="125"/>
        <item x="84"/>
        <item x="114"/>
        <item x="54"/>
        <item x="103"/>
        <item x="56"/>
        <item x="85"/>
        <item x="0"/>
        <item x="105"/>
        <item x="106"/>
        <item x="65"/>
        <item x="32"/>
        <item x="5"/>
        <item x="92"/>
        <item x="35"/>
        <item x="95"/>
        <item x="29"/>
        <item x="86"/>
        <item x="117"/>
        <item x="120"/>
        <item x="58"/>
        <item x="97"/>
        <item x="62"/>
        <item x="100"/>
        <item x="9"/>
        <item x="41"/>
        <item x="19"/>
        <item x="67"/>
        <item x="60"/>
        <item x="26"/>
        <item x="1"/>
        <item x="70"/>
        <item x="68"/>
        <item x="77"/>
        <item x="75"/>
        <item x="59"/>
        <item x="52"/>
        <item x="53"/>
        <item x="115"/>
        <item x="83"/>
        <item x="98"/>
        <item x="36"/>
        <item x="30"/>
        <item x="89"/>
        <item x="25"/>
        <item x="88"/>
        <item x="87"/>
        <item x="45"/>
        <item x="50"/>
        <item x="119"/>
        <item x="76"/>
        <item x="66"/>
        <item x="20"/>
        <item x="14"/>
        <item x="71"/>
        <item x="94"/>
        <item x="8"/>
        <item x="102"/>
        <item x="13"/>
        <item x="3"/>
        <item x="109"/>
        <item x="28"/>
        <item x="64"/>
        <item x="48"/>
        <item x="21"/>
        <item x="4"/>
        <item x="107"/>
        <item x="23"/>
        <item x="116"/>
        <item x="113"/>
        <item x="7"/>
        <item x="18"/>
        <item x="12"/>
        <item x="55"/>
        <item x="90"/>
        <item x="136"/>
        <item x="135"/>
        <item x="22"/>
        <item x="91"/>
        <item x="73"/>
        <item x="46"/>
        <item x="82"/>
        <item x="72"/>
        <item x="24"/>
        <item x="78"/>
        <item x="96"/>
        <item x="99"/>
        <item x="34"/>
        <item x="104"/>
        <item x="42"/>
        <item x="74"/>
        <item x="57"/>
        <item x="118"/>
        <item x="40"/>
        <item x="108"/>
        <item x="110"/>
        <item x="111"/>
        <item x="39"/>
        <item x="15"/>
        <item x="33"/>
        <item x="142"/>
        <item x="141"/>
        <item x="27"/>
        <item x="8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">
        <item x="6"/>
        <item x="3"/>
        <item x="8"/>
        <item x="4"/>
        <item x="9"/>
        <item x="2"/>
        <item x="5"/>
        <item x="7"/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 v="3"/>
    </i>
    <i>
      <x v="5"/>
    </i>
    <i>
      <x v="45"/>
    </i>
    <i>
      <x v="51"/>
    </i>
    <i>
      <x v="68"/>
    </i>
    <i>
      <x v="73"/>
    </i>
    <i>
      <x v="76"/>
    </i>
    <i>
      <x v="77"/>
    </i>
    <i>
      <x v="91"/>
    </i>
    <i>
      <x v="97"/>
    </i>
    <i>
      <x v="101"/>
    </i>
    <i>
      <x v="103"/>
    </i>
    <i>
      <x v="105"/>
    </i>
    <i>
      <x v="112"/>
    </i>
    <i>
      <x v="121"/>
    </i>
    <i>
      <x v="124"/>
    </i>
    <i>
      <x v="133"/>
    </i>
    <i>
      <x v="135"/>
    </i>
    <i t="grand">
      <x/>
    </i>
  </rowItems>
  <colFields count="1">
    <field x="-2"/>
  </colFields>
  <colItems count="2">
    <i>
      <x/>
    </i>
    <i i="1">
      <x v="1"/>
    </i>
  </colItems>
  <pageFields count="2">
    <pageField fld="11" item="5" hier="0"/>
    <pageField fld="25" item="2" hier="0"/>
  </pageFields>
  <dataFields count="2">
    <dataField name="Suma de Total Unidades" fld="15" baseField="1" baseItem="0"/>
    <dataField name="Suma de Hectolitros" fld="16" baseField="1" baseItem="12"/>
  </dataFields>
  <formats count="17">
    <format dxfId="693">
      <pivotArea collapsedLevelsAreSubtotals="1" fieldPosition="0">
        <references count="2">
          <reference field="4294967294" count="1" selected="0">
            <x v="1"/>
          </reference>
          <reference field="1" count="46">
            <x v="2"/>
            <x v="3"/>
            <x v="4"/>
            <x v="5"/>
            <x v="6"/>
            <x v="11"/>
            <x v="12"/>
            <x v="15"/>
            <x v="16"/>
            <x v="17"/>
            <x v="18"/>
            <x v="19"/>
            <x v="30"/>
            <x v="31"/>
            <x v="32"/>
            <x v="33"/>
            <x v="34"/>
            <x v="35"/>
            <x v="36"/>
            <x v="38"/>
            <x v="45"/>
            <x v="51"/>
            <x v="63"/>
            <x v="68"/>
            <x v="73"/>
            <x v="74"/>
            <x v="76"/>
            <x v="77"/>
            <x v="78"/>
            <x v="91"/>
            <x v="97"/>
            <x v="101"/>
            <x v="103"/>
            <x v="105"/>
            <x v="111"/>
            <x v="112"/>
            <x v="113"/>
            <x v="114"/>
            <x v="121"/>
            <x v="122"/>
            <x v="124"/>
            <x v="133"/>
            <x v="135"/>
            <x v="136"/>
            <x v="139"/>
            <x v="140"/>
          </reference>
        </references>
      </pivotArea>
    </format>
    <format dxfId="692">
      <pivotArea field="1" type="button" dataOnly="0" labelOnly="1" outline="0" fieldPosition="0"/>
    </format>
    <format dxfId="6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0">
      <pivotArea field="1" type="button" dataOnly="0" labelOnly="1" outline="0" fieldPosition="0"/>
    </format>
    <format dxfId="6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8">
      <pivotArea field="1" type="button" dataOnly="0" labelOnly="1" outline="0" fieldPosition="0"/>
    </format>
    <format dxfId="6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6">
      <pivotArea grandRow="1" outline="0" collapsedLevelsAreSubtotals="1" fieldPosition="0"/>
    </format>
    <format dxfId="685">
      <pivotArea dataOnly="0" labelOnly="1" grandRow="1" outline="0" fieldPosition="0"/>
    </format>
    <format dxfId="684">
      <pivotArea grandRow="1" outline="0" collapsedLevelsAreSubtotals="1" fieldPosition="0"/>
    </format>
    <format dxfId="683">
      <pivotArea dataOnly="0" labelOnly="1" grandRow="1" outline="0" fieldPosition="0"/>
    </format>
    <format dxfId="682">
      <pivotArea type="all" dataOnly="0" outline="0" fieldPosition="0"/>
    </format>
    <format dxfId="681">
      <pivotArea outline="0" collapsedLevelsAreSubtotals="1" fieldPosition="0"/>
    </format>
    <format dxfId="680">
      <pivotArea field="1" type="button" dataOnly="0" labelOnly="1" outline="0" fieldPosition="0"/>
    </format>
    <format dxfId="679">
      <pivotArea dataOnly="0" labelOnly="1" fieldPosition="0">
        <references count="1">
          <reference field="1" count="46">
            <x v="2"/>
            <x v="3"/>
            <x v="4"/>
            <x v="5"/>
            <x v="6"/>
            <x v="11"/>
            <x v="12"/>
            <x v="15"/>
            <x v="16"/>
            <x v="17"/>
            <x v="18"/>
            <x v="19"/>
            <x v="30"/>
            <x v="31"/>
            <x v="32"/>
            <x v="33"/>
            <x v="34"/>
            <x v="35"/>
            <x v="36"/>
            <x v="38"/>
            <x v="45"/>
            <x v="51"/>
            <x v="63"/>
            <x v="68"/>
            <x v="73"/>
            <x v="74"/>
            <x v="76"/>
            <x v="77"/>
            <x v="78"/>
            <x v="91"/>
            <x v="97"/>
            <x v="101"/>
            <x v="103"/>
            <x v="105"/>
            <x v="111"/>
            <x v="112"/>
            <x v="113"/>
            <x v="114"/>
            <x v="121"/>
            <x v="122"/>
            <x v="124"/>
            <x v="133"/>
            <x v="135"/>
            <x v="136"/>
            <x v="139"/>
            <x v="140"/>
          </reference>
        </references>
      </pivotArea>
    </format>
    <format dxfId="678">
      <pivotArea dataOnly="0" labelOnly="1" grandRow="1" outline="0" fieldPosition="0"/>
    </format>
    <format dxfId="6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Tabla dinámica1" cacheId="23" applyNumberFormats="0" applyBorderFormats="0" applyFontFormats="0" applyPatternFormats="0" applyAlignmentFormats="0" applyWidthHeightFormats="1" dataCaption="Valores" updatedVersion="8" minRefreshableVersion="3" showDrill="0" useAutoFormatting="1" rowGrandTotals="0" createdVersion="4" indent="0" compact="0" compactData="0" gridDropZones="1" multipleFieldFilters="0">
  <location ref="A3:L924" firstHeaderRow="1" firstDataRow="2" firstDataCol="7"/>
  <pivotFields count="28">
    <pivotField axis="axisRow" compact="0" outline="0" showAll="0" defaultSubtotal="0">
      <items count="844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6"/>
        <item x="27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35"/>
        <item x="30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102"/>
        <item x="103"/>
        <item x="104"/>
        <item x="105"/>
        <item x="109"/>
        <item x="110"/>
        <item x="111"/>
        <item x="112"/>
        <item x="113"/>
        <item x="114"/>
        <item x="115"/>
        <item x="116"/>
        <item x="117"/>
        <item x="120"/>
        <item x="121"/>
        <item x="122"/>
        <item x="123"/>
        <item x="124"/>
        <item x="126"/>
        <item x="128"/>
        <item x="129"/>
        <item x="101"/>
        <item x="100"/>
        <item x="97"/>
        <item x="96"/>
        <item x="95"/>
        <item x="93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71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7"/>
        <item x="188"/>
        <item x="191"/>
        <item x="192"/>
        <item x="194"/>
        <item x="195"/>
        <item x="196"/>
        <item x="169"/>
        <item x="167"/>
        <item x="165"/>
        <item x="164"/>
        <item x="163"/>
        <item x="198"/>
        <item x="199"/>
        <item x="200"/>
        <item x="202"/>
        <item x="204"/>
        <item x="206"/>
        <item x="207"/>
        <item x="208"/>
        <item x="210"/>
        <item x="211"/>
        <item x="212"/>
        <item x="213"/>
        <item x="214"/>
        <item x="215"/>
        <item x="217"/>
        <item x="218"/>
        <item x="219"/>
        <item x="222"/>
        <item x="223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7"/>
        <item x="258"/>
        <item x="259"/>
        <item x="260"/>
        <item x="261"/>
        <item x="262"/>
        <item x="263"/>
        <item x="235"/>
        <item x="234"/>
        <item x="230"/>
        <item x="229"/>
        <item x="329"/>
        <item x="331"/>
        <item x="333"/>
        <item x="334"/>
        <item x="336"/>
        <item x="337"/>
        <item x="338"/>
        <item x="339"/>
        <item x="341"/>
        <item x="342"/>
        <item x="343"/>
        <item x="345"/>
        <item x="346"/>
        <item x="349"/>
        <item x="350"/>
        <item x="352"/>
        <item x="353"/>
        <item x="354"/>
        <item x="355"/>
        <item x="356"/>
        <item x="357"/>
        <item x="358"/>
        <item x="360"/>
        <item x="359"/>
        <item x="361"/>
        <item x="364"/>
        <item x="365"/>
        <item x="369"/>
        <item x="370"/>
        <item x="371"/>
        <item x="372"/>
        <item x="373"/>
        <item x="378"/>
        <item x="381"/>
        <item x="382"/>
        <item x="392"/>
        <item x="397"/>
        <item x="398"/>
        <item x="406"/>
        <item x="407"/>
        <item x="408"/>
        <item x="457"/>
        <item x="475"/>
        <item x="477"/>
        <item x="479"/>
        <item x="484"/>
        <item x="489"/>
        <item x="490"/>
        <item x="493"/>
        <item x="494"/>
        <item x="495"/>
        <item x="496"/>
        <item x="499"/>
        <item x="500"/>
        <item x="506"/>
        <item x="507"/>
        <item x="508"/>
        <item x="509"/>
        <item x="522"/>
        <item x="525"/>
        <item x="524"/>
        <item x="530"/>
        <item x="534"/>
        <item x="536"/>
        <item x="539"/>
        <item x="542"/>
        <item x="543"/>
        <item x="25"/>
        <item x="404"/>
        <item x="452"/>
        <item x="325"/>
        <item x="332"/>
        <item x="532"/>
        <item x="344"/>
        <item x="527"/>
        <item x="402"/>
        <item x="328"/>
        <item x="521"/>
        <item x="837"/>
        <item x="838"/>
        <item x="839"/>
        <item x="166"/>
        <item x="205"/>
        <item x="453"/>
        <item x="518"/>
        <item x="29"/>
        <item m="1" x="843"/>
        <item x="32"/>
        <item x="174"/>
        <item x="162"/>
        <item x="209"/>
        <item x="294"/>
        <item x="295"/>
        <item x="296"/>
        <item x="297"/>
        <item x="299"/>
        <item x="300"/>
        <item x="301"/>
        <item x="302"/>
        <item x="303"/>
        <item x="304"/>
        <item x="305"/>
        <item x="306"/>
        <item x="312"/>
        <item x="313"/>
        <item x="315"/>
        <item x="316"/>
        <item x="317"/>
        <item x="318"/>
        <item x="319"/>
        <item x="320"/>
        <item x="321"/>
        <item x="326"/>
        <item x="327"/>
        <item x="335"/>
        <item x="351"/>
        <item x="366"/>
        <item x="395"/>
        <item x="396"/>
        <item x="399"/>
        <item x="436"/>
        <item x="511"/>
        <item x="526"/>
        <item x="440"/>
        <item x="445"/>
        <item x="446"/>
        <item x="447"/>
        <item x="449"/>
        <item x="118"/>
        <item x="159"/>
        <item x="216"/>
        <item x="224"/>
        <item x="225"/>
        <item x="467"/>
        <item x="529"/>
        <item x="157"/>
        <item x="158"/>
        <item x="170"/>
        <item x="497"/>
        <item x="533"/>
        <item x="537"/>
        <item x="36"/>
        <item x="99"/>
        <item x="98"/>
        <item x="189"/>
        <item x="232"/>
        <item x="401"/>
        <item x="437"/>
        <item x="94"/>
        <item x="160"/>
        <item x="330"/>
        <item x="375"/>
        <item x="454"/>
        <item x="464"/>
        <item x="834"/>
        <item x="835"/>
        <item x="840"/>
        <item x="24"/>
        <item x="90"/>
        <item x="119"/>
        <item x="233"/>
        <item x="380"/>
        <item x="434"/>
        <item x="435"/>
        <item x="476"/>
        <item x="481"/>
        <item x="485"/>
        <item x="488"/>
        <item x="520"/>
        <item x="538"/>
        <item x="540"/>
        <item x="153"/>
        <item x="298"/>
        <item x="307"/>
        <item x="314"/>
        <item x="444"/>
        <item x="455"/>
        <item x="502"/>
        <item x="390"/>
        <item x="492"/>
        <item x="56"/>
        <item x="161"/>
        <item x="386"/>
        <item x="439"/>
        <item x="231"/>
        <item x="376"/>
        <item x="106"/>
        <item x="107"/>
        <item x="185"/>
        <item x="186"/>
        <item x="193"/>
        <item x="523"/>
        <item x="367"/>
        <item x="501"/>
        <item x="201"/>
        <item x="480"/>
        <item x="379"/>
        <item x="504"/>
        <item x="247"/>
        <item x="28"/>
        <item x="482"/>
        <item m="1" x="842"/>
        <item x="836"/>
        <item x="172"/>
        <item x="264"/>
        <item x="255"/>
        <item x="256"/>
        <item x="498"/>
        <item x="92"/>
        <item x="310"/>
        <item x="595"/>
        <item x="602"/>
        <item x="603"/>
        <item x="640"/>
        <item x="641"/>
        <item x="604"/>
        <item x="605"/>
        <item x="606"/>
        <item x="607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42"/>
        <item x="645"/>
        <item x="646"/>
        <item x="647"/>
        <item x="648"/>
        <item x="649"/>
        <item x="652"/>
        <item x="653"/>
        <item x="655"/>
        <item x="656"/>
        <item x="643"/>
        <item x="368"/>
        <item x="654"/>
        <item x="127"/>
        <item x="469"/>
        <item x="620"/>
        <item x="621"/>
        <item x="622"/>
        <item x="623"/>
        <item x="624"/>
        <item x="626"/>
        <item x="627"/>
        <item x="628"/>
        <item x="629"/>
        <item x="631"/>
        <item x="632"/>
        <item x="633"/>
        <item x="634"/>
        <item x="636"/>
        <item x="657"/>
        <item x="658"/>
        <item x="661"/>
        <item x="662"/>
        <item x="663"/>
        <item x="664"/>
        <item x="665"/>
        <item x="666"/>
        <item x="374"/>
        <item x="638"/>
        <item x="660"/>
        <item x="625"/>
        <item x="311"/>
        <item x="528"/>
        <item x="635"/>
        <item x="33"/>
        <item x="190"/>
        <item x="531"/>
        <item x="644"/>
        <item x="561"/>
        <item x="566"/>
        <item x="568"/>
        <item x="569"/>
        <item x="322"/>
        <item x="471"/>
        <item x="596"/>
        <item x="348"/>
        <item x="541"/>
        <item x="0"/>
        <item x="1"/>
        <item x="37"/>
        <item x="38"/>
        <item x="667"/>
        <item x="474"/>
        <item x="450"/>
        <item x="460"/>
        <item x="463"/>
        <item x="486"/>
        <item x="535"/>
        <item x="545"/>
        <item x="546"/>
        <item x="547"/>
        <item x="570"/>
        <item x="227"/>
        <item x="226"/>
        <item x="347"/>
        <item x="362"/>
        <item x="363"/>
        <item x="377"/>
        <item x="394"/>
        <item x="403"/>
        <item x="405"/>
        <item x="432"/>
        <item x="448"/>
        <item x="461"/>
        <item x="462"/>
        <item x="465"/>
        <item x="466"/>
        <item x="468"/>
        <item x="478"/>
        <item x="513"/>
        <item x="514"/>
        <item x="515"/>
        <item x="554"/>
        <item x="573"/>
        <item x="659"/>
        <item x="280"/>
        <item x="31"/>
        <item x="389"/>
        <item x="391"/>
        <item x="125"/>
        <item x="510"/>
        <item x="512"/>
        <item x="549"/>
        <item x="550"/>
        <item x="551"/>
        <item x="552"/>
        <item x="555"/>
        <item x="556"/>
        <item x="564"/>
        <item x="441"/>
        <item x="442"/>
        <item x="458"/>
        <item x="34"/>
        <item x="108"/>
        <item x="168"/>
        <item x="220"/>
        <item x="221"/>
        <item x="228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309"/>
        <item x="324"/>
        <item x="383"/>
        <item x="387"/>
        <item x="388"/>
        <item x="400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3"/>
        <item x="505"/>
        <item x="516"/>
        <item x="517"/>
        <item x="519"/>
        <item x="557"/>
        <item x="558"/>
        <item x="560"/>
        <item x="562"/>
        <item x="563"/>
        <item x="565"/>
        <item x="567"/>
        <item x="571"/>
        <item x="572"/>
        <item x="574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1"/>
        <item x="592"/>
        <item x="593"/>
        <item x="637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6"/>
        <item x="827"/>
        <item x="830"/>
        <item x="831"/>
        <item x="832"/>
        <item x="833"/>
        <item x="810"/>
        <item x="559"/>
        <item x="553"/>
        <item x="651"/>
        <item x="828"/>
        <item x="456"/>
        <item x="470"/>
        <item x="281"/>
        <item x="598"/>
        <item x="599"/>
        <item x="65"/>
        <item x="130"/>
        <item x="384"/>
        <item x="443"/>
        <item x="459"/>
        <item x="472"/>
        <item x="473"/>
        <item x="590"/>
        <item x="600"/>
        <item x="630"/>
        <item x="841"/>
        <item x="197"/>
        <item x="323"/>
        <item x="825"/>
        <item x="483"/>
        <item x="544"/>
        <item x="594"/>
        <item x="438"/>
        <item x="807"/>
        <item x="39"/>
        <item x="575"/>
        <item x="597"/>
        <item x="601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308"/>
        <item x="608"/>
        <item x="782"/>
        <item x="340"/>
        <item x="385"/>
        <item x="491"/>
        <item x="548"/>
        <item x="650"/>
        <item x="265"/>
        <item x="409"/>
        <item x="639"/>
        <item x="393"/>
        <item x="487"/>
        <item x="272"/>
        <item x="451"/>
        <item x="503"/>
        <item x="203"/>
        <item x="8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2">
        <item x="12"/>
        <item x="18"/>
        <item x="4"/>
        <item x="93"/>
        <item x="33"/>
        <item x="0"/>
        <item m="1" x="100"/>
        <item x="16"/>
        <item x="94"/>
        <item x="28"/>
        <item x="32"/>
        <item x="17"/>
        <item x="39"/>
        <item m="1" x="101"/>
        <item x="95"/>
        <item x="20"/>
        <item x="35"/>
        <item x="14"/>
        <item x="29"/>
        <item x="36"/>
        <item x="63"/>
        <item x="42"/>
        <item x="65"/>
        <item x="68"/>
        <item x="31"/>
        <item x="85"/>
        <item x="37"/>
        <item x="13"/>
        <item x="7"/>
        <item x="21"/>
        <item x="22"/>
        <item x="59"/>
        <item x="10"/>
        <item x="40"/>
        <item x="24"/>
        <item x="8"/>
        <item x="30"/>
        <item x="15"/>
        <item x="74"/>
        <item x="71"/>
        <item x="25"/>
        <item x="6"/>
        <item x="97"/>
        <item x="60"/>
        <item x="45"/>
        <item x="50"/>
        <item x="84"/>
        <item x="1"/>
        <item x="26"/>
        <item x="2"/>
        <item x="87"/>
        <item x="54"/>
        <item x="43"/>
        <item x="3"/>
        <item x="73"/>
        <item x="47"/>
        <item x="46"/>
        <item x="67"/>
        <item x="66"/>
        <item x="70"/>
        <item x="64"/>
        <item x="90"/>
        <item x="81"/>
        <item x="89"/>
        <item x="48"/>
        <item x="51"/>
        <item x="77"/>
        <item x="99"/>
        <item x="19"/>
        <item x="38"/>
        <item x="69"/>
        <item x="92"/>
        <item x="52"/>
        <item x="57"/>
        <item x="83"/>
        <item x="96"/>
        <item x="86"/>
        <item x="61"/>
        <item x="27"/>
        <item x="82"/>
        <item x="56"/>
        <item x="5"/>
        <item x="23"/>
        <item x="62"/>
        <item x="76"/>
        <item x="72"/>
        <item x="41"/>
        <item x="44"/>
        <item x="11"/>
        <item x="49"/>
        <item x="98"/>
        <item x="79"/>
        <item x="9"/>
        <item x="34"/>
        <item x="58"/>
        <item x="75"/>
        <item x="80"/>
        <item x="53"/>
        <item x="55"/>
        <item x="88"/>
        <item x="78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1">
        <item x="0"/>
        <item x="130"/>
        <item x="83"/>
        <item x="149"/>
        <item x="81"/>
        <item x="168"/>
        <item x="91"/>
        <item x="42"/>
        <item x="105"/>
        <item x="111"/>
        <item x="90"/>
        <item x="44"/>
        <item x="108"/>
        <item x="121"/>
        <item x="124"/>
        <item x="68"/>
        <item x="37"/>
        <item x="123"/>
        <item x="103"/>
        <item x="158"/>
        <item x="147"/>
        <item x="146"/>
        <item x="129"/>
        <item x="127"/>
        <item x="126"/>
        <item x="95"/>
        <item x="7"/>
        <item x="100"/>
        <item x="87"/>
        <item x="88"/>
        <item x="112"/>
        <item x="85"/>
        <item x="64"/>
        <item x="162"/>
        <item x="33"/>
        <item x="155"/>
        <item x="156"/>
        <item x="94"/>
        <item x="142"/>
        <item x="63"/>
        <item x="148"/>
        <item x="28"/>
        <item x="99"/>
        <item x="167"/>
        <item x="55"/>
        <item x="78"/>
        <item x="1"/>
        <item x="139"/>
        <item x="136"/>
        <item x="76"/>
        <item x="30"/>
        <item x="93"/>
        <item x="117"/>
        <item x="18"/>
        <item x="151"/>
        <item x="159"/>
        <item x="92"/>
        <item x="23"/>
        <item x="71"/>
        <item x="131"/>
        <item x="164"/>
        <item x="153"/>
        <item x="143"/>
        <item x="166"/>
        <item x="113"/>
        <item x="54"/>
        <item x="106"/>
        <item x="116"/>
        <item x="58"/>
        <item x="27"/>
        <item x="97"/>
        <item x="62"/>
        <item x="84"/>
        <item x="77"/>
        <item x="60"/>
        <item x="157"/>
        <item x="141"/>
        <item x="61"/>
        <item x="144"/>
        <item x="21"/>
        <item x="98"/>
        <item x="137"/>
        <item x="22"/>
        <item x="120"/>
        <item x="59"/>
        <item x="161"/>
        <item x="135"/>
        <item x="19"/>
        <item x="57"/>
        <item x="114"/>
        <item x="79"/>
        <item x="25"/>
        <item x="24"/>
        <item x="66"/>
        <item x="6"/>
        <item x="20"/>
        <item x="133"/>
        <item x="56"/>
        <item x="163"/>
        <item x="52"/>
        <item x="89"/>
        <item x="34"/>
        <item x="170"/>
        <item x="49"/>
        <item x="50"/>
        <item x="17"/>
        <item x="101"/>
        <item x="102"/>
        <item x="134"/>
        <item x="67"/>
        <item x="132"/>
        <item x="47"/>
        <item x="86"/>
        <item x="65"/>
        <item x="51"/>
        <item x="69"/>
        <item x="70"/>
        <item x="72"/>
        <item x="80"/>
        <item x="109"/>
        <item x="118"/>
        <item x="38"/>
        <item x="122"/>
        <item x="14"/>
        <item x="31"/>
        <item x="32"/>
        <item x="43"/>
        <item x="5"/>
        <item x="10"/>
        <item x="11"/>
        <item x="15"/>
        <item x="35"/>
        <item x="45"/>
        <item x="46"/>
        <item x="41"/>
        <item x="82"/>
        <item x="107"/>
        <item x="128"/>
        <item x="154"/>
        <item x="160"/>
        <item x="165"/>
        <item x="169"/>
        <item x="2"/>
        <item x="39"/>
        <item x="48"/>
        <item x="119"/>
        <item x="75"/>
        <item x="74"/>
        <item x="115"/>
        <item x="110"/>
        <item x="3"/>
        <item x="12"/>
        <item x="36"/>
        <item x="26"/>
        <item x="53"/>
        <item x="150"/>
        <item x="8"/>
        <item x="4"/>
        <item x="13"/>
        <item x="73"/>
        <item x="96"/>
        <item x="104"/>
        <item x="140"/>
        <item x="152"/>
        <item x="9"/>
        <item x="16"/>
        <item x="29"/>
        <item x="40"/>
        <item x="125"/>
        <item x="138"/>
        <item x="1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268">
        <item m="1" x="1250"/>
        <item m="1" x="1248"/>
        <item m="1" x="1243"/>
        <item m="1" x="1241"/>
        <item m="1" x="669"/>
        <item m="1" x="1135"/>
        <item m="1" x="1158"/>
        <item m="1" x="427"/>
        <item m="1" x="452"/>
        <item m="1" x="478"/>
        <item m="1" x="445"/>
        <item m="1" x="510"/>
        <item m="1" x="534"/>
        <item m="1" x="560"/>
        <item m="1" x="463"/>
        <item m="1" x="431"/>
        <item m="1" x="491"/>
        <item m="1" x="459"/>
        <item m="1" x="547"/>
        <item m="1" x="486"/>
        <item m="1" x="446"/>
        <item m="1" x="455"/>
        <item m="1" x="541"/>
        <item m="1" x="482"/>
        <item m="1" x="618"/>
        <item m="1" x="639"/>
        <item m="1" x="514"/>
        <item m="1" x="537"/>
        <item m="1" x="563"/>
        <item m="1" x="472"/>
        <item m="1" x="634"/>
        <item m="1" x="503"/>
        <item m="1" x="519"/>
        <item m="1" x="543"/>
        <item m="1" x="567"/>
        <item m="1" x="448"/>
        <item m="1" x="435"/>
        <item m="1" x="437"/>
        <item m="1" x="651"/>
        <item m="1" x="613"/>
        <item m="1" x="635"/>
        <item m="1" x="474"/>
        <item m="1" x="430"/>
        <item m="1" x="449"/>
        <item m="1" x="505"/>
        <item m="1" x="492"/>
        <item m="1" x="494"/>
        <item m="1" x="713"/>
        <item m="1" x="531"/>
        <item m="1" x="522"/>
        <item m="1" x="524"/>
        <item m="1" x="549"/>
        <item m="1" x="572"/>
        <item m="1" x="574"/>
        <item m="1" x="708"/>
        <item m="1" x="433"/>
        <item m="1" x="475"/>
        <item m="1" x="596"/>
        <item m="1" x="481"/>
        <item m="1" x="506"/>
        <item m="1" x="619"/>
        <item m="1" x="621"/>
        <item m="1" x="513"/>
        <item m="1" x="532"/>
        <item m="1" x="558"/>
        <item m="1" x="562"/>
        <item m="1" x="581"/>
        <item m="1" x="666"/>
        <item m="1" x="457"/>
        <item m="1" x="587"/>
        <item m="1" x="603"/>
        <item m="1" x="484"/>
        <item m="1" x="447"/>
        <item m="1" x="608"/>
        <item m="1" x="627"/>
        <item m="1" x="516"/>
        <item m="1" x="539"/>
        <item m="1" x="825"/>
        <item m="1" x="565"/>
        <item m="1" x="857"/>
        <item m="1" x="655"/>
        <item m="1" x="650"/>
        <item m="1" x="589"/>
        <item m="1" x="444"/>
        <item m="1" x="822"/>
        <item m="1" x="473"/>
        <item m="1" x="610"/>
        <item m="1" x="439"/>
        <item m="1" x="504"/>
        <item m="1" x="441"/>
        <item m="1" x="820"/>
        <item m="1" x="836"/>
        <item m="1" x="530"/>
        <item m="1" x="557"/>
        <item m="1" x="653"/>
        <item m="1" x="580"/>
        <item m="1" x="471"/>
        <item m="1" x="720"/>
        <item m="1" x="487"/>
        <item m="1" x="502"/>
        <item m="1" x="466"/>
        <item m="1" x="743"/>
        <item m="1" x="467"/>
        <item m="1" x="496"/>
        <item m="1" x="544"/>
        <item m="1" x="498"/>
        <item m="1" x="568"/>
        <item m="1" x="525"/>
        <item m="1" x="551"/>
        <item m="1" x="527"/>
        <item m="1" x="553"/>
        <item m="1" x="665"/>
        <item m="1" x="440"/>
        <item m="1" x="612"/>
        <item m="1" x="597"/>
        <item m="1" x="636"/>
        <item m="1" x="599"/>
        <item m="1" x="971"/>
        <item m="1" x="622"/>
        <item m="1" x="642"/>
        <item m="1" x="624"/>
        <item m="1" x="438"/>
        <item m="1" x="518"/>
        <item m="1" x="542"/>
        <item m="1" x="706"/>
        <item m="1" x="436"/>
        <item m="1" x="661"/>
        <item m="1" x="797"/>
        <item m="1" x="497"/>
        <item m="1" x="591"/>
        <item m="1" x="843"/>
        <item m="1" x="858"/>
        <item m="1" x="526"/>
        <item m="1" x="552"/>
        <item m="1" x="465"/>
        <item m="1" x="576"/>
        <item m="1" x="682"/>
        <item m="1" x="495"/>
        <item m="1" x="464"/>
        <item m="1" x="598"/>
        <item m="1" x="802"/>
        <item m="1" x="493"/>
        <item m="1" x="550"/>
        <item m="1" x="623"/>
        <item m="1" x="575"/>
        <item m="1" x="523"/>
        <item m="1" x="548"/>
        <item m="1" x="674"/>
        <item m="1" x="573"/>
        <item m="1" x="688"/>
        <item m="1" x="700"/>
        <item m="1" x="662"/>
        <item m="1" x="595"/>
        <item m="1" x="641"/>
        <item m="1" x="739"/>
        <item m="1" x="694"/>
        <item m="1" x="620"/>
        <item m="1" x="640"/>
        <item m="1" x="716"/>
        <item m="1" x="731"/>
        <item m="1" x="660"/>
        <item m="1" x="900"/>
        <item m="1" x="723"/>
        <item m="1" x="737"/>
        <item m="1" x="659"/>
        <item m="1" x="749"/>
        <item m="1" x="673"/>
        <item m="1" x="961"/>
        <item m="1" x="687"/>
        <item m="1" x="443"/>
        <item m="1" x="701"/>
        <item m="1" x="709"/>
        <item m="1" x="724"/>
        <item m="1" x="738"/>
        <item m="1" x="868"/>
        <item m="1" x="750"/>
        <item m="1" x="679"/>
        <item m="1" x="892"/>
        <item m="1" x="693"/>
        <item m="1" x="770"/>
        <item m="1" x="791"/>
        <item m="1" x="715"/>
        <item m="1" x="470"/>
        <item m="1" x="744"/>
        <item m="1" x="798"/>
        <item m="1" x="501"/>
        <item m="1" x="799"/>
        <item m="1" x="428"/>
        <item m="1" x="764"/>
        <item m="1" x="429"/>
        <item m="1" x="556"/>
        <item m="1" x="692"/>
        <item m="1" x="579"/>
        <item m="1" x="850"/>
        <item m="1" x="714"/>
        <item m="1" x="730"/>
        <item m="1" x="602"/>
        <item m="1" x="888"/>
        <item m="1" x="757"/>
        <item m="1" x="790"/>
        <item m="1" x="453"/>
        <item m="1" x="645"/>
        <item m="1" x="454"/>
        <item m="1" x="479"/>
        <item m="1" x="867"/>
        <item m="1" x="480"/>
        <item m="1" x="968"/>
        <item m="1" x="511"/>
        <item m="1" x="535"/>
        <item m="1" x="512"/>
        <item m="1" x="536"/>
        <item m="1" x="827"/>
        <item m="1" x="561"/>
        <item m="1" x="859"/>
        <item m="1" x="585"/>
        <item m="1" x="883"/>
        <item m="1" x="586"/>
        <item m="1" x="778"/>
        <item m="1" x="606"/>
        <item m="1" x="630"/>
        <item m="1" x="607"/>
        <item m="1" x="631"/>
        <item m="1" x="796"/>
        <item m="1" x="814"/>
        <item m="1" x="826"/>
        <item m="1" x="842"/>
        <item m="1" x="648"/>
        <item m="1" x="871"/>
        <item m="1" x="649"/>
        <item m="1" x="928"/>
        <item m="1" x="893"/>
        <item m="1" x="907"/>
        <item m="1" x="919"/>
        <item m="1" x="681"/>
        <item m="1" x="938"/>
        <item m="1" x="434"/>
        <item m="1" x="955"/>
        <item m="1" x="964"/>
        <item m="1" x="719"/>
        <item m="1" x="733"/>
        <item m="1" x="746"/>
        <item m="1" x="980"/>
        <item m="1" x="759"/>
        <item m="1" x="996"/>
        <item m="1" x="1003"/>
        <item m="1" x="1052"/>
        <item m="1" x="1008"/>
        <item m="1" x="1027"/>
        <item m="1" x="458"/>
        <item m="1" x="1033"/>
        <item m="1" x="1021"/>
        <item m="1" x="485"/>
        <item m="1" x="1045"/>
        <item m="1" x="670"/>
        <item m="1" x="1039"/>
        <item m="1" x="517"/>
        <item m="1" x="540"/>
        <item m="1" x="697"/>
        <item m="1" x="566"/>
        <item m="1" x="722"/>
        <item m="1" x="736"/>
        <item m="1" x="1064"/>
        <item m="1" x="590"/>
        <item m="1" x="1089"/>
        <item m="1" x="1059"/>
        <item m="1" x="780"/>
        <item m="1" x="611"/>
        <item m="1" x="633"/>
        <item m="1" x="830"/>
        <item m="1" x="845"/>
        <item m="1" x="861"/>
        <item m="1" x="873"/>
        <item m="1" x="884"/>
        <item m="1" x="1081"/>
        <item m="1" x="654"/>
        <item m="1" x="910"/>
        <item m="1" x="920"/>
        <item m="1" x="930"/>
        <item m="1" x="940"/>
        <item m="1" x="949"/>
        <item m="1" x="958"/>
        <item m="1" x="966"/>
        <item m="1" x="1104"/>
        <item m="1" x="766"/>
        <item m="1" x="787"/>
        <item m="1" x="767"/>
        <item m="1" x="788"/>
        <item m="1" x="807"/>
        <item m="1" x="819"/>
        <item m="1" x="835"/>
        <item m="1" x="852"/>
        <item m="1" x="865"/>
        <item m="1" x="878"/>
        <item m="1" x="902"/>
        <item m="1" x="890"/>
        <item m="1" x="903"/>
        <item m="1" x="916"/>
        <item m="1" x="924"/>
        <item m="1" x="935"/>
        <item m="1" x="672"/>
        <item m="1" x="953"/>
        <item m="1" x="686"/>
        <item m="1" x="1053"/>
        <item m="1" x="699"/>
        <item m="1" x="707"/>
        <item m="1" x="978"/>
        <item m="1" x="988"/>
        <item m="1" x="994"/>
        <item m="1" x="1000"/>
        <item m="1" x="1065"/>
        <item m="1" x="1006"/>
        <item m="1" x="765"/>
        <item m="1" x="786"/>
        <item m="1" x="806"/>
        <item m="1" x="818"/>
        <item m="1" x="834"/>
        <item m="1" x="851"/>
        <item m="1" x="864"/>
        <item m="1" x="877"/>
        <item m="1" x="894"/>
        <item m="1" x="889"/>
        <item m="1" x="901"/>
        <item m="1" x="915"/>
        <item m="1" x="923"/>
        <item m="1" x="934"/>
        <item m="1" x="944"/>
        <item m="1" x="952"/>
        <item m="1" x="962"/>
        <item m="1" x="975"/>
        <item m="1" x="969"/>
        <item m="1" x="983"/>
        <item m="1" x="768"/>
        <item m="1" x="789"/>
        <item m="1" x="808"/>
        <item m="1" x="821"/>
        <item m="1" x="837"/>
        <item m="1" x="853"/>
        <item m="1" x="866"/>
        <item m="1" x="879"/>
        <item m="1" x="896"/>
        <item m="1" x="891"/>
        <item m="1" x="904"/>
        <item m="1" x="917"/>
        <item m="1" x="925"/>
        <item m="1" x="936"/>
        <item m="1" x="945"/>
        <item m="1" x="954"/>
        <item m="1" x="963"/>
        <item m="1" x="977"/>
        <item m="1" x="970"/>
        <item m="1" x="985"/>
        <item m="1" x="979"/>
        <item m="1" x="989"/>
        <item m="1" x="995"/>
        <item m="1" x="1001"/>
        <item m="1" x="1012"/>
        <item m="1" x="1007"/>
        <item m="1" x="1017"/>
        <item m="1" x="1014"/>
        <item m="1" x="1024"/>
        <item m="1" x="1020"/>
        <item m="1" x="1026"/>
        <item m="1" x="1035"/>
        <item m="1" x="1032"/>
        <item m="1" x="1038"/>
        <item m="1" x="1042"/>
        <item m="1" x="1044"/>
        <item m="1" x="1048"/>
        <item m="1" x="1051"/>
        <item m="1" x="1055"/>
        <item m="1" x="1057"/>
        <item m="1" x="1099"/>
        <item m="1" x="1102"/>
        <item m="1" x="1061"/>
        <item m="1" x="1058"/>
        <item m="1" x="1063"/>
        <item m="1" x="1067"/>
        <item m="1" x="1071"/>
        <item m="1" x="1068"/>
        <item m="1" x="1073"/>
        <item m="1" x="1075"/>
        <item m="1" x="1076"/>
        <item m="1" x="1077"/>
        <item m="1" x="1080"/>
        <item m="1" x="1083"/>
        <item m="1" x="1085"/>
        <item m="1" x="1088"/>
        <item m="1" x="1092"/>
        <item m="1" x="1094"/>
        <item m="1" x="1095"/>
        <item m="1" x="1097"/>
        <item m="1" x="1100"/>
        <item m="1" x="1103"/>
        <item m="1" x="846"/>
        <item m="1" x="847"/>
        <item m="1" x="862"/>
        <item m="1" x="874"/>
        <item m="1" x="885"/>
        <item m="1" x="895"/>
        <item m="1" x="897"/>
        <item m="1" x="911"/>
        <item m="1" x="921"/>
        <item m="1" x="931"/>
        <item m="1" x="941"/>
        <item m="1" x="950"/>
        <item m="1" x="959"/>
        <item m="1" x="967"/>
        <item m="1" x="976"/>
        <item m="1" x="432"/>
        <item m="1" x="984"/>
        <item m="1" x="986"/>
        <item m="1" x="993"/>
        <item m="1" x="998"/>
        <item m="1" x="1005"/>
        <item m="1" x="1011"/>
        <item m="1" x="1013"/>
        <item m="1" x="1016"/>
        <item m="1" x="1018"/>
        <item m="1" x="1023"/>
        <item m="1" x="1025"/>
        <item m="1" x="1030"/>
        <item m="1" x="456"/>
        <item m="1" x="1036"/>
        <item m="1" x="1041"/>
        <item m="1" x="483"/>
        <item m="1" x="1046"/>
        <item m="1" x="1050"/>
        <item m="1" x="1054"/>
        <item m="1" x="515"/>
        <item m="1" x="538"/>
        <item m="1" x="1178"/>
        <item m="1" x="564"/>
        <item m="1" x="1060"/>
        <item m="1" x="1062"/>
        <item m="1" x="1066"/>
        <item m="1" x="588"/>
        <item m="1" x="1070"/>
        <item m="1" x="1072"/>
        <item m="1" x="1074"/>
        <item m="1" x="609"/>
        <item m="1" x="632"/>
        <item m="1" x="1079"/>
        <item m="1" x="1082"/>
        <item m="1" x="1084"/>
        <item m="1" x="1086"/>
        <item m="1" x="1090"/>
        <item m="1" x="1093"/>
        <item m="1" x="652"/>
        <item m="1" x="1096"/>
        <item m="1" x="1098"/>
        <item m="1" x="1101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671"/>
        <item m="1" x="1126"/>
        <item m="1" x="685"/>
        <item m="1" x="1127"/>
        <item m="1" x="698"/>
        <item m="1" x="705"/>
        <item m="1" x="1221"/>
        <item m="1" x="1186"/>
        <item m="1" x="1128"/>
        <item m="1" x="1129"/>
        <item m="1" x="1162"/>
        <item m="1" x="1168"/>
        <item m="1" x="1130"/>
        <item m="1" x="1131"/>
        <item m="1" x="1132"/>
        <item m="1" x="1185"/>
        <item m="1" x="1148"/>
        <item m="1" x="1133"/>
        <item m="1" x="1134"/>
        <item m="1" x="1136"/>
        <item m="1" x="1137"/>
        <item m="1" x="1138"/>
        <item m="1" x="1139"/>
        <item m="1" x="1193"/>
        <item m="1" x="1159"/>
        <item m="1" x="1156"/>
        <item m="1" x="1140"/>
        <item m="1" x="1141"/>
        <item m="1" x="1142"/>
        <item m="1" x="1199"/>
        <item m="1" x="1197"/>
        <item m="1" x="1215"/>
        <item m="1" x="1164"/>
        <item m="1" x="1207"/>
        <item m="1" x="1154"/>
        <item m="1" x="1152"/>
        <item m="1" x="1166"/>
        <item m="1" x="1238"/>
        <item m="1" x="1203"/>
        <item m="1" x="1181"/>
        <item m="1" x="1216"/>
        <item m="1" x="1160"/>
        <item m="1" x="1157"/>
        <item m="1" x="1239"/>
        <item m="1" x="1212"/>
        <item m="1" x="1210"/>
        <item m="1" x="1204"/>
        <item m="1" x="1143"/>
        <item m="1" x="1144"/>
        <item m="1" x="1145"/>
        <item m="1" x="1146"/>
        <item m="1" x="1163"/>
        <item m="1" x="1172"/>
        <item m="1" x="1170"/>
        <item m="1" x="1167"/>
        <item m="1" x="1208"/>
        <item m="1" x="1174"/>
        <item m="1" x="1214"/>
        <item m="1" x="1213"/>
        <item m="1" x="1220"/>
        <item m="1" x="1225"/>
        <item m="1" x="1179"/>
        <item m="1" x="1233"/>
        <item m="1" x="1230"/>
        <item m="1" x="1209"/>
        <item m="1" x="1219"/>
        <item m="1" x="1147"/>
        <item m="1" x="1149"/>
        <item m="1" x="1173"/>
        <item m="1" x="1223"/>
        <item m="1" x="442"/>
        <item m="1" x="1176"/>
        <item m="1" x="1087"/>
        <item m="1" x="1091"/>
        <item m="1" x="1194"/>
        <item m="1" x="1150"/>
        <item m="1" x="1151"/>
        <item m="1" x="1266"/>
        <item m="1" x="1183"/>
        <item m="1" x="1182"/>
        <item m="1" x="1198"/>
        <item m="1" x="469"/>
        <item m="1" x="1153"/>
        <item m="1" x="1155"/>
        <item m="1" x="500"/>
        <item m="1" x="1228"/>
        <item m="1" x="1240"/>
        <item m="1" x="1256"/>
        <item m="1" x="529"/>
        <item m="1" x="555"/>
        <item m="1" x="578"/>
        <item m="1" x="1161"/>
        <item m="1" x="601"/>
        <item m="1" x="1188"/>
        <item m="1" x="1190"/>
        <item m="1" x="1191"/>
        <item m="1" x="626"/>
        <item m="1" x="644"/>
        <item m="1" x="1165"/>
        <item m="1" x="1169"/>
        <item m="1" x="1171"/>
        <item m="1" x="1224"/>
        <item m="1" x="664"/>
        <item m="1" x="1265"/>
        <item m="1" x="1200"/>
        <item m="1" x="1263"/>
        <item m="1" x="468"/>
        <item m="1" x="1187"/>
        <item m="1" x="1189"/>
        <item m="1" x="499"/>
        <item m="1" x="1192"/>
        <item m="1" x="1195"/>
        <item m="1" x="1253"/>
        <item m="1" x="528"/>
        <item m="1" x="554"/>
        <item m="1" x="1251"/>
        <item m="1" x="577"/>
        <item m="1" x="1175"/>
        <item m="1" x="1177"/>
        <item m="1" x="600"/>
        <item m="1" x="1201"/>
        <item m="1" x="617"/>
        <item m="1" x="638"/>
        <item m="1" x="625"/>
        <item m="1" x="643"/>
        <item m="1" x="1180"/>
        <item m="1" x="1184"/>
        <item m="1" x="718"/>
        <item m="1" x="728"/>
        <item m="1" x="658"/>
        <item m="1" x="1234"/>
        <item m="1" x="663"/>
        <item m="1" x="1264"/>
        <item m="1" x="1226"/>
        <item m="1" x="1236"/>
        <item m="1" x="1227"/>
        <item m="1" x="1261"/>
        <item m="1" x="1259"/>
        <item m="1" x="1211"/>
        <item m="1" x="1206"/>
        <item m="1" x="1205"/>
        <item m="1" x="1257"/>
        <item m="1" x="1254"/>
        <item m="1" x="1252"/>
        <item m="1" x="1237"/>
        <item m="1" x="1235"/>
        <item m="1" x="1232"/>
        <item m="1" x="1231"/>
        <item m="1" x="1217"/>
        <item m="1" x="1222"/>
        <item m="1" x="678"/>
        <item m="1" x="801"/>
        <item m="1" x="680"/>
        <item m="1" x="829"/>
        <item m="1" x="695"/>
        <item m="1" x="712"/>
        <item m="1" x="729"/>
        <item m="1" x="717"/>
        <item m="1" x="732"/>
        <item m="1" x="745"/>
        <item m="1" x="909"/>
        <item m="1" x="758"/>
        <item m="1" x="929"/>
        <item m="1" x="939"/>
        <item m="1" x="948"/>
        <item m="1" x="957"/>
        <item m="1" x="965"/>
        <item m="1" x="1229"/>
        <item m="1" x="974"/>
        <item m="1" x="1218"/>
        <item m="1" x="982"/>
        <item m="1" x="992"/>
        <item m="1" x="997"/>
        <item m="1" x="604"/>
        <item m="1" x="628"/>
        <item m="1" x="1010"/>
        <item m="1" x="1202"/>
        <item m="1" x="1015"/>
        <item m="1" x="1255"/>
        <item m="1" x="1022"/>
        <item m="1" x="1029"/>
        <item m="1" x="646"/>
        <item m="1" x="775"/>
        <item m="1" x="793"/>
        <item m="1" x="779"/>
        <item m="1" x="800"/>
        <item m="1" x="815"/>
        <item m="1" x="828"/>
        <item m="1" x="844"/>
        <item m="1" x="860"/>
        <item m="1" x="872"/>
        <item m="1" x="677"/>
        <item m="1" x="906"/>
        <item m="1" x="691"/>
        <item m="1" x="908"/>
        <item m="1" x="703"/>
        <item m="1" x="711"/>
        <item m="1" x="727"/>
        <item m="1" x="742"/>
        <item m="1" x="956"/>
        <item m="1" x="755"/>
        <item m="1" x="1078"/>
        <item m="1" x="973"/>
        <item m="1" x="990"/>
        <item m="1" x="981"/>
        <item m="1" x="991"/>
        <item m="1" x="668"/>
        <item m="1" x="1004"/>
        <item m="1" x="684"/>
        <item m="1" x="1009"/>
        <item m="1" x="696"/>
        <item m="1" x="704"/>
        <item m="1" x="721"/>
        <item m="1" x="735"/>
        <item m="1" x="1028"/>
        <item m="1" x="747"/>
        <item m="1" x="1034"/>
        <item m="1" x="1040"/>
        <item m="1" x="1043"/>
        <item m="1" x="667"/>
        <item m="1" x="1049"/>
        <item m="1" x="683"/>
        <item m="1" x="1056"/>
        <item m="1" x="774"/>
        <item m="1" x="792"/>
        <item m="1" x="811"/>
        <item m="1" x="823"/>
        <item m="1" x="840"/>
        <item m="1" x="854"/>
        <item m="1" x="869"/>
        <item m="1" x="880"/>
        <item m="1" x="1069"/>
        <item m="1" x="756"/>
        <item m="1" x="905"/>
        <item m="1" x="918"/>
        <item m="1" x="927"/>
        <item m="1" x="937"/>
        <item m="1" x="946"/>
        <item m="1" x="760"/>
        <item m="1" x="781"/>
        <item m="1" x="803"/>
        <item m="1" x="816"/>
        <item m="1" x="831"/>
        <item m="1" x="848"/>
        <item m="1" x="863"/>
        <item m="1" x="875"/>
        <item m="1" x="1002"/>
        <item m="1" x="886"/>
        <item m="1" x="898"/>
        <item m="1" x="912"/>
        <item m="1" x="922"/>
        <item m="1" x="932"/>
        <item m="1" x="942"/>
        <item m="1" x="951"/>
        <item m="1" x="960"/>
        <item m="1" x="777"/>
        <item m="1" x="795"/>
        <item m="1" x="813"/>
        <item m="1" x="824"/>
        <item m="1" x="841"/>
        <item m="1" x="856"/>
        <item m="1" x="870"/>
        <item m="1" x="882"/>
        <item m="1" x="762"/>
        <item m="1" x="784"/>
        <item m="1" x="804"/>
        <item m="1" x="817"/>
        <item m="1" x="832"/>
        <item m="1" x="849"/>
        <item m="1" x="261"/>
        <item m="1" x="876"/>
        <item m="1" x="1037"/>
        <item m="1" x="887"/>
        <item m="1" x="899"/>
        <item m="1" x="914"/>
        <item m="1" x="461"/>
        <item m="1" x="933"/>
        <item m="1" x="943"/>
        <item m="1" x="489"/>
        <item m="1" x="740"/>
        <item m="1" x="1031"/>
        <item m="1" x="751"/>
        <item m="1" x="359"/>
        <item m="1" x="546"/>
        <item m="1" x="987"/>
        <item m="1" x="570"/>
        <item m="1" x="999"/>
        <item m="1" x="462"/>
        <item m="1" x="460"/>
        <item m="1" x="593"/>
        <item m="1" x="490"/>
        <item m="1" x="488"/>
        <item m="1" x="1019"/>
        <item m="1" x="615"/>
        <item m="1" x="521"/>
        <item m="1" x="520"/>
        <item m="1" x="545"/>
        <item m="1" x="571"/>
        <item m="1" x="569"/>
        <item m="1" x="1047"/>
        <item m="1" x="972"/>
        <item m="1" x="594"/>
        <item m="1" x="592"/>
        <item m="1" x="783"/>
        <item m="1" x="771"/>
        <item m="1" x="616"/>
        <item m="1" x="614"/>
        <item m="1" x="637"/>
        <item m="1" x="838"/>
        <item m="1" x="287"/>
        <item m="1" x="776"/>
        <item m="1" x="794"/>
        <item m="1" x="812"/>
        <item m="1" x="657"/>
        <item m="1" x="656"/>
        <item m="1" x="855"/>
        <item m="1" x="374"/>
        <item m="1" x="881"/>
        <item m="1" x="947"/>
        <item m="1" x="913"/>
        <item m="1" x="763"/>
        <item m="1" x="785"/>
        <item m="1" x="805"/>
        <item m="1" x="450"/>
        <item m="1" x="833"/>
        <item m="1" x="647"/>
        <item m="1" x="476"/>
        <item m="1" x="761"/>
        <item m="1" x="689"/>
        <item m="1" x="782"/>
        <item m="1" x="507"/>
        <item m="1" x="533"/>
        <item m="1" x="726"/>
        <item m="1" x="559"/>
        <item m="1" x="769"/>
        <item m="1" x="753"/>
        <item m="1" x="809"/>
        <item m="1" x="583"/>
        <item m="1" x="676"/>
        <item m="1" x="675"/>
        <item m="1" x="690"/>
        <item m="1" x="605"/>
        <item m="1" x="629"/>
        <item m="1" x="702"/>
        <item m="1" x="710"/>
        <item m="1" x="725"/>
        <item m="1" x="741"/>
        <item m="1" x="754"/>
        <item m="1" x="752"/>
        <item m="1" x="398"/>
        <item m="1" x="404"/>
        <item m="1" x="408"/>
        <item m="1" x="411"/>
        <item m="1" x="415"/>
        <item m="1" x="422"/>
        <item m="1" x="402"/>
        <item m="1" x="407"/>
        <item m="1" x="410"/>
        <item m="1" x="413"/>
        <item m="1" x="748"/>
        <item m="1" x="810"/>
        <item m="1" x="477"/>
        <item m="1" x="839"/>
        <item m="1" x="381"/>
        <item m="1" x="384"/>
        <item m="1" x="509"/>
        <item m="1" x="386"/>
        <item m="1" x="926"/>
        <item m="1" x="390"/>
        <item m="1" x="426"/>
        <item m="1" x="773"/>
        <item m="1" x="772"/>
        <item m="1" x="584"/>
        <item m="1" x="395"/>
        <item m="1" x="394"/>
        <item m="1" x="378"/>
        <item m="1" x="380"/>
        <item m="1" x="382"/>
        <item m="1" x="385"/>
        <item m="1" x="387"/>
        <item m="1" x="388"/>
        <item m="1" x="391"/>
        <item m="1" x="392"/>
        <item m="1" x="414"/>
        <item m="1" x="418"/>
        <item m="1" x="417"/>
        <item m="1" x="420"/>
        <item m="1" x="396"/>
        <item m="1" x="397"/>
        <item m="1" x="377"/>
        <item m="1" x="425"/>
        <item m="1" x="400"/>
        <item m="1" x="401"/>
        <item m="1" x="403"/>
        <item m="1" x="405"/>
        <item m="1" x="406"/>
        <item m="1" x="409"/>
        <item m="1" x="412"/>
        <item m="1" x="416"/>
        <item m="1" x="419"/>
        <item x="147"/>
        <item m="1" x="421"/>
        <item m="1" x="424"/>
        <item m="1" x="393"/>
        <item m="1" x="358"/>
        <item m="1" x="354"/>
        <item m="1" x="379"/>
        <item m="1" x="305"/>
        <item m="1" x="399"/>
        <item m="1" x="347"/>
        <item m="1" x="310"/>
        <item m="1" x="318"/>
        <item m="1" x="327"/>
        <item m="1" x="332"/>
        <item m="1" x="339"/>
        <item m="1" x="343"/>
        <item m="1" x="345"/>
        <item m="1" x="349"/>
        <item m="1" x="423"/>
        <item m="1" x="314"/>
        <item m="1" x="322"/>
        <item m="1" x="321"/>
        <item m="1" x="333"/>
        <item m="1" x="340"/>
        <item m="1" x="344"/>
        <item m="1" x="301"/>
        <item m="1" x="351"/>
        <item m="1" x="356"/>
        <item m="1" x="315"/>
        <item m="1" x="363"/>
        <item m="1" x="383"/>
        <item m="1" x="373"/>
        <item m="1" x="368"/>
        <item m="1" x="355"/>
        <item m="1" x="346"/>
        <item m="1" x="350"/>
        <item x="132"/>
        <item m="1" x="209"/>
        <item x="54"/>
        <item x="84"/>
        <item m="1" x="183"/>
        <item m="1" x="229"/>
        <item m="1" x="247"/>
        <item m="1" x="259"/>
        <item m="1" x="273"/>
        <item x="151"/>
        <item x="82"/>
        <item m="1" x="195"/>
        <item x="81"/>
        <item x="170"/>
        <item x="92"/>
        <item m="1" x="199"/>
        <item m="1" x="234"/>
        <item x="83"/>
        <item m="1" x="196"/>
        <item m="1" x="232"/>
        <item x="171"/>
        <item m="1" x="221"/>
        <item m="1" x="242"/>
        <item m="1" x="253"/>
        <item m="1" x="269"/>
        <item m="1" x="274"/>
        <item m="1" x="286"/>
        <item m="1" x="248"/>
        <item m="1" x="262"/>
        <item x="72"/>
        <item x="43"/>
        <item x="105"/>
        <item m="1" x="202"/>
        <item m="1" x="243"/>
        <item m="1" x="255"/>
        <item m="1" x="271"/>
        <item m="1" x="272"/>
        <item m="1" x="270"/>
        <item x="106"/>
        <item x="113"/>
        <item m="1" x="182"/>
        <item x="91"/>
        <item m="1" x="198"/>
        <item x="45"/>
        <item x="110"/>
        <item x="123"/>
        <item x="125"/>
        <item m="1" x="205"/>
        <item x="135"/>
        <item x="68"/>
        <item m="1" x="187"/>
        <item x="75"/>
        <item x="134"/>
        <item x="114"/>
        <item x="42"/>
        <item x="126"/>
        <item x="38"/>
        <item x="109"/>
        <item m="1" x="203"/>
        <item x="112"/>
        <item x="37"/>
        <item x="41"/>
        <item x="127"/>
        <item m="1" x="289"/>
        <item m="1" x="281"/>
        <item m="1" x="303"/>
        <item x="69"/>
        <item m="1" x="188"/>
        <item x="74"/>
        <item m="1" x="191"/>
        <item m="1" x="257"/>
        <item m="1" x="325"/>
        <item x="70"/>
        <item m="1" x="189"/>
        <item x="73"/>
        <item m="1" x="190"/>
        <item m="1" x="230"/>
        <item m="1" x="246"/>
        <item m="1" x="258"/>
        <item m="1" x="290"/>
        <item x="103"/>
        <item x="71"/>
        <item x="162"/>
        <item x="136"/>
        <item x="39"/>
        <item m="1" x="178"/>
        <item m="1" x="227"/>
        <item x="104"/>
        <item x="36"/>
        <item x="40"/>
        <item m="1" x="179"/>
        <item m="1" x="226"/>
        <item x="97"/>
        <item m="1" x="201"/>
        <item m="1" x="372"/>
        <item x="160"/>
        <item x="148"/>
        <item x="149"/>
        <item x="96"/>
        <item m="1" x="200"/>
        <item m="1" x="235"/>
        <item x="144"/>
        <item x="130"/>
        <item m="1" x="207"/>
        <item x="131"/>
        <item m="1" x="208"/>
        <item x="111"/>
        <item x="29"/>
        <item x="128"/>
        <item x="129"/>
        <item m="1" x="206"/>
        <item x="76"/>
        <item m="1" x="192"/>
        <item m="1" x="231"/>
        <item x="167"/>
        <item x="133"/>
        <item x="77"/>
        <item m="1" x="193"/>
        <item x="121"/>
        <item x="107"/>
        <item m="1" x="222"/>
        <item x="24"/>
        <item m="1" x="174"/>
        <item x="118"/>
        <item x="34"/>
        <item x="88"/>
        <item x="31"/>
        <item m="1" x="177"/>
        <item m="1" x="225"/>
        <item x="166"/>
        <item x="119"/>
        <item x="22"/>
        <item x="23"/>
        <item m="1" x="173"/>
        <item m="1" x="223"/>
        <item x="58"/>
        <item x="101"/>
        <item x="20"/>
        <item x="21"/>
        <item x="19"/>
        <item x="57"/>
        <item x="172"/>
        <item x="161"/>
        <item x="165"/>
        <item x="56"/>
        <item x="8"/>
        <item x="2"/>
        <item x="6"/>
        <item x="11"/>
        <item x="3"/>
        <item x="4"/>
        <item x="9"/>
        <item x="17"/>
        <item m="1" x="282"/>
        <item m="1" x="311"/>
        <item m="1" x="319"/>
        <item m="1" x="275"/>
        <item m="1" x="326"/>
        <item m="1" x="284"/>
        <item m="1" x="297"/>
        <item m="1" x="293"/>
        <item m="1" x="307"/>
        <item m="1" x="309"/>
        <item m="1" x="316"/>
        <item m="1" x="299"/>
        <item m="1" x="300"/>
        <item m="1" x="304"/>
        <item m="1" x="312"/>
        <item m="1" x="313"/>
        <item m="1" x="292"/>
        <item m="1" x="296"/>
        <item m="1" x="295"/>
        <item m="1" x="336"/>
        <item m="1" x="308"/>
        <item m="1" x="278"/>
        <item m="1" x="298"/>
        <item m="1" x="288"/>
        <item m="1" x="331"/>
        <item x="89"/>
        <item x="86"/>
        <item m="1" x="197"/>
        <item m="1" x="233"/>
        <item x="65"/>
        <item m="1" x="185"/>
        <item x="117"/>
        <item x="164"/>
        <item m="1" x="219"/>
        <item m="1" x="241"/>
        <item m="1" x="252"/>
        <item m="1" x="268"/>
        <item m="1" x="283"/>
        <item m="1" x="279"/>
        <item m="1" x="277"/>
        <item m="1" x="291"/>
        <item m="1" x="306"/>
        <item x="157"/>
        <item x="158"/>
        <item x="95"/>
        <item x="64"/>
        <item m="1" x="184"/>
        <item x="156"/>
        <item m="1" x="218"/>
        <item m="1" x="240"/>
        <item x="115"/>
        <item m="1" x="204"/>
        <item x="150"/>
        <item m="1" x="214"/>
        <item x="100"/>
        <item x="169"/>
        <item x="168"/>
        <item m="1" x="220"/>
        <item x="93"/>
        <item x="61"/>
        <item x="78"/>
        <item x="63"/>
        <item x="153"/>
        <item x="98"/>
        <item x="85"/>
        <item x="79"/>
        <item x="159"/>
        <item x="62"/>
        <item x="99"/>
        <item x="122"/>
        <item x="163"/>
        <item x="120"/>
        <item x="80"/>
        <item m="1" x="194"/>
        <item x="25"/>
        <item m="1" x="175"/>
        <item x="87"/>
        <item x="102"/>
        <item x="35"/>
        <item x="90"/>
        <item x="53"/>
        <item x="124"/>
        <item x="33"/>
        <item x="32"/>
        <item x="12"/>
        <item x="16"/>
        <item x="94"/>
        <item x="13"/>
        <item x="14"/>
        <item x="30"/>
        <item m="1" x="260"/>
        <item m="1" x="364"/>
        <item m="1" x="276"/>
        <item m="1" x="320"/>
        <item m="1" x="285"/>
        <item m="1" x="348"/>
        <item m="1" x="353"/>
        <item m="1" x="360"/>
        <item m="1" x="362"/>
        <item m="1" x="366"/>
        <item m="1" x="302"/>
        <item x="154"/>
        <item m="1" x="216"/>
        <item m="1" x="317"/>
        <item m="1" x="210"/>
        <item x="152"/>
        <item m="1" x="215"/>
        <item m="1" x="238"/>
        <item m="1" x="330"/>
        <item m="1" x="335"/>
        <item m="1" x="352"/>
        <item m="1" x="337"/>
        <item m="1" x="342"/>
        <item m="1" x="294"/>
        <item m="1" x="376"/>
        <item m="1" x="582"/>
        <item m="1" x="389"/>
        <item m="1" x="357"/>
        <item m="1" x="361"/>
        <item m="1" x="365"/>
        <item m="1" x="367"/>
        <item m="1" x="451"/>
        <item m="1" x="369"/>
        <item m="1" x="370"/>
        <item m="1" x="371"/>
        <item m="1" x="734"/>
        <item m="1" x="508"/>
        <item x="138"/>
        <item m="1" x="211"/>
        <item m="1" x="236"/>
        <item m="1" x="249"/>
        <item m="1" x="264"/>
        <item x="141"/>
        <item x="140"/>
        <item x="142"/>
        <item m="1" x="212"/>
        <item m="1" x="265"/>
        <item m="1" x="254"/>
        <item m="1" x="267"/>
        <item m="1" x="375"/>
        <item x="155"/>
        <item m="1" x="217"/>
        <item m="1" x="239"/>
        <item m="1" x="251"/>
        <item m="1" x="266"/>
        <item x="145"/>
        <item m="1" x="213"/>
        <item m="1" x="237"/>
        <item m="1" x="250"/>
        <item m="1" x="263"/>
        <item x="55"/>
        <item m="1" x="181"/>
        <item m="1" x="180"/>
        <item m="1" x="228"/>
        <item m="1" x="245"/>
        <item m="1" x="256"/>
        <item m="1" x="280"/>
        <item x="59"/>
        <item x="28"/>
        <item m="1" x="176"/>
        <item m="1" x="224"/>
        <item x="143"/>
        <item x="146"/>
        <item x="139"/>
        <item x="60"/>
        <item x="137"/>
        <item m="1" x="186"/>
        <item x="116"/>
        <item x="67"/>
        <item x="26"/>
        <item x="7"/>
        <item x="66"/>
        <item x="48"/>
        <item x="52"/>
        <item x="51"/>
        <item x="50"/>
        <item x="18"/>
        <item x="15"/>
        <item x="44"/>
        <item x="46"/>
        <item x="47"/>
        <item x="49"/>
        <item x="27"/>
        <item x="5"/>
        <item x="10"/>
        <item m="1" x="1196"/>
        <item m="1" x="323"/>
        <item m="1" x="328"/>
        <item m="1" x="334"/>
        <item m="1" x="341"/>
        <item m="1" x="1246"/>
        <item m="1" x="1249"/>
        <item m="1" x="1258"/>
        <item m="1" x="1262"/>
        <item m="1" x="1242"/>
        <item m="1" x="1245"/>
        <item m="1" x="1247"/>
        <item m="1" x="1267"/>
        <item m="1" x="324"/>
        <item m="1" x="329"/>
        <item m="1" x="1260"/>
        <item x="1"/>
        <item m="1" x="338"/>
        <item x="0"/>
        <item m="1" x="244"/>
        <item m="1" x="1244"/>
        <item x="10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1"/>
        <item x="2"/>
        <item x="4"/>
        <item x="3"/>
        <item x="0"/>
        <item m="1" x="7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7">
        <item m="1" x="147"/>
        <item m="1" x="211"/>
        <item m="1" x="164"/>
        <item m="1" x="215"/>
        <item m="1" x="134"/>
        <item x="3"/>
        <item m="1" x="279"/>
        <item m="1" x="261"/>
        <item x="33"/>
        <item m="1" x="148"/>
        <item m="1" x="100"/>
        <item x="5"/>
        <item x="4"/>
        <item m="1" x="145"/>
        <item x="34"/>
        <item x="26"/>
        <item x="18"/>
        <item m="1" x="259"/>
        <item m="1" x="223"/>
        <item x="42"/>
        <item x="21"/>
        <item x="28"/>
        <item x="16"/>
        <item x="13"/>
        <item x="19"/>
        <item x="14"/>
        <item x="32"/>
        <item m="1" x="108"/>
        <item x="6"/>
        <item x="22"/>
        <item m="1" x="270"/>
        <item m="1" x="287"/>
        <item m="1" x="293"/>
        <item m="1" x="254"/>
        <item x="31"/>
        <item m="1" x="276"/>
        <item m="1" x="236"/>
        <item m="1" x="213"/>
        <item m="1" x="256"/>
        <item x="85"/>
        <item x="79"/>
        <item x="72"/>
        <item x="75"/>
        <item x="73"/>
        <item m="1" x="271"/>
        <item m="1" x="228"/>
        <item m="1" x="123"/>
        <item x="7"/>
        <item m="1" x="265"/>
        <item m="1" x="289"/>
        <item m="1" x="126"/>
        <item m="1" x="229"/>
        <item m="1" x="248"/>
        <item m="1" x="266"/>
        <item m="1" x="230"/>
        <item m="1" x="257"/>
        <item m="1" x="280"/>
        <item m="1" x="262"/>
        <item m="1" x="318"/>
        <item x="78"/>
        <item m="1" x="249"/>
        <item m="1" x="290"/>
        <item m="1" x="323"/>
        <item m="1" x="303"/>
        <item m="1" x="326"/>
        <item m="1" x="173"/>
        <item m="1" x="302"/>
        <item m="1" x="274"/>
        <item m="1" x="104"/>
        <item m="1" x="312"/>
        <item m="1" x="250"/>
        <item m="1" x="317"/>
        <item x="99"/>
        <item x="93"/>
        <item x="94"/>
        <item m="1" x="291"/>
        <item x="36"/>
        <item m="1" x="295"/>
        <item m="1" x="325"/>
        <item x="23"/>
        <item m="1" x="272"/>
        <item m="1" x="235"/>
        <item m="1" x="143"/>
        <item m="1" x="246"/>
        <item m="1" x="288"/>
        <item m="1" x="252"/>
        <item m="1" x="231"/>
        <item m="1" x="319"/>
        <item x="64"/>
        <item m="1" x="209"/>
        <item m="1" x="306"/>
        <item m="1" x="308"/>
        <item m="1" x="309"/>
        <item m="1" x="242"/>
        <item m="1" x="224"/>
        <item m="1" x="284"/>
        <item m="1" x="149"/>
        <item m="1" x="237"/>
        <item m="1" x="324"/>
        <item x="35"/>
        <item m="1" x="263"/>
        <item m="1" x="247"/>
        <item m="1" x="297"/>
        <item m="1" x="269"/>
        <item m="1" x="299"/>
        <item m="1" x="253"/>
        <item m="1" x="227"/>
        <item x="12"/>
        <item m="1" x="313"/>
        <item m="1" x="210"/>
        <item m="1" x="183"/>
        <item m="1" x="144"/>
        <item m="1" x="222"/>
        <item m="1" x="281"/>
        <item m="1" x="161"/>
        <item m="1" x="167"/>
        <item m="1" x="251"/>
        <item m="1" x="205"/>
        <item m="1" x="226"/>
        <item m="1" x="294"/>
        <item m="1" x="182"/>
        <item m="1" x="243"/>
        <item m="1" x="296"/>
        <item m="1" x="283"/>
        <item m="1" x="208"/>
        <item m="1" x="305"/>
        <item m="1" x="301"/>
        <item m="1" x="141"/>
        <item m="1" x="241"/>
        <item m="1" x="194"/>
        <item m="1" x="277"/>
        <item m="1" x="298"/>
        <item m="1" x="267"/>
        <item m="1" x="140"/>
        <item m="1" x="310"/>
        <item m="1" x="214"/>
        <item m="1" x="233"/>
        <item m="1" x="268"/>
        <item m="1" x="300"/>
        <item x="58"/>
        <item m="1" x="206"/>
        <item m="1" x="314"/>
        <item m="1" x="264"/>
        <item m="1" x="190"/>
        <item m="1" x="196"/>
        <item m="1" x="195"/>
        <item m="1" x="322"/>
        <item m="1" x="315"/>
        <item m="1" x="239"/>
        <item x="53"/>
        <item x="1"/>
        <item x="9"/>
        <item x="0"/>
        <item x="29"/>
        <item m="1" x="178"/>
        <item x="30"/>
        <item x="17"/>
        <item x="60"/>
        <item x="27"/>
        <item x="97"/>
        <item x="96"/>
        <item m="1" x="129"/>
        <item m="1" x="273"/>
        <item m="1" x="115"/>
        <item m="1" x="142"/>
        <item x="55"/>
        <item m="1" x="212"/>
        <item m="1" x="110"/>
        <item m="1" x="124"/>
        <item x="92"/>
        <item m="1" x="255"/>
        <item m="1" x="225"/>
        <item m="1" x="160"/>
        <item m="1" x="240"/>
        <item m="1" x="121"/>
        <item x="71"/>
        <item m="1" x="198"/>
        <item m="1" x="193"/>
        <item m="1" x="202"/>
        <item m="1" x="157"/>
        <item m="1" x="163"/>
        <item x="83"/>
        <item m="1" x="162"/>
        <item m="1" x="192"/>
        <item m="1" x="177"/>
        <item m="1" x="156"/>
        <item m="1" x="175"/>
        <item m="1" x="203"/>
        <item m="1" x="159"/>
        <item m="1" x="201"/>
        <item m="1" x="232"/>
        <item m="1" x="282"/>
        <item x="65"/>
        <item x="68"/>
        <item m="1" x="320"/>
        <item m="1" x="260"/>
        <item m="1" x="258"/>
        <item m="1" x="292"/>
        <item m="1" x="154"/>
        <item m="1" x="204"/>
        <item x="74"/>
        <item m="1" x="304"/>
        <item m="1" x="155"/>
        <item m="1" x="220"/>
        <item m="1" x="166"/>
        <item x="8"/>
        <item x="10"/>
        <item m="1" x="244"/>
        <item x="25"/>
        <item m="1" x="176"/>
        <item x="48"/>
        <item m="1" x="286"/>
        <item m="1" x="111"/>
        <item m="1" x="275"/>
        <item m="1" x="217"/>
        <item m="1" x="307"/>
        <item x="82"/>
        <item m="1" x="278"/>
        <item m="1" x="321"/>
        <item x="39"/>
        <item m="1" x="245"/>
        <item m="1" x="114"/>
        <item x="2"/>
        <item x="95"/>
        <item m="1" x="221"/>
        <item m="1" x="105"/>
        <item x="37"/>
        <item m="1" x="130"/>
        <item m="1" x="158"/>
        <item m="1" x="122"/>
        <item x="41"/>
        <item x="20"/>
        <item m="1" x="219"/>
        <item m="1" x="216"/>
        <item m="1" x="218"/>
        <item m="1" x="238"/>
        <item m="1" x="316"/>
        <item m="1" x="311"/>
        <item m="1" x="234"/>
        <item m="1" x="153"/>
        <item m="1" x="285"/>
        <item m="1" x="187"/>
        <item m="1" x="197"/>
        <item m="1" x="152"/>
        <item m="1" x="107"/>
        <item x="81"/>
        <item x="38"/>
        <item x="63"/>
        <item x="88"/>
        <item x="77"/>
        <item x="43"/>
        <item x="76"/>
        <item m="1" x="199"/>
        <item m="1" x="191"/>
        <item x="61"/>
        <item x="69"/>
        <item m="1" x="207"/>
        <item x="15"/>
        <item x="49"/>
        <item x="50"/>
        <item x="51"/>
        <item m="1" x="169"/>
        <item m="1" x="135"/>
        <item m="1" x="136"/>
        <item m="1" x="174"/>
        <item m="1" x="200"/>
        <item m="1" x="172"/>
        <item m="1" x="146"/>
        <item x="59"/>
        <item m="1" x="179"/>
        <item m="1" x="184"/>
        <item x="57"/>
        <item m="1" x="131"/>
        <item m="1" x="168"/>
        <item m="1" x="171"/>
        <item x="45"/>
        <item x="62"/>
        <item m="1" x="188"/>
        <item m="1" x="102"/>
        <item m="1" x="112"/>
        <item x="52"/>
        <item m="1" x="185"/>
        <item m="1" x="189"/>
        <item m="1" x="138"/>
        <item x="84"/>
        <item m="1" x="116"/>
        <item m="1" x="165"/>
        <item m="1" x="117"/>
        <item m="1" x="106"/>
        <item m="1" x="151"/>
        <item m="1" x="180"/>
        <item m="1" x="118"/>
        <item x="11"/>
        <item x="56"/>
        <item m="1" x="120"/>
        <item m="1" x="186"/>
        <item m="1" x="127"/>
        <item m="1" x="181"/>
        <item m="1" x="125"/>
        <item x="54"/>
        <item x="66"/>
        <item m="1" x="137"/>
        <item m="1" x="170"/>
        <item x="46"/>
        <item x="86"/>
        <item x="40"/>
        <item x="24"/>
        <item x="67"/>
        <item m="1" x="150"/>
        <item m="1" x="139"/>
        <item m="1" x="132"/>
        <item m="1" x="119"/>
        <item x="87"/>
        <item x="44"/>
        <item x="98"/>
        <item m="1" x="113"/>
        <item m="1" x="133"/>
        <item x="47"/>
        <item m="1" x="128"/>
        <item x="70"/>
        <item x="90"/>
        <item x="89"/>
        <item m="1" x="103"/>
        <item m="1" x="101"/>
        <item m="1" x="109"/>
        <item x="80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4"/>
        <item x="2"/>
        <item x="3"/>
        <item x="10"/>
        <item x="6"/>
        <item x="1"/>
        <item x="9"/>
        <item x="0"/>
        <item x="7"/>
        <item x="5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7"/>
    <field x="0"/>
    <field x="17"/>
    <field x="2"/>
    <field x="6"/>
    <field x="18"/>
    <field x="8"/>
  </rowFields>
  <rowItems count="920">
    <i>
      <x v="872"/>
      <x v="469"/>
      <x v="226"/>
      <x v="26"/>
      <x v="170"/>
      <x v="2"/>
      <x v="7"/>
    </i>
    <i>
      <x v="908"/>
      <x v="521"/>
      <x v="251"/>
      <x v="84"/>
      <x v="1"/>
      <x v="3"/>
      <x v="6"/>
    </i>
    <i>
      <x v="910"/>
      <x v="215"/>
      <x v="76"/>
      <x v="19"/>
      <x v="154"/>
      <x v="2"/>
      <x v="2"/>
    </i>
    <i>
      <x v="911"/>
      <x v="322"/>
      <x v="293"/>
      <x v="80"/>
      <x v="2"/>
      <x v="6"/>
      <x v="2"/>
    </i>
    <i>
      <x v="917"/>
      <x v="467"/>
      <x v="25"/>
      <x v="17"/>
      <x v="3"/>
      <x v="2"/>
      <x v="2"/>
    </i>
    <i>
      <x v="918"/>
      <x v="322"/>
      <x v="271"/>
      <x v="73"/>
      <x v="4"/>
      <x v="6"/>
      <x v="2"/>
    </i>
    <i>
      <x v="920"/>
      <x v="322"/>
      <x v="293"/>
      <x v="80"/>
      <x v="118"/>
      <x v="6"/>
      <x v="2"/>
    </i>
    <i>
      <x v="921"/>
      <x v="735"/>
      <x v="72"/>
      <x v="67"/>
      <x v="5"/>
      <x v="5"/>
      <x v="2"/>
    </i>
    <i>
      <x v="922"/>
      <x v="322"/>
      <x v="29"/>
      <x v="30"/>
      <x v="6"/>
      <x v="1"/>
      <x v="2"/>
    </i>
    <i>
      <x v="925"/>
      <x v="322"/>
      <x v="139"/>
      <x v="94"/>
      <x v="135"/>
      <x v="6"/>
      <x v="2"/>
    </i>
    <i>
      <x v="928"/>
      <x v="735"/>
      <x v="72"/>
      <x v="67"/>
      <x v="141"/>
      <x v="5"/>
      <x v="2"/>
    </i>
    <i>
      <x v="937"/>
      <x v="591"/>
      <x v="99"/>
      <x v="16"/>
      <x v="58"/>
      <x v="4"/>
      <x v="2"/>
    </i>
    <i>
      <x v="938"/>
      <x v="491"/>
      <x v="139"/>
      <x v="94"/>
      <x v="7"/>
      <x v="6"/>
      <x v="2"/>
    </i>
    <i r="1">
      <x v="558"/>
      <x v="99"/>
      <x v="16"/>
      <x v="7"/>
      <x v="4"/>
      <x v="2"/>
    </i>
    <i r="1">
      <x v="559"/>
      <x v="99"/>
      <x v="16"/>
      <x v="7"/>
      <x v="4"/>
      <x v="2"/>
    </i>
    <i r="1">
      <x v="580"/>
      <x v="99"/>
      <x v="16"/>
      <x v="7"/>
      <x v="4"/>
      <x v="2"/>
    </i>
    <i r="1">
      <x v="582"/>
      <x v="99"/>
      <x v="16"/>
      <x v="7"/>
      <x v="4"/>
      <x v="2"/>
    </i>
    <i r="1">
      <x v="585"/>
      <x v="99"/>
      <x v="16"/>
      <x v="7"/>
      <x v="4"/>
      <x v="2"/>
    </i>
    <i r="1">
      <x v="586"/>
      <x v="99"/>
      <x v="16"/>
      <x v="7"/>
      <x v="4"/>
      <x v="2"/>
    </i>
    <i r="1">
      <x v="588"/>
      <x v="99"/>
      <x v="16"/>
      <x v="7"/>
      <x v="4"/>
      <x v="2"/>
    </i>
    <i>
      <x v="939"/>
      <x v="282"/>
      <x v="139"/>
      <x v="94"/>
      <x v="161"/>
      <x v="6"/>
      <x v="2"/>
    </i>
    <i r="1">
      <x v="491"/>
      <x v="139"/>
      <x v="94"/>
      <x v="161"/>
      <x v="6"/>
      <x v="2"/>
    </i>
    <i>
      <x v="946"/>
      <x v="767"/>
      <x v="193"/>
      <x v="23"/>
      <x v="8"/>
      <x v="1"/>
      <x v="3"/>
    </i>
    <i>
      <x v="947"/>
      <x v="249"/>
      <x v="193"/>
      <x v="23"/>
      <x v="9"/>
      <x v="1"/>
      <x v="3"/>
    </i>
    <i r="1">
      <x v="378"/>
      <x v="193"/>
      <x v="23"/>
      <x v="9"/>
      <x v="1"/>
      <x v="3"/>
    </i>
    <i>
      <x v="949"/>
      <x v="322"/>
      <x v="29"/>
      <x v="30"/>
      <x v="10"/>
      <x v="1"/>
      <x v="3"/>
    </i>
    <i>
      <x v="951"/>
      <x v="429"/>
      <x v="321"/>
      <x v="63"/>
      <x v="11"/>
      <x v="1"/>
      <x v="3"/>
    </i>
    <i r="1">
      <x v="571"/>
      <x v="34"/>
      <x v="24"/>
      <x v="11"/>
      <x v="4"/>
      <x v="3"/>
    </i>
    <i>
      <x v="952"/>
      <x v="276"/>
      <x v="255"/>
      <x v="70"/>
      <x v="12"/>
      <x v="4"/>
      <x v="3"/>
    </i>
    <i r="1">
      <x v="333"/>
      <x v="255"/>
      <x v="70"/>
      <x v="12"/>
      <x v="4"/>
      <x v="3"/>
    </i>
    <i r="1">
      <x v="471"/>
      <x v="255"/>
      <x v="70"/>
      <x v="12"/>
      <x v="4"/>
      <x v="3"/>
    </i>
    <i r="1">
      <x v="517"/>
      <x v="255"/>
      <x v="70"/>
      <x v="12"/>
      <x v="4"/>
      <x v="3"/>
    </i>
    <i r="1">
      <x v="628"/>
      <x v="255"/>
      <x v="70"/>
      <x v="12"/>
      <x v="4"/>
      <x v="3"/>
    </i>
    <i>
      <x v="953"/>
      <x v="258"/>
      <x v="255"/>
      <x v="70"/>
      <x v="13"/>
      <x v="4"/>
      <x v="3"/>
    </i>
    <i r="1">
      <x v="265"/>
      <x v="255"/>
      <x v="70"/>
      <x v="13"/>
      <x v="4"/>
      <x v="3"/>
    </i>
    <i r="1">
      <x v="485"/>
      <x v="255"/>
      <x v="70"/>
      <x v="13"/>
      <x v="4"/>
      <x v="3"/>
    </i>
    <i>
      <x v="954"/>
      <x v="261"/>
      <x v="255"/>
      <x v="70"/>
      <x v="17"/>
      <x v="4"/>
      <x v="3"/>
    </i>
    <i r="1">
      <x v="264"/>
      <x v="255"/>
      <x v="70"/>
      <x v="17"/>
      <x v="4"/>
      <x v="3"/>
    </i>
    <i r="1">
      <x v="627"/>
      <x v="255"/>
      <x v="70"/>
      <x v="17"/>
      <x v="4"/>
      <x v="3"/>
    </i>
    <i>
      <x v="956"/>
      <x v="621"/>
      <x v="8"/>
      <x v="4"/>
      <x v="96"/>
      <x v="4"/>
      <x v="3"/>
    </i>
    <i r="1">
      <x v="625"/>
      <x v="8"/>
      <x v="4"/>
      <x v="96"/>
      <x v="4"/>
      <x v="3"/>
    </i>
    <i>
      <x v="957"/>
      <x v="578"/>
      <x v="8"/>
      <x v="4"/>
      <x v="109"/>
      <x v="4"/>
      <x v="3"/>
    </i>
    <i r="1">
      <x v="579"/>
      <x v="8"/>
      <x v="4"/>
      <x v="109"/>
      <x v="4"/>
      <x v="3"/>
    </i>
    <i r="1">
      <x v="595"/>
      <x v="8"/>
      <x v="4"/>
      <x v="109"/>
      <x v="4"/>
      <x v="3"/>
    </i>
    <i r="1">
      <x v="598"/>
      <x v="8"/>
      <x v="4"/>
      <x v="109"/>
      <x v="4"/>
      <x v="3"/>
    </i>
    <i r="1">
      <x v="626"/>
      <x v="8"/>
      <x v="4"/>
      <x v="109"/>
      <x v="4"/>
      <x v="3"/>
    </i>
    <i>
      <x v="959"/>
      <x v="600"/>
      <x v="299"/>
      <x v="51"/>
      <x v="147"/>
      <x v="1"/>
      <x v="3"/>
    </i>
    <i>
      <x v="960"/>
      <x v="620"/>
      <x v="26"/>
      <x v="10"/>
      <x v="110"/>
      <x v="4"/>
      <x v="3"/>
    </i>
    <i>
      <x v="961"/>
      <x v="249"/>
      <x v="14"/>
      <x v="93"/>
      <x v="30"/>
      <x v="4"/>
      <x v="3"/>
    </i>
    <i>
      <x v="962"/>
      <x v="557"/>
      <x v="14"/>
      <x v="93"/>
      <x v="134"/>
      <x v="4"/>
      <x v="3"/>
    </i>
    <i r="1">
      <x v="568"/>
      <x v="14"/>
      <x v="93"/>
      <x v="134"/>
      <x v="4"/>
      <x v="3"/>
    </i>
    <i r="1">
      <x v="569"/>
      <x v="14"/>
      <x v="93"/>
      <x v="134"/>
      <x v="4"/>
      <x v="3"/>
    </i>
    <i r="1">
      <x v="570"/>
      <x v="14"/>
      <x v="93"/>
      <x v="134"/>
      <x v="4"/>
      <x v="3"/>
    </i>
    <i r="1">
      <x v="589"/>
      <x v="14"/>
      <x v="93"/>
      <x v="134"/>
      <x v="4"/>
      <x v="3"/>
    </i>
    <i>
      <x v="963"/>
      <x v="262"/>
      <x v="8"/>
      <x v="4"/>
      <x v="14"/>
      <x v="4"/>
      <x v="3"/>
    </i>
    <i r="1">
      <x v="263"/>
      <x v="8"/>
      <x v="4"/>
      <x v="14"/>
      <x v="4"/>
      <x v="3"/>
    </i>
    <i r="1">
      <x v="339"/>
      <x v="8"/>
      <x v="4"/>
      <x v="14"/>
      <x v="4"/>
      <x v="3"/>
    </i>
    <i r="1">
      <x v="368"/>
      <x v="8"/>
      <x v="4"/>
      <x v="14"/>
      <x v="4"/>
      <x v="3"/>
    </i>
    <i r="1">
      <x v="496"/>
      <x v="8"/>
      <x v="4"/>
      <x v="14"/>
      <x v="4"/>
      <x v="3"/>
    </i>
    <i>
      <x v="964"/>
      <x v="244"/>
      <x v="8"/>
      <x v="4"/>
      <x v="16"/>
      <x v="4"/>
      <x v="3"/>
    </i>
    <i r="1">
      <x v="268"/>
      <x v="8"/>
      <x v="4"/>
      <x v="16"/>
      <x v="4"/>
      <x v="3"/>
    </i>
    <i r="1">
      <x v="351"/>
      <x v="8"/>
      <x v="4"/>
      <x v="16"/>
      <x v="4"/>
      <x v="3"/>
    </i>
    <i r="1">
      <x v="365"/>
      <x v="8"/>
      <x v="4"/>
      <x v="16"/>
      <x v="4"/>
      <x v="3"/>
    </i>
    <i r="1">
      <x v="549"/>
      <x v="8"/>
      <x v="4"/>
      <x v="16"/>
      <x v="4"/>
      <x v="3"/>
    </i>
    <i r="1">
      <x v="571"/>
      <x v="34"/>
      <x v="24"/>
      <x v="16"/>
      <x v="4"/>
      <x v="3"/>
    </i>
    <i r="1">
      <x v="594"/>
      <x v="260"/>
      <x v="65"/>
      <x v="16"/>
      <x v="4"/>
      <x v="3"/>
    </i>
    <i r="1">
      <x v="599"/>
      <x v="260"/>
      <x v="65"/>
      <x v="16"/>
      <x v="4"/>
      <x v="3"/>
    </i>
    <i r="1">
      <x v="622"/>
      <x v="8"/>
      <x v="4"/>
      <x v="16"/>
      <x v="4"/>
      <x v="3"/>
    </i>
    <i r="1">
      <x v="624"/>
      <x v="8"/>
      <x v="4"/>
      <x v="16"/>
      <x v="4"/>
      <x v="3"/>
    </i>
    <i r="1">
      <x v="785"/>
      <x v="8"/>
      <x v="4"/>
      <x v="16"/>
      <x v="4"/>
      <x v="3"/>
    </i>
    <i>
      <x v="965"/>
      <x v="241"/>
      <x v="8"/>
      <x v="4"/>
      <x v="136"/>
      <x v="4"/>
      <x v="3"/>
    </i>
    <i r="1">
      <x v="363"/>
      <x v="8"/>
      <x v="4"/>
      <x v="136"/>
      <x v="4"/>
      <x v="3"/>
    </i>
    <i r="1">
      <x v="394"/>
      <x v="8"/>
      <x v="4"/>
      <x v="136"/>
      <x v="4"/>
      <x v="3"/>
    </i>
    <i>
      <x v="967"/>
      <x v="273"/>
      <x v="26"/>
      <x v="10"/>
      <x v="149"/>
      <x v="4"/>
      <x v="3"/>
    </i>
    <i r="1">
      <x v="321"/>
      <x v="26"/>
      <x v="10"/>
      <x v="149"/>
      <x v="4"/>
      <x v="3"/>
    </i>
    <i r="1">
      <x v="366"/>
      <x v="26"/>
      <x v="10"/>
      <x v="149"/>
      <x v="4"/>
      <x v="3"/>
    </i>
    <i>
      <x v="968"/>
      <x v="243"/>
      <x v="26"/>
      <x v="10"/>
      <x v="152"/>
      <x v="4"/>
      <x v="3"/>
    </i>
    <i r="1">
      <x v="245"/>
      <x v="26"/>
      <x v="10"/>
      <x v="152"/>
      <x v="4"/>
      <x v="3"/>
    </i>
    <i r="1">
      <x v="246"/>
      <x v="26"/>
      <x v="10"/>
      <x v="152"/>
      <x v="4"/>
      <x v="3"/>
    </i>
    <i r="1">
      <x v="495"/>
      <x v="26"/>
      <x v="10"/>
      <x v="152"/>
      <x v="4"/>
      <x v="3"/>
    </i>
    <i r="1">
      <x v="547"/>
      <x v="26"/>
      <x v="10"/>
      <x v="152"/>
      <x v="4"/>
      <x v="3"/>
    </i>
    <i r="1">
      <x v="548"/>
      <x v="26"/>
      <x v="10"/>
      <x v="152"/>
      <x v="4"/>
      <x v="3"/>
    </i>
    <i r="1">
      <x v="615"/>
      <x v="26"/>
      <x v="10"/>
      <x v="152"/>
      <x v="4"/>
      <x v="3"/>
    </i>
    <i>
      <x v="969"/>
      <x v="556"/>
      <x v="26"/>
      <x v="10"/>
      <x v="167"/>
      <x v="4"/>
      <x v="3"/>
    </i>
    <i r="1">
      <x v="562"/>
      <x v="26"/>
      <x v="10"/>
      <x v="167"/>
      <x v="4"/>
      <x v="3"/>
    </i>
    <i r="1">
      <x v="619"/>
      <x v="26"/>
      <x v="10"/>
      <x v="167"/>
      <x v="4"/>
      <x v="3"/>
    </i>
    <i>
      <x v="970"/>
      <x v="369"/>
      <x v="26"/>
      <x v="10"/>
      <x v="168"/>
      <x v="4"/>
      <x v="1"/>
    </i>
    <i>
      <x v="974"/>
      <x v="581"/>
      <x v="259"/>
      <x v="45"/>
      <x v="15"/>
      <x v="4"/>
      <x v="1"/>
    </i>
    <i>
      <x v="976"/>
      <x v="510"/>
      <x v="149"/>
      <x v="97"/>
      <x v="159"/>
      <x v="1"/>
      <x v="1"/>
    </i>
    <i>
      <x v="980"/>
      <x v="583"/>
      <x v="259"/>
      <x v="45"/>
      <x v="115"/>
      <x v="4"/>
      <x v="1"/>
    </i>
    <i r="1">
      <x v="614"/>
      <x v="259"/>
      <x v="45"/>
      <x v="115"/>
      <x v="4"/>
      <x v="1"/>
    </i>
    <i>
      <x v="982"/>
      <x v="597"/>
      <x v="280"/>
      <x v="72"/>
      <x v="117"/>
      <x v="4"/>
      <x v="1"/>
    </i>
    <i>
      <x v="988"/>
      <x v="774"/>
      <x v="280"/>
      <x v="72"/>
      <x v="107"/>
      <x v="4"/>
      <x v="1"/>
    </i>
    <i>
      <x v="989"/>
      <x v="584"/>
      <x v="34"/>
      <x v="24"/>
      <x v="116"/>
      <x v="4"/>
      <x v="1"/>
    </i>
    <i>
      <x v="990"/>
      <x v="696"/>
      <x v="259"/>
      <x v="45"/>
      <x v="139"/>
      <x v="4"/>
      <x v="1"/>
    </i>
    <i>
      <x v="991"/>
      <x v="631"/>
      <x v="259"/>
      <x v="45"/>
      <x v="108"/>
      <x v="4"/>
      <x v="1"/>
    </i>
    <i>
      <x v="992"/>
      <x v="551"/>
      <x v="34"/>
      <x v="24"/>
      <x v="121"/>
      <x v="4"/>
      <x v="1"/>
    </i>
    <i r="1">
      <x v="552"/>
      <x v="34"/>
      <x v="24"/>
      <x v="121"/>
      <x v="4"/>
      <x v="1"/>
    </i>
    <i r="1">
      <x v="689"/>
      <x v="259"/>
      <x v="45"/>
      <x v="121"/>
      <x v="4"/>
      <x v="1"/>
    </i>
    <i r="1">
      <x v="698"/>
      <x v="259"/>
      <x v="45"/>
      <x v="121"/>
      <x v="4"/>
      <x v="1"/>
    </i>
    <i r="1">
      <x v="839"/>
      <x v="34"/>
      <x v="24"/>
      <x v="121"/>
      <x v="4"/>
      <x v="1"/>
    </i>
    <i>
      <x v="995"/>
      <x v="242"/>
      <x v="34"/>
      <x v="24"/>
      <x v="18"/>
      <x v="4"/>
      <x v="1"/>
    </i>
    <i r="1">
      <x v="260"/>
      <x v="34"/>
      <x v="24"/>
      <x v="18"/>
      <x v="4"/>
      <x v="1"/>
    </i>
    <i r="1">
      <x v="323"/>
      <x v="34"/>
      <x v="24"/>
      <x v="18"/>
      <x v="4"/>
      <x v="1"/>
    </i>
    <i r="1">
      <x v="326"/>
      <x v="34"/>
      <x v="24"/>
      <x v="18"/>
      <x v="4"/>
      <x v="1"/>
    </i>
    <i r="1">
      <x v="374"/>
      <x v="34"/>
      <x v="24"/>
      <x v="18"/>
      <x v="4"/>
      <x v="1"/>
    </i>
    <i r="1">
      <x v="475"/>
      <x v="34"/>
      <x v="24"/>
      <x v="18"/>
      <x v="4"/>
      <x v="1"/>
    </i>
    <i r="1">
      <x v="492"/>
      <x v="34"/>
      <x v="24"/>
      <x v="18"/>
      <x v="4"/>
      <x v="1"/>
    </i>
    <i>
      <x v="996"/>
      <x v="403"/>
      <x v="34"/>
      <x v="24"/>
      <x v="131"/>
      <x v="4"/>
      <x v="1"/>
    </i>
    <i r="1">
      <x v="538"/>
      <x v="34"/>
      <x v="24"/>
      <x v="131"/>
      <x v="4"/>
      <x v="1"/>
    </i>
    <i r="1">
      <x v="555"/>
      <x v="34"/>
      <x v="24"/>
      <x v="131"/>
      <x v="4"/>
      <x v="1"/>
    </i>
    <i r="1">
      <x v="565"/>
      <x v="34"/>
      <x v="24"/>
      <x v="131"/>
      <x v="4"/>
      <x v="1"/>
    </i>
    <i r="1">
      <x v="592"/>
      <x v="34"/>
      <x v="24"/>
      <x v="131"/>
      <x v="4"/>
      <x v="1"/>
    </i>
    <i r="1">
      <x v="593"/>
      <x v="34"/>
      <x v="24"/>
      <x v="131"/>
      <x v="4"/>
      <x v="1"/>
    </i>
    <i r="1">
      <x v="617"/>
      <x v="34"/>
      <x v="24"/>
      <x v="131"/>
      <x v="4"/>
      <x v="1"/>
    </i>
    <i r="1">
      <x v="618"/>
      <x v="34"/>
      <x v="24"/>
      <x v="131"/>
      <x v="4"/>
      <x v="1"/>
    </i>
    <i r="1">
      <x v="777"/>
      <x v="34"/>
      <x v="24"/>
      <x v="131"/>
      <x v="4"/>
      <x v="1"/>
    </i>
    <i>
      <x v="997"/>
      <x v="553"/>
      <x v="34"/>
      <x v="24"/>
      <x v="143"/>
      <x v="4"/>
      <x v="1"/>
    </i>
    <i r="1">
      <x v="554"/>
      <x v="34"/>
      <x v="24"/>
      <x v="143"/>
      <x v="4"/>
      <x v="1"/>
    </i>
    <i r="1">
      <x v="567"/>
      <x v="34"/>
      <x v="24"/>
      <x v="143"/>
      <x v="4"/>
      <x v="1"/>
    </i>
    <i r="1">
      <x v="616"/>
      <x v="34"/>
      <x v="24"/>
      <x v="143"/>
      <x v="4"/>
      <x v="1"/>
    </i>
    <i r="1">
      <x v="839"/>
      <x v="34"/>
      <x v="24"/>
      <x v="143"/>
      <x v="4"/>
      <x v="1"/>
    </i>
    <i>
      <x v="1000"/>
      <x v="322"/>
      <x v="155"/>
      <x v="36"/>
      <x v="160"/>
      <x v="1"/>
      <x/>
    </i>
    <i>
      <x v="1003"/>
      <x v="691"/>
      <x v="39"/>
      <x v="25"/>
      <x v="19"/>
      <x v="1"/>
      <x/>
    </i>
    <i>
      <x v="1004"/>
      <x v="450"/>
      <x v="312"/>
      <x v="50"/>
      <x v="21"/>
      <x v="2"/>
      <x/>
    </i>
    <i>
      <x v="1005"/>
      <x v="450"/>
      <x v="312"/>
      <x v="50"/>
      <x v="20"/>
      <x v="2"/>
      <x/>
    </i>
    <i>
      <x v="1006"/>
      <x v="322"/>
      <x v="155"/>
      <x v="36"/>
      <x v="25"/>
      <x v="1"/>
      <x/>
    </i>
    <i>
      <x v="1009"/>
      <x v="444"/>
      <x v="39"/>
      <x v="25"/>
      <x v="38"/>
      <x v="1"/>
      <x/>
    </i>
    <i>
      <x v="1010"/>
      <x v="763"/>
      <x v="200"/>
      <x v="38"/>
      <x v="137"/>
      <x v="1"/>
      <x/>
    </i>
    <i>
      <x v="1012"/>
      <x v="521"/>
      <x v="251"/>
      <x v="84"/>
      <x v="22"/>
      <x v="3"/>
      <x/>
    </i>
    <i r="1">
      <x v="763"/>
      <x v="42"/>
      <x v="95"/>
      <x v="22"/>
      <x v="3"/>
      <x/>
    </i>
    <i>
      <x v="1014"/>
      <x v="730"/>
      <x v="74"/>
      <x v="8"/>
      <x v="119"/>
      <x v="5"/>
      <x/>
    </i>
    <i r="1">
      <x v="838"/>
      <x v="319"/>
      <x v="59"/>
      <x v="119"/>
      <x v="1"/>
      <x/>
    </i>
    <i>
      <x v="1015"/>
      <x v="322"/>
      <x v="29"/>
      <x v="30"/>
      <x v="41"/>
      <x v="1"/>
      <x/>
    </i>
    <i r="1">
      <x v="376"/>
      <x v="29"/>
      <x v="30"/>
      <x v="41"/>
      <x v="1"/>
      <x/>
    </i>
    <i r="1">
      <x v="772"/>
      <x v="29"/>
      <x v="30"/>
      <x v="41"/>
      <x v="1"/>
      <x/>
    </i>
    <i>
      <x v="1016"/>
      <x v="763"/>
      <x v="200"/>
      <x v="38"/>
      <x v="24"/>
      <x v="1"/>
      <x/>
    </i>
    <i>
      <x v="1017"/>
      <x v="490"/>
      <x v="200"/>
      <x v="38"/>
      <x v="23"/>
      <x v="1"/>
      <x/>
    </i>
    <i r="1">
      <x v="750"/>
      <x v="320"/>
      <x v="61"/>
      <x v="23"/>
      <x v="1"/>
      <x/>
    </i>
    <i r="1">
      <x v="763"/>
      <x v="200"/>
      <x v="38"/>
      <x v="23"/>
      <x v="1"/>
      <x/>
    </i>
    <i>
      <x v="1019"/>
      <x v="600"/>
      <x v="165"/>
      <x v="98"/>
      <x v="146"/>
      <x v="1"/>
      <x/>
    </i>
    <i r="1">
      <x v="832"/>
      <x v="43"/>
      <x v="54"/>
      <x v="146"/>
      <x v="3"/>
      <x/>
    </i>
    <i>
      <x v="1022"/>
      <x v="717"/>
      <x v="159"/>
      <x v="42"/>
      <x v="140"/>
      <x v="5"/>
      <x/>
    </i>
    <i>
      <x v="1023"/>
      <x v="762"/>
      <x v="200"/>
      <x v="38"/>
      <x v="59"/>
      <x v="1"/>
      <x/>
    </i>
    <i>
      <x v="1024"/>
      <x v="322"/>
      <x v="155"/>
      <x v="36"/>
      <x v="49"/>
      <x v="1"/>
      <x/>
    </i>
    <i r="1">
      <x v="361"/>
      <x v="156"/>
      <x v="11"/>
      <x v="49"/>
      <x v="1"/>
      <x/>
    </i>
    <i r="1">
      <x v="695"/>
      <x v="169"/>
      <x v="71"/>
      <x v="49"/>
      <x v="5"/>
      <x/>
    </i>
    <i r="1">
      <x v="707"/>
      <x v="155"/>
      <x v="36"/>
      <x v="49"/>
      <x v="1"/>
      <x/>
    </i>
    <i r="1">
      <x v="721"/>
      <x v="299"/>
      <x v="51"/>
      <x v="49"/>
      <x v="1"/>
      <x/>
    </i>
    <i>
      <x v="1026"/>
      <x v="257"/>
      <x v="193"/>
      <x v="23"/>
      <x v="145"/>
      <x v="1"/>
      <x/>
    </i>
    <i>
      <x v="1027"/>
      <x v="755"/>
      <x v="74"/>
      <x v="8"/>
      <x v="66"/>
      <x v="5"/>
      <x/>
    </i>
    <i r="1">
      <x v="767"/>
      <x v="193"/>
      <x v="23"/>
      <x v="66"/>
      <x v="1"/>
      <x/>
    </i>
    <i>
      <x v="1029"/>
      <x v="68"/>
      <x v="23"/>
      <x v="27"/>
      <x v="57"/>
      <x v="5"/>
      <x/>
    </i>
    <i r="1">
      <x v="401"/>
      <x v="23"/>
      <x v="27"/>
      <x v="57"/>
      <x v="5"/>
      <x/>
    </i>
    <i>
      <x v="1031"/>
      <x v="601"/>
      <x v="15"/>
      <x v="48"/>
      <x v="67"/>
      <x v="1"/>
      <x/>
    </i>
    <i>
      <x v="1032"/>
      <x v="344"/>
      <x v="306"/>
      <x v="34"/>
      <x v="34"/>
      <x v="5"/>
      <x/>
    </i>
    <i r="1">
      <x v="660"/>
      <x v="16"/>
      <x v="1"/>
      <x v="34"/>
      <x v="5"/>
      <x/>
    </i>
    <i r="1">
      <x v="661"/>
      <x v="16"/>
      <x v="1"/>
      <x v="34"/>
      <x v="5"/>
      <x/>
    </i>
    <i>
      <x v="1033"/>
      <x v="322"/>
      <x v="155"/>
      <x v="36"/>
      <x v="28"/>
      <x v="1"/>
      <x/>
    </i>
    <i r="1">
      <x v="367"/>
      <x v="275"/>
      <x v="44"/>
      <x v="28"/>
      <x v="1"/>
      <x/>
    </i>
    <i r="1">
      <x v="648"/>
      <x v="16"/>
      <x v="1"/>
      <x v="28"/>
      <x v="5"/>
      <x/>
    </i>
    <i r="1">
      <x v="751"/>
      <x v="300"/>
      <x v="58"/>
      <x v="28"/>
      <x v="1"/>
      <x/>
    </i>
    <i r="1">
      <x v="754"/>
      <x v="155"/>
      <x v="36"/>
      <x v="28"/>
      <x v="1"/>
      <x/>
    </i>
    <i r="1">
      <x v="763"/>
      <x v="200"/>
      <x v="38"/>
      <x v="28"/>
      <x v="1"/>
      <x/>
    </i>
    <i>
      <x v="1034"/>
      <x v="218"/>
      <x v="19"/>
      <x v="21"/>
      <x v="50"/>
      <x v="1"/>
      <x/>
    </i>
    <i r="1">
      <x v="230"/>
      <x v="275"/>
      <x v="44"/>
      <x v="50"/>
      <x v="1"/>
      <x/>
    </i>
    <i r="1">
      <x v="236"/>
      <x v="275"/>
      <x v="44"/>
      <x v="50"/>
      <x v="1"/>
      <x/>
    </i>
    <i r="1">
      <x v="345"/>
      <x v="275"/>
      <x v="44"/>
      <x v="50"/>
      <x v="1"/>
      <x/>
    </i>
    <i r="1">
      <x v="501"/>
      <x v="155"/>
      <x v="36"/>
      <x v="50"/>
      <x v="1"/>
      <x/>
    </i>
    <i r="1">
      <x v="574"/>
      <x v="19"/>
      <x v="21"/>
      <x v="50"/>
      <x v="1"/>
      <x/>
    </i>
    <i r="1">
      <x v="639"/>
      <x v="16"/>
      <x v="1"/>
      <x v="50"/>
      <x v="5"/>
      <x/>
    </i>
    <i>
      <x v="1037"/>
      <x v="717"/>
      <x v="159"/>
      <x v="42"/>
      <x v="60"/>
      <x v="5"/>
      <x/>
    </i>
    <i r="1">
      <x v="742"/>
      <x v="159"/>
      <x v="42"/>
      <x v="60"/>
      <x v="5"/>
      <x/>
    </i>
    <i>
      <x v="1038"/>
      <x v="254"/>
      <x v="15"/>
      <x v="48"/>
      <x v="52"/>
      <x v="1"/>
      <x/>
    </i>
    <i r="1">
      <x v="832"/>
      <x v="41"/>
      <x v="85"/>
      <x v="52"/>
      <x v="3"/>
      <x/>
    </i>
    <i>
      <x v="1039"/>
      <x v="65"/>
      <x v="22"/>
      <x v="7"/>
      <x v="79"/>
      <x v="5"/>
      <x/>
    </i>
    <i r="1">
      <x v="176"/>
      <x v="21"/>
      <x v="9"/>
      <x v="79"/>
      <x v="5"/>
      <x/>
    </i>
    <i r="1">
      <x v="322"/>
      <x v="15"/>
      <x v="48"/>
      <x v="79"/>
      <x v="1"/>
      <x/>
    </i>
    <i r="1">
      <x v="389"/>
      <x v="21"/>
      <x v="9"/>
      <x v="79"/>
      <x v="5"/>
      <x/>
    </i>
    <i r="1">
      <x v="521"/>
      <x v="251"/>
      <x v="84"/>
      <x v="79"/>
      <x v="3"/>
      <x/>
    </i>
    <i r="1">
      <x v="699"/>
      <x v="73"/>
      <x v="3"/>
      <x v="79"/>
      <x v="5"/>
      <x/>
    </i>
    <i r="1">
      <x v="709"/>
      <x v="74"/>
      <x v="8"/>
      <x v="79"/>
      <x v="5"/>
      <x/>
    </i>
    <i r="1">
      <x v="714"/>
      <x v="21"/>
      <x v="9"/>
      <x v="79"/>
      <x v="5"/>
      <x/>
    </i>
    <i>
      <x v="1040"/>
      <x v="66"/>
      <x v="22"/>
      <x v="7"/>
      <x v="82"/>
      <x v="5"/>
      <x/>
    </i>
    <i r="1">
      <x v="89"/>
      <x v="20"/>
      <x v="29"/>
      <x v="82"/>
      <x v="5"/>
      <x/>
    </i>
    <i r="1">
      <x v="107"/>
      <x v="22"/>
      <x v="7"/>
      <x v="82"/>
      <x v="5"/>
      <x/>
    </i>
    <i r="1">
      <x v="322"/>
      <x v="15"/>
      <x v="48"/>
      <x v="82"/>
      <x v="1"/>
      <x/>
    </i>
    <i r="1">
      <x v="734"/>
      <x v="223"/>
      <x v="14"/>
      <x v="82"/>
      <x v="5"/>
      <x/>
    </i>
    <i>
      <x v="1043"/>
      <x v="230"/>
      <x v="275"/>
      <x v="44"/>
      <x v="88"/>
      <x v="1"/>
      <x/>
    </i>
    <i r="1">
      <x v="461"/>
      <x v="25"/>
      <x v="17"/>
      <x v="88"/>
      <x v="2"/>
      <x/>
    </i>
    <i r="1">
      <x v="467"/>
      <x v="25"/>
      <x v="17"/>
      <x v="88"/>
      <x v="2"/>
      <x/>
    </i>
    <i r="1">
      <x v="468"/>
      <x v="25"/>
      <x v="17"/>
      <x v="88"/>
      <x v="2"/>
      <x/>
    </i>
    <i r="1">
      <x v="535"/>
      <x v="25"/>
      <x v="17"/>
      <x v="88"/>
      <x v="2"/>
      <x/>
    </i>
    <i r="1">
      <x v="727"/>
      <x v="79"/>
      <x v="82"/>
      <x v="88"/>
      <x v="2"/>
      <x/>
    </i>
    <i r="1">
      <x v="786"/>
      <x v="23"/>
      <x v="27"/>
      <x v="88"/>
      <x v="5"/>
      <x/>
    </i>
    <i>
      <x v="1044"/>
      <x v="322"/>
      <x v="276"/>
      <x v="83"/>
      <x v="27"/>
      <x v="1"/>
      <x/>
    </i>
    <i r="1">
      <x v="476"/>
      <x v="320"/>
      <x v="61"/>
      <x v="27"/>
      <x v="1"/>
      <x/>
    </i>
    <i r="1">
      <x v="750"/>
      <x v="320"/>
      <x v="61"/>
      <x v="27"/>
      <x v="1"/>
      <x/>
    </i>
    <i>
      <x v="1045"/>
      <x v="60"/>
      <x v="23"/>
      <x v="27"/>
      <x v="87"/>
      <x v="5"/>
      <x/>
    </i>
    <i r="1">
      <x v="64"/>
      <x v="23"/>
      <x v="27"/>
      <x v="87"/>
      <x v="5"/>
      <x/>
    </i>
    <i r="1">
      <x v="97"/>
      <x v="23"/>
      <x v="27"/>
      <x v="87"/>
      <x v="5"/>
      <x/>
    </i>
    <i r="1">
      <x v="250"/>
      <x v="306"/>
      <x v="34"/>
      <x v="87"/>
      <x v="5"/>
      <x/>
    </i>
    <i r="1">
      <x v="322"/>
      <x v="299"/>
      <x v="51"/>
      <x v="87"/>
      <x v="1"/>
      <x/>
    </i>
    <i r="1">
      <x v="672"/>
      <x v="299"/>
      <x v="51"/>
      <x v="87"/>
      <x v="1"/>
      <x/>
    </i>
    <i r="1">
      <x v="681"/>
      <x v="299"/>
      <x v="51"/>
      <x v="87"/>
      <x v="1"/>
      <x/>
    </i>
    <i r="1">
      <x v="704"/>
      <x v="299"/>
      <x v="51"/>
      <x v="87"/>
      <x v="1"/>
      <x/>
    </i>
    <i r="1">
      <x v="730"/>
      <x v="299"/>
      <x v="51"/>
      <x v="87"/>
      <x v="1"/>
      <x/>
    </i>
    <i r="1">
      <x v="786"/>
      <x v="23"/>
      <x v="27"/>
      <x v="87"/>
      <x v="5"/>
      <x/>
    </i>
    <i>
      <x v="1046"/>
      <x v="62"/>
      <x v="23"/>
      <x v="27"/>
      <x v="95"/>
      <x v="5"/>
      <x/>
    </i>
    <i r="1">
      <x v="72"/>
      <x v="23"/>
      <x v="27"/>
      <x v="95"/>
      <x v="5"/>
      <x/>
    </i>
    <i r="1">
      <x v="116"/>
      <x v="23"/>
      <x v="27"/>
      <x v="95"/>
      <x v="5"/>
      <x/>
    </i>
    <i r="1">
      <x v="278"/>
      <x v="257"/>
      <x v="37"/>
      <x v="95"/>
      <x v="5"/>
      <x/>
    </i>
    <i r="1">
      <x v="511"/>
      <x v="155"/>
      <x v="36"/>
      <x v="95"/>
      <x v="1"/>
      <x/>
    </i>
    <i r="1">
      <x v="535"/>
      <x v="249"/>
      <x v="66"/>
      <x v="95"/>
      <x v="1"/>
      <x/>
    </i>
    <i r="1">
      <x v="577"/>
      <x v="258"/>
      <x v="89"/>
      <x v="95"/>
      <x v="1"/>
      <x/>
    </i>
    <i r="1">
      <x v="738"/>
      <x v="169"/>
      <x v="71"/>
      <x v="95"/>
      <x v="5"/>
      <x/>
    </i>
    <i>
      <x v="1047"/>
      <x v="53"/>
      <x v="257"/>
      <x v="37"/>
      <x v="53"/>
      <x v="5"/>
      <x/>
    </i>
    <i r="1">
      <x v="73"/>
      <x v="257"/>
      <x v="37"/>
      <x v="53"/>
      <x v="5"/>
      <x/>
    </i>
    <i r="1">
      <x v="439"/>
      <x v="88"/>
      <x v="60"/>
      <x v="53"/>
      <x v="1"/>
      <x/>
    </i>
    <i r="1">
      <x v="500"/>
      <x v="40"/>
      <x v="91"/>
      <x v="53"/>
      <x v="3"/>
      <x/>
    </i>
    <i r="1">
      <x v="772"/>
      <x v="257"/>
      <x v="37"/>
      <x v="53"/>
      <x v="5"/>
      <x/>
    </i>
    <i>
      <x v="1048"/>
      <x v="315"/>
      <x v="313"/>
      <x v="87"/>
      <x v="97"/>
      <x v="1"/>
      <x/>
    </i>
    <i r="1">
      <x v="322"/>
      <x v="313"/>
      <x v="87"/>
      <x v="97"/>
      <x v="1"/>
      <x/>
    </i>
    <i r="1">
      <x v="713"/>
      <x v="223"/>
      <x v="14"/>
      <x v="97"/>
      <x v="5"/>
      <x/>
    </i>
    <i>
      <x v="1049"/>
      <x v="750"/>
      <x v="223"/>
      <x v="14"/>
      <x v="102"/>
      <x v="5"/>
      <x/>
    </i>
    <i>
      <x v="1050"/>
      <x v="693"/>
      <x v="169"/>
      <x v="71"/>
      <x v="55"/>
      <x v="5"/>
      <x/>
    </i>
    <i r="1">
      <x v="748"/>
      <x v="20"/>
      <x v="29"/>
      <x v="55"/>
      <x v="5"/>
      <x/>
    </i>
    <i>
      <x v="1051"/>
      <x v="714"/>
      <x v="160"/>
      <x v="75"/>
      <x v="98"/>
      <x v="5"/>
      <x/>
    </i>
    <i r="1">
      <x v="732"/>
      <x v="15"/>
      <x v="48"/>
      <x v="98"/>
      <x v="1"/>
      <x/>
    </i>
    <i>
      <x v="1052"/>
      <x v="493"/>
      <x v="300"/>
      <x v="58"/>
      <x v="44"/>
      <x v="1"/>
      <x/>
    </i>
    <i r="1">
      <x v="505"/>
      <x v="15"/>
      <x v="48"/>
      <x v="44"/>
      <x v="1"/>
      <x/>
    </i>
    <i r="1">
      <x v="723"/>
      <x v="160"/>
      <x v="75"/>
      <x v="44"/>
      <x v="5"/>
      <x/>
    </i>
    <i>
      <x v="1053"/>
      <x v="11"/>
      <x v="150"/>
      <x v="47"/>
      <x v="26"/>
      <x v="5"/>
      <x/>
    </i>
    <i r="1">
      <x v="13"/>
      <x v="150"/>
      <x v="47"/>
      <x v="26"/>
      <x v="5"/>
      <x/>
    </i>
    <i r="1">
      <x v="27"/>
      <x v="150"/>
      <x v="47"/>
      <x v="26"/>
      <x v="5"/>
      <x/>
    </i>
    <i r="1">
      <x v="28"/>
      <x v="150"/>
      <x v="47"/>
      <x v="26"/>
      <x v="5"/>
      <x/>
    </i>
    <i r="1">
      <x v="220"/>
      <x v="15"/>
      <x v="48"/>
      <x v="26"/>
      <x v="1"/>
      <x/>
    </i>
    <i r="1">
      <x v="266"/>
      <x v="150"/>
      <x v="47"/>
      <x v="26"/>
      <x v="5"/>
      <x/>
    </i>
    <i r="1">
      <x v="280"/>
      <x v="15"/>
      <x v="48"/>
      <x v="26"/>
      <x v="1"/>
      <x/>
    </i>
    <i r="1">
      <x v="546"/>
      <x v="15"/>
      <x v="48"/>
      <x v="26"/>
      <x v="1"/>
      <x/>
    </i>
    <i>
      <x v="1054"/>
      <x/>
      <x v="150"/>
      <x v="47"/>
      <x v="46"/>
      <x v="5"/>
      <x/>
    </i>
    <i r="1">
      <x v="1"/>
      <x v="150"/>
      <x v="47"/>
      <x v="46"/>
      <x v="5"/>
      <x/>
    </i>
    <i r="1">
      <x v="5"/>
      <x v="150"/>
      <x v="47"/>
      <x v="46"/>
      <x v="5"/>
      <x/>
    </i>
    <i r="1">
      <x v="9"/>
      <x v="150"/>
      <x v="47"/>
      <x v="46"/>
      <x v="5"/>
      <x/>
    </i>
    <i r="1">
      <x v="26"/>
      <x v="150"/>
      <x v="47"/>
      <x v="46"/>
      <x v="5"/>
      <x/>
    </i>
    <i r="1">
      <x v="35"/>
      <x v="150"/>
      <x v="47"/>
      <x v="46"/>
      <x v="5"/>
      <x/>
    </i>
    <i r="1">
      <x v="40"/>
      <x v="150"/>
      <x v="47"/>
      <x v="46"/>
      <x v="5"/>
      <x/>
    </i>
    <i r="1">
      <x v="44"/>
      <x v="150"/>
      <x v="47"/>
      <x v="46"/>
      <x v="5"/>
      <x/>
    </i>
    <i r="1">
      <x v="70"/>
      <x v="150"/>
      <x v="47"/>
      <x v="46"/>
      <x v="5"/>
      <x/>
    </i>
    <i r="1">
      <x v="161"/>
      <x v="306"/>
      <x v="34"/>
      <x v="46"/>
      <x v="5"/>
      <x/>
    </i>
    <i r="1">
      <x v="344"/>
      <x v="306"/>
      <x v="34"/>
      <x v="46"/>
      <x v="5"/>
      <x/>
    </i>
    <i r="1">
      <x v="545"/>
      <x v="306"/>
      <x v="34"/>
      <x v="46"/>
      <x v="5"/>
      <x/>
    </i>
    <i>
      <x v="1055"/>
      <x v="7"/>
      <x v="150"/>
      <x v="47"/>
      <x v="127"/>
      <x v="5"/>
      <x/>
    </i>
    <i r="1">
      <x v="14"/>
      <x v="150"/>
      <x v="47"/>
      <x v="127"/>
      <x v="5"/>
      <x/>
    </i>
    <i r="1">
      <x v="25"/>
      <x v="11"/>
      <x v="81"/>
      <x v="127"/>
      <x v="5"/>
      <x/>
    </i>
    <i r="1">
      <x v="33"/>
      <x v="11"/>
      <x v="81"/>
      <x v="127"/>
      <x v="5"/>
      <x/>
    </i>
    <i r="1">
      <x v="52"/>
      <x v="11"/>
      <x v="81"/>
      <x v="127"/>
      <x v="5"/>
      <x/>
    </i>
    <i r="1">
      <x v="58"/>
      <x v="11"/>
      <x v="81"/>
      <x v="127"/>
      <x v="5"/>
      <x/>
    </i>
    <i r="1">
      <x v="67"/>
      <x v="11"/>
      <x v="81"/>
      <x v="127"/>
      <x v="5"/>
      <x/>
    </i>
    <i r="1">
      <x v="74"/>
      <x v="150"/>
      <x v="47"/>
      <x v="127"/>
      <x v="5"/>
      <x/>
    </i>
    <i r="1">
      <x v="135"/>
      <x v="16"/>
      <x v="1"/>
      <x v="127"/>
      <x v="5"/>
      <x/>
    </i>
    <i r="1">
      <x v="162"/>
      <x v="306"/>
      <x v="34"/>
      <x v="127"/>
      <x v="5"/>
      <x/>
    </i>
    <i r="1">
      <x v="357"/>
      <x v="150"/>
      <x v="47"/>
      <x v="127"/>
      <x v="5"/>
      <x/>
    </i>
    <i r="1">
      <x v="646"/>
      <x v="16"/>
      <x v="1"/>
      <x v="127"/>
      <x v="5"/>
      <x/>
    </i>
    <i r="1">
      <x v="651"/>
      <x v="16"/>
      <x v="1"/>
      <x v="127"/>
      <x v="5"/>
      <x/>
    </i>
    <i r="1">
      <x v="656"/>
      <x v="16"/>
      <x v="1"/>
      <x v="127"/>
      <x v="5"/>
      <x/>
    </i>
    <i>
      <x v="1056"/>
      <x v="19"/>
      <x v="11"/>
      <x v="81"/>
      <x v="128"/>
      <x v="5"/>
      <x/>
    </i>
    <i r="1">
      <x v="32"/>
      <x v="222"/>
      <x v="49"/>
      <x v="128"/>
      <x v="5"/>
      <x/>
    </i>
    <i r="1">
      <x v="59"/>
      <x v="222"/>
      <x v="49"/>
      <x v="128"/>
      <x v="5"/>
      <x/>
    </i>
    <i r="1">
      <x v="78"/>
      <x v="16"/>
      <x v="1"/>
      <x v="128"/>
      <x v="5"/>
      <x/>
    </i>
    <i r="1">
      <x v="98"/>
      <x v="11"/>
      <x v="81"/>
      <x v="128"/>
      <x v="5"/>
      <x/>
    </i>
    <i r="1">
      <x v="662"/>
      <x v="16"/>
      <x v="1"/>
      <x v="128"/>
      <x v="5"/>
      <x/>
    </i>
    <i>
      <x v="1057"/>
      <x v="2"/>
      <x v="222"/>
      <x v="49"/>
      <x v="142"/>
      <x v="5"/>
      <x/>
    </i>
    <i r="1">
      <x v="6"/>
      <x v="222"/>
      <x v="49"/>
      <x v="142"/>
      <x v="5"/>
      <x/>
    </i>
    <i r="1">
      <x v="15"/>
      <x v="222"/>
      <x v="49"/>
      <x v="142"/>
      <x v="5"/>
      <x/>
    </i>
    <i r="1">
      <x v="21"/>
      <x v="222"/>
      <x v="49"/>
      <x v="142"/>
      <x v="5"/>
      <x/>
    </i>
    <i r="1">
      <x v="22"/>
      <x v="222"/>
      <x v="49"/>
      <x v="142"/>
      <x v="5"/>
      <x/>
    </i>
    <i r="1">
      <x v="23"/>
      <x v="222"/>
      <x v="49"/>
      <x v="142"/>
      <x v="5"/>
      <x/>
    </i>
    <i r="1">
      <x v="39"/>
      <x v="222"/>
      <x v="49"/>
      <x v="142"/>
      <x v="5"/>
      <x/>
    </i>
    <i r="1">
      <x v="43"/>
      <x v="222"/>
      <x v="49"/>
      <x v="142"/>
      <x v="5"/>
      <x/>
    </i>
    <i r="1">
      <x v="47"/>
      <x v="222"/>
      <x v="49"/>
      <x v="142"/>
      <x v="5"/>
      <x/>
    </i>
    <i r="1">
      <x v="50"/>
      <x v="222"/>
      <x v="49"/>
      <x v="142"/>
      <x v="5"/>
      <x/>
    </i>
    <i r="1">
      <x v="103"/>
      <x v="222"/>
      <x v="49"/>
      <x v="142"/>
      <x v="5"/>
      <x/>
    </i>
    <i r="1">
      <x v="113"/>
      <x v="79"/>
      <x v="82"/>
      <x v="142"/>
      <x v="2"/>
      <x/>
    </i>
    <i r="1">
      <x v="117"/>
      <x v="24"/>
      <x v="68"/>
      <x v="142"/>
      <x v="5"/>
      <x/>
    </i>
    <i r="1">
      <x v="118"/>
      <x v="24"/>
      <x v="68"/>
      <x v="142"/>
      <x v="5"/>
      <x/>
    </i>
    <i r="1">
      <x v="119"/>
      <x v="24"/>
      <x v="68"/>
      <x v="142"/>
      <x v="5"/>
      <x/>
    </i>
    <i r="1">
      <x v="124"/>
      <x v="24"/>
      <x v="68"/>
      <x v="142"/>
      <x v="5"/>
      <x/>
    </i>
    <i r="1">
      <x v="129"/>
      <x v="16"/>
      <x v="1"/>
      <x v="142"/>
      <x v="5"/>
      <x/>
    </i>
    <i r="1">
      <x v="130"/>
      <x v="16"/>
      <x v="1"/>
      <x v="142"/>
      <x v="5"/>
      <x/>
    </i>
    <i r="1">
      <x v="180"/>
      <x v="16"/>
      <x v="1"/>
      <x v="142"/>
      <x v="5"/>
      <x/>
    </i>
    <i r="1">
      <x v="189"/>
      <x v="16"/>
      <x v="1"/>
      <x v="142"/>
      <x v="5"/>
      <x/>
    </i>
    <i r="1">
      <x v="190"/>
      <x v="16"/>
      <x v="1"/>
      <x v="142"/>
      <x v="5"/>
      <x/>
    </i>
    <i r="1">
      <x v="222"/>
      <x v="29"/>
      <x v="30"/>
      <x v="142"/>
      <x v="1"/>
      <x/>
    </i>
    <i r="1">
      <x v="341"/>
      <x v="222"/>
      <x v="49"/>
      <x v="142"/>
      <x v="5"/>
      <x/>
    </i>
    <i r="1">
      <x v="342"/>
      <x v="222"/>
      <x v="49"/>
      <x v="142"/>
      <x v="5"/>
      <x/>
    </i>
    <i r="1">
      <x v="397"/>
      <x v="16"/>
      <x v="1"/>
      <x v="142"/>
      <x v="5"/>
      <x/>
    </i>
    <i r="1">
      <x v="461"/>
      <x v="25"/>
      <x v="17"/>
      <x v="142"/>
      <x v="2"/>
      <x/>
    </i>
    <i r="1">
      <x v="466"/>
      <x v="29"/>
      <x v="30"/>
      <x v="142"/>
      <x v="1"/>
      <x/>
    </i>
    <i r="1">
      <x v="573"/>
      <x v="29"/>
      <x v="30"/>
      <x v="142"/>
      <x v="1"/>
      <x/>
    </i>
    <i r="1">
      <x v="715"/>
      <x v="79"/>
      <x v="82"/>
      <x v="142"/>
      <x v="2"/>
      <x/>
    </i>
    <i>
      <x v="1058"/>
      <x v="3"/>
      <x v="222"/>
      <x v="49"/>
      <x v="150"/>
      <x v="5"/>
      <x/>
    </i>
    <i r="1">
      <x v="18"/>
      <x v="222"/>
      <x v="49"/>
      <x v="150"/>
      <x v="5"/>
      <x/>
    </i>
    <i r="1">
      <x v="20"/>
      <x v="12"/>
      <x v="2"/>
      <x v="150"/>
      <x v="5"/>
      <x/>
    </i>
    <i r="1">
      <x v="31"/>
      <x v="23"/>
      <x v="27"/>
      <x v="150"/>
      <x v="5"/>
      <x/>
    </i>
    <i r="1">
      <x v="36"/>
      <x v="23"/>
      <x v="27"/>
      <x v="150"/>
      <x v="5"/>
      <x/>
    </i>
    <i r="1">
      <x v="71"/>
      <x v="222"/>
      <x v="49"/>
      <x v="150"/>
      <x v="5"/>
      <x/>
    </i>
    <i r="1">
      <x v="83"/>
      <x v="222"/>
      <x v="49"/>
      <x v="150"/>
      <x v="5"/>
      <x/>
    </i>
    <i r="1">
      <x v="86"/>
      <x v="222"/>
      <x v="49"/>
      <x v="150"/>
      <x v="5"/>
      <x/>
    </i>
    <i r="1">
      <x v="87"/>
      <x v="24"/>
      <x v="68"/>
      <x v="150"/>
      <x v="5"/>
      <x/>
    </i>
    <i r="1">
      <x v="93"/>
      <x v="222"/>
      <x v="49"/>
      <x v="150"/>
      <x v="5"/>
      <x/>
    </i>
    <i r="1">
      <x v="102"/>
      <x v="79"/>
      <x v="82"/>
      <x v="150"/>
      <x v="2"/>
      <x/>
    </i>
    <i r="1">
      <x v="106"/>
      <x v="222"/>
      <x v="49"/>
      <x v="150"/>
      <x v="5"/>
      <x/>
    </i>
    <i r="1">
      <x v="121"/>
      <x v="79"/>
      <x v="82"/>
      <x v="150"/>
      <x v="2"/>
      <x/>
    </i>
    <i r="1">
      <x v="141"/>
      <x v="12"/>
      <x v="2"/>
      <x v="150"/>
      <x v="5"/>
      <x/>
    </i>
    <i r="1">
      <x v="156"/>
      <x v="12"/>
      <x v="2"/>
      <x v="150"/>
      <x v="5"/>
      <x/>
    </i>
    <i r="1">
      <x v="157"/>
      <x v="12"/>
      <x v="2"/>
      <x v="150"/>
      <x v="5"/>
      <x/>
    </i>
    <i r="1">
      <x v="160"/>
      <x v="16"/>
      <x v="1"/>
      <x v="150"/>
      <x v="5"/>
      <x/>
    </i>
    <i r="1">
      <x v="188"/>
      <x v="16"/>
      <x v="1"/>
      <x v="150"/>
      <x v="5"/>
      <x/>
    </i>
    <i r="1">
      <x v="281"/>
      <x v="12"/>
      <x v="2"/>
      <x v="150"/>
      <x v="5"/>
      <x/>
    </i>
    <i r="1">
      <x v="340"/>
      <x v="12"/>
      <x v="2"/>
      <x v="150"/>
      <x v="5"/>
      <x/>
    </i>
    <i r="1">
      <x v="353"/>
      <x v="12"/>
      <x v="2"/>
      <x v="150"/>
      <x v="5"/>
      <x/>
    </i>
    <i r="1">
      <x v="385"/>
      <x v="24"/>
      <x v="68"/>
      <x v="150"/>
      <x v="5"/>
      <x/>
    </i>
    <i r="1">
      <x v="398"/>
      <x v="12"/>
      <x v="2"/>
      <x v="150"/>
      <x v="5"/>
      <x/>
    </i>
    <i r="1">
      <x v="405"/>
      <x v="16"/>
      <x v="1"/>
      <x v="150"/>
      <x v="5"/>
      <x/>
    </i>
    <i r="1">
      <x v="442"/>
      <x v="222"/>
      <x v="49"/>
      <x v="150"/>
      <x v="5"/>
      <x/>
    </i>
    <i r="1">
      <x v="474"/>
      <x v="12"/>
      <x v="2"/>
      <x v="150"/>
      <x v="5"/>
      <x/>
    </i>
    <i r="1">
      <x v="544"/>
      <x v="306"/>
      <x v="34"/>
      <x v="150"/>
      <x v="5"/>
      <x/>
    </i>
    <i r="1">
      <x v="633"/>
      <x v="16"/>
      <x v="1"/>
      <x v="150"/>
      <x v="5"/>
      <x/>
    </i>
    <i r="1">
      <x v="634"/>
      <x v="16"/>
      <x v="1"/>
      <x v="150"/>
      <x v="5"/>
      <x/>
    </i>
    <i r="1">
      <x v="640"/>
      <x v="16"/>
      <x v="1"/>
      <x v="150"/>
      <x v="5"/>
      <x/>
    </i>
    <i r="1">
      <x v="641"/>
      <x v="16"/>
      <x v="1"/>
      <x v="150"/>
      <x v="5"/>
      <x/>
    </i>
    <i r="1">
      <x v="658"/>
      <x v="16"/>
      <x v="1"/>
      <x v="150"/>
      <x v="5"/>
      <x/>
    </i>
    <i r="1">
      <x v="659"/>
      <x v="16"/>
      <x v="1"/>
      <x v="150"/>
      <x v="5"/>
      <x/>
    </i>
    <i r="1">
      <x v="664"/>
      <x v="16"/>
      <x v="1"/>
      <x v="150"/>
      <x v="5"/>
      <x/>
    </i>
    <i r="1">
      <x v="666"/>
      <x v="16"/>
      <x v="1"/>
      <x v="150"/>
      <x v="5"/>
      <x/>
    </i>
    <i r="1">
      <x v="667"/>
      <x v="16"/>
      <x v="1"/>
      <x v="150"/>
      <x v="5"/>
      <x/>
    </i>
    <i>
      <x v="1059"/>
      <x v="12"/>
      <x v="12"/>
      <x v="2"/>
      <x v="156"/>
      <x v="5"/>
      <x/>
    </i>
    <i r="1">
      <x v="41"/>
      <x v="25"/>
      <x v="17"/>
      <x v="156"/>
      <x v="2"/>
      <x/>
    </i>
    <i r="1">
      <x v="81"/>
      <x v="23"/>
      <x v="27"/>
      <x v="156"/>
      <x v="5"/>
      <x/>
    </i>
    <i r="1">
      <x v="84"/>
      <x v="23"/>
      <x v="27"/>
      <x v="156"/>
      <x v="5"/>
      <x/>
    </i>
    <i r="1">
      <x v="104"/>
      <x v="79"/>
      <x v="82"/>
      <x v="156"/>
      <x v="2"/>
      <x/>
    </i>
    <i r="1">
      <x v="110"/>
      <x v="79"/>
      <x v="82"/>
      <x v="156"/>
      <x v="2"/>
      <x/>
    </i>
    <i r="1">
      <x v="111"/>
      <x v="79"/>
      <x v="82"/>
      <x v="156"/>
      <x v="2"/>
      <x/>
    </i>
    <i r="1">
      <x v="122"/>
      <x v="79"/>
      <x v="82"/>
      <x v="156"/>
      <x v="2"/>
      <x/>
    </i>
    <i r="1">
      <x v="123"/>
      <x v="306"/>
      <x v="34"/>
      <x v="156"/>
      <x v="5"/>
      <x/>
    </i>
    <i r="1">
      <x v="134"/>
      <x v="16"/>
      <x v="1"/>
      <x v="156"/>
      <x v="5"/>
      <x/>
    </i>
    <i r="1">
      <x v="153"/>
      <x v="12"/>
      <x v="2"/>
      <x v="156"/>
      <x v="5"/>
      <x/>
    </i>
    <i r="1">
      <x v="154"/>
      <x v="12"/>
      <x v="2"/>
      <x v="156"/>
      <x v="5"/>
      <x/>
    </i>
    <i r="1">
      <x v="158"/>
      <x v="306"/>
      <x v="34"/>
      <x v="156"/>
      <x v="5"/>
      <x/>
    </i>
    <i r="1">
      <x v="163"/>
      <x v="306"/>
      <x v="34"/>
      <x v="156"/>
      <x v="5"/>
      <x/>
    </i>
    <i r="1">
      <x v="165"/>
      <x v="306"/>
      <x v="34"/>
      <x v="156"/>
      <x v="5"/>
      <x/>
    </i>
    <i r="1">
      <x v="172"/>
      <x v="16"/>
      <x v="1"/>
      <x v="156"/>
      <x v="5"/>
      <x/>
    </i>
    <i r="1">
      <x v="173"/>
      <x v="16"/>
      <x v="1"/>
      <x v="156"/>
      <x v="5"/>
      <x/>
    </i>
    <i r="1">
      <x v="174"/>
      <x v="16"/>
      <x v="1"/>
      <x v="156"/>
      <x v="5"/>
      <x/>
    </i>
    <i r="1">
      <x v="175"/>
      <x v="16"/>
      <x v="1"/>
      <x v="156"/>
      <x v="5"/>
      <x/>
    </i>
    <i r="1">
      <x v="177"/>
      <x v="16"/>
      <x v="1"/>
      <x v="156"/>
      <x v="5"/>
      <x/>
    </i>
    <i r="1">
      <x v="178"/>
      <x v="16"/>
      <x v="1"/>
      <x v="156"/>
      <x v="5"/>
      <x/>
    </i>
    <i r="1">
      <x v="179"/>
      <x v="16"/>
      <x v="1"/>
      <x v="156"/>
      <x v="5"/>
      <x/>
    </i>
    <i r="1">
      <x v="181"/>
      <x v="16"/>
      <x v="1"/>
      <x v="156"/>
      <x v="5"/>
      <x/>
    </i>
    <i r="1">
      <x v="182"/>
      <x v="16"/>
      <x v="1"/>
      <x v="156"/>
      <x v="5"/>
      <x/>
    </i>
    <i r="1">
      <x v="183"/>
      <x v="16"/>
      <x v="1"/>
      <x v="156"/>
      <x v="5"/>
      <x/>
    </i>
    <i r="1">
      <x v="184"/>
      <x v="16"/>
      <x v="1"/>
      <x v="156"/>
      <x v="5"/>
      <x/>
    </i>
    <i r="1">
      <x v="185"/>
      <x v="16"/>
      <x v="1"/>
      <x v="156"/>
      <x v="5"/>
      <x/>
    </i>
    <i r="1">
      <x v="186"/>
      <x v="16"/>
      <x v="1"/>
      <x v="156"/>
      <x v="5"/>
      <x/>
    </i>
    <i r="1">
      <x v="191"/>
      <x v="16"/>
      <x v="1"/>
      <x v="156"/>
      <x v="5"/>
      <x/>
    </i>
    <i r="1">
      <x v="192"/>
      <x v="16"/>
      <x v="1"/>
      <x v="156"/>
      <x v="5"/>
      <x/>
    </i>
    <i r="1">
      <x v="193"/>
      <x v="16"/>
      <x v="1"/>
      <x v="156"/>
      <x v="5"/>
      <x/>
    </i>
    <i r="1">
      <x v="287"/>
      <x v="306"/>
      <x v="34"/>
      <x v="156"/>
      <x v="5"/>
      <x/>
    </i>
    <i r="1">
      <x v="388"/>
      <x v="12"/>
      <x v="2"/>
      <x v="156"/>
      <x v="5"/>
      <x/>
    </i>
    <i r="1">
      <x v="393"/>
      <x v="12"/>
      <x v="2"/>
      <x v="156"/>
      <x v="5"/>
      <x/>
    </i>
    <i>
      <x v="1060"/>
      <x v="45"/>
      <x v="222"/>
      <x v="49"/>
      <x v="142"/>
      <x v="5"/>
      <x/>
    </i>
    <i r="1">
      <x v="126"/>
      <x v="306"/>
      <x v="34"/>
      <x v="165"/>
      <x v="5"/>
      <x/>
    </i>
    <i r="1">
      <x v="155"/>
      <x v="306"/>
      <x v="34"/>
      <x v="165"/>
      <x v="5"/>
      <x/>
    </i>
    <i r="1">
      <x v="159"/>
      <x v="16"/>
      <x v="1"/>
      <x v="165"/>
      <x v="5"/>
      <x/>
    </i>
    <i r="1">
      <x v="166"/>
      <x v="16"/>
      <x v="1"/>
      <x v="165"/>
      <x v="5"/>
      <x/>
    </i>
    <i r="1">
      <x v="194"/>
      <x v="16"/>
      <x v="1"/>
      <x v="165"/>
      <x v="5"/>
      <x/>
    </i>
    <i r="1">
      <x v="289"/>
      <x v="306"/>
      <x v="34"/>
      <x v="165"/>
      <x v="5"/>
      <x/>
    </i>
    <i r="1">
      <x v="379"/>
      <x v="25"/>
      <x v="17"/>
      <x v="165"/>
      <x v="2"/>
      <x/>
    </i>
    <i r="1">
      <x v="842"/>
      <x v="306"/>
      <x v="34"/>
      <x v="165"/>
      <x v="5"/>
      <x/>
    </i>
    <i>
      <x v="1086"/>
      <x v="322"/>
      <x v="268"/>
      <x v="31"/>
      <x v="29"/>
      <x v="1"/>
      <x/>
    </i>
    <i>
      <x v="1087"/>
      <x v="322"/>
      <x v="268"/>
      <x v="31"/>
      <x v="31"/>
      <x v="1"/>
      <x/>
    </i>
    <i>
      <x v="1090"/>
      <x v="576"/>
      <x v="210"/>
      <x v="64"/>
      <x v="32"/>
      <x v="1"/>
      <x/>
    </i>
    <i>
      <x v="1092"/>
      <x v="396"/>
      <x v="28"/>
      <x v="41"/>
      <x v="148"/>
      <x v="1"/>
      <x/>
    </i>
    <i>
      <x v="1093"/>
      <x v="705"/>
      <x v="88"/>
      <x v="60"/>
      <x v="33"/>
      <x v="1"/>
      <x/>
    </i>
    <i>
      <x v="1103"/>
      <x v="468"/>
      <x v="192"/>
      <x v="22"/>
      <x v="35"/>
      <x v="1"/>
      <x/>
    </i>
    <i>
      <x v="1104"/>
      <x v="462"/>
      <x v="88"/>
      <x v="60"/>
      <x v="36"/>
      <x v="1"/>
      <x/>
    </i>
    <i>
      <x v="1105"/>
      <x v="255"/>
      <x v="28"/>
      <x v="41"/>
      <x v="37"/>
      <x v="1"/>
      <x/>
    </i>
    <i r="1">
      <x v="322"/>
      <x v="28"/>
      <x v="41"/>
      <x v="37"/>
      <x v="1"/>
      <x/>
    </i>
    <i>
      <x v="1106"/>
      <x v="322"/>
      <x v="28"/>
      <x v="41"/>
      <x v="39"/>
      <x v="1"/>
      <x/>
    </i>
    <i r="1">
      <x v="575"/>
      <x v="28"/>
      <x v="41"/>
      <x v="39"/>
      <x v="1"/>
      <x/>
    </i>
    <i r="1">
      <x v="725"/>
      <x v="307"/>
      <x v="57"/>
      <x v="39"/>
      <x v="1"/>
      <x/>
    </i>
    <i r="1">
      <x v="743"/>
      <x v="307"/>
      <x v="57"/>
      <x v="39"/>
      <x v="1"/>
      <x/>
    </i>
    <i>
      <x v="1108"/>
      <x v="468"/>
      <x v="192"/>
      <x v="22"/>
      <x v="138"/>
      <x v="1"/>
      <x/>
    </i>
    <i>
      <x v="1111"/>
      <x v="406"/>
      <x v="247"/>
      <x v="20"/>
      <x v="64"/>
      <x v="2"/>
      <x/>
    </i>
    <i>
      <x v="1113"/>
      <x v="632"/>
      <x v="247"/>
      <x v="20"/>
      <x v="40"/>
      <x v="2"/>
      <x/>
    </i>
    <i r="1">
      <x v="712"/>
      <x v="247"/>
      <x v="20"/>
      <x v="40"/>
      <x v="2"/>
      <x/>
    </i>
    <i>
      <x v="1115"/>
      <x v="322"/>
      <x v="157"/>
      <x v="43"/>
      <x v="42"/>
      <x v="1"/>
      <x/>
    </i>
    <i>
      <x v="1116"/>
      <x v="726"/>
      <x v="192"/>
      <x v="22"/>
      <x v="43"/>
      <x v="1"/>
      <x/>
    </i>
    <i>
      <x v="1117"/>
      <x v="722"/>
      <x v="88"/>
      <x v="60"/>
      <x v="63"/>
      <x v="1"/>
      <x/>
    </i>
    <i>
      <x v="1119"/>
      <x v="322"/>
      <x v="205"/>
      <x v="35"/>
      <x v="56"/>
      <x v="1"/>
      <x/>
    </i>
    <i>
      <x v="1120"/>
      <x v="437"/>
      <x v="317"/>
      <x v="55"/>
      <x v="74"/>
      <x v="2"/>
      <x/>
    </i>
    <i r="1">
      <x v="574"/>
      <x v="47"/>
      <x v="28"/>
      <x v="74"/>
      <x v="1"/>
      <x/>
    </i>
    <i r="1">
      <x v="575"/>
      <x v="303"/>
      <x v="56"/>
      <x v="74"/>
      <x v="1"/>
      <x/>
    </i>
    <i r="1">
      <x v="673"/>
      <x v="247"/>
      <x v="20"/>
      <x v="74"/>
      <x v="2"/>
      <x/>
    </i>
    <i r="1">
      <x v="710"/>
      <x v="307"/>
      <x v="57"/>
      <x v="74"/>
      <x v="1"/>
      <x/>
    </i>
    <i r="1">
      <x v="725"/>
      <x v="307"/>
      <x v="57"/>
      <x v="74"/>
      <x v="1"/>
      <x/>
    </i>
    <i r="1">
      <x v="739"/>
      <x v="47"/>
      <x v="28"/>
      <x v="74"/>
      <x v="1"/>
      <x/>
    </i>
    <i r="1">
      <x v="740"/>
      <x v="47"/>
      <x v="28"/>
      <x v="74"/>
      <x v="1"/>
      <x/>
    </i>
    <i r="1">
      <x v="741"/>
      <x v="47"/>
      <x v="28"/>
      <x v="74"/>
      <x v="1"/>
      <x/>
    </i>
    <i r="1">
      <x v="761"/>
      <x v="47"/>
      <x v="28"/>
      <x v="74"/>
      <x v="1"/>
      <x/>
    </i>
    <i r="1">
      <x v="769"/>
      <x v="317"/>
      <x v="55"/>
      <x v="74"/>
      <x v="2"/>
      <x/>
    </i>
    <i>
      <x v="1121"/>
      <x v="319"/>
      <x v="208"/>
      <x v="40"/>
      <x v="73"/>
      <x v="1"/>
      <x/>
    </i>
    <i r="1">
      <x v="322"/>
      <x v="208"/>
      <x v="40"/>
      <x v="73"/>
      <x v="1"/>
      <x/>
    </i>
    <i r="1">
      <x v="362"/>
      <x v="303"/>
      <x v="56"/>
      <x v="73"/>
      <x v="1"/>
      <x/>
    </i>
    <i r="1">
      <x v="382"/>
      <x v="303"/>
      <x v="56"/>
      <x v="73"/>
      <x v="1"/>
      <x/>
    </i>
    <i>
      <x v="1122"/>
      <x v="352"/>
      <x v="317"/>
      <x v="55"/>
      <x v="71"/>
      <x v="2"/>
      <x/>
    </i>
    <i r="1">
      <x v="463"/>
      <x v="317"/>
      <x v="55"/>
      <x v="71"/>
      <x v="2"/>
      <x/>
    </i>
    <i r="1">
      <x v="574"/>
      <x v="317"/>
      <x v="55"/>
      <x v="71"/>
      <x v="2"/>
      <x/>
    </i>
    <i r="1">
      <x v="737"/>
      <x v="254"/>
      <x v="77"/>
      <x v="71"/>
      <x v="1"/>
      <x/>
    </i>
    <i>
      <x v="1123"/>
      <x v="431"/>
      <x v="245"/>
      <x v="62"/>
      <x v="54"/>
      <x v="1"/>
      <x/>
    </i>
    <i r="1">
      <x v="663"/>
      <x v="208"/>
      <x v="40"/>
      <x v="54"/>
      <x v="1"/>
      <x/>
    </i>
    <i r="1">
      <x v="744"/>
      <x v="208"/>
      <x v="40"/>
      <x v="54"/>
      <x v="1"/>
      <x/>
    </i>
    <i>
      <x v="1124"/>
      <x v="322"/>
      <x v="254"/>
      <x v="77"/>
      <x v="70"/>
      <x v="1"/>
      <x/>
    </i>
    <i r="1">
      <x v="749"/>
      <x v="303"/>
      <x v="56"/>
      <x v="70"/>
      <x v="1"/>
      <x/>
    </i>
    <i>
      <x v="1125"/>
      <x v="322"/>
      <x v="19"/>
      <x v="21"/>
      <x v="72"/>
      <x v="1"/>
      <x/>
    </i>
    <i r="1">
      <x v="671"/>
      <x v="19"/>
      <x v="21"/>
      <x v="72"/>
      <x v="1"/>
      <x/>
    </i>
    <i>
      <x v="1126"/>
      <x v="346"/>
      <x v="156"/>
      <x v="11"/>
      <x v="45"/>
      <x v="1"/>
      <x/>
    </i>
    <i>
      <x v="1127"/>
      <x v="683"/>
      <x v="156"/>
      <x v="11"/>
      <x v="75"/>
      <x v="1"/>
      <x/>
    </i>
    <i r="1">
      <x v="690"/>
      <x v="156"/>
      <x v="11"/>
      <x v="75"/>
      <x v="1"/>
      <x/>
    </i>
    <i r="1">
      <x v="736"/>
      <x v="156"/>
      <x v="11"/>
      <x v="75"/>
      <x v="1"/>
      <x/>
    </i>
    <i r="1">
      <x v="756"/>
      <x v="28"/>
      <x v="41"/>
      <x v="75"/>
      <x v="1"/>
      <x/>
    </i>
    <i>
      <x v="1128"/>
      <x v="574"/>
      <x v="303"/>
      <x v="56"/>
      <x v="77"/>
      <x v="1"/>
      <x/>
    </i>
    <i r="1">
      <x v="718"/>
      <x v="28"/>
      <x v="41"/>
      <x v="77"/>
      <x v="1"/>
      <x/>
    </i>
    <i>
      <x v="1129"/>
      <x v="322"/>
      <x v="246"/>
      <x v="69"/>
      <x v="80"/>
      <x v="1"/>
      <x/>
    </i>
    <i r="1">
      <x v="726"/>
      <x v="246"/>
      <x v="69"/>
      <x v="80"/>
      <x v="1"/>
      <x/>
    </i>
    <i>
      <x v="1130"/>
      <x v="390"/>
      <x v="307"/>
      <x v="57"/>
      <x v="83"/>
      <x v="1"/>
      <x/>
    </i>
    <i r="1">
      <x v="708"/>
      <x v="307"/>
      <x v="57"/>
      <x v="83"/>
      <x v="1"/>
      <x/>
    </i>
    <i r="1">
      <x v="710"/>
      <x v="307"/>
      <x v="57"/>
      <x v="83"/>
      <x v="1"/>
      <x/>
    </i>
    <i>
      <x v="1131"/>
      <x v="700"/>
      <x v="307"/>
      <x v="57"/>
      <x v="85"/>
      <x v="1"/>
      <x/>
    </i>
    <i r="1">
      <x v="725"/>
      <x v="307"/>
      <x v="57"/>
      <x v="85"/>
      <x v="1"/>
      <x/>
    </i>
    <i>
      <x v="1132"/>
      <x v="256"/>
      <x v="319"/>
      <x v="59"/>
      <x v="120"/>
      <x v="1"/>
      <x/>
    </i>
    <i r="1">
      <x v="703"/>
      <x v="319"/>
      <x v="59"/>
      <x v="120"/>
      <x v="1"/>
      <x/>
    </i>
    <i>
      <x v="1133"/>
      <x v="253"/>
      <x v="303"/>
      <x v="56"/>
      <x v="90"/>
      <x v="1"/>
      <x/>
    </i>
    <i r="1">
      <x v="784"/>
      <x v="303"/>
      <x v="56"/>
      <x v="90"/>
      <x v="1"/>
      <x/>
    </i>
    <i r="1">
      <x v="788"/>
      <x v="303"/>
      <x v="56"/>
      <x v="90"/>
      <x v="1"/>
      <x/>
    </i>
    <i>
      <x v="1135"/>
      <x v="99"/>
      <x v="28"/>
      <x v="41"/>
      <x v="92"/>
      <x v="1"/>
      <x/>
    </i>
    <i>
      <x v="1137"/>
      <x v="322"/>
      <x v="157"/>
      <x v="43"/>
      <x v="112"/>
      <x v="1"/>
      <x/>
    </i>
    <i r="1">
      <x v="632"/>
      <x v="247"/>
      <x v="20"/>
      <x v="112"/>
      <x v="2"/>
      <x/>
    </i>
    <i r="1">
      <x v="711"/>
      <x v="247"/>
      <x v="20"/>
      <x v="112"/>
      <x v="2"/>
      <x/>
    </i>
    <i r="1">
      <x v="712"/>
      <x v="247"/>
      <x v="20"/>
      <x v="112"/>
      <x v="2"/>
      <x/>
    </i>
    <i>
      <x v="1138"/>
      <x v="322"/>
      <x v="88"/>
      <x v="60"/>
      <x v="106"/>
      <x v="1"/>
      <x/>
    </i>
    <i r="1">
      <x v="337"/>
      <x v="247"/>
      <x v="20"/>
      <x v="106"/>
      <x v="2"/>
      <x/>
    </i>
    <i r="1">
      <x v="472"/>
      <x v="247"/>
      <x v="20"/>
      <x v="106"/>
      <x v="2"/>
      <x/>
    </i>
    <i r="1">
      <x v="513"/>
      <x v="254"/>
      <x v="77"/>
      <x v="106"/>
      <x v="1"/>
      <x/>
    </i>
    <i r="1">
      <x v="514"/>
      <x v="247"/>
      <x v="20"/>
      <x v="106"/>
      <x v="2"/>
      <x/>
    </i>
    <i r="1">
      <x v="668"/>
      <x v="254"/>
      <x v="77"/>
      <x v="106"/>
      <x v="1"/>
      <x/>
    </i>
    <i r="1">
      <x v="684"/>
      <x v="157"/>
      <x v="43"/>
      <x v="106"/>
      <x v="1"/>
      <x/>
    </i>
    <i r="1">
      <x v="716"/>
      <x v="247"/>
      <x v="20"/>
      <x v="106"/>
      <x v="2"/>
      <x/>
    </i>
    <i r="1">
      <x v="720"/>
      <x v="247"/>
      <x v="20"/>
      <x v="106"/>
      <x v="2"/>
      <x/>
    </i>
    <i r="1">
      <x v="731"/>
      <x v="247"/>
      <x v="20"/>
      <x v="106"/>
      <x v="2"/>
      <x/>
    </i>
    <i r="1">
      <x v="752"/>
      <x v="247"/>
      <x v="20"/>
      <x v="106"/>
      <x v="2"/>
      <x/>
    </i>
    <i r="1">
      <x v="775"/>
      <x v="254"/>
      <x v="77"/>
      <x v="106"/>
      <x v="1"/>
      <x/>
    </i>
    <i r="1">
      <x v="843"/>
      <x v="254"/>
      <x v="77"/>
      <x v="106"/>
      <x v="1"/>
      <x/>
    </i>
    <i>
      <x v="1139"/>
      <x v="322"/>
      <x v="247"/>
      <x v="20"/>
      <x v="101"/>
      <x v="2"/>
      <x/>
    </i>
    <i r="1">
      <x v="359"/>
      <x v="156"/>
      <x v="11"/>
      <x v="101"/>
      <x v="1"/>
      <x/>
    </i>
    <i r="1">
      <x v="417"/>
      <x v="88"/>
      <x v="60"/>
      <x v="101"/>
      <x v="1"/>
      <x/>
    </i>
    <i r="1">
      <x v="483"/>
      <x v="247"/>
      <x v="20"/>
      <x v="101"/>
      <x v="2"/>
      <x/>
    </i>
    <i r="1">
      <x v="644"/>
      <x v="157"/>
      <x v="43"/>
      <x v="101"/>
      <x v="1"/>
      <x/>
    </i>
    <i r="1">
      <x v="647"/>
      <x v="157"/>
      <x v="43"/>
      <x v="101"/>
      <x v="1"/>
      <x/>
    </i>
    <i r="1">
      <x v="654"/>
      <x v="157"/>
      <x v="43"/>
      <x v="101"/>
      <x v="1"/>
      <x/>
    </i>
    <i r="1">
      <x v="655"/>
      <x v="157"/>
      <x v="43"/>
      <x v="101"/>
      <x v="1"/>
      <x/>
    </i>
    <i r="1">
      <x v="657"/>
      <x v="157"/>
      <x v="43"/>
      <x v="101"/>
      <x v="1"/>
      <x/>
    </i>
    <i r="1">
      <x v="792"/>
      <x v="247"/>
      <x v="20"/>
      <x v="101"/>
      <x v="2"/>
      <x/>
    </i>
    <i r="1">
      <x v="831"/>
      <x v="88"/>
      <x v="60"/>
      <x v="101"/>
      <x v="1"/>
      <x/>
    </i>
    <i>
      <x v="1140"/>
      <x v="322"/>
      <x v="157"/>
      <x v="43"/>
      <x v="100"/>
      <x v="1"/>
      <x/>
    </i>
    <i r="1">
      <x v="425"/>
      <x v="157"/>
      <x v="43"/>
      <x v="100"/>
      <x v="1"/>
      <x/>
    </i>
    <i r="1">
      <x v="650"/>
      <x v="157"/>
      <x v="43"/>
      <x v="100"/>
      <x v="1"/>
      <x/>
    </i>
    <i r="1">
      <x v="656"/>
      <x v="157"/>
      <x v="43"/>
      <x v="100"/>
      <x v="1"/>
      <x/>
    </i>
    <i r="1">
      <x v="657"/>
      <x v="157"/>
      <x v="43"/>
      <x v="100"/>
      <x v="1"/>
      <x/>
    </i>
    <i r="1">
      <x v="706"/>
      <x v="157"/>
      <x v="43"/>
      <x v="100"/>
      <x v="1"/>
      <x/>
    </i>
    <i r="1">
      <x v="719"/>
      <x v="157"/>
      <x v="43"/>
      <x v="100"/>
      <x v="1"/>
      <x/>
    </i>
    <i r="1">
      <x v="724"/>
      <x v="157"/>
      <x v="43"/>
      <x v="100"/>
      <x v="1"/>
      <x/>
    </i>
    <i r="1">
      <x v="729"/>
      <x v="247"/>
      <x v="20"/>
      <x v="100"/>
      <x v="2"/>
      <x/>
    </i>
    <i>
      <x v="1141"/>
      <x v="375"/>
      <x v="192"/>
      <x v="22"/>
      <x v="99"/>
      <x v="1"/>
      <x/>
    </i>
    <i r="1">
      <x v="433"/>
      <x v="230"/>
      <x v="86"/>
      <x v="99"/>
      <x v="1"/>
      <x/>
    </i>
    <i r="1">
      <x v="484"/>
      <x v="230"/>
      <x v="86"/>
      <x v="99"/>
      <x v="1"/>
      <x/>
    </i>
    <i r="1">
      <x v="642"/>
      <x v="157"/>
      <x v="43"/>
      <x v="99"/>
      <x v="1"/>
      <x/>
    </i>
    <i r="1">
      <x v="652"/>
      <x v="157"/>
      <x v="43"/>
      <x v="99"/>
      <x v="1"/>
      <x/>
    </i>
    <i r="1">
      <x v="653"/>
      <x v="157"/>
      <x v="43"/>
      <x v="99"/>
      <x v="1"/>
      <x/>
    </i>
    <i r="1">
      <x v="701"/>
      <x v="88"/>
      <x v="60"/>
      <x v="99"/>
      <x v="1"/>
      <x/>
    </i>
    <i>
      <x v="1142"/>
      <x v="271"/>
      <x v="88"/>
      <x v="60"/>
      <x v="122"/>
      <x v="1"/>
      <x/>
    </i>
    <i r="1">
      <x v="416"/>
      <x v="245"/>
      <x v="62"/>
      <x v="122"/>
      <x v="1"/>
      <x/>
    </i>
    <i r="1">
      <x v="643"/>
      <x v="157"/>
      <x v="43"/>
      <x v="122"/>
      <x v="1"/>
      <x/>
    </i>
    <i r="1">
      <x v="645"/>
      <x v="157"/>
      <x v="43"/>
      <x v="122"/>
      <x v="1"/>
      <x/>
    </i>
    <i r="1">
      <x v="770"/>
      <x v="245"/>
      <x v="62"/>
      <x v="122"/>
      <x v="1"/>
      <x/>
    </i>
    <i r="1">
      <x v="843"/>
      <x v="88"/>
      <x v="60"/>
      <x v="122"/>
      <x v="1"/>
      <x/>
    </i>
    <i>
      <x v="1143"/>
      <x v="296"/>
      <x v="246"/>
      <x v="69"/>
      <x v="125"/>
      <x v="1"/>
      <x/>
    </i>
    <i r="1">
      <x v="383"/>
      <x v="156"/>
      <x v="11"/>
      <x v="125"/>
      <x v="1"/>
      <x/>
    </i>
    <i r="1">
      <x v="418"/>
      <x v="245"/>
      <x v="62"/>
      <x v="125"/>
      <x v="1"/>
      <x/>
    </i>
    <i r="1">
      <x v="419"/>
      <x v="245"/>
      <x v="62"/>
      <x v="125"/>
      <x v="1"/>
      <x/>
    </i>
    <i r="1">
      <x v="432"/>
      <x v="245"/>
      <x v="62"/>
      <x v="125"/>
      <x v="1"/>
      <x/>
    </i>
    <i r="1">
      <x v="515"/>
      <x v="307"/>
      <x v="57"/>
      <x v="125"/>
      <x v="1"/>
      <x/>
    </i>
    <i>
      <x v="1144"/>
      <x v="198"/>
      <x v="156"/>
      <x v="11"/>
      <x v="124"/>
      <x v="1"/>
      <x/>
    </i>
    <i r="1">
      <x v="212"/>
      <x v="156"/>
      <x v="11"/>
      <x v="124"/>
      <x v="1"/>
      <x/>
    </i>
    <i r="1">
      <x v="670"/>
      <x v="156"/>
      <x v="11"/>
      <x v="124"/>
      <x v="1"/>
      <x/>
    </i>
    <i r="1">
      <x v="697"/>
      <x v="307"/>
      <x v="57"/>
      <x v="124"/>
      <x v="1"/>
      <x/>
    </i>
    <i r="1">
      <x v="827"/>
      <x v="245"/>
      <x v="62"/>
      <x v="124"/>
      <x v="1"/>
      <x/>
    </i>
    <i r="1">
      <x v="833"/>
      <x v="245"/>
      <x v="62"/>
      <x v="124"/>
      <x v="1"/>
      <x/>
    </i>
    <i>
      <x v="1145"/>
      <x v="101"/>
      <x v="156"/>
      <x v="11"/>
      <x v="129"/>
      <x v="1"/>
      <x/>
    </i>
    <i r="1">
      <x v="211"/>
      <x v="28"/>
      <x v="41"/>
      <x v="129"/>
      <x v="1"/>
      <x/>
    </i>
    <i r="1">
      <x v="213"/>
      <x v="156"/>
      <x v="11"/>
      <x v="129"/>
      <x v="1"/>
      <x/>
    </i>
    <i r="1">
      <x v="275"/>
      <x v="156"/>
      <x v="11"/>
      <x v="129"/>
      <x v="1"/>
      <x/>
    </i>
    <i r="1">
      <x v="284"/>
      <x v="28"/>
      <x v="41"/>
      <x v="129"/>
      <x v="1"/>
      <x/>
    </i>
    <i r="1">
      <x v="312"/>
      <x v="156"/>
      <x v="11"/>
      <x v="129"/>
      <x v="1"/>
      <x/>
    </i>
    <i r="1">
      <x v="516"/>
      <x v="28"/>
      <x v="41"/>
      <x v="129"/>
      <x v="1"/>
      <x/>
    </i>
    <i>
      <x v="1146"/>
      <x v="48"/>
      <x v="28"/>
      <x v="41"/>
      <x v="130"/>
      <x v="1"/>
      <x/>
    </i>
    <i r="1">
      <x v="148"/>
      <x v="28"/>
      <x v="41"/>
      <x v="130"/>
      <x v="1"/>
      <x/>
    </i>
    <i r="1">
      <x v="200"/>
      <x v="28"/>
      <x v="41"/>
      <x v="130"/>
      <x v="1"/>
      <x/>
    </i>
    <i r="1">
      <x v="201"/>
      <x v="28"/>
      <x v="41"/>
      <x v="130"/>
      <x v="1"/>
      <x/>
    </i>
    <i r="1">
      <x v="279"/>
      <x v="28"/>
      <x v="41"/>
      <x v="130"/>
      <x v="1"/>
      <x/>
    </i>
    <i>
      <x v="1147"/>
      <x v="240"/>
      <x v="47"/>
      <x v="28"/>
      <x v="51"/>
      <x v="1"/>
      <x/>
    </i>
    <i r="1">
      <x v="322"/>
      <x v="205"/>
      <x v="35"/>
      <x v="51"/>
      <x v="1"/>
      <x/>
    </i>
    <i r="1">
      <x v="332"/>
      <x v="47"/>
      <x v="28"/>
      <x v="51"/>
      <x v="1"/>
      <x/>
    </i>
    <i>
      <x v="1148"/>
      <x v="49"/>
      <x v="47"/>
      <x v="28"/>
      <x v="151"/>
      <x v="1"/>
      <x/>
    </i>
    <i r="1">
      <x v="100"/>
      <x v="47"/>
      <x v="28"/>
      <x v="151"/>
      <x v="1"/>
      <x/>
    </i>
    <i r="1">
      <x v="410"/>
      <x v="59"/>
      <x v="100"/>
      <x v="151"/>
      <x v="1"/>
      <x/>
    </i>
    <i r="1">
      <x v="477"/>
      <x v="59"/>
      <x v="100"/>
      <x v="151"/>
      <x v="1"/>
      <x/>
    </i>
    <i r="1">
      <x v="674"/>
      <x v="47"/>
      <x v="28"/>
      <x v="151"/>
      <x v="1"/>
      <x/>
    </i>
    <i r="1">
      <x v="687"/>
      <x v="47"/>
      <x v="28"/>
      <x v="151"/>
      <x v="1"/>
      <x/>
    </i>
    <i r="1">
      <x v="688"/>
      <x v="47"/>
      <x v="28"/>
      <x v="151"/>
      <x v="1"/>
      <x/>
    </i>
    <i r="1">
      <x v="692"/>
      <x v="47"/>
      <x v="28"/>
      <x v="151"/>
      <x v="1"/>
      <x/>
    </i>
    <i r="1">
      <x v="841"/>
      <x v="47"/>
      <x v="28"/>
      <x v="151"/>
      <x v="1"/>
      <x/>
    </i>
    <i>
      <x v="1149"/>
      <x v="197"/>
      <x v="47"/>
      <x v="28"/>
      <x v="158"/>
      <x v="1"/>
      <x/>
    </i>
    <i r="1">
      <x v="525"/>
      <x v="47"/>
      <x v="28"/>
      <x v="158"/>
      <x v="1"/>
      <x/>
    </i>
    <i r="1">
      <x v="678"/>
      <x v="47"/>
      <x v="28"/>
      <x v="158"/>
      <x v="1"/>
      <x/>
    </i>
    <i r="1">
      <x v="679"/>
      <x v="47"/>
      <x v="28"/>
      <x v="158"/>
      <x v="1"/>
      <x/>
    </i>
    <i r="1">
      <x v="685"/>
      <x v="47"/>
      <x v="28"/>
      <x v="158"/>
      <x v="1"/>
      <x/>
    </i>
    <i r="1">
      <x v="686"/>
      <x v="47"/>
      <x v="28"/>
      <x v="158"/>
      <x v="1"/>
      <x/>
    </i>
    <i>
      <x v="1150"/>
      <x v="149"/>
      <x v="208"/>
      <x v="40"/>
      <x v="166"/>
      <x v="1"/>
      <x/>
    </i>
    <i r="1">
      <x v="150"/>
      <x v="208"/>
      <x v="40"/>
      <x v="166"/>
      <x v="1"/>
      <x/>
    </i>
    <i r="1">
      <x v="543"/>
      <x v="208"/>
      <x v="40"/>
      <x v="166"/>
      <x v="1"/>
      <x/>
    </i>
    <i r="1">
      <x v="779"/>
      <x v="268"/>
      <x v="31"/>
      <x v="166"/>
      <x v="1"/>
      <x/>
    </i>
    <i r="1">
      <x v="793"/>
      <x v="268"/>
      <x v="31"/>
      <x v="166"/>
      <x v="1"/>
      <x/>
    </i>
    <i>
      <x v="1162"/>
      <x v="435"/>
      <x v="326"/>
      <x v="101"/>
      <x v="163"/>
      <x v="2"/>
      <x/>
    </i>
    <i>
      <x v="1166"/>
      <x v="413"/>
      <x v="248"/>
      <x v="99"/>
      <x v="155"/>
      <x v="2"/>
      <x/>
    </i>
    <i r="1">
      <x v="434"/>
      <x v="248"/>
      <x v="99"/>
      <x v="155"/>
      <x v="2"/>
      <x/>
    </i>
    <i>
      <x v="1188"/>
      <x v="415"/>
      <x v="175"/>
      <x v="39"/>
      <x v="48"/>
      <x v="1"/>
      <x/>
    </i>
    <i>
      <x v="1193"/>
      <x v="423"/>
      <x v="175"/>
      <x v="39"/>
      <x v="47"/>
      <x v="1"/>
      <x/>
    </i>
    <i>
      <x v="1194"/>
      <x v="423"/>
      <x v="175"/>
      <x v="39"/>
      <x v="169"/>
      <x v="1"/>
      <x/>
    </i>
    <i r="1">
      <x v="428"/>
      <x v="175"/>
      <x v="39"/>
      <x v="169"/>
      <x v="1"/>
      <x/>
    </i>
    <i>
      <x v="1195"/>
      <x v="424"/>
      <x v="284"/>
      <x v="46"/>
      <x v="162"/>
      <x v="1"/>
      <x/>
    </i>
    <i>
      <x v="1201"/>
      <x v="441"/>
      <x v="181"/>
      <x v="74"/>
      <x v="61"/>
      <x v="1"/>
      <x/>
    </i>
    <i r="1">
      <x v="523"/>
      <x v="175"/>
      <x v="39"/>
      <x v="61"/>
      <x v="1"/>
      <x/>
    </i>
    <i>
      <x v="1206"/>
      <x v="446"/>
      <x v="304"/>
      <x v="76"/>
      <x v="62"/>
      <x v="1"/>
      <x/>
    </i>
    <i r="1">
      <x v="449"/>
      <x v="304"/>
      <x v="76"/>
      <x v="62"/>
      <x v="1"/>
      <x/>
    </i>
    <i>
      <x v="1211"/>
      <x v="223"/>
      <x v="250"/>
      <x v="52"/>
      <x v="65"/>
      <x v="2"/>
      <x/>
    </i>
    <i r="1">
      <x v="277"/>
      <x v="5"/>
      <x v="53"/>
      <x v="65"/>
      <x v="5"/>
      <x/>
    </i>
    <i>
      <x v="1218"/>
      <x v="395"/>
      <x v="205"/>
      <x v="35"/>
      <x v="68"/>
      <x v="1"/>
      <x/>
    </i>
    <i r="1">
      <x v="637"/>
      <x v="231"/>
      <x v="15"/>
      <x v="68"/>
      <x v="5"/>
      <x/>
    </i>
    <i r="1">
      <x v="638"/>
      <x v="231"/>
      <x v="15"/>
      <x v="68"/>
      <x v="5"/>
      <x/>
    </i>
    <i r="1">
      <x v="789"/>
      <x v="231"/>
      <x v="15"/>
      <x v="68"/>
      <x v="5"/>
      <x/>
    </i>
    <i>
      <x v="1219"/>
      <x v="85"/>
      <x v="231"/>
      <x v="15"/>
      <x v="69"/>
      <x v="5"/>
      <x/>
    </i>
    <i r="1">
      <x v="109"/>
      <x v="231"/>
      <x v="15"/>
      <x v="69"/>
      <x v="5"/>
      <x/>
    </i>
    <i r="1">
      <x v="114"/>
      <x v="231"/>
      <x v="15"/>
      <x v="69"/>
      <x v="5"/>
      <x/>
    </i>
    <i r="1">
      <x v="115"/>
      <x v="231"/>
      <x v="15"/>
      <x v="69"/>
      <x v="5"/>
      <x/>
    </i>
    <i r="1">
      <x v="167"/>
      <x v="231"/>
      <x v="15"/>
      <x v="69"/>
      <x v="5"/>
      <x/>
    </i>
    <i r="1">
      <x v="370"/>
      <x v="231"/>
      <x v="15"/>
      <x v="69"/>
      <x v="5"/>
      <x/>
    </i>
    <i>
      <x v="1222"/>
      <x v="428"/>
      <x v="284"/>
      <x v="46"/>
      <x v="76"/>
      <x v="1"/>
      <x/>
    </i>
    <i r="1">
      <x v="430"/>
      <x v="284"/>
      <x v="46"/>
      <x v="76"/>
      <x v="1"/>
      <x/>
    </i>
    <i r="1">
      <x v="453"/>
      <x v="284"/>
      <x v="46"/>
      <x v="76"/>
      <x v="1"/>
      <x/>
    </i>
    <i>
      <x v="1223"/>
      <x v="447"/>
      <x v="181"/>
      <x v="74"/>
      <x v="78"/>
      <x v="1"/>
      <x/>
    </i>
    <i r="1">
      <x v="448"/>
      <x v="175"/>
      <x v="39"/>
      <x v="78"/>
      <x v="1"/>
      <x/>
    </i>
    <i r="1">
      <x v="451"/>
      <x v="175"/>
      <x v="39"/>
      <x v="78"/>
      <x v="1"/>
      <x/>
    </i>
    <i r="1">
      <x v="452"/>
      <x v="181"/>
      <x v="74"/>
      <x v="78"/>
      <x v="1"/>
      <x/>
    </i>
    <i>
      <x v="1224"/>
      <x v="412"/>
      <x v="216"/>
      <x v="79"/>
      <x v="81"/>
      <x v="1"/>
      <x/>
    </i>
    <i r="1">
      <x v="422"/>
      <x v="181"/>
      <x v="74"/>
      <x v="81"/>
      <x v="1"/>
      <x/>
    </i>
    <i r="1">
      <x v="438"/>
      <x v="181"/>
      <x v="74"/>
      <x v="81"/>
      <x v="1"/>
      <x/>
    </i>
    <i r="1">
      <x v="447"/>
      <x v="181"/>
      <x v="74"/>
      <x v="81"/>
      <x v="1"/>
      <x/>
    </i>
    <i r="1">
      <x v="456"/>
      <x v="175"/>
      <x v="39"/>
      <x v="81"/>
      <x v="1"/>
      <x/>
    </i>
    <i>
      <x v="1225"/>
      <x v="233"/>
      <x v="76"/>
      <x v="19"/>
      <x v="84"/>
      <x v="2"/>
      <x/>
    </i>
    <i r="1">
      <x v="247"/>
      <x v="175"/>
      <x v="39"/>
      <x v="84"/>
      <x v="1"/>
      <x/>
    </i>
    <i r="1">
      <x v="248"/>
      <x v="175"/>
      <x v="39"/>
      <x v="84"/>
      <x v="1"/>
      <x/>
    </i>
    <i r="1">
      <x v="459"/>
      <x v="175"/>
      <x v="39"/>
      <x v="84"/>
      <x v="1"/>
      <x/>
    </i>
    <i r="1">
      <x v="465"/>
      <x v="175"/>
      <x v="39"/>
      <x v="84"/>
      <x v="1"/>
      <x/>
    </i>
    <i>
      <x v="1226"/>
      <x v="411"/>
      <x v="216"/>
      <x v="79"/>
      <x v="86"/>
      <x v="1"/>
      <x/>
    </i>
    <i r="1">
      <x v="414"/>
      <x v="216"/>
      <x v="79"/>
      <x v="86"/>
      <x v="1"/>
      <x/>
    </i>
    <i r="1">
      <x v="464"/>
      <x v="175"/>
      <x v="39"/>
      <x v="86"/>
      <x v="1"/>
      <x/>
    </i>
    <i>
      <x v="1228"/>
      <x v="251"/>
      <x v="175"/>
      <x v="39"/>
      <x v="89"/>
      <x v="1"/>
      <x/>
    </i>
    <i r="1">
      <x v="613"/>
      <x v="76"/>
      <x v="19"/>
      <x v="89"/>
      <x v="2"/>
      <x/>
    </i>
    <i>
      <x v="1229"/>
      <x v="267"/>
      <x v="76"/>
      <x v="19"/>
      <x v="93"/>
      <x v="2"/>
      <x/>
    </i>
    <i r="1">
      <x v="766"/>
      <x v="76"/>
      <x v="19"/>
      <x v="93"/>
      <x v="2"/>
      <x/>
    </i>
    <i>
      <x v="1230"/>
      <x v="98"/>
      <x v="5"/>
      <x v="53"/>
      <x v="91"/>
      <x v="5"/>
      <x/>
    </i>
    <i r="1">
      <x v="325"/>
      <x v="76"/>
      <x v="19"/>
      <x v="91"/>
      <x v="2"/>
      <x/>
    </i>
    <i r="1">
      <x v="605"/>
      <x v="76"/>
      <x v="19"/>
      <x v="91"/>
      <x v="2"/>
      <x/>
    </i>
    <i>
      <x v="1231"/>
      <x v="10"/>
      <x v="5"/>
      <x v="53"/>
      <x v="94"/>
      <x v="5"/>
      <x/>
    </i>
    <i r="1">
      <x v="16"/>
      <x v="5"/>
      <x v="53"/>
      <x v="94"/>
      <x v="5"/>
      <x/>
    </i>
    <i r="1">
      <x v="231"/>
      <x v="76"/>
      <x v="19"/>
      <x v="94"/>
      <x v="2"/>
      <x/>
    </i>
    <i r="1">
      <x v="294"/>
      <x v="76"/>
      <x v="19"/>
      <x v="94"/>
      <x v="2"/>
      <x/>
    </i>
    <i r="1">
      <x v="313"/>
      <x v="76"/>
      <x v="19"/>
      <x v="94"/>
      <x v="2"/>
      <x/>
    </i>
    <i r="1">
      <x v="324"/>
      <x v="76"/>
      <x v="19"/>
      <x v="94"/>
      <x v="2"/>
      <x/>
    </i>
    <i r="1">
      <x v="360"/>
      <x v="76"/>
      <x v="19"/>
      <x v="94"/>
      <x v="2"/>
      <x/>
    </i>
    <i r="1">
      <x v="506"/>
      <x v="76"/>
      <x v="19"/>
      <x v="94"/>
      <x v="2"/>
      <x/>
    </i>
    <i r="1">
      <x v="537"/>
      <x v="76"/>
      <x v="19"/>
      <x v="94"/>
      <x v="2"/>
      <x/>
    </i>
    <i>
      <x v="1232"/>
      <x v="317"/>
      <x v="76"/>
      <x v="19"/>
      <x v="113"/>
      <x v="2"/>
      <x/>
    </i>
    <i r="1">
      <x v="480"/>
      <x v="76"/>
      <x v="19"/>
      <x v="113"/>
      <x v="2"/>
      <x/>
    </i>
    <i>
      <x v="1233"/>
      <x v="199"/>
      <x v="76"/>
      <x v="19"/>
      <x v="111"/>
      <x v="2"/>
      <x/>
    </i>
    <i r="1">
      <x v="497"/>
      <x v="76"/>
      <x v="19"/>
      <x v="111"/>
      <x v="2"/>
      <x/>
    </i>
    <i r="1">
      <x v="607"/>
      <x v="76"/>
      <x v="19"/>
      <x v="111"/>
      <x v="2"/>
      <x/>
    </i>
    <i r="1">
      <x v="609"/>
      <x v="76"/>
      <x v="19"/>
      <x v="111"/>
      <x v="2"/>
      <x/>
    </i>
    <i>
      <x v="1234"/>
      <x v="209"/>
      <x v="76"/>
      <x v="19"/>
      <x v="114"/>
      <x v="2"/>
      <x/>
    </i>
    <i r="1">
      <x v="391"/>
      <x v="76"/>
      <x v="19"/>
      <x v="114"/>
      <x v="2"/>
      <x/>
    </i>
    <i r="1">
      <x v="536"/>
      <x v="76"/>
      <x v="19"/>
      <x v="114"/>
      <x v="2"/>
      <x/>
    </i>
    <i r="1">
      <x v="830"/>
      <x v="76"/>
      <x v="19"/>
      <x v="114"/>
      <x v="2"/>
      <x/>
    </i>
    <i>
      <x v="1235"/>
      <x v="216"/>
      <x v="76"/>
      <x v="19"/>
      <x v="104"/>
      <x v="2"/>
      <x/>
    </i>
    <i r="1">
      <x v="225"/>
      <x v="76"/>
      <x v="19"/>
      <x v="104"/>
      <x v="2"/>
      <x/>
    </i>
    <i r="1">
      <x v="235"/>
      <x v="76"/>
      <x v="19"/>
      <x v="104"/>
      <x v="2"/>
      <x/>
    </i>
    <i r="1">
      <x v="338"/>
      <x v="226"/>
      <x v="26"/>
      <x v="104"/>
      <x v="2"/>
      <x/>
    </i>
    <i r="1">
      <x v="445"/>
      <x v="226"/>
      <x v="26"/>
      <x v="104"/>
      <x v="2"/>
      <x/>
    </i>
    <i r="1">
      <x v="455"/>
      <x v="226"/>
      <x v="26"/>
      <x v="104"/>
      <x v="2"/>
      <x/>
    </i>
    <i r="1">
      <x v="478"/>
      <x v="226"/>
      <x v="26"/>
      <x v="104"/>
      <x v="2"/>
      <x/>
    </i>
    <i r="1">
      <x v="532"/>
      <x v="76"/>
      <x v="19"/>
      <x v="104"/>
      <x v="2"/>
      <x/>
    </i>
    <i r="1">
      <x v="610"/>
      <x v="76"/>
      <x v="19"/>
      <x v="104"/>
      <x v="2"/>
      <x/>
    </i>
    <i r="1">
      <x v="780"/>
      <x v="226"/>
      <x v="26"/>
      <x v="104"/>
      <x v="2"/>
      <x/>
    </i>
    <i r="1">
      <x v="829"/>
      <x v="76"/>
      <x v="19"/>
      <x v="104"/>
      <x v="2"/>
      <x/>
    </i>
    <i>
      <x v="1236"/>
      <x v="205"/>
      <x v="76"/>
      <x v="19"/>
      <x v="103"/>
      <x v="2"/>
      <x/>
    </i>
    <i r="1">
      <x v="227"/>
      <x v="76"/>
      <x v="19"/>
      <x v="103"/>
      <x v="2"/>
      <x/>
    </i>
    <i r="1">
      <x v="239"/>
      <x v="76"/>
      <x v="19"/>
      <x v="103"/>
      <x v="2"/>
      <x/>
    </i>
    <i r="1">
      <x v="392"/>
      <x v="226"/>
      <x v="26"/>
      <x v="103"/>
      <x v="2"/>
      <x/>
    </i>
    <i r="1">
      <x v="409"/>
      <x v="226"/>
      <x v="26"/>
      <x v="103"/>
      <x v="2"/>
      <x/>
    </i>
    <i r="1">
      <x v="427"/>
      <x v="226"/>
      <x v="26"/>
      <x v="103"/>
      <x v="2"/>
      <x/>
    </i>
    <i r="1">
      <x v="436"/>
      <x v="226"/>
      <x v="26"/>
      <x v="103"/>
      <x v="2"/>
      <x/>
    </i>
    <i r="1">
      <x v="454"/>
      <x v="226"/>
      <x v="26"/>
      <x v="103"/>
      <x v="2"/>
      <x/>
    </i>
    <i r="1">
      <x v="457"/>
      <x v="226"/>
      <x v="26"/>
      <x v="103"/>
      <x v="2"/>
      <x/>
    </i>
    <i r="1">
      <x v="458"/>
      <x v="226"/>
      <x v="26"/>
      <x v="103"/>
      <x v="2"/>
      <x/>
    </i>
    <i r="1">
      <x v="522"/>
      <x v="76"/>
      <x v="19"/>
      <x v="103"/>
      <x v="2"/>
      <x/>
    </i>
    <i r="1">
      <x v="533"/>
      <x v="76"/>
      <x v="19"/>
      <x v="103"/>
      <x v="2"/>
      <x/>
    </i>
    <i r="1">
      <x v="606"/>
      <x v="76"/>
      <x v="19"/>
      <x v="103"/>
      <x v="2"/>
      <x/>
    </i>
    <i>
      <x v="1237"/>
      <x v="42"/>
      <x v="292"/>
      <x v="88"/>
      <x v="105"/>
      <x v="2"/>
      <x/>
    </i>
    <i r="1">
      <x v="55"/>
      <x v="292"/>
      <x v="88"/>
      <x v="105"/>
      <x v="2"/>
      <x/>
    </i>
    <i r="1">
      <x v="56"/>
      <x v="292"/>
      <x v="88"/>
      <x v="105"/>
      <x v="2"/>
      <x/>
    </i>
    <i r="1">
      <x v="79"/>
      <x v="292"/>
      <x v="88"/>
      <x v="105"/>
      <x v="2"/>
      <x/>
    </i>
    <i r="1">
      <x v="105"/>
      <x v="292"/>
      <x v="88"/>
      <x v="105"/>
      <x v="2"/>
      <x/>
    </i>
    <i r="1">
      <x v="221"/>
      <x v="76"/>
      <x v="19"/>
      <x v="105"/>
      <x v="2"/>
      <x/>
    </i>
    <i r="1">
      <x v="228"/>
      <x v="76"/>
      <x v="19"/>
      <x v="105"/>
      <x v="2"/>
      <x/>
    </i>
    <i r="1">
      <x v="252"/>
      <x v="226"/>
      <x v="26"/>
      <x v="105"/>
      <x v="2"/>
      <x/>
    </i>
    <i r="1">
      <x v="300"/>
      <x v="76"/>
      <x v="19"/>
      <x v="105"/>
      <x v="2"/>
      <x/>
    </i>
    <i r="1">
      <x v="490"/>
      <x v="226"/>
      <x v="26"/>
      <x v="105"/>
      <x v="2"/>
      <x/>
    </i>
    <i>
      <x v="1238"/>
      <x v="24"/>
      <x v="292"/>
      <x v="88"/>
      <x v="123"/>
      <x v="2"/>
      <x/>
    </i>
    <i r="1">
      <x v="30"/>
      <x v="292"/>
      <x v="88"/>
      <x v="123"/>
      <x v="2"/>
      <x/>
    </i>
    <i r="1">
      <x v="34"/>
      <x v="292"/>
      <x v="88"/>
      <x v="123"/>
      <x v="2"/>
      <x/>
    </i>
    <i r="1">
      <x v="37"/>
      <x v="292"/>
      <x v="88"/>
      <x v="123"/>
      <x v="2"/>
      <x/>
    </i>
    <i r="1">
      <x v="61"/>
      <x v="292"/>
      <x v="88"/>
      <x v="123"/>
      <x v="2"/>
      <x/>
    </i>
    <i r="1">
      <x v="80"/>
      <x v="292"/>
      <x v="88"/>
      <x v="123"/>
      <x v="2"/>
      <x/>
    </i>
    <i r="1">
      <x v="82"/>
      <x v="292"/>
      <x v="88"/>
      <x v="123"/>
      <x v="2"/>
      <x/>
    </i>
    <i r="1">
      <x v="224"/>
      <x v="76"/>
      <x v="19"/>
      <x v="123"/>
      <x v="2"/>
      <x/>
    </i>
    <i r="1">
      <x v="270"/>
      <x v="76"/>
      <x v="19"/>
      <x v="123"/>
      <x v="2"/>
      <x/>
    </i>
    <i r="1">
      <x v="286"/>
      <x v="205"/>
      <x v="35"/>
      <x v="123"/>
      <x v="1"/>
      <x/>
    </i>
    <i r="1">
      <x v="288"/>
      <x v="205"/>
      <x v="35"/>
      <x v="123"/>
      <x v="1"/>
      <x/>
    </i>
    <i r="1">
      <x v="290"/>
      <x v="76"/>
      <x v="19"/>
      <x v="123"/>
      <x v="2"/>
      <x/>
    </i>
    <i r="1">
      <x v="291"/>
      <x v="76"/>
      <x v="19"/>
      <x v="123"/>
      <x v="2"/>
      <x/>
    </i>
    <i r="1">
      <x v="347"/>
      <x v="205"/>
      <x v="35"/>
      <x v="123"/>
      <x v="1"/>
      <x/>
    </i>
    <i r="1">
      <x v="349"/>
      <x v="205"/>
      <x v="35"/>
      <x v="123"/>
      <x v="1"/>
      <x/>
    </i>
    <i r="1">
      <x v="372"/>
      <x v="76"/>
      <x v="19"/>
      <x v="123"/>
      <x v="2"/>
      <x/>
    </i>
    <i r="1">
      <x v="440"/>
      <x v="76"/>
      <x v="19"/>
      <x v="123"/>
      <x v="2"/>
      <x/>
    </i>
    <i r="1">
      <x v="498"/>
      <x v="76"/>
      <x v="19"/>
      <x v="123"/>
      <x v="2"/>
      <x/>
    </i>
    <i r="1">
      <x v="790"/>
      <x v="292"/>
      <x v="88"/>
      <x v="123"/>
      <x v="2"/>
      <x/>
    </i>
    <i>
      <x v="1239"/>
      <x v="206"/>
      <x v="226"/>
      <x v="26"/>
      <x v="126"/>
      <x v="2"/>
      <x/>
    </i>
    <i r="1">
      <x v="226"/>
      <x v="76"/>
      <x v="19"/>
      <x v="126"/>
      <x v="2"/>
      <x/>
    </i>
    <i r="1">
      <x v="269"/>
      <x v="76"/>
      <x v="19"/>
      <x v="126"/>
      <x v="2"/>
      <x/>
    </i>
    <i r="1">
      <x v="272"/>
      <x v="76"/>
      <x v="19"/>
      <x v="126"/>
      <x v="2"/>
      <x/>
    </i>
    <i r="1">
      <x v="524"/>
      <x v="76"/>
      <x v="19"/>
      <x v="126"/>
      <x v="2"/>
      <x/>
    </i>
    <i r="1">
      <x v="773"/>
      <x v="226"/>
      <x v="26"/>
      <x v="126"/>
      <x v="2"/>
      <x/>
    </i>
    <i>
      <x v="1240"/>
      <x v="204"/>
      <x v="226"/>
      <x v="26"/>
      <x v="132"/>
      <x v="2"/>
      <x/>
    </i>
    <i r="1">
      <x v="217"/>
      <x v="226"/>
      <x v="26"/>
      <x v="132"/>
      <x v="2"/>
      <x/>
    </i>
    <i r="1">
      <x v="229"/>
      <x v="226"/>
      <x v="26"/>
      <x v="132"/>
      <x v="2"/>
      <x/>
    </i>
    <i r="1">
      <x v="234"/>
      <x v="226"/>
      <x v="26"/>
      <x v="132"/>
      <x v="2"/>
      <x/>
    </i>
    <i r="1">
      <x v="237"/>
      <x v="226"/>
      <x v="26"/>
      <x v="132"/>
      <x v="2"/>
      <x/>
    </i>
    <i r="1">
      <x v="295"/>
      <x v="226"/>
      <x v="26"/>
      <x v="132"/>
      <x v="2"/>
      <x/>
    </i>
    <i r="1">
      <x v="371"/>
      <x v="226"/>
      <x v="26"/>
      <x v="132"/>
      <x v="2"/>
      <x/>
    </i>
    <i r="1">
      <x v="527"/>
      <x v="226"/>
      <x v="26"/>
      <x v="132"/>
      <x v="2"/>
      <x/>
    </i>
    <i r="1">
      <x v="611"/>
      <x v="226"/>
      <x v="26"/>
      <x v="132"/>
      <x v="2"/>
      <x/>
    </i>
    <i r="1">
      <x v="612"/>
      <x v="226"/>
      <x v="26"/>
      <x v="132"/>
      <x v="2"/>
      <x/>
    </i>
    <i>
      <x v="1241"/>
      <x v="207"/>
      <x v="226"/>
      <x v="26"/>
      <x v="133"/>
      <x v="2"/>
      <x/>
    </i>
    <i r="1">
      <x v="208"/>
      <x v="226"/>
      <x v="26"/>
      <x v="133"/>
      <x v="2"/>
      <x/>
    </i>
    <i r="1">
      <x v="298"/>
      <x v="226"/>
      <x v="26"/>
      <x v="133"/>
      <x v="2"/>
      <x/>
    </i>
    <i r="1">
      <x v="299"/>
      <x v="226"/>
      <x v="26"/>
      <x v="133"/>
      <x v="2"/>
      <x/>
    </i>
    <i r="1">
      <x v="314"/>
      <x v="226"/>
      <x v="26"/>
      <x v="133"/>
      <x v="2"/>
      <x/>
    </i>
    <i r="1">
      <x v="355"/>
      <x v="226"/>
      <x v="26"/>
      <x v="133"/>
      <x v="2"/>
      <x/>
    </i>
    <i r="1">
      <x v="377"/>
      <x v="226"/>
      <x v="26"/>
      <x v="133"/>
      <x v="2"/>
      <x/>
    </i>
    <i r="1">
      <x v="479"/>
      <x v="226"/>
      <x v="26"/>
      <x v="133"/>
      <x v="2"/>
      <x/>
    </i>
    <i>
      <x v="1242"/>
      <x v="203"/>
      <x v="226"/>
      <x v="26"/>
      <x v="144"/>
      <x v="2"/>
      <x/>
    </i>
    <i r="1">
      <x v="210"/>
      <x v="226"/>
      <x v="26"/>
      <x v="144"/>
      <x v="2"/>
      <x/>
    </i>
    <i r="1">
      <x v="318"/>
      <x v="226"/>
      <x v="26"/>
      <x v="144"/>
      <x v="2"/>
      <x/>
    </i>
    <i r="1">
      <x v="384"/>
      <x v="226"/>
      <x v="26"/>
      <x v="144"/>
      <x v="2"/>
      <x/>
    </i>
    <i r="1">
      <x v="399"/>
      <x v="250"/>
      <x v="52"/>
      <x v="144"/>
      <x v="2"/>
      <x/>
    </i>
    <i r="1">
      <x v="443"/>
      <x v="250"/>
      <x v="52"/>
      <x v="144"/>
      <x v="2"/>
      <x/>
    </i>
    <i r="1">
      <x v="494"/>
      <x v="250"/>
      <x v="52"/>
      <x v="144"/>
      <x v="2"/>
      <x/>
    </i>
    <i r="1">
      <x v="499"/>
      <x v="226"/>
      <x v="26"/>
      <x v="144"/>
      <x v="2"/>
      <x/>
    </i>
    <i r="1">
      <x v="512"/>
      <x v="250"/>
      <x v="52"/>
      <x v="144"/>
      <x v="2"/>
      <x/>
    </i>
    <i r="1">
      <x v="526"/>
      <x v="226"/>
      <x v="26"/>
      <x v="144"/>
      <x v="2"/>
      <x/>
    </i>
    <i r="1">
      <x v="840"/>
      <x v="250"/>
      <x v="52"/>
      <x v="144"/>
      <x v="2"/>
      <x/>
    </i>
    <i>
      <x v="1243"/>
      <x v="219"/>
      <x v="76"/>
      <x v="19"/>
      <x v="153"/>
      <x v="2"/>
      <x/>
    </i>
    <i r="1">
      <x v="292"/>
      <x v="76"/>
      <x v="19"/>
      <x v="153"/>
      <x v="2"/>
      <x/>
    </i>
    <i r="1">
      <x v="293"/>
      <x v="76"/>
      <x v="19"/>
      <x v="153"/>
      <x v="2"/>
      <x/>
    </i>
    <i r="1">
      <x v="297"/>
      <x v="76"/>
      <x v="19"/>
      <x v="153"/>
      <x v="2"/>
      <x/>
    </i>
    <i r="1">
      <x v="507"/>
      <x v="76"/>
      <x v="19"/>
      <x v="153"/>
      <x v="2"/>
      <x/>
    </i>
    <i r="1">
      <x v="509"/>
      <x v="76"/>
      <x v="19"/>
      <x v="153"/>
      <x v="2"/>
      <x/>
    </i>
    <i r="1">
      <x v="531"/>
      <x v="76"/>
      <x v="19"/>
      <x v="153"/>
      <x v="2"/>
      <x/>
    </i>
    <i r="1">
      <x v="539"/>
      <x v="76"/>
      <x v="19"/>
      <x v="153"/>
      <x v="2"/>
      <x/>
    </i>
    <i r="1">
      <x v="542"/>
      <x v="5"/>
      <x v="53"/>
      <x v="153"/>
      <x v="5"/>
      <x/>
    </i>
    <i r="1">
      <x v="608"/>
      <x v="76"/>
      <x v="19"/>
      <x v="153"/>
      <x v="2"/>
      <x/>
    </i>
    <i>
      <x v="1244"/>
      <x v="4"/>
      <x v="5"/>
      <x v="53"/>
      <x v="157"/>
      <x v="5"/>
      <x/>
    </i>
    <i r="1">
      <x v="8"/>
      <x v="5"/>
      <x v="53"/>
      <x v="157"/>
      <x v="5"/>
      <x/>
    </i>
    <i r="1">
      <x v="38"/>
      <x v="5"/>
      <x v="53"/>
      <x v="157"/>
      <x v="5"/>
      <x/>
    </i>
    <i r="1">
      <x v="63"/>
      <x v="5"/>
      <x v="53"/>
      <x v="157"/>
      <x v="5"/>
      <x/>
    </i>
    <i r="1">
      <x v="120"/>
      <x v="5"/>
      <x v="53"/>
      <x v="157"/>
      <x v="5"/>
      <x/>
    </i>
    <i r="1">
      <x v="232"/>
      <x v="76"/>
      <x v="19"/>
      <x v="157"/>
      <x v="2"/>
      <x/>
    </i>
    <i r="1">
      <x v="274"/>
      <x v="76"/>
      <x v="19"/>
      <x v="157"/>
      <x v="2"/>
      <x/>
    </i>
    <i r="1">
      <x v="301"/>
      <x v="76"/>
      <x v="19"/>
      <x v="157"/>
      <x v="2"/>
      <x/>
    </i>
    <i r="1">
      <x v="311"/>
      <x v="76"/>
      <x v="19"/>
      <x v="157"/>
      <x v="2"/>
      <x/>
    </i>
    <i r="1">
      <x v="356"/>
      <x v="5"/>
      <x v="53"/>
      <x v="157"/>
      <x v="5"/>
      <x/>
    </i>
    <i r="1">
      <x v="508"/>
      <x v="76"/>
      <x v="19"/>
      <x v="157"/>
      <x v="2"/>
      <x/>
    </i>
    <i r="1">
      <x v="534"/>
      <x v="76"/>
      <x v="19"/>
      <x v="157"/>
      <x v="2"/>
      <x/>
    </i>
    <i>
      <x v="1245"/>
      <x v="17"/>
      <x v="5"/>
      <x v="53"/>
      <x v="164"/>
      <x v="5"/>
      <x/>
    </i>
    <i r="1">
      <x v="54"/>
      <x v="5"/>
      <x v="53"/>
      <x v="164"/>
      <x v="5"/>
      <x/>
    </i>
    <i r="1">
      <x v="69"/>
      <x v="5"/>
      <x v="53"/>
      <x v="164"/>
      <x v="5"/>
      <x/>
    </i>
    <i r="1">
      <x v="214"/>
      <x v="76"/>
      <x v="19"/>
      <x v="164"/>
      <x v="2"/>
      <x/>
    </i>
    <i>
      <x v="1262"/>
      <x v="29"/>
      <x v="107"/>
      <x/>
      <x/>
      <x/>
      <x v="4"/>
    </i>
    <i r="1">
      <x v="46"/>
      <x v="206"/>
      <x v="32"/>
      <x/>
      <x v="7"/>
      <x v="4"/>
    </i>
    <i r="1">
      <x v="51"/>
      <x v="151"/>
      <x v="92"/>
      <x/>
      <x v="7"/>
      <x v="4"/>
    </i>
    <i r="1">
      <x v="57"/>
      <x v="107"/>
      <x/>
      <x/>
      <x/>
      <x v="4"/>
    </i>
    <i r="1">
      <x v="75"/>
      <x v="152"/>
      <x v="5"/>
      <x/>
      <x v="7"/>
      <x v="4"/>
    </i>
    <i r="1">
      <x v="76"/>
      <x v="152"/>
      <x v="5"/>
      <x/>
      <x v="7"/>
      <x v="4"/>
    </i>
    <i r="1">
      <x v="77"/>
      <x v="151"/>
      <x v="92"/>
      <x/>
      <x v="7"/>
      <x v="4"/>
    </i>
    <i r="1">
      <x v="88"/>
      <x v="151"/>
      <x v="92"/>
      <x/>
      <x v="7"/>
      <x v="4"/>
    </i>
    <i r="1">
      <x v="90"/>
      <x v="152"/>
      <x v="5"/>
      <x/>
      <x v="7"/>
      <x v="4"/>
    </i>
    <i r="1">
      <x v="91"/>
      <x v="152"/>
      <x v="5"/>
      <x/>
      <x v="7"/>
      <x v="4"/>
    </i>
    <i r="1">
      <x v="92"/>
      <x v="152"/>
      <x v="5"/>
      <x/>
      <x v="7"/>
      <x v="4"/>
    </i>
    <i r="1">
      <x v="94"/>
      <x v="152"/>
      <x v="5"/>
      <x/>
      <x v="7"/>
      <x v="4"/>
    </i>
    <i r="1">
      <x v="95"/>
      <x v="152"/>
      <x v="5"/>
      <x/>
      <x v="7"/>
      <x v="4"/>
    </i>
    <i r="1">
      <x v="96"/>
      <x v="151"/>
      <x v="92"/>
      <x/>
      <x v="7"/>
      <x v="4"/>
    </i>
    <i r="1">
      <x v="108"/>
      <x v="151"/>
      <x v="92"/>
      <x/>
      <x v="7"/>
      <x v="4"/>
    </i>
    <i r="1">
      <x v="112"/>
      <x v="107"/>
      <x/>
      <x/>
      <x/>
      <x v="4"/>
    </i>
    <i r="1">
      <x v="125"/>
      <x v="206"/>
      <x v="32"/>
      <x/>
      <x v="7"/>
      <x v="4"/>
    </i>
    <i r="1">
      <x v="127"/>
      <x v="151"/>
      <x v="92"/>
      <x/>
      <x v="7"/>
      <x v="4"/>
    </i>
    <i r="1">
      <x v="128"/>
      <x v="107"/>
      <x/>
      <x/>
      <x/>
      <x v="4"/>
    </i>
    <i r="1">
      <x v="131"/>
      <x v="107"/>
      <x/>
      <x/>
      <x/>
      <x v="4"/>
    </i>
    <i r="1">
      <x v="132"/>
      <x v="107"/>
      <x/>
      <x/>
      <x/>
      <x v="4"/>
    </i>
    <i r="1">
      <x v="133"/>
      <x v="151"/>
      <x v="92"/>
      <x/>
      <x v="7"/>
      <x v="4"/>
    </i>
    <i r="1">
      <x v="136"/>
      <x v="151"/>
      <x v="92"/>
      <x/>
      <x v="7"/>
      <x v="4"/>
    </i>
    <i r="1">
      <x v="137"/>
      <x v="158"/>
      <x v="78"/>
      <x/>
      <x v="7"/>
      <x v="4"/>
    </i>
    <i r="1">
      <x v="138"/>
      <x v="151"/>
      <x v="92"/>
      <x/>
      <x v="7"/>
      <x v="4"/>
    </i>
    <i r="1">
      <x v="139"/>
      <x v="206"/>
      <x v="32"/>
      <x/>
      <x v="7"/>
      <x v="4"/>
    </i>
    <i r="1">
      <x v="140"/>
      <x v="107"/>
      <x/>
      <x/>
      <x/>
      <x v="4"/>
    </i>
    <i r="1">
      <x v="142"/>
      <x v="152"/>
      <x v="5"/>
      <x/>
      <x v="7"/>
      <x v="4"/>
    </i>
    <i r="1">
      <x v="143"/>
      <x v="152"/>
      <x v="5"/>
      <x/>
      <x v="7"/>
      <x v="4"/>
    </i>
    <i r="1">
      <x v="144"/>
      <x v="152"/>
      <x v="5"/>
      <x/>
      <x v="7"/>
      <x v="4"/>
    </i>
    <i r="1">
      <x v="145"/>
      <x v="152"/>
      <x v="5"/>
      <x/>
      <x v="7"/>
      <x v="4"/>
    </i>
    <i r="1">
      <x v="146"/>
      <x v="151"/>
      <x v="92"/>
      <x/>
      <x v="7"/>
      <x v="4"/>
    </i>
    <i r="1">
      <x v="147"/>
      <x v="151"/>
      <x v="92"/>
      <x/>
      <x v="7"/>
      <x v="4"/>
    </i>
    <i r="1">
      <x v="151"/>
      <x v="151"/>
      <x v="92"/>
      <x/>
      <x v="7"/>
      <x v="4"/>
    </i>
    <i r="1">
      <x v="152"/>
      <x v="151"/>
      <x v="92"/>
      <x/>
      <x v="7"/>
      <x v="4"/>
    </i>
    <i r="1">
      <x v="164"/>
      <x v="107"/>
      <x/>
      <x/>
      <x/>
      <x v="4"/>
    </i>
    <i r="1">
      <x v="168"/>
      <x v="107"/>
      <x/>
      <x/>
      <x/>
      <x v="4"/>
    </i>
    <i r="1">
      <x v="169"/>
      <x v="107"/>
      <x/>
      <x/>
      <x/>
      <x v="4"/>
    </i>
    <i r="1">
      <x v="170"/>
      <x v="152"/>
      <x v="5"/>
      <x/>
      <x v="7"/>
      <x v="4"/>
    </i>
    <i r="1">
      <x v="171"/>
      <x v="152"/>
      <x v="5"/>
      <x/>
      <x v="7"/>
      <x v="4"/>
    </i>
    <i r="1">
      <x v="187"/>
      <x v="107"/>
      <x/>
      <x/>
      <x/>
      <x v="4"/>
    </i>
    <i r="1">
      <x v="195"/>
      <x v="107"/>
      <x/>
      <x/>
      <x/>
      <x v="4"/>
    </i>
    <i r="1">
      <x v="196"/>
      <x v="107"/>
      <x/>
      <x/>
      <x/>
      <x v="4"/>
    </i>
    <i r="1">
      <x v="202"/>
      <x v="107"/>
      <x/>
      <x/>
      <x/>
      <x v="4"/>
    </i>
    <i r="1">
      <x v="238"/>
      <x v="107"/>
      <x/>
      <x/>
      <x/>
      <x v="4"/>
    </i>
    <i r="1">
      <x v="259"/>
      <x v="107"/>
      <x/>
      <x/>
      <x/>
      <x v="4"/>
    </i>
    <i r="1">
      <x v="283"/>
      <x v="107"/>
      <x/>
      <x/>
      <x/>
      <x v="4"/>
    </i>
    <i r="1">
      <x v="302"/>
      <x v="305"/>
      <x v="33"/>
      <x/>
      <x v="10"/>
      <x v="4"/>
    </i>
    <i r="1">
      <x v="303"/>
      <x v="305"/>
      <x v="33"/>
      <x/>
      <x v="10"/>
      <x v="4"/>
    </i>
    <i r="1">
      <x v="304"/>
      <x v="219"/>
      <x v="12"/>
      <x/>
      <x v="8"/>
      <x v="4"/>
    </i>
    <i r="1">
      <x v="305"/>
      <x v="219"/>
      <x v="12"/>
      <x/>
      <x v="8"/>
      <x v="4"/>
    </i>
    <i r="1">
      <x v="306"/>
      <x v="219"/>
      <x v="12"/>
      <x/>
      <x v="8"/>
      <x v="4"/>
    </i>
    <i r="1">
      <x v="307"/>
      <x v="219"/>
      <x v="12"/>
      <x/>
      <x v="8"/>
      <x v="4"/>
    </i>
    <i r="1">
      <x v="308"/>
      <x v="219"/>
      <x v="12"/>
      <x/>
      <x v="8"/>
      <x v="4"/>
    </i>
    <i r="1">
      <x v="309"/>
      <x v="219"/>
      <x v="12"/>
      <x/>
      <x v="8"/>
      <x v="4"/>
    </i>
    <i r="1">
      <x v="310"/>
      <x v="219"/>
      <x v="12"/>
      <x/>
      <x v="8"/>
      <x v="4"/>
    </i>
    <i r="1">
      <x v="316"/>
      <x v="107"/>
      <x/>
      <x/>
      <x/>
      <x v="4"/>
    </i>
    <i r="1">
      <x v="320"/>
      <x v="107"/>
      <x/>
      <x/>
      <x/>
      <x v="4"/>
    </i>
    <i r="1">
      <x v="327"/>
      <x v="107"/>
      <x/>
      <x/>
      <x/>
      <x v="4"/>
    </i>
    <i r="1">
      <x v="328"/>
      <x v="152"/>
      <x v="5"/>
      <x/>
      <x v="7"/>
      <x v="4"/>
    </i>
    <i r="1">
      <x v="329"/>
      <x v="151"/>
      <x v="92"/>
      <x/>
      <x v="7"/>
      <x v="4"/>
    </i>
    <i r="1">
      <x v="330"/>
      <x v="153"/>
      <x v="18"/>
      <x/>
      <x v="9"/>
      <x v="4"/>
    </i>
    <i r="1">
      <x v="331"/>
      <x v="153"/>
      <x v="18"/>
      <x/>
      <x v="9"/>
      <x v="4"/>
    </i>
    <i r="1">
      <x v="334"/>
      <x v="206"/>
      <x v="32"/>
      <x/>
      <x v="7"/>
      <x v="4"/>
    </i>
    <i r="1">
      <x v="335"/>
      <x v="206"/>
      <x v="32"/>
      <x/>
      <x v="7"/>
      <x v="4"/>
    </i>
    <i r="1">
      <x v="336"/>
      <x v="152"/>
      <x v="5"/>
      <x/>
      <x v="7"/>
      <x v="4"/>
    </i>
    <i r="1">
      <x v="343"/>
      <x v="107"/>
      <x/>
      <x/>
      <x/>
      <x v="4"/>
    </i>
    <i r="1">
      <x v="348"/>
      <x v="151"/>
      <x v="92"/>
      <x/>
      <x v="7"/>
      <x v="4"/>
    </i>
    <i r="1">
      <x v="350"/>
      <x v="107"/>
      <x/>
      <x/>
      <x/>
      <x v="4"/>
    </i>
    <i r="1">
      <x v="354"/>
      <x v="107"/>
      <x/>
      <x/>
      <x/>
      <x v="4"/>
    </i>
    <i r="1">
      <x v="358"/>
      <x v="206"/>
      <x v="32"/>
      <x/>
      <x v="7"/>
      <x v="4"/>
    </i>
    <i r="1">
      <x v="364"/>
      <x v="107"/>
      <x/>
      <x/>
      <x/>
      <x v="4"/>
    </i>
    <i r="1">
      <x v="373"/>
      <x v="305"/>
      <x v="33"/>
      <x/>
      <x v="10"/>
      <x v="4"/>
    </i>
    <i r="1">
      <x v="380"/>
      <x v="107"/>
      <x/>
      <x/>
      <x/>
      <x v="4"/>
    </i>
    <i r="1">
      <x v="381"/>
      <x v="107"/>
      <x/>
      <x/>
      <x/>
      <x v="4"/>
    </i>
    <i r="1">
      <x v="386"/>
      <x v="151"/>
      <x v="92"/>
      <x/>
      <x v="7"/>
      <x v="4"/>
    </i>
    <i r="1">
      <x v="387"/>
      <x v="151"/>
      <x v="92"/>
      <x/>
      <x v="7"/>
      <x v="4"/>
    </i>
    <i r="1">
      <x v="402"/>
      <x v="107"/>
      <x/>
      <x/>
      <x/>
      <x v="4"/>
    </i>
    <i r="1">
      <x v="404"/>
      <x v="107"/>
      <x/>
      <x/>
      <x/>
      <x v="4"/>
    </i>
    <i r="1">
      <x v="407"/>
      <x v="151"/>
      <x v="92"/>
      <x/>
      <x v="7"/>
      <x v="4"/>
    </i>
    <i r="1">
      <x v="408"/>
      <x v="305"/>
      <x v="33"/>
      <x/>
      <x v="10"/>
      <x v="4"/>
    </i>
    <i r="1">
      <x v="420"/>
      <x v="107"/>
      <x/>
      <x/>
      <x/>
      <x v="4"/>
    </i>
    <i r="1">
      <x v="421"/>
      <x v="107"/>
      <x/>
      <x/>
      <x/>
      <x v="4"/>
    </i>
    <i r="1">
      <x v="426"/>
      <x v="107"/>
      <x/>
      <x/>
      <x/>
      <x v="4"/>
    </i>
    <i r="1">
      <x v="460"/>
      <x v="107"/>
      <x/>
      <x/>
      <x/>
      <x v="4"/>
    </i>
    <i r="1">
      <x v="470"/>
      <x v="219"/>
      <x v="12"/>
      <x/>
      <x v="8"/>
      <x v="4"/>
    </i>
    <i r="1">
      <x v="473"/>
      <x v="151"/>
      <x v="92"/>
      <x/>
      <x v="7"/>
      <x v="4"/>
    </i>
    <i r="1">
      <x v="481"/>
      <x v="219"/>
      <x v="12"/>
      <x/>
      <x v="8"/>
      <x v="4"/>
    </i>
    <i r="1">
      <x v="482"/>
      <x v="107"/>
      <x/>
      <x/>
      <x/>
      <x v="4"/>
    </i>
    <i r="1">
      <x v="487"/>
      <x v="152"/>
      <x v="5"/>
      <x/>
      <x v="7"/>
      <x v="4"/>
    </i>
    <i r="1">
      <x v="488"/>
      <x v="206"/>
      <x v="32"/>
      <x/>
      <x v="7"/>
      <x v="4"/>
    </i>
    <i r="1">
      <x v="489"/>
      <x v="206"/>
      <x v="32"/>
      <x/>
      <x v="7"/>
      <x v="4"/>
    </i>
    <i r="1">
      <x v="502"/>
      <x v="151"/>
      <x v="92"/>
      <x/>
      <x v="7"/>
      <x v="4"/>
    </i>
    <i r="1">
      <x v="503"/>
      <x v="107"/>
      <x/>
      <x/>
      <x/>
      <x v="4"/>
    </i>
    <i r="1">
      <x v="504"/>
      <x v="107"/>
      <x/>
      <x/>
      <x/>
      <x v="4"/>
    </i>
    <i r="1">
      <x v="518"/>
      <x v="107"/>
      <x/>
      <x/>
      <x/>
      <x v="4"/>
    </i>
    <i r="1">
      <x v="519"/>
      <x v="107"/>
      <x/>
      <x/>
      <x/>
      <x v="4"/>
    </i>
    <i r="1">
      <x v="520"/>
      <x v="107"/>
      <x/>
      <x/>
      <x/>
      <x v="4"/>
    </i>
    <i r="1">
      <x v="528"/>
      <x v="206"/>
      <x v="32"/>
      <x/>
      <x v="7"/>
      <x v="4"/>
    </i>
    <i r="1">
      <x v="529"/>
      <x v="107"/>
      <x/>
      <x/>
      <x/>
      <x v="4"/>
    </i>
    <i r="1">
      <x v="530"/>
      <x v="107"/>
      <x/>
      <x/>
      <x/>
      <x v="4"/>
    </i>
    <i r="1">
      <x v="540"/>
      <x v="107"/>
      <x/>
      <x/>
      <x/>
      <x v="4"/>
    </i>
    <i r="1">
      <x v="541"/>
      <x v="151"/>
      <x v="92"/>
      <x/>
      <x v="7"/>
      <x v="4"/>
    </i>
    <i r="1">
      <x v="550"/>
      <x v="107"/>
      <x/>
      <x/>
      <x/>
      <x v="4"/>
    </i>
    <i r="1">
      <x v="560"/>
      <x v="107"/>
      <x/>
      <x/>
      <x/>
      <x v="4"/>
    </i>
    <i r="1">
      <x v="561"/>
      <x v="107"/>
      <x/>
      <x/>
      <x/>
      <x v="4"/>
    </i>
    <i r="1">
      <x v="563"/>
      <x v="107"/>
      <x/>
      <x/>
      <x/>
      <x v="4"/>
    </i>
    <i r="1">
      <x v="564"/>
      <x v="107"/>
      <x/>
      <x/>
      <x/>
      <x v="4"/>
    </i>
    <i r="1">
      <x v="566"/>
      <x v="107"/>
      <x/>
      <x/>
      <x/>
      <x v="4"/>
    </i>
    <i r="1">
      <x v="572"/>
      <x v="219"/>
      <x v="12"/>
      <x/>
      <x v="8"/>
      <x v="4"/>
    </i>
    <i r="1">
      <x v="587"/>
      <x v="107"/>
      <x/>
      <x/>
      <x/>
      <x v="4"/>
    </i>
    <i r="1">
      <x v="590"/>
      <x v="107"/>
      <x/>
      <x/>
      <x/>
      <x v="4"/>
    </i>
    <i r="1">
      <x v="596"/>
      <x v="107"/>
      <x/>
      <x/>
      <x/>
      <x v="4"/>
    </i>
    <i r="1">
      <x v="602"/>
      <x v="107"/>
      <x/>
      <x/>
      <x/>
      <x v="4"/>
    </i>
    <i r="1">
      <x v="603"/>
      <x v="107"/>
      <x/>
      <x/>
      <x/>
      <x v="4"/>
    </i>
    <i r="1">
      <x v="604"/>
      <x v="107"/>
      <x/>
      <x/>
      <x/>
      <x v="4"/>
    </i>
    <i r="1">
      <x v="623"/>
      <x v="107"/>
      <x/>
      <x/>
      <x/>
      <x v="4"/>
    </i>
    <i r="1">
      <x v="629"/>
      <x v="107"/>
      <x/>
      <x/>
      <x/>
      <x v="4"/>
    </i>
    <i r="1">
      <x v="630"/>
      <x v="107"/>
      <x/>
      <x/>
      <x/>
      <x v="4"/>
    </i>
    <i r="1">
      <x v="635"/>
      <x v="153"/>
      <x v="18"/>
      <x/>
      <x v="9"/>
      <x v="4"/>
    </i>
    <i r="1">
      <x v="636"/>
      <x v="107"/>
      <x/>
      <x/>
      <x/>
      <x v="4"/>
    </i>
    <i r="1">
      <x v="649"/>
      <x v="152"/>
      <x v="5"/>
      <x/>
      <x v="7"/>
      <x v="4"/>
    </i>
    <i r="1">
      <x v="665"/>
      <x v="107"/>
      <x/>
      <x/>
      <x/>
      <x v="4"/>
    </i>
    <i r="1">
      <x v="669"/>
      <x v="107"/>
      <x/>
      <x/>
      <x/>
      <x v="4"/>
    </i>
    <i r="1">
      <x v="675"/>
      <x v="107"/>
      <x/>
      <x/>
      <x/>
      <x v="4"/>
    </i>
    <i r="1">
      <x v="676"/>
      <x v="153"/>
      <x v="18"/>
      <x/>
      <x v="9"/>
      <x v="4"/>
    </i>
    <i r="1">
      <x v="677"/>
      <x v="153"/>
      <x v="18"/>
      <x/>
      <x v="9"/>
      <x v="4"/>
    </i>
    <i r="1">
      <x v="680"/>
      <x v="107"/>
      <x/>
      <x/>
      <x/>
      <x v="4"/>
    </i>
    <i r="1">
      <x v="682"/>
      <x v="107"/>
      <x/>
      <x/>
      <x/>
      <x v="4"/>
    </i>
    <i r="1">
      <x v="694"/>
      <x v="107"/>
      <x/>
      <x/>
      <x/>
      <x v="4"/>
    </i>
    <i r="1">
      <x v="702"/>
      <x v="107"/>
      <x/>
      <x/>
      <x/>
      <x v="4"/>
    </i>
    <i r="1">
      <x v="728"/>
      <x v="107"/>
      <x/>
      <x/>
      <x/>
      <x v="4"/>
    </i>
    <i r="1">
      <x v="733"/>
      <x v="314"/>
      <x v="90"/>
      <x/>
      <x v="9"/>
      <x v="4"/>
    </i>
    <i r="1">
      <x v="745"/>
      <x v="107"/>
      <x/>
      <x/>
      <x/>
      <x v="4"/>
    </i>
    <i r="1">
      <x v="746"/>
      <x v="107"/>
      <x/>
      <x/>
      <x/>
      <x v="4"/>
    </i>
    <i r="1">
      <x v="747"/>
      <x v="107"/>
      <x/>
      <x/>
      <x/>
      <x v="4"/>
    </i>
    <i r="1">
      <x v="753"/>
      <x v="107"/>
      <x/>
      <x/>
      <x/>
      <x v="4"/>
    </i>
    <i r="1">
      <x v="757"/>
      <x v="107"/>
      <x/>
      <x/>
      <x/>
      <x v="4"/>
    </i>
    <i r="1">
      <x v="758"/>
      <x v="107"/>
      <x/>
      <x/>
      <x/>
      <x v="4"/>
    </i>
    <i r="1">
      <x v="759"/>
      <x v="107"/>
      <x/>
      <x/>
      <x/>
      <x v="4"/>
    </i>
    <i r="1">
      <x v="760"/>
      <x v="107"/>
      <x/>
      <x/>
      <x/>
      <x v="4"/>
    </i>
    <i r="1">
      <x v="764"/>
      <x v="107"/>
      <x/>
      <x/>
      <x/>
      <x v="4"/>
    </i>
    <i r="1">
      <x v="765"/>
      <x v="153"/>
      <x v="18"/>
      <x/>
      <x v="9"/>
      <x v="4"/>
    </i>
    <i r="1">
      <x v="768"/>
      <x v="107"/>
      <x/>
      <x/>
      <x/>
      <x v="4"/>
    </i>
    <i r="1">
      <x v="771"/>
      <x v="107"/>
      <x/>
      <x/>
      <x/>
      <x v="4"/>
    </i>
    <i r="1">
      <x v="778"/>
      <x v="107"/>
      <x/>
      <x/>
      <x/>
      <x v="4"/>
    </i>
    <i r="1">
      <x v="781"/>
      <x v="107"/>
      <x/>
      <x/>
      <x/>
      <x v="4"/>
    </i>
    <i r="1">
      <x v="782"/>
      <x v="107"/>
      <x/>
      <x/>
      <x/>
      <x v="4"/>
    </i>
    <i r="1">
      <x v="783"/>
      <x v="107"/>
      <x/>
      <x/>
      <x/>
      <x v="4"/>
    </i>
    <i r="1">
      <x v="787"/>
      <x v="325"/>
      <x v="96"/>
      <x/>
      <x v="6"/>
      <x v="4"/>
    </i>
    <i r="1">
      <x v="791"/>
      <x v="107"/>
      <x/>
      <x/>
      <x/>
      <x v="4"/>
    </i>
    <i r="1">
      <x v="794"/>
      <x v="107"/>
      <x/>
      <x/>
      <x/>
      <x v="4"/>
    </i>
    <i r="1">
      <x v="795"/>
      <x v="107"/>
      <x/>
      <x/>
      <x/>
      <x v="4"/>
    </i>
    <i r="1">
      <x v="796"/>
      <x v="107"/>
      <x/>
      <x/>
      <x/>
      <x v="4"/>
    </i>
    <i r="1">
      <x v="797"/>
      <x v="107"/>
      <x/>
      <x/>
      <x/>
      <x v="4"/>
    </i>
    <i r="1">
      <x v="798"/>
      <x v="107"/>
      <x/>
      <x/>
      <x/>
      <x v="4"/>
    </i>
    <i r="1">
      <x v="799"/>
      <x v="107"/>
      <x/>
      <x/>
      <x/>
      <x v="4"/>
    </i>
    <i r="1">
      <x v="800"/>
      <x v="107"/>
      <x/>
      <x/>
      <x/>
      <x v="4"/>
    </i>
    <i r="1">
      <x v="801"/>
      <x v="107"/>
      <x/>
      <x/>
      <x/>
      <x v="4"/>
    </i>
    <i r="1">
      <x v="802"/>
      <x v="107"/>
      <x/>
      <x/>
      <x/>
      <x v="4"/>
    </i>
    <i r="1">
      <x v="803"/>
      <x v="107"/>
      <x/>
      <x/>
      <x/>
      <x v="4"/>
    </i>
    <i r="1">
      <x v="804"/>
      <x v="107"/>
      <x/>
      <x/>
      <x/>
      <x v="4"/>
    </i>
    <i r="1">
      <x v="805"/>
      <x v="107"/>
      <x/>
      <x/>
      <x/>
      <x v="4"/>
    </i>
    <i r="1">
      <x v="806"/>
      <x v="107"/>
      <x/>
      <x/>
      <x/>
      <x v="4"/>
    </i>
    <i r="1">
      <x v="807"/>
      <x v="107"/>
      <x/>
      <x/>
      <x/>
      <x v="4"/>
    </i>
    <i r="1">
      <x v="808"/>
      <x v="107"/>
      <x/>
      <x/>
      <x/>
      <x v="4"/>
    </i>
    <i r="1">
      <x v="809"/>
      <x v="107"/>
      <x/>
      <x/>
      <x/>
      <x v="4"/>
    </i>
    <i r="1">
      <x v="810"/>
      <x v="107"/>
      <x/>
      <x/>
      <x/>
      <x v="4"/>
    </i>
    <i r="1">
      <x v="811"/>
      <x v="107"/>
      <x/>
      <x/>
      <x/>
      <x v="4"/>
    </i>
    <i r="1">
      <x v="812"/>
      <x v="107"/>
      <x/>
      <x/>
      <x/>
      <x v="4"/>
    </i>
    <i r="1">
      <x v="813"/>
      <x v="107"/>
      <x/>
      <x/>
      <x/>
      <x v="4"/>
    </i>
    <i r="1">
      <x v="814"/>
      <x v="107"/>
      <x/>
      <x/>
      <x/>
      <x v="4"/>
    </i>
    <i r="1">
      <x v="815"/>
      <x v="107"/>
      <x/>
      <x/>
      <x/>
      <x v="4"/>
    </i>
    <i r="1">
      <x v="816"/>
      <x v="107"/>
      <x/>
      <x/>
      <x/>
      <x v="4"/>
    </i>
    <i r="1">
      <x v="817"/>
      <x v="107"/>
      <x/>
      <x/>
      <x/>
      <x v="4"/>
    </i>
    <i r="1">
      <x v="818"/>
      <x v="107"/>
      <x/>
      <x/>
      <x/>
      <x v="4"/>
    </i>
    <i r="1">
      <x v="819"/>
      <x v="107"/>
      <x/>
      <x/>
      <x/>
      <x v="4"/>
    </i>
    <i r="1">
      <x v="820"/>
      <x v="107"/>
      <x/>
      <x/>
      <x/>
      <x v="4"/>
    </i>
    <i r="1">
      <x v="821"/>
      <x v="107"/>
      <x/>
      <x/>
      <x/>
      <x v="4"/>
    </i>
    <i r="1">
      <x v="822"/>
      <x v="107"/>
      <x/>
      <x/>
      <x/>
      <x v="4"/>
    </i>
    <i r="1">
      <x v="823"/>
      <x v="107"/>
      <x/>
      <x/>
      <x/>
      <x v="4"/>
    </i>
    <i r="1">
      <x v="824"/>
      <x v="107"/>
      <x/>
      <x/>
      <x/>
      <x v="4"/>
    </i>
    <i r="1">
      <x v="825"/>
      <x v="107"/>
      <x/>
      <x/>
      <x/>
      <x v="4"/>
    </i>
    <i r="1">
      <x v="826"/>
      <x v="219"/>
      <x v="12"/>
      <x/>
      <x v="8"/>
      <x v="4"/>
    </i>
    <i r="1">
      <x v="828"/>
      <x v="107"/>
      <x/>
      <x/>
      <x/>
      <x v="4"/>
    </i>
    <i r="1">
      <x v="834"/>
      <x v="107"/>
      <x/>
      <x/>
      <x/>
      <x v="4"/>
    </i>
    <i r="1">
      <x v="835"/>
      <x v="107"/>
      <x/>
      <x/>
      <x/>
      <x v="4"/>
    </i>
    <i r="1">
      <x v="836"/>
      <x v="107"/>
      <x/>
      <x/>
      <x/>
      <x v="4"/>
    </i>
    <i r="1">
      <x v="837"/>
      <x v="107"/>
      <x/>
      <x/>
      <x/>
      <x v="4"/>
    </i>
    <i r="1">
      <x v="843"/>
      <x v="107"/>
      <x/>
      <x/>
      <x/>
      <x v="4"/>
    </i>
    <i>
      <x v="1264"/>
      <x v="486"/>
      <x v="152"/>
      <x v="5"/>
      <x/>
      <x v="7"/>
      <x v="4"/>
    </i>
    <i>
      <x v="1267"/>
      <x v="776"/>
      <x v="156"/>
      <x v="11"/>
      <x v="45"/>
      <x v="1"/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Frescura " fld="9" baseField="17" baseItem="0"/>
    <dataField name=" Estibas" fld="3" baseField="18" baseItem="1"/>
    <dataField name="T. Unidades" fld="15" baseField="18" baseItem="1"/>
    <dataField name="T. Cajas" fld="14" baseField="17" baseItem="0"/>
    <dataField name=" Hectolitros" fld="16" baseField="17" baseItem="0"/>
  </dataFields>
  <formats count="39">
    <format dxfId="676">
      <pivotArea dataOnly="0" labelOnly="1" outline="0" fieldPosition="0">
        <references count="1">
          <reference field="6" count="0"/>
        </references>
      </pivotArea>
    </format>
    <format dxfId="675">
      <pivotArea dataOnly="0" outline="0" fieldPosition="0">
        <references count="1">
          <reference field="4294967294" count="1">
            <x v="0"/>
          </reference>
        </references>
      </pivotArea>
    </format>
    <format dxfId="674">
      <pivotArea dataOnly="0" outline="0" fieldPosition="0">
        <references count="1">
          <reference field="4294967294" count="1">
            <x v="1"/>
          </reference>
        </references>
      </pivotArea>
    </format>
    <format dxfId="673">
      <pivotArea dataOnly="0" outline="0" fieldPosition="0">
        <references count="1">
          <reference field="4294967294" count="1">
            <x v="2"/>
          </reference>
        </references>
      </pivotArea>
    </format>
    <format dxfId="672">
      <pivotArea dataOnly="0" outline="0" fieldPosition="0">
        <references count="1">
          <reference field="4294967294" count="1">
            <x v="3"/>
          </reference>
        </references>
      </pivotArea>
    </format>
    <format dxfId="671">
      <pivotArea dataOnly="0" outline="0" fieldPosition="0">
        <references count="1">
          <reference field="4294967294" count="1">
            <x v="4"/>
          </reference>
        </references>
      </pivotArea>
    </format>
    <format dxfId="670">
      <pivotArea type="origin" dataOnly="0" labelOnly="1" outline="0" fieldPosition="0"/>
    </format>
    <format dxfId="669">
      <pivotArea field="-2" type="button" dataOnly="0" labelOnly="1" outline="0" axis="axisCol" fieldPosition="0"/>
    </format>
    <format dxfId="668">
      <pivotArea type="topRight" dataOnly="0" labelOnly="1" outline="0" fieldPosition="0"/>
    </format>
    <format dxfId="667">
      <pivotArea field="7" type="button" dataOnly="0" labelOnly="1" outline="0" axis="axisRow" fieldPosition="0"/>
    </format>
    <format dxfId="666">
      <pivotArea field="0" type="button" dataOnly="0" labelOnly="1" outline="0" axis="axisRow" fieldPosition="1"/>
    </format>
    <format dxfId="665">
      <pivotArea field="17" type="button" dataOnly="0" labelOnly="1" outline="0" axis="axisRow" fieldPosition="2"/>
    </format>
    <format dxfId="664">
      <pivotArea field="2" type="button" dataOnly="0" labelOnly="1" outline="0" axis="axisRow" fieldPosition="3"/>
    </format>
    <format dxfId="663">
      <pivotArea field="6" type="button" dataOnly="0" labelOnly="1" outline="0" axis="axisRow" fieldPosition="4"/>
    </format>
    <format dxfId="662">
      <pivotArea field="18" type="button" dataOnly="0" labelOnly="1" outline="0" axis="axisRow" fieldPosition="5"/>
    </format>
    <format dxfId="661">
      <pivotArea field="8" type="button" dataOnly="0" labelOnly="1" outline="0" axis="axisRow" fieldPosition="6"/>
    </format>
    <format dxfId="66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59">
      <pivotArea type="origin" dataOnly="0" labelOnly="1" outline="0" fieldPosition="0"/>
    </format>
    <format dxfId="658">
      <pivotArea field="-2" type="button" dataOnly="0" labelOnly="1" outline="0" axis="axisCol" fieldPosition="0"/>
    </format>
    <format dxfId="657">
      <pivotArea type="topRight" dataOnly="0" labelOnly="1" outline="0" fieldPosition="0"/>
    </format>
    <format dxfId="656">
      <pivotArea field="7" type="button" dataOnly="0" labelOnly="1" outline="0" axis="axisRow" fieldPosition="0"/>
    </format>
    <format dxfId="655">
      <pivotArea field="0" type="button" dataOnly="0" labelOnly="1" outline="0" axis="axisRow" fieldPosition="1"/>
    </format>
    <format dxfId="654">
      <pivotArea field="17" type="button" dataOnly="0" labelOnly="1" outline="0" axis="axisRow" fieldPosition="2"/>
    </format>
    <format dxfId="653">
      <pivotArea field="2" type="button" dataOnly="0" labelOnly="1" outline="0" axis="axisRow" fieldPosition="3"/>
    </format>
    <format dxfId="652">
      <pivotArea field="6" type="button" dataOnly="0" labelOnly="1" outline="0" axis="axisRow" fieldPosition="4"/>
    </format>
    <format dxfId="651">
      <pivotArea field="18" type="button" dataOnly="0" labelOnly="1" outline="0" axis="axisRow" fieldPosition="5"/>
    </format>
    <format dxfId="650">
      <pivotArea field="8" type="button" dataOnly="0" labelOnly="1" outline="0" axis="axisRow" fieldPosition="6"/>
    </format>
    <format dxfId="64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48">
      <pivotArea type="origin" dataOnly="0" labelOnly="1" outline="0" fieldPosition="0"/>
    </format>
    <format dxfId="647">
      <pivotArea field="-2" type="button" dataOnly="0" labelOnly="1" outline="0" axis="axisCol" fieldPosition="0"/>
    </format>
    <format dxfId="646">
      <pivotArea type="topRight" dataOnly="0" labelOnly="1" outline="0" fieldPosition="0"/>
    </format>
    <format dxfId="645">
      <pivotArea field="7" type="button" dataOnly="0" labelOnly="1" outline="0" axis="axisRow" fieldPosition="0"/>
    </format>
    <format dxfId="644">
      <pivotArea field="0" type="button" dataOnly="0" labelOnly="1" outline="0" axis="axisRow" fieldPosition="1"/>
    </format>
    <format dxfId="643">
      <pivotArea field="17" type="button" dataOnly="0" labelOnly="1" outline="0" axis="axisRow" fieldPosition="2"/>
    </format>
    <format dxfId="642">
      <pivotArea field="2" type="button" dataOnly="0" labelOnly="1" outline="0" axis="axisRow" fieldPosition="3"/>
    </format>
    <format dxfId="641">
      <pivotArea field="6" type="button" dataOnly="0" labelOnly="1" outline="0" axis="axisRow" fieldPosition="4"/>
    </format>
    <format dxfId="640">
      <pivotArea field="18" type="button" dataOnly="0" labelOnly="1" outline="0" axis="axisRow" fieldPosition="5"/>
    </format>
    <format dxfId="639">
      <pivotArea field="8" type="button" dataOnly="0" labelOnly="1" outline="0" axis="axisRow" fieldPosition="6"/>
    </format>
    <format dxfId="6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TablaDinámica1" cacheId="1" applyNumberFormats="0" applyBorderFormats="0" applyFontFormats="0" applyPatternFormats="0" applyAlignmentFormats="0" applyWidthHeightFormats="1" dataCaption="Valores" updatedVersion="8" minRefreshableVersion="3" useAutoFormatting="1" createdVersion="8" indent="0" compact="0" compactData="0" multipleFieldFilters="0">
  <location ref="A3:L105" firstHeaderRow="1" firstDataRow="2" firstDataCol="2"/>
  <pivotFields count="28">
    <pivotField compact="0" outline="0" showAll="0" defaultSubtotal="0"/>
    <pivotField axis="axisRow" compact="0" outline="0" subtotalTop="0" showAll="0" defaultSubtotal="0">
      <items count="216">
        <item m="1" x="158"/>
        <item x="38"/>
        <item x="81"/>
        <item m="1" x="181"/>
        <item m="1" x="176"/>
        <item x="3"/>
        <item m="1" x="148"/>
        <item m="1" x="164"/>
        <item m="1" x="109"/>
        <item m="1" x="156"/>
        <item x="8"/>
        <item x="0"/>
        <item m="1" x="178"/>
        <item m="1" x="177"/>
        <item x="71"/>
        <item m="1" x="173"/>
        <item m="1" x="172"/>
        <item m="1" x="184"/>
        <item m="1" x="171"/>
        <item m="1" x="170"/>
        <item x="93"/>
        <item x="27"/>
        <item x="19"/>
        <item x="42"/>
        <item x="48"/>
        <item m="1" x="180"/>
        <item x="78"/>
        <item x="77"/>
        <item m="1" x="194"/>
        <item m="1" x="211"/>
        <item m="1" x="166"/>
        <item m="1" x="204"/>
        <item m="1" x="169"/>
        <item m="1" x="187"/>
        <item m="1" x="179"/>
        <item m="1" x="174"/>
        <item m="1" x="165"/>
        <item m="1" x="167"/>
        <item m="1" x="108"/>
        <item m="1" x="207"/>
        <item m="1" x="200"/>
        <item m="1" x="168"/>
        <item x="75"/>
        <item m="1" x="202"/>
        <item x="14"/>
        <item x="55"/>
        <item x="91"/>
        <item m="1" x="143"/>
        <item m="1" x="115"/>
        <item x="1"/>
        <item x="31"/>
        <item x="10"/>
        <item m="1" x="206"/>
        <item m="1" x="110"/>
        <item x="26"/>
        <item x="12"/>
        <item x="84"/>
        <item x="83"/>
        <item m="1" x="116"/>
        <item m="1" x="132"/>
        <item x="62"/>
        <item x="65"/>
        <item m="1" x="163"/>
        <item x="47"/>
        <item m="1" x="155"/>
        <item x="89"/>
        <item x="25"/>
        <item x="37"/>
        <item m="1" x="196"/>
        <item m="1" x="185"/>
        <item m="1" x="186"/>
        <item x="60"/>
        <item m="1" x="188"/>
        <item x="73"/>
        <item x="6"/>
        <item m="1" x="131"/>
        <item x="22"/>
        <item m="1" x="199"/>
        <item m="1" x="213"/>
        <item m="1" x="197"/>
        <item x="70"/>
        <item x="63"/>
        <item m="1" x="139"/>
        <item m="1" x="119"/>
        <item m="1" x="138"/>
        <item x="67"/>
        <item x="36"/>
        <item m="1" x="157"/>
        <item x="39"/>
        <item x="79"/>
        <item m="1" x="114"/>
        <item m="1" x="159"/>
        <item x="4"/>
        <item x="2"/>
        <item x="32"/>
        <item x="57"/>
        <item m="1" x="154"/>
        <item x="61"/>
        <item m="1" x="117"/>
        <item x="30"/>
        <item x="33"/>
        <item x="23"/>
        <item x="29"/>
        <item x="18"/>
        <item x="94"/>
        <item x="13"/>
        <item x="16"/>
        <item m="1" x="152"/>
        <item x="20"/>
        <item m="1" x="212"/>
        <item x="88"/>
        <item m="1" x="175"/>
        <item m="1" x="183"/>
        <item x="34"/>
        <item m="1" x="100"/>
        <item x="72"/>
        <item x="7"/>
        <item x="45"/>
        <item m="1" x="210"/>
        <item m="1" x="111"/>
        <item m="1" x="142"/>
        <item m="1" x="113"/>
        <item x="35"/>
        <item m="1" x="112"/>
        <item m="1" x="118"/>
        <item m="1" x="144"/>
        <item x="85"/>
        <item m="1" x="135"/>
        <item x="5"/>
        <item x="59"/>
        <item m="1" x="198"/>
        <item x="53"/>
        <item m="1" x="203"/>
        <item x="99"/>
        <item x="96"/>
        <item x="97"/>
        <item x="98"/>
        <item x="40"/>
        <item m="1" x="153"/>
        <item x="24"/>
        <item m="1" x="103"/>
        <item m="1" x="140"/>
        <item x="46"/>
        <item x="15"/>
        <item x="44"/>
        <item x="82"/>
        <item x="11"/>
        <item x="9"/>
        <item x="87"/>
        <item x="52"/>
        <item x="68"/>
        <item x="86"/>
        <item x="69"/>
        <item m="1" x="106"/>
        <item m="1" x="193"/>
        <item m="1" x="149"/>
        <item m="1" x="215"/>
        <item m="1" x="104"/>
        <item m="1" x="162"/>
        <item x="51"/>
        <item m="1" x="161"/>
        <item x="76"/>
        <item m="1" x="105"/>
        <item m="1" x="214"/>
        <item m="1" x="182"/>
        <item x="80"/>
        <item m="1" x="145"/>
        <item x="41"/>
        <item m="1" x="189"/>
        <item m="1" x="201"/>
        <item m="1" x="126"/>
        <item m="1" x="120"/>
        <item m="1" x="151"/>
        <item m="1" x="208"/>
        <item m="1" x="209"/>
        <item m="1" x="137"/>
        <item m="1" x="205"/>
        <item m="1" x="124"/>
        <item m="1" x="192"/>
        <item m="1" x="141"/>
        <item m="1" x="134"/>
        <item m="1" x="125"/>
        <item x="64"/>
        <item x="66"/>
        <item m="1" x="195"/>
        <item m="1" x="191"/>
        <item x="49"/>
        <item m="1" x="128"/>
        <item x="21"/>
        <item x="54"/>
        <item m="1" x="190"/>
        <item m="1" x="160"/>
        <item x="28"/>
        <item m="1" x="150"/>
        <item m="1" x="147"/>
        <item m="1" x="146"/>
        <item m="1" x="122"/>
        <item m="1" x="123"/>
        <item m="1" x="121"/>
        <item m="1" x="133"/>
        <item m="1" x="136"/>
        <item m="1" x="102"/>
        <item x="17"/>
        <item m="1" x="127"/>
        <item x="90"/>
        <item m="1" x="101"/>
        <item m="1" x="129"/>
        <item m="1" x="130"/>
        <item m="1" x="107"/>
        <item x="74"/>
        <item x="43"/>
        <item x="50"/>
        <item x="56"/>
        <item x="58"/>
        <item x="92"/>
        <item x="95"/>
      </items>
    </pivotField>
    <pivotField axis="axisRow" compact="0" outline="0" showAll="0" defaultSubtotal="0">
      <items count="187">
        <item x="15"/>
        <item x="34"/>
        <item x="40"/>
        <item m="1" x="130"/>
        <item m="1" x="164"/>
        <item m="1" x="162"/>
        <item x="16"/>
        <item x="91"/>
        <item x="42"/>
        <item m="1" x="107"/>
        <item x="6"/>
        <item m="1" x="131"/>
        <item x="88"/>
        <item x="92"/>
        <item x="23"/>
        <item x="44"/>
        <item x="49"/>
        <item m="1" x="102"/>
        <item m="1" x="103"/>
        <item x="77"/>
        <item x="80"/>
        <item x="79"/>
        <item x="78"/>
        <item x="5"/>
        <item x="24"/>
        <item m="1" x="125"/>
        <item m="1" x="99"/>
        <item x="27"/>
        <item x="29"/>
        <item x="54"/>
        <item x="7"/>
        <item m="1" x="104"/>
        <item m="1" x="181"/>
        <item m="1" x="161"/>
        <item x="20"/>
        <item m="1" x="155"/>
        <item x="82"/>
        <item x="28"/>
        <item x="56"/>
        <item x="4"/>
        <item x="83"/>
        <item x="73"/>
        <item x="14"/>
        <item x="36"/>
        <item m="1" x="174"/>
        <item x="3"/>
        <item m="1" x="139"/>
        <item x="10"/>
        <item x="1"/>
        <item x="66"/>
        <item m="1" x="115"/>
        <item x="25"/>
        <item x="19"/>
        <item x="87"/>
        <item m="1" x="170"/>
        <item m="1" x="156"/>
        <item m="1" x="150"/>
        <item m="1" x="147"/>
        <item m="1" x="151"/>
        <item m="1" x="158"/>
        <item x="38"/>
        <item m="1" x="133"/>
        <item x="8"/>
        <item m="1" x="111"/>
        <item x="2"/>
        <item x="13"/>
        <item x="90"/>
        <item x="93"/>
        <item x="31"/>
        <item x="35"/>
        <item m="1" x="137"/>
        <item x="30"/>
        <item x="32"/>
        <item m="1" x="140"/>
        <item x="22"/>
        <item x="18"/>
        <item x="85"/>
        <item m="1" x="157"/>
        <item m="1" x="153"/>
        <item m="1" x="154"/>
        <item m="1" x="129"/>
        <item x="51"/>
        <item m="1" x="141"/>
        <item m="1" x="108"/>
        <item x="67"/>
        <item x="76"/>
        <item m="1" x="105"/>
        <item x="33"/>
        <item x="0"/>
        <item m="1" x="112"/>
        <item m="1" x="106"/>
        <item m="1" x="121"/>
        <item x="26"/>
        <item x="55"/>
        <item m="1" x="175"/>
        <item m="1" x="94"/>
        <item m="1" x="149"/>
        <item m="1" x="163"/>
        <item m="1" x="152"/>
        <item m="1" x="176"/>
        <item m="1" x="146"/>
        <item m="1" x="135"/>
        <item m="1" x="186"/>
        <item m="1" x="177"/>
        <item m="1" x="184"/>
        <item x="62"/>
        <item m="1" x="113"/>
        <item x="68"/>
        <item x="48"/>
        <item x="81"/>
        <item m="1" x="172"/>
        <item n="," m="1" x="171"/>
        <item x="70"/>
        <item x="9"/>
        <item x="58"/>
        <item x="65"/>
        <item x="63"/>
        <item m="1" x="138"/>
        <item x="43"/>
        <item x="12"/>
        <item m="1" x="183"/>
        <item m="1" x="159"/>
        <item x="41"/>
        <item m="1" x="127"/>
        <item m="1" x="148"/>
        <item x="72"/>
        <item m="1" x="166"/>
        <item m="1" x="97"/>
        <item x="74"/>
        <item m="1" x="128"/>
        <item m="1" x="109"/>
        <item m="1" x="169"/>
        <item m="1" x="136"/>
        <item m="1" x="110"/>
        <item m="1" x="182"/>
        <item x="53"/>
        <item m="1" x="142"/>
        <item m="1" x="167"/>
        <item x="60"/>
        <item m="1" x="122"/>
        <item x="11"/>
        <item x="64"/>
        <item m="1" x="100"/>
        <item m="1" x="98"/>
        <item m="1" x="145"/>
        <item x="47"/>
        <item m="1" x="144"/>
        <item x="71"/>
        <item m="1" x="185"/>
        <item m="1" x="178"/>
        <item m="1" x="160"/>
        <item x="75"/>
        <item x="37"/>
        <item m="1" x="173"/>
        <item m="1" x="114"/>
        <item m="1" x="134"/>
        <item m="1" x="179"/>
        <item m="1" x="180"/>
        <item m="1" x="117"/>
        <item m="1" x="165"/>
        <item m="1" x="124"/>
        <item x="59"/>
        <item x="61"/>
        <item m="1" x="168"/>
        <item x="45"/>
        <item m="1" x="119"/>
        <item x="21"/>
        <item x="50"/>
        <item m="1" x="143"/>
        <item m="1" x="132"/>
        <item m="1" x="116"/>
        <item m="1" x="123"/>
        <item m="1" x="126"/>
        <item m="1" x="96"/>
        <item x="17"/>
        <item m="1" x="118"/>
        <item x="69"/>
        <item m="1" x="95"/>
        <item x="84"/>
        <item m="1" x="120"/>
        <item m="1" x="101"/>
        <item x="39"/>
        <item x="46"/>
        <item x="52"/>
        <item x="57"/>
        <item x="86"/>
        <item x="89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18">
        <item m="1" x="9"/>
        <item x="4"/>
        <item x="6"/>
        <item x="3"/>
        <item x="8"/>
        <item x="5"/>
        <item x="1"/>
        <item m="1" x="13"/>
        <item m="1" x="11"/>
        <item x="2"/>
        <item x="0"/>
        <item m="1" x="17"/>
        <item m="1" x="15"/>
        <item m="1" x="16"/>
        <item m="1" x="14"/>
        <item m="1" x="12"/>
        <item m="1" x="10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2"/>
  </rowFields>
  <rowItems count="101">
    <i>
      <x v="1"/>
      <x v="1"/>
    </i>
    <i>
      <x v="2"/>
      <x v="85"/>
    </i>
    <i>
      <x v="5"/>
      <x v="45"/>
    </i>
    <i>
      <x v="10"/>
      <x v="62"/>
    </i>
    <i>
      <x v="11"/>
      <x v="88"/>
    </i>
    <i>
      <x v="14"/>
      <x v="49"/>
    </i>
    <i>
      <x v="20"/>
      <x v="53"/>
    </i>
    <i>
      <x v="21"/>
      <x v="27"/>
    </i>
    <i>
      <x v="22"/>
      <x v="52"/>
    </i>
    <i>
      <x v="23"/>
      <x v="60"/>
    </i>
    <i>
      <x v="24"/>
      <x v="15"/>
    </i>
    <i>
      <x v="26"/>
      <x v="41"/>
    </i>
    <i>
      <x v="27"/>
      <x v="125"/>
    </i>
    <i>
      <x v="42"/>
      <x v="112"/>
    </i>
    <i>
      <x v="44"/>
      <x v="42"/>
    </i>
    <i>
      <x v="45"/>
      <x v="81"/>
    </i>
    <i>
      <x v="46"/>
      <x v="76"/>
    </i>
    <i>
      <x v="49"/>
      <x v="48"/>
    </i>
    <i>
      <x v="50"/>
      <x v="48"/>
    </i>
    <i>
      <x v="51"/>
      <x v="47"/>
    </i>
    <i>
      <x v="54"/>
      <x v="92"/>
    </i>
    <i>
      <x v="55"/>
      <x v="119"/>
    </i>
    <i>
      <x v="56"/>
      <x v="21"/>
    </i>
    <i>
      <x v="57"/>
      <x v="22"/>
    </i>
    <i>
      <x v="60"/>
      <x v="184"/>
    </i>
    <i>
      <x v="61"/>
      <x v="138"/>
    </i>
    <i>
      <x v="63"/>
      <x v="118"/>
    </i>
    <i>
      <x v="65"/>
      <x v="40"/>
    </i>
    <i>
      <x v="66"/>
      <x v="51"/>
    </i>
    <i>
      <x v="67"/>
      <x v="87"/>
    </i>
    <i>
      <x v="71"/>
      <x v="93"/>
    </i>
    <i>
      <x v="73"/>
      <x v="107"/>
    </i>
    <i>
      <x v="74"/>
      <x v="10"/>
    </i>
    <i>
      <x v="76"/>
      <x v="74"/>
    </i>
    <i>
      <x v="80"/>
      <x v="115"/>
    </i>
    <i>
      <x v="81"/>
      <x v="114"/>
    </i>
    <i>
      <x v="85"/>
      <x v="105"/>
    </i>
    <i>
      <x v="86"/>
      <x v="72"/>
    </i>
    <i>
      <x v="88"/>
      <x v="69"/>
    </i>
    <i>
      <x v="89"/>
      <x v="128"/>
    </i>
    <i>
      <x v="92"/>
      <x v="39"/>
    </i>
    <i>
      <x v="93"/>
      <x v="64"/>
    </i>
    <i>
      <x v="94"/>
      <x v="64"/>
    </i>
    <i>
      <x v="95"/>
      <x v="135"/>
    </i>
    <i>
      <x v="97"/>
      <x v="38"/>
    </i>
    <i>
      <x v="99"/>
      <x v="37"/>
    </i>
    <i>
      <x v="100"/>
      <x v="28"/>
    </i>
    <i>
      <x v="101"/>
      <x v="14"/>
    </i>
    <i>
      <x v="102"/>
      <x v="14"/>
    </i>
    <i>
      <x v="103"/>
      <x v="75"/>
    </i>
    <i>
      <x v="104"/>
      <x v="12"/>
    </i>
    <i>
      <x v="105"/>
      <x v="65"/>
    </i>
    <i>
      <x v="106"/>
      <x v="6"/>
    </i>
    <i>
      <x v="108"/>
      <x v="34"/>
    </i>
    <i>
      <x v="110"/>
      <x v="36"/>
    </i>
    <i>
      <x v="113"/>
      <x v="71"/>
    </i>
    <i>
      <x v="115"/>
      <x v="84"/>
    </i>
    <i>
      <x v="116"/>
      <x v="30"/>
    </i>
    <i>
      <x v="117"/>
      <x v="122"/>
    </i>
    <i>
      <x v="122"/>
      <x v="68"/>
    </i>
    <i>
      <x v="126"/>
      <x v="20"/>
    </i>
    <i>
      <x v="128"/>
      <x v="23"/>
    </i>
    <i>
      <x v="129"/>
      <x v="29"/>
    </i>
    <i>
      <x v="131"/>
      <x v="16"/>
    </i>
    <i>
      <x v="133"/>
      <x v="67"/>
    </i>
    <i>
      <x v="134"/>
      <x v="66"/>
    </i>
    <i>
      <x v="135"/>
      <x v="7"/>
    </i>
    <i>
      <x v="136"/>
      <x v="13"/>
    </i>
    <i>
      <x v="137"/>
      <x v="43"/>
    </i>
    <i>
      <x v="139"/>
      <x v="24"/>
    </i>
    <i>
      <x v="142"/>
      <x v="8"/>
    </i>
    <i>
      <x v="143"/>
      <x/>
    </i>
    <i>
      <x v="144"/>
      <x v="2"/>
    </i>
    <i>
      <x v="145"/>
      <x v="19"/>
    </i>
    <i>
      <x v="146"/>
      <x v="140"/>
    </i>
    <i>
      <x v="147"/>
      <x v="113"/>
    </i>
    <i>
      <x v="148"/>
      <x v="109"/>
    </i>
    <i>
      <x v="149"/>
      <x v="108"/>
    </i>
    <i>
      <x v="150"/>
      <x v="116"/>
    </i>
    <i>
      <x v="151"/>
      <x v="71"/>
    </i>
    <i>
      <x v="152"/>
      <x v="141"/>
    </i>
    <i>
      <x v="159"/>
      <x v="145"/>
    </i>
    <i>
      <x v="161"/>
      <x v="147"/>
    </i>
    <i>
      <x v="165"/>
      <x v="151"/>
    </i>
    <i>
      <x v="167"/>
      <x v="152"/>
    </i>
    <i>
      <x v="182"/>
      <x v="161"/>
    </i>
    <i>
      <x v="183"/>
      <x v="162"/>
    </i>
    <i>
      <x v="186"/>
      <x v="164"/>
    </i>
    <i>
      <x v="188"/>
      <x v="166"/>
    </i>
    <i>
      <x v="189"/>
      <x v="167"/>
    </i>
    <i>
      <x v="192"/>
      <x v="166"/>
    </i>
    <i>
      <x v="202"/>
      <x v="174"/>
    </i>
    <i>
      <x v="204"/>
      <x v="178"/>
    </i>
    <i>
      <x v="209"/>
      <x v="176"/>
    </i>
    <i>
      <x v="210"/>
      <x v="181"/>
    </i>
    <i>
      <x v="211"/>
      <x v="182"/>
    </i>
    <i>
      <x v="212"/>
      <x v="183"/>
    </i>
    <i>
      <x v="213"/>
      <x v="8"/>
    </i>
    <i>
      <x v="214"/>
      <x v="185"/>
    </i>
    <i>
      <x v="215"/>
      <x v="186"/>
    </i>
    <i t="grand">
      <x/>
    </i>
  </rowItems>
  <colFields count="1">
    <field x="11"/>
  </colFields>
  <colItems count="10">
    <i>
      <x v="1"/>
    </i>
    <i>
      <x v="2"/>
    </i>
    <i>
      <x v="3"/>
    </i>
    <i>
      <x v="4"/>
    </i>
    <i>
      <x v="5"/>
    </i>
    <i>
      <x v="6"/>
    </i>
    <i>
      <x v="9"/>
    </i>
    <i>
      <x v="10"/>
    </i>
    <i>
      <x v="17"/>
    </i>
    <i t="grand">
      <x/>
    </i>
  </colItems>
  <dataFields count="1">
    <dataField name="Suma de Estibas" fld="3" baseField="0" baseItem="0"/>
  </dataFields>
  <formats count="560">
    <format dxfId="637">
      <pivotArea field="2" type="button" dataOnly="0" labelOnly="1" outline="0" fieldPosition="0"/>
    </format>
    <format dxfId="636">
      <pivotArea dataOnly="0" labelOnly="1" outline="0" fieldPosition="0">
        <references count="1">
          <reference field="11" count="0"/>
        </references>
      </pivotArea>
    </format>
    <format dxfId="635">
      <pivotArea dataOnly="0" labelOnly="1" grandCol="1" outline="0" fieldPosition="0"/>
    </format>
    <format dxfId="634">
      <pivotArea field="2" type="button" dataOnly="0" labelOnly="1" outline="0" fieldPosition="0"/>
    </format>
    <format dxfId="633">
      <pivotArea dataOnly="0" labelOnly="1" outline="0" fieldPosition="0">
        <references count="1">
          <reference field="11" count="0"/>
        </references>
      </pivotArea>
    </format>
    <format dxfId="632">
      <pivotArea dataOnly="0" labelOnly="1" grandCol="1" outline="0" fieldPosition="0"/>
    </format>
    <format dxfId="631">
      <pivotArea field="2" type="button" dataOnly="0" labelOnly="1" outline="0" fieldPosition="0"/>
    </format>
    <format dxfId="630">
      <pivotArea dataOnly="0" labelOnly="1" outline="0" fieldPosition="0">
        <references count="1">
          <reference field="11" count="0"/>
        </references>
      </pivotArea>
    </format>
    <format dxfId="629">
      <pivotArea dataOnly="0" labelOnly="1" grandCol="1" outline="0" fieldPosition="0"/>
    </format>
    <format dxfId="628">
      <pivotArea field="2" type="button" dataOnly="0" labelOnly="1" outline="0" fieldPosition="0"/>
    </format>
    <format dxfId="627">
      <pivotArea dataOnly="0" labelOnly="1" outline="0" fieldPosition="0">
        <references count="1">
          <reference field="11" count="0"/>
        </references>
      </pivotArea>
    </format>
    <format dxfId="626">
      <pivotArea dataOnly="0" labelOnly="1" grandCol="1" outline="0" fieldPosition="0"/>
    </format>
    <format dxfId="625">
      <pivotArea field="2" type="button" dataOnly="0" labelOnly="1" outline="0" fieldPosition="0"/>
    </format>
    <format dxfId="624">
      <pivotArea dataOnly="0" labelOnly="1" grandRow="1" outline="0" fieldPosition="0"/>
    </format>
    <format dxfId="623">
      <pivotArea dataOnly="0" labelOnly="1" outline="0" fieldPosition="0">
        <references count="1">
          <reference field="11" count="0"/>
        </references>
      </pivotArea>
    </format>
    <format dxfId="622">
      <pivotArea dataOnly="0" labelOnly="1" grandCol="1" outline="0" fieldPosition="0"/>
    </format>
    <format dxfId="621">
      <pivotArea dataOnly="0" labelOnly="1" grandRow="1" outline="0" fieldPosition="0"/>
    </format>
    <format dxfId="620">
      <pivotArea grandRow="1" outline="0" fieldPosition="0">
        <references count="1">
          <reference field="11" count="1" selected="0">
            <x v="5"/>
          </reference>
        </references>
      </pivotArea>
    </format>
    <format dxfId="619">
      <pivotArea dataOnly="0" labelOnly="1" grandRow="1" outline="0" fieldPosition="0"/>
    </format>
    <format dxfId="618">
      <pivotArea grandRow="1" outline="0" fieldPosition="0">
        <references count="1">
          <reference field="11" count="1" selected="0">
            <x v="5"/>
          </reference>
        </references>
      </pivotArea>
    </format>
    <format dxfId="617">
      <pivotArea grandRow="1" outline="0" collapsedLevelsAreSubtotals="1" fieldPosition="0"/>
    </format>
    <format dxfId="616">
      <pivotArea grandRow="1" outline="0" collapsedLevelsAreSubtotals="1" fieldPosition="0"/>
    </format>
    <format dxfId="615">
      <pivotArea field="2" type="button" dataOnly="0" labelOnly="1" outline="0" fieldPosition="0"/>
    </format>
    <format dxfId="614">
      <pivotArea dataOnly="0" labelOnly="1" outline="0" fieldPosition="0">
        <references count="1">
          <reference field="11" count="1">
            <x v="5"/>
          </reference>
        </references>
      </pivotArea>
    </format>
    <format dxfId="613">
      <pivotArea dataOnly="0" labelOnly="1" grandCol="1" outline="0" fieldPosition="0"/>
    </format>
    <format dxfId="612">
      <pivotArea field="2" type="button" dataOnly="0" labelOnly="1" outline="0" fieldPosition="0"/>
    </format>
    <format dxfId="611">
      <pivotArea dataOnly="0" labelOnly="1" outline="0" fieldPosition="0">
        <references count="1">
          <reference field="11" count="1">
            <x v="5"/>
          </reference>
        </references>
      </pivotArea>
    </format>
    <format dxfId="610">
      <pivotArea dataOnly="0" labelOnly="1" grandCol="1" outline="0" fieldPosition="0"/>
    </format>
    <format dxfId="609">
      <pivotArea grandCol="1" outline="0" collapsedLevelsAreSubtotals="1" fieldPosition="0"/>
    </format>
    <format dxfId="608">
      <pivotArea dataOnly="0" labelOnly="1" outline="0" fieldPosition="0">
        <references count="1">
          <reference field="2" count="2">
            <x v="5"/>
            <x v="6"/>
          </reference>
        </references>
      </pivotArea>
    </format>
    <format dxfId="607">
      <pivotArea outline="0" fieldPosition="0">
        <references count="2">
          <reference field="2" count="2" selected="0">
            <x v="5"/>
            <x v="6"/>
          </reference>
          <reference field="11" count="1" selected="0">
            <x v="5"/>
          </reference>
        </references>
      </pivotArea>
    </format>
    <format dxfId="606">
      <pivotArea grandCol="1" outline="0" fieldPosition="0">
        <references count="1">
          <reference field="2" count="2" selected="0">
            <x v="5"/>
            <x v="6"/>
          </reference>
        </references>
      </pivotArea>
    </format>
    <format dxfId="605">
      <pivotArea dataOnly="0" labelOnly="1" outline="0" fieldPosition="0">
        <references count="1">
          <reference field="2" count="2">
            <x v="13"/>
            <x v="14"/>
          </reference>
        </references>
      </pivotArea>
    </format>
    <format dxfId="604">
      <pivotArea outline="0" fieldPosition="0">
        <references count="2">
          <reference field="2" count="2" selected="0">
            <x v="13"/>
            <x v="14"/>
          </reference>
          <reference field="11" count="1" selected="0">
            <x v="5"/>
          </reference>
        </references>
      </pivotArea>
    </format>
    <format dxfId="603">
      <pivotArea grandCol="1" outline="0" fieldPosition="0">
        <references count="1">
          <reference field="2" count="2" selected="0">
            <x v="13"/>
            <x v="14"/>
          </reference>
        </references>
      </pivotArea>
    </format>
    <format dxfId="602">
      <pivotArea dataOnly="0" labelOnly="1" outline="0" fieldPosition="0">
        <references count="1">
          <reference field="2" count="1">
            <x v="39"/>
          </reference>
        </references>
      </pivotArea>
    </format>
    <format dxfId="601">
      <pivotArea outline="0" fieldPosition="0">
        <references count="2">
          <reference field="2" count="1" selected="0">
            <x v="39"/>
          </reference>
          <reference field="11" count="1" selected="0">
            <x v="5"/>
          </reference>
        </references>
      </pivotArea>
    </format>
    <format dxfId="600">
      <pivotArea grandCol="1" outline="0" fieldPosition="0">
        <references count="1">
          <reference field="2" count="1" selected="0">
            <x v="39"/>
          </reference>
        </references>
      </pivotArea>
    </format>
    <format dxfId="599">
      <pivotArea dataOnly="0" labelOnly="1" outline="0" fieldPosition="0">
        <references count="1">
          <reference field="2" count="1">
            <x v="42"/>
          </reference>
        </references>
      </pivotArea>
    </format>
    <format dxfId="598">
      <pivotArea outline="0" fieldPosition="0">
        <references count="2">
          <reference field="2" count="1" selected="0">
            <x v="42"/>
          </reference>
          <reference field="11" count="1" selected="0">
            <x v="5"/>
          </reference>
        </references>
      </pivotArea>
    </format>
    <format dxfId="597">
      <pivotArea grandCol="1" outline="0" fieldPosition="0">
        <references count="1">
          <reference field="2" count="1" selected="0">
            <x v="42"/>
          </reference>
        </references>
      </pivotArea>
    </format>
    <format dxfId="596">
      <pivotArea dataOnly="0" labelOnly="1" outline="0" fieldPosition="0">
        <references count="1">
          <reference field="2" count="1">
            <x v="45"/>
          </reference>
        </references>
      </pivotArea>
    </format>
    <format dxfId="595">
      <pivotArea outline="0" fieldPosition="0">
        <references count="2">
          <reference field="2" count="1" selected="0">
            <x v="45"/>
          </reference>
          <reference field="11" count="1" selected="0">
            <x v="5"/>
          </reference>
        </references>
      </pivotArea>
    </format>
    <format dxfId="594">
      <pivotArea grandCol="1" outline="0" fieldPosition="0">
        <references count="1">
          <reference field="2" count="1" selected="0">
            <x v="45"/>
          </reference>
        </references>
      </pivotArea>
    </format>
    <format dxfId="593">
      <pivotArea dataOnly="0" labelOnly="1" outline="0" fieldPosition="0">
        <references count="1">
          <reference field="2" count="1">
            <x v="47"/>
          </reference>
        </references>
      </pivotArea>
    </format>
    <format dxfId="592">
      <pivotArea outline="0" fieldPosition="0">
        <references count="2">
          <reference field="2" count="1" selected="0">
            <x v="47"/>
          </reference>
          <reference field="11" count="1" selected="0">
            <x v="5"/>
          </reference>
        </references>
      </pivotArea>
    </format>
    <format dxfId="591">
      <pivotArea grandCol="1" outline="0" fieldPosition="0">
        <references count="1">
          <reference field="2" count="1" selected="0">
            <x v="47"/>
          </reference>
        </references>
      </pivotArea>
    </format>
    <format dxfId="590">
      <pivotArea dataOnly="0" labelOnly="1" outline="0" fieldPosition="0">
        <references count="1">
          <reference field="2" count="2">
            <x v="49"/>
            <x v="50"/>
          </reference>
        </references>
      </pivotArea>
    </format>
    <format dxfId="589">
      <pivotArea outline="0" fieldPosition="0">
        <references count="2">
          <reference field="2" count="2" selected="0">
            <x v="49"/>
            <x v="50"/>
          </reference>
          <reference field="11" count="1" selected="0">
            <x v="5"/>
          </reference>
        </references>
      </pivotArea>
    </format>
    <format dxfId="588">
      <pivotArea grandCol="1" outline="0" fieldPosition="0">
        <references count="1">
          <reference field="2" count="2" selected="0">
            <x v="49"/>
            <x v="50"/>
          </reference>
        </references>
      </pivotArea>
    </format>
    <format dxfId="587">
      <pivotArea dataOnly="0" labelOnly="1" outline="0" fieldPosition="0">
        <references count="1">
          <reference field="2" count="1">
            <x v="62"/>
          </reference>
        </references>
      </pivotArea>
    </format>
    <format dxfId="586">
      <pivotArea outline="0" fieldPosition="0">
        <references count="2">
          <reference field="2" count="1" selected="0">
            <x v="62"/>
          </reference>
          <reference field="11" count="1" selected="0">
            <x v="5"/>
          </reference>
        </references>
      </pivotArea>
    </format>
    <format dxfId="585">
      <pivotArea grandCol="1" outline="0" fieldPosition="0">
        <references count="1">
          <reference field="2" count="1" selected="0">
            <x v="62"/>
          </reference>
        </references>
      </pivotArea>
    </format>
    <format dxfId="584">
      <pivotArea dataOnly="0" labelOnly="1" outline="0" fieldPosition="0">
        <references count="1">
          <reference field="2" count="1">
            <x v="64"/>
          </reference>
        </references>
      </pivotArea>
    </format>
    <format dxfId="583">
      <pivotArea outline="0" fieldPosition="0">
        <references count="2">
          <reference field="2" count="1" selected="0">
            <x v="64"/>
          </reference>
          <reference field="11" count="1" selected="0">
            <x v="5"/>
          </reference>
        </references>
      </pivotArea>
    </format>
    <format dxfId="582">
      <pivotArea grandCol="1" outline="0" fieldPosition="0">
        <references count="1">
          <reference field="2" count="1" selected="0">
            <x v="64"/>
          </reference>
        </references>
      </pivotArea>
    </format>
    <format dxfId="581">
      <pivotArea dataOnly="0" labelOnly="1" outline="0" fieldPosition="0">
        <references count="1">
          <reference field="2" count="3">
            <x v="72"/>
            <x v="73"/>
            <x v="74"/>
          </reference>
        </references>
      </pivotArea>
    </format>
    <format dxfId="580">
      <pivotArea outline="0" fieldPosition="0">
        <references count="2">
          <reference field="2" count="3" selected="0">
            <x v="72"/>
            <x v="73"/>
            <x v="74"/>
          </reference>
          <reference field="11" count="1" selected="0">
            <x v="5"/>
          </reference>
        </references>
      </pivotArea>
    </format>
    <format dxfId="579">
      <pivotArea grandCol="1" outline="0" fieldPosition="0">
        <references count="1">
          <reference field="2" count="3" selected="0">
            <x v="72"/>
            <x v="73"/>
            <x v="74"/>
          </reference>
        </references>
      </pivotArea>
    </format>
    <format dxfId="578">
      <pivotArea dataOnly="0" labelOnly="1" outline="0" fieldPosition="0">
        <references count="1">
          <reference field="2" count="1">
            <x v="89"/>
          </reference>
        </references>
      </pivotArea>
    </format>
    <format dxfId="577">
      <pivotArea outline="0" fieldPosition="0">
        <references count="2">
          <reference field="2" count="1" selected="0">
            <x v="89"/>
          </reference>
          <reference field="11" count="1" selected="0">
            <x v="5"/>
          </reference>
        </references>
      </pivotArea>
    </format>
    <format dxfId="576">
      <pivotArea grandCol="1" outline="0" fieldPosition="0">
        <references count="1">
          <reference field="2" count="1" selected="0">
            <x v="89"/>
          </reference>
        </references>
      </pivotArea>
    </format>
    <format dxfId="575">
      <pivotArea dataOnly="0" labelOnly="1" outline="0" fieldPosition="0">
        <references count="1">
          <reference field="2" count="1">
            <x v="91"/>
          </reference>
        </references>
      </pivotArea>
    </format>
    <format dxfId="574">
      <pivotArea outline="0" fieldPosition="0">
        <references count="2">
          <reference field="2" count="1" selected="0">
            <x v="91"/>
          </reference>
          <reference field="11" count="1" selected="0">
            <x v="5"/>
          </reference>
        </references>
      </pivotArea>
    </format>
    <format dxfId="573">
      <pivotArea grandCol="1" outline="0" fieldPosition="0">
        <references count="1">
          <reference field="2" count="1" selected="0">
            <x v="91"/>
          </reference>
        </references>
      </pivotArea>
    </format>
    <format dxfId="572">
      <pivotArea dataOnly="0" labelOnly="1" outline="0" fieldPosition="0">
        <references count="1">
          <reference field="2" count="1">
            <x v="123"/>
          </reference>
        </references>
      </pivotArea>
    </format>
    <format dxfId="571">
      <pivotArea outline="0" fieldPosition="0">
        <references count="2">
          <reference field="2" count="1" selected="0">
            <x v="123"/>
          </reference>
          <reference field="11" count="1" selected="0">
            <x v="5"/>
          </reference>
        </references>
      </pivotArea>
    </format>
    <format dxfId="570">
      <pivotArea grandCol="1" outline="0" fieldPosition="0">
        <references count="1">
          <reference field="2" count="1" selected="0">
            <x v="123"/>
          </reference>
        </references>
      </pivotArea>
    </format>
    <format dxfId="569">
      <pivotArea grandRow="1" outline="0" fieldPosition="0">
        <references count="1">
          <reference field="11" count="1" selected="0">
            <x v="5"/>
          </reference>
        </references>
      </pivotArea>
    </format>
    <format dxfId="568">
      <pivotArea field="1" type="button" dataOnly="0" labelOnly="1" outline="0" fieldPosition="0"/>
    </format>
    <format dxfId="567">
      <pivotArea field="1" type="button" dataOnly="0" labelOnly="1" outline="0" fieldPosition="0"/>
    </format>
    <format dxfId="566">
      <pivotArea outline="0" collapsedLevelsAreSubtotals="1" fieldPosition="0"/>
    </format>
    <format dxfId="565">
      <pivotArea field="1" type="button" dataOnly="0" labelOnly="1" outline="0" fieldPosition="0"/>
    </format>
    <format dxfId="564">
      <pivotArea field="2" type="button" dataOnly="0" labelOnly="1" outline="0" fieldPosition="0"/>
    </format>
    <format dxfId="563">
      <pivotArea dataOnly="0" labelOnly="1" outline="0" fieldPosition="0">
        <references count="1">
          <reference field="1" count="4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562">
      <pivotArea dataOnly="0" labelOnly="1" outline="0" fieldPosition="0">
        <references count="1">
          <reference field="1" count="46"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</reference>
        </references>
      </pivotArea>
    </format>
    <format dxfId="561">
      <pivotArea dataOnly="0" labelOnly="1" outline="0" fieldPosition="0">
        <references count="1">
          <reference field="1" count="46"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98"/>
          </reference>
        </references>
      </pivotArea>
    </format>
    <format dxfId="560">
      <pivotArea dataOnly="0" labelOnly="1" outline="0" fieldPosition="0">
        <references count="1">
          <reference field="1" count="5">
            <x v="139"/>
            <x v="140"/>
            <x v="141"/>
            <x v="142"/>
            <x v="143"/>
          </reference>
        </references>
      </pivotArea>
    </format>
    <format dxfId="559">
      <pivotArea dataOnly="0" labelOnly="1" outline="0" fieldPosition="0">
        <references count="2">
          <reference field="1" count="1" selected="0">
            <x v="0"/>
          </reference>
          <reference field="2" count="1">
            <x v="82"/>
          </reference>
        </references>
      </pivotArea>
    </format>
    <format dxfId="558">
      <pivotArea dataOnly="0" labelOnly="1" outline="0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557">
      <pivotArea dataOnly="0" labelOnly="1" outline="0" fieldPosition="0">
        <references count="2">
          <reference field="1" count="1" selected="0">
            <x v="2"/>
          </reference>
          <reference field="2" count="1">
            <x v="85"/>
          </reference>
        </references>
      </pivotArea>
    </format>
    <format dxfId="556">
      <pivotArea dataOnly="0" labelOnly="1" outline="0" fieldPosition="0">
        <references count="2">
          <reference field="1" count="1" selected="0">
            <x v="3"/>
          </reference>
          <reference field="2" count="1">
            <x v="121"/>
          </reference>
        </references>
      </pivotArea>
    </format>
    <format dxfId="555">
      <pivotArea dataOnly="0" labelOnly="1" outline="0" fieldPosition="0">
        <references count="2">
          <reference field="1" count="1" selected="0">
            <x v="4"/>
          </reference>
          <reference field="2" count="1">
            <x v="55"/>
          </reference>
        </references>
      </pivotArea>
    </format>
    <format dxfId="554">
      <pivotArea dataOnly="0" labelOnly="1" outline="0" fieldPosition="0">
        <references count="2">
          <reference field="1" count="1" selected="0">
            <x v="5"/>
          </reference>
          <reference field="2" count="1">
            <x v="45"/>
          </reference>
        </references>
      </pivotArea>
    </format>
    <format dxfId="553">
      <pivotArea dataOnly="0" labelOnly="1" outline="0" fieldPosition="0">
        <references count="2">
          <reference field="1" count="1" selected="0">
            <x v="6"/>
          </reference>
          <reference field="2" count="1">
            <x v="61"/>
          </reference>
        </references>
      </pivotArea>
    </format>
    <format dxfId="552">
      <pivotArea dataOnly="0" labelOnly="1" outline="0" fieldPosition="0">
        <references count="2">
          <reference field="1" count="1" selected="0">
            <x v="7"/>
          </reference>
          <reference field="2" count="1">
            <x v="57"/>
          </reference>
        </references>
      </pivotArea>
    </format>
    <format dxfId="551">
      <pivotArea dataOnly="0" labelOnly="1" outline="0" fieldPosition="0">
        <references count="2">
          <reference field="1" count="1" selected="0">
            <x v="8"/>
          </reference>
          <reference field="2" count="1">
            <x v="18"/>
          </reference>
        </references>
      </pivotArea>
    </format>
    <format dxfId="550">
      <pivotArea dataOnly="0" labelOnly="1" outline="0" fieldPosition="0">
        <references count="2">
          <reference field="1" count="1" selected="0">
            <x v="9"/>
          </reference>
          <reference field="2" count="1">
            <x v="46"/>
          </reference>
        </references>
      </pivotArea>
    </format>
    <format dxfId="549">
      <pivotArea dataOnly="0" labelOnly="1" outline="0" fieldPosition="0">
        <references count="2">
          <reference field="1" count="1" selected="0">
            <x v="10"/>
          </reference>
          <reference field="2" count="1">
            <x v="62"/>
          </reference>
        </references>
      </pivotArea>
    </format>
    <format dxfId="548">
      <pivotArea dataOnly="0" labelOnly="1" outline="0" fieldPosition="0">
        <references count="2">
          <reference field="1" count="1" selected="0">
            <x v="11"/>
          </reference>
          <reference field="2" count="1">
            <x v="88"/>
          </reference>
        </references>
      </pivotArea>
    </format>
    <format dxfId="547">
      <pivotArea dataOnly="0" labelOnly="1" outline="0" fieldPosition="0">
        <references count="2">
          <reference field="1" count="1" selected="0">
            <x v="12"/>
          </reference>
          <reference field="2" count="1">
            <x v="77"/>
          </reference>
        </references>
      </pivotArea>
    </format>
    <format dxfId="546">
      <pivotArea dataOnly="0" labelOnly="1" outline="0" fieldPosition="0">
        <references count="2">
          <reference field="1" count="1" selected="0">
            <x v="13"/>
          </reference>
          <reference field="2" count="1">
            <x v="77"/>
          </reference>
        </references>
      </pivotArea>
    </format>
    <format dxfId="545">
      <pivotArea dataOnly="0" labelOnly="1" outline="0" fieldPosition="0">
        <references count="2">
          <reference field="1" count="1" selected="0">
            <x v="14"/>
          </reference>
          <reference field="2" count="1">
            <x v="49"/>
          </reference>
        </references>
      </pivotArea>
    </format>
    <format dxfId="544">
      <pivotArea dataOnly="0" labelOnly="1" outline="0" fieldPosition="0">
        <references count="2">
          <reference field="1" count="1" selected="0">
            <x v="15"/>
          </reference>
          <reference field="2" count="1">
            <x v="78"/>
          </reference>
        </references>
      </pivotArea>
    </format>
    <format dxfId="543">
      <pivotArea dataOnly="0" labelOnly="1" outline="0" fieldPosition="0">
        <references count="2">
          <reference field="1" count="1" selected="0">
            <x v="16"/>
          </reference>
          <reference field="2" count="1">
            <x v="78"/>
          </reference>
        </references>
      </pivotArea>
    </format>
    <format dxfId="542">
      <pivotArea dataOnly="0" labelOnly="1" outline="0" fieldPosition="0">
        <references count="2">
          <reference field="1" count="1" selected="0">
            <x v="17"/>
          </reference>
          <reference field="2" count="1">
            <x v="78"/>
          </reference>
        </references>
      </pivotArea>
    </format>
    <format dxfId="541">
      <pivotArea dataOnly="0" labelOnly="1" outline="0" fieldPosition="0">
        <references count="2">
          <reference field="1" count="1" selected="0">
            <x v="18"/>
          </reference>
          <reference field="2" count="1">
            <x v="78"/>
          </reference>
        </references>
      </pivotArea>
    </format>
    <format dxfId="540">
      <pivotArea dataOnly="0" labelOnly="1" outline="0" fieldPosition="0">
        <references count="2">
          <reference field="1" count="1" selected="0">
            <x v="19"/>
          </reference>
          <reference field="2" count="1">
            <x v="78"/>
          </reference>
        </references>
      </pivotArea>
    </format>
    <format dxfId="539">
      <pivotArea dataOnly="0" labelOnly="1" outline="0" fieldPosition="0">
        <references count="2">
          <reference field="1" count="1" selected="0">
            <x v="21"/>
          </reference>
          <reference field="2" count="1">
            <x v="27"/>
          </reference>
        </references>
      </pivotArea>
    </format>
    <format dxfId="538">
      <pivotArea dataOnly="0" labelOnly="1" outline="0" fieldPosition="0">
        <references count="2">
          <reference field="1" count="1" selected="0">
            <x v="22"/>
          </reference>
          <reference field="2" count="1">
            <x v="52"/>
          </reference>
        </references>
      </pivotArea>
    </format>
    <format dxfId="537">
      <pivotArea dataOnly="0" labelOnly="1" outline="0" fieldPosition="0">
        <references count="2">
          <reference field="1" count="1" selected="0">
            <x v="23"/>
          </reference>
          <reference field="2" count="1">
            <x v="60"/>
          </reference>
        </references>
      </pivotArea>
    </format>
    <format dxfId="536">
      <pivotArea dataOnly="0" labelOnly="1" outline="0" fieldPosition="0">
        <references count="2">
          <reference field="1" count="1" selected="0">
            <x v="24"/>
          </reference>
          <reference field="2" count="1">
            <x v="15"/>
          </reference>
        </references>
      </pivotArea>
    </format>
    <format dxfId="535">
      <pivotArea dataOnly="0" labelOnly="1" outline="0" fieldPosition="0">
        <references count="2">
          <reference field="1" count="1" selected="0">
            <x v="25"/>
          </reference>
          <reference field="2" count="1">
            <x v="59"/>
          </reference>
        </references>
      </pivotArea>
    </format>
    <format dxfId="534">
      <pivotArea dataOnly="0" labelOnly="1" outline="0" fieldPosition="0">
        <references count="2">
          <reference field="1" count="1" selected="0">
            <x v="26"/>
          </reference>
          <reference field="2" count="1">
            <x v="41"/>
          </reference>
        </references>
      </pivotArea>
    </format>
    <format dxfId="533">
      <pivotArea dataOnly="0" labelOnly="1" outline="0" fieldPosition="0">
        <references count="2">
          <reference field="1" count="1" selected="0">
            <x v="27"/>
          </reference>
          <reference field="2" count="1">
            <x v="125"/>
          </reference>
        </references>
      </pivotArea>
    </format>
    <format dxfId="532">
      <pivotArea dataOnly="0" labelOnly="1" outline="0" fieldPosition="0">
        <references count="2">
          <reference field="1" count="1" selected="0">
            <x v="28"/>
          </reference>
          <reference field="2" count="1">
            <x v="137"/>
          </reference>
        </references>
      </pivotArea>
    </format>
    <format dxfId="531">
      <pivotArea dataOnly="0" labelOnly="1" outline="0" fieldPosition="0">
        <references count="2">
          <reference field="1" count="1" selected="0">
            <x v="29"/>
          </reference>
          <reference field="2" count="1">
            <x v="134"/>
          </reference>
        </references>
      </pivotArea>
    </format>
    <format dxfId="530">
      <pivotArea dataOnly="0" labelOnly="1" outline="0" fieldPosition="0">
        <references count="2">
          <reference field="1" count="1" selected="0">
            <x v="30"/>
          </reference>
          <reference field="2" count="1">
            <x v="96"/>
          </reference>
        </references>
      </pivotArea>
    </format>
    <format dxfId="529">
      <pivotArea dataOnly="0" labelOnly="1" outline="0" fieldPosition="0">
        <references count="2">
          <reference field="1" count="1" selected="0">
            <x v="31"/>
          </reference>
          <reference field="2" count="1">
            <x v="99"/>
          </reference>
        </references>
      </pivotArea>
    </format>
    <format dxfId="528">
      <pivotArea dataOnly="0" labelOnly="1" outline="0" fieldPosition="0">
        <references count="2">
          <reference field="1" count="1" selected="0">
            <x v="32"/>
          </reference>
          <reference field="2" count="1">
            <x v="98"/>
          </reference>
        </references>
      </pivotArea>
    </format>
    <format dxfId="527">
      <pivotArea dataOnly="0" labelOnly="1" outline="0" fieldPosition="0">
        <references count="2">
          <reference field="1" count="1" selected="0">
            <x v="33"/>
          </reference>
          <reference field="2" count="1">
            <x v="97"/>
          </reference>
        </references>
      </pivotArea>
    </format>
    <format dxfId="526">
      <pivotArea dataOnly="0" labelOnly="1" outline="0" fieldPosition="0">
        <references count="2">
          <reference field="1" count="1" selected="0">
            <x v="34"/>
          </reference>
          <reference field="2" count="1">
            <x v="79"/>
          </reference>
        </references>
      </pivotArea>
    </format>
    <format dxfId="525">
      <pivotArea dataOnly="0" labelOnly="1" outline="0" fieldPosition="0">
        <references count="2">
          <reference field="1" count="1" selected="0">
            <x v="35"/>
          </reference>
          <reference field="2" count="1">
            <x v="79"/>
          </reference>
        </references>
      </pivotArea>
    </format>
    <format dxfId="524">
      <pivotArea dataOnly="0" labelOnly="1" outline="0" fieldPosition="0">
        <references count="2">
          <reference field="1" count="1" selected="0">
            <x v="36"/>
          </reference>
          <reference field="2" count="1">
            <x v="124"/>
          </reference>
        </references>
      </pivotArea>
    </format>
    <format dxfId="523">
      <pivotArea dataOnly="0" labelOnly="1" outline="0" fieldPosition="0">
        <references count="2">
          <reference field="1" count="1" selected="0">
            <x v="37"/>
          </reference>
          <reference field="2" count="1">
            <x v="56"/>
          </reference>
        </references>
      </pivotArea>
    </format>
    <format dxfId="522">
      <pivotArea dataOnly="0" labelOnly="1" outline="0" fieldPosition="0">
        <references count="2">
          <reference field="1" count="1" selected="0">
            <x v="38"/>
          </reference>
          <reference field="2" count="1">
            <x v="17"/>
          </reference>
        </references>
      </pivotArea>
    </format>
    <format dxfId="521">
      <pivotArea dataOnly="0" labelOnly="1" outline="0" fieldPosition="0">
        <references count="2">
          <reference field="1" count="1" selected="0">
            <x v="39"/>
          </reference>
          <reference field="2" count="1">
            <x v="26"/>
          </reference>
        </references>
      </pivotArea>
    </format>
    <format dxfId="520">
      <pivotArea dataOnly="0" labelOnly="1" outline="0" fieldPosition="0">
        <references count="2">
          <reference field="1" count="1" selected="0">
            <x v="40"/>
          </reference>
          <reference field="2" count="1">
            <x v="110"/>
          </reference>
        </references>
      </pivotArea>
    </format>
    <format dxfId="519">
      <pivotArea dataOnly="0" labelOnly="1" outline="0" fieldPosition="0">
        <references count="2">
          <reference field="1" count="1" selected="0">
            <x v="41"/>
          </reference>
          <reference field="2" count="1">
            <x v="58"/>
          </reference>
        </references>
      </pivotArea>
    </format>
    <format dxfId="518">
      <pivotArea dataOnly="0" labelOnly="1" outline="0" fieldPosition="0">
        <references count="2">
          <reference field="1" count="1" selected="0">
            <x v="42"/>
          </reference>
          <reference field="2" count="1">
            <x v="112"/>
          </reference>
        </references>
      </pivotArea>
    </format>
    <format dxfId="517">
      <pivotArea dataOnly="0" labelOnly="1" outline="0" fieldPosition="0">
        <references count="2">
          <reference field="1" count="1" selected="0">
            <x v="43"/>
          </reference>
          <reference field="2" count="1">
            <x v="44"/>
          </reference>
        </references>
      </pivotArea>
    </format>
    <format dxfId="516">
      <pivotArea dataOnly="0" labelOnly="1" outline="0" fieldPosition="0">
        <references count="2">
          <reference field="1" count="1" selected="0">
            <x v="45"/>
          </reference>
          <reference field="2" count="1">
            <x v="81"/>
          </reference>
        </references>
      </pivotArea>
    </format>
    <format dxfId="515">
      <pivotArea dataOnly="0" labelOnly="1" outline="0" fieldPosition="0">
        <references count="2">
          <reference field="1" count="1" selected="0">
            <x v="46"/>
          </reference>
          <reference field="2" count="1">
            <x v="76"/>
          </reference>
        </references>
      </pivotArea>
    </format>
    <format dxfId="514">
      <pivotArea dataOnly="0" labelOnly="1" outline="0" fieldPosition="0">
        <references count="2">
          <reference field="1" count="1" selected="0">
            <x v="47"/>
          </reference>
          <reference field="2" count="1">
            <x v="11"/>
          </reference>
        </references>
      </pivotArea>
    </format>
    <format dxfId="513">
      <pivotArea dataOnly="0" labelOnly="1" outline="0" fieldPosition="0">
        <references count="2">
          <reference field="1" count="1" selected="0">
            <x v="48"/>
          </reference>
          <reference field="2" count="1">
            <x v="63"/>
          </reference>
        </references>
      </pivotArea>
    </format>
    <format dxfId="512">
      <pivotArea dataOnly="0" labelOnly="1" outline="0" fieldPosition="0">
        <references count="2">
          <reference field="1" count="1" selected="0">
            <x v="49"/>
          </reference>
          <reference field="2" count="1">
            <x v="48"/>
          </reference>
        </references>
      </pivotArea>
    </format>
    <format dxfId="511">
      <pivotArea dataOnly="0" labelOnly="1" outline="0" fieldPosition="0">
        <references count="2">
          <reference field="1" count="1" selected="0">
            <x v="50"/>
          </reference>
          <reference field="2" count="1">
            <x v="48"/>
          </reference>
        </references>
      </pivotArea>
    </format>
    <format dxfId="510">
      <pivotArea dataOnly="0" labelOnly="1" outline="0" fieldPosition="0">
        <references count="2">
          <reference field="1" count="1" selected="0">
            <x v="52"/>
          </reference>
          <reference field="2" count="1">
            <x v="103"/>
          </reference>
        </references>
      </pivotArea>
    </format>
    <format dxfId="509">
      <pivotArea dataOnly="0" labelOnly="1" outline="0" fieldPosition="0">
        <references count="2">
          <reference field="1" count="1" selected="0">
            <x v="53"/>
          </reference>
          <reference field="2" count="1">
            <x v="31"/>
          </reference>
        </references>
      </pivotArea>
    </format>
    <format dxfId="508">
      <pivotArea dataOnly="0" labelOnly="1" outline="0" fieldPosition="0">
        <references count="2">
          <reference field="1" count="1" selected="0">
            <x v="54"/>
          </reference>
          <reference field="2" count="1">
            <x v="92"/>
          </reference>
        </references>
      </pivotArea>
    </format>
    <format dxfId="507">
      <pivotArea dataOnly="0" labelOnly="1" outline="0" fieldPosition="0">
        <references count="2">
          <reference field="1" count="1" selected="0">
            <x v="55"/>
          </reference>
          <reference field="2" count="1">
            <x v="119"/>
          </reference>
        </references>
      </pivotArea>
    </format>
    <format dxfId="506">
      <pivotArea dataOnly="0" labelOnly="1" outline="0" fieldPosition="0">
        <references count="2">
          <reference field="1" count="1" selected="0">
            <x v="56"/>
          </reference>
          <reference field="2" count="1">
            <x v="21"/>
          </reference>
        </references>
      </pivotArea>
    </format>
    <format dxfId="505">
      <pivotArea dataOnly="0" labelOnly="1" outline="0" fieldPosition="0">
        <references count="2">
          <reference field="1" count="1" selected="0">
            <x v="57"/>
          </reference>
          <reference field="2" count="1">
            <x v="22"/>
          </reference>
        </references>
      </pivotArea>
    </format>
    <format dxfId="504">
      <pivotArea dataOnly="0" labelOnly="1" outline="0" fieldPosition="0">
        <references count="2">
          <reference field="1" count="1" selected="0">
            <x v="58"/>
          </reference>
          <reference field="2" count="1">
            <x v="22"/>
          </reference>
        </references>
      </pivotArea>
    </format>
    <format dxfId="503">
      <pivotArea dataOnly="0" labelOnly="1" outline="0" fieldPosition="0">
        <references count="2">
          <reference field="1" count="1" selected="0">
            <x v="59"/>
          </reference>
          <reference field="2" count="1">
            <x v="139"/>
          </reference>
        </references>
      </pivotArea>
    </format>
    <format dxfId="502">
      <pivotArea dataOnly="0" labelOnly="1" outline="0" fieldPosition="0">
        <references count="2">
          <reference field="1" count="1" selected="0">
            <x v="60"/>
          </reference>
          <reference field="2" count="1">
            <x v="90"/>
          </reference>
        </references>
      </pivotArea>
    </format>
    <format dxfId="501">
      <pivotArea dataOnly="0" labelOnly="1" outline="0" fieldPosition="0">
        <references count="2">
          <reference field="1" count="1" selected="0">
            <x v="61"/>
          </reference>
          <reference field="2" count="1">
            <x v="138"/>
          </reference>
        </references>
      </pivotArea>
    </format>
    <format dxfId="500">
      <pivotArea dataOnly="0" labelOnly="1" outline="0" fieldPosition="0">
        <references count="2">
          <reference field="1" count="1" selected="0">
            <x v="62"/>
          </reference>
          <reference field="2" count="1">
            <x v="100"/>
          </reference>
        </references>
      </pivotArea>
    </format>
    <format dxfId="499">
      <pivotArea dataOnly="0" labelOnly="1" outline="0" fieldPosition="0">
        <references count="2">
          <reference field="1" count="1" selected="0">
            <x v="63"/>
          </reference>
          <reference field="2" count="1">
            <x v="118"/>
          </reference>
        </references>
      </pivotArea>
    </format>
    <format dxfId="498">
      <pivotArea dataOnly="0" labelOnly="1" outline="0" fieldPosition="0">
        <references count="2">
          <reference field="1" count="1" selected="0">
            <x v="64"/>
          </reference>
          <reference field="2" count="1">
            <x v="117"/>
          </reference>
        </references>
      </pivotArea>
    </format>
    <format dxfId="497">
      <pivotArea dataOnly="0" labelOnly="1" outline="0" fieldPosition="0">
        <references count="2">
          <reference field="1" count="1" selected="0">
            <x v="65"/>
          </reference>
          <reference field="2" count="1">
            <x v="40"/>
          </reference>
        </references>
      </pivotArea>
    </format>
    <format dxfId="496">
      <pivotArea dataOnly="0" labelOnly="1" outline="0" fieldPosition="0">
        <references count="2">
          <reference field="1" count="1" selected="0">
            <x v="66"/>
          </reference>
          <reference field="2" count="1">
            <x v="51"/>
          </reference>
        </references>
      </pivotArea>
    </format>
    <format dxfId="495">
      <pivotArea dataOnly="0" labelOnly="1" outline="0" fieldPosition="0">
        <references count="2">
          <reference field="1" count="1" selected="0">
            <x v="67"/>
          </reference>
          <reference field="2" count="1">
            <x v="87"/>
          </reference>
        </references>
      </pivotArea>
    </format>
    <format dxfId="494">
      <pivotArea dataOnly="0" labelOnly="1" outline="0" fieldPosition="0">
        <references count="2">
          <reference field="1" count="1" selected="0">
            <x v="68"/>
          </reference>
          <reference field="2" count="1">
            <x v="87"/>
          </reference>
        </references>
      </pivotArea>
    </format>
    <format dxfId="493">
      <pivotArea dataOnly="0" labelOnly="1" outline="0" fieldPosition="0">
        <references count="2">
          <reference field="1" count="1" selected="0">
            <x v="69"/>
          </reference>
          <reference field="2" count="1">
            <x v="5"/>
          </reference>
        </references>
      </pivotArea>
    </format>
    <format dxfId="492">
      <pivotArea dataOnly="0" labelOnly="1" outline="0" fieldPosition="0">
        <references count="2">
          <reference field="1" count="1" selected="0">
            <x v="70"/>
          </reference>
          <reference field="2" count="1">
            <x v="5"/>
          </reference>
        </references>
      </pivotArea>
    </format>
    <format dxfId="491">
      <pivotArea dataOnly="0" labelOnly="1" outline="0" fieldPosition="0">
        <references count="2">
          <reference field="1" count="1" selected="0">
            <x v="71"/>
          </reference>
          <reference field="2" count="1">
            <x v="93"/>
          </reference>
        </references>
      </pivotArea>
    </format>
    <format dxfId="490">
      <pivotArea dataOnly="0" labelOnly="1" outline="0" fieldPosition="0">
        <references count="2">
          <reference field="1" count="1" selected="0">
            <x v="72"/>
          </reference>
          <reference field="2" count="1">
            <x v="4"/>
          </reference>
        </references>
      </pivotArea>
    </format>
    <format dxfId="489">
      <pivotArea dataOnly="0" labelOnly="1" outline="0" fieldPosition="0">
        <references count="2">
          <reference field="1" count="1" selected="0">
            <x v="73"/>
          </reference>
          <reference field="2" count="1">
            <x v="107"/>
          </reference>
        </references>
      </pivotArea>
    </format>
    <format dxfId="488">
      <pivotArea dataOnly="0" labelOnly="1" outline="0" fieldPosition="0">
        <references count="2">
          <reference field="1" count="1" selected="0">
            <x v="74"/>
          </reference>
          <reference field="2" count="1">
            <x v="10"/>
          </reference>
        </references>
      </pivotArea>
    </format>
    <format dxfId="487">
      <pivotArea dataOnly="0" labelOnly="1" outline="0" fieldPosition="0">
        <references count="2">
          <reference field="1" count="1" selected="0">
            <x v="75"/>
          </reference>
          <reference field="2" count="1">
            <x v="91"/>
          </reference>
        </references>
      </pivotArea>
    </format>
    <format dxfId="486">
      <pivotArea dataOnly="0" labelOnly="1" outline="0" fieldPosition="0">
        <references count="2">
          <reference field="1" count="1" selected="0">
            <x v="76"/>
          </reference>
          <reference field="2" count="1">
            <x v="74"/>
          </reference>
        </references>
      </pivotArea>
    </format>
    <format dxfId="485">
      <pivotArea dataOnly="0" labelOnly="1" outline="0" fieldPosition="0">
        <references count="2">
          <reference field="1" count="1" selected="0">
            <x v="77"/>
          </reference>
          <reference field="2" count="1">
            <x v="111"/>
          </reference>
        </references>
      </pivotArea>
    </format>
    <format dxfId="484">
      <pivotArea dataOnly="0" labelOnly="1" outline="0" fieldPosition="0">
        <references count="2">
          <reference field="1" count="1" selected="0">
            <x v="78"/>
          </reference>
          <reference field="2" count="1">
            <x v="104"/>
          </reference>
        </references>
      </pivotArea>
    </format>
    <format dxfId="483">
      <pivotArea dataOnly="0" labelOnly="1" outline="0" fieldPosition="0">
        <references count="2">
          <reference field="1" count="1" selected="0">
            <x v="79"/>
          </reference>
          <reference field="2" count="1">
            <x v="131"/>
          </reference>
        </references>
      </pivotArea>
    </format>
    <format dxfId="482">
      <pivotArea dataOnly="0" labelOnly="1" outline="0" fieldPosition="0">
        <references count="2">
          <reference field="1" count="1" selected="0">
            <x v="80"/>
          </reference>
          <reference field="2" count="1">
            <x v="115"/>
          </reference>
        </references>
      </pivotArea>
    </format>
    <format dxfId="481">
      <pivotArea dataOnly="0" labelOnly="1" outline="0" fieldPosition="0">
        <references count="2">
          <reference field="1" count="1" selected="0">
            <x v="81"/>
          </reference>
          <reference field="2" count="1">
            <x v="114"/>
          </reference>
        </references>
      </pivotArea>
    </format>
    <format dxfId="480">
      <pivotArea dataOnly="0" labelOnly="1" outline="0" fieldPosition="0">
        <references count="2">
          <reference field="1" count="1" selected="0">
            <x v="82"/>
          </reference>
          <reference field="2" count="1">
            <x v="129"/>
          </reference>
        </references>
      </pivotArea>
    </format>
    <format dxfId="479">
      <pivotArea dataOnly="0" labelOnly="1" outline="0" fieldPosition="0">
        <references count="2">
          <reference field="1" count="1" selected="0">
            <x v="83"/>
          </reference>
          <reference field="2" count="1">
            <x v="106"/>
          </reference>
        </references>
      </pivotArea>
    </format>
    <format dxfId="478">
      <pivotArea dataOnly="0" labelOnly="1" outline="0" fieldPosition="0">
        <references count="2">
          <reference field="1" count="1" selected="0">
            <x v="84"/>
          </reference>
          <reference field="2" count="1">
            <x v="123"/>
          </reference>
        </references>
      </pivotArea>
    </format>
    <format dxfId="477">
      <pivotArea dataOnly="0" labelOnly="1" outline="0" fieldPosition="0">
        <references count="2">
          <reference field="1" count="1" selected="0">
            <x v="85"/>
          </reference>
          <reference field="2" count="1">
            <x v="105"/>
          </reference>
        </references>
      </pivotArea>
    </format>
    <format dxfId="476">
      <pivotArea dataOnly="0" labelOnly="1" outline="0" fieldPosition="0">
        <references count="2">
          <reference field="1" count="1" selected="0">
            <x v="86"/>
          </reference>
          <reference field="2" count="1">
            <x v="72"/>
          </reference>
        </references>
      </pivotArea>
    </format>
    <format dxfId="475">
      <pivotArea dataOnly="0" labelOnly="1" outline="0" fieldPosition="0">
        <references count="2">
          <reference field="1" count="1" selected="0">
            <x v="87"/>
          </reference>
          <reference field="2" count="1">
            <x v="73"/>
          </reference>
        </references>
      </pivotArea>
    </format>
    <format dxfId="474">
      <pivotArea dataOnly="0" labelOnly="1" outline="0" fieldPosition="0">
        <references count="2">
          <reference field="1" count="1" selected="0">
            <x v="88"/>
          </reference>
          <reference field="2" count="1">
            <x v="69"/>
          </reference>
        </references>
      </pivotArea>
    </format>
    <format dxfId="473">
      <pivotArea dataOnly="0" labelOnly="1" outline="0" fieldPosition="0">
        <references count="2">
          <reference field="1" count="1" selected="0">
            <x v="89"/>
          </reference>
          <reference field="2" count="1">
            <x v="128"/>
          </reference>
        </references>
      </pivotArea>
    </format>
    <format dxfId="472">
      <pivotArea dataOnly="0" labelOnly="1" outline="0" fieldPosition="0">
        <references count="2">
          <reference field="1" count="1" selected="0">
            <x v="90"/>
          </reference>
          <reference field="2" count="1">
            <x v="133"/>
          </reference>
        </references>
      </pivotArea>
    </format>
    <format dxfId="471">
      <pivotArea dataOnly="0" labelOnly="1" outline="0" fieldPosition="0">
        <references count="2">
          <reference field="1" count="1" selected="0">
            <x v="91"/>
          </reference>
          <reference field="2" count="1">
            <x v="136"/>
          </reference>
        </references>
      </pivotArea>
    </format>
    <format dxfId="470">
      <pivotArea dataOnly="0" labelOnly="1" outline="0" fieldPosition="0">
        <references count="2">
          <reference field="1" count="1" selected="0">
            <x v="92"/>
          </reference>
          <reference field="2" count="1">
            <x v="39"/>
          </reference>
        </references>
      </pivotArea>
    </format>
    <format dxfId="469">
      <pivotArea dataOnly="0" labelOnly="1" outline="0" fieldPosition="0">
        <references count="2">
          <reference field="1" count="1" selected="0">
            <x v="93"/>
          </reference>
          <reference field="2" count="1">
            <x v="64"/>
          </reference>
        </references>
      </pivotArea>
    </format>
    <format dxfId="468">
      <pivotArea dataOnly="0" labelOnly="1" outline="0" fieldPosition="0">
        <references count="2">
          <reference field="1" count="1" selected="0">
            <x v="94"/>
          </reference>
          <reference field="2" count="1">
            <x v="64"/>
          </reference>
        </references>
      </pivotArea>
    </format>
    <format dxfId="467">
      <pivotArea dataOnly="0" labelOnly="1" outline="0" fieldPosition="0">
        <references count="2">
          <reference field="1" count="1" selected="0">
            <x v="95"/>
          </reference>
          <reference field="2" count="1">
            <x v="135"/>
          </reference>
        </references>
      </pivotArea>
    </format>
    <format dxfId="466">
      <pivotArea dataOnly="0" labelOnly="1" outline="0" fieldPosition="0">
        <references count="2">
          <reference field="1" count="1" selected="0">
            <x v="96"/>
          </reference>
          <reference field="2" count="1">
            <x v="70"/>
          </reference>
        </references>
      </pivotArea>
    </format>
    <format dxfId="465">
      <pivotArea dataOnly="0" labelOnly="1" outline="0" fieldPosition="0">
        <references count="2">
          <reference field="1" count="1" selected="0">
            <x v="97"/>
          </reference>
          <reference field="2" count="1">
            <x v="38"/>
          </reference>
        </references>
      </pivotArea>
    </format>
    <format dxfId="464">
      <pivotArea dataOnly="0" labelOnly="1" outline="0" fieldPosition="0">
        <references count="2">
          <reference field="1" count="1" selected="0">
            <x v="98"/>
          </reference>
          <reference field="2" count="1">
            <x v="38"/>
          </reference>
        </references>
      </pivotArea>
    </format>
    <format dxfId="463">
      <pivotArea dataOnly="0" labelOnly="1" outline="0" fieldPosition="0">
        <references count="2">
          <reference field="1" count="1" selected="0">
            <x v="99"/>
          </reference>
          <reference field="2" count="1">
            <x v="37"/>
          </reference>
        </references>
      </pivotArea>
    </format>
    <format dxfId="462">
      <pivotArea dataOnly="0" labelOnly="1" outline="0" fieldPosition="0">
        <references count="2">
          <reference field="1" count="1" selected="0">
            <x v="100"/>
          </reference>
          <reference field="2" count="1">
            <x v="28"/>
          </reference>
        </references>
      </pivotArea>
    </format>
    <format dxfId="461">
      <pivotArea dataOnly="0" labelOnly="1" outline="0" fieldPosition="0">
        <references count="2">
          <reference field="1" count="1" selected="0">
            <x v="101"/>
          </reference>
          <reference field="2" count="1">
            <x v="14"/>
          </reference>
        </references>
      </pivotArea>
    </format>
    <format dxfId="460">
      <pivotArea dataOnly="0" labelOnly="1" outline="0" fieldPosition="0">
        <references count="2">
          <reference field="1" count="1" selected="0">
            <x v="102"/>
          </reference>
          <reference field="2" count="1">
            <x v="14"/>
          </reference>
        </references>
      </pivotArea>
    </format>
    <format dxfId="459">
      <pivotArea dataOnly="0" labelOnly="1" outline="0" fieldPosition="0">
        <references count="2">
          <reference field="1" count="1" selected="0">
            <x v="103"/>
          </reference>
          <reference field="2" count="1">
            <x v="75"/>
          </reference>
        </references>
      </pivotArea>
    </format>
    <format dxfId="458">
      <pivotArea dataOnly="0" labelOnly="1" outline="0" fieldPosition="0">
        <references count="2">
          <reference field="1" count="1" selected="0">
            <x v="104"/>
          </reference>
          <reference field="2" count="1">
            <x v="12"/>
          </reference>
        </references>
      </pivotArea>
    </format>
    <format dxfId="457">
      <pivotArea dataOnly="0" labelOnly="1" outline="0" fieldPosition="0">
        <references count="2">
          <reference field="1" count="1" selected="0">
            <x v="198"/>
          </reference>
          <reference field="2" count="1">
            <x v="50"/>
          </reference>
        </references>
      </pivotArea>
    </format>
    <format dxfId="456">
      <pivotArea dataOnly="0" labelOnly="1" outline="0" fieldPosition="0">
        <references count="2">
          <reference field="1" count="1" selected="0">
            <x v="107"/>
          </reference>
          <reference field="2" count="1">
            <x v="101"/>
          </reference>
        </references>
      </pivotArea>
    </format>
    <format dxfId="455">
      <pivotArea dataOnly="0" labelOnly="1" outline="0" fieldPosition="0">
        <references count="2">
          <reference field="1" count="1" selected="0">
            <x v="108"/>
          </reference>
          <reference field="2" count="1">
            <x v="34"/>
          </reference>
        </references>
      </pivotArea>
    </format>
    <format dxfId="454">
      <pivotArea dataOnly="0" labelOnly="1" outline="0" fieldPosition="0">
        <references count="2">
          <reference field="1" count="1" selected="0">
            <x v="109"/>
          </reference>
          <reference field="2" count="1">
            <x v="120"/>
          </reference>
        </references>
      </pivotArea>
    </format>
    <format dxfId="453">
      <pivotArea dataOnly="0" labelOnly="1" outline="0" fieldPosition="0">
        <references count="2">
          <reference field="1" count="1" selected="0">
            <x v="110"/>
          </reference>
          <reference field="2" count="1">
            <x v="36"/>
          </reference>
        </references>
      </pivotArea>
    </format>
    <format dxfId="452">
      <pivotArea dataOnly="0" labelOnly="1" outline="0" fieldPosition="0">
        <references count="2">
          <reference field="1" count="1" selected="0">
            <x v="111"/>
          </reference>
          <reference field="2" count="1">
            <x v="35"/>
          </reference>
        </references>
      </pivotArea>
    </format>
    <format dxfId="451">
      <pivotArea dataOnly="0" labelOnly="1" outline="0" fieldPosition="0">
        <references count="2">
          <reference field="1" count="1" selected="0">
            <x v="112"/>
          </reference>
          <reference field="2" count="1">
            <x v="33"/>
          </reference>
        </references>
      </pivotArea>
    </format>
    <format dxfId="450">
      <pivotArea dataOnly="0" labelOnly="1" outline="0" fieldPosition="0">
        <references count="2">
          <reference field="1" count="1" selected="0">
            <x v="113"/>
          </reference>
          <reference field="2" count="1">
            <x v="71"/>
          </reference>
        </references>
      </pivotArea>
    </format>
    <format dxfId="449">
      <pivotArea dataOnly="0" labelOnly="1" outline="0" fieldPosition="0">
        <references count="2">
          <reference field="1" count="1" selected="0">
            <x v="114"/>
          </reference>
          <reference field="2" count="1">
            <x v="95"/>
          </reference>
        </references>
      </pivotArea>
    </format>
    <format dxfId="448">
      <pivotArea dataOnly="0" labelOnly="1" outline="0" fieldPosition="0">
        <references count="2">
          <reference field="1" count="1" selected="0">
            <x v="115"/>
          </reference>
          <reference field="2" count="1">
            <x v="84"/>
          </reference>
        </references>
      </pivotArea>
    </format>
    <format dxfId="447">
      <pivotArea dataOnly="0" labelOnly="1" outline="0" fieldPosition="0">
        <references count="2">
          <reference field="1" count="1" selected="0">
            <x v="116"/>
          </reference>
          <reference field="2" count="1">
            <x v="30"/>
          </reference>
        </references>
      </pivotArea>
    </format>
    <format dxfId="446">
      <pivotArea dataOnly="0" labelOnly="1" outline="0" fieldPosition="0">
        <references count="2">
          <reference field="1" count="1" selected="0">
            <x v="117"/>
          </reference>
          <reference field="2" count="1">
            <x v="122"/>
          </reference>
        </references>
      </pivotArea>
    </format>
    <format dxfId="445">
      <pivotArea dataOnly="0" labelOnly="1" outline="0" fieldPosition="0">
        <references count="2">
          <reference field="1" count="1" selected="0">
            <x v="118"/>
          </reference>
          <reference field="2" count="1">
            <x v="32"/>
          </reference>
        </references>
      </pivotArea>
    </format>
    <format dxfId="444">
      <pivotArea dataOnly="0" labelOnly="1" outline="0" fieldPosition="0">
        <references count="2">
          <reference field="1" count="1" selected="0">
            <x v="119"/>
          </reference>
          <reference field="2" count="1">
            <x v="9"/>
          </reference>
        </references>
      </pivotArea>
    </format>
    <format dxfId="443">
      <pivotArea dataOnly="0" labelOnly="1" outline="0" fieldPosition="0">
        <references count="2">
          <reference field="1" count="1" selected="0">
            <x v="120"/>
          </reference>
          <reference field="2" count="1">
            <x v="3"/>
          </reference>
        </references>
      </pivotArea>
    </format>
    <format dxfId="442">
      <pivotArea dataOnly="0" labelOnly="1" outline="0" fieldPosition="0">
        <references count="2">
          <reference field="1" count="1" selected="0">
            <x v="121"/>
          </reference>
          <reference field="2" count="1">
            <x v="130"/>
          </reference>
        </references>
      </pivotArea>
    </format>
    <format dxfId="441">
      <pivotArea dataOnly="0" labelOnly="1" outline="0" fieldPosition="0">
        <references count="2">
          <reference field="1" count="1" selected="0">
            <x v="122"/>
          </reference>
          <reference field="2" count="1">
            <x v="68"/>
          </reference>
        </references>
      </pivotArea>
    </format>
    <format dxfId="440">
      <pivotArea dataOnly="0" labelOnly="1" outline="0" fieldPosition="0">
        <references count="2">
          <reference field="1" count="1" selected="0">
            <x v="123"/>
          </reference>
          <reference field="2" count="1">
            <x v="83"/>
          </reference>
        </references>
      </pivotArea>
    </format>
    <format dxfId="439">
      <pivotArea dataOnly="0" labelOnly="1" outline="0" fieldPosition="0">
        <references count="2">
          <reference field="1" count="1" selected="0">
            <x v="124"/>
          </reference>
          <reference field="2" count="1">
            <x v="89"/>
          </reference>
        </references>
      </pivotArea>
    </format>
    <format dxfId="438">
      <pivotArea dataOnly="0" labelOnly="1" outline="0" fieldPosition="0">
        <references count="2">
          <reference field="1" count="1" selected="0">
            <x v="125"/>
          </reference>
          <reference field="2" count="1">
            <x v="20"/>
          </reference>
        </references>
      </pivotArea>
    </format>
    <format dxfId="437">
      <pivotArea dataOnly="0" labelOnly="1" outline="0" fieldPosition="0">
        <references count="2">
          <reference field="1" count="1" selected="0">
            <x v="126"/>
          </reference>
          <reference field="2" count="1">
            <x v="20"/>
          </reference>
        </references>
      </pivotArea>
    </format>
    <format dxfId="436">
      <pivotArea dataOnly="0" labelOnly="1" outline="0" fieldPosition="0">
        <references count="2">
          <reference field="1" count="1" selected="0">
            <x v="127"/>
          </reference>
          <reference field="2" count="1">
            <x v="25"/>
          </reference>
        </references>
      </pivotArea>
    </format>
    <format dxfId="435">
      <pivotArea dataOnly="0" labelOnly="1" outline="0" fieldPosition="0">
        <references count="2">
          <reference field="1" count="1" selected="0">
            <x v="128"/>
          </reference>
          <reference field="2" count="1">
            <x v="23"/>
          </reference>
        </references>
      </pivotArea>
    </format>
    <format dxfId="434">
      <pivotArea dataOnly="0" labelOnly="1" outline="0" fieldPosition="0">
        <references count="2">
          <reference field="1" count="1" selected="0">
            <x v="129"/>
          </reference>
          <reference field="2" count="1">
            <x v="29"/>
          </reference>
        </references>
      </pivotArea>
    </format>
    <format dxfId="433">
      <pivotArea dataOnly="0" labelOnly="1" outline="0" fieldPosition="0">
        <references count="2">
          <reference field="1" count="1" selected="0">
            <x v="130"/>
          </reference>
          <reference field="2" count="1">
            <x v="54"/>
          </reference>
        </references>
      </pivotArea>
    </format>
    <format dxfId="432">
      <pivotArea dataOnly="0" labelOnly="1" outline="0" fieldPosition="0">
        <references count="2">
          <reference field="1" count="1" selected="0">
            <x v="131"/>
          </reference>
          <reference field="2" count="1">
            <x v="16"/>
          </reference>
        </references>
      </pivotArea>
    </format>
    <format dxfId="431">
      <pivotArea dataOnly="0" labelOnly="1" outline="0" fieldPosition="0">
        <references count="2">
          <reference field="1" count="1" selected="0">
            <x v="132"/>
          </reference>
          <reference field="2" count="1">
            <x v="94"/>
          </reference>
        </references>
      </pivotArea>
    </format>
    <format dxfId="430">
      <pivotArea dataOnly="0" labelOnly="1" outline="0" fieldPosition="0">
        <references count="2">
          <reference field="1" count="1" selected="0">
            <x v="133"/>
          </reference>
          <reference field="2" count="1">
            <x v="67"/>
          </reference>
        </references>
      </pivotArea>
    </format>
    <format dxfId="429">
      <pivotArea dataOnly="0" labelOnly="1" outline="0" fieldPosition="0">
        <references count="2">
          <reference field="1" count="1" selected="0">
            <x v="135"/>
          </reference>
          <reference field="2" count="1">
            <x v="7"/>
          </reference>
        </references>
      </pivotArea>
    </format>
    <format dxfId="428">
      <pivotArea dataOnly="0" labelOnly="1" outline="0" fieldPosition="0">
        <references count="2">
          <reference field="1" count="1" selected="0">
            <x v="137"/>
          </reference>
          <reference field="2" count="1">
            <x v="43"/>
          </reference>
        </references>
      </pivotArea>
    </format>
    <format dxfId="427">
      <pivotArea dataOnly="0" labelOnly="1" outline="0" fieldPosition="0">
        <references count="2">
          <reference field="1" count="1" selected="0">
            <x v="138"/>
          </reference>
          <reference field="2" count="1">
            <x v="132"/>
          </reference>
        </references>
      </pivotArea>
    </format>
    <format dxfId="426">
      <pivotArea dataOnly="0" labelOnly="1" outline="0" fieldPosition="0">
        <references count="2">
          <reference field="1" count="1" selected="0">
            <x v="139"/>
          </reference>
          <reference field="2" count="1">
            <x v="24"/>
          </reference>
        </references>
      </pivotArea>
    </format>
    <format dxfId="425">
      <pivotArea dataOnly="0" labelOnly="1" outline="0" fieldPosition="0">
        <references count="2">
          <reference field="1" count="1" selected="0">
            <x v="140"/>
          </reference>
          <reference field="2" count="1">
            <x v="127"/>
          </reference>
        </references>
      </pivotArea>
    </format>
    <format dxfId="424">
      <pivotArea dataOnly="0" labelOnly="1" outline="0" fieldPosition="0">
        <references count="2">
          <reference field="1" count="1" selected="0">
            <x v="141"/>
          </reference>
          <reference field="2" count="1">
            <x v="80"/>
          </reference>
        </references>
      </pivotArea>
    </format>
    <format dxfId="423">
      <pivotArea dataOnly="0" labelOnly="1" outline="0" fieldPosition="0">
        <references count="2">
          <reference field="1" count="1" selected="0">
            <x v="142"/>
          </reference>
          <reference field="2" count="1">
            <x v="8"/>
          </reference>
        </references>
      </pivotArea>
    </format>
    <format dxfId="422">
      <pivotArea dataOnly="0" labelOnly="1" outline="0" fieldPosition="0">
        <references count="2">
          <reference field="1" count="1" selected="0">
            <x v="143"/>
          </reference>
          <reference field="2" count="1">
            <x v="0"/>
          </reference>
        </references>
      </pivotArea>
    </format>
    <format dxfId="421">
      <pivotArea dataOnly="0" labelOnly="1" outline="0" fieldPosition="0">
        <references count="1">
          <reference field="11" count="0"/>
        </references>
      </pivotArea>
    </format>
    <format dxfId="420">
      <pivotArea outline="0" fieldPosition="0">
        <references count="3">
          <reference field="1" count="1" selected="0">
            <x v="14"/>
          </reference>
          <reference field="2" count="1" selected="0">
            <x v="49"/>
          </reference>
          <reference field="11" count="1" selected="0">
            <x v="5"/>
          </reference>
        </references>
      </pivotArea>
    </format>
    <format dxfId="419">
      <pivotArea grandCol="1" outline="0" fieldPosition="0">
        <references count="2">
          <reference field="1" count="1" selected="0">
            <x v="14"/>
          </reference>
          <reference field="2" count="1" selected="0">
            <x v="49"/>
          </reference>
        </references>
      </pivotArea>
    </format>
    <format dxfId="418">
      <pivotArea outline="0" fieldPosition="0">
        <references count="3">
          <reference field="1" count="1" selected="0">
            <x v="45"/>
          </reference>
          <reference field="2" count="1" selected="0">
            <x v="81"/>
          </reference>
          <reference field="11" count="1" selected="0">
            <x v="5"/>
          </reference>
        </references>
      </pivotArea>
    </format>
    <format dxfId="417">
      <pivotArea grandCol="1" outline="0" fieldPosition="0">
        <references count="2">
          <reference field="1" count="1" selected="0">
            <x v="45"/>
          </reference>
          <reference field="2" count="1" selected="0">
            <x v="81"/>
          </reference>
        </references>
      </pivotArea>
    </format>
    <format dxfId="416">
      <pivotArea dataOnly="0" labelOnly="1" outline="0" fieldPosition="0">
        <references count="1">
          <reference field="1" count="1">
            <x v="72"/>
          </reference>
        </references>
      </pivotArea>
    </format>
    <format dxfId="415">
      <pivotArea dataOnly="0" labelOnly="1" outline="0" fieldPosition="0">
        <references count="2">
          <reference field="1" count="1" selected="0">
            <x v="72"/>
          </reference>
          <reference field="2" count="1">
            <x v="4"/>
          </reference>
        </references>
      </pivotArea>
    </format>
    <format dxfId="414">
      <pivotArea outline="0" fieldPosition="0">
        <references count="3">
          <reference field="1" count="1" selected="0">
            <x v="72"/>
          </reference>
          <reference field="2" count="1" selected="0">
            <x v="4"/>
          </reference>
          <reference field="11" count="1" selected="0">
            <x v="5"/>
          </reference>
        </references>
      </pivotArea>
    </format>
    <format dxfId="413">
      <pivotArea grandCol="1" outline="0" fieldPosition="0">
        <references count="2">
          <reference field="1" count="1" selected="0">
            <x v="72"/>
          </reference>
          <reference field="2" count="1" selected="0">
            <x v="4"/>
          </reference>
        </references>
      </pivotArea>
    </format>
    <format dxfId="412">
      <pivotArea outline="0" fieldPosition="0">
        <references count="3">
          <reference field="1" count="1" selected="0">
            <x v="88"/>
          </reference>
          <reference field="2" count="1" selected="0">
            <x v="69"/>
          </reference>
          <reference field="11" count="1" selected="0">
            <x v="5"/>
          </reference>
        </references>
      </pivotArea>
    </format>
    <format dxfId="411">
      <pivotArea grandCol="1" outline="0" fieldPosition="0">
        <references count="2">
          <reference field="1" count="1" selected="0">
            <x v="88"/>
          </reference>
          <reference field="2" count="1" selected="0">
            <x v="69"/>
          </reference>
        </references>
      </pivotArea>
    </format>
    <format dxfId="410">
      <pivotArea dataOnly="0" labelOnly="1" outline="0" fieldPosition="0">
        <references count="1">
          <reference field="1" count="1">
            <x v="115"/>
          </reference>
        </references>
      </pivotArea>
    </format>
    <format dxfId="409">
      <pivotArea dataOnly="0" labelOnly="1" outline="0" fieldPosition="0">
        <references count="2">
          <reference field="1" count="1" selected="0">
            <x v="115"/>
          </reference>
          <reference field="2" count="1">
            <x v="84"/>
          </reference>
        </references>
      </pivotArea>
    </format>
    <format dxfId="408">
      <pivotArea outline="0" fieldPosition="0">
        <references count="3">
          <reference field="1" count="1" selected="0">
            <x v="115"/>
          </reference>
          <reference field="2" count="1" selected="0">
            <x v="84"/>
          </reference>
          <reference field="11" count="1" selected="0">
            <x v="5"/>
          </reference>
        </references>
      </pivotArea>
    </format>
    <format dxfId="407">
      <pivotArea grandCol="1" outline="0" fieldPosition="0">
        <references count="2">
          <reference field="1" count="1" selected="0">
            <x v="115"/>
          </reference>
          <reference field="2" count="1" selected="0">
            <x v="84"/>
          </reference>
        </references>
      </pivotArea>
    </format>
    <format dxfId="406">
      <pivotArea grandCol="1" outline="0" fieldPosition="0">
        <references count="2">
          <reference field="1" count="1" selected="0">
            <x v="136"/>
          </reference>
          <reference field="2" count="1" selected="0">
            <x v="13"/>
          </reference>
        </references>
      </pivotArea>
    </format>
    <format dxfId="405">
      <pivotArea dataOnly="0" labelOnly="1" outline="0" fieldPosition="0">
        <references count="1">
          <reference field="1" count="1">
            <x v="148"/>
          </reference>
        </references>
      </pivotArea>
    </format>
    <format dxfId="404">
      <pivotArea dataOnly="0" labelOnly="1" outline="0" fieldPosition="0">
        <references count="2">
          <reference field="1" count="1" selected="0">
            <x v="148"/>
          </reference>
          <reference field="2" count="1">
            <x v="109"/>
          </reference>
        </references>
      </pivotArea>
    </format>
    <format dxfId="403">
      <pivotArea outline="0" fieldPosition="0">
        <references count="3">
          <reference field="1" count="1" selected="0">
            <x v="148"/>
          </reference>
          <reference field="2" count="1" selected="0">
            <x v="109"/>
          </reference>
          <reference field="11" count="1" selected="0">
            <x v="5"/>
          </reference>
        </references>
      </pivotArea>
    </format>
    <format dxfId="402">
      <pivotArea grandCol="1" outline="0" fieldPosition="0">
        <references count="2">
          <reference field="1" count="1" selected="0">
            <x v="148"/>
          </reference>
          <reference field="2" count="1" selected="0">
            <x v="109"/>
          </reference>
        </references>
      </pivotArea>
    </format>
    <format dxfId="401">
      <pivotArea dataOnly="0" labelOnly="1" outline="0" fieldPosition="0">
        <references count="1">
          <reference field="1" count="1">
            <x v="164"/>
          </reference>
        </references>
      </pivotArea>
    </format>
    <format dxfId="400">
      <pivotArea dataOnly="0" labelOnly="1" outline="0" fieldPosition="0">
        <references count="2">
          <reference field="1" count="1" selected="0">
            <x v="164"/>
          </reference>
          <reference field="2" count="1">
            <x v="150"/>
          </reference>
        </references>
      </pivotArea>
    </format>
    <format dxfId="399">
      <pivotArea outline="0" fieldPosition="0">
        <references count="3">
          <reference field="1" count="1" selected="0">
            <x v="164"/>
          </reference>
          <reference field="2" count="1" selected="0">
            <x v="150"/>
          </reference>
          <reference field="11" count="1" selected="0">
            <x v="5"/>
          </reference>
        </references>
      </pivotArea>
    </format>
    <format dxfId="398">
      <pivotArea grandCol="1" outline="0" fieldPosition="0">
        <references count="2">
          <reference field="1" count="1" selected="0">
            <x v="164"/>
          </reference>
          <reference field="2" count="1" selected="0">
            <x v="150"/>
          </reference>
        </references>
      </pivotArea>
    </format>
    <format dxfId="397">
      <pivotArea dataOnly="0" labelOnly="1" outline="0" fieldPosition="0">
        <references count="1">
          <reference field="1" count="1">
            <x v="160"/>
          </reference>
        </references>
      </pivotArea>
    </format>
    <format dxfId="396">
      <pivotArea dataOnly="0" labelOnly="1" outline="0" fieldPosition="0">
        <references count="2">
          <reference field="1" count="1" selected="0">
            <x v="160"/>
          </reference>
          <reference field="2" count="1">
            <x v="146"/>
          </reference>
        </references>
      </pivotArea>
    </format>
    <format dxfId="395">
      <pivotArea field="1" type="button" dataOnly="0" labelOnly="1" outline="0" fieldPosition="0"/>
    </format>
    <format dxfId="394">
      <pivotArea field="2" type="button" dataOnly="0" labelOnly="1" outline="0" fieldPosition="0"/>
    </format>
    <format dxfId="393">
      <pivotArea field="1" type="button" dataOnly="0" labelOnly="1" outline="0" fieldPosition="0"/>
    </format>
    <format dxfId="392">
      <pivotArea field="2" type="button" dataOnly="0" labelOnly="1" outline="0" fieldPosition="0"/>
    </format>
    <format dxfId="391">
      <pivotArea grandCol="1" outline="0" fieldPosition="0">
        <references count="2">
          <reference field="1" count="1" selected="0">
            <x v="20"/>
          </reference>
          <reference field="2" count="1" selected="0">
            <x v="53"/>
          </reference>
        </references>
      </pivotArea>
    </format>
    <format dxfId="390">
      <pivotArea grandCol="1" outline="0" fieldPosition="0">
        <references count="2">
          <reference field="1" count="1" selected="0">
            <x v="51"/>
          </reference>
          <reference field="2" count="1" selected="0">
            <x v="47"/>
          </reference>
        </references>
      </pivotArea>
    </format>
    <format dxfId="389">
      <pivotArea outline="0" fieldPosition="0">
        <references count="3">
          <reference field="1" count="1" selected="0">
            <x v="104"/>
          </reference>
          <reference field="2" count="1" selected="0">
            <x v="12"/>
          </reference>
          <reference field="11" count="1" selected="0">
            <x v="5"/>
          </reference>
        </references>
      </pivotArea>
    </format>
    <format dxfId="388">
      <pivotArea grandCol="1" outline="0" fieldPosition="0">
        <references count="2">
          <reference field="1" count="1" selected="0">
            <x v="104"/>
          </reference>
          <reference field="2" count="1" selected="0">
            <x v="12"/>
          </reference>
        </references>
      </pivotArea>
    </format>
    <format dxfId="387">
      <pivotArea grandCol="1" outline="0" fieldPosition="0">
        <references count="2">
          <reference field="1" count="1" selected="0">
            <x v="134"/>
          </reference>
          <reference field="2" count="1" selected="0">
            <x v="66"/>
          </reference>
        </references>
      </pivotArea>
    </format>
    <format dxfId="386">
      <pivotArea field="1" type="button" dataOnly="0" labelOnly="1" outline="0" fieldPosition="0"/>
    </format>
    <format dxfId="385">
      <pivotArea field="2" type="button" dataOnly="0" labelOnly="1" outline="0" fieldPosition="0"/>
    </format>
    <format dxfId="384">
      <pivotArea field="1" type="button" dataOnly="0" labelOnly="1" outline="0" fieldPosition="0"/>
    </format>
    <format dxfId="383">
      <pivotArea field="2" type="button" dataOnly="0" labelOnly="1" outline="0" fieldPosition="0"/>
    </format>
    <format dxfId="382">
      <pivotArea field="1" type="button" dataOnly="0" labelOnly="1" outline="0" fieldPosition="0"/>
    </format>
    <format dxfId="381">
      <pivotArea field="2" type="button" dataOnly="0" labelOnly="1" outline="0" fieldPosition="0"/>
    </format>
    <format dxfId="380">
      <pivotArea field="1" type="button" dataOnly="0" labelOnly="1" outline="0" fieldPosition="0"/>
    </format>
    <format dxfId="379">
      <pivotArea field="2" type="button" dataOnly="0" labelOnly="1" outline="0" fieldPosition="0"/>
    </format>
    <format dxfId="378">
      <pivotArea field="1" type="button" dataOnly="0" labelOnly="1" outline="0" fieldPosition="0"/>
    </format>
    <format dxfId="377">
      <pivotArea field="2" type="button" dataOnly="0" labelOnly="1" outline="0" fieldPosition="0"/>
    </format>
    <format dxfId="376">
      <pivotArea field="1" type="button" dataOnly="0" labelOnly="1" outline="0" fieldPosition="0"/>
    </format>
    <format dxfId="375">
      <pivotArea field="2" type="button" dataOnly="0" labelOnly="1" outline="0" fieldPosition="0"/>
    </format>
    <format dxfId="374">
      <pivotArea field="1" type="button" dataOnly="0" labelOnly="1" outline="0" fieldPosition="0"/>
    </format>
    <format dxfId="373">
      <pivotArea field="2" type="button" dataOnly="0" labelOnly="1" outline="0" fieldPosition="0"/>
    </format>
    <format dxfId="372">
      <pivotArea field="1" type="button" dataOnly="0" labelOnly="1" outline="0" fieldPosition="0"/>
    </format>
    <format dxfId="371">
      <pivotArea field="2" type="button" dataOnly="0" labelOnly="1" outline="0" fieldPosition="0"/>
    </format>
    <format dxfId="370">
      <pivotArea dataOnly="0" labelOnly="1" outline="0" fieldPosition="0">
        <references count="1">
          <reference field="11" count="1">
            <x v="5"/>
          </reference>
        </references>
      </pivotArea>
    </format>
    <format dxfId="369">
      <pivotArea dataOnly="0" labelOnly="1" grandCol="1" outline="0" fieldPosition="0"/>
    </format>
    <format dxfId="368">
      <pivotArea dataOnly="0" labelOnly="1" outline="0" fieldPosition="0">
        <references count="1">
          <reference field="1" count="1">
            <x v="20"/>
          </reference>
        </references>
      </pivotArea>
    </format>
    <format dxfId="367">
      <pivotArea dataOnly="0" labelOnly="1" outline="0" fieldPosition="0">
        <references count="2">
          <reference field="1" count="1" selected="0">
            <x v="20"/>
          </reference>
          <reference field="2" count="1">
            <x v="53"/>
          </reference>
        </references>
      </pivotArea>
    </format>
    <format dxfId="366">
      <pivotArea outline="0" fieldPosition="0">
        <references count="3">
          <reference field="1" count="1" selected="0">
            <x v="20"/>
          </reference>
          <reference field="2" count="1" selected="0">
            <x v="53"/>
          </reference>
          <reference field="11" count="1" selected="0">
            <x v="5"/>
          </reference>
        </references>
      </pivotArea>
    </format>
    <format dxfId="365">
      <pivotArea grandCol="1" outline="0" fieldPosition="0">
        <references count="2">
          <reference field="1" count="1" selected="0">
            <x v="20"/>
          </reference>
          <reference field="2" count="1" selected="0">
            <x v="53"/>
          </reference>
        </references>
      </pivotArea>
    </format>
    <format dxfId="364">
      <pivotArea dataOnly="0" labelOnly="1" outline="0" fieldPosition="0">
        <references count="1">
          <reference field="1" count="1">
            <x v="44"/>
          </reference>
        </references>
      </pivotArea>
    </format>
    <format dxfId="363">
      <pivotArea dataOnly="0" labelOnly="1" outline="0" fieldPosition="0">
        <references count="2">
          <reference field="1" count="1" selected="0">
            <x v="44"/>
          </reference>
          <reference field="2" count="1">
            <x v="42"/>
          </reference>
        </references>
      </pivotArea>
    </format>
    <format dxfId="362">
      <pivotArea outline="0" fieldPosition="0">
        <references count="3">
          <reference field="1" count="1" selected="0">
            <x v="44"/>
          </reference>
          <reference field="2" count="1" selected="0">
            <x v="42"/>
          </reference>
          <reference field="11" count="1" selected="0">
            <x v="5"/>
          </reference>
        </references>
      </pivotArea>
    </format>
    <format dxfId="361">
      <pivotArea grandCol="1" outline="0" fieldPosition="0">
        <references count="2">
          <reference field="1" count="1" selected="0">
            <x v="44"/>
          </reference>
          <reference field="2" count="1" selected="0">
            <x v="42"/>
          </reference>
        </references>
      </pivotArea>
    </format>
    <format dxfId="360">
      <pivotArea dataOnly="0" labelOnly="1" outline="0" fieldPosition="0">
        <references count="1">
          <reference field="1" count="1">
            <x v="51"/>
          </reference>
        </references>
      </pivotArea>
    </format>
    <format dxfId="359">
      <pivotArea dataOnly="0" labelOnly="1" outline="0" fieldPosition="0">
        <references count="2">
          <reference field="1" count="1" selected="0">
            <x v="51"/>
          </reference>
          <reference field="2" count="1">
            <x v="47"/>
          </reference>
        </references>
      </pivotArea>
    </format>
    <format dxfId="358">
      <pivotArea outline="0" fieldPosition="0">
        <references count="3">
          <reference field="1" count="1" selected="0">
            <x v="51"/>
          </reference>
          <reference field="2" count="1" selected="0">
            <x v="47"/>
          </reference>
          <reference field="11" count="1" selected="0">
            <x v="5"/>
          </reference>
        </references>
      </pivotArea>
    </format>
    <format dxfId="357">
      <pivotArea grandCol="1" outline="0" fieldPosition="0">
        <references count="2">
          <reference field="1" count="1" selected="0">
            <x v="51"/>
          </reference>
          <reference field="2" count="1" selected="0">
            <x v="47"/>
          </reference>
        </references>
      </pivotArea>
    </format>
    <format dxfId="356">
      <pivotArea dataOnly="0" labelOnly="1" outline="0" fieldPosition="0">
        <references count="1">
          <reference field="1" count="2">
            <x v="105"/>
            <x v="106"/>
          </reference>
        </references>
      </pivotArea>
    </format>
    <format dxfId="355">
      <pivotArea dataOnly="0" labelOnly="1" outline="0" fieldPosition="0">
        <references count="2">
          <reference field="1" count="1" selected="0">
            <x v="105"/>
          </reference>
          <reference field="2" count="1">
            <x v="65"/>
          </reference>
        </references>
      </pivotArea>
    </format>
    <format dxfId="354">
      <pivotArea dataOnly="0" labelOnly="1" outline="0" fieldPosition="0">
        <references count="2">
          <reference field="1" count="1" selected="0">
            <x v="106"/>
          </reference>
          <reference field="2" count="1">
            <x v="6"/>
          </reference>
        </references>
      </pivotArea>
    </format>
    <format dxfId="353">
      <pivotArea outline="0" fieldPosition="0">
        <references count="3">
          <reference field="1" count="2" selected="0">
            <x v="105"/>
            <x v="106"/>
          </reference>
          <reference field="2" count="2" selected="0">
            <x v="6"/>
            <x v="65"/>
          </reference>
          <reference field="11" count="1" selected="0">
            <x v="5"/>
          </reference>
        </references>
      </pivotArea>
    </format>
    <format dxfId="352">
      <pivotArea grandCol="1" outline="0" fieldPosition="0">
        <references count="2">
          <reference field="1" count="2" selected="0">
            <x v="105"/>
            <x v="106"/>
          </reference>
          <reference field="2" count="2" selected="0">
            <x v="6"/>
            <x v="65"/>
          </reference>
        </references>
      </pivotArea>
    </format>
    <format dxfId="351">
      <pivotArea dataOnly="0" labelOnly="1" outline="0" fieldPosition="0">
        <references count="1">
          <reference field="1" count="1">
            <x v="134"/>
          </reference>
        </references>
      </pivotArea>
    </format>
    <format dxfId="350">
      <pivotArea dataOnly="0" labelOnly="1" outline="0" fieldPosition="0">
        <references count="2">
          <reference field="1" count="1" selected="0">
            <x v="134"/>
          </reference>
          <reference field="2" count="1">
            <x v="66"/>
          </reference>
        </references>
      </pivotArea>
    </format>
    <format dxfId="349">
      <pivotArea outline="0" fieldPosition="0">
        <references count="3">
          <reference field="1" count="1" selected="0">
            <x v="134"/>
          </reference>
          <reference field="2" count="1" selected="0">
            <x v="66"/>
          </reference>
          <reference field="11" count="1" selected="0">
            <x v="5"/>
          </reference>
        </references>
      </pivotArea>
    </format>
    <format dxfId="348">
      <pivotArea grandCol="1" outline="0" fieldPosition="0">
        <references count="2">
          <reference field="1" count="1" selected="0">
            <x v="134"/>
          </reference>
          <reference field="2" count="1" selected="0">
            <x v="66"/>
          </reference>
        </references>
      </pivotArea>
    </format>
    <format dxfId="347">
      <pivotArea dataOnly="0" labelOnly="1" outline="0" fieldPosition="0">
        <references count="1">
          <reference field="1" count="1">
            <x v="136"/>
          </reference>
        </references>
      </pivotArea>
    </format>
    <format dxfId="346">
      <pivotArea dataOnly="0" labelOnly="1" outline="0" fieldPosition="0">
        <references count="2">
          <reference field="1" count="1" selected="0">
            <x v="136"/>
          </reference>
          <reference field="2" count="1">
            <x v="13"/>
          </reference>
        </references>
      </pivotArea>
    </format>
    <format dxfId="345">
      <pivotArea outline="0" fieldPosition="0">
        <references count="3">
          <reference field="1" count="1" selected="0">
            <x v="136"/>
          </reference>
          <reference field="2" count="1" selected="0">
            <x v="13"/>
          </reference>
          <reference field="11" count="1" selected="0">
            <x v="5"/>
          </reference>
        </references>
      </pivotArea>
    </format>
    <format dxfId="344">
      <pivotArea grandCol="1" outline="0" fieldPosition="0">
        <references count="2">
          <reference field="1" count="1" selected="0">
            <x v="136"/>
          </reference>
          <reference field="2" count="1" selected="0">
            <x v="13"/>
          </reference>
        </references>
      </pivotArea>
    </format>
    <format dxfId="343">
      <pivotArea dataOnly="0" labelOnly="1" outline="0" fieldPosition="0">
        <references count="1">
          <reference field="1" count="1">
            <x v="196"/>
          </reference>
        </references>
      </pivotArea>
    </format>
    <format dxfId="342">
      <pivotArea dataOnly="0" labelOnly="1" outline="0" fieldPosition="0">
        <references count="2">
          <reference field="1" count="1" selected="0">
            <x v="196"/>
          </reference>
          <reference field="2" count="1">
            <x v="66"/>
          </reference>
        </references>
      </pivotArea>
    </format>
    <format dxfId="341">
      <pivotArea outline="0" fieldPosition="0">
        <references count="3">
          <reference field="1" count="1" selected="0">
            <x v="196"/>
          </reference>
          <reference field="2" count="1" selected="0">
            <x v="66"/>
          </reference>
          <reference field="11" count="1" selected="0">
            <x v="5"/>
          </reference>
        </references>
      </pivotArea>
    </format>
    <format dxfId="340">
      <pivotArea grandCol="1" outline="0" fieldPosition="0">
        <references count="2">
          <reference field="1" count="1" selected="0">
            <x v="196"/>
          </reference>
          <reference field="2" count="1" selected="0">
            <x v="66"/>
          </reference>
        </references>
      </pivotArea>
    </format>
    <format dxfId="339">
      <pivotArea dataOnly="0" labelOnly="1" grandRow="1" outline="0" fieldPosition="0"/>
    </format>
    <format dxfId="338">
      <pivotArea grandRow="1" outline="0" fieldPosition="0">
        <references count="1">
          <reference field="11" count="1" selected="0">
            <x v="5"/>
          </reference>
        </references>
      </pivotArea>
    </format>
    <format dxfId="337">
      <pivotArea grandRow="1" grandCol="1" outline="0" collapsedLevelsAreSubtotals="1" fieldPosition="0"/>
    </format>
    <format dxfId="336">
      <pivotArea field="1" type="button" dataOnly="0" labelOnly="1" outline="0" fieldPosition="0"/>
    </format>
    <format dxfId="335">
      <pivotArea field="2" type="button" dataOnly="0" labelOnly="1" outline="0" fieldPosition="0"/>
    </format>
    <format dxfId="334">
      <pivotArea field="1" type="button" dataOnly="0" labelOnly="1" outline="0" fieldPosition="0"/>
    </format>
    <format dxfId="333">
      <pivotArea field="2" type="button" dataOnly="0" labelOnly="1" outline="0" fieldPosition="0"/>
    </format>
    <format dxfId="332">
      <pivotArea field="1" type="button" dataOnly="0" labelOnly="1" outline="0" fieldPosition="0"/>
    </format>
    <format dxfId="331">
      <pivotArea field="2" type="button" dataOnly="0" labelOnly="1" outline="0" fieldPosition="0"/>
    </format>
    <format dxfId="330">
      <pivotArea field="1" type="button" dataOnly="0" labelOnly="1" outline="0" fieldPosition="0"/>
    </format>
    <format dxfId="329">
      <pivotArea field="2" type="button" dataOnly="0" labelOnly="1" outline="0" fieldPosition="0"/>
    </format>
    <format dxfId="328">
      <pivotArea field="1" type="button" dataOnly="0" labelOnly="1" outline="0" fieldPosition="0"/>
    </format>
    <format dxfId="327">
      <pivotArea field="2" type="button" dataOnly="0" labelOnly="1" outline="0" fieldPosition="0"/>
    </format>
    <format dxfId="326">
      <pivotArea outline="0" collapsedLevelsAreSubtotals="1" fieldPosition="0"/>
    </format>
    <format dxfId="325">
      <pivotArea field="1" type="button" dataOnly="0" labelOnly="1" outline="0" fieldPosition="0"/>
    </format>
    <format dxfId="324">
      <pivotArea field="2" type="button" dataOnly="0" labelOnly="1" outline="0" fieldPosition="0"/>
    </format>
    <format dxfId="323">
      <pivotArea dataOnly="0" labelOnly="1" outline="0" fieldPosition="0">
        <references count="1">
          <reference field="1" count="50">
            <x v="1"/>
            <x v="2"/>
            <x v="5"/>
            <x v="8"/>
            <x v="10"/>
            <x v="11"/>
            <x v="14"/>
            <x v="20"/>
            <x v="21"/>
            <x v="22"/>
            <x v="23"/>
            <x v="24"/>
            <x v="26"/>
            <x v="27"/>
            <x v="38"/>
            <x v="42"/>
            <x v="44"/>
            <x v="45"/>
            <x v="46"/>
            <x v="48"/>
            <x v="51"/>
            <x v="53"/>
            <x v="54"/>
            <x v="55"/>
            <x v="56"/>
            <x v="58"/>
            <x v="59"/>
            <x v="60"/>
            <x v="61"/>
            <x v="63"/>
            <x v="65"/>
            <x v="66"/>
            <x v="67"/>
            <x v="71"/>
            <x v="73"/>
            <x v="74"/>
            <x v="75"/>
            <x v="76"/>
            <x v="81"/>
            <x v="83"/>
            <x v="85"/>
            <x v="86"/>
            <x v="88"/>
            <x v="89"/>
            <x v="90"/>
            <x v="92"/>
            <x v="93"/>
            <x v="94"/>
            <x v="97"/>
            <x v="99"/>
          </reference>
        </references>
      </pivotArea>
    </format>
    <format dxfId="322">
      <pivotArea dataOnly="0" labelOnly="1" outline="0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8"/>
            <x v="110"/>
            <x v="113"/>
            <x v="114"/>
            <x v="116"/>
            <x v="117"/>
            <x v="119"/>
            <x v="121"/>
            <x v="122"/>
            <x v="123"/>
            <x v="126"/>
            <x v="128"/>
            <x v="129"/>
            <x v="134"/>
            <x v="136"/>
            <x v="137"/>
            <x v="139"/>
            <x v="140"/>
            <x v="142"/>
            <x v="143"/>
            <x v="144"/>
            <x v="146"/>
            <x v="147"/>
            <x v="149"/>
            <x v="152"/>
            <x v="153"/>
            <x v="157"/>
            <x v="161"/>
            <x v="162"/>
            <x v="167"/>
            <x v="170"/>
            <x v="171"/>
            <x v="177"/>
            <x v="182"/>
            <x v="186"/>
            <x v="187"/>
            <x v="188"/>
            <x v="189"/>
            <x v="192"/>
            <x v="196"/>
            <x v="197"/>
            <x v="198"/>
            <x v="201"/>
          </reference>
        </references>
      </pivotArea>
    </format>
    <format dxfId="321">
      <pivotArea dataOnly="0" labelOnly="1" outline="0" fieldPosition="0">
        <references count="1">
          <reference field="1" count="3">
            <x v="202"/>
            <x v="203"/>
            <x v="204"/>
          </reference>
        </references>
      </pivotArea>
    </format>
    <format dxfId="320">
      <pivotArea dataOnly="0" labelOnly="1" grandRow="1" outline="0" fieldPosition="0"/>
    </format>
    <format dxfId="319">
      <pivotArea dataOnly="0" labelOnly="1" outline="0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318">
      <pivotArea dataOnly="0" labelOnly="1" outline="0" fieldPosition="0">
        <references count="2">
          <reference field="1" count="1" selected="0">
            <x v="2"/>
          </reference>
          <reference field="2" count="1">
            <x v="85"/>
          </reference>
        </references>
      </pivotArea>
    </format>
    <format dxfId="317">
      <pivotArea dataOnly="0" labelOnly="1" outline="0" fieldPosition="0">
        <references count="2">
          <reference field="1" count="1" selected="0">
            <x v="5"/>
          </reference>
          <reference field="2" count="1">
            <x v="45"/>
          </reference>
        </references>
      </pivotArea>
    </format>
    <format dxfId="316">
      <pivotArea dataOnly="0" labelOnly="1" outline="0" fieldPosition="0">
        <references count="2">
          <reference field="1" count="1" selected="0">
            <x v="8"/>
          </reference>
          <reference field="2" count="1">
            <x v="18"/>
          </reference>
        </references>
      </pivotArea>
    </format>
    <format dxfId="315">
      <pivotArea dataOnly="0" labelOnly="1" outline="0" fieldPosition="0">
        <references count="2">
          <reference field="1" count="1" selected="0">
            <x v="10"/>
          </reference>
          <reference field="2" count="1">
            <x v="62"/>
          </reference>
        </references>
      </pivotArea>
    </format>
    <format dxfId="314">
      <pivotArea dataOnly="0" labelOnly="1" outline="0" fieldPosition="0">
        <references count="2">
          <reference field="1" count="1" selected="0">
            <x v="11"/>
          </reference>
          <reference field="2" count="1">
            <x v="88"/>
          </reference>
        </references>
      </pivotArea>
    </format>
    <format dxfId="313">
      <pivotArea dataOnly="0" labelOnly="1" outline="0" fieldPosition="0">
        <references count="2">
          <reference field="1" count="1" selected="0">
            <x v="14"/>
          </reference>
          <reference field="2" count="1">
            <x v="49"/>
          </reference>
        </references>
      </pivotArea>
    </format>
    <format dxfId="312">
      <pivotArea dataOnly="0" labelOnly="1" outline="0" fieldPosition="0">
        <references count="2">
          <reference field="1" count="1" selected="0">
            <x v="20"/>
          </reference>
          <reference field="2" count="1">
            <x v="53"/>
          </reference>
        </references>
      </pivotArea>
    </format>
    <format dxfId="311">
      <pivotArea dataOnly="0" labelOnly="1" outline="0" fieldPosition="0">
        <references count="2">
          <reference field="1" count="1" selected="0">
            <x v="21"/>
          </reference>
          <reference field="2" count="1">
            <x v="27"/>
          </reference>
        </references>
      </pivotArea>
    </format>
    <format dxfId="310">
      <pivotArea dataOnly="0" labelOnly="1" outline="0" fieldPosition="0">
        <references count="2">
          <reference field="1" count="1" selected="0">
            <x v="22"/>
          </reference>
          <reference field="2" count="1">
            <x v="52"/>
          </reference>
        </references>
      </pivotArea>
    </format>
    <format dxfId="309">
      <pivotArea dataOnly="0" labelOnly="1" outline="0" fieldPosition="0">
        <references count="2">
          <reference field="1" count="1" selected="0">
            <x v="23"/>
          </reference>
          <reference field="2" count="1">
            <x v="60"/>
          </reference>
        </references>
      </pivotArea>
    </format>
    <format dxfId="308">
      <pivotArea dataOnly="0" labelOnly="1" outline="0" fieldPosition="0">
        <references count="2">
          <reference field="1" count="1" selected="0">
            <x v="24"/>
          </reference>
          <reference field="2" count="1">
            <x v="15"/>
          </reference>
        </references>
      </pivotArea>
    </format>
    <format dxfId="307">
      <pivotArea dataOnly="0" labelOnly="1" outline="0" fieldPosition="0">
        <references count="2">
          <reference field="1" count="1" selected="0">
            <x v="26"/>
          </reference>
          <reference field="2" count="1">
            <x v="41"/>
          </reference>
        </references>
      </pivotArea>
    </format>
    <format dxfId="306">
      <pivotArea dataOnly="0" labelOnly="1" outline="0" fieldPosition="0">
        <references count="2">
          <reference field="1" count="1" selected="0">
            <x v="27"/>
          </reference>
          <reference field="2" count="1">
            <x v="125"/>
          </reference>
        </references>
      </pivotArea>
    </format>
    <format dxfId="305">
      <pivotArea dataOnly="0" labelOnly="1" outline="0" fieldPosition="0">
        <references count="2">
          <reference field="1" count="1" selected="0">
            <x v="38"/>
          </reference>
          <reference field="2" count="1">
            <x v="17"/>
          </reference>
        </references>
      </pivotArea>
    </format>
    <format dxfId="304">
      <pivotArea dataOnly="0" labelOnly="1" outline="0" fieldPosition="0">
        <references count="2">
          <reference field="1" count="1" selected="0">
            <x v="42"/>
          </reference>
          <reference field="2" count="1">
            <x v="112"/>
          </reference>
        </references>
      </pivotArea>
    </format>
    <format dxfId="303">
      <pivotArea dataOnly="0" labelOnly="1" outline="0" fieldPosition="0">
        <references count="2">
          <reference field="1" count="1" selected="0">
            <x v="44"/>
          </reference>
          <reference field="2" count="1">
            <x v="42"/>
          </reference>
        </references>
      </pivotArea>
    </format>
    <format dxfId="302">
      <pivotArea dataOnly="0" labelOnly="1" outline="0" fieldPosition="0">
        <references count="2">
          <reference field="1" count="1" selected="0">
            <x v="45"/>
          </reference>
          <reference field="2" count="1">
            <x v="81"/>
          </reference>
        </references>
      </pivotArea>
    </format>
    <format dxfId="301">
      <pivotArea dataOnly="0" labelOnly="1" outline="0" fieldPosition="0">
        <references count="2">
          <reference field="1" count="1" selected="0">
            <x v="46"/>
          </reference>
          <reference field="2" count="1">
            <x v="76"/>
          </reference>
        </references>
      </pivotArea>
    </format>
    <format dxfId="300">
      <pivotArea dataOnly="0" labelOnly="1" outline="0" fieldPosition="0">
        <references count="2">
          <reference field="1" count="1" selected="0">
            <x v="48"/>
          </reference>
          <reference field="2" count="1">
            <x v="63"/>
          </reference>
        </references>
      </pivotArea>
    </format>
    <format dxfId="299">
      <pivotArea dataOnly="0" labelOnly="1" outline="0" fieldPosition="0">
        <references count="2">
          <reference field="1" count="1" selected="0">
            <x v="51"/>
          </reference>
          <reference field="2" count="1">
            <x v="47"/>
          </reference>
        </references>
      </pivotArea>
    </format>
    <format dxfId="298">
      <pivotArea dataOnly="0" labelOnly="1" outline="0" fieldPosition="0">
        <references count="2">
          <reference field="1" count="1" selected="0">
            <x v="53"/>
          </reference>
          <reference field="2" count="1">
            <x v="31"/>
          </reference>
        </references>
      </pivotArea>
    </format>
    <format dxfId="297">
      <pivotArea dataOnly="0" labelOnly="1" outline="0" fieldPosition="0">
        <references count="2">
          <reference field="1" count="1" selected="0">
            <x v="54"/>
          </reference>
          <reference field="2" count="1">
            <x v="92"/>
          </reference>
        </references>
      </pivotArea>
    </format>
    <format dxfId="296">
      <pivotArea dataOnly="0" labelOnly="1" outline="0" fieldPosition="0">
        <references count="2">
          <reference field="1" count="1" selected="0">
            <x v="55"/>
          </reference>
          <reference field="2" count="1">
            <x v="119"/>
          </reference>
        </references>
      </pivotArea>
    </format>
    <format dxfId="295">
      <pivotArea dataOnly="0" labelOnly="1" outline="0" fieldPosition="0">
        <references count="2">
          <reference field="1" count="1" selected="0">
            <x v="56"/>
          </reference>
          <reference field="2" count="1">
            <x v="21"/>
          </reference>
        </references>
      </pivotArea>
    </format>
    <format dxfId="294">
      <pivotArea dataOnly="0" labelOnly="1" outline="0" fieldPosition="0">
        <references count="2">
          <reference field="1" count="1" selected="0">
            <x v="58"/>
          </reference>
          <reference field="2" count="1">
            <x v="22"/>
          </reference>
        </references>
      </pivotArea>
    </format>
    <format dxfId="293">
      <pivotArea dataOnly="0" labelOnly="1" outline="0" fieldPosition="0">
        <references count="2">
          <reference field="1" count="1" selected="0">
            <x v="59"/>
          </reference>
          <reference field="2" count="1">
            <x v="139"/>
          </reference>
        </references>
      </pivotArea>
    </format>
    <format dxfId="292">
      <pivotArea dataOnly="0" labelOnly="1" outline="0" fieldPosition="0">
        <references count="2">
          <reference field="1" count="1" selected="0">
            <x v="60"/>
          </reference>
          <reference field="2" count="1">
            <x v="90"/>
          </reference>
        </references>
      </pivotArea>
    </format>
    <format dxfId="291">
      <pivotArea dataOnly="0" labelOnly="1" outline="0" fieldPosition="0">
        <references count="2">
          <reference field="1" count="1" selected="0">
            <x v="61"/>
          </reference>
          <reference field="2" count="1">
            <x v="138"/>
          </reference>
        </references>
      </pivotArea>
    </format>
    <format dxfId="290">
      <pivotArea dataOnly="0" labelOnly="1" outline="0" fieldPosition="0">
        <references count="2">
          <reference field="1" count="1" selected="0">
            <x v="63"/>
          </reference>
          <reference field="2" count="1">
            <x v="118"/>
          </reference>
        </references>
      </pivotArea>
    </format>
    <format dxfId="289">
      <pivotArea dataOnly="0" labelOnly="1" outline="0" fieldPosition="0">
        <references count="2">
          <reference field="1" count="1" selected="0">
            <x v="65"/>
          </reference>
          <reference field="2" count="1">
            <x v="40"/>
          </reference>
        </references>
      </pivotArea>
    </format>
    <format dxfId="288">
      <pivotArea dataOnly="0" labelOnly="1" outline="0" fieldPosition="0">
        <references count="2">
          <reference field="1" count="1" selected="0">
            <x v="66"/>
          </reference>
          <reference field="2" count="1">
            <x v="51"/>
          </reference>
        </references>
      </pivotArea>
    </format>
    <format dxfId="287">
      <pivotArea dataOnly="0" labelOnly="1" outline="0" fieldPosition="0">
        <references count="2">
          <reference field="1" count="1" selected="0">
            <x v="67"/>
          </reference>
          <reference field="2" count="1">
            <x v="87"/>
          </reference>
        </references>
      </pivotArea>
    </format>
    <format dxfId="286">
      <pivotArea dataOnly="0" labelOnly="1" outline="0" fieldPosition="0">
        <references count="2">
          <reference field="1" count="1" selected="0">
            <x v="71"/>
          </reference>
          <reference field="2" count="1">
            <x v="93"/>
          </reference>
        </references>
      </pivotArea>
    </format>
    <format dxfId="285">
      <pivotArea dataOnly="0" labelOnly="1" outline="0" fieldPosition="0">
        <references count="2">
          <reference field="1" count="1" selected="0">
            <x v="73"/>
          </reference>
          <reference field="2" count="1">
            <x v="107"/>
          </reference>
        </references>
      </pivotArea>
    </format>
    <format dxfId="284">
      <pivotArea dataOnly="0" labelOnly="1" outline="0" fieldPosition="0">
        <references count="2">
          <reference field="1" count="1" selected="0">
            <x v="74"/>
          </reference>
          <reference field="2" count="1">
            <x v="10"/>
          </reference>
        </references>
      </pivotArea>
    </format>
    <format dxfId="283">
      <pivotArea dataOnly="0" labelOnly="1" outline="0" fieldPosition="0">
        <references count="2">
          <reference field="1" count="1" selected="0">
            <x v="75"/>
          </reference>
          <reference field="2" count="1">
            <x v="91"/>
          </reference>
        </references>
      </pivotArea>
    </format>
    <format dxfId="282">
      <pivotArea dataOnly="0" labelOnly="1" outline="0" fieldPosition="0">
        <references count="2">
          <reference field="1" count="1" selected="0">
            <x v="76"/>
          </reference>
          <reference field="2" count="1">
            <x v="74"/>
          </reference>
        </references>
      </pivotArea>
    </format>
    <format dxfId="281">
      <pivotArea dataOnly="0" labelOnly="1" outline="0" fieldPosition="0">
        <references count="2">
          <reference field="1" count="1" selected="0">
            <x v="81"/>
          </reference>
          <reference field="2" count="1">
            <x v="114"/>
          </reference>
        </references>
      </pivotArea>
    </format>
    <format dxfId="280">
      <pivotArea dataOnly="0" labelOnly="1" outline="0" fieldPosition="0">
        <references count="2">
          <reference field="1" count="1" selected="0">
            <x v="83"/>
          </reference>
          <reference field="2" count="1">
            <x v="106"/>
          </reference>
        </references>
      </pivotArea>
    </format>
    <format dxfId="279">
      <pivotArea dataOnly="0" labelOnly="1" outline="0" fieldPosition="0">
        <references count="2">
          <reference field="1" count="1" selected="0">
            <x v="85"/>
          </reference>
          <reference field="2" count="1">
            <x v="105"/>
          </reference>
        </references>
      </pivotArea>
    </format>
    <format dxfId="278">
      <pivotArea dataOnly="0" labelOnly="1" outline="0" fieldPosition="0">
        <references count="2">
          <reference field="1" count="1" selected="0">
            <x v="86"/>
          </reference>
          <reference field="2" count="1">
            <x v="72"/>
          </reference>
        </references>
      </pivotArea>
    </format>
    <format dxfId="277">
      <pivotArea dataOnly="0" labelOnly="1" outline="0" fieldPosition="0">
        <references count="2">
          <reference field="1" count="1" selected="0">
            <x v="88"/>
          </reference>
          <reference field="2" count="1">
            <x v="69"/>
          </reference>
        </references>
      </pivotArea>
    </format>
    <format dxfId="276">
      <pivotArea dataOnly="0" labelOnly="1" outline="0" fieldPosition="0">
        <references count="2">
          <reference field="1" count="1" selected="0">
            <x v="89"/>
          </reference>
          <reference field="2" count="1">
            <x v="128"/>
          </reference>
        </references>
      </pivotArea>
    </format>
    <format dxfId="275">
      <pivotArea dataOnly="0" labelOnly="1" outline="0" fieldPosition="0">
        <references count="2">
          <reference field="1" count="1" selected="0">
            <x v="90"/>
          </reference>
          <reference field="2" count="1">
            <x v="133"/>
          </reference>
        </references>
      </pivotArea>
    </format>
    <format dxfId="274">
      <pivotArea dataOnly="0" labelOnly="1" outline="0" fieldPosition="0">
        <references count="2">
          <reference field="1" count="1" selected="0">
            <x v="92"/>
          </reference>
          <reference field="2" count="1">
            <x v="39"/>
          </reference>
        </references>
      </pivotArea>
    </format>
    <format dxfId="273">
      <pivotArea dataOnly="0" labelOnly="1" outline="0" fieldPosition="0">
        <references count="2">
          <reference field="1" count="1" selected="0">
            <x v="93"/>
          </reference>
          <reference field="2" count="1">
            <x v="64"/>
          </reference>
        </references>
      </pivotArea>
    </format>
    <format dxfId="272">
      <pivotArea dataOnly="0" labelOnly="1" outline="0" fieldPosition="0">
        <references count="2">
          <reference field="1" count="1" selected="0">
            <x v="94"/>
          </reference>
          <reference field="2" count="1">
            <x v="64"/>
          </reference>
        </references>
      </pivotArea>
    </format>
    <format dxfId="271">
      <pivotArea dataOnly="0" labelOnly="1" outline="0" fieldPosition="0">
        <references count="2">
          <reference field="1" count="1" selected="0">
            <x v="97"/>
          </reference>
          <reference field="2" count="1">
            <x v="38"/>
          </reference>
        </references>
      </pivotArea>
    </format>
    <format dxfId="270">
      <pivotArea dataOnly="0" labelOnly="1" outline="0" fieldPosition="0">
        <references count="2">
          <reference field="1" count="1" selected="0">
            <x v="99"/>
          </reference>
          <reference field="2" count="1">
            <x v="37"/>
          </reference>
        </references>
      </pivotArea>
    </format>
    <format dxfId="269">
      <pivotArea dataOnly="0" labelOnly="1" outline="0" fieldPosition="0">
        <references count="2">
          <reference field="1" count="1" selected="0">
            <x v="100"/>
          </reference>
          <reference field="2" count="1">
            <x v="28"/>
          </reference>
        </references>
      </pivotArea>
    </format>
    <format dxfId="268">
      <pivotArea dataOnly="0" labelOnly="1" outline="0" fieldPosition="0">
        <references count="2">
          <reference field="1" count="1" selected="0">
            <x v="101"/>
          </reference>
          <reference field="2" count="1">
            <x v="14"/>
          </reference>
        </references>
      </pivotArea>
    </format>
    <format dxfId="267">
      <pivotArea dataOnly="0" labelOnly="1" outline="0" fieldPosition="0">
        <references count="2">
          <reference field="1" count="1" selected="0">
            <x v="102"/>
          </reference>
          <reference field="2" count="1">
            <x v="14"/>
          </reference>
        </references>
      </pivotArea>
    </format>
    <format dxfId="266">
      <pivotArea dataOnly="0" labelOnly="1" outline="0" fieldPosition="0">
        <references count="2">
          <reference field="1" count="1" selected="0">
            <x v="103"/>
          </reference>
          <reference field="2" count="1">
            <x v="75"/>
          </reference>
        </references>
      </pivotArea>
    </format>
    <format dxfId="265">
      <pivotArea dataOnly="0" labelOnly="1" outline="0" fieldPosition="0">
        <references count="2">
          <reference field="1" count="1" selected="0">
            <x v="104"/>
          </reference>
          <reference field="2" count="1">
            <x v="12"/>
          </reference>
        </references>
      </pivotArea>
    </format>
    <format dxfId="264">
      <pivotArea dataOnly="0" labelOnly="1" outline="0" fieldPosition="0">
        <references count="2">
          <reference field="1" count="1" selected="0">
            <x v="105"/>
          </reference>
          <reference field="2" count="1">
            <x v="65"/>
          </reference>
        </references>
      </pivotArea>
    </format>
    <format dxfId="263">
      <pivotArea dataOnly="0" labelOnly="1" outline="0" fieldPosition="0">
        <references count="2">
          <reference field="1" count="1" selected="0">
            <x v="106"/>
          </reference>
          <reference field="2" count="1">
            <x v="6"/>
          </reference>
        </references>
      </pivotArea>
    </format>
    <format dxfId="262">
      <pivotArea dataOnly="0" labelOnly="1" outline="0" fieldPosition="0">
        <references count="2">
          <reference field="1" count="1" selected="0">
            <x v="108"/>
          </reference>
          <reference field="2" count="1">
            <x v="34"/>
          </reference>
        </references>
      </pivotArea>
    </format>
    <format dxfId="261">
      <pivotArea dataOnly="0" labelOnly="1" outline="0" fieldPosition="0">
        <references count="2">
          <reference field="1" count="1" selected="0">
            <x v="110"/>
          </reference>
          <reference field="2" count="1">
            <x v="36"/>
          </reference>
        </references>
      </pivotArea>
    </format>
    <format dxfId="260">
      <pivotArea dataOnly="0" labelOnly="1" outline="0" fieldPosition="0">
        <references count="2">
          <reference field="1" count="1" selected="0">
            <x v="113"/>
          </reference>
          <reference field="2" count="1">
            <x v="71"/>
          </reference>
        </references>
      </pivotArea>
    </format>
    <format dxfId="259">
      <pivotArea dataOnly="0" labelOnly="1" outline="0" fieldPosition="0">
        <references count="2">
          <reference field="1" count="1" selected="0">
            <x v="114"/>
          </reference>
          <reference field="2" count="1">
            <x v="95"/>
          </reference>
        </references>
      </pivotArea>
    </format>
    <format dxfId="258">
      <pivotArea dataOnly="0" labelOnly="1" outline="0" fieldPosition="0">
        <references count="2">
          <reference field="1" count="1" selected="0">
            <x v="116"/>
          </reference>
          <reference field="2" count="1">
            <x v="30"/>
          </reference>
        </references>
      </pivotArea>
    </format>
    <format dxfId="257">
      <pivotArea dataOnly="0" labelOnly="1" outline="0" fieldPosition="0">
        <references count="2">
          <reference field="1" count="1" selected="0">
            <x v="117"/>
          </reference>
          <reference field="2" count="1">
            <x v="122"/>
          </reference>
        </references>
      </pivotArea>
    </format>
    <format dxfId="256">
      <pivotArea dataOnly="0" labelOnly="1" outline="0" fieldPosition="0">
        <references count="2">
          <reference field="1" count="1" selected="0">
            <x v="119"/>
          </reference>
          <reference field="2" count="1">
            <x v="9"/>
          </reference>
        </references>
      </pivotArea>
    </format>
    <format dxfId="255">
      <pivotArea dataOnly="0" labelOnly="1" outline="0" fieldPosition="0">
        <references count="2">
          <reference field="1" count="1" selected="0">
            <x v="121"/>
          </reference>
          <reference field="2" count="1">
            <x v="130"/>
          </reference>
        </references>
      </pivotArea>
    </format>
    <format dxfId="254">
      <pivotArea dataOnly="0" labelOnly="1" outline="0" fieldPosition="0">
        <references count="2">
          <reference field="1" count="1" selected="0">
            <x v="122"/>
          </reference>
          <reference field="2" count="1">
            <x v="68"/>
          </reference>
        </references>
      </pivotArea>
    </format>
    <format dxfId="253">
      <pivotArea dataOnly="0" labelOnly="1" outline="0" fieldPosition="0">
        <references count="2">
          <reference field="1" count="1" selected="0">
            <x v="123"/>
          </reference>
          <reference field="2" count="1">
            <x v="83"/>
          </reference>
        </references>
      </pivotArea>
    </format>
    <format dxfId="252">
      <pivotArea dataOnly="0" labelOnly="1" outline="0" fieldPosition="0">
        <references count="2">
          <reference field="1" count="1" selected="0">
            <x v="126"/>
          </reference>
          <reference field="2" count="1">
            <x v="20"/>
          </reference>
        </references>
      </pivotArea>
    </format>
    <format dxfId="251">
      <pivotArea dataOnly="0" labelOnly="1" outline="0" fieldPosition="0">
        <references count="2">
          <reference field="1" count="1" selected="0">
            <x v="128"/>
          </reference>
          <reference field="2" count="1">
            <x v="23"/>
          </reference>
        </references>
      </pivotArea>
    </format>
    <format dxfId="250">
      <pivotArea dataOnly="0" labelOnly="1" outline="0" fieldPosition="0">
        <references count="2">
          <reference field="1" count="1" selected="0">
            <x v="129"/>
          </reference>
          <reference field="2" count="1">
            <x v="29"/>
          </reference>
        </references>
      </pivotArea>
    </format>
    <format dxfId="249">
      <pivotArea dataOnly="0" labelOnly="1" outline="0" fieldPosition="0">
        <references count="2">
          <reference field="1" count="1" selected="0">
            <x v="134"/>
          </reference>
          <reference field="2" count="1">
            <x v="66"/>
          </reference>
        </references>
      </pivotArea>
    </format>
    <format dxfId="248">
      <pivotArea dataOnly="0" labelOnly="1" outline="0" fieldPosition="0">
        <references count="2">
          <reference field="1" count="1" selected="0">
            <x v="136"/>
          </reference>
          <reference field="2" count="1">
            <x v="13"/>
          </reference>
        </references>
      </pivotArea>
    </format>
    <format dxfId="247">
      <pivotArea dataOnly="0" labelOnly="1" outline="0" fieldPosition="0">
        <references count="2">
          <reference field="1" count="1" selected="0">
            <x v="137"/>
          </reference>
          <reference field="2" count="1">
            <x v="43"/>
          </reference>
        </references>
      </pivotArea>
    </format>
    <format dxfId="246">
      <pivotArea dataOnly="0" labelOnly="1" outline="0" fieldPosition="0">
        <references count="2">
          <reference field="1" count="1" selected="0">
            <x v="139"/>
          </reference>
          <reference field="2" count="1">
            <x v="24"/>
          </reference>
        </references>
      </pivotArea>
    </format>
    <format dxfId="245">
      <pivotArea dataOnly="0" labelOnly="1" outline="0" fieldPosition="0">
        <references count="2">
          <reference field="1" count="1" selected="0">
            <x v="140"/>
          </reference>
          <reference field="2" count="1">
            <x v="127"/>
          </reference>
        </references>
      </pivotArea>
    </format>
    <format dxfId="244">
      <pivotArea dataOnly="0" labelOnly="1" outline="0" fieldPosition="0">
        <references count="2">
          <reference field="1" count="1" selected="0">
            <x v="142"/>
          </reference>
          <reference field="2" count="1">
            <x v="8"/>
          </reference>
        </references>
      </pivotArea>
    </format>
    <format dxfId="243">
      <pivotArea dataOnly="0" labelOnly="1" outline="0" fieldPosition="0">
        <references count="2">
          <reference field="1" count="1" selected="0">
            <x v="143"/>
          </reference>
          <reference field="2" count="2">
            <x v="0"/>
            <x v="86"/>
          </reference>
        </references>
      </pivotArea>
    </format>
    <format dxfId="242">
      <pivotArea dataOnly="0" labelOnly="1" outline="0" fieldPosition="0">
        <references count="2">
          <reference field="1" count="1" selected="0">
            <x v="144"/>
          </reference>
          <reference field="2" count="1">
            <x v="2"/>
          </reference>
        </references>
      </pivotArea>
    </format>
    <format dxfId="241">
      <pivotArea dataOnly="0" labelOnly="1" outline="0" fieldPosition="0">
        <references count="2">
          <reference field="1" count="1" selected="0">
            <x v="146"/>
          </reference>
          <reference field="2" count="1">
            <x v="140"/>
          </reference>
        </references>
      </pivotArea>
    </format>
    <format dxfId="240">
      <pivotArea dataOnly="0" labelOnly="1" outline="0" fieldPosition="0">
        <references count="2">
          <reference field="1" count="1" selected="0">
            <x v="147"/>
          </reference>
          <reference field="2" count="1">
            <x v="113"/>
          </reference>
        </references>
      </pivotArea>
    </format>
    <format dxfId="239">
      <pivotArea dataOnly="0" labelOnly="1" outline="0" fieldPosition="0">
        <references count="2">
          <reference field="1" count="1" selected="0">
            <x v="149"/>
          </reference>
          <reference field="2" count="1">
            <x v="108"/>
          </reference>
        </references>
      </pivotArea>
    </format>
    <format dxfId="238">
      <pivotArea dataOnly="0" labelOnly="1" outline="0" fieldPosition="0">
        <references count="2">
          <reference field="1" count="1" selected="0">
            <x v="152"/>
          </reference>
          <reference field="2" count="1">
            <x v="141"/>
          </reference>
        </references>
      </pivotArea>
    </format>
    <format dxfId="237">
      <pivotArea dataOnly="0" labelOnly="1" outline="0" fieldPosition="0">
        <references count="2">
          <reference field="1" count="1" selected="0">
            <x v="153"/>
          </reference>
          <reference field="2" count="1">
            <x v="142"/>
          </reference>
        </references>
      </pivotArea>
    </format>
    <format dxfId="236">
      <pivotArea dataOnly="0" labelOnly="1" outline="0" fieldPosition="0">
        <references count="2">
          <reference field="1" count="1" selected="0">
            <x v="157"/>
          </reference>
          <reference field="2" count="1">
            <x v="143"/>
          </reference>
        </references>
      </pivotArea>
    </format>
    <format dxfId="235">
      <pivotArea dataOnly="0" labelOnly="1" outline="0" fieldPosition="0">
        <references count="2">
          <reference field="1" count="1" selected="0">
            <x v="161"/>
          </reference>
          <reference field="2" count="1">
            <x v="147"/>
          </reference>
        </references>
      </pivotArea>
    </format>
    <format dxfId="234">
      <pivotArea dataOnly="0" labelOnly="1" outline="0" fieldPosition="0">
        <references count="2">
          <reference field="1" count="1" selected="0">
            <x v="162"/>
          </reference>
          <reference field="2" count="1">
            <x v="26"/>
          </reference>
        </references>
      </pivotArea>
    </format>
    <format dxfId="233">
      <pivotArea dataOnly="0" labelOnly="1" outline="0" fieldPosition="0">
        <references count="2">
          <reference field="1" count="1" selected="0">
            <x v="167"/>
          </reference>
          <reference field="2" count="1">
            <x v="152"/>
          </reference>
        </references>
      </pivotArea>
    </format>
    <format dxfId="232">
      <pivotArea dataOnly="0" labelOnly="1" outline="0" fieldPosition="0">
        <references count="2">
          <reference field="1" count="1" selected="0">
            <x v="170"/>
          </reference>
          <reference field="2" count="1">
            <x v="19"/>
          </reference>
        </references>
      </pivotArea>
    </format>
    <format dxfId="231">
      <pivotArea dataOnly="0" labelOnly="1" outline="0" fieldPosition="0">
        <references count="2">
          <reference field="1" count="1" selected="0">
            <x v="171"/>
          </reference>
          <reference field="2" count="1">
            <x v="154"/>
          </reference>
        </references>
      </pivotArea>
    </format>
    <format dxfId="230">
      <pivotArea dataOnly="0" labelOnly="1" outline="0" fieldPosition="0">
        <references count="2">
          <reference field="1" count="1" selected="0">
            <x v="177"/>
          </reference>
          <reference field="2" count="1">
            <x v="158"/>
          </reference>
        </references>
      </pivotArea>
    </format>
    <format dxfId="229">
      <pivotArea dataOnly="0" labelOnly="1" outline="0" fieldPosition="0">
        <references count="2">
          <reference field="1" count="1" selected="0">
            <x v="182"/>
          </reference>
          <reference field="2" count="1">
            <x v="161"/>
          </reference>
        </references>
      </pivotArea>
    </format>
    <format dxfId="228">
      <pivotArea dataOnly="0" labelOnly="1" outline="0" fieldPosition="0">
        <references count="2">
          <reference field="1" count="1" selected="0">
            <x v="186"/>
          </reference>
          <reference field="2" count="1">
            <x v="164"/>
          </reference>
        </references>
      </pivotArea>
    </format>
    <format dxfId="227">
      <pivotArea dataOnly="0" labelOnly="1" outline="0" fieldPosition="0">
        <references count="2">
          <reference field="1" count="1" selected="0">
            <x v="187"/>
          </reference>
          <reference field="2" count="1">
            <x v="165"/>
          </reference>
        </references>
      </pivotArea>
    </format>
    <format dxfId="226">
      <pivotArea dataOnly="0" labelOnly="1" outline="0" fieldPosition="0">
        <references count="2">
          <reference field="1" count="1" selected="0">
            <x v="188"/>
          </reference>
          <reference field="2" count="1">
            <x v="166"/>
          </reference>
        </references>
      </pivotArea>
    </format>
    <format dxfId="225">
      <pivotArea dataOnly="0" labelOnly="1" outline="0" fieldPosition="0">
        <references count="2">
          <reference field="1" count="1" selected="0">
            <x v="189"/>
          </reference>
          <reference field="2" count="1">
            <x v="167"/>
          </reference>
        </references>
      </pivotArea>
    </format>
    <format dxfId="224">
      <pivotArea dataOnly="0" labelOnly="1" outline="0" fieldPosition="0">
        <references count="2">
          <reference field="1" count="1" selected="0">
            <x v="192"/>
          </reference>
          <reference field="2" count="1">
            <x v="166"/>
          </reference>
        </references>
      </pivotArea>
    </format>
    <format dxfId="223">
      <pivotArea dataOnly="0" labelOnly="1" outline="0" fieldPosition="0">
        <references count="2">
          <reference field="1" count="1" selected="0">
            <x v="196"/>
          </reference>
          <reference field="2" count="1">
            <x v="66"/>
          </reference>
        </references>
      </pivotArea>
    </format>
    <format dxfId="222">
      <pivotArea dataOnly="0" labelOnly="1" outline="0" fieldPosition="0">
        <references count="2">
          <reference field="1" count="1" selected="0">
            <x v="197"/>
          </reference>
          <reference field="2" count="1">
            <x v="170"/>
          </reference>
        </references>
      </pivotArea>
    </format>
    <format dxfId="221">
      <pivotArea dataOnly="0" labelOnly="1" outline="0" fieldPosition="0">
        <references count="2">
          <reference field="1" count="1" selected="0">
            <x v="198"/>
          </reference>
          <reference field="2" count="1">
            <x v="50"/>
          </reference>
        </references>
      </pivotArea>
    </format>
    <format dxfId="220">
      <pivotArea dataOnly="0" labelOnly="1" outline="0" fieldPosition="0">
        <references count="2">
          <reference field="1" count="1" selected="0">
            <x v="201"/>
          </reference>
          <reference field="2" count="1">
            <x v="173"/>
          </reference>
        </references>
      </pivotArea>
    </format>
    <format dxfId="219">
      <pivotArea dataOnly="0" labelOnly="1" outline="0" fieldPosition="0">
        <references count="2">
          <reference field="1" count="1" selected="0">
            <x v="202"/>
          </reference>
          <reference field="2" count="1">
            <x v="174"/>
          </reference>
        </references>
      </pivotArea>
    </format>
    <format dxfId="218">
      <pivotArea dataOnly="0" labelOnly="1" outline="0" fieldPosition="0">
        <references count="2">
          <reference field="1" count="1" selected="0">
            <x v="203"/>
          </reference>
          <reference field="2" count="1">
            <x v="175"/>
          </reference>
        </references>
      </pivotArea>
    </format>
    <format dxfId="217">
      <pivotArea dataOnly="0" labelOnly="1" outline="0" fieldPosition="0">
        <references count="2">
          <reference field="1" count="1" selected="0">
            <x v="204"/>
          </reference>
          <reference field="2" count="1">
            <x v="176"/>
          </reference>
        </references>
      </pivotArea>
    </format>
    <format dxfId="216">
      <pivotArea dataOnly="0" labelOnly="1" outline="0" fieldPosition="0">
        <references count="1">
          <reference field="11" count="0"/>
        </references>
      </pivotArea>
    </format>
    <format dxfId="215">
      <pivotArea dataOnly="0" labelOnly="1" grandCol="1" outline="0" fieldPosition="0"/>
    </format>
    <format dxfId="214">
      <pivotArea field="1" type="button" dataOnly="0" labelOnly="1" outline="0" fieldPosition="0"/>
    </format>
    <format dxfId="213">
      <pivotArea field="2" type="button" dataOnly="0" labelOnly="1" outline="0" fieldPosition="0"/>
    </format>
    <format dxfId="212">
      <pivotArea field="1" type="button" dataOnly="0" labelOnly="1" outline="0" fieldPosition="0"/>
    </format>
    <format dxfId="211">
      <pivotArea field="2" type="button" dataOnly="0" labelOnly="1" outline="0" fieldPosition="0"/>
    </format>
    <format dxfId="210">
      <pivotArea outline="0" collapsedLevelsAreSubtotals="1" fieldPosition="0"/>
    </format>
    <format dxfId="209">
      <pivotArea field="1" type="button" dataOnly="0" labelOnly="1" outline="0" axis="axisRow" fieldPosition="0"/>
    </format>
    <format dxfId="208">
      <pivotArea field="2" type="button" dataOnly="0" labelOnly="1" outline="0" axis="axisRow" fieldPosition="1"/>
    </format>
    <format dxfId="207">
      <pivotArea dataOnly="0" labelOnly="1" outline="0" fieldPosition="0">
        <references count="1">
          <reference field="1" count="50">
            <x v="1"/>
            <x v="2"/>
            <x v="5"/>
            <x v="8"/>
            <x v="10"/>
            <x v="11"/>
            <x v="14"/>
            <x v="20"/>
            <x v="21"/>
            <x v="22"/>
            <x v="23"/>
            <x v="24"/>
            <x v="26"/>
            <x v="38"/>
            <x v="42"/>
            <x v="44"/>
            <x v="45"/>
            <x v="46"/>
            <x v="48"/>
            <x v="49"/>
            <x v="50"/>
            <x v="51"/>
            <x v="53"/>
            <x v="54"/>
            <x v="55"/>
            <x v="58"/>
            <x v="60"/>
            <x v="61"/>
            <x v="63"/>
            <x v="65"/>
            <x v="66"/>
            <x v="67"/>
            <x v="71"/>
            <x v="73"/>
            <x v="74"/>
            <x v="76"/>
            <x v="81"/>
            <x v="83"/>
            <x v="85"/>
            <x v="86"/>
            <x v="88"/>
            <x v="89"/>
            <x v="90"/>
            <x v="92"/>
            <x v="93"/>
            <x v="94"/>
            <x v="97"/>
            <x v="98"/>
            <x v="99"/>
            <x v="100"/>
          </reference>
        </references>
      </pivotArea>
    </format>
    <format dxfId="206">
      <pivotArea dataOnly="0" labelOnly="1" outline="0" fieldPosition="0">
        <references count="1">
          <reference field="1" count="50">
            <x v="101"/>
            <x v="102"/>
            <x v="103"/>
            <x v="104"/>
            <x v="105"/>
            <x v="106"/>
            <x v="108"/>
            <x v="110"/>
            <x v="113"/>
            <x v="114"/>
            <x v="115"/>
            <x v="116"/>
            <x v="117"/>
            <x v="119"/>
            <x v="121"/>
            <x v="122"/>
            <x v="123"/>
            <x v="124"/>
            <x v="126"/>
            <x v="128"/>
            <x v="129"/>
            <x v="131"/>
            <x v="134"/>
            <x v="135"/>
            <x v="136"/>
            <x v="137"/>
            <x v="139"/>
            <x v="140"/>
            <x v="143"/>
            <x v="144"/>
            <x v="145"/>
            <x v="146"/>
            <x v="147"/>
            <x v="148"/>
            <x v="149"/>
            <x v="152"/>
            <x v="153"/>
            <x v="157"/>
            <x v="161"/>
            <x v="162"/>
            <x v="167"/>
            <x v="171"/>
            <x v="182"/>
            <x v="183"/>
            <x v="186"/>
            <x v="188"/>
            <x v="196"/>
            <x v="197"/>
            <x v="198"/>
            <x v="201"/>
          </reference>
        </references>
      </pivotArea>
    </format>
    <format dxfId="205">
      <pivotArea dataOnly="0" labelOnly="1" outline="0" fieldPosition="0">
        <references count="1">
          <reference field="1" count="5">
            <x v="202"/>
            <x v="204"/>
            <x v="205"/>
            <x v="208"/>
            <x v="209"/>
          </reference>
        </references>
      </pivotArea>
    </format>
    <format dxfId="204">
      <pivotArea dataOnly="0" labelOnly="1" grandRow="1" outline="0" fieldPosition="0"/>
    </format>
    <format dxfId="203">
      <pivotArea dataOnly="0" labelOnly="1" outline="0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202">
      <pivotArea dataOnly="0" labelOnly="1" outline="0" fieldPosition="0">
        <references count="2">
          <reference field="1" count="1" selected="0">
            <x v="2"/>
          </reference>
          <reference field="2" count="1">
            <x v="85"/>
          </reference>
        </references>
      </pivotArea>
    </format>
    <format dxfId="201">
      <pivotArea dataOnly="0" labelOnly="1" outline="0" fieldPosition="0">
        <references count="2">
          <reference field="1" count="1" selected="0">
            <x v="5"/>
          </reference>
          <reference field="2" count="1">
            <x v="45"/>
          </reference>
        </references>
      </pivotArea>
    </format>
    <format dxfId="200">
      <pivotArea dataOnly="0" labelOnly="1" outline="0" fieldPosition="0">
        <references count="2">
          <reference field="1" count="1" selected="0">
            <x v="8"/>
          </reference>
          <reference field="2" count="1">
            <x v="18"/>
          </reference>
        </references>
      </pivotArea>
    </format>
    <format dxfId="199">
      <pivotArea dataOnly="0" labelOnly="1" outline="0" fieldPosition="0">
        <references count="2">
          <reference field="1" count="1" selected="0">
            <x v="11"/>
          </reference>
          <reference field="2" count="1">
            <x v="88"/>
          </reference>
        </references>
      </pivotArea>
    </format>
    <format dxfId="198">
      <pivotArea dataOnly="0" labelOnly="1" outline="0" fieldPosition="0">
        <references count="2">
          <reference field="1" count="1" selected="0">
            <x v="14"/>
          </reference>
          <reference field="2" count="1">
            <x v="49"/>
          </reference>
        </references>
      </pivotArea>
    </format>
    <format dxfId="197">
      <pivotArea dataOnly="0" labelOnly="1" outline="0" fieldPosition="0">
        <references count="2">
          <reference field="1" count="1" selected="0">
            <x v="20"/>
          </reference>
          <reference field="2" count="1">
            <x v="53"/>
          </reference>
        </references>
      </pivotArea>
    </format>
    <format dxfId="196">
      <pivotArea dataOnly="0" labelOnly="1" outline="0" fieldPosition="0">
        <references count="2">
          <reference field="1" count="1" selected="0">
            <x v="21"/>
          </reference>
          <reference field="2" count="1">
            <x v="27"/>
          </reference>
        </references>
      </pivotArea>
    </format>
    <format dxfId="195">
      <pivotArea dataOnly="0" labelOnly="1" outline="0" fieldPosition="0">
        <references count="2">
          <reference field="1" count="1" selected="0">
            <x v="22"/>
          </reference>
          <reference field="2" count="1">
            <x v="52"/>
          </reference>
        </references>
      </pivotArea>
    </format>
    <format dxfId="194">
      <pivotArea dataOnly="0" labelOnly="1" outline="0" fieldPosition="0">
        <references count="2">
          <reference field="1" count="1" selected="0">
            <x v="23"/>
          </reference>
          <reference field="2" count="1">
            <x v="60"/>
          </reference>
        </references>
      </pivotArea>
    </format>
    <format dxfId="193">
      <pivotArea dataOnly="0" labelOnly="1" outline="0" fieldPosition="0">
        <references count="2">
          <reference field="1" count="1" selected="0">
            <x v="24"/>
          </reference>
          <reference field="2" count="1">
            <x v="15"/>
          </reference>
        </references>
      </pivotArea>
    </format>
    <format dxfId="192">
      <pivotArea dataOnly="0" labelOnly="1" outline="0" fieldPosition="0">
        <references count="2">
          <reference field="1" count="1" selected="0">
            <x v="26"/>
          </reference>
          <reference field="2" count="1">
            <x v="41"/>
          </reference>
        </references>
      </pivotArea>
    </format>
    <format dxfId="191">
      <pivotArea dataOnly="0" labelOnly="1" outline="0" fieldPosition="0">
        <references count="2">
          <reference field="1" count="1" selected="0">
            <x v="38"/>
          </reference>
          <reference field="2" count="1">
            <x v="17"/>
          </reference>
        </references>
      </pivotArea>
    </format>
    <format dxfId="190">
      <pivotArea dataOnly="0" labelOnly="1" outline="0" fieldPosition="0">
        <references count="2">
          <reference field="1" count="1" selected="0">
            <x v="42"/>
          </reference>
          <reference field="2" count="1">
            <x v="112"/>
          </reference>
        </references>
      </pivotArea>
    </format>
    <format dxfId="189">
      <pivotArea dataOnly="0" labelOnly="1" outline="0" fieldPosition="0">
        <references count="2">
          <reference field="1" count="1" selected="0">
            <x v="44"/>
          </reference>
          <reference field="2" count="1">
            <x v="42"/>
          </reference>
        </references>
      </pivotArea>
    </format>
    <format dxfId="188">
      <pivotArea dataOnly="0" labelOnly="1" outline="0" fieldPosition="0">
        <references count="2">
          <reference field="1" count="1" selected="0">
            <x v="45"/>
          </reference>
          <reference field="2" count="1">
            <x v="81"/>
          </reference>
        </references>
      </pivotArea>
    </format>
    <format dxfId="187">
      <pivotArea dataOnly="0" labelOnly="1" outline="0" fieldPosition="0">
        <references count="2">
          <reference field="1" count="1" selected="0">
            <x v="46"/>
          </reference>
          <reference field="2" count="1">
            <x v="76"/>
          </reference>
        </references>
      </pivotArea>
    </format>
    <format dxfId="186">
      <pivotArea dataOnly="0" labelOnly="1" outline="0" fieldPosition="0">
        <references count="2">
          <reference field="1" count="1" selected="0">
            <x v="48"/>
          </reference>
          <reference field="2" count="1">
            <x v="63"/>
          </reference>
        </references>
      </pivotArea>
    </format>
    <format dxfId="185">
      <pivotArea dataOnly="0" labelOnly="1" outline="0" fieldPosition="0">
        <references count="2">
          <reference field="1" count="1" selected="0">
            <x v="49"/>
          </reference>
          <reference field="2" count="1">
            <x v="48"/>
          </reference>
        </references>
      </pivotArea>
    </format>
    <format dxfId="184">
      <pivotArea dataOnly="0" labelOnly="1" outline="0" fieldPosition="0">
        <references count="2">
          <reference field="1" count="1" selected="0">
            <x v="50"/>
          </reference>
          <reference field="2" count="1">
            <x v="48"/>
          </reference>
        </references>
      </pivotArea>
    </format>
    <format dxfId="183">
      <pivotArea dataOnly="0" labelOnly="1" outline="0" fieldPosition="0">
        <references count="2">
          <reference field="1" count="1" selected="0">
            <x v="51"/>
          </reference>
          <reference field="2" count="1">
            <x v="47"/>
          </reference>
        </references>
      </pivotArea>
    </format>
    <format dxfId="182">
      <pivotArea dataOnly="0" labelOnly="1" outline="0" fieldPosition="0">
        <references count="2">
          <reference field="1" count="1" selected="0">
            <x v="53"/>
          </reference>
          <reference field="2" count="1">
            <x v="31"/>
          </reference>
        </references>
      </pivotArea>
    </format>
    <format dxfId="181">
      <pivotArea dataOnly="0" labelOnly="1" outline="0" fieldPosition="0">
        <references count="2">
          <reference field="1" count="1" selected="0">
            <x v="54"/>
          </reference>
          <reference field="2" count="1">
            <x v="92"/>
          </reference>
        </references>
      </pivotArea>
    </format>
    <format dxfId="180">
      <pivotArea dataOnly="0" labelOnly="1" outline="0" fieldPosition="0">
        <references count="2">
          <reference field="1" count="1" selected="0">
            <x v="55"/>
          </reference>
          <reference field="2" count="1">
            <x v="119"/>
          </reference>
        </references>
      </pivotArea>
    </format>
    <format dxfId="179">
      <pivotArea dataOnly="0" labelOnly="1" outline="0" fieldPosition="0">
        <references count="2">
          <reference field="1" count="1" selected="0">
            <x v="58"/>
          </reference>
          <reference field="2" count="1">
            <x v="22"/>
          </reference>
        </references>
      </pivotArea>
    </format>
    <format dxfId="178">
      <pivotArea dataOnly="0" labelOnly="1" outline="0" fieldPosition="0">
        <references count="2">
          <reference field="1" count="1" selected="0">
            <x v="60"/>
          </reference>
          <reference field="2" count="1">
            <x v="90"/>
          </reference>
        </references>
      </pivotArea>
    </format>
    <format dxfId="177">
      <pivotArea dataOnly="0" labelOnly="1" outline="0" fieldPosition="0">
        <references count="2">
          <reference field="1" count="1" selected="0">
            <x v="61"/>
          </reference>
          <reference field="2" count="1">
            <x v="138"/>
          </reference>
        </references>
      </pivotArea>
    </format>
    <format dxfId="176">
      <pivotArea dataOnly="0" labelOnly="1" outline="0" fieldPosition="0">
        <references count="2">
          <reference field="1" count="1" selected="0">
            <x v="63"/>
          </reference>
          <reference field="2" count="1">
            <x v="118"/>
          </reference>
        </references>
      </pivotArea>
    </format>
    <format dxfId="175">
      <pivotArea dataOnly="0" labelOnly="1" outline="0" fieldPosition="0">
        <references count="2">
          <reference field="1" count="1" selected="0">
            <x v="65"/>
          </reference>
          <reference field="2" count="1">
            <x v="40"/>
          </reference>
        </references>
      </pivotArea>
    </format>
    <format dxfId="174">
      <pivotArea dataOnly="0" labelOnly="1" outline="0" fieldPosition="0">
        <references count="2">
          <reference field="1" count="1" selected="0">
            <x v="66"/>
          </reference>
          <reference field="2" count="1">
            <x v="51"/>
          </reference>
        </references>
      </pivotArea>
    </format>
    <format dxfId="173">
      <pivotArea dataOnly="0" labelOnly="1" outline="0" fieldPosition="0">
        <references count="2">
          <reference field="1" count="1" selected="0">
            <x v="67"/>
          </reference>
          <reference field="2" count="1">
            <x v="87"/>
          </reference>
        </references>
      </pivotArea>
    </format>
    <format dxfId="172">
      <pivotArea dataOnly="0" labelOnly="1" outline="0" fieldPosition="0">
        <references count="2">
          <reference field="1" count="1" selected="0">
            <x v="71"/>
          </reference>
          <reference field="2" count="1">
            <x v="93"/>
          </reference>
        </references>
      </pivotArea>
    </format>
    <format dxfId="171">
      <pivotArea dataOnly="0" labelOnly="1" outline="0" fieldPosition="0">
        <references count="2">
          <reference field="1" count="1" selected="0">
            <x v="73"/>
          </reference>
          <reference field="2" count="1">
            <x v="107"/>
          </reference>
        </references>
      </pivotArea>
    </format>
    <format dxfId="170">
      <pivotArea dataOnly="0" labelOnly="1" outline="0" fieldPosition="0">
        <references count="2">
          <reference field="1" count="1" selected="0">
            <x v="74"/>
          </reference>
          <reference field="2" count="1">
            <x v="10"/>
          </reference>
        </references>
      </pivotArea>
    </format>
    <format dxfId="169">
      <pivotArea dataOnly="0" labelOnly="1" outline="0" fieldPosition="0">
        <references count="2">
          <reference field="1" count="1" selected="0">
            <x v="76"/>
          </reference>
          <reference field="2" count="1">
            <x v="74"/>
          </reference>
        </references>
      </pivotArea>
    </format>
    <format dxfId="168">
      <pivotArea dataOnly="0" labelOnly="1" outline="0" fieldPosition="0">
        <references count="2">
          <reference field="1" count="1" selected="0">
            <x v="81"/>
          </reference>
          <reference field="2" count="1">
            <x v="114"/>
          </reference>
        </references>
      </pivotArea>
    </format>
    <format dxfId="167">
      <pivotArea dataOnly="0" labelOnly="1" outline="0" fieldPosition="0">
        <references count="2">
          <reference field="1" count="1" selected="0">
            <x v="83"/>
          </reference>
          <reference field="2" count="1">
            <x v="106"/>
          </reference>
        </references>
      </pivotArea>
    </format>
    <format dxfId="166">
      <pivotArea dataOnly="0" labelOnly="1" outline="0" fieldPosition="0">
        <references count="2">
          <reference field="1" count="1" selected="0">
            <x v="85"/>
          </reference>
          <reference field="2" count="1">
            <x v="105"/>
          </reference>
        </references>
      </pivotArea>
    </format>
    <format dxfId="165">
      <pivotArea dataOnly="0" labelOnly="1" outline="0" fieldPosition="0">
        <references count="2">
          <reference field="1" count="1" selected="0">
            <x v="86"/>
          </reference>
          <reference field="2" count="1">
            <x v="72"/>
          </reference>
        </references>
      </pivotArea>
    </format>
    <format dxfId="164">
      <pivotArea dataOnly="0" labelOnly="1" outline="0" fieldPosition="0">
        <references count="2">
          <reference field="1" count="1" selected="0">
            <x v="88"/>
          </reference>
          <reference field="2" count="1">
            <x v="69"/>
          </reference>
        </references>
      </pivotArea>
    </format>
    <format dxfId="163">
      <pivotArea dataOnly="0" labelOnly="1" outline="0" fieldPosition="0">
        <references count="2">
          <reference field="1" count="1" selected="0">
            <x v="89"/>
          </reference>
          <reference field="2" count="1">
            <x v="128"/>
          </reference>
        </references>
      </pivotArea>
    </format>
    <format dxfId="162">
      <pivotArea dataOnly="0" labelOnly="1" outline="0" fieldPosition="0">
        <references count="2">
          <reference field="1" count="1" selected="0">
            <x v="90"/>
          </reference>
          <reference field="2" count="1">
            <x v="133"/>
          </reference>
        </references>
      </pivotArea>
    </format>
    <format dxfId="161">
      <pivotArea dataOnly="0" labelOnly="1" outline="0" fieldPosition="0">
        <references count="2">
          <reference field="1" count="1" selected="0">
            <x v="92"/>
          </reference>
          <reference field="2" count="1">
            <x v="39"/>
          </reference>
        </references>
      </pivotArea>
    </format>
    <format dxfId="160">
      <pivotArea dataOnly="0" labelOnly="1" outline="0" fieldPosition="0">
        <references count="2">
          <reference field="1" count="1" selected="0">
            <x v="93"/>
          </reference>
          <reference field="2" count="1">
            <x v="64"/>
          </reference>
        </references>
      </pivotArea>
    </format>
    <format dxfId="159">
      <pivotArea dataOnly="0" labelOnly="1" outline="0" fieldPosition="0">
        <references count="2">
          <reference field="1" count="1" selected="0">
            <x v="94"/>
          </reference>
          <reference field="2" count="1">
            <x v="64"/>
          </reference>
        </references>
      </pivotArea>
    </format>
    <format dxfId="158">
      <pivotArea dataOnly="0" labelOnly="1" outline="0" fieldPosition="0">
        <references count="2">
          <reference field="1" count="1" selected="0">
            <x v="97"/>
          </reference>
          <reference field="2" count="1">
            <x v="38"/>
          </reference>
        </references>
      </pivotArea>
    </format>
    <format dxfId="157">
      <pivotArea dataOnly="0" labelOnly="1" outline="0" fieldPosition="0">
        <references count="2">
          <reference field="1" count="1" selected="0">
            <x v="98"/>
          </reference>
          <reference field="2" count="1">
            <x v="38"/>
          </reference>
        </references>
      </pivotArea>
    </format>
    <format dxfId="156">
      <pivotArea dataOnly="0" labelOnly="1" outline="0" fieldPosition="0">
        <references count="2">
          <reference field="1" count="1" selected="0">
            <x v="99"/>
          </reference>
          <reference field="2" count="1">
            <x v="37"/>
          </reference>
        </references>
      </pivotArea>
    </format>
    <format dxfId="155">
      <pivotArea dataOnly="0" labelOnly="1" outline="0" fieldPosition="0">
        <references count="2">
          <reference field="1" count="1" selected="0">
            <x v="100"/>
          </reference>
          <reference field="2" count="1">
            <x v="28"/>
          </reference>
        </references>
      </pivotArea>
    </format>
    <format dxfId="154">
      <pivotArea dataOnly="0" labelOnly="1" outline="0" fieldPosition="0">
        <references count="2">
          <reference field="1" count="1" selected="0">
            <x v="101"/>
          </reference>
          <reference field="2" count="1">
            <x v="14"/>
          </reference>
        </references>
      </pivotArea>
    </format>
    <format dxfId="153">
      <pivotArea dataOnly="0" labelOnly="1" outline="0" fieldPosition="0">
        <references count="2">
          <reference field="1" count="1" selected="0">
            <x v="102"/>
          </reference>
          <reference field="2" count="1">
            <x v="14"/>
          </reference>
        </references>
      </pivotArea>
    </format>
    <format dxfId="152">
      <pivotArea dataOnly="0" labelOnly="1" outline="0" fieldPosition="0">
        <references count="2">
          <reference field="1" count="1" selected="0">
            <x v="103"/>
          </reference>
          <reference field="2" count="1">
            <x v="75"/>
          </reference>
        </references>
      </pivotArea>
    </format>
    <format dxfId="151">
      <pivotArea dataOnly="0" labelOnly="1" outline="0" fieldPosition="0">
        <references count="2">
          <reference field="1" count="1" selected="0">
            <x v="104"/>
          </reference>
          <reference field="2" count="1">
            <x v="12"/>
          </reference>
        </references>
      </pivotArea>
    </format>
    <format dxfId="150">
      <pivotArea dataOnly="0" labelOnly="1" outline="0" fieldPosition="0">
        <references count="2">
          <reference field="1" count="1" selected="0">
            <x v="105"/>
          </reference>
          <reference field="2" count="1">
            <x v="65"/>
          </reference>
        </references>
      </pivotArea>
    </format>
    <format dxfId="149">
      <pivotArea dataOnly="0" labelOnly="1" outline="0" fieldPosition="0">
        <references count="2">
          <reference field="1" count="1" selected="0">
            <x v="106"/>
          </reference>
          <reference field="2" count="1">
            <x v="6"/>
          </reference>
        </references>
      </pivotArea>
    </format>
    <format dxfId="148">
      <pivotArea dataOnly="0" labelOnly="1" outline="0" fieldPosition="0">
        <references count="2">
          <reference field="1" count="1" selected="0">
            <x v="108"/>
          </reference>
          <reference field="2" count="1">
            <x v="34"/>
          </reference>
        </references>
      </pivotArea>
    </format>
    <format dxfId="147">
      <pivotArea dataOnly="0" labelOnly="1" outline="0" fieldPosition="0">
        <references count="2">
          <reference field="1" count="1" selected="0">
            <x v="110"/>
          </reference>
          <reference field="2" count="1">
            <x v="36"/>
          </reference>
        </references>
      </pivotArea>
    </format>
    <format dxfId="146">
      <pivotArea dataOnly="0" labelOnly="1" outline="0" fieldPosition="0">
        <references count="2">
          <reference field="1" count="1" selected="0">
            <x v="113"/>
          </reference>
          <reference field="2" count="1">
            <x v="71"/>
          </reference>
        </references>
      </pivotArea>
    </format>
    <format dxfId="145">
      <pivotArea dataOnly="0" labelOnly="1" outline="0" fieldPosition="0">
        <references count="2">
          <reference field="1" count="1" selected="0">
            <x v="114"/>
          </reference>
          <reference field="2" count="1">
            <x v="95"/>
          </reference>
        </references>
      </pivotArea>
    </format>
    <format dxfId="144">
      <pivotArea dataOnly="0" labelOnly="1" outline="0" fieldPosition="0">
        <references count="2">
          <reference field="1" count="1" selected="0">
            <x v="115"/>
          </reference>
          <reference field="2" count="1">
            <x v="84"/>
          </reference>
        </references>
      </pivotArea>
    </format>
    <format dxfId="143">
      <pivotArea dataOnly="0" labelOnly="1" outline="0" fieldPosition="0">
        <references count="2">
          <reference field="1" count="1" selected="0">
            <x v="116"/>
          </reference>
          <reference field="2" count="1">
            <x v="30"/>
          </reference>
        </references>
      </pivotArea>
    </format>
    <format dxfId="142">
      <pivotArea dataOnly="0" labelOnly="1" outline="0" fieldPosition="0">
        <references count="2">
          <reference field="1" count="1" selected="0">
            <x v="117"/>
          </reference>
          <reference field="2" count="1">
            <x v="122"/>
          </reference>
        </references>
      </pivotArea>
    </format>
    <format dxfId="141">
      <pivotArea dataOnly="0" labelOnly="1" outline="0" fieldPosition="0">
        <references count="2">
          <reference field="1" count="1" selected="0">
            <x v="119"/>
          </reference>
          <reference field="2" count="1">
            <x v="9"/>
          </reference>
        </references>
      </pivotArea>
    </format>
    <format dxfId="140">
      <pivotArea dataOnly="0" labelOnly="1" outline="0" fieldPosition="0">
        <references count="2">
          <reference field="1" count="1" selected="0">
            <x v="121"/>
          </reference>
          <reference field="2" count="1">
            <x v="130"/>
          </reference>
        </references>
      </pivotArea>
    </format>
    <format dxfId="139">
      <pivotArea dataOnly="0" labelOnly="1" outline="0" fieldPosition="0">
        <references count="2">
          <reference field="1" count="1" selected="0">
            <x v="122"/>
          </reference>
          <reference field="2" count="1">
            <x v="68"/>
          </reference>
        </references>
      </pivotArea>
    </format>
    <format dxfId="138">
      <pivotArea dataOnly="0" labelOnly="1" outline="0" fieldPosition="0">
        <references count="2">
          <reference field="1" count="1" selected="0">
            <x v="123"/>
          </reference>
          <reference field="2" count="1">
            <x v="83"/>
          </reference>
        </references>
      </pivotArea>
    </format>
    <format dxfId="137">
      <pivotArea dataOnly="0" labelOnly="1" outline="0" fieldPosition="0">
        <references count="2">
          <reference field="1" count="1" selected="0">
            <x v="124"/>
          </reference>
          <reference field="2" count="1">
            <x v="89"/>
          </reference>
        </references>
      </pivotArea>
    </format>
    <format dxfId="136">
      <pivotArea dataOnly="0" labelOnly="1" outline="0" fieldPosition="0">
        <references count="2">
          <reference field="1" count="1" selected="0">
            <x v="126"/>
          </reference>
          <reference field="2" count="1">
            <x v="20"/>
          </reference>
        </references>
      </pivotArea>
    </format>
    <format dxfId="135">
      <pivotArea dataOnly="0" labelOnly="1" outline="0" fieldPosition="0">
        <references count="2">
          <reference field="1" count="1" selected="0">
            <x v="128"/>
          </reference>
          <reference field="2" count="1">
            <x v="23"/>
          </reference>
        </references>
      </pivotArea>
    </format>
    <format dxfId="134">
      <pivotArea dataOnly="0" labelOnly="1" outline="0" fieldPosition="0">
        <references count="2">
          <reference field="1" count="1" selected="0">
            <x v="129"/>
          </reference>
          <reference field="2" count="1">
            <x v="29"/>
          </reference>
        </references>
      </pivotArea>
    </format>
    <format dxfId="133">
      <pivotArea dataOnly="0" labelOnly="1" outline="0" fieldPosition="0">
        <references count="2">
          <reference field="1" count="1" selected="0">
            <x v="131"/>
          </reference>
          <reference field="2" count="1">
            <x v="16"/>
          </reference>
        </references>
      </pivotArea>
    </format>
    <format dxfId="132">
      <pivotArea dataOnly="0" labelOnly="1" outline="0" fieldPosition="0">
        <references count="2">
          <reference field="1" count="1" selected="0">
            <x v="134"/>
          </reference>
          <reference field="2" count="1">
            <x v="66"/>
          </reference>
        </references>
      </pivotArea>
    </format>
    <format dxfId="131">
      <pivotArea dataOnly="0" labelOnly="1" outline="0" fieldPosition="0">
        <references count="2">
          <reference field="1" count="1" selected="0">
            <x v="135"/>
          </reference>
          <reference field="2" count="1">
            <x v="7"/>
          </reference>
        </references>
      </pivotArea>
    </format>
    <format dxfId="130">
      <pivotArea dataOnly="0" labelOnly="1" outline="0" fieldPosition="0">
        <references count="2">
          <reference field="1" count="1" selected="0">
            <x v="136"/>
          </reference>
          <reference field="2" count="1">
            <x v="13"/>
          </reference>
        </references>
      </pivotArea>
    </format>
    <format dxfId="129">
      <pivotArea dataOnly="0" labelOnly="1" outline="0" fieldPosition="0">
        <references count="2">
          <reference field="1" count="1" selected="0">
            <x v="137"/>
          </reference>
          <reference field="2" count="1">
            <x v="43"/>
          </reference>
        </references>
      </pivotArea>
    </format>
    <format dxfId="128">
      <pivotArea dataOnly="0" labelOnly="1" outline="0" fieldPosition="0">
        <references count="2">
          <reference field="1" count="1" selected="0">
            <x v="139"/>
          </reference>
          <reference field="2" count="1">
            <x v="24"/>
          </reference>
        </references>
      </pivotArea>
    </format>
    <format dxfId="127">
      <pivotArea dataOnly="0" labelOnly="1" outline="0" fieldPosition="0">
        <references count="2">
          <reference field="1" count="1" selected="0">
            <x v="140"/>
          </reference>
          <reference field="2" count="1">
            <x v="127"/>
          </reference>
        </references>
      </pivotArea>
    </format>
    <format dxfId="126">
      <pivotArea dataOnly="0" labelOnly="1" outline="0" fieldPosition="0">
        <references count="2">
          <reference field="1" count="1" selected="0">
            <x v="143"/>
          </reference>
          <reference field="2" count="2">
            <x v="0"/>
            <x v="86"/>
          </reference>
        </references>
      </pivotArea>
    </format>
    <format dxfId="125">
      <pivotArea dataOnly="0" labelOnly="1" outline="0" fieldPosition="0">
        <references count="2">
          <reference field="1" count="1" selected="0">
            <x v="144"/>
          </reference>
          <reference field="2" count="1">
            <x v="2"/>
          </reference>
        </references>
      </pivotArea>
    </format>
    <format dxfId="124">
      <pivotArea dataOnly="0" labelOnly="1" outline="0" fieldPosition="0">
        <references count="2">
          <reference field="1" count="1" selected="0">
            <x v="145"/>
          </reference>
          <reference field="2" count="1">
            <x v="19"/>
          </reference>
        </references>
      </pivotArea>
    </format>
    <format dxfId="123">
      <pivotArea dataOnly="0" labelOnly="1" outline="0" fieldPosition="0">
        <references count="2">
          <reference field="1" count="1" selected="0">
            <x v="146"/>
          </reference>
          <reference field="2" count="1">
            <x v="140"/>
          </reference>
        </references>
      </pivotArea>
    </format>
    <format dxfId="122">
      <pivotArea dataOnly="0" labelOnly="1" outline="0" fieldPosition="0">
        <references count="2">
          <reference field="1" count="1" selected="0">
            <x v="147"/>
          </reference>
          <reference field="2" count="1">
            <x v="113"/>
          </reference>
        </references>
      </pivotArea>
    </format>
    <format dxfId="121">
      <pivotArea dataOnly="0" labelOnly="1" outline="0" fieldPosition="0">
        <references count="2">
          <reference field="1" count="1" selected="0">
            <x v="148"/>
          </reference>
          <reference field="2" count="1">
            <x v="109"/>
          </reference>
        </references>
      </pivotArea>
    </format>
    <format dxfId="120">
      <pivotArea dataOnly="0" labelOnly="1" outline="0" fieldPosition="0">
        <references count="2">
          <reference field="1" count="1" selected="0">
            <x v="149"/>
          </reference>
          <reference field="2" count="1">
            <x v="108"/>
          </reference>
        </references>
      </pivotArea>
    </format>
    <format dxfId="119">
      <pivotArea dataOnly="0" labelOnly="1" outline="0" fieldPosition="0">
        <references count="2">
          <reference field="1" count="1" selected="0">
            <x v="152"/>
          </reference>
          <reference field="2" count="1">
            <x v="141"/>
          </reference>
        </references>
      </pivotArea>
    </format>
    <format dxfId="118">
      <pivotArea dataOnly="0" labelOnly="1" outline="0" fieldPosition="0">
        <references count="2">
          <reference field="1" count="1" selected="0">
            <x v="153"/>
          </reference>
          <reference field="2" count="1">
            <x v="142"/>
          </reference>
        </references>
      </pivotArea>
    </format>
    <format dxfId="117">
      <pivotArea dataOnly="0" labelOnly="1" outline="0" fieldPosition="0">
        <references count="2">
          <reference field="1" count="1" selected="0">
            <x v="157"/>
          </reference>
          <reference field="2" count="1">
            <x v="143"/>
          </reference>
        </references>
      </pivotArea>
    </format>
    <format dxfId="116">
      <pivotArea dataOnly="0" labelOnly="1" outline="0" fieldPosition="0">
        <references count="2">
          <reference field="1" count="1" selected="0">
            <x v="161"/>
          </reference>
          <reference field="2" count="1">
            <x v="147"/>
          </reference>
        </references>
      </pivotArea>
    </format>
    <format dxfId="115">
      <pivotArea dataOnly="0" labelOnly="1" outline="0" fieldPosition="0">
        <references count="2">
          <reference field="1" count="1" selected="0">
            <x v="162"/>
          </reference>
          <reference field="2" count="1">
            <x v="26"/>
          </reference>
        </references>
      </pivotArea>
    </format>
    <format dxfId="114">
      <pivotArea dataOnly="0" labelOnly="1" outline="0" fieldPosition="0">
        <references count="2">
          <reference field="1" count="1" selected="0">
            <x v="167"/>
          </reference>
          <reference field="2" count="1">
            <x v="152"/>
          </reference>
        </references>
      </pivotArea>
    </format>
    <format dxfId="113">
      <pivotArea dataOnly="0" labelOnly="1" outline="0" fieldPosition="0">
        <references count="2">
          <reference field="1" count="1" selected="0">
            <x v="171"/>
          </reference>
          <reference field="2" count="1">
            <x v="154"/>
          </reference>
        </references>
      </pivotArea>
    </format>
    <format dxfId="112">
      <pivotArea dataOnly="0" labelOnly="1" outline="0" fieldPosition="0">
        <references count="2">
          <reference field="1" count="1" selected="0">
            <x v="182"/>
          </reference>
          <reference field="2" count="1">
            <x v="161"/>
          </reference>
        </references>
      </pivotArea>
    </format>
    <format dxfId="111">
      <pivotArea dataOnly="0" labelOnly="1" outline="0" fieldPosition="0">
        <references count="2">
          <reference field="1" count="1" selected="0">
            <x v="183"/>
          </reference>
          <reference field="2" count="1">
            <x v="162"/>
          </reference>
        </references>
      </pivotArea>
    </format>
    <format dxfId="110">
      <pivotArea dataOnly="0" labelOnly="1" outline="0" fieldPosition="0">
        <references count="2">
          <reference field="1" count="1" selected="0">
            <x v="186"/>
          </reference>
          <reference field="2" count="1">
            <x v="164"/>
          </reference>
        </references>
      </pivotArea>
    </format>
    <format dxfId="109">
      <pivotArea dataOnly="0" labelOnly="1" outline="0" fieldPosition="0">
        <references count="2">
          <reference field="1" count="1" selected="0">
            <x v="188"/>
          </reference>
          <reference field="2" count="1">
            <x v="166"/>
          </reference>
        </references>
      </pivotArea>
    </format>
    <format dxfId="108">
      <pivotArea dataOnly="0" labelOnly="1" outline="0" fieldPosition="0">
        <references count="2">
          <reference field="1" count="1" selected="0">
            <x v="196"/>
          </reference>
          <reference field="2" count="1">
            <x v="66"/>
          </reference>
        </references>
      </pivotArea>
    </format>
    <format dxfId="107">
      <pivotArea dataOnly="0" labelOnly="1" outline="0" fieldPosition="0">
        <references count="2">
          <reference field="1" count="1" selected="0">
            <x v="197"/>
          </reference>
          <reference field="2" count="1">
            <x v="170"/>
          </reference>
        </references>
      </pivotArea>
    </format>
    <format dxfId="106">
      <pivotArea dataOnly="0" labelOnly="1" outline="0" fieldPosition="0">
        <references count="2">
          <reference field="1" count="1" selected="0">
            <x v="198"/>
          </reference>
          <reference field="2" count="1">
            <x v="50"/>
          </reference>
        </references>
      </pivotArea>
    </format>
    <format dxfId="105">
      <pivotArea dataOnly="0" labelOnly="1" outline="0" fieldPosition="0">
        <references count="2">
          <reference field="1" count="1" selected="0">
            <x v="201"/>
          </reference>
          <reference field="2" count="1">
            <x v="173"/>
          </reference>
        </references>
      </pivotArea>
    </format>
    <format dxfId="104">
      <pivotArea dataOnly="0" labelOnly="1" outline="0" fieldPosition="0">
        <references count="2">
          <reference field="1" count="1" selected="0">
            <x v="202"/>
          </reference>
          <reference field="2" count="1">
            <x v="174"/>
          </reference>
        </references>
      </pivotArea>
    </format>
    <format dxfId="103">
      <pivotArea dataOnly="0" labelOnly="1" outline="0" fieldPosition="0">
        <references count="2">
          <reference field="1" count="1" selected="0">
            <x v="204"/>
          </reference>
          <reference field="2" count="1">
            <x v="178"/>
          </reference>
        </references>
      </pivotArea>
    </format>
    <format dxfId="102">
      <pivotArea dataOnly="0" labelOnly="1" outline="0" fieldPosition="0">
        <references count="2">
          <reference field="1" count="1" selected="0">
            <x v="205"/>
          </reference>
          <reference field="2" count="1">
            <x v="177"/>
          </reference>
        </references>
      </pivotArea>
    </format>
    <format dxfId="101">
      <pivotArea dataOnly="0" labelOnly="1" outline="0" fieldPosition="0">
        <references count="2">
          <reference field="1" count="1" selected="0">
            <x v="208"/>
          </reference>
          <reference field="2" count="1">
            <x v="180"/>
          </reference>
        </references>
      </pivotArea>
    </format>
    <format dxfId="100">
      <pivotArea dataOnly="0" labelOnly="1" outline="0" fieldPosition="0">
        <references count="2">
          <reference field="1" count="1" selected="0">
            <x v="209"/>
          </reference>
          <reference field="2" count="1">
            <x v="176"/>
          </reference>
        </references>
      </pivotArea>
    </format>
    <format dxfId="99">
      <pivotArea dataOnly="0" labelOnly="1" outline="0" fieldPosition="0">
        <references count="1">
          <reference field="11" count="0"/>
        </references>
      </pivotArea>
    </format>
    <format dxfId="98">
      <pivotArea dataOnly="0" labelOnly="1" grandCol="1" outline="0" fieldPosition="0"/>
    </format>
    <format dxfId="97">
      <pivotArea field="1" type="button" dataOnly="0" labelOnly="1" outline="0" axis="axisRow" fieldPosition="0"/>
    </format>
    <format dxfId="96">
      <pivotArea field="2" type="button" dataOnly="0" labelOnly="1" outline="0" axis="axisRow" fieldPosition="1"/>
    </format>
    <format dxfId="95">
      <pivotArea field="1" type="button" dataOnly="0" labelOnly="1" outline="0" axis="axisRow" fieldPosition="0"/>
    </format>
    <format dxfId="94">
      <pivotArea field="2" type="button" dataOnly="0" labelOnly="1" outline="0" axis="axisRow" fieldPosition="1"/>
    </format>
    <format dxfId="93">
      <pivotArea field="1" type="button" dataOnly="0" labelOnly="1" outline="0" axis="axisRow" fieldPosition="0"/>
    </format>
    <format dxfId="92">
      <pivotArea field="2" type="button" dataOnly="0" labelOnly="1" outline="0" axis="axisRow" fieldPosition="1"/>
    </format>
    <format dxfId="91">
      <pivotArea dataOnly="0" labelOnly="1" outline="0" fieldPosition="0">
        <references count="1">
          <reference field="1" count="1">
            <x v="10"/>
          </reference>
        </references>
      </pivotArea>
    </format>
    <format dxfId="90">
      <pivotArea dataOnly="0" labelOnly="1" outline="0" fieldPosition="0">
        <references count="2">
          <reference field="1" count="1" selected="0">
            <x v="10"/>
          </reference>
          <reference field="2" count="1">
            <x v="62"/>
          </reference>
        </references>
      </pivotArea>
    </format>
    <format dxfId="89">
      <pivotArea outline="0" fieldPosition="0">
        <references count="3">
          <reference field="1" count="1" selected="0">
            <x v="10"/>
          </reference>
          <reference field="2" count="1" selected="0">
            <x v="62"/>
          </reference>
          <reference field="11" count="1" selected="0">
            <x v="5"/>
          </reference>
        </references>
      </pivotArea>
    </format>
    <format dxfId="88">
      <pivotArea dataOnly="0" labelOnly="1" outline="0" fieldPosition="0">
        <references count="1">
          <reference field="1" count="1">
            <x v="210"/>
          </reference>
        </references>
      </pivotArea>
    </format>
    <format dxfId="87">
      <pivotArea dataOnly="0" labelOnly="1" outline="0" fieldPosition="0">
        <references count="2">
          <reference field="1" count="1" selected="0">
            <x v="210"/>
          </reference>
          <reference field="2" count="1">
            <x v="181"/>
          </reference>
        </references>
      </pivotArea>
    </format>
    <format dxfId="86">
      <pivotArea outline="0" fieldPosition="0">
        <references count="3">
          <reference field="1" count="1" selected="0">
            <x v="210"/>
          </reference>
          <reference field="2" count="1" selected="0">
            <x v="181"/>
          </reference>
          <reference field="11" count="1" selected="0">
            <x v="5"/>
          </reference>
        </references>
      </pivotArea>
    </format>
    <format dxfId="85">
      <pivotArea dataOnly="0" labelOnly="1" outline="0" fieldPosition="0">
        <references count="1">
          <reference field="1" count="1">
            <x v="10"/>
          </reference>
        </references>
      </pivotArea>
    </format>
    <format dxfId="84">
      <pivotArea dataOnly="0" labelOnly="1" outline="0" fieldPosition="0">
        <references count="2">
          <reference field="1" count="1" selected="0">
            <x v="10"/>
          </reference>
          <reference field="2" count="1">
            <x v="62"/>
          </reference>
        </references>
      </pivotArea>
    </format>
    <format dxfId="83">
      <pivotArea outline="0" fieldPosition="0">
        <references count="3">
          <reference field="1" count="1" selected="0">
            <x v="10"/>
          </reference>
          <reference field="2" count="1" selected="0">
            <x v="62"/>
          </reference>
          <reference field="11" count="1" selected="0">
            <x v="5"/>
          </reference>
        </references>
      </pivotArea>
    </format>
    <format dxfId="82">
      <pivotArea field="2" grandCol="1" outline="0" axis="axisRow" fieldPosition="1">
        <references count="2">
          <reference field="1" count="1" selected="0">
            <x v="10"/>
          </reference>
          <reference field="2" count="1" selected="0">
            <x v="62"/>
          </reference>
        </references>
      </pivotArea>
    </format>
    <format dxfId="81">
      <pivotArea dataOnly="0" labelOnly="1" outline="0" fieldPosition="0">
        <references count="1">
          <reference field="1" count="1">
            <x v="210"/>
          </reference>
        </references>
      </pivotArea>
    </format>
    <format dxfId="80">
      <pivotArea dataOnly="0" labelOnly="1" outline="0" fieldPosition="0">
        <references count="2">
          <reference field="1" count="1" selected="0">
            <x v="210"/>
          </reference>
          <reference field="2" count="1">
            <x v="181"/>
          </reference>
        </references>
      </pivotArea>
    </format>
    <format dxfId="79">
      <pivotArea outline="0" fieldPosition="0">
        <references count="3">
          <reference field="1" count="1" selected="0">
            <x v="210"/>
          </reference>
          <reference field="2" count="1" selected="0">
            <x v="181"/>
          </reference>
          <reference field="11" count="1" selected="0">
            <x v="5"/>
          </reference>
        </references>
      </pivotArea>
    </format>
    <format dxfId="78">
      <pivotArea field="2" grandCol="1" outline="0" axis="axisRow" fieldPosition="1">
        <references count="2">
          <reference field="1" count="1" selected="0">
            <x v="210"/>
          </reference>
          <reference field="2" count="1" selected="0">
            <x v="181"/>
          </reference>
        </references>
      </pivotArea>
    </format>
  </formats>
  <pivotTableStyleInfo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4000000}" name="TablaDinámica2" cacheId="2" applyNumberFormats="0" applyBorderFormats="0" applyFontFormats="0" applyPatternFormats="0" applyAlignmentFormats="0" applyWidthHeightFormats="1" dataCaption="Valores" updatedVersion="8" minRefreshableVersion="3" useAutoFormatting="1" createdVersion="8" indent="0" compact="0" compactData="0" multipleFieldFilters="0">
  <location ref="G5:I47" firstHeaderRow="1" firstDataRow="1" firstDataCol="3" rowPageCount="2" colPageCount="1"/>
  <pivotFields count="2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5">
        <item m="1" x="163"/>
        <item x="35"/>
        <item x="75"/>
        <item m="1" x="243"/>
        <item m="1" x="217"/>
        <item x="1"/>
        <item m="1" x="254"/>
        <item m="1" x="153"/>
        <item m="1" x="170"/>
        <item m="1" x="133"/>
        <item m="1" x="162"/>
        <item m="1" x="244"/>
        <item x="23"/>
        <item x="7"/>
        <item m="1" x="250"/>
        <item m="1" x="229"/>
        <item m="1" x="230"/>
        <item m="1" x="112"/>
        <item x="28"/>
        <item m="1" x="221"/>
        <item m="1" x="226"/>
        <item m="1" x="227"/>
        <item m="1" x="233"/>
        <item m="1" x="225"/>
        <item m="1" x="224"/>
        <item x="93"/>
        <item x="27"/>
        <item x="0"/>
        <item x="6"/>
        <item m="1" x="249"/>
        <item m="1" x="241"/>
        <item x="42"/>
        <item x="51"/>
        <item m="1" x="159"/>
        <item x="82"/>
        <item x="72"/>
        <item x="81"/>
        <item m="1" x="192"/>
        <item m="1" x="172"/>
        <item m="1" x="232"/>
        <item m="1" x="175"/>
        <item m="1" x="223"/>
        <item m="1" x="231"/>
        <item m="1" x="228"/>
        <item m="1" x="239"/>
        <item m="1" x="171"/>
        <item m="1" x="240"/>
        <item m="1" x="238"/>
        <item m="1" x="173"/>
        <item m="1" x="124"/>
        <item m="1" x="193"/>
        <item m="1" x="174"/>
        <item x="33"/>
        <item m="1" x="122"/>
        <item m="1" x="206"/>
        <item x="17"/>
        <item m="1" x="179"/>
        <item x="63"/>
        <item x="87"/>
        <item m="1" x="150"/>
        <item m="1" x="134"/>
        <item x="9"/>
        <item x="91"/>
        <item m="1" x="242"/>
        <item x="96"/>
        <item x="53"/>
        <item x="11"/>
        <item x="76"/>
        <item x="78"/>
        <item m="1" x="108"/>
        <item m="1" x="182"/>
        <item m="1" x="143"/>
        <item x="39"/>
        <item m="1" x="235"/>
        <item m="1" x="106"/>
        <item m="1" x="169"/>
        <item m="1" x="168"/>
        <item m="1" x="209"/>
        <item m="1" x="220"/>
        <item x="61"/>
        <item x="71"/>
        <item m="1" x="161"/>
        <item x="41"/>
        <item m="1" x="100"/>
        <item x="70"/>
        <item m="1" x="186"/>
        <item m="1" x="176"/>
        <item m="1" x="178"/>
        <item x="54"/>
        <item m="1" x="177"/>
        <item x="4"/>
        <item m="1" x="142"/>
        <item x="3"/>
        <item m="1" x="237"/>
        <item m="1" x="184"/>
        <item x="59"/>
        <item x="37"/>
        <item m="1" x="164"/>
        <item x="34"/>
        <item m="1" x="198"/>
        <item x="12"/>
        <item x="20"/>
        <item m="1" x="102"/>
        <item m="1" x="247"/>
        <item x="52"/>
        <item m="1" x="158"/>
        <item m="1" x="105"/>
        <item m="1" x="135"/>
        <item x="14"/>
        <item m="1" x="103"/>
        <item x="24"/>
        <item x="31"/>
        <item m="1" x="253"/>
        <item x="47"/>
        <item x="19"/>
        <item x="95"/>
        <item m="1" x="118"/>
        <item x="26"/>
        <item x="10"/>
        <item m="1" x="117"/>
        <item m="1" x="101"/>
        <item x="13"/>
        <item x="18"/>
        <item m="1" x="194"/>
        <item x="77"/>
        <item m="1" x="236"/>
        <item m="1" x="218"/>
        <item m="1" x="219"/>
        <item x="38"/>
        <item m="1" x="216"/>
        <item m="1" x="234"/>
        <item x="5"/>
        <item m="1" x="120"/>
        <item m="1" x="245"/>
        <item x="15"/>
        <item x="21"/>
        <item m="1" x="191"/>
        <item x="98"/>
        <item m="1" x="110"/>
        <item x="40"/>
        <item m="1" x="251"/>
        <item x="84"/>
        <item m="1" x="151"/>
        <item x="79"/>
        <item m="1" x="114"/>
        <item x="74"/>
        <item x="45"/>
        <item m="1" x="107"/>
        <item m="1" x="211"/>
        <item m="1" x="213"/>
        <item m="1" x="215"/>
        <item m="1" x="214"/>
        <item m="1" x="123"/>
        <item x="92"/>
        <item m="1" x="128"/>
        <item x="50"/>
        <item x="48"/>
        <item m="1" x="187"/>
        <item m="1" x="104"/>
        <item m="1" x="246"/>
        <item m="1" x="222"/>
        <item x="99"/>
        <item x="90"/>
        <item x="94"/>
        <item x="89"/>
        <item x="36"/>
        <item m="1" x="141"/>
        <item m="1" x="248"/>
        <item m="1" x="157"/>
        <item x="46"/>
        <item x="97"/>
        <item m="1" x="148"/>
        <item x="65"/>
        <item m="1" x="252"/>
        <item x="2"/>
        <item m="1" x="137"/>
        <item m="1" x="197"/>
        <item x="32"/>
        <item m="1" x="210"/>
        <item m="1" x="195"/>
        <item x="58"/>
        <item m="1" x="136"/>
        <item m="1" x="138"/>
        <item m="1" x="183"/>
        <item x="29"/>
        <item x="62"/>
        <item m="1" x="200"/>
        <item x="55"/>
        <item m="1" x="181"/>
        <item m="1" x="146"/>
        <item m="1" x="160"/>
        <item x="57"/>
        <item m="1" x="126"/>
        <item m="1" x="212"/>
        <item m="1" x="196"/>
        <item m="1" x="165"/>
        <item m="1" x="207"/>
        <item m="1" x="208"/>
        <item x="83"/>
        <item m="1" x="109"/>
        <item m="1" x="147"/>
        <item m="1" x="125"/>
        <item m="1" x="140"/>
        <item x="44"/>
        <item m="1" x="167"/>
        <item m="1" x="201"/>
        <item m="1" x="202"/>
        <item m="1" x="203"/>
        <item m="1" x="204"/>
        <item m="1" x="205"/>
        <item m="1" x="185"/>
        <item m="1" x="188"/>
        <item m="1" x="199"/>
        <item x="8"/>
        <item m="1" x="129"/>
        <item x="56"/>
        <item m="1" x="121"/>
        <item m="1" x="154"/>
        <item m="1" x="131"/>
        <item x="43"/>
        <item m="1" x="190"/>
        <item m="1" x="156"/>
        <item m="1" x="189"/>
        <item m="1" x="127"/>
        <item m="1" x="149"/>
        <item x="16"/>
        <item x="49"/>
        <item m="1" x="144"/>
        <item x="86"/>
        <item x="80"/>
        <item x="60"/>
        <item x="64"/>
        <item m="1" x="180"/>
        <item m="1" x="166"/>
        <item m="1" x="155"/>
        <item x="30"/>
        <item m="1" x="152"/>
        <item m="1" x="139"/>
        <item m="1" x="145"/>
        <item m="1" x="119"/>
        <item x="25"/>
        <item x="85"/>
        <item x="22"/>
        <item m="1" x="132"/>
        <item x="73"/>
        <item x="66"/>
        <item x="69"/>
        <item x="68"/>
        <item m="1" x="113"/>
        <item x="67"/>
        <item m="1" x="130"/>
        <item m="1" x="111"/>
        <item m="1" x="116"/>
        <item m="1" x="115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9">
        <item x="2"/>
        <item x="32"/>
        <item m="1" x="199"/>
        <item m="1" x="106"/>
        <item m="1" x="139"/>
        <item m="1" x="213"/>
        <item x="82"/>
        <item m="1" x="104"/>
        <item m="1" x="159"/>
        <item m="1" x="150"/>
        <item m="1" x="179"/>
        <item m="1" x="158"/>
        <item x="10"/>
        <item x="91"/>
        <item m="1" x="191"/>
        <item x="63"/>
        <item x="95"/>
        <item x="4"/>
        <item m="1" x="136"/>
        <item m="1" x="151"/>
        <item m="1" x="189"/>
        <item x="57"/>
        <item x="19"/>
        <item x="86"/>
        <item x="24"/>
        <item x="49"/>
        <item m="1" x="100"/>
        <item m="1" x="114"/>
        <item m="1" x="122"/>
        <item m="1" x="217"/>
        <item m="1" x="182"/>
        <item x="73"/>
        <item x="72"/>
        <item m="1" x="184"/>
        <item m="1" x="181"/>
        <item x="77"/>
        <item x="43"/>
        <item m="1" x="183"/>
        <item x="74"/>
        <item x="76"/>
        <item m="1" x="163"/>
        <item x="89"/>
        <item x="44"/>
        <item x="46"/>
        <item m="1" x="113"/>
        <item m="1" x="120"/>
        <item m="1" x="118"/>
        <item x="27"/>
        <item m="1" x="98"/>
        <item m="1" x="99"/>
        <item x="48"/>
        <item m="1" x="216"/>
        <item m="1" x="211"/>
        <item x="15"/>
        <item x="93"/>
        <item m="1" x="168"/>
        <item m="1" x="171"/>
        <item m="1" x="188"/>
        <item x="13"/>
        <item x="21"/>
        <item x="18"/>
        <item m="1" x="187"/>
        <item x="11"/>
        <item x="51"/>
        <item m="1" x="130"/>
        <item m="1" x="161"/>
        <item x="94"/>
        <item x="75"/>
        <item m="1" x="198"/>
        <item x="14"/>
        <item m="1" x="101"/>
        <item x="12"/>
        <item x="39"/>
        <item m="1" x="169"/>
        <item x="79"/>
        <item x="80"/>
        <item x="70"/>
        <item x="30"/>
        <item x="17"/>
        <item m="1" x="200"/>
        <item m="1" x="204"/>
        <item m="1" x="206"/>
        <item m="1" x="205"/>
        <item m="1" x="202"/>
        <item m="1" x="207"/>
        <item m="1" x="201"/>
        <item m="1" x="203"/>
        <item x="33"/>
        <item m="1" x="177"/>
        <item m="1" x="129"/>
        <item x="1"/>
        <item m="1" x="210"/>
        <item m="1" x="144"/>
        <item x="88"/>
        <item x="9"/>
        <item x="28"/>
        <item x="92"/>
        <item m="1" x="153"/>
        <item m="1" x="196"/>
        <item m="1" x="192"/>
        <item m="1" x="154"/>
        <item m="1" x="157"/>
        <item x="7"/>
        <item m="1" x="197"/>
        <item m="1" x="97"/>
        <item x="0"/>
        <item m="1" x="109"/>
        <item x="5"/>
        <item m="1" x="214"/>
        <item m="1" x="209"/>
        <item x="90"/>
        <item m="1" x="212"/>
        <item m="1" x="143"/>
        <item m="1" x="208"/>
        <item m="1" x="165"/>
        <item x="59"/>
        <item m="1" x="186"/>
        <item m="1" x="178"/>
        <item m="1" x="155"/>
        <item m="1" x="152"/>
        <item m="1" x="190"/>
        <item m="1" x="156"/>
        <item m="1" x="102"/>
        <item m="1" x="141"/>
        <item m="1" x="185"/>
        <item x="40"/>
        <item x="50"/>
        <item m="1" x="137"/>
        <item x="69"/>
        <item x="23"/>
        <item m="1" x="124"/>
        <item m="1" x="215"/>
        <item m="1" x="111"/>
        <item x="20"/>
        <item x="26"/>
        <item x="87"/>
        <item x="96"/>
        <item x="52"/>
        <item x="68"/>
        <item x="6"/>
        <item x="38"/>
        <item x="31"/>
        <item m="1" x="145"/>
        <item m="1" x="140"/>
        <item x="36"/>
        <item x="34"/>
        <item m="1" x="146"/>
        <item m="1" x="123"/>
        <item x="3"/>
        <item m="1" x="218"/>
        <item x="45"/>
        <item x="85"/>
        <item m="1" x="195"/>
        <item m="1" x="193"/>
        <item m="1" x="194"/>
        <item m="1" x="135"/>
        <item x="61"/>
        <item x="35"/>
        <item m="1" x="126"/>
        <item m="1" x="174"/>
        <item m="1" x="180"/>
        <item m="1" x="172"/>
        <item x="56"/>
        <item m="1" x="125"/>
        <item m="1" x="162"/>
        <item x="29"/>
        <item x="60"/>
        <item m="1" x="175"/>
        <item x="53"/>
        <item m="1" x="160"/>
        <item m="1" x="133"/>
        <item m="1" x="142"/>
        <item x="55"/>
        <item m="1" x="116"/>
        <item m="1" x="147"/>
        <item m="1" x="173"/>
        <item x="81"/>
        <item m="1" x="103"/>
        <item m="1" x="134"/>
        <item m="1" x="115"/>
        <item m="1" x="128"/>
        <item x="42"/>
        <item m="1" x="149"/>
        <item m="1" x="176"/>
        <item m="1" x="166"/>
        <item m="1" x="164"/>
        <item x="8"/>
        <item x="54"/>
        <item m="1" x="112"/>
        <item m="1" x="170"/>
        <item x="41"/>
        <item m="1" x="167"/>
        <item m="1" x="138"/>
        <item m="1" x="117"/>
        <item x="16"/>
        <item x="47"/>
        <item m="1" x="131"/>
        <item x="84"/>
        <item x="78"/>
        <item x="58"/>
        <item x="62"/>
        <item m="1" x="148"/>
        <item m="1" x="127"/>
        <item m="1" x="132"/>
        <item m="1" x="110"/>
        <item x="25"/>
        <item x="71"/>
        <item x="22"/>
        <item x="83"/>
        <item m="1" x="121"/>
        <item x="64"/>
        <item x="67"/>
        <item x="66"/>
        <item x="37"/>
        <item x="65"/>
        <item m="1" x="119"/>
        <item m="1" x="105"/>
        <item m="1" x="108"/>
        <item m="1" x="1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echa de ven" axis="axisRow" compact="0" outline="0" showAll="0" defaultSubtotal="0">
      <items count="880">
        <item m="1" x="865"/>
        <item m="1" x="873"/>
        <item m="1" x="855"/>
        <item m="1" x="866"/>
        <item m="1" x="854"/>
        <item m="1" x="863"/>
        <item m="1" x="872"/>
        <item m="1" x="876"/>
        <item m="1" x="856"/>
        <item m="1" x="858"/>
        <item m="1" x="850"/>
        <item m="1" x="520"/>
        <item m="1" x="871"/>
        <item m="1" x="523"/>
        <item m="1" x="868"/>
        <item m="1" x="867"/>
        <item m="1" x="860"/>
        <item m="1" x="862"/>
        <item m="1" x="864"/>
        <item m="1" x="851"/>
        <item m="1" x="861"/>
        <item m="1" x="859"/>
        <item m="1" x="857"/>
        <item m="1" x="518"/>
        <item m="1" x="869"/>
        <item m="1" x="874"/>
        <item m="1" x="524"/>
        <item m="1" x="870"/>
        <item m="1" x="875"/>
        <item m="1" x="849"/>
        <item m="1" x="847"/>
        <item m="1" x="828"/>
        <item m="1" x="846"/>
        <item m="1" x="852"/>
        <item m="1" x="844"/>
        <item m="1" x="781"/>
        <item m="1" x="827"/>
        <item m="1" x="824"/>
        <item m="1" x="829"/>
        <item m="1" x="814"/>
        <item m="1" x="838"/>
        <item m="1" x="839"/>
        <item m="1" x="837"/>
        <item m="1" x="822"/>
        <item m="1" x="665"/>
        <item m="1" x="664"/>
        <item m="1" x="819"/>
        <item m="1" x="840"/>
        <item m="1" x="878"/>
        <item m="1" x="826"/>
        <item m="1" x="695"/>
        <item m="1" x="540"/>
        <item m="1" x="808"/>
        <item m="1" x="804"/>
        <item m="1" x="823"/>
        <item m="1" x="843"/>
        <item m="1" x="877"/>
        <item m="1" x="743"/>
        <item m="1" x="676"/>
        <item m="1" x="842"/>
        <item m="1" x="834"/>
        <item m="1" x="816"/>
        <item m="1" x="715"/>
        <item m="1" x="817"/>
        <item m="1" x="879"/>
        <item m="1" x="716"/>
        <item m="1" x="794"/>
        <item m="1" x="831"/>
        <item m="1" x="853"/>
        <item m="1" x="836"/>
        <item m="1" x="835"/>
        <item m="1" x="841"/>
        <item m="1" x="830"/>
        <item m="1" x="815"/>
        <item m="1" x="673"/>
        <item m="1" x="719"/>
        <item m="1" x="761"/>
        <item m="1" x="820"/>
        <item m="1" x="812"/>
        <item m="1" x="785"/>
        <item m="1" x="798"/>
        <item m="1" x="810"/>
        <item m="1" x="811"/>
        <item m="1" x="796"/>
        <item m="1" x="799"/>
        <item m="1" x="762"/>
        <item m="1" x="763"/>
        <item m="1" x="717"/>
        <item m="1" x="806"/>
        <item m="1" x="788"/>
        <item m="1" x="787"/>
        <item m="1" x="791"/>
        <item m="1" x="845"/>
        <item m="1" x="770"/>
        <item m="1" x="848"/>
        <item m="1" x="790"/>
        <item m="1" x="805"/>
        <item m="1" x="825"/>
        <item m="1" x="759"/>
        <item m="1" x="641"/>
        <item m="1" x="756"/>
        <item m="1" x="807"/>
        <item m="1" x="718"/>
        <item m="1" x="832"/>
        <item m="1" x="738"/>
        <item m="1" x="750"/>
        <item m="1" x="645"/>
        <item m="1" x="646"/>
        <item m="1" x="784"/>
        <item m="1" x="736"/>
        <item m="1" x="604"/>
        <item m="1" x="734"/>
        <item m="1" x="722"/>
        <item m="1" x="643"/>
        <item m="1" x="644"/>
        <item m="1" x="777"/>
        <item m="1" x="769"/>
        <item m="1" x="768"/>
        <item m="1" x="776"/>
        <item m="1" x="728"/>
        <item m="1" x="775"/>
        <item m="1" x="765"/>
        <item m="1" x="733"/>
        <item m="1" x="724"/>
        <item m="1" x="729"/>
        <item m="1" x="772"/>
        <item m="1" x="642"/>
        <item m="1" x="800"/>
        <item m="1" x="723"/>
        <item m="1" x="739"/>
        <item m="1" x="711"/>
        <item m="1" x="637"/>
        <item m="1" x="760"/>
        <item m="1" x="782"/>
        <item m="1" x="786"/>
        <item m="1" x="757"/>
        <item m="1" x="754"/>
        <item m="1" x="640"/>
        <item m="1" x="709"/>
        <item m="1" x="741"/>
        <item m="1" x="688"/>
        <item m="1" x="687"/>
        <item m="1" x="730"/>
        <item m="1" x="753"/>
        <item m="1" x="710"/>
        <item m="1" x="746"/>
        <item m="1" x="638"/>
        <item m="1" x="612"/>
        <item m="1" x="704"/>
        <item m="1" x="666"/>
        <item m="1" x="671"/>
        <item m="1" x="681"/>
        <item m="1" x="727"/>
        <item m="1" x="684"/>
        <item m="1" x="651"/>
        <item m="1" x="631"/>
        <item m="1" x="714"/>
        <item m="1" x="694"/>
        <item m="1" x="703"/>
        <item m="1" x="707"/>
        <item m="1" x="578"/>
        <item m="1" x="725"/>
        <item m="1" x="668"/>
        <item m="1" x="592"/>
        <item m="1" x="683"/>
        <item m="1" x="622"/>
        <item m="1" x="632"/>
        <item m="1" x="693"/>
        <item m="1" x="587"/>
        <item m="1" x="633"/>
        <item m="1" x="594"/>
        <item m="1" x="657"/>
        <item m="1" x="690"/>
        <item m="1" x="628"/>
        <item m="1" x="591"/>
        <item m="1" x="563"/>
        <item m="1" x="672"/>
        <item m="1" x="608"/>
        <item m="1" x="744"/>
        <item m="1" x="720"/>
        <item m="1" x="678"/>
        <item m="1" x="595"/>
        <item m="1" x="661"/>
        <item m="1" x="579"/>
        <item m="1" x="593"/>
        <item m="1" x="614"/>
        <item m="1" x="567"/>
        <item m="1" x="566"/>
        <item m="1" x="656"/>
        <item m="1" x="653"/>
        <item m="1" x="449"/>
        <item m="1" x="535"/>
        <item m="1" x="659"/>
        <item m="1" x="493"/>
        <item m="1" x="565"/>
        <item m="1" x="490"/>
        <item m="1" x="444"/>
        <item m="1" x="552"/>
        <item m="1" x="488"/>
        <item m="1" x="615"/>
        <item m="1" x="544"/>
        <item m="1" x="542"/>
        <item m="1" x="411"/>
        <item m="1" x="406"/>
        <item m="1" x="446"/>
        <item m="1" x="479"/>
        <item m="1" x="541"/>
        <item m="1" x="531"/>
        <item m="1" x="553"/>
        <item m="1" x="550"/>
        <item x="0"/>
        <item m="1" x="726"/>
        <item m="1" x="767"/>
        <item m="1" x="700"/>
        <item m="1" x="795"/>
        <item m="1" x="662"/>
        <item m="1" x="652"/>
        <item m="1" x="821"/>
        <item m="1" x="585"/>
        <item m="1" x="530"/>
        <item m="1" x="597"/>
        <item m="1" x="833"/>
        <item m="1" x="537"/>
        <item m="1" x="773"/>
        <item m="1" x="691"/>
        <item m="1" x="602"/>
        <item m="1" x="783"/>
        <item m="1" x="735"/>
        <item m="1" x="705"/>
        <item m="1" x="617"/>
        <item m="1" x="747"/>
        <item m="1" x="712"/>
        <item m="1" x="697"/>
        <item m="1" x="675"/>
        <item m="1" x="755"/>
        <item m="1" x="584"/>
        <item m="1" x="698"/>
        <item m="1" x="483"/>
        <item m="1" x="639"/>
        <item m="1" x="740"/>
        <item m="1" x="482"/>
        <item m="1" x="774"/>
        <item m="1" x="749"/>
        <item m="1" x="778"/>
        <item m="1" x="802"/>
        <item m="1" x="605"/>
        <item m="1" x="575"/>
        <item m="1" x="780"/>
        <item m="1" x="607"/>
        <item m="1" x="648"/>
        <item m="1" x="771"/>
        <item m="1" x="476"/>
        <item m="1" x="606"/>
        <item m="1" x="627"/>
        <item m="1" x="568"/>
        <item m="1" x="598"/>
        <item m="1" x="481"/>
        <item m="1" x="581"/>
        <item m="1" x="583"/>
        <item m="1" x="600"/>
        <item m="1" x="574"/>
        <item m="1" x="654"/>
        <item m="1" x="789"/>
        <item m="1" x="779"/>
        <item m="1" x="586"/>
        <item m="1" x="629"/>
        <item m="1" x="803"/>
        <item m="1" x="752"/>
        <item m="1" x="818"/>
        <item m="1" x="793"/>
        <item m="1" x="508"/>
        <item m="1" x="515"/>
        <item m="1" x="625"/>
        <item m="1" x="610"/>
        <item m="1" x="430"/>
        <item m="1" x="696"/>
        <item m="1" x="456"/>
        <item m="1" x="647"/>
        <item m="1" x="751"/>
        <item m="1" x="571"/>
        <item m="1" x="429"/>
        <item m="1" x="599"/>
        <item m="1" x="692"/>
        <item m="1" x="601"/>
        <item m="1" x="580"/>
        <item m="1" x="487"/>
        <item m="1" x="634"/>
        <item m="1" x="486"/>
        <item m="1" x="509"/>
        <item m="1" x="319"/>
        <item m="1" x="669"/>
        <item m="1" x="616"/>
        <item m="1" x="679"/>
        <item m="1" x="376"/>
        <item m="1" x="529"/>
        <item m="1" x="609"/>
        <item m="1" x="737"/>
        <item m="1" x="670"/>
        <item m="1" x="731"/>
        <item m="1" x="613"/>
        <item m="1" x="589"/>
        <item m="1" x="484"/>
        <item m="1" x="503"/>
        <item m="1" x="465"/>
        <item m="1" x="467"/>
        <item m="1" x="534"/>
        <item m="1" x="630"/>
        <item m="1" x="569"/>
        <item m="1" x="517"/>
        <item m="1" x="611"/>
        <item m="1" x="742"/>
        <item m="1" x="590"/>
        <item m="1" x="538"/>
        <item m="1" x="502"/>
        <item m="1" x="536"/>
        <item m="1" x="813"/>
        <item m="1" x="660"/>
        <item m="1" x="577"/>
        <item m="1" x="745"/>
        <item m="1" x="732"/>
        <item m="1" x="748"/>
        <item m="1" x="378"/>
        <item m="1" x="528"/>
        <item m="1" x="549"/>
        <item m="1" x="636"/>
        <item m="1" x="809"/>
        <item m="1" x="572"/>
        <item m="1" x="667"/>
        <item m="1" x="496"/>
        <item m="1" x="505"/>
        <item m="1" x="548"/>
        <item m="1" x="619"/>
        <item m="1" x="556"/>
        <item m="1" x="655"/>
        <item m="1" x="708"/>
        <item m="1" x="801"/>
        <item m="1" x="470"/>
        <item m="1" x="658"/>
        <item m="1" x="701"/>
        <item m="1" x="682"/>
        <item m="1" x="499"/>
        <item m="1" x="618"/>
        <item m="1" x="415"/>
        <item m="1" x="650"/>
        <item m="1" x="797"/>
        <item m="1" x="513"/>
        <item m="1" x="689"/>
        <item m="1" x="532"/>
        <item m="1" x="603"/>
        <item m="1" x="792"/>
        <item m="1" x="570"/>
        <item m="1" x="425"/>
        <item m="1" x="472"/>
        <item m="1" x="498"/>
        <item m="1" x="649"/>
        <item m="1" x="379"/>
        <item m="1" x="582"/>
        <item m="1" x="439"/>
        <item m="1" x="620"/>
        <item m="1" x="546"/>
        <item m="1" x="623"/>
        <item m="1" x="663"/>
        <item m="1" x="475"/>
        <item m="1" x="473"/>
        <item m="1" x="558"/>
        <item m="1" x="557"/>
        <item m="1" x="547"/>
        <item m="1" x="423"/>
        <item m="1" x="588"/>
        <item m="1" x="706"/>
        <item m="1" x="374"/>
        <item m="1" x="443"/>
        <item m="1" x="764"/>
        <item m="1" x="680"/>
        <item m="1" x="474"/>
        <item m="1" x="480"/>
        <item m="1" x="576"/>
        <item m="1" x="621"/>
        <item m="1" x="685"/>
        <item m="1" x="336"/>
        <item m="1" x="396"/>
        <item m="1" x="624"/>
        <item m="1" x="766"/>
        <item m="1" x="677"/>
        <item m="1" x="492"/>
        <item m="1" x="445"/>
        <item m="1" x="526"/>
        <item m="1" x="348"/>
        <item m="1" x="350"/>
        <item m="1" x="384"/>
        <item m="1" x="355"/>
        <item m="1" x="573"/>
        <item m="1" x="635"/>
        <item m="1" x="674"/>
        <item m="1" x="458"/>
        <item m="1" x="491"/>
        <item m="1" x="408"/>
        <item m="1" x="495"/>
        <item m="1" x="596"/>
        <item m="1" x="561"/>
        <item m="1" x="504"/>
        <item m="1" x="335"/>
        <item m="1" x="414"/>
        <item m="1" x="462"/>
        <item m="1" x="468"/>
        <item m="1" x="758"/>
        <item m="1" x="334"/>
        <item m="1" x="464"/>
        <item m="1" x="413"/>
        <item m="1" x="452"/>
        <item m="1" x="370"/>
        <item m="1" x="450"/>
        <item m="1" x="447"/>
        <item m="1" x="489"/>
        <item m="1" x="497"/>
        <item m="1" x="501"/>
        <item m="1" x="427"/>
        <item m="1" x="451"/>
        <item m="1" x="469"/>
        <item m="1" x="332"/>
        <item m="1" x="412"/>
        <item m="1" x="516"/>
        <item m="1" x="433"/>
        <item m="1" x="416"/>
        <item m="1" x="420"/>
        <item m="1" x="349"/>
        <item m="1" x="341"/>
        <item m="1" x="686"/>
        <item m="1" x="533"/>
        <item m="1" x="539"/>
        <item m="1" x="460"/>
        <item m="1" x="466"/>
        <item m="1" x="322"/>
        <item m="1" x="494"/>
        <item m="1" x="555"/>
        <item m="1" x="407"/>
        <item m="1" x="514"/>
        <item m="1" x="543"/>
        <item m="1" x="510"/>
        <item m="1" x="560"/>
        <item m="1" x="369"/>
        <item m="1" x="545"/>
        <item m="1" x="428"/>
        <item m="1" x="399"/>
        <item m="1" x="562"/>
        <item m="1" x="382"/>
        <item m="1" x="388"/>
        <item m="1" x="323"/>
        <item m="1" x="381"/>
        <item m="1" x="478"/>
        <item m="1" x="387"/>
        <item m="1" x="359"/>
        <item m="1" x="459"/>
        <item m="1" x="559"/>
        <item m="1" x="390"/>
        <item m="1" x="463"/>
        <item m="1" x="365"/>
        <item m="1" x="525"/>
        <item m="1" x="554"/>
        <item m="1" x="368"/>
        <item m="1" x="339"/>
        <item m="1" x="366"/>
        <item m="1" x="327"/>
        <item m="1" x="507"/>
        <item m="1" x="342"/>
        <item m="1" x="485"/>
        <item m="1" x="320"/>
        <item m="1" x="354"/>
        <item m="1" x="721"/>
        <item m="1" x="455"/>
        <item m="1" x="424"/>
        <item m="1" x="713"/>
        <item m="1" x="448"/>
        <item m="1" x="527"/>
        <item m="1" x="287"/>
        <item m="1" x="347"/>
        <item m="1" x="345"/>
        <item m="1" x="346"/>
        <item m="1" x="380"/>
        <item m="1" x="393"/>
        <item m="1" x="442"/>
        <item m="1" x="357"/>
        <item m="1" x="344"/>
        <item m="1" x="432"/>
        <item m="1" x="418"/>
        <item m="1" x="626"/>
        <item m="1" x="400"/>
        <item m="1" x="471"/>
        <item m="1" x="375"/>
        <item m="1" x="453"/>
        <item m="1" x="506"/>
        <item m="1" x="395"/>
        <item m="1" x="308"/>
        <item m="1" x="329"/>
        <item m="1" x="289"/>
        <item m="1" x="306"/>
        <item m="1" x="274"/>
        <item m="1" x="436"/>
        <item m="1" x="361"/>
        <item m="1" x="338"/>
        <item m="1" x="702"/>
        <item m="1" x="477"/>
        <item m="1" x="367"/>
        <item m="1" x="426"/>
        <item m="1" x="500"/>
        <item m="1" x="699"/>
        <item m="1" x="564"/>
        <item m="1" x="275"/>
        <item m="1" x="454"/>
        <item m="1" x="324"/>
        <item m="1" x="419"/>
        <item m="1" x="209"/>
        <item m="1" x="253"/>
        <item m="1" x="321"/>
        <item m="1" x="326"/>
        <item m="1" x="305"/>
        <item m="1" x="372"/>
        <item m="1" x="386"/>
        <item m="1" x="226"/>
        <item m="1" x="440"/>
        <item m="1" x="328"/>
        <item m="1" x="325"/>
        <item m="1" x="437"/>
        <item m="1" x="405"/>
        <item m="1" x="457"/>
        <item m="1" x="403"/>
        <item m="1" x="356"/>
        <item m="1" x="195"/>
        <item m="1" x="277"/>
        <item m="1" x="511"/>
        <item m="1" x="271"/>
        <item m="1" x="377"/>
        <item m="1" x="279"/>
        <item m="1" x="410"/>
        <item m="1" x="392"/>
        <item m="1" x="270"/>
        <item m="1" x="371"/>
        <item m="1" x="333"/>
        <item m="1" x="309"/>
        <item m="1" x="398"/>
        <item m="1" x="343"/>
        <item m="1" x="352"/>
        <item m="1" x="351"/>
        <item m="1" x="417"/>
        <item m="1" x="391"/>
        <item m="1" x="225"/>
        <item m="1" x="252"/>
        <item m="1" x="249"/>
        <item x="87"/>
        <item m="1" x="383"/>
        <item m="1" x="331"/>
        <item m="1" x="461"/>
        <item m="1" x="248"/>
        <item m="1" x="259"/>
        <item m="1" x="304"/>
        <item m="1" x="278"/>
        <item m="1" x="238"/>
        <item x="65"/>
        <item x="66"/>
        <item m="1" x="276"/>
        <item m="1" x="295"/>
        <item m="1" x="269"/>
        <item x="134"/>
        <item m="1" x="300"/>
        <item x="85"/>
        <item x="148"/>
        <item m="1" x="273"/>
        <item m="1" x="394"/>
        <item m="1" x="431"/>
        <item m="1" x="292"/>
        <item m="1" x="441"/>
        <item x="76"/>
        <item m="1" x="313"/>
        <item m="1" x="205"/>
        <item x="137"/>
        <item m="1" x="250"/>
        <item m="1" x="280"/>
        <item m="1" x="340"/>
        <item x="75"/>
        <item m="1" x="402"/>
        <item x="129"/>
        <item m="1" x="373"/>
        <item m="1" x="362"/>
        <item x="149"/>
        <item m="1" x="551"/>
        <item x="136"/>
        <item m="1" x="281"/>
        <item m="1" x="177"/>
        <item m="1" x="203"/>
        <item m="1" x="185"/>
        <item x="40"/>
        <item x="103"/>
        <item m="1" x="263"/>
        <item m="1" x="188"/>
        <item x="117"/>
        <item m="1" x="231"/>
        <item x="130"/>
        <item m="1" x="240"/>
        <item x="120"/>
        <item m="1" x="519"/>
        <item m="1" x="521"/>
        <item m="1" x="522"/>
        <item x="138"/>
        <item x="157"/>
        <item m="1" x="178"/>
        <item m="1" x="294"/>
        <item x="111"/>
        <item m="1" x="196"/>
        <item m="1" x="241"/>
        <item x="132"/>
        <item m="1" x="262"/>
        <item x="102"/>
        <item x="54"/>
        <item m="1" x="363"/>
        <item m="1" x="330"/>
        <item x="145"/>
        <item x="146"/>
        <item x="96"/>
        <item x="164"/>
        <item x="107"/>
        <item m="1" x="316"/>
        <item m="1" x="512"/>
        <item m="1" x="422"/>
        <item m="1" x="200"/>
        <item m="1" x="198"/>
        <item m="1" x="272"/>
        <item m="1" x="190"/>
        <item m="1" x="256"/>
        <item m="1" x="438"/>
        <item x="2"/>
        <item m="1" x="191"/>
        <item m="1" x="353"/>
        <item m="1" x="397"/>
        <item x="73"/>
        <item x="123"/>
        <item m="1" x="245"/>
        <item x="63"/>
        <item x="37"/>
        <item x="133"/>
        <item m="1" x="337"/>
        <item m="1" x="257"/>
        <item x="84"/>
        <item m="1" x="434"/>
        <item m="1" x="168"/>
        <item x="34"/>
        <item m="1" x="237"/>
        <item x="128"/>
        <item m="1" x="170"/>
        <item m="1" x="435"/>
        <item x="110"/>
        <item m="1" x="182"/>
        <item m="1" x="184"/>
        <item m="1" x="307"/>
        <item m="1" x="227"/>
        <item m="1" x="288"/>
        <item m="1" x="255"/>
        <item m="1" x="291"/>
        <item m="1" x="293"/>
        <item m="1" x="189"/>
        <item x="116"/>
        <item x="79"/>
        <item m="1" x="404"/>
        <item m="1" x="206"/>
        <item m="1" x="401"/>
        <item m="1" x="421"/>
        <item x="36"/>
        <item x="89"/>
        <item m="1" x="385"/>
        <item x="35"/>
        <item x="109"/>
        <item x="94"/>
        <item x="68"/>
        <item m="1" x="207"/>
        <item m="1" x="298"/>
        <item x="77"/>
        <item m="1" x="389"/>
        <item m="1" x="284"/>
        <item m="1" x="360"/>
        <item x="106"/>
        <item x="159"/>
        <item m="1" x="358"/>
        <item m="1" x="167"/>
        <item m="1" x="261"/>
        <item m="1" x="409"/>
        <item x="41"/>
        <item m="1" x="299"/>
        <item m="1" x="242"/>
        <item m="1" x="251"/>
        <item m="1" x="318"/>
        <item m="1" x="364"/>
        <item m="1" x="175"/>
        <item x="101"/>
        <item m="1" x="235"/>
        <item m="1" x="266"/>
        <item m="1" x="174"/>
        <item x="153"/>
        <item x="151"/>
        <item x="105"/>
        <item m="1" x="236"/>
        <item m="1" x="202"/>
        <item m="1" x="197"/>
        <item m="1" x="215"/>
        <item m="1" x="239"/>
        <item x="144"/>
        <item x="67"/>
        <item x="163"/>
        <item m="1" x="169"/>
        <item m="1" x="260"/>
        <item x="23"/>
        <item x="122"/>
        <item x="24"/>
        <item m="1" x="213"/>
        <item m="1" x="254"/>
        <item m="1" x="229"/>
        <item x="86"/>
        <item x="131"/>
        <item m="1" x="258"/>
        <item m="1" x="243"/>
        <item x="115"/>
        <item m="1" x="216"/>
        <item m="1" x="173"/>
        <item x="104"/>
        <item x="156"/>
        <item x="82"/>
        <item x="3"/>
        <item m="1" x="244"/>
        <item m="1" x="232"/>
        <item m="1" x="268"/>
        <item x="97"/>
        <item m="1" x="247"/>
        <item m="1" x="246"/>
        <item m="1" x="283"/>
        <item x="95"/>
        <item m="1" x="180"/>
        <item m="1" x="264"/>
        <item x="1"/>
        <item m="1" x="290"/>
        <item m="1" x="282"/>
        <item m="1" x="201"/>
        <item m="1" x="208"/>
        <item x="141"/>
        <item m="1" x="223"/>
        <item x="140"/>
        <item m="1" x="267"/>
        <item m="1" x="301"/>
        <item x="81"/>
        <item m="1" x="265"/>
        <item m="1" x="286"/>
        <item m="1" x="220"/>
        <item m="1" x="219"/>
        <item m="1" x="222"/>
        <item m="1" x="302"/>
        <item x="30"/>
        <item x="112"/>
        <item m="1" x="234"/>
        <item x="100"/>
        <item m="1" x="303"/>
        <item x="64"/>
        <item x="92"/>
        <item x="124"/>
        <item m="1" x="233"/>
        <item x="70"/>
        <item x="91"/>
        <item x="14"/>
        <item x="58"/>
        <item x="113"/>
        <item x="25"/>
        <item x="99"/>
        <item x="93"/>
        <item x="18"/>
        <item m="1" x="212"/>
        <item m="1" x="296"/>
        <item m="1" x="310"/>
        <item x="78"/>
        <item m="1" x="311"/>
        <item m="1" x="312"/>
        <item x="118"/>
        <item m="1" x="314"/>
        <item m="1" x="192"/>
        <item m="1" x="285"/>
        <item m="1" x="315"/>
        <item m="1" x="317"/>
        <item m="1" x="217"/>
        <item m="1" x="224"/>
        <item m="1" x="218"/>
        <item x="98"/>
        <item x="38"/>
        <item x="152"/>
        <item m="1" x="179"/>
        <item m="1" x="228"/>
        <item m="1" x="221"/>
        <item x="150"/>
        <item m="1" x="210"/>
        <item m="1" x="297"/>
        <item x="16"/>
        <item m="1" x="172"/>
        <item x="139"/>
        <item m="1" x="193"/>
        <item x="161"/>
        <item x="135"/>
        <item m="1" x="181"/>
        <item m="1" x="204"/>
        <item m="1" x="186"/>
        <item m="1" x="211"/>
        <item m="1" x="199"/>
        <item x="114"/>
        <item x="147"/>
        <item m="1" x="183"/>
        <item x="127"/>
        <item m="1" x="214"/>
        <item x="155"/>
        <item x="160"/>
        <item x="43"/>
        <item x="39"/>
        <item m="1" x="230"/>
        <item m="1" x="166"/>
        <item x="48"/>
        <item m="1" x="176"/>
        <item x="154"/>
        <item x="32"/>
        <item x="125"/>
        <item x="21"/>
        <item x="22"/>
        <item x="56"/>
        <item x="83"/>
        <item x="53"/>
        <item m="1" x="187"/>
        <item x="60"/>
        <item x="90"/>
        <item x="17"/>
        <item x="45"/>
        <item x="4"/>
        <item x="15"/>
        <item x="29"/>
        <item x="9"/>
        <item x="20"/>
        <item x="69"/>
        <item x="71"/>
        <item x="108"/>
        <item x="55"/>
        <item x="72"/>
        <item x="44"/>
        <item x="59"/>
        <item m="1" x="165"/>
        <item x="51"/>
        <item x="143"/>
        <item x="57"/>
        <item x="50"/>
        <item x="162"/>
        <item x="62"/>
        <item m="1" x="194"/>
        <item x="80"/>
        <item x="158"/>
        <item x="126"/>
        <item x="42"/>
        <item x="61"/>
        <item x="142"/>
        <item x="88"/>
        <item x="26"/>
        <item x="19"/>
        <item x="5"/>
        <item x="6"/>
        <item x="33"/>
        <item x="8"/>
        <item x="11"/>
        <item x="13"/>
        <item x="28"/>
        <item x="74"/>
        <item x="46"/>
        <item x="49"/>
        <item x="52"/>
        <item x="47"/>
        <item x="121"/>
        <item m="1" x="171"/>
        <item x="7"/>
        <item x="10"/>
        <item x="12"/>
        <item x="27"/>
        <item x="31"/>
        <item x="1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8">
        <item x="0"/>
        <item x="1"/>
        <item x="2"/>
        <item x="4"/>
        <item x="3"/>
        <item h="1" m="1" x="7"/>
        <item h="1" m="1" x="6"/>
        <item h="1" m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6"/>
  </rowFields>
  <rowItems count="42">
    <i>
      <x v="1"/>
      <x v="1"/>
      <x v="637"/>
    </i>
    <i r="2">
      <x v="773"/>
    </i>
    <i>
      <x v="2"/>
      <x v="31"/>
      <x v="609"/>
    </i>
    <i>
      <x v="12"/>
      <x v="129"/>
      <x v="606"/>
    </i>
    <i r="2">
      <x v="629"/>
    </i>
    <i r="2">
      <x v="649"/>
    </i>
    <i r="2">
      <x v="669"/>
    </i>
    <i r="2">
      <x v="708"/>
    </i>
    <i r="2">
      <x v="745"/>
    </i>
    <i>
      <x v="28"/>
      <x v="139"/>
      <x v="767"/>
    </i>
    <i>
      <x v="32"/>
      <x v="25"/>
      <x v="557"/>
    </i>
    <i r="2">
      <x v="558"/>
    </i>
    <i r="2">
      <x v="636"/>
    </i>
    <i r="2">
      <x v="671"/>
    </i>
    <i r="2">
      <x v="757"/>
    </i>
    <i>
      <x v="68"/>
      <x v="39"/>
      <x v="562"/>
    </i>
    <i>
      <x v="84"/>
      <x v="138"/>
      <x v="602"/>
    </i>
    <i>
      <x v="90"/>
      <x v="17"/>
      <x v="834"/>
    </i>
    <i>
      <x v="95"/>
      <x v="21"/>
      <x v="753"/>
    </i>
    <i r="2">
      <x v="758"/>
    </i>
    <i r="2">
      <x v="762"/>
    </i>
    <i r="2">
      <x v="765"/>
    </i>
    <i r="2">
      <x v="799"/>
    </i>
    <i>
      <x v="113"/>
      <x v="150"/>
      <x v="752"/>
    </i>
    <i>
      <x v="124"/>
      <x v="67"/>
      <x v="565"/>
    </i>
    <i>
      <x v="135"/>
      <x v="59"/>
      <x v="617"/>
    </i>
    <i r="2">
      <x v="732"/>
    </i>
    <i>
      <x v="139"/>
      <x v="140"/>
      <x v="854"/>
    </i>
    <i>
      <x v="146"/>
      <x v="36"/>
      <x v="612"/>
    </i>
    <i>
      <x v="161"/>
      <x v="136"/>
      <x v="618"/>
    </i>
    <i>
      <x v="180"/>
      <x v="162"/>
      <x v="548"/>
    </i>
    <i>
      <x v="215"/>
      <x v="187"/>
      <x v="558"/>
    </i>
    <i>
      <x v="228"/>
      <x v="197"/>
      <x v="583"/>
    </i>
    <i>
      <x v="230"/>
      <x v="199"/>
      <x v="591"/>
    </i>
    <i>
      <x v="231"/>
      <x v="200"/>
      <x v="794"/>
    </i>
    <i>
      <x v="241"/>
      <x v="208"/>
      <x v="615"/>
    </i>
    <i r="2">
      <x v="616"/>
    </i>
    <i>
      <x v="245"/>
      <x v="210"/>
      <x v="718"/>
    </i>
    <i>
      <x v="246"/>
      <x v="211"/>
      <x v="594"/>
    </i>
    <i>
      <x v="247"/>
      <x v="212"/>
      <x v="659"/>
    </i>
    <i r="2">
      <x v="854"/>
    </i>
    <i t="grand">
      <x/>
    </i>
  </rowItems>
  <colItems count="1">
    <i/>
  </colItems>
  <pageFields count="2">
    <pageField fld="22" item="1" hier="0"/>
    <pageField fld="8" hier="0"/>
  </pageFields>
  <formats count="16">
    <format dxfId="68">
      <pivotArea dataOnly="0" labelOnly="1" outline="0" fieldPosition="0">
        <references count="1">
          <reference field="1" count="19">
            <x v="55"/>
            <x v="57"/>
            <x v="58"/>
            <x v="59"/>
            <x v="60"/>
            <x v="71"/>
            <x v="74"/>
            <x v="79"/>
            <x v="109"/>
            <x v="118"/>
            <x v="121"/>
            <x v="162"/>
            <x v="180"/>
            <x v="215"/>
            <x v="216"/>
            <x v="218"/>
            <x v="224"/>
            <x v="226"/>
            <x v="229"/>
          </reference>
        </references>
      </pivotArea>
    </format>
    <format dxfId="67">
      <pivotArea dataOnly="0" labelOnly="1" outline="0" fieldPosition="0">
        <references count="1">
          <reference field="1" count="20">
            <x v="55"/>
            <x v="57"/>
            <x v="59"/>
            <x v="60"/>
            <x v="74"/>
            <x v="79"/>
            <x v="106"/>
            <x v="109"/>
            <x v="118"/>
            <x v="124"/>
            <x v="137"/>
            <x v="142"/>
            <x v="152"/>
            <x v="162"/>
            <x v="180"/>
            <x v="215"/>
            <x v="216"/>
            <x v="218"/>
            <x v="226"/>
            <x v="229"/>
          </reference>
        </references>
      </pivotArea>
    </format>
    <format dxfId="66">
      <pivotArea dataOnly="0" labelOnly="1" outline="0" fieldPosition="0">
        <references count="1">
          <reference field="1" count="20">
            <x v="55"/>
            <x v="57"/>
            <x v="59"/>
            <x v="60"/>
            <x v="74"/>
            <x v="79"/>
            <x v="106"/>
            <x v="109"/>
            <x v="118"/>
            <x v="124"/>
            <x v="137"/>
            <x v="142"/>
            <x v="152"/>
            <x v="162"/>
            <x v="180"/>
            <x v="215"/>
            <x v="216"/>
            <x v="218"/>
            <x v="226"/>
            <x v="229"/>
          </reference>
        </references>
      </pivotArea>
    </format>
    <format dxfId="65">
      <pivotArea field="1" type="button" dataOnly="0" labelOnly="1" outline="0" fieldPosition="0"/>
    </format>
    <format dxfId="64">
      <pivotArea field="2" type="button" dataOnly="0" labelOnly="1" outline="0" fieldPosition="0"/>
    </format>
    <format dxfId="63">
      <pivotArea field="6" type="button" dataOnly="0" labelOnly="1" outline="0" fieldPosition="0"/>
    </format>
    <format dxfId="62">
      <pivotArea field="1" type="button" dataOnly="0" labelOnly="1" outline="0" fieldPosition="0"/>
    </format>
    <format dxfId="61">
      <pivotArea field="6" type="button" dataOnly="0" labelOnly="1" outline="0" fieldPosition="0"/>
    </format>
    <format dxfId="60">
      <pivotArea field="2" type="button" dataOnly="0" labelOnly="1" outline="0" fieldPosition="0"/>
    </format>
    <format dxfId="59">
      <pivotArea field="1" type="button" dataOnly="0" labelOnly="1" outline="0" fieldPosition="0"/>
    </format>
    <format dxfId="58">
      <pivotArea field="2" type="button" dataOnly="0" labelOnly="1" outline="0" fieldPosition="0"/>
    </format>
    <format dxfId="57">
      <pivotArea field="6" type="button" dataOnly="0" labelOnly="1" outline="0" fieldPosition="0"/>
    </format>
    <format dxfId="56">
      <pivotArea dataOnly="0" labelOnly="1" outline="0" fieldPosition="0">
        <references count="1">
          <reference field="1" count="22">
            <x v="49"/>
            <x v="55"/>
            <x v="57"/>
            <x v="60"/>
            <x v="79"/>
            <x v="106"/>
            <x v="109"/>
            <x v="118"/>
            <x v="134"/>
            <x v="152"/>
            <x v="154"/>
            <x v="162"/>
            <x v="163"/>
            <x v="164"/>
            <x v="180"/>
            <x v="181"/>
            <x v="182"/>
            <x v="215"/>
            <x v="216"/>
            <x v="218"/>
            <x v="226"/>
            <x v="229"/>
          </reference>
        </references>
      </pivotArea>
    </format>
    <format dxfId="55">
      <pivotArea dataOnly="0" labelOnly="1" outline="0" fieldPosition="0">
        <references count="1">
          <reference field="1" count="22">
            <x v="49"/>
            <x v="55"/>
            <x v="57"/>
            <x v="60"/>
            <x v="79"/>
            <x v="106"/>
            <x v="109"/>
            <x v="118"/>
            <x v="134"/>
            <x v="152"/>
            <x v="154"/>
            <x v="162"/>
            <x v="163"/>
            <x v="164"/>
            <x v="180"/>
            <x v="181"/>
            <x v="182"/>
            <x v="215"/>
            <x v="216"/>
            <x v="218"/>
            <x v="226"/>
            <x v="229"/>
          </reference>
        </references>
      </pivotArea>
    </format>
    <format dxfId="54">
      <pivotArea dataOnly="0" labelOnly="1" outline="0" fieldPosition="0">
        <references count="1">
          <reference field="1" count="22">
            <x v="1"/>
            <x v="12"/>
            <x v="28"/>
            <x v="32"/>
            <x v="68"/>
            <x v="90"/>
            <x v="95"/>
            <x v="113"/>
            <x v="124"/>
            <x v="135"/>
            <x v="158"/>
            <x v="161"/>
            <x v="165"/>
            <x v="172"/>
            <x v="180"/>
            <x v="226"/>
            <x v="230"/>
            <x v="241"/>
            <x v="245"/>
            <x v="246"/>
            <x v="247"/>
            <x v="251"/>
          </reference>
        </references>
      </pivotArea>
    </format>
    <format dxfId="53">
      <pivotArea dataOnly="0" labelOnly="1" outline="0" fieldPosition="0">
        <references count="1">
          <reference field="1" count="22">
            <x v="1"/>
            <x v="12"/>
            <x v="28"/>
            <x v="32"/>
            <x v="68"/>
            <x v="90"/>
            <x v="95"/>
            <x v="113"/>
            <x v="124"/>
            <x v="135"/>
            <x v="158"/>
            <x v="161"/>
            <x v="165"/>
            <x v="172"/>
            <x v="180"/>
            <x v="226"/>
            <x v="230"/>
            <x v="241"/>
            <x v="245"/>
            <x v="246"/>
            <x v="247"/>
            <x v="25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3000000}" name="TablaDinámica1" cacheId="2" applyNumberFormats="0" applyBorderFormats="0" applyFontFormats="0" applyPatternFormats="0" applyAlignmentFormats="0" applyWidthHeightFormats="1" dataCaption="Valores" updatedVersion="8" minRefreshableVersion="3" useAutoFormatting="1" createdVersion="8" indent="0" compact="0" compactData="0" multipleFieldFilters="0">
  <location ref="B5:D310" firstHeaderRow="1" firstDataRow="1" firstDataCol="3"/>
  <pivotFields count="2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5">
        <item m="1" x="163"/>
        <item x="35"/>
        <item x="75"/>
        <item m="1" x="243"/>
        <item m="1" x="217"/>
        <item x="1"/>
        <item m="1" x="254"/>
        <item m="1" x="153"/>
        <item m="1" x="170"/>
        <item m="1" x="133"/>
        <item m="1" x="162"/>
        <item m="1" x="244"/>
        <item x="23"/>
        <item x="7"/>
        <item m="1" x="250"/>
        <item m="1" x="229"/>
        <item m="1" x="230"/>
        <item m="1" x="112"/>
        <item x="28"/>
        <item m="1" x="221"/>
        <item m="1" x="226"/>
        <item m="1" x="227"/>
        <item m="1" x="233"/>
        <item m="1" x="225"/>
        <item m="1" x="224"/>
        <item x="93"/>
        <item x="27"/>
        <item x="0"/>
        <item x="6"/>
        <item m="1" x="249"/>
        <item m="1" x="241"/>
        <item x="42"/>
        <item x="51"/>
        <item m="1" x="159"/>
        <item x="82"/>
        <item x="72"/>
        <item x="81"/>
        <item m="1" x="192"/>
        <item m="1" x="172"/>
        <item m="1" x="232"/>
        <item m="1" x="175"/>
        <item m="1" x="223"/>
        <item m="1" x="231"/>
        <item m="1" x="228"/>
        <item m="1" x="239"/>
        <item m="1" x="171"/>
        <item m="1" x="240"/>
        <item m="1" x="238"/>
        <item m="1" x="173"/>
        <item m="1" x="124"/>
        <item m="1" x="193"/>
        <item m="1" x="174"/>
        <item x="33"/>
        <item m="1" x="122"/>
        <item m="1" x="206"/>
        <item x="17"/>
        <item m="1" x="179"/>
        <item x="63"/>
        <item x="87"/>
        <item m="1" x="150"/>
        <item m="1" x="134"/>
        <item x="9"/>
        <item x="91"/>
        <item m="1" x="242"/>
        <item x="96"/>
        <item x="53"/>
        <item x="11"/>
        <item x="76"/>
        <item x="78"/>
        <item m="1" x="108"/>
        <item m="1" x="182"/>
        <item m="1" x="143"/>
        <item x="39"/>
        <item m="1" x="235"/>
        <item m="1" x="106"/>
        <item m="1" x="169"/>
        <item m="1" x="168"/>
        <item m="1" x="209"/>
        <item m="1" x="220"/>
        <item x="61"/>
        <item x="71"/>
        <item m="1" x="161"/>
        <item x="41"/>
        <item m="1" x="100"/>
        <item x="70"/>
        <item m="1" x="186"/>
        <item m="1" x="176"/>
        <item m="1" x="178"/>
        <item x="54"/>
        <item m="1" x="177"/>
        <item x="4"/>
        <item m="1" x="142"/>
        <item x="3"/>
        <item m="1" x="237"/>
        <item m="1" x="184"/>
        <item x="59"/>
        <item x="37"/>
        <item m="1" x="164"/>
        <item x="34"/>
        <item m="1" x="198"/>
        <item x="12"/>
        <item x="20"/>
        <item m="1" x="102"/>
        <item m="1" x="247"/>
        <item x="52"/>
        <item m="1" x="158"/>
        <item m="1" x="105"/>
        <item m="1" x="135"/>
        <item x="14"/>
        <item m="1" x="103"/>
        <item x="24"/>
        <item x="31"/>
        <item m="1" x="253"/>
        <item x="47"/>
        <item x="19"/>
        <item x="95"/>
        <item m="1" x="118"/>
        <item x="26"/>
        <item x="10"/>
        <item m="1" x="117"/>
        <item m="1" x="101"/>
        <item x="13"/>
        <item x="18"/>
        <item m="1" x="194"/>
        <item x="77"/>
        <item m="1" x="236"/>
        <item m="1" x="218"/>
        <item m="1" x="219"/>
        <item x="38"/>
        <item m="1" x="216"/>
        <item m="1" x="234"/>
        <item x="5"/>
        <item m="1" x="120"/>
        <item m="1" x="245"/>
        <item x="15"/>
        <item x="21"/>
        <item m="1" x="191"/>
        <item x="98"/>
        <item m="1" x="110"/>
        <item x="40"/>
        <item m="1" x="251"/>
        <item x="84"/>
        <item m="1" x="151"/>
        <item x="79"/>
        <item m="1" x="114"/>
        <item x="74"/>
        <item x="45"/>
        <item m="1" x="107"/>
        <item m="1" x="211"/>
        <item m="1" x="213"/>
        <item m="1" x="215"/>
        <item m="1" x="214"/>
        <item m="1" x="123"/>
        <item x="92"/>
        <item m="1" x="128"/>
        <item x="50"/>
        <item x="48"/>
        <item m="1" x="187"/>
        <item m="1" x="104"/>
        <item m="1" x="246"/>
        <item m="1" x="222"/>
        <item x="99"/>
        <item x="90"/>
        <item x="94"/>
        <item x="89"/>
        <item x="36"/>
        <item m="1" x="141"/>
        <item m="1" x="248"/>
        <item m="1" x="157"/>
        <item x="46"/>
        <item x="97"/>
        <item m="1" x="148"/>
        <item x="65"/>
        <item m="1" x="252"/>
        <item x="2"/>
        <item m="1" x="137"/>
        <item m="1" x="197"/>
        <item x="32"/>
        <item m="1" x="210"/>
        <item m="1" x="195"/>
        <item x="58"/>
        <item m="1" x="136"/>
        <item m="1" x="138"/>
        <item m="1" x="183"/>
        <item x="29"/>
        <item x="62"/>
        <item m="1" x="200"/>
        <item x="55"/>
        <item m="1" x="181"/>
        <item m="1" x="146"/>
        <item m="1" x="160"/>
        <item x="57"/>
        <item m="1" x="126"/>
        <item m="1" x="212"/>
        <item m="1" x="196"/>
        <item m="1" x="165"/>
        <item m="1" x="207"/>
        <item m="1" x="208"/>
        <item x="83"/>
        <item m="1" x="109"/>
        <item m="1" x="147"/>
        <item m="1" x="125"/>
        <item m="1" x="140"/>
        <item x="44"/>
        <item m="1" x="167"/>
        <item m="1" x="201"/>
        <item m="1" x="202"/>
        <item m="1" x="203"/>
        <item m="1" x="204"/>
        <item m="1" x="205"/>
        <item m="1" x="185"/>
        <item m="1" x="188"/>
        <item m="1" x="199"/>
        <item x="8"/>
        <item m="1" x="129"/>
        <item x="56"/>
        <item m="1" x="121"/>
        <item m="1" x="154"/>
        <item m="1" x="131"/>
        <item x="43"/>
        <item m="1" x="190"/>
        <item m="1" x="156"/>
        <item m="1" x="189"/>
        <item m="1" x="127"/>
        <item m="1" x="149"/>
        <item x="16"/>
        <item x="49"/>
        <item m="1" x="144"/>
        <item x="86"/>
        <item x="80"/>
        <item x="60"/>
        <item x="64"/>
        <item m="1" x="180"/>
        <item m="1" x="166"/>
        <item m="1" x="155"/>
        <item x="30"/>
        <item m="1" x="152"/>
        <item m="1" x="139"/>
        <item m="1" x="145"/>
        <item m="1" x="119"/>
        <item x="25"/>
        <item x="85"/>
        <item x="22"/>
        <item m="1" x="132"/>
        <item x="73"/>
        <item x="66"/>
        <item x="69"/>
        <item x="68"/>
        <item m="1" x="113"/>
        <item x="67"/>
        <item m="1" x="130"/>
        <item m="1" x="111"/>
        <item m="1" x="116"/>
        <item m="1" x="115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9">
        <item x="2"/>
        <item x="32"/>
        <item m="1" x="199"/>
        <item m="1" x="106"/>
        <item m="1" x="139"/>
        <item m="1" x="213"/>
        <item x="82"/>
        <item m="1" x="104"/>
        <item m="1" x="159"/>
        <item m="1" x="150"/>
        <item m="1" x="179"/>
        <item m="1" x="158"/>
        <item x="10"/>
        <item x="91"/>
        <item m="1" x="191"/>
        <item x="63"/>
        <item x="95"/>
        <item x="4"/>
        <item m="1" x="136"/>
        <item m="1" x="151"/>
        <item m="1" x="189"/>
        <item x="57"/>
        <item x="19"/>
        <item x="86"/>
        <item x="24"/>
        <item x="49"/>
        <item m="1" x="100"/>
        <item m="1" x="114"/>
        <item m="1" x="122"/>
        <item m="1" x="217"/>
        <item m="1" x="182"/>
        <item x="73"/>
        <item x="72"/>
        <item m="1" x="184"/>
        <item m="1" x="181"/>
        <item x="77"/>
        <item x="43"/>
        <item m="1" x="183"/>
        <item x="74"/>
        <item x="76"/>
        <item m="1" x="163"/>
        <item x="89"/>
        <item x="44"/>
        <item x="46"/>
        <item m="1" x="113"/>
        <item m="1" x="120"/>
        <item m="1" x="118"/>
        <item x="27"/>
        <item m="1" x="98"/>
        <item m="1" x="99"/>
        <item x="48"/>
        <item m="1" x="216"/>
        <item m="1" x="211"/>
        <item x="15"/>
        <item x="93"/>
        <item m="1" x="168"/>
        <item m="1" x="171"/>
        <item m="1" x="188"/>
        <item x="13"/>
        <item x="21"/>
        <item x="18"/>
        <item m="1" x="187"/>
        <item x="11"/>
        <item x="51"/>
        <item m="1" x="130"/>
        <item m="1" x="161"/>
        <item x="94"/>
        <item x="75"/>
        <item m="1" x="198"/>
        <item x="14"/>
        <item m="1" x="101"/>
        <item x="12"/>
        <item x="39"/>
        <item m="1" x="169"/>
        <item x="79"/>
        <item x="80"/>
        <item x="70"/>
        <item x="30"/>
        <item x="17"/>
        <item m="1" x="200"/>
        <item m="1" x="204"/>
        <item m="1" x="206"/>
        <item m="1" x="205"/>
        <item m="1" x="202"/>
        <item m="1" x="207"/>
        <item m="1" x="201"/>
        <item m="1" x="203"/>
        <item x="33"/>
        <item m="1" x="177"/>
        <item m="1" x="129"/>
        <item x="1"/>
        <item m="1" x="210"/>
        <item m="1" x="144"/>
        <item x="88"/>
        <item x="9"/>
        <item x="28"/>
        <item x="92"/>
        <item m="1" x="153"/>
        <item m="1" x="196"/>
        <item m="1" x="192"/>
        <item m="1" x="154"/>
        <item m="1" x="157"/>
        <item x="7"/>
        <item m="1" x="197"/>
        <item m="1" x="97"/>
        <item x="0"/>
        <item m="1" x="109"/>
        <item x="5"/>
        <item m="1" x="214"/>
        <item m="1" x="209"/>
        <item x="90"/>
        <item m="1" x="212"/>
        <item m="1" x="143"/>
        <item m="1" x="208"/>
        <item m="1" x="165"/>
        <item x="59"/>
        <item m="1" x="186"/>
        <item m="1" x="178"/>
        <item m="1" x="155"/>
        <item m="1" x="152"/>
        <item m="1" x="190"/>
        <item m="1" x="156"/>
        <item m="1" x="102"/>
        <item m="1" x="141"/>
        <item m="1" x="185"/>
        <item x="40"/>
        <item x="50"/>
        <item m="1" x="137"/>
        <item x="69"/>
        <item x="23"/>
        <item m="1" x="124"/>
        <item m="1" x="215"/>
        <item m="1" x="111"/>
        <item x="20"/>
        <item x="26"/>
        <item x="87"/>
        <item x="96"/>
        <item x="52"/>
        <item x="68"/>
        <item x="6"/>
        <item x="38"/>
        <item x="31"/>
        <item m="1" x="145"/>
        <item m="1" x="140"/>
        <item x="36"/>
        <item x="34"/>
        <item m="1" x="146"/>
        <item m="1" x="123"/>
        <item x="3"/>
        <item m="1" x="218"/>
        <item x="45"/>
        <item x="85"/>
        <item m="1" x="195"/>
        <item m="1" x="193"/>
        <item m="1" x="194"/>
        <item m="1" x="135"/>
        <item x="61"/>
        <item x="35"/>
        <item m="1" x="126"/>
        <item m="1" x="174"/>
        <item m="1" x="180"/>
        <item m="1" x="172"/>
        <item x="56"/>
        <item m="1" x="125"/>
        <item m="1" x="162"/>
        <item x="29"/>
        <item x="60"/>
        <item m="1" x="175"/>
        <item x="53"/>
        <item m="1" x="160"/>
        <item m="1" x="133"/>
        <item m="1" x="142"/>
        <item x="55"/>
        <item m="1" x="116"/>
        <item m="1" x="147"/>
        <item m="1" x="173"/>
        <item x="81"/>
        <item m="1" x="103"/>
        <item m="1" x="134"/>
        <item m="1" x="115"/>
        <item m="1" x="128"/>
        <item x="42"/>
        <item m="1" x="149"/>
        <item m="1" x="176"/>
        <item m="1" x="166"/>
        <item m="1" x="164"/>
        <item x="8"/>
        <item x="54"/>
        <item m="1" x="112"/>
        <item m="1" x="170"/>
        <item x="41"/>
        <item m="1" x="167"/>
        <item m="1" x="138"/>
        <item m="1" x="117"/>
        <item x="16"/>
        <item x="47"/>
        <item m="1" x="131"/>
        <item x="84"/>
        <item x="78"/>
        <item x="58"/>
        <item x="62"/>
        <item m="1" x="148"/>
        <item m="1" x="127"/>
        <item m="1" x="132"/>
        <item m="1" x="110"/>
        <item x="25"/>
        <item x="71"/>
        <item x="22"/>
        <item x="83"/>
        <item m="1" x="121"/>
        <item x="64"/>
        <item x="67"/>
        <item x="66"/>
        <item x="37"/>
        <item x="65"/>
        <item m="1" x="119"/>
        <item m="1" x="105"/>
        <item m="1" x="108"/>
        <item m="1" x="1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80">
        <item m="1" x="865"/>
        <item m="1" x="873"/>
        <item m="1" x="855"/>
        <item m="1" x="866"/>
        <item m="1" x="854"/>
        <item m="1" x="863"/>
        <item m="1" x="872"/>
        <item m="1" x="876"/>
        <item m="1" x="856"/>
        <item m="1" x="858"/>
        <item m="1" x="850"/>
        <item m="1" x="520"/>
        <item m="1" x="871"/>
        <item m="1" x="523"/>
        <item m="1" x="868"/>
        <item m="1" x="867"/>
        <item m="1" x="860"/>
        <item m="1" x="862"/>
        <item m="1" x="864"/>
        <item m="1" x="851"/>
        <item m="1" x="861"/>
        <item m="1" x="859"/>
        <item m="1" x="857"/>
        <item m="1" x="518"/>
        <item m="1" x="869"/>
        <item m="1" x="874"/>
        <item m="1" x="524"/>
        <item m="1" x="870"/>
        <item m="1" x="875"/>
        <item m="1" x="849"/>
        <item m="1" x="847"/>
        <item m="1" x="828"/>
        <item m="1" x="846"/>
        <item m="1" x="852"/>
        <item m="1" x="844"/>
        <item m="1" x="781"/>
        <item m="1" x="827"/>
        <item m="1" x="824"/>
        <item m="1" x="829"/>
        <item m="1" x="814"/>
        <item m="1" x="838"/>
        <item m="1" x="839"/>
        <item m="1" x="837"/>
        <item m="1" x="822"/>
        <item m="1" x="665"/>
        <item m="1" x="664"/>
        <item m="1" x="819"/>
        <item m="1" x="840"/>
        <item m="1" x="878"/>
        <item m="1" x="826"/>
        <item m="1" x="695"/>
        <item m="1" x="540"/>
        <item m="1" x="808"/>
        <item m="1" x="804"/>
        <item m="1" x="823"/>
        <item m="1" x="843"/>
        <item m="1" x="877"/>
        <item m="1" x="743"/>
        <item m="1" x="676"/>
        <item m="1" x="842"/>
        <item m="1" x="834"/>
        <item m="1" x="816"/>
        <item m="1" x="715"/>
        <item m="1" x="817"/>
        <item m="1" x="879"/>
        <item m="1" x="716"/>
        <item m="1" x="794"/>
        <item m="1" x="831"/>
        <item m="1" x="853"/>
        <item m="1" x="836"/>
        <item m="1" x="835"/>
        <item m="1" x="841"/>
        <item m="1" x="830"/>
        <item m="1" x="815"/>
        <item m="1" x="673"/>
        <item m="1" x="719"/>
        <item m="1" x="761"/>
        <item m="1" x="820"/>
        <item m="1" x="812"/>
        <item m="1" x="785"/>
        <item m="1" x="798"/>
        <item m="1" x="810"/>
        <item m="1" x="811"/>
        <item m="1" x="796"/>
        <item m="1" x="799"/>
        <item m="1" x="762"/>
        <item m="1" x="763"/>
        <item m="1" x="717"/>
        <item m="1" x="806"/>
        <item m="1" x="788"/>
        <item m="1" x="787"/>
        <item m="1" x="791"/>
        <item m="1" x="845"/>
        <item m="1" x="770"/>
        <item m="1" x="848"/>
        <item m="1" x="790"/>
        <item m="1" x="805"/>
        <item m="1" x="825"/>
        <item m="1" x="759"/>
        <item m="1" x="641"/>
        <item m="1" x="756"/>
        <item m="1" x="807"/>
        <item m="1" x="718"/>
        <item m="1" x="832"/>
        <item m="1" x="738"/>
        <item m="1" x="750"/>
        <item m="1" x="645"/>
        <item m="1" x="646"/>
        <item m="1" x="784"/>
        <item m="1" x="736"/>
        <item m="1" x="604"/>
        <item m="1" x="734"/>
        <item m="1" x="722"/>
        <item m="1" x="643"/>
        <item m="1" x="644"/>
        <item m="1" x="777"/>
        <item m="1" x="769"/>
        <item m="1" x="768"/>
        <item m="1" x="776"/>
        <item m="1" x="728"/>
        <item m="1" x="775"/>
        <item m="1" x="765"/>
        <item m="1" x="733"/>
        <item m="1" x="724"/>
        <item m="1" x="729"/>
        <item m="1" x="772"/>
        <item m="1" x="642"/>
        <item m="1" x="800"/>
        <item m="1" x="723"/>
        <item m="1" x="739"/>
        <item m="1" x="711"/>
        <item m="1" x="637"/>
        <item m="1" x="760"/>
        <item m="1" x="782"/>
        <item m="1" x="786"/>
        <item m="1" x="757"/>
        <item m="1" x="754"/>
        <item m="1" x="640"/>
        <item m="1" x="709"/>
        <item m="1" x="741"/>
        <item m="1" x="688"/>
        <item m="1" x="687"/>
        <item m="1" x="730"/>
        <item m="1" x="753"/>
        <item m="1" x="710"/>
        <item m="1" x="746"/>
        <item m="1" x="638"/>
        <item m="1" x="612"/>
        <item m="1" x="704"/>
        <item m="1" x="666"/>
        <item m="1" x="671"/>
        <item m="1" x="681"/>
        <item m="1" x="727"/>
        <item m="1" x="684"/>
        <item m="1" x="651"/>
        <item m="1" x="631"/>
        <item m="1" x="714"/>
        <item m="1" x="694"/>
        <item m="1" x="703"/>
        <item m="1" x="707"/>
        <item m="1" x="578"/>
        <item m="1" x="725"/>
        <item m="1" x="668"/>
        <item m="1" x="592"/>
        <item m="1" x="683"/>
        <item m="1" x="622"/>
        <item m="1" x="632"/>
        <item m="1" x="693"/>
        <item m="1" x="587"/>
        <item m="1" x="633"/>
        <item m="1" x="594"/>
        <item m="1" x="657"/>
        <item m="1" x="690"/>
        <item m="1" x="628"/>
        <item m="1" x="591"/>
        <item m="1" x="563"/>
        <item m="1" x="672"/>
        <item m="1" x="608"/>
        <item m="1" x="744"/>
        <item m="1" x="720"/>
        <item m="1" x="678"/>
        <item m="1" x="595"/>
        <item m="1" x="661"/>
        <item m="1" x="579"/>
        <item m="1" x="593"/>
        <item m="1" x="614"/>
        <item m="1" x="567"/>
        <item m="1" x="566"/>
        <item m="1" x="656"/>
        <item m="1" x="653"/>
        <item m="1" x="449"/>
        <item m="1" x="535"/>
        <item m="1" x="659"/>
        <item m="1" x="493"/>
        <item m="1" x="565"/>
        <item m="1" x="490"/>
        <item m="1" x="444"/>
        <item m="1" x="552"/>
        <item m="1" x="488"/>
        <item m="1" x="615"/>
        <item m="1" x="544"/>
        <item m="1" x="542"/>
        <item m="1" x="411"/>
        <item m="1" x="406"/>
        <item m="1" x="446"/>
        <item m="1" x="479"/>
        <item m="1" x="541"/>
        <item m="1" x="531"/>
        <item m="1" x="553"/>
        <item m="1" x="550"/>
        <item x="0"/>
        <item m="1" x="726"/>
        <item m="1" x="767"/>
        <item m="1" x="700"/>
        <item m="1" x="795"/>
        <item m="1" x="662"/>
        <item m="1" x="652"/>
        <item m="1" x="821"/>
        <item m="1" x="585"/>
        <item m="1" x="530"/>
        <item m="1" x="597"/>
        <item m="1" x="833"/>
        <item m="1" x="537"/>
        <item m="1" x="773"/>
        <item m="1" x="691"/>
        <item m="1" x="602"/>
        <item m="1" x="783"/>
        <item m="1" x="735"/>
        <item m="1" x="705"/>
        <item m="1" x="617"/>
        <item m="1" x="747"/>
        <item m="1" x="712"/>
        <item m="1" x="697"/>
        <item m="1" x="675"/>
        <item m="1" x="755"/>
        <item m="1" x="584"/>
        <item m="1" x="698"/>
        <item m="1" x="483"/>
        <item m="1" x="639"/>
        <item m="1" x="740"/>
        <item m="1" x="482"/>
        <item m="1" x="774"/>
        <item m="1" x="749"/>
        <item m="1" x="778"/>
        <item m="1" x="802"/>
        <item m="1" x="605"/>
        <item m="1" x="575"/>
        <item m="1" x="780"/>
        <item m="1" x="607"/>
        <item m="1" x="648"/>
        <item m="1" x="771"/>
        <item m="1" x="476"/>
        <item m="1" x="606"/>
        <item m="1" x="627"/>
        <item m="1" x="568"/>
        <item m="1" x="598"/>
        <item m="1" x="481"/>
        <item m="1" x="581"/>
        <item m="1" x="583"/>
        <item m="1" x="600"/>
        <item m="1" x="574"/>
        <item m="1" x="654"/>
        <item m="1" x="789"/>
        <item m="1" x="779"/>
        <item m="1" x="586"/>
        <item m="1" x="629"/>
        <item m="1" x="803"/>
        <item m="1" x="752"/>
        <item m="1" x="818"/>
        <item m="1" x="793"/>
        <item m="1" x="508"/>
        <item m="1" x="515"/>
        <item m="1" x="625"/>
        <item m="1" x="610"/>
        <item m="1" x="430"/>
        <item m="1" x="696"/>
        <item m="1" x="456"/>
        <item m="1" x="647"/>
        <item m="1" x="751"/>
        <item m="1" x="571"/>
        <item m="1" x="429"/>
        <item m="1" x="599"/>
        <item m="1" x="692"/>
        <item m="1" x="601"/>
        <item m="1" x="580"/>
        <item m="1" x="487"/>
        <item m="1" x="634"/>
        <item m="1" x="486"/>
        <item m="1" x="509"/>
        <item m="1" x="319"/>
        <item m="1" x="669"/>
        <item m="1" x="616"/>
        <item m="1" x="679"/>
        <item m="1" x="376"/>
        <item m="1" x="529"/>
        <item m="1" x="609"/>
        <item m="1" x="737"/>
        <item m="1" x="670"/>
        <item m="1" x="731"/>
        <item m="1" x="613"/>
        <item m="1" x="589"/>
        <item m="1" x="484"/>
        <item m="1" x="503"/>
        <item m="1" x="465"/>
        <item m="1" x="467"/>
        <item m="1" x="534"/>
        <item m="1" x="630"/>
        <item m="1" x="569"/>
        <item m="1" x="517"/>
        <item m="1" x="611"/>
        <item m="1" x="742"/>
        <item m="1" x="590"/>
        <item m="1" x="538"/>
        <item m="1" x="502"/>
        <item m="1" x="536"/>
        <item m="1" x="813"/>
        <item m="1" x="660"/>
        <item m="1" x="577"/>
        <item m="1" x="745"/>
        <item m="1" x="732"/>
        <item m="1" x="748"/>
        <item m="1" x="378"/>
        <item m="1" x="528"/>
        <item m="1" x="549"/>
        <item m="1" x="636"/>
        <item m="1" x="809"/>
        <item m="1" x="572"/>
        <item m="1" x="667"/>
        <item m="1" x="496"/>
        <item m="1" x="505"/>
        <item m="1" x="548"/>
        <item m="1" x="619"/>
        <item m="1" x="556"/>
        <item m="1" x="655"/>
        <item m="1" x="708"/>
        <item m="1" x="801"/>
        <item m="1" x="470"/>
        <item m="1" x="658"/>
        <item m="1" x="701"/>
        <item m="1" x="682"/>
        <item m="1" x="499"/>
        <item m="1" x="618"/>
        <item m="1" x="415"/>
        <item m="1" x="650"/>
        <item m="1" x="797"/>
        <item m="1" x="513"/>
        <item m="1" x="689"/>
        <item m="1" x="532"/>
        <item m="1" x="603"/>
        <item m="1" x="792"/>
        <item m="1" x="570"/>
        <item m="1" x="425"/>
        <item m="1" x="472"/>
        <item m="1" x="498"/>
        <item m="1" x="649"/>
        <item m="1" x="379"/>
        <item m="1" x="582"/>
        <item m="1" x="439"/>
        <item m="1" x="620"/>
        <item m="1" x="546"/>
        <item m="1" x="623"/>
        <item m="1" x="663"/>
        <item m="1" x="475"/>
        <item m="1" x="473"/>
        <item m="1" x="558"/>
        <item m="1" x="557"/>
        <item m="1" x="547"/>
        <item m="1" x="423"/>
        <item m="1" x="588"/>
        <item m="1" x="706"/>
        <item m="1" x="374"/>
        <item m="1" x="443"/>
        <item m="1" x="764"/>
        <item m="1" x="680"/>
        <item m="1" x="474"/>
        <item m="1" x="480"/>
        <item m="1" x="576"/>
        <item m="1" x="621"/>
        <item m="1" x="685"/>
        <item m="1" x="336"/>
        <item m="1" x="396"/>
        <item m="1" x="624"/>
        <item m="1" x="766"/>
        <item m="1" x="677"/>
        <item m="1" x="492"/>
        <item m="1" x="445"/>
        <item m="1" x="526"/>
        <item m="1" x="348"/>
        <item m="1" x="350"/>
        <item m="1" x="384"/>
        <item m="1" x="355"/>
        <item m="1" x="573"/>
        <item m="1" x="635"/>
        <item m="1" x="674"/>
        <item m="1" x="458"/>
        <item m="1" x="491"/>
        <item m="1" x="408"/>
        <item m="1" x="495"/>
        <item m="1" x="596"/>
        <item m="1" x="561"/>
        <item m="1" x="504"/>
        <item m="1" x="335"/>
        <item m="1" x="414"/>
        <item m="1" x="462"/>
        <item m="1" x="468"/>
        <item m="1" x="758"/>
        <item m="1" x="334"/>
        <item m="1" x="464"/>
        <item m="1" x="413"/>
        <item m="1" x="452"/>
        <item m="1" x="370"/>
        <item m="1" x="450"/>
        <item m="1" x="447"/>
        <item m="1" x="489"/>
        <item m="1" x="497"/>
        <item m="1" x="501"/>
        <item m="1" x="427"/>
        <item m="1" x="451"/>
        <item m="1" x="469"/>
        <item m="1" x="332"/>
        <item m="1" x="412"/>
        <item m="1" x="516"/>
        <item m="1" x="433"/>
        <item m="1" x="416"/>
        <item m="1" x="420"/>
        <item m="1" x="349"/>
        <item m="1" x="341"/>
        <item m="1" x="686"/>
        <item m="1" x="533"/>
        <item m="1" x="539"/>
        <item m="1" x="460"/>
        <item m="1" x="466"/>
        <item m="1" x="322"/>
        <item m="1" x="494"/>
        <item m="1" x="555"/>
        <item m="1" x="407"/>
        <item m="1" x="514"/>
        <item m="1" x="543"/>
        <item m="1" x="510"/>
        <item m="1" x="560"/>
        <item m="1" x="369"/>
        <item m="1" x="545"/>
        <item m="1" x="428"/>
        <item m="1" x="399"/>
        <item m="1" x="562"/>
        <item m="1" x="382"/>
        <item m="1" x="388"/>
        <item m="1" x="323"/>
        <item m="1" x="381"/>
        <item m="1" x="478"/>
        <item m="1" x="387"/>
        <item m="1" x="359"/>
        <item m="1" x="459"/>
        <item m="1" x="559"/>
        <item m="1" x="390"/>
        <item m="1" x="463"/>
        <item m="1" x="365"/>
        <item m="1" x="525"/>
        <item m="1" x="554"/>
        <item m="1" x="368"/>
        <item m="1" x="339"/>
        <item m="1" x="366"/>
        <item m="1" x="327"/>
        <item m="1" x="507"/>
        <item m="1" x="342"/>
        <item m="1" x="485"/>
        <item m="1" x="320"/>
        <item m="1" x="354"/>
        <item m="1" x="721"/>
        <item m="1" x="455"/>
        <item m="1" x="424"/>
        <item m="1" x="713"/>
        <item m="1" x="448"/>
        <item m="1" x="527"/>
        <item m="1" x="287"/>
        <item m="1" x="347"/>
        <item m="1" x="345"/>
        <item m="1" x="346"/>
        <item m="1" x="380"/>
        <item m="1" x="393"/>
        <item m="1" x="442"/>
        <item m="1" x="357"/>
        <item m="1" x="344"/>
        <item m="1" x="432"/>
        <item m="1" x="418"/>
        <item m="1" x="626"/>
        <item m="1" x="400"/>
        <item m="1" x="471"/>
        <item m="1" x="375"/>
        <item m="1" x="453"/>
        <item m="1" x="506"/>
        <item m="1" x="395"/>
        <item m="1" x="308"/>
        <item m="1" x="329"/>
        <item m="1" x="289"/>
        <item m="1" x="306"/>
        <item m="1" x="274"/>
        <item m="1" x="436"/>
        <item m="1" x="361"/>
        <item m="1" x="338"/>
        <item m="1" x="702"/>
        <item m="1" x="477"/>
        <item m="1" x="367"/>
        <item m="1" x="426"/>
        <item m="1" x="500"/>
        <item m="1" x="699"/>
        <item m="1" x="564"/>
        <item m="1" x="275"/>
        <item m="1" x="454"/>
        <item m="1" x="324"/>
        <item m="1" x="419"/>
        <item m="1" x="209"/>
        <item m="1" x="253"/>
        <item m="1" x="321"/>
        <item m="1" x="326"/>
        <item m="1" x="305"/>
        <item m="1" x="372"/>
        <item m="1" x="386"/>
        <item m="1" x="226"/>
        <item m="1" x="440"/>
        <item m="1" x="328"/>
        <item m="1" x="325"/>
        <item m="1" x="437"/>
        <item m="1" x="405"/>
        <item m="1" x="457"/>
        <item m="1" x="403"/>
        <item m="1" x="356"/>
        <item m="1" x="195"/>
        <item m="1" x="277"/>
        <item m="1" x="511"/>
        <item m="1" x="271"/>
        <item m="1" x="377"/>
        <item m="1" x="279"/>
        <item m="1" x="410"/>
        <item m="1" x="392"/>
        <item m="1" x="270"/>
        <item m="1" x="371"/>
        <item m="1" x="333"/>
        <item m="1" x="309"/>
        <item m="1" x="398"/>
        <item m="1" x="343"/>
        <item m="1" x="352"/>
        <item m="1" x="351"/>
        <item m="1" x="417"/>
        <item m="1" x="391"/>
        <item m="1" x="225"/>
        <item m="1" x="252"/>
        <item m="1" x="249"/>
        <item x="87"/>
        <item m="1" x="383"/>
        <item m="1" x="331"/>
        <item m="1" x="461"/>
        <item m="1" x="248"/>
        <item m="1" x="259"/>
        <item m="1" x="304"/>
        <item m="1" x="278"/>
        <item m="1" x="238"/>
        <item x="65"/>
        <item x="66"/>
        <item m="1" x="276"/>
        <item m="1" x="295"/>
        <item m="1" x="269"/>
        <item x="134"/>
        <item m="1" x="300"/>
        <item x="85"/>
        <item x="148"/>
        <item m="1" x="273"/>
        <item m="1" x="394"/>
        <item m="1" x="431"/>
        <item m="1" x="292"/>
        <item m="1" x="441"/>
        <item x="76"/>
        <item m="1" x="313"/>
        <item m="1" x="205"/>
        <item x="137"/>
        <item m="1" x="250"/>
        <item m="1" x="280"/>
        <item m="1" x="340"/>
        <item x="75"/>
        <item m="1" x="402"/>
        <item x="129"/>
        <item m="1" x="373"/>
        <item m="1" x="362"/>
        <item x="149"/>
        <item m="1" x="551"/>
        <item x="136"/>
        <item m="1" x="281"/>
        <item m="1" x="177"/>
        <item m="1" x="203"/>
        <item m="1" x="185"/>
        <item x="40"/>
        <item x="103"/>
        <item m="1" x="263"/>
        <item m="1" x="188"/>
        <item x="117"/>
        <item m="1" x="231"/>
        <item x="130"/>
        <item m="1" x="240"/>
        <item x="120"/>
        <item m="1" x="519"/>
        <item m="1" x="521"/>
        <item m="1" x="522"/>
        <item x="138"/>
        <item x="157"/>
        <item m="1" x="178"/>
        <item m="1" x="294"/>
        <item x="111"/>
        <item m="1" x="196"/>
        <item m="1" x="241"/>
        <item x="132"/>
        <item m="1" x="262"/>
        <item x="102"/>
        <item x="54"/>
        <item m="1" x="363"/>
        <item m="1" x="330"/>
        <item x="145"/>
        <item x="146"/>
        <item x="96"/>
        <item x="164"/>
        <item x="107"/>
        <item m="1" x="316"/>
        <item m="1" x="512"/>
        <item m="1" x="422"/>
        <item m="1" x="200"/>
        <item m="1" x="198"/>
        <item m="1" x="272"/>
        <item m="1" x="190"/>
        <item m="1" x="256"/>
        <item m="1" x="438"/>
        <item x="2"/>
        <item m="1" x="191"/>
        <item m="1" x="353"/>
        <item m="1" x="397"/>
        <item x="73"/>
        <item x="123"/>
        <item m="1" x="245"/>
        <item x="63"/>
        <item x="37"/>
        <item x="133"/>
        <item m="1" x="337"/>
        <item m="1" x="257"/>
        <item x="84"/>
        <item m="1" x="434"/>
        <item m="1" x="168"/>
        <item x="34"/>
        <item m="1" x="237"/>
        <item x="128"/>
        <item m="1" x="170"/>
        <item m="1" x="435"/>
        <item x="110"/>
        <item m="1" x="182"/>
        <item m="1" x="184"/>
        <item m="1" x="307"/>
        <item m="1" x="227"/>
        <item m="1" x="288"/>
        <item m="1" x="255"/>
        <item m="1" x="291"/>
        <item m="1" x="293"/>
        <item m="1" x="189"/>
        <item x="116"/>
        <item x="79"/>
        <item m="1" x="404"/>
        <item m="1" x="206"/>
        <item m="1" x="401"/>
        <item m="1" x="421"/>
        <item x="36"/>
        <item x="89"/>
        <item m="1" x="385"/>
        <item x="35"/>
        <item x="109"/>
        <item x="94"/>
        <item x="68"/>
        <item m="1" x="207"/>
        <item m="1" x="298"/>
        <item x="77"/>
        <item m="1" x="389"/>
        <item m="1" x="284"/>
        <item m="1" x="360"/>
        <item x="106"/>
        <item x="159"/>
        <item m="1" x="358"/>
        <item m="1" x="167"/>
        <item m="1" x="261"/>
        <item m="1" x="409"/>
        <item x="41"/>
        <item m="1" x="299"/>
        <item m="1" x="242"/>
        <item m="1" x="251"/>
        <item m="1" x="318"/>
        <item m="1" x="364"/>
        <item m="1" x="175"/>
        <item x="101"/>
        <item m="1" x="235"/>
        <item m="1" x="266"/>
        <item m="1" x="174"/>
        <item x="153"/>
        <item x="151"/>
        <item x="105"/>
        <item m="1" x="236"/>
        <item m="1" x="202"/>
        <item m="1" x="197"/>
        <item m="1" x="215"/>
        <item m="1" x="239"/>
        <item x="144"/>
        <item x="67"/>
        <item x="163"/>
        <item m="1" x="169"/>
        <item m="1" x="260"/>
        <item x="23"/>
        <item x="122"/>
        <item x="24"/>
        <item m="1" x="213"/>
        <item m="1" x="254"/>
        <item m="1" x="229"/>
        <item x="86"/>
        <item x="131"/>
        <item m="1" x="258"/>
        <item m="1" x="243"/>
        <item x="115"/>
        <item m="1" x="216"/>
        <item m="1" x="173"/>
        <item x="104"/>
        <item x="156"/>
        <item x="82"/>
        <item x="3"/>
        <item m="1" x="244"/>
        <item m="1" x="232"/>
        <item m="1" x="268"/>
        <item x="97"/>
        <item m="1" x="247"/>
        <item m="1" x="246"/>
        <item m="1" x="283"/>
        <item x="95"/>
        <item m="1" x="180"/>
        <item m="1" x="264"/>
        <item x="1"/>
        <item m="1" x="290"/>
        <item m="1" x="282"/>
        <item m="1" x="201"/>
        <item m="1" x="208"/>
        <item x="141"/>
        <item m="1" x="223"/>
        <item x="140"/>
        <item m="1" x="267"/>
        <item m="1" x="301"/>
        <item x="81"/>
        <item m="1" x="265"/>
        <item m="1" x="286"/>
        <item m="1" x="220"/>
        <item m="1" x="219"/>
        <item m="1" x="222"/>
        <item m="1" x="302"/>
        <item x="30"/>
        <item x="112"/>
        <item m="1" x="234"/>
        <item x="100"/>
        <item m="1" x="303"/>
        <item x="64"/>
        <item x="92"/>
        <item x="124"/>
        <item m="1" x="233"/>
        <item x="70"/>
        <item x="91"/>
        <item x="14"/>
        <item x="58"/>
        <item x="113"/>
        <item x="25"/>
        <item x="99"/>
        <item x="93"/>
        <item x="18"/>
        <item m="1" x="212"/>
        <item m="1" x="296"/>
        <item m="1" x="310"/>
        <item x="78"/>
        <item m="1" x="311"/>
        <item m="1" x="312"/>
        <item x="118"/>
        <item m="1" x="314"/>
        <item m="1" x="192"/>
        <item m="1" x="285"/>
        <item m="1" x="315"/>
        <item m="1" x="317"/>
        <item m="1" x="217"/>
        <item m="1" x="224"/>
        <item m="1" x="218"/>
        <item x="98"/>
        <item x="38"/>
        <item x="152"/>
        <item m="1" x="179"/>
        <item m="1" x="228"/>
        <item m="1" x="221"/>
        <item x="150"/>
        <item m="1" x="210"/>
        <item m="1" x="297"/>
        <item x="16"/>
        <item m="1" x="172"/>
        <item x="139"/>
        <item m="1" x="193"/>
        <item x="161"/>
        <item x="135"/>
        <item m="1" x="181"/>
        <item m="1" x="204"/>
        <item m="1" x="186"/>
        <item m="1" x="211"/>
        <item m="1" x="199"/>
        <item x="114"/>
        <item x="147"/>
        <item m="1" x="183"/>
        <item x="127"/>
        <item m="1" x="214"/>
        <item x="155"/>
        <item x="160"/>
        <item x="43"/>
        <item x="39"/>
        <item m="1" x="230"/>
        <item m="1" x="166"/>
        <item x="48"/>
        <item m="1" x="176"/>
        <item x="154"/>
        <item x="32"/>
        <item x="125"/>
        <item x="21"/>
        <item x="22"/>
        <item x="56"/>
        <item x="83"/>
        <item x="53"/>
        <item m="1" x="187"/>
        <item x="60"/>
        <item x="90"/>
        <item x="17"/>
        <item x="45"/>
        <item x="4"/>
        <item x="15"/>
        <item x="29"/>
        <item x="9"/>
        <item x="20"/>
        <item x="69"/>
        <item x="71"/>
        <item x="108"/>
        <item x="55"/>
        <item x="72"/>
        <item x="44"/>
        <item x="59"/>
        <item m="1" x="165"/>
        <item x="51"/>
        <item x="143"/>
        <item x="57"/>
        <item x="50"/>
        <item x="162"/>
        <item x="62"/>
        <item m="1" x="194"/>
        <item x="80"/>
        <item x="158"/>
        <item x="126"/>
        <item x="42"/>
        <item x="61"/>
        <item x="142"/>
        <item x="88"/>
        <item x="26"/>
        <item x="19"/>
        <item x="5"/>
        <item x="6"/>
        <item x="33"/>
        <item x="8"/>
        <item x="11"/>
        <item x="13"/>
        <item x="28"/>
        <item x="74"/>
        <item x="46"/>
        <item x="49"/>
        <item x="52"/>
        <item x="47"/>
        <item x="121"/>
        <item m="1" x="171"/>
        <item x="7"/>
        <item x="10"/>
        <item x="12"/>
        <item x="27"/>
        <item x="31"/>
        <item x="1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6"/>
  </rowFields>
  <rowItems count="305">
    <i>
      <x v="1"/>
      <x v="1"/>
      <x v="637"/>
    </i>
    <i r="2">
      <x v="773"/>
    </i>
    <i>
      <x v="2"/>
      <x v="31"/>
      <x v="609"/>
    </i>
    <i r="2">
      <x v="708"/>
    </i>
    <i r="2">
      <x v="715"/>
    </i>
    <i r="2">
      <x v="799"/>
    </i>
    <i r="2">
      <x v="820"/>
    </i>
    <i>
      <x v="5"/>
      <x v="90"/>
      <x v="629"/>
    </i>
    <i r="2">
      <x v="724"/>
    </i>
    <i r="2">
      <x v="735"/>
    </i>
    <i>
      <x v="12"/>
      <x v="129"/>
      <x v="606"/>
    </i>
    <i r="2">
      <x v="629"/>
    </i>
    <i r="2">
      <x v="649"/>
    </i>
    <i r="2">
      <x v="669"/>
    </i>
    <i r="2">
      <x v="708"/>
    </i>
    <i r="2">
      <x v="728"/>
    </i>
    <i r="2">
      <x v="745"/>
    </i>
    <i r="2">
      <x v="847"/>
    </i>
    <i r="2">
      <x v="877"/>
    </i>
    <i r="2">
      <x v="878"/>
    </i>
    <i>
      <x v="13"/>
      <x v="102"/>
      <x v="210"/>
    </i>
    <i>
      <x v="18"/>
      <x v="95"/>
      <x v="611"/>
    </i>
    <i r="2">
      <x v="745"/>
    </i>
    <i r="2">
      <x v="752"/>
    </i>
    <i r="2">
      <x v="820"/>
    </i>
    <i>
      <x v="25"/>
      <x v="110"/>
      <x v="798"/>
    </i>
    <i r="2">
      <x v="859"/>
    </i>
    <i>
      <x v="26"/>
      <x v="47"/>
      <x v="210"/>
    </i>
    <i>
      <x v="27"/>
      <x v="105"/>
      <x v="210"/>
    </i>
    <i>
      <x v="28"/>
      <x v="139"/>
      <x v="210"/>
    </i>
    <i r="2">
      <x v="755"/>
    </i>
    <i r="2">
      <x v="767"/>
    </i>
    <i r="2">
      <x v="811"/>
    </i>
    <i r="2">
      <x v="821"/>
    </i>
    <i r="2">
      <x v="874"/>
    </i>
    <i r="2">
      <x v="876"/>
    </i>
    <i>
      <x v="31"/>
      <x v="125"/>
      <x v="210"/>
    </i>
    <i>
      <x v="32"/>
      <x v="25"/>
      <x v="557"/>
    </i>
    <i r="2">
      <x v="558"/>
    </i>
    <i r="2">
      <x v="636"/>
    </i>
    <i r="2">
      <x v="671"/>
    </i>
    <i r="2">
      <x v="757"/>
    </i>
    <i r="2">
      <x v="808"/>
    </i>
    <i>
      <x v="34"/>
      <x v="75"/>
      <x v="791"/>
    </i>
    <i r="2">
      <x v="838"/>
    </i>
    <i r="2">
      <x v="839"/>
    </i>
    <i>
      <x v="35"/>
      <x v="76"/>
      <x v="740"/>
    </i>
    <i r="2">
      <x v="742"/>
    </i>
    <i r="2">
      <x v="787"/>
    </i>
    <i r="2">
      <x v="791"/>
    </i>
    <i r="2">
      <x v="838"/>
    </i>
    <i r="2">
      <x v="839"/>
    </i>
    <i r="2">
      <x v="840"/>
    </i>
    <i r="2">
      <x v="842"/>
    </i>
    <i r="2">
      <x v="844"/>
    </i>
    <i>
      <x v="36"/>
      <x v="74"/>
      <x v="839"/>
    </i>
    <i r="2">
      <x v="844"/>
    </i>
    <i>
      <x v="52"/>
      <x v="77"/>
      <x v="816"/>
    </i>
    <i r="2">
      <x v="821"/>
    </i>
    <i r="2">
      <x v="825"/>
    </i>
    <i r="2">
      <x v="864"/>
    </i>
    <i r="2">
      <x v="865"/>
    </i>
    <i>
      <x v="55"/>
      <x v="78"/>
      <x v="821"/>
    </i>
    <i r="2">
      <x v="822"/>
    </i>
    <i>
      <x v="57"/>
      <x v="156"/>
      <x v="709"/>
    </i>
    <i r="2">
      <x v="722"/>
    </i>
    <i r="2">
      <x v="768"/>
    </i>
    <i r="2">
      <x v="806"/>
    </i>
    <i r="2">
      <x v="861"/>
    </i>
    <i r="2">
      <x v="862"/>
    </i>
    <i r="2">
      <x v="866"/>
    </i>
    <i r="2">
      <x v="871"/>
    </i>
    <i>
      <x v="58"/>
      <x v="151"/>
      <x v="827"/>
    </i>
    <i>
      <x v="61"/>
      <x v="94"/>
      <x v="863"/>
    </i>
    <i>
      <x v="62"/>
      <x v="93"/>
      <x v="834"/>
    </i>
    <i r="2">
      <x v="858"/>
    </i>
    <i r="2">
      <x v="863"/>
    </i>
    <i>
      <x v="64"/>
      <x v="54"/>
      <x v="848"/>
    </i>
    <i>
      <x v="65"/>
      <x v="63"/>
      <x v="794"/>
    </i>
    <i>
      <x v="66"/>
      <x v="62"/>
      <x v="763"/>
    </i>
    <i r="2">
      <x v="794"/>
    </i>
    <i>
      <x v="67"/>
      <x v="38"/>
      <x v="638"/>
    </i>
    <i r="2">
      <x v="794"/>
    </i>
    <i>
      <x v="68"/>
      <x v="39"/>
      <x v="562"/>
    </i>
    <i>
      <x v="72"/>
      <x v="213"/>
      <x v="590"/>
    </i>
    <i>
      <x v="79"/>
      <x v="115"/>
      <x v="823"/>
    </i>
    <i r="2">
      <x v="828"/>
    </i>
    <i r="2">
      <x v="866"/>
    </i>
    <i>
      <x v="80"/>
      <x v="128"/>
      <x v="764"/>
    </i>
    <i r="2">
      <x v="877"/>
    </i>
    <i r="2">
      <x v="878"/>
    </i>
    <i r="2">
      <x v="879"/>
    </i>
    <i>
      <x v="82"/>
      <x v="72"/>
      <x v="812"/>
    </i>
    <i>
      <x v="84"/>
      <x v="138"/>
      <x v="580"/>
    </i>
    <i r="2">
      <x v="585"/>
    </i>
    <i r="2">
      <x v="602"/>
    </i>
    <i r="2">
      <x v="646"/>
    </i>
    <i r="2">
      <x v="776"/>
    </i>
    <i r="2">
      <x v="854"/>
    </i>
    <i>
      <x v="88"/>
      <x v="137"/>
      <x v="210"/>
    </i>
    <i r="2">
      <x v="571"/>
    </i>
    <i r="2">
      <x v="578"/>
    </i>
    <i>
      <x v="90"/>
      <x v="17"/>
      <x v="210"/>
    </i>
    <i r="2">
      <x v="678"/>
    </i>
    <i r="2">
      <x v="721"/>
    </i>
    <i r="2">
      <x v="834"/>
    </i>
    <i r="2">
      <x v="860"/>
    </i>
    <i r="2">
      <x v="861"/>
    </i>
    <i r="2">
      <x v="862"/>
    </i>
    <i r="2">
      <x v="866"/>
    </i>
    <i r="2">
      <x v="871"/>
    </i>
    <i r="2">
      <x v="879"/>
    </i>
    <i>
      <x v="92"/>
      <x v="148"/>
      <x v="831"/>
    </i>
    <i>
      <x v="95"/>
      <x v="21"/>
      <x v="666"/>
    </i>
    <i r="2">
      <x v="670"/>
    </i>
    <i r="2">
      <x v="753"/>
    </i>
    <i r="2">
      <x v="758"/>
    </i>
    <i r="2">
      <x v="762"/>
    </i>
    <i r="2">
      <x v="765"/>
    </i>
    <i r="2">
      <x v="768"/>
    </i>
    <i r="2">
      <x v="799"/>
    </i>
    <i r="2">
      <x v="835"/>
    </i>
    <i r="2">
      <x v="856"/>
    </i>
    <i>
      <x v="96"/>
      <x v="145"/>
      <x v="590"/>
    </i>
    <i r="2">
      <x v="596"/>
    </i>
    <i r="2">
      <x v="636"/>
    </i>
    <i r="2">
      <x v="671"/>
    </i>
    <i r="2">
      <x v="786"/>
    </i>
    <i r="2">
      <x v="867"/>
    </i>
    <i>
      <x v="98"/>
      <x v="141"/>
      <x v="574"/>
    </i>
    <i r="2">
      <x v="633"/>
    </i>
    <i r="2">
      <x v="665"/>
    </i>
    <i r="2">
      <x v="668"/>
    </i>
    <i>
      <x v="100"/>
      <x v="71"/>
      <x v="832"/>
    </i>
    <i>
      <x v="101"/>
      <x v="133"/>
      <x v="735"/>
    </i>
    <i>
      <x v="104"/>
      <x v="126"/>
      <x v="761"/>
    </i>
    <i>
      <x v="108"/>
      <x v="69"/>
      <x v="629"/>
    </i>
    <i r="2">
      <x v="724"/>
    </i>
    <i r="2">
      <x v="759"/>
    </i>
    <i r="2">
      <x v="833"/>
    </i>
    <i r="2">
      <x v="834"/>
    </i>
    <i r="2">
      <x v="836"/>
    </i>
    <i r="2">
      <x v="859"/>
    </i>
    <i>
      <x v="110"/>
      <x v="24"/>
      <x v="629"/>
    </i>
    <i r="2">
      <x v="724"/>
    </i>
    <i r="2">
      <x v="735"/>
    </i>
    <i r="2">
      <x v="766"/>
    </i>
    <i r="2">
      <x v="859"/>
    </i>
    <i>
      <x v="111"/>
      <x v="24"/>
      <x v="644"/>
    </i>
    <i r="2">
      <x v="752"/>
    </i>
    <i r="2">
      <x v="818"/>
    </i>
    <i r="2">
      <x v="819"/>
    </i>
    <i r="2">
      <x v="820"/>
    </i>
    <i>
      <x v="113"/>
      <x v="150"/>
      <x v="752"/>
    </i>
    <i r="2">
      <x v="828"/>
    </i>
    <i r="2">
      <x v="857"/>
    </i>
    <i>
      <x v="114"/>
      <x v="22"/>
      <x v="808"/>
    </i>
    <i r="2">
      <x v="834"/>
    </i>
    <i>
      <x v="115"/>
      <x v="96"/>
      <x v="859"/>
    </i>
    <i>
      <x v="117"/>
      <x v="134"/>
      <x v="833"/>
    </i>
    <i>
      <x v="118"/>
      <x v="12"/>
      <x v="834"/>
    </i>
    <i>
      <x v="121"/>
      <x v="58"/>
      <x v="769"/>
    </i>
    <i r="2">
      <x v="794"/>
    </i>
    <i r="2">
      <x v="829"/>
    </i>
    <i>
      <x v="122"/>
      <x v="60"/>
      <x v="708"/>
    </i>
    <i>
      <x v="124"/>
      <x v="67"/>
      <x v="565"/>
    </i>
    <i r="2">
      <x v="832"/>
    </i>
    <i>
      <x v="128"/>
      <x v="144"/>
      <x v="598"/>
    </i>
    <i r="2">
      <x v="684"/>
    </i>
    <i r="2">
      <x v="813"/>
    </i>
    <i>
      <x v="131"/>
      <x v="107"/>
      <x v="210"/>
    </i>
    <i>
      <x v="134"/>
      <x v="53"/>
      <x v="691"/>
    </i>
    <i r="2">
      <x v="704"/>
    </i>
    <i r="2">
      <x v="805"/>
    </i>
    <i r="2">
      <x v="835"/>
    </i>
    <i r="2">
      <x v="855"/>
    </i>
    <i>
      <x v="135"/>
      <x v="59"/>
      <x v="617"/>
    </i>
    <i r="2">
      <x v="710"/>
    </i>
    <i r="2">
      <x v="732"/>
    </i>
    <i>
      <x v="137"/>
      <x v="16"/>
      <x v="764"/>
    </i>
    <i>
      <x v="139"/>
      <x v="140"/>
      <x v="590"/>
    </i>
    <i r="2">
      <x v="619"/>
    </i>
    <i r="2">
      <x v="674"/>
    </i>
    <i r="2">
      <x v="854"/>
    </i>
    <i>
      <x v="141"/>
      <x v="6"/>
      <x v="603"/>
    </i>
    <i r="2">
      <x v="703"/>
    </i>
    <i r="2">
      <x v="710"/>
    </i>
    <i>
      <x v="143"/>
      <x v="35"/>
      <x v="763"/>
    </i>
    <i>
      <x v="145"/>
      <x v="32"/>
      <x v="759"/>
    </i>
    <i r="2">
      <x v="765"/>
    </i>
    <i>
      <x v="146"/>
      <x v="36"/>
      <x v="612"/>
    </i>
    <i>
      <x v="153"/>
      <x v="41"/>
      <x v="767"/>
    </i>
    <i r="2">
      <x v="827"/>
    </i>
    <i>
      <x v="155"/>
      <x v="50"/>
      <x v="696"/>
    </i>
    <i r="2">
      <x v="723"/>
    </i>
    <i r="2">
      <x v="849"/>
    </i>
    <i r="2">
      <x v="860"/>
    </i>
    <i r="2">
      <x v="862"/>
    </i>
    <i>
      <x v="156"/>
      <x v="43"/>
      <x v="827"/>
    </i>
    <i>
      <x v="161"/>
      <x v="136"/>
      <x v="618"/>
    </i>
    <i>
      <x v="162"/>
      <x v="135"/>
      <x v="759"/>
    </i>
    <i r="2">
      <x v="763"/>
    </i>
    <i r="2">
      <x v="833"/>
    </i>
    <i>
      <x v="163"/>
      <x v="13"/>
      <x v="745"/>
    </i>
    <i>
      <x v="164"/>
      <x v="23"/>
      <x v="705"/>
    </i>
    <i r="2">
      <x v="763"/>
    </i>
    <i r="2">
      <x v="808"/>
    </i>
    <i r="2">
      <x v="833"/>
    </i>
    <i>
      <x v="165"/>
      <x v="87"/>
      <x v="830"/>
    </i>
    <i r="2">
      <x v="831"/>
    </i>
    <i r="2">
      <x v="837"/>
    </i>
    <i r="2">
      <x v="838"/>
    </i>
    <i r="2">
      <x v="839"/>
    </i>
    <i r="2">
      <x v="840"/>
    </i>
    <i r="2">
      <x v="841"/>
    </i>
    <i r="2">
      <x v="842"/>
    </i>
    <i r="2">
      <x v="844"/>
    </i>
    <i r="2">
      <x v="846"/>
    </i>
    <i r="2">
      <x v="864"/>
    </i>
    <i r="2">
      <x v="865"/>
    </i>
    <i r="2">
      <x v="868"/>
    </i>
    <i r="2">
      <x v="869"/>
    </i>
    <i r="2">
      <x v="870"/>
    </i>
    <i r="2">
      <x v="874"/>
    </i>
    <i r="2">
      <x v="875"/>
    </i>
    <i r="2">
      <x v="876"/>
    </i>
    <i>
      <x v="169"/>
      <x v="42"/>
      <x v="764"/>
    </i>
    <i r="2">
      <x v="785"/>
    </i>
    <i r="2">
      <x v="810"/>
    </i>
    <i r="2">
      <x v="823"/>
    </i>
    <i r="2">
      <x v="824"/>
    </i>
    <i>
      <x v="170"/>
      <x v="66"/>
      <x v="832"/>
    </i>
    <i>
      <x v="172"/>
      <x v="15"/>
      <x v="679"/>
    </i>
    <i r="2">
      <x v="695"/>
    </i>
    <i r="2">
      <x v="761"/>
    </i>
    <i r="2">
      <x v="810"/>
    </i>
    <i r="2">
      <x v="860"/>
    </i>
    <i r="2">
      <x v="862"/>
    </i>
    <i r="2">
      <x v="866"/>
    </i>
    <i r="2">
      <x v="879"/>
    </i>
    <i>
      <x v="174"/>
      <x/>
      <x v="210"/>
    </i>
    <i r="1">
      <x v="157"/>
      <x v="210"/>
    </i>
    <i>
      <x v="177"/>
      <x v="94"/>
      <x v="769"/>
    </i>
    <i>
      <x v="180"/>
      <x v="162"/>
      <x v="548"/>
    </i>
    <i r="2">
      <x v="564"/>
    </i>
    <i r="2">
      <x v="714"/>
    </i>
    <i>
      <x v="184"/>
      <x v="165"/>
      <x v="752"/>
    </i>
    <i r="2">
      <x v="820"/>
    </i>
    <i>
      <x v="185"/>
      <x v="166"/>
      <x v="644"/>
    </i>
    <i>
      <x v="187"/>
      <x v="168"/>
      <x v="619"/>
    </i>
    <i r="2">
      <x v="660"/>
    </i>
    <i>
      <x v="191"/>
      <x v="172"/>
      <x v="714"/>
    </i>
    <i>
      <x v="198"/>
      <x v="176"/>
      <x v="845"/>
    </i>
    <i>
      <x v="203"/>
      <x v="181"/>
      <x v="697"/>
    </i>
    <i r="2">
      <x v="723"/>
    </i>
    <i r="2">
      <x v="851"/>
    </i>
    <i r="2">
      <x v="871"/>
    </i>
    <i>
      <x v="213"/>
      <x v="186"/>
      <x v="864"/>
    </i>
    <i r="2">
      <x v="865"/>
    </i>
    <i r="2">
      <x v="874"/>
    </i>
    <i r="2">
      <x v="875"/>
    </i>
    <i r="2">
      <x v="876"/>
    </i>
    <i>
      <x v="215"/>
      <x v="187"/>
      <x v="558"/>
    </i>
    <i r="2">
      <x v="564"/>
    </i>
    <i r="2">
      <x v="641"/>
    </i>
    <i>
      <x v="219"/>
      <x v="190"/>
      <x v="210"/>
    </i>
    <i>
      <x v="225"/>
      <x v="194"/>
      <x v="629"/>
    </i>
    <i r="2">
      <x v="724"/>
    </i>
    <i r="2">
      <x v="735"/>
    </i>
    <i>
      <x v="226"/>
      <x v="195"/>
      <x v="824"/>
    </i>
    <i r="2">
      <x v="827"/>
    </i>
    <i r="2">
      <x v="851"/>
    </i>
    <i r="2">
      <x v="855"/>
    </i>
    <i>
      <x v="228"/>
      <x v="197"/>
      <x v="583"/>
    </i>
    <i r="2">
      <x v="758"/>
    </i>
    <i r="2">
      <x v="820"/>
    </i>
    <i>
      <x v="229"/>
      <x v="198"/>
      <x v="796"/>
    </i>
    <i>
      <x v="230"/>
      <x v="199"/>
      <x v="591"/>
    </i>
    <i r="2">
      <x v="752"/>
    </i>
    <i r="2">
      <x v="758"/>
    </i>
    <i r="2">
      <x v="829"/>
    </i>
    <i>
      <x v="231"/>
      <x v="200"/>
      <x v="634"/>
    </i>
    <i r="2">
      <x v="704"/>
    </i>
    <i r="2">
      <x v="794"/>
    </i>
    <i r="2">
      <x v="827"/>
    </i>
    <i r="2">
      <x v="852"/>
    </i>
    <i r="2">
      <x v="853"/>
    </i>
    <i r="2">
      <x v="878"/>
    </i>
    <i>
      <x v="235"/>
      <x v="194"/>
      <x v="819"/>
    </i>
    <i>
      <x v="240"/>
      <x v="205"/>
      <x v="858"/>
    </i>
    <i>
      <x v="241"/>
      <x v="208"/>
      <x v="615"/>
    </i>
    <i r="2">
      <x v="616"/>
    </i>
    <i>
      <x v="242"/>
      <x v="207"/>
      <x v="210"/>
    </i>
    <i>
      <x v="244"/>
      <x v="206"/>
      <x v="824"/>
    </i>
    <i r="2">
      <x v="827"/>
    </i>
    <i>
      <x v="245"/>
      <x v="210"/>
      <x v="718"/>
    </i>
    <i r="2">
      <x v="872"/>
    </i>
    <i>
      <x v="246"/>
      <x v="211"/>
      <x v="594"/>
    </i>
    <i r="2">
      <x v="644"/>
    </i>
    <i>
      <x v="247"/>
      <x v="212"/>
      <x v="659"/>
    </i>
    <i r="2">
      <x v="854"/>
    </i>
    <i>
      <x v="249"/>
      <x v="214"/>
      <x v="644"/>
    </i>
    <i r="2">
      <x v="765"/>
    </i>
    <i>
      <x v="254"/>
      <x v="206"/>
      <x v="823"/>
    </i>
    <i t="grand">
      <x/>
    </i>
  </rowItems>
  <colItems count="1">
    <i/>
  </colItems>
  <formats count="9">
    <format dxfId="77">
      <pivotArea field="1" type="button" dataOnly="0" labelOnly="1" outline="0" fieldPosition="0"/>
    </format>
    <format dxfId="76">
      <pivotArea field="2" type="button" dataOnly="0" labelOnly="1" outline="0" fieldPosition="0"/>
    </format>
    <format dxfId="75">
      <pivotArea field="6" type="button" dataOnly="0" labelOnly="1" outline="0" fieldPosition="0"/>
    </format>
    <format dxfId="74">
      <pivotArea field="1" type="button" dataOnly="0" labelOnly="1" outline="0" fieldPosition="0"/>
    </format>
    <format dxfId="73">
      <pivotArea field="6" type="button" dataOnly="0" labelOnly="1" outline="0" fieldPosition="0"/>
    </format>
    <format dxfId="72">
      <pivotArea field="2" type="button" dataOnly="0" labelOnly="1" outline="0" fieldPosition="0"/>
    </format>
    <format dxfId="71">
      <pivotArea field="1" type="button" dataOnly="0" labelOnly="1" outline="0" fieldPosition="0"/>
    </format>
    <format dxfId="70">
      <pivotArea field="2" type="button" dataOnly="0" labelOnly="1" outline="0" fieldPosition="0"/>
    </format>
    <format dxfId="69">
      <pivotArea field="6" type="button" dataOnly="0" labelOnly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00000000-0013-0000-FFFF-FFFF01000000}" sourceName="Estado">
  <pivotTables>
    <pivotTable tabId="18" name="Tabla dinámica1"/>
  </pivotTables>
  <data>
    <tabular pivotCacheId="1">
      <items count="8">
        <i x="0" s="1"/>
        <i x="1" s="1"/>
        <i x="2" s="1"/>
        <i x="5" s="1"/>
        <i x="4" s="1"/>
        <i x="3" s="1"/>
        <i x="6" s="1"/>
        <i x="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" xr10:uid="{00000000-0014-0000-FFFF-FFFF01000000}" cache="SegmentaciónDeDatos_Estado" caption="Estado" style="Estilo de segmentación de datos 2" rowHeight="2412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8"/>
  <dimension ref="A1:AE945"/>
  <sheetViews>
    <sheetView showGridLines="0" zoomScale="85" zoomScaleNormal="85" workbookViewId="0">
      <pane ySplit="4" topLeftCell="A5" activePane="bottomLeft" state="frozen"/>
      <selection pane="bottomLeft" activeCell="A3" sqref="A3"/>
    </sheetView>
  </sheetViews>
  <sheetFormatPr baseColWidth="10" defaultColWidth="11.42578125" defaultRowHeight="15"/>
  <cols>
    <col min="1" max="1" width="8.85546875" customWidth="1"/>
    <col min="2" max="2" width="6" customWidth="1"/>
    <col min="3" max="3" width="8.28515625" customWidth="1"/>
    <col min="4" max="4" width="12.85546875" customWidth="1"/>
    <col min="5" max="5" width="7.140625" customWidth="1"/>
    <col min="6" max="6" width="36.28515625" customWidth="1"/>
    <col min="7" max="7" width="7.140625" customWidth="1"/>
    <col min="8" max="8" width="5.5703125" customWidth="1"/>
    <col min="9" max="9" width="9.42578125" customWidth="1"/>
    <col min="11" max="11" width="9" customWidth="1"/>
    <col min="12" max="12" width="18.28515625" customWidth="1"/>
    <col min="13" max="13" width="8.42578125" customWidth="1"/>
    <col min="14" max="14" width="28.85546875" customWidth="1"/>
    <col min="15" max="16" width="12.42578125" customWidth="1"/>
    <col min="17" max="17" width="18.140625" customWidth="1"/>
    <col min="18" max="18" width="10.42578125" customWidth="1"/>
    <col min="19" max="19" width="9.42578125" customWidth="1"/>
    <col min="20" max="20" width="10.7109375" customWidth="1"/>
    <col min="21" max="21" width="8.5703125" customWidth="1"/>
    <col min="22" max="22" width="13.28515625" customWidth="1"/>
    <col min="23" max="23" width="8.7109375" customWidth="1"/>
    <col min="24" max="25" width="11" customWidth="1"/>
    <col min="26" max="27" width="8.28515625" customWidth="1"/>
    <col min="28" max="28" width="8.7109375" customWidth="1"/>
    <col min="29" max="29" width="9" customWidth="1"/>
    <col min="30" max="30" width="10.85546875" customWidth="1"/>
    <col min="31" max="31" width="5.140625" customWidth="1"/>
  </cols>
  <sheetData>
    <row r="1" spans="1:31">
      <c r="A1" s="207"/>
    </row>
    <row r="2" spans="1:31">
      <c r="A2" s="208"/>
      <c r="C2" s="209"/>
    </row>
    <row r="3" spans="1:31"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</row>
    <row r="4" spans="1:31" ht="45">
      <c r="A4" s="12" t="s">
        <v>0</v>
      </c>
      <c r="B4" s="12" t="s">
        <v>1</v>
      </c>
      <c r="C4" s="12" t="s">
        <v>2</v>
      </c>
      <c r="D4" s="210" t="s">
        <v>3</v>
      </c>
      <c r="E4" s="210" t="s">
        <v>4</v>
      </c>
      <c r="F4" s="210" t="s">
        <v>5</v>
      </c>
      <c r="G4" s="210" t="s">
        <v>6</v>
      </c>
      <c r="H4" s="210" t="s">
        <v>7</v>
      </c>
      <c r="I4" s="210" t="s">
        <v>8</v>
      </c>
      <c r="J4" s="210" t="s">
        <v>9</v>
      </c>
      <c r="K4" s="210" t="s">
        <v>10</v>
      </c>
      <c r="L4" s="210" t="s">
        <v>11</v>
      </c>
      <c r="M4" s="210" t="s">
        <v>12</v>
      </c>
      <c r="N4" s="211" t="s">
        <v>13</v>
      </c>
      <c r="O4" s="211" t="s">
        <v>14</v>
      </c>
      <c r="P4" s="211" t="s">
        <v>15</v>
      </c>
      <c r="Q4" s="211" t="s">
        <v>16</v>
      </c>
      <c r="R4" s="211" t="s">
        <v>17</v>
      </c>
      <c r="S4" s="211" t="s">
        <v>18</v>
      </c>
      <c r="T4" s="212" t="s">
        <v>19</v>
      </c>
      <c r="U4" s="211" t="s">
        <v>20</v>
      </c>
      <c r="V4" s="211" t="s">
        <v>21</v>
      </c>
      <c r="W4" s="211" t="s">
        <v>22</v>
      </c>
      <c r="X4" s="213" t="s">
        <v>23</v>
      </c>
      <c r="Y4" s="213" t="s">
        <v>24</v>
      </c>
      <c r="Z4" s="214" t="s">
        <v>25</v>
      </c>
      <c r="AA4" s="214" t="s">
        <v>26</v>
      </c>
      <c r="AB4" s="214" t="s">
        <v>27</v>
      </c>
      <c r="AC4" s="215" t="s">
        <v>28</v>
      </c>
      <c r="AD4" s="215" t="s">
        <v>29</v>
      </c>
      <c r="AE4" s="215" t="s">
        <v>30</v>
      </c>
    </row>
    <row r="5" spans="1:31">
      <c r="A5" s="3">
        <v>1</v>
      </c>
      <c r="B5" s="3">
        <v>1</v>
      </c>
      <c r="C5" s="3">
        <v>20</v>
      </c>
      <c r="D5" s="290" t="s">
        <v>2746</v>
      </c>
      <c r="E5" s="291" t="s">
        <v>1049</v>
      </c>
      <c r="F5" s="104" t="s">
        <v>2735</v>
      </c>
      <c r="G5" s="105">
        <v>0</v>
      </c>
      <c r="H5" s="105"/>
      <c r="I5" s="105"/>
      <c r="J5" s="106"/>
      <c r="K5" s="448" t="s">
        <v>39</v>
      </c>
      <c r="L5" s="105" t="s">
        <v>39</v>
      </c>
      <c r="M5" s="109" t="s">
        <v>39</v>
      </c>
      <c r="N5" s="343"/>
      <c r="O5" s="105" t="s">
        <v>73</v>
      </c>
      <c r="P5" s="110" t="s">
        <v>35</v>
      </c>
      <c r="Q5" s="111" t="s">
        <v>39</v>
      </c>
      <c r="R5" s="112">
        <v>0</v>
      </c>
      <c r="S5" s="112">
        <v>0</v>
      </c>
      <c r="T5" s="116">
        <v>0</v>
      </c>
      <c r="U5" s="110">
        <v>25</v>
      </c>
      <c r="V5" s="110" t="s">
        <v>354</v>
      </c>
      <c r="W5" s="110">
        <v>0</v>
      </c>
      <c r="X5" s="280" t="s">
        <v>37</v>
      </c>
      <c r="Y5" s="280" t="s">
        <v>37</v>
      </c>
      <c r="Z5" s="280" t="s">
        <v>38</v>
      </c>
      <c r="AA5" s="280" t="s">
        <v>38</v>
      </c>
      <c r="AB5" s="280" t="s">
        <v>38</v>
      </c>
      <c r="AC5" s="280" t="s">
        <v>37</v>
      </c>
      <c r="AD5" s="281">
        <v>0</v>
      </c>
      <c r="AE5" s="280" t="s">
        <v>39</v>
      </c>
    </row>
    <row r="6" spans="1:31">
      <c r="A6" s="3">
        <v>1</v>
      </c>
      <c r="B6" s="3">
        <v>1</v>
      </c>
      <c r="C6" s="3">
        <v>10</v>
      </c>
      <c r="D6" s="290" t="s">
        <v>2544</v>
      </c>
      <c r="E6" s="346" t="s">
        <v>31</v>
      </c>
      <c r="F6" s="104" t="s">
        <v>32</v>
      </c>
      <c r="G6" s="105">
        <v>21</v>
      </c>
      <c r="H6" s="105"/>
      <c r="I6" s="105"/>
      <c r="J6" s="106">
        <v>46241</v>
      </c>
      <c r="K6" s="448">
        <v>57</v>
      </c>
      <c r="L6" s="105" t="s">
        <v>215</v>
      </c>
      <c r="M6" s="109">
        <v>0.31666666666666665</v>
      </c>
      <c r="N6" s="343"/>
      <c r="O6" s="460"/>
      <c r="P6" s="110" t="s">
        <v>39</v>
      </c>
      <c r="Q6" s="111">
        <v>46061</v>
      </c>
      <c r="R6" s="112">
        <v>2520</v>
      </c>
      <c r="S6" s="112">
        <v>30240</v>
      </c>
      <c r="T6" s="116">
        <v>181.44</v>
      </c>
      <c r="U6" s="110">
        <v>12026</v>
      </c>
      <c r="V6" s="110" t="s">
        <v>36</v>
      </c>
      <c r="W6" s="110">
        <v>180</v>
      </c>
      <c r="X6" s="280" t="s">
        <v>37</v>
      </c>
      <c r="Y6" s="280" t="s">
        <v>38</v>
      </c>
      <c r="Z6" s="280" t="s">
        <v>37</v>
      </c>
      <c r="AA6" s="280" t="s">
        <v>38</v>
      </c>
      <c r="AB6" s="280" t="s">
        <v>38</v>
      </c>
      <c r="AC6" s="280" t="s">
        <v>37</v>
      </c>
      <c r="AD6" s="281">
        <v>46211</v>
      </c>
      <c r="AE6" s="280" t="s">
        <v>39</v>
      </c>
    </row>
    <row r="7" spans="1:31">
      <c r="A7" s="3">
        <v>1</v>
      </c>
      <c r="B7" s="3">
        <v>2</v>
      </c>
      <c r="C7" s="3">
        <v>10</v>
      </c>
      <c r="D7" s="290" t="s">
        <v>2513</v>
      </c>
      <c r="E7" s="337" t="s">
        <v>31</v>
      </c>
      <c r="F7" s="104" t="s">
        <v>32</v>
      </c>
      <c r="G7" s="515">
        <v>21</v>
      </c>
      <c r="H7" s="515">
        <v>118</v>
      </c>
      <c r="I7" s="515"/>
      <c r="J7" s="516">
        <v>46242</v>
      </c>
      <c r="K7" s="448">
        <v>58</v>
      </c>
      <c r="L7" s="105" t="s">
        <v>215</v>
      </c>
      <c r="M7" s="109">
        <v>0.32222222222222224</v>
      </c>
      <c r="N7" s="294"/>
      <c r="O7" s="460"/>
      <c r="P7" s="110" t="s">
        <v>39</v>
      </c>
      <c r="Q7" s="111">
        <v>46062</v>
      </c>
      <c r="R7" s="112">
        <v>2638</v>
      </c>
      <c r="S7" s="112">
        <v>31656</v>
      </c>
      <c r="T7" s="116">
        <v>189.93600000000001</v>
      </c>
      <c r="U7" s="110">
        <v>12026</v>
      </c>
      <c r="V7" s="110" t="s">
        <v>36</v>
      </c>
      <c r="W7" s="110">
        <v>180</v>
      </c>
      <c r="X7" s="280" t="s">
        <v>37</v>
      </c>
      <c r="Y7" s="280" t="s">
        <v>38</v>
      </c>
      <c r="Z7" s="280" t="s">
        <v>37</v>
      </c>
      <c r="AA7" s="280" t="s">
        <v>38</v>
      </c>
      <c r="AB7" s="280" t="s">
        <v>38</v>
      </c>
      <c r="AC7" s="280" t="s">
        <v>37</v>
      </c>
      <c r="AD7" s="281">
        <v>46212</v>
      </c>
      <c r="AE7" s="280" t="s">
        <v>39</v>
      </c>
    </row>
    <row r="8" spans="1:31">
      <c r="A8" s="3" t="s">
        <v>39</v>
      </c>
      <c r="B8" s="3">
        <v>3</v>
      </c>
      <c r="C8" s="3">
        <v>10</v>
      </c>
      <c r="D8" s="290" t="s">
        <v>2514</v>
      </c>
      <c r="E8" s="291" t="s">
        <v>31</v>
      </c>
      <c r="F8" s="104" t="s">
        <v>32</v>
      </c>
      <c r="G8" s="105">
        <v>22</v>
      </c>
      <c r="H8" s="105"/>
      <c r="I8" s="293"/>
      <c r="J8" s="106">
        <v>46242</v>
      </c>
      <c r="K8" s="448">
        <v>58</v>
      </c>
      <c r="L8" s="105" t="s">
        <v>215</v>
      </c>
      <c r="M8" s="109">
        <v>0.32222222222222224</v>
      </c>
      <c r="N8" s="294"/>
      <c r="O8" s="460"/>
      <c r="P8" s="110" t="s">
        <v>39</v>
      </c>
      <c r="Q8" s="111">
        <v>46062</v>
      </c>
      <c r="R8" s="112">
        <v>2640</v>
      </c>
      <c r="S8" s="112">
        <v>31680</v>
      </c>
      <c r="T8" s="116">
        <v>190.08</v>
      </c>
      <c r="U8" s="110">
        <v>12026</v>
      </c>
      <c r="V8" s="110" t="s">
        <v>36</v>
      </c>
      <c r="W8" s="110">
        <v>180</v>
      </c>
      <c r="X8" s="280" t="s">
        <v>37</v>
      </c>
      <c r="Y8" s="280" t="s">
        <v>38</v>
      </c>
      <c r="Z8" s="280" t="s">
        <v>37</v>
      </c>
      <c r="AA8" s="280" t="s">
        <v>38</v>
      </c>
      <c r="AB8" s="280" t="s">
        <v>38</v>
      </c>
      <c r="AC8" s="280" t="s">
        <v>37</v>
      </c>
      <c r="AD8" s="281">
        <v>46212</v>
      </c>
      <c r="AE8" s="280" t="s">
        <v>39</v>
      </c>
    </row>
    <row r="9" spans="1:31">
      <c r="A9" s="3" t="s">
        <v>39</v>
      </c>
      <c r="B9" s="3">
        <v>4</v>
      </c>
      <c r="C9" s="3">
        <v>10</v>
      </c>
      <c r="D9" s="290" t="s">
        <v>2533</v>
      </c>
      <c r="E9" s="324" t="s">
        <v>31</v>
      </c>
      <c r="F9" s="104" t="s">
        <v>32</v>
      </c>
      <c r="G9" s="105">
        <v>22</v>
      </c>
      <c r="H9" s="105">
        <v>118</v>
      </c>
      <c r="I9" s="105"/>
      <c r="J9" s="106">
        <v>46242</v>
      </c>
      <c r="K9" s="448">
        <v>58</v>
      </c>
      <c r="L9" s="105" t="s">
        <v>215</v>
      </c>
      <c r="M9" s="109">
        <v>0.32222222222222224</v>
      </c>
      <c r="N9" s="294"/>
      <c r="O9" s="292"/>
      <c r="P9" s="110" t="s">
        <v>39</v>
      </c>
      <c r="Q9" s="111">
        <v>46062</v>
      </c>
      <c r="R9" s="112">
        <v>2758</v>
      </c>
      <c r="S9" s="112">
        <v>33096</v>
      </c>
      <c r="T9" s="116">
        <v>198.57599999999999</v>
      </c>
      <c r="U9" s="110">
        <v>12026</v>
      </c>
      <c r="V9" s="110" t="s">
        <v>36</v>
      </c>
      <c r="W9" s="110">
        <v>180</v>
      </c>
      <c r="X9" s="280" t="s">
        <v>37</v>
      </c>
      <c r="Y9" s="280" t="s">
        <v>38</v>
      </c>
      <c r="Z9" s="280" t="s">
        <v>37</v>
      </c>
      <c r="AA9" s="280" t="s">
        <v>38</v>
      </c>
      <c r="AB9" s="280" t="s">
        <v>38</v>
      </c>
      <c r="AC9" s="280" t="s">
        <v>37</v>
      </c>
      <c r="AD9" s="281">
        <v>46212</v>
      </c>
      <c r="AE9" s="280" t="s">
        <v>39</v>
      </c>
    </row>
    <row r="10" spans="1:31">
      <c r="A10" s="3" t="s">
        <v>39</v>
      </c>
      <c r="B10" s="3">
        <v>5</v>
      </c>
      <c r="C10" s="3">
        <v>10</v>
      </c>
      <c r="D10" s="290" t="s">
        <v>2535</v>
      </c>
      <c r="E10" s="325" t="s">
        <v>31</v>
      </c>
      <c r="F10" s="104" t="s">
        <v>32</v>
      </c>
      <c r="G10" s="105">
        <v>20</v>
      </c>
      <c r="H10" s="105">
        <v>107</v>
      </c>
      <c r="I10" s="105"/>
      <c r="J10" s="106">
        <v>46242</v>
      </c>
      <c r="K10" s="448">
        <v>58</v>
      </c>
      <c r="L10" s="105" t="s">
        <v>215</v>
      </c>
      <c r="M10" s="109">
        <v>0.32222222222222224</v>
      </c>
      <c r="N10" s="294"/>
      <c r="O10" s="460"/>
      <c r="P10" s="110" t="s">
        <v>39</v>
      </c>
      <c r="Q10" s="111">
        <v>46062</v>
      </c>
      <c r="R10" s="112">
        <v>2507</v>
      </c>
      <c r="S10" s="112">
        <v>30084</v>
      </c>
      <c r="T10" s="116">
        <v>180.50399999999999</v>
      </c>
      <c r="U10" s="110">
        <v>12026</v>
      </c>
      <c r="V10" s="110" t="s">
        <v>36</v>
      </c>
      <c r="W10" s="110">
        <v>180</v>
      </c>
      <c r="X10" s="280" t="s">
        <v>37</v>
      </c>
      <c r="Y10" s="280" t="s">
        <v>38</v>
      </c>
      <c r="Z10" s="280" t="s">
        <v>37</v>
      </c>
      <c r="AA10" s="280" t="s">
        <v>38</v>
      </c>
      <c r="AB10" s="280" t="s">
        <v>38</v>
      </c>
      <c r="AC10" s="280" t="s">
        <v>37</v>
      </c>
      <c r="AD10" s="281">
        <v>46212</v>
      </c>
      <c r="AE10" s="280" t="s">
        <v>39</v>
      </c>
    </row>
    <row r="11" spans="1:31">
      <c r="A11" s="3" t="s">
        <v>39</v>
      </c>
      <c r="B11" s="3">
        <v>6</v>
      </c>
      <c r="C11" s="3">
        <v>10</v>
      </c>
      <c r="D11" s="290" t="s">
        <v>2538</v>
      </c>
      <c r="E11" s="340" t="s">
        <v>31</v>
      </c>
      <c r="F11" s="104" t="s">
        <v>32</v>
      </c>
      <c r="G11" s="105">
        <v>24</v>
      </c>
      <c r="H11" s="105"/>
      <c r="I11" s="105"/>
      <c r="J11" s="106">
        <v>46242</v>
      </c>
      <c r="K11" s="448">
        <v>58</v>
      </c>
      <c r="L11" s="105" t="s">
        <v>215</v>
      </c>
      <c r="M11" s="109">
        <v>0.32222222222222224</v>
      </c>
      <c r="N11" s="294"/>
      <c r="O11" s="460"/>
      <c r="P11" s="110" t="s">
        <v>39</v>
      </c>
      <c r="Q11" s="111">
        <v>46062</v>
      </c>
      <c r="R11" s="112">
        <v>2880</v>
      </c>
      <c r="S11" s="112">
        <v>34560</v>
      </c>
      <c r="T11" s="116">
        <v>207.36</v>
      </c>
      <c r="U11" s="110">
        <v>12026</v>
      </c>
      <c r="V11" s="110" t="s">
        <v>36</v>
      </c>
      <c r="W11" s="110">
        <v>180</v>
      </c>
      <c r="X11" s="280" t="s">
        <v>37</v>
      </c>
      <c r="Y11" s="280" t="s">
        <v>38</v>
      </c>
      <c r="Z11" s="280" t="s">
        <v>37</v>
      </c>
      <c r="AA11" s="280" t="s">
        <v>38</v>
      </c>
      <c r="AB11" s="280" t="s">
        <v>38</v>
      </c>
      <c r="AC11" s="280" t="s">
        <v>37</v>
      </c>
      <c r="AD11" s="281">
        <v>46212</v>
      </c>
      <c r="AE11" s="280" t="s">
        <v>39</v>
      </c>
    </row>
    <row r="12" spans="1:31">
      <c r="A12" s="3" t="s">
        <v>39</v>
      </c>
      <c r="B12" s="3">
        <v>7</v>
      </c>
      <c r="C12" s="3">
        <v>10</v>
      </c>
      <c r="D12" s="290" t="s">
        <v>2539</v>
      </c>
      <c r="E12" s="351" t="s">
        <v>31</v>
      </c>
      <c r="F12" s="104" t="s">
        <v>32</v>
      </c>
      <c r="G12" s="105">
        <v>24</v>
      </c>
      <c r="H12" s="105"/>
      <c r="I12" s="105"/>
      <c r="J12" s="106">
        <v>46242</v>
      </c>
      <c r="K12" s="448">
        <v>58</v>
      </c>
      <c r="L12" s="105" t="s">
        <v>215</v>
      </c>
      <c r="M12" s="109">
        <v>0.32222222222222224</v>
      </c>
      <c r="N12" s="343"/>
      <c r="O12" s="460"/>
      <c r="P12" s="110" t="s">
        <v>39</v>
      </c>
      <c r="Q12" s="111">
        <v>46062</v>
      </c>
      <c r="R12" s="112">
        <v>2880</v>
      </c>
      <c r="S12" s="112">
        <v>34560</v>
      </c>
      <c r="T12" s="116">
        <v>207.36</v>
      </c>
      <c r="U12" s="110">
        <v>12026</v>
      </c>
      <c r="V12" s="110" t="s">
        <v>36</v>
      </c>
      <c r="W12" s="110">
        <v>180</v>
      </c>
      <c r="X12" s="280" t="s">
        <v>37</v>
      </c>
      <c r="Y12" s="280" t="s">
        <v>38</v>
      </c>
      <c r="Z12" s="280" t="s">
        <v>37</v>
      </c>
      <c r="AA12" s="280" t="s">
        <v>38</v>
      </c>
      <c r="AB12" s="280" t="s">
        <v>38</v>
      </c>
      <c r="AC12" s="280" t="s">
        <v>37</v>
      </c>
      <c r="AD12" s="281">
        <v>46212</v>
      </c>
      <c r="AE12" s="280" t="s">
        <v>39</v>
      </c>
    </row>
    <row r="13" spans="1:31">
      <c r="A13" s="3" t="s">
        <v>39</v>
      </c>
      <c r="B13" s="3">
        <v>8</v>
      </c>
      <c r="C13" s="3">
        <v>10</v>
      </c>
      <c r="D13" s="290" t="s">
        <v>2541</v>
      </c>
      <c r="E13" s="310" t="s">
        <v>31</v>
      </c>
      <c r="F13" s="104" t="s">
        <v>32</v>
      </c>
      <c r="G13" s="105">
        <v>24</v>
      </c>
      <c r="H13" s="105"/>
      <c r="I13" s="105"/>
      <c r="J13" s="106">
        <v>46242</v>
      </c>
      <c r="K13" s="448">
        <v>58</v>
      </c>
      <c r="L13" s="105" t="s">
        <v>215</v>
      </c>
      <c r="M13" s="109">
        <v>0.32222222222222224</v>
      </c>
      <c r="N13" s="294"/>
      <c r="O13" s="460"/>
      <c r="P13" s="110" t="s">
        <v>39</v>
      </c>
      <c r="Q13" s="111">
        <v>46062</v>
      </c>
      <c r="R13" s="112">
        <v>2880</v>
      </c>
      <c r="S13" s="112">
        <v>34560</v>
      </c>
      <c r="T13" s="116">
        <v>207.36</v>
      </c>
      <c r="U13" s="110">
        <v>12026</v>
      </c>
      <c r="V13" s="110" t="s">
        <v>36</v>
      </c>
      <c r="W13" s="110">
        <v>180</v>
      </c>
      <c r="X13" s="280" t="s">
        <v>37</v>
      </c>
      <c r="Y13" s="280" t="s">
        <v>38</v>
      </c>
      <c r="Z13" s="280" t="s">
        <v>37</v>
      </c>
      <c r="AA13" s="280" t="s">
        <v>38</v>
      </c>
      <c r="AB13" s="280" t="s">
        <v>38</v>
      </c>
      <c r="AC13" s="280" t="s">
        <v>37</v>
      </c>
      <c r="AD13" s="281">
        <v>46212</v>
      </c>
      <c r="AE13" s="280" t="s">
        <v>39</v>
      </c>
    </row>
    <row r="14" spans="1:31">
      <c r="A14" s="3">
        <v>1</v>
      </c>
      <c r="B14" s="3">
        <v>1</v>
      </c>
      <c r="C14" s="3">
        <v>20</v>
      </c>
      <c r="D14" s="290" t="s">
        <v>2717</v>
      </c>
      <c r="E14" s="299" t="s">
        <v>40</v>
      </c>
      <c r="F14" s="104" t="s">
        <v>41</v>
      </c>
      <c r="G14" s="105">
        <v>2</v>
      </c>
      <c r="H14" s="105"/>
      <c r="I14" s="105"/>
      <c r="J14" s="106">
        <v>46314</v>
      </c>
      <c r="K14" s="448">
        <v>130</v>
      </c>
      <c r="L14" s="105" t="s">
        <v>33</v>
      </c>
      <c r="M14" s="109">
        <v>0.72222222222222221</v>
      </c>
      <c r="N14" s="343"/>
      <c r="O14" s="292" t="s">
        <v>34</v>
      </c>
      <c r="P14" s="110" t="s">
        <v>35</v>
      </c>
      <c r="Q14" s="111">
        <v>46134</v>
      </c>
      <c r="R14" s="112">
        <v>1560</v>
      </c>
      <c r="S14" s="112">
        <v>6240</v>
      </c>
      <c r="T14" s="116">
        <v>16.785599999999999</v>
      </c>
      <c r="U14" s="110">
        <v>12283</v>
      </c>
      <c r="V14" s="110" t="s">
        <v>42</v>
      </c>
      <c r="W14" s="110">
        <v>180</v>
      </c>
      <c r="X14" s="280" t="s">
        <v>37</v>
      </c>
      <c r="Y14" s="280" t="s">
        <v>37</v>
      </c>
      <c r="Z14" s="280" t="s">
        <v>38</v>
      </c>
      <c r="AA14" s="280" t="s">
        <v>38</v>
      </c>
      <c r="AB14" s="280" t="s">
        <v>38</v>
      </c>
      <c r="AC14" s="280" t="s">
        <v>37</v>
      </c>
      <c r="AD14" s="281">
        <v>46284</v>
      </c>
      <c r="AE14" s="280" t="s">
        <v>39</v>
      </c>
    </row>
    <row r="15" spans="1:31">
      <c r="A15" s="3">
        <v>1</v>
      </c>
      <c r="B15" s="3">
        <v>2</v>
      </c>
      <c r="C15" s="3">
        <v>20</v>
      </c>
      <c r="D15" s="290" t="s">
        <v>2717</v>
      </c>
      <c r="E15" s="459" t="s">
        <v>40</v>
      </c>
      <c r="F15" s="104" t="s">
        <v>41</v>
      </c>
      <c r="G15" s="105">
        <v>8</v>
      </c>
      <c r="H15" s="105"/>
      <c r="I15" s="105"/>
      <c r="J15" s="106">
        <v>46320</v>
      </c>
      <c r="K15" s="448">
        <v>136</v>
      </c>
      <c r="L15" s="105" t="s">
        <v>33</v>
      </c>
      <c r="M15" s="109">
        <v>0.75555555555555554</v>
      </c>
      <c r="N15" s="343" t="s">
        <v>54</v>
      </c>
      <c r="O15" s="292" t="s">
        <v>34</v>
      </c>
      <c r="P15" s="110" t="s">
        <v>35</v>
      </c>
      <c r="Q15" s="111">
        <v>46140</v>
      </c>
      <c r="R15" s="112">
        <v>6240</v>
      </c>
      <c r="S15" s="112">
        <v>24960</v>
      </c>
      <c r="T15" s="116">
        <v>67.142399999999995</v>
      </c>
      <c r="U15" s="110">
        <v>12283</v>
      </c>
      <c r="V15" s="110" t="s">
        <v>42</v>
      </c>
      <c r="W15" s="110">
        <v>180</v>
      </c>
      <c r="X15" s="280" t="s">
        <v>37</v>
      </c>
      <c r="Y15" s="280" t="s">
        <v>37</v>
      </c>
      <c r="Z15" s="280" t="s">
        <v>38</v>
      </c>
      <c r="AA15" s="280" t="s">
        <v>38</v>
      </c>
      <c r="AB15" s="280" t="s">
        <v>38</v>
      </c>
      <c r="AC15" s="280" t="s">
        <v>37</v>
      </c>
      <c r="AD15" s="281">
        <v>46290</v>
      </c>
      <c r="AE15" s="280" t="s">
        <v>39</v>
      </c>
    </row>
    <row r="16" spans="1:31">
      <c r="A16" s="3" t="s">
        <v>39</v>
      </c>
      <c r="B16" s="3">
        <v>3</v>
      </c>
      <c r="C16" s="3">
        <v>20</v>
      </c>
      <c r="D16" s="290" t="s">
        <v>2717</v>
      </c>
      <c r="E16" s="299" t="s">
        <v>40</v>
      </c>
      <c r="F16" s="104" t="s">
        <v>41</v>
      </c>
      <c r="G16" s="105">
        <v>4</v>
      </c>
      <c r="H16" s="105"/>
      <c r="I16" s="105"/>
      <c r="J16" s="106">
        <v>46321</v>
      </c>
      <c r="K16" s="448">
        <v>137</v>
      </c>
      <c r="L16" s="105" t="s">
        <v>33</v>
      </c>
      <c r="M16" s="109">
        <v>0.76111111111111107</v>
      </c>
      <c r="N16" s="343"/>
      <c r="O16" s="292" t="s">
        <v>34</v>
      </c>
      <c r="P16" s="110" t="s">
        <v>35</v>
      </c>
      <c r="Q16" s="111">
        <v>46141</v>
      </c>
      <c r="R16" s="112">
        <v>3120</v>
      </c>
      <c r="S16" s="112">
        <v>12480</v>
      </c>
      <c r="T16" s="116">
        <v>33.571199999999997</v>
      </c>
      <c r="U16" s="110">
        <v>12283</v>
      </c>
      <c r="V16" s="110" t="s">
        <v>42</v>
      </c>
      <c r="W16" s="110">
        <v>180</v>
      </c>
      <c r="X16" s="280" t="s">
        <v>37</v>
      </c>
      <c r="Y16" s="280" t="s">
        <v>37</v>
      </c>
      <c r="Z16" s="280" t="s">
        <v>38</v>
      </c>
      <c r="AA16" s="280" t="s">
        <v>38</v>
      </c>
      <c r="AB16" s="280" t="s">
        <v>38</v>
      </c>
      <c r="AC16" s="280" t="s">
        <v>37</v>
      </c>
      <c r="AD16" s="281">
        <v>46291</v>
      </c>
      <c r="AE16" s="280" t="s">
        <v>39</v>
      </c>
    </row>
    <row r="17" spans="1:31">
      <c r="A17" s="3" t="s">
        <v>39</v>
      </c>
      <c r="B17" s="3">
        <v>4</v>
      </c>
      <c r="C17" s="3">
        <v>20</v>
      </c>
      <c r="D17" s="290" t="s">
        <v>789</v>
      </c>
      <c r="E17" s="300" t="s">
        <v>40</v>
      </c>
      <c r="F17" s="104" t="s">
        <v>41</v>
      </c>
      <c r="G17" s="105">
        <v>3</v>
      </c>
      <c r="H17" s="105"/>
      <c r="I17" s="105"/>
      <c r="J17" s="106">
        <v>46321</v>
      </c>
      <c r="K17" s="448">
        <v>137</v>
      </c>
      <c r="L17" s="105" t="s">
        <v>33</v>
      </c>
      <c r="M17" s="109">
        <v>0.76111111111111107</v>
      </c>
      <c r="N17" s="343"/>
      <c r="O17" s="466" t="s">
        <v>34</v>
      </c>
      <c r="P17" s="110" t="s">
        <v>35</v>
      </c>
      <c r="Q17" s="111">
        <v>46141</v>
      </c>
      <c r="R17" s="112">
        <v>2340</v>
      </c>
      <c r="S17" s="112">
        <v>9360</v>
      </c>
      <c r="T17" s="116">
        <v>25.1784</v>
      </c>
      <c r="U17" s="110">
        <v>12283</v>
      </c>
      <c r="V17" s="110" t="s">
        <v>42</v>
      </c>
      <c r="W17" s="110">
        <v>180</v>
      </c>
      <c r="X17" s="280" t="s">
        <v>37</v>
      </c>
      <c r="Y17" s="280" t="s">
        <v>37</v>
      </c>
      <c r="Z17" s="280" t="s">
        <v>38</v>
      </c>
      <c r="AA17" s="280" t="s">
        <v>38</v>
      </c>
      <c r="AB17" s="280" t="s">
        <v>38</v>
      </c>
      <c r="AC17" s="280" t="s">
        <v>37</v>
      </c>
      <c r="AD17" s="281">
        <v>46291</v>
      </c>
      <c r="AE17" s="280" t="s">
        <v>39</v>
      </c>
    </row>
    <row r="18" spans="1:31">
      <c r="A18" s="3" t="s">
        <v>39</v>
      </c>
      <c r="B18" s="3">
        <v>5</v>
      </c>
      <c r="C18" s="3">
        <v>20</v>
      </c>
      <c r="D18" s="290" t="s">
        <v>2716</v>
      </c>
      <c r="E18" s="291" t="s">
        <v>40</v>
      </c>
      <c r="F18" s="104" t="s">
        <v>41</v>
      </c>
      <c r="G18" s="105">
        <v>12</v>
      </c>
      <c r="H18" s="105"/>
      <c r="I18" s="105"/>
      <c r="J18" s="106">
        <v>46327</v>
      </c>
      <c r="K18" s="448">
        <v>143</v>
      </c>
      <c r="L18" s="105" t="s">
        <v>33</v>
      </c>
      <c r="M18" s="109">
        <v>0.7944444444444444</v>
      </c>
      <c r="N18" s="343"/>
      <c r="O18" s="488" t="s">
        <v>34</v>
      </c>
      <c r="P18" s="110" t="s">
        <v>35</v>
      </c>
      <c r="Q18" s="111">
        <v>46147</v>
      </c>
      <c r="R18" s="112">
        <v>9360</v>
      </c>
      <c r="S18" s="112">
        <v>37440</v>
      </c>
      <c r="T18" s="116">
        <v>100.7136</v>
      </c>
      <c r="U18" s="110">
        <v>12283</v>
      </c>
      <c r="V18" s="110" t="s">
        <v>42</v>
      </c>
      <c r="W18" s="110">
        <v>180</v>
      </c>
      <c r="X18" s="280" t="s">
        <v>37</v>
      </c>
      <c r="Y18" s="280" t="s">
        <v>37</v>
      </c>
      <c r="Z18" s="280" t="s">
        <v>38</v>
      </c>
      <c r="AA18" s="280" t="s">
        <v>38</v>
      </c>
      <c r="AB18" s="280" t="s">
        <v>38</v>
      </c>
      <c r="AC18" s="280" t="s">
        <v>37</v>
      </c>
      <c r="AD18" s="281">
        <v>46297</v>
      </c>
      <c r="AE18" s="280" t="s">
        <v>39</v>
      </c>
    </row>
    <row r="19" spans="1:31">
      <c r="A19" s="3" t="s">
        <v>39</v>
      </c>
      <c r="B19" s="3">
        <v>6</v>
      </c>
      <c r="C19" s="3">
        <v>20</v>
      </c>
      <c r="D19" s="290" t="s">
        <v>2717</v>
      </c>
      <c r="E19" s="310" t="s">
        <v>40</v>
      </c>
      <c r="F19" s="104" t="s">
        <v>41</v>
      </c>
      <c r="G19" s="105">
        <v>12</v>
      </c>
      <c r="H19" s="105"/>
      <c r="I19" s="105"/>
      <c r="J19" s="106">
        <v>46337</v>
      </c>
      <c r="K19" s="448">
        <v>153</v>
      </c>
      <c r="L19" s="105" t="s">
        <v>33</v>
      </c>
      <c r="M19" s="109">
        <v>0.85</v>
      </c>
      <c r="N19" s="294"/>
      <c r="O19" s="292" t="s">
        <v>34</v>
      </c>
      <c r="P19" s="110" t="s">
        <v>35</v>
      </c>
      <c r="Q19" s="111">
        <v>46157</v>
      </c>
      <c r="R19" s="112">
        <v>9360</v>
      </c>
      <c r="S19" s="112">
        <v>37440</v>
      </c>
      <c r="T19" s="116">
        <v>100.7136</v>
      </c>
      <c r="U19" s="110">
        <v>12283</v>
      </c>
      <c r="V19" s="110" t="s">
        <v>42</v>
      </c>
      <c r="W19" s="110">
        <v>180</v>
      </c>
      <c r="X19" s="280" t="s">
        <v>37</v>
      </c>
      <c r="Y19" s="280" t="s">
        <v>37</v>
      </c>
      <c r="Z19" s="280" t="s">
        <v>38</v>
      </c>
      <c r="AA19" s="280" t="s">
        <v>38</v>
      </c>
      <c r="AB19" s="280" t="s">
        <v>38</v>
      </c>
      <c r="AC19" s="280" t="s">
        <v>37</v>
      </c>
      <c r="AD19" s="281">
        <v>46307</v>
      </c>
      <c r="AE19" s="280" t="s">
        <v>39</v>
      </c>
    </row>
    <row r="20" spans="1:31">
      <c r="A20" s="3">
        <v>1</v>
      </c>
      <c r="B20" s="3">
        <v>1</v>
      </c>
      <c r="C20" s="3">
        <v>10</v>
      </c>
      <c r="D20" s="290" t="s">
        <v>453</v>
      </c>
      <c r="E20" s="476" t="s">
        <v>44</v>
      </c>
      <c r="F20" s="104" t="s">
        <v>45</v>
      </c>
      <c r="G20" s="105">
        <v>54</v>
      </c>
      <c r="H20" s="105"/>
      <c r="I20" s="105"/>
      <c r="J20" s="106">
        <v>46357</v>
      </c>
      <c r="K20" s="448">
        <v>173</v>
      </c>
      <c r="L20" s="105" t="s">
        <v>33</v>
      </c>
      <c r="M20" s="109">
        <v>0.96111111111111114</v>
      </c>
      <c r="N20" s="294" t="s">
        <v>2819</v>
      </c>
      <c r="O20" s="466"/>
      <c r="P20" s="110" t="s">
        <v>39</v>
      </c>
      <c r="Q20" s="111">
        <v>46177</v>
      </c>
      <c r="R20" s="112">
        <v>2430</v>
      </c>
      <c r="S20" s="112">
        <v>72900</v>
      </c>
      <c r="T20" s="116">
        <v>233.28</v>
      </c>
      <c r="U20" s="110">
        <v>13451</v>
      </c>
      <c r="V20" s="110" t="s">
        <v>46</v>
      </c>
      <c r="W20" s="110">
        <v>180</v>
      </c>
      <c r="X20" s="280" t="s">
        <v>37</v>
      </c>
      <c r="Y20" s="280" t="s">
        <v>37</v>
      </c>
      <c r="Z20" s="280" t="s">
        <v>38</v>
      </c>
      <c r="AA20" s="280" t="s">
        <v>38</v>
      </c>
      <c r="AB20" s="280" t="s">
        <v>38</v>
      </c>
      <c r="AC20" s="280" t="s">
        <v>37</v>
      </c>
      <c r="AD20" s="281">
        <v>46327</v>
      </c>
      <c r="AE20" s="280" t="s">
        <v>39</v>
      </c>
    </row>
    <row r="21" spans="1:31">
      <c r="A21" s="3">
        <v>1</v>
      </c>
      <c r="B21" s="3">
        <v>2</v>
      </c>
      <c r="C21" s="3">
        <v>10</v>
      </c>
      <c r="D21" s="290" t="s">
        <v>270</v>
      </c>
      <c r="E21" s="303" t="s">
        <v>44</v>
      </c>
      <c r="F21" s="104" t="s">
        <v>45</v>
      </c>
      <c r="G21" s="105">
        <v>96</v>
      </c>
      <c r="H21" s="105"/>
      <c r="I21" s="105"/>
      <c r="J21" s="106">
        <v>46357</v>
      </c>
      <c r="K21" s="448">
        <v>173</v>
      </c>
      <c r="L21" s="105" t="s">
        <v>33</v>
      </c>
      <c r="M21" s="109">
        <v>0.96111111111111114</v>
      </c>
      <c r="N21" s="294"/>
      <c r="O21" s="292"/>
      <c r="P21" s="110" t="s">
        <v>39</v>
      </c>
      <c r="Q21" s="111">
        <v>46177</v>
      </c>
      <c r="R21" s="112">
        <v>4320</v>
      </c>
      <c r="S21" s="112">
        <v>129600</v>
      </c>
      <c r="T21" s="116">
        <v>414.72</v>
      </c>
      <c r="U21" s="110">
        <v>13451</v>
      </c>
      <c r="V21" s="110" t="s">
        <v>46</v>
      </c>
      <c r="W21" s="110">
        <v>180</v>
      </c>
      <c r="X21" s="280" t="s">
        <v>37</v>
      </c>
      <c r="Y21" s="280" t="s">
        <v>37</v>
      </c>
      <c r="Z21" s="280" t="s">
        <v>38</v>
      </c>
      <c r="AA21" s="280" t="s">
        <v>38</v>
      </c>
      <c r="AB21" s="280" t="s">
        <v>38</v>
      </c>
      <c r="AC21" s="280" t="s">
        <v>37</v>
      </c>
      <c r="AD21" s="281">
        <v>46327</v>
      </c>
      <c r="AE21" s="280" t="s">
        <v>39</v>
      </c>
    </row>
    <row r="22" spans="1:31">
      <c r="A22" s="3" t="s">
        <v>39</v>
      </c>
      <c r="B22" s="3">
        <v>3</v>
      </c>
      <c r="C22" s="3">
        <v>10</v>
      </c>
      <c r="D22" s="290" t="s">
        <v>119</v>
      </c>
      <c r="E22" s="467" t="s">
        <v>44</v>
      </c>
      <c r="F22" s="104" t="s">
        <v>45</v>
      </c>
      <c r="G22" s="105">
        <v>96</v>
      </c>
      <c r="H22" s="105"/>
      <c r="I22" s="105"/>
      <c r="J22" s="106">
        <v>46357</v>
      </c>
      <c r="K22" s="448">
        <v>173</v>
      </c>
      <c r="L22" s="105" t="s">
        <v>33</v>
      </c>
      <c r="M22" s="109">
        <v>0.96111111111111114</v>
      </c>
      <c r="N22" s="308"/>
      <c r="O22" s="292"/>
      <c r="P22" s="110" t="s">
        <v>39</v>
      </c>
      <c r="Q22" s="111">
        <v>46177</v>
      </c>
      <c r="R22" s="112">
        <v>4320</v>
      </c>
      <c r="S22" s="112">
        <v>129600</v>
      </c>
      <c r="T22" s="116">
        <v>414.72</v>
      </c>
      <c r="U22" s="110">
        <v>13451</v>
      </c>
      <c r="V22" s="110" t="s">
        <v>46</v>
      </c>
      <c r="W22" s="110">
        <v>180</v>
      </c>
      <c r="X22" s="280" t="s">
        <v>37</v>
      </c>
      <c r="Y22" s="280" t="s">
        <v>37</v>
      </c>
      <c r="Z22" s="280" t="s">
        <v>38</v>
      </c>
      <c r="AA22" s="280" t="s">
        <v>38</v>
      </c>
      <c r="AB22" s="280" t="s">
        <v>38</v>
      </c>
      <c r="AC22" s="280" t="s">
        <v>37</v>
      </c>
      <c r="AD22" s="281">
        <v>46327</v>
      </c>
      <c r="AE22" s="280" t="s">
        <v>39</v>
      </c>
    </row>
    <row r="23" spans="1:31">
      <c r="A23" s="3" t="s">
        <v>39</v>
      </c>
      <c r="B23" s="3">
        <v>4</v>
      </c>
      <c r="C23" s="3">
        <v>10</v>
      </c>
      <c r="D23" s="290" t="s">
        <v>439</v>
      </c>
      <c r="E23" s="470" t="s">
        <v>44</v>
      </c>
      <c r="F23" s="104" t="s">
        <v>45</v>
      </c>
      <c r="G23" s="105">
        <v>36</v>
      </c>
      <c r="H23" s="105"/>
      <c r="I23" s="105"/>
      <c r="J23" s="106">
        <v>46357</v>
      </c>
      <c r="K23" s="448">
        <v>173</v>
      </c>
      <c r="L23" s="105" t="s">
        <v>33</v>
      </c>
      <c r="M23" s="109">
        <v>0.96111111111111114</v>
      </c>
      <c r="N23" s="294"/>
      <c r="O23" s="292"/>
      <c r="P23" s="110" t="s">
        <v>39</v>
      </c>
      <c r="Q23" s="111">
        <v>46177</v>
      </c>
      <c r="R23" s="112">
        <v>1620</v>
      </c>
      <c r="S23" s="112">
        <v>48600</v>
      </c>
      <c r="T23" s="116">
        <v>155.52000000000001</v>
      </c>
      <c r="U23" s="110">
        <v>13451</v>
      </c>
      <c r="V23" s="110" t="s">
        <v>46</v>
      </c>
      <c r="W23" s="110">
        <v>180</v>
      </c>
      <c r="X23" s="280" t="s">
        <v>37</v>
      </c>
      <c r="Y23" s="280" t="s">
        <v>37</v>
      </c>
      <c r="Z23" s="280" t="s">
        <v>38</v>
      </c>
      <c r="AA23" s="280" t="s">
        <v>38</v>
      </c>
      <c r="AB23" s="280" t="s">
        <v>38</v>
      </c>
      <c r="AC23" s="280" t="s">
        <v>37</v>
      </c>
      <c r="AD23" s="281">
        <v>46327</v>
      </c>
      <c r="AE23" s="280" t="s">
        <v>39</v>
      </c>
    </row>
    <row r="24" spans="1:31">
      <c r="A24" s="3" t="s">
        <v>39</v>
      </c>
      <c r="B24" s="3">
        <v>5</v>
      </c>
      <c r="C24" s="3">
        <v>10</v>
      </c>
      <c r="D24" s="290" t="s">
        <v>440</v>
      </c>
      <c r="E24" s="470" t="s">
        <v>44</v>
      </c>
      <c r="F24" s="104" t="s">
        <v>45</v>
      </c>
      <c r="G24" s="105">
        <v>88</v>
      </c>
      <c r="H24" s="105"/>
      <c r="I24" s="105"/>
      <c r="J24" s="106">
        <v>46357</v>
      </c>
      <c r="K24" s="448">
        <v>173</v>
      </c>
      <c r="L24" s="105" t="s">
        <v>33</v>
      </c>
      <c r="M24" s="109">
        <v>0.96111111111111114</v>
      </c>
      <c r="N24" s="294"/>
      <c r="O24" s="460"/>
      <c r="P24" s="110" t="s">
        <v>39</v>
      </c>
      <c r="Q24" s="111">
        <v>46177</v>
      </c>
      <c r="R24" s="112">
        <v>3960</v>
      </c>
      <c r="S24" s="112">
        <v>118800</v>
      </c>
      <c r="T24" s="116">
        <v>380.16</v>
      </c>
      <c r="U24" s="110">
        <v>13451</v>
      </c>
      <c r="V24" s="110" t="s">
        <v>46</v>
      </c>
      <c r="W24" s="110">
        <v>180</v>
      </c>
      <c r="X24" s="280" t="s">
        <v>37</v>
      </c>
      <c r="Y24" s="280" t="s">
        <v>37</v>
      </c>
      <c r="Z24" s="280" t="s">
        <v>38</v>
      </c>
      <c r="AA24" s="280" t="s">
        <v>38</v>
      </c>
      <c r="AB24" s="280" t="s">
        <v>38</v>
      </c>
      <c r="AC24" s="280" t="s">
        <v>37</v>
      </c>
      <c r="AD24" s="281">
        <v>46327</v>
      </c>
      <c r="AE24" s="280" t="s">
        <v>39</v>
      </c>
    </row>
    <row r="25" spans="1:31">
      <c r="A25" s="3" t="s">
        <v>39</v>
      </c>
      <c r="B25" s="3">
        <v>6</v>
      </c>
      <c r="C25" s="3">
        <v>10</v>
      </c>
      <c r="D25" s="290" t="s">
        <v>434</v>
      </c>
      <c r="E25" s="467" t="s">
        <v>44</v>
      </c>
      <c r="F25" s="104" t="s">
        <v>45</v>
      </c>
      <c r="G25" s="105">
        <v>92</v>
      </c>
      <c r="H25" s="105"/>
      <c r="I25" s="105"/>
      <c r="J25" s="106">
        <v>46358</v>
      </c>
      <c r="K25" s="448">
        <v>174</v>
      </c>
      <c r="L25" s="105" t="s">
        <v>33</v>
      </c>
      <c r="M25" s="109">
        <v>0.96666666666666667</v>
      </c>
      <c r="N25" s="294"/>
      <c r="O25" s="292"/>
      <c r="P25" s="110" t="s">
        <v>39</v>
      </c>
      <c r="Q25" s="111">
        <v>46178</v>
      </c>
      <c r="R25" s="112">
        <v>4140</v>
      </c>
      <c r="S25" s="112">
        <v>124200</v>
      </c>
      <c r="T25" s="116">
        <v>397.44</v>
      </c>
      <c r="U25" s="110">
        <v>13451</v>
      </c>
      <c r="V25" s="110" t="s">
        <v>46</v>
      </c>
      <c r="W25" s="110">
        <v>180</v>
      </c>
      <c r="X25" s="280" t="s">
        <v>37</v>
      </c>
      <c r="Y25" s="280" t="s">
        <v>37</v>
      </c>
      <c r="Z25" s="280" t="s">
        <v>38</v>
      </c>
      <c r="AA25" s="280" t="s">
        <v>38</v>
      </c>
      <c r="AB25" s="280" t="s">
        <v>38</v>
      </c>
      <c r="AC25" s="280" t="s">
        <v>37</v>
      </c>
      <c r="AD25" s="281">
        <v>46328</v>
      </c>
      <c r="AE25" s="280" t="s">
        <v>39</v>
      </c>
    </row>
    <row r="26" spans="1:31">
      <c r="A26" s="3" t="s">
        <v>39</v>
      </c>
      <c r="B26" s="3">
        <v>7</v>
      </c>
      <c r="C26" s="3">
        <v>10</v>
      </c>
      <c r="D26" s="290" t="s">
        <v>451</v>
      </c>
      <c r="E26" s="467" t="s">
        <v>44</v>
      </c>
      <c r="F26" s="104" t="s">
        <v>45</v>
      </c>
      <c r="G26" s="105">
        <v>96</v>
      </c>
      <c r="H26" s="105"/>
      <c r="I26" s="105"/>
      <c r="J26" s="106">
        <v>46358</v>
      </c>
      <c r="K26" s="448">
        <v>174</v>
      </c>
      <c r="L26" s="105" t="s">
        <v>33</v>
      </c>
      <c r="M26" s="109">
        <v>0.96666666666666667</v>
      </c>
      <c r="N26" s="294"/>
      <c r="O26" s="292"/>
      <c r="P26" s="110" t="s">
        <v>39</v>
      </c>
      <c r="Q26" s="111">
        <v>46178</v>
      </c>
      <c r="R26" s="112">
        <v>4320</v>
      </c>
      <c r="S26" s="112">
        <v>129600</v>
      </c>
      <c r="T26" s="116">
        <v>414.72</v>
      </c>
      <c r="U26" s="110">
        <v>13451</v>
      </c>
      <c r="V26" s="110" t="s">
        <v>46</v>
      </c>
      <c r="W26" s="110">
        <v>180</v>
      </c>
      <c r="X26" s="280" t="s">
        <v>37</v>
      </c>
      <c r="Y26" s="280" t="s">
        <v>37</v>
      </c>
      <c r="Z26" s="280" t="s">
        <v>38</v>
      </c>
      <c r="AA26" s="280" t="s">
        <v>38</v>
      </c>
      <c r="AB26" s="280" t="s">
        <v>38</v>
      </c>
      <c r="AC26" s="280" t="s">
        <v>37</v>
      </c>
      <c r="AD26" s="281">
        <v>46328</v>
      </c>
      <c r="AE26" s="280" t="s">
        <v>39</v>
      </c>
    </row>
    <row r="27" spans="1:31">
      <c r="A27" s="3" t="s">
        <v>39</v>
      </c>
      <c r="B27" s="3">
        <v>8</v>
      </c>
      <c r="C27" s="3">
        <v>10</v>
      </c>
      <c r="D27" s="290" t="s">
        <v>50</v>
      </c>
      <c r="E27" s="299" t="s">
        <v>44</v>
      </c>
      <c r="F27" s="104" t="s">
        <v>45</v>
      </c>
      <c r="G27" s="105">
        <v>96</v>
      </c>
      <c r="H27" s="105"/>
      <c r="I27" s="105"/>
      <c r="J27" s="106">
        <v>46358</v>
      </c>
      <c r="K27" s="448">
        <v>174</v>
      </c>
      <c r="L27" s="105" t="s">
        <v>33</v>
      </c>
      <c r="M27" s="109">
        <v>0.96666666666666667</v>
      </c>
      <c r="N27" s="294"/>
      <c r="O27" s="292"/>
      <c r="P27" s="110" t="s">
        <v>39</v>
      </c>
      <c r="Q27" s="111">
        <v>46178</v>
      </c>
      <c r="R27" s="112">
        <v>4320</v>
      </c>
      <c r="S27" s="112">
        <v>129600</v>
      </c>
      <c r="T27" s="116">
        <v>414.72</v>
      </c>
      <c r="U27" s="110">
        <v>13451</v>
      </c>
      <c r="V27" s="110" t="s">
        <v>46</v>
      </c>
      <c r="W27" s="110">
        <v>180</v>
      </c>
      <c r="X27" s="280" t="s">
        <v>37</v>
      </c>
      <c r="Y27" s="280" t="s">
        <v>37</v>
      </c>
      <c r="Z27" s="280" t="s">
        <v>38</v>
      </c>
      <c r="AA27" s="280" t="s">
        <v>38</v>
      </c>
      <c r="AB27" s="280" t="s">
        <v>38</v>
      </c>
      <c r="AC27" s="280" t="s">
        <v>37</v>
      </c>
      <c r="AD27" s="281">
        <v>46328</v>
      </c>
      <c r="AE27" s="280" t="s">
        <v>39</v>
      </c>
    </row>
    <row r="28" spans="1:31">
      <c r="A28" s="3" t="s">
        <v>39</v>
      </c>
      <c r="B28" s="3">
        <v>9</v>
      </c>
      <c r="C28" s="3">
        <v>10</v>
      </c>
      <c r="D28" s="290" t="s">
        <v>43</v>
      </c>
      <c r="E28" s="461" t="s">
        <v>44</v>
      </c>
      <c r="F28" s="104" t="s">
        <v>45</v>
      </c>
      <c r="G28" s="105">
        <v>34</v>
      </c>
      <c r="H28" s="105"/>
      <c r="I28" s="105"/>
      <c r="J28" s="106">
        <v>46358</v>
      </c>
      <c r="K28" s="448">
        <v>174</v>
      </c>
      <c r="L28" s="105" t="s">
        <v>33</v>
      </c>
      <c r="M28" s="109">
        <v>0.96666666666666667</v>
      </c>
      <c r="N28" s="294" t="s">
        <v>2834</v>
      </c>
      <c r="O28" s="478"/>
      <c r="P28" s="110" t="s">
        <v>39</v>
      </c>
      <c r="Q28" s="111">
        <v>46178</v>
      </c>
      <c r="R28" s="112">
        <v>1530</v>
      </c>
      <c r="S28" s="112">
        <v>45900</v>
      </c>
      <c r="T28" s="116">
        <v>146.88</v>
      </c>
      <c r="U28" s="110">
        <v>13451</v>
      </c>
      <c r="V28" s="110" t="s">
        <v>46</v>
      </c>
      <c r="W28" s="110">
        <v>180</v>
      </c>
      <c r="X28" s="280" t="s">
        <v>37</v>
      </c>
      <c r="Y28" s="280" t="s">
        <v>37</v>
      </c>
      <c r="Z28" s="280" t="s">
        <v>38</v>
      </c>
      <c r="AA28" s="280" t="s">
        <v>38</v>
      </c>
      <c r="AB28" s="280" t="s">
        <v>38</v>
      </c>
      <c r="AC28" s="280" t="s">
        <v>37</v>
      </c>
      <c r="AD28" s="281">
        <v>46328</v>
      </c>
      <c r="AE28" s="280" t="s">
        <v>39</v>
      </c>
    </row>
    <row r="29" spans="1:31">
      <c r="A29" s="3" t="s">
        <v>39</v>
      </c>
      <c r="B29" s="3">
        <v>10</v>
      </c>
      <c r="C29" s="3">
        <v>10</v>
      </c>
      <c r="D29" s="290" t="s">
        <v>104</v>
      </c>
      <c r="E29" s="474" t="s">
        <v>44</v>
      </c>
      <c r="F29" s="104" t="s">
        <v>45</v>
      </c>
      <c r="G29" s="105">
        <v>88</v>
      </c>
      <c r="H29" s="105"/>
      <c r="I29" s="105"/>
      <c r="J29" s="106">
        <v>46358</v>
      </c>
      <c r="K29" s="448">
        <v>174</v>
      </c>
      <c r="L29" s="105" t="s">
        <v>33</v>
      </c>
      <c r="M29" s="109">
        <v>0.96666666666666667</v>
      </c>
      <c r="N29" s="294"/>
      <c r="O29" s="292"/>
      <c r="P29" s="110" t="s">
        <v>39</v>
      </c>
      <c r="Q29" s="111">
        <v>46178</v>
      </c>
      <c r="R29" s="112">
        <v>3960</v>
      </c>
      <c r="S29" s="112">
        <v>118800</v>
      </c>
      <c r="T29" s="116">
        <v>380.16</v>
      </c>
      <c r="U29" s="110">
        <v>13451</v>
      </c>
      <c r="V29" s="110" t="s">
        <v>46</v>
      </c>
      <c r="W29" s="110">
        <v>180</v>
      </c>
      <c r="X29" s="280" t="s">
        <v>37</v>
      </c>
      <c r="Y29" s="280" t="s">
        <v>37</v>
      </c>
      <c r="Z29" s="280" t="s">
        <v>38</v>
      </c>
      <c r="AA29" s="280" t="s">
        <v>38</v>
      </c>
      <c r="AB29" s="280" t="s">
        <v>38</v>
      </c>
      <c r="AC29" s="280" t="s">
        <v>37</v>
      </c>
      <c r="AD29" s="281">
        <v>46328</v>
      </c>
      <c r="AE29" s="280" t="s">
        <v>39</v>
      </c>
    </row>
    <row r="30" spans="1:31">
      <c r="A30" s="3" t="s">
        <v>39</v>
      </c>
      <c r="B30" s="3">
        <v>11</v>
      </c>
      <c r="C30" s="3">
        <v>10</v>
      </c>
      <c r="D30" s="290" t="s">
        <v>442</v>
      </c>
      <c r="E30" s="476" t="s">
        <v>44</v>
      </c>
      <c r="F30" s="104" t="s">
        <v>45</v>
      </c>
      <c r="G30" s="105">
        <v>88</v>
      </c>
      <c r="H30" s="105"/>
      <c r="I30" s="105"/>
      <c r="J30" s="106">
        <v>46358</v>
      </c>
      <c r="K30" s="448">
        <v>174</v>
      </c>
      <c r="L30" s="105" t="s">
        <v>33</v>
      </c>
      <c r="M30" s="109">
        <v>0.96666666666666667</v>
      </c>
      <c r="N30" s="294"/>
      <c r="O30" s="292"/>
      <c r="P30" s="110" t="s">
        <v>39</v>
      </c>
      <c r="Q30" s="111">
        <v>46178</v>
      </c>
      <c r="R30" s="112">
        <v>3960</v>
      </c>
      <c r="S30" s="112">
        <v>118800</v>
      </c>
      <c r="T30" s="116">
        <v>380.16</v>
      </c>
      <c r="U30" s="110">
        <v>13451</v>
      </c>
      <c r="V30" s="110" t="s">
        <v>46</v>
      </c>
      <c r="W30" s="110">
        <v>180</v>
      </c>
      <c r="X30" s="280" t="s">
        <v>37</v>
      </c>
      <c r="Y30" s="280" t="s">
        <v>37</v>
      </c>
      <c r="Z30" s="280" t="s">
        <v>38</v>
      </c>
      <c r="AA30" s="280" t="s">
        <v>38</v>
      </c>
      <c r="AB30" s="280" t="s">
        <v>38</v>
      </c>
      <c r="AC30" s="280" t="s">
        <v>37</v>
      </c>
      <c r="AD30" s="281">
        <v>46328</v>
      </c>
      <c r="AE30" s="280" t="s">
        <v>39</v>
      </c>
    </row>
    <row r="31" spans="1:31">
      <c r="A31" s="3" t="s">
        <v>39</v>
      </c>
      <c r="B31" s="3">
        <v>12</v>
      </c>
      <c r="C31" s="3">
        <v>10</v>
      </c>
      <c r="D31" s="290" t="s">
        <v>456</v>
      </c>
      <c r="E31" s="476" t="s">
        <v>44</v>
      </c>
      <c r="F31" s="104" t="s">
        <v>45</v>
      </c>
      <c r="G31" s="105">
        <v>88</v>
      </c>
      <c r="H31" s="105"/>
      <c r="I31" s="105"/>
      <c r="J31" s="106">
        <v>46358</v>
      </c>
      <c r="K31" s="448">
        <v>174</v>
      </c>
      <c r="L31" s="105" t="s">
        <v>33</v>
      </c>
      <c r="M31" s="109">
        <v>0.96666666666666667</v>
      </c>
      <c r="N31" s="294"/>
      <c r="O31" s="460"/>
      <c r="P31" s="110" t="s">
        <v>39</v>
      </c>
      <c r="Q31" s="111">
        <v>46178</v>
      </c>
      <c r="R31" s="112">
        <v>3960</v>
      </c>
      <c r="S31" s="112">
        <v>118800</v>
      </c>
      <c r="T31" s="116">
        <v>380.16</v>
      </c>
      <c r="U31" s="110">
        <v>13451</v>
      </c>
      <c r="V31" s="110" t="s">
        <v>46</v>
      </c>
      <c r="W31" s="110">
        <v>180</v>
      </c>
      <c r="X31" s="280" t="s">
        <v>37</v>
      </c>
      <c r="Y31" s="280" t="s">
        <v>37</v>
      </c>
      <c r="Z31" s="280" t="s">
        <v>38</v>
      </c>
      <c r="AA31" s="280" t="s">
        <v>38</v>
      </c>
      <c r="AB31" s="280" t="s">
        <v>38</v>
      </c>
      <c r="AC31" s="280" t="s">
        <v>37</v>
      </c>
      <c r="AD31" s="281">
        <v>46328</v>
      </c>
      <c r="AE31" s="280" t="s">
        <v>39</v>
      </c>
    </row>
    <row r="32" spans="1:31">
      <c r="A32" s="3" t="s">
        <v>39</v>
      </c>
      <c r="B32" s="3">
        <v>13</v>
      </c>
      <c r="C32" s="3">
        <v>10</v>
      </c>
      <c r="D32" s="290" t="s">
        <v>283</v>
      </c>
      <c r="E32" s="476" t="s">
        <v>44</v>
      </c>
      <c r="F32" s="104" t="s">
        <v>45</v>
      </c>
      <c r="G32" s="105">
        <v>88</v>
      </c>
      <c r="H32" s="105"/>
      <c r="I32" s="105"/>
      <c r="J32" s="106">
        <v>46358</v>
      </c>
      <c r="K32" s="448">
        <v>174</v>
      </c>
      <c r="L32" s="105" t="s">
        <v>33</v>
      </c>
      <c r="M32" s="109">
        <v>0.96666666666666667</v>
      </c>
      <c r="N32" s="294"/>
      <c r="O32" s="460"/>
      <c r="P32" s="110" t="s">
        <v>39</v>
      </c>
      <c r="Q32" s="111">
        <v>46178</v>
      </c>
      <c r="R32" s="112">
        <v>3960</v>
      </c>
      <c r="S32" s="112">
        <v>118800</v>
      </c>
      <c r="T32" s="116">
        <v>380.16</v>
      </c>
      <c r="U32" s="110">
        <v>13451</v>
      </c>
      <c r="V32" s="110" t="s">
        <v>46</v>
      </c>
      <c r="W32" s="110">
        <v>180</v>
      </c>
      <c r="X32" s="280" t="s">
        <v>37</v>
      </c>
      <c r="Y32" s="280" t="s">
        <v>37</v>
      </c>
      <c r="Z32" s="280" t="s">
        <v>38</v>
      </c>
      <c r="AA32" s="280" t="s">
        <v>38</v>
      </c>
      <c r="AB32" s="280" t="s">
        <v>38</v>
      </c>
      <c r="AC32" s="280" t="s">
        <v>37</v>
      </c>
      <c r="AD32" s="281">
        <v>46328</v>
      </c>
      <c r="AE32" s="280" t="s">
        <v>39</v>
      </c>
    </row>
    <row r="33" spans="1:31">
      <c r="A33" s="3" t="s">
        <v>39</v>
      </c>
      <c r="B33" s="3">
        <v>14</v>
      </c>
      <c r="C33" s="3">
        <v>10</v>
      </c>
      <c r="D33" s="290" t="s">
        <v>448</v>
      </c>
      <c r="E33" s="291" t="s">
        <v>44</v>
      </c>
      <c r="F33" s="104" t="s">
        <v>45</v>
      </c>
      <c r="G33" s="105">
        <v>104</v>
      </c>
      <c r="H33" s="105"/>
      <c r="I33" s="105"/>
      <c r="J33" s="106">
        <v>46358</v>
      </c>
      <c r="K33" s="448">
        <v>174</v>
      </c>
      <c r="L33" s="105" t="s">
        <v>33</v>
      </c>
      <c r="M33" s="109">
        <v>0.96666666666666667</v>
      </c>
      <c r="N33" s="294"/>
      <c r="O33" s="475"/>
      <c r="P33" s="110" t="s">
        <v>39</v>
      </c>
      <c r="Q33" s="111">
        <v>46178</v>
      </c>
      <c r="R33" s="112">
        <v>4680</v>
      </c>
      <c r="S33" s="112">
        <v>140400</v>
      </c>
      <c r="T33" s="116">
        <v>449.28</v>
      </c>
      <c r="U33" s="110">
        <v>13451</v>
      </c>
      <c r="V33" s="110" t="s">
        <v>46</v>
      </c>
      <c r="W33" s="110">
        <v>180</v>
      </c>
      <c r="X33" s="280" t="s">
        <v>37</v>
      </c>
      <c r="Y33" s="280" t="s">
        <v>37</v>
      </c>
      <c r="Z33" s="280" t="s">
        <v>38</v>
      </c>
      <c r="AA33" s="280" t="s">
        <v>38</v>
      </c>
      <c r="AB33" s="280" t="s">
        <v>38</v>
      </c>
      <c r="AC33" s="280" t="s">
        <v>37</v>
      </c>
      <c r="AD33" s="281">
        <v>46328</v>
      </c>
      <c r="AE33" s="280" t="s">
        <v>39</v>
      </c>
    </row>
    <row r="34" spans="1:31">
      <c r="A34" s="3" t="s">
        <v>39</v>
      </c>
      <c r="B34" s="3">
        <v>15</v>
      </c>
      <c r="C34" s="3">
        <v>10</v>
      </c>
      <c r="D34" s="290" t="s">
        <v>729</v>
      </c>
      <c r="E34" s="464" t="s">
        <v>44</v>
      </c>
      <c r="F34" s="104" t="s">
        <v>45</v>
      </c>
      <c r="G34" s="105">
        <v>96</v>
      </c>
      <c r="H34" s="105"/>
      <c r="I34" s="105"/>
      <c r="J34" s="106">
        <v>46359</v>
      </c>
      <c r="K34" s="448">
        <v>175</v>
      </c>
      <c r="L34" s="105" t="s">
        <v>33</v>
      </c>
      <c r="M34" s="109">
        <v>0.97222222222222221</v>
      </c>
      <c r="N34" s="294"/>
      <c r="O34" s="482"/>
      <c r="P34" s="110" t="s">
        <v>39</v>
      </c>
      <c r="Q34" s="111">
        <v>46179</v>
      </c>
      <c r="R34" s="112">
        <v>4320</v>
      </c>
      <c r="S34" s="112">
        <v>129600</v>
      </c>
      <c r="T34" s="116">
        <v>414.72</v>
      </c>
      <c r="U34" s="110">
        <v>13451</v>
      </c>
      <c r="V34" s="110" t="s">
        <v>46</v>
      </c>
      <c r="W34" s="110">
        <v>180</v>
      </c>
      <c r="X34" s="280" t="s">
        <v>37</v>
      </c>
      <c r="Y34" s="280" t="s">
        <v>37</v>
      </c>
      <c r="Z34" s="280" t="s">
        <v>38</v>
      </c>
      <c r="AA34" s="280" t="s">
        <v>38</v>
      </c>
      <c r="AB34" s="280" t="s">
        <v>38</v>
      </c>
      <c r="AC34" s="280" t="s">
        <v>37</v>
      </c>
      <c r="AD34" s="281">
        <v>46329</v>
      </c>
      <c r="AE34" s="280" t="s">
        <v>39</v>
      </c>
    </row>
    <row r="35" spans="1:31">
      <c r="A35" s="3" t="s">
        <v>39</v>
      </c>
      <c r="B35" s="3">
        <v>16</v>
      </c>
      <c r="C35" s="3">
        <v>10</v>
      </c>
      <c r="D35" s="290" t="s">
        <v>222</v>
      </c>
      <c r="E35" s="303" t="s">
        <v>44</v>
      </c>
      <c r="F35" s="104" t="s">
        <v>45</v>
      </c>
      <c r="G35" s="105">
        <v>96</v>
      </c>
      <c r="H35" s="105"/>
      <c r="I35" s="105"/>
      <c r="J35" s="106">
        <v>46359</v>
      </c>
      <c r="K35" s="448">
        <v>175</v>
      </c>
      <c r="L35" s="105" t="s">
        <v>33</v>
      </c>
      <c r="M35" s="109">
        <v>0.97222222222222221</v>
      </c>
      <c r="N35" s="294"/>
      <c r="O35" s="292"/>
      <c r="P35" s="110" t="s">
        <v>39</v>
      </c>
      <c r="Q35" s="111">
        <v>46179</v>
      </c>
      <c r="R35" s="112">
        <v>4320</v>
      </c>
      <c r="S35" s="112">
        <v>129600</v>
      </c>
      <c r="T35" s="116">
        <v>414.72</v>
      </c>
      <c r="U35" s="110">
        <v>13451</v>
      </c>
      <c r="V35" s="110" t="s">
        <v>46</v>
      </c>
      <c r="W35" s="110">
        <v>180</v>
      </c>
      <c r="X35" s="280" t="s">
        <v>37</v>
      </c>
      <c r="Y35" s="280" t="s">
        <v>37</v>
      </c>
      <c r="Z35" s="280" t="s">
        <v>38</v>
      </c>
      <c r="AA35" s="280" t="s">
        <v>38</v>
      </c>
      <c r="AB35" s="280" t="s">
        <v>38</v>
      </c>
      <c r="AC35" s="280" t="s">
        <v>37</v>
      </c>
      <c r="AD35" s="281">
        <v>46329</v>
      </c>
      <c r="AE35" s="280" t="s">
        <v>39</v>
      </c>
    </row>
    <row r="36" spans="1:31">
      <c r="A36" s="3" t="s">
        <v>39</v>
      </c>
      <c r="B36" s="3">
        <v>17</v>
      </c>
      <c r="C36" s="3">
        <v>10</v>
      </c>
      <c r="D36" s="290" t="s">
        <v>577</v>
      </c>
      <c r="E36" s="303" t="s">
        <v>44</v>
      </c>
      <c r="F36" s="104" t="s">
        <v>45</v>
      </c>
      <c r="G36" s="105">
        <v>104</v>
      </c>
      <c r="H36" s="105"/>
      <c r="I36" s="105"/>
      <c r="J36" s="106">
        <v>46359</v>
      </c>
      <c r="K36" s="448">
        <v>175</v>
      </c>
      <c r="L36" s="105" t="s">
        <v>33</v>
      </c>
      <c r="M36" s="109">
        <v>0.97222222222222221</v>
      </c>
      <c r="N36" s="294"/>
      <c r="O36" s="292"/>
      <c r="P36" s="110" t="s">
        <v>39</v>
      </c>
      <c r="Q36" s="111">
        <v>46179</v>
      </c>
      <c r="R36" s="112">
        <v>4680</v>
      </c>
      <c r="S36" s="112">
        <v>140400</v>
      </c>
      <c r="T36" s="116">
        <v>449.28</v>
      </c>
      <c r="U36" s="110">
        <v>13451</v>
      </c>
      <c r="V36" s="110" t="s">
        <v>46</v>
      </c>
      <c r="W36" s="110">
        <v>180</v>
      </c>
      <c r="X36" s="280" t="s">
        <v>37</v>
      </c>
      <c r="Y36" s="280" t="s">
        <v>37</v>
      </c>
      <c r="Z36" s="280" t="s">
        <v>38</v>
      </c>
      <c r="AA36" s="280" t="s">
        <v>38</v>
      </c>
      <c r="AB36" s="280" t="s">
        <v>38</v>
      </c>
      <c r="AC36" s="280" t="s">
        <v>37</v>
      </c>
      <c r="AD36" s="281">
        <v>46329</v>
      </c>
      <c r="AE36" s="280" t="s">
        <v>39</v>
      </c>
    </row>
    <row r="37" spans="1:31">
      <c r="A37" s="3" t="s">
        <v>39</v>
      </c>
      <c r="B37" s="3">
        <v>18</v>
      </c>
      <c r="C37" s="3">
        <v>10</v>
      </c>
      <c r="D37" s="290" t="s">
        <v>49</v>
      </c>
      <c r="E37" s="303" t="s">
        <v>44</v>
      </c>
      <c r="F37" s="104" t="s">
        <v>45</v>
      </c>
      <c r="G37" s="105">
        <v>104</v>
      </c>
      <c r="H37" s="105"/>
      <c r="I37" s="105"/>
      <c r="J37" s="106">
        <v>46359</v>
      </c>
      <c r="K37" s="448">
        <v>175</v>
      </c>
      <c r="L37" s="105" t="s">
        <v>33</v>
      </c>
      <c r="M37" s="109">
        <v>0.97222222222222221</v>
      </c>
      <c r="N37" s="294"/>
      <c r="O37" s="292"/>
      <c r="P37" s="110" t="s">
        <v>39</v>
      </c>
      <c r="Q37" s="111">
        <v>46179</v>
      </c>
      <c r="R37" s="112">
        <v>4680</v>
      </c>
      <c r="S37" s="112">
        <v>140400</v>
      </c>
      <c r="T37" s="116">
        <v>449.28</v>
      </c>
      <c r="U37" s="110">
        <v>13451</v>
      </c>
      <c r="V37" s="110" t="s">
        <v>46</v>
      </c>
      <c r="W37" s="110">
        <v>180</v>
      </c>
      <c r="X37" s="280" t="s">
        <v>37</v>
      </c>
      <c r="Y37" s="280" t="s">
        <v>37</v>
      </c>
      <c r="Z37" s="280" t="s">
        <v>38</v>
      </c>
      <c r="AA37" s="280" t="s">
        <v>38</v>
      </c>
      <c r="AB37" s="280" t="s">
        <v>38</v>
      </c>
      <c r="AC37" s="280" t="s">
        <v>37</v>
      </c>
      <c r="AD37" s="281">
        <v>46329</v>
      </c>
      <c r="AE37" s="280" t="s">
        <v>39</v>
      </c>
    </row>
    <row r="38" spans="1:31">
      <c r="A38" s="3">
        <v>1</v>
      </c>
      <c r="B38" s="3">
        <v>1</v>
      </c>
      <c r="C38" s="3">
        <v>20</v>
      </c>
      <c r="D38" s="290" t="s">
        <v>493</v>
      </c>
      <c r="E38" s="318" t="s">
        <v>57</v>
      </c>
      <c r="F38" s="104" t="s">
        <v>58</v>
      </c>
      <c r="G38" s="105">
        <v>24</v>
      </c>
      <c r="H38" s="105"/>
      <c r="I38" s="105"/>
      <c r="J38" s="106">
        <v>46328</v>
      </c>
      <c r="K38" s="448">
        <v>144</v>
      </c>
      <c r="L38" s="105" t="s">
        <v>33</v>
      </c>
      <c r="M38" s="109">
        <v>0.53333333333333333</v>
      </c>
      <c r="N38" s="294"/>
      <c r="O38" s="460" t="s">
        <v>62</v>
      </c>
      <c r="P38" s="110" t="s">
        <v>35</v>
      </c>
      <c r="Q38" s="111">
        <v>46058</v>
      </c>
      <c r="R38" s="112">
        <v>11520</v>
      </c>
      <c r="S38" s="112">
        <v>69120</v>
      </c>
      <c r="T38" s="116">
        <v>245.376</v>
      </c>
      <c r="U38" s="110">
        <v>1428</v>
      </c>
      <c r="V38" s="110" t="s">
        <v>42</v>
      </c>
      <c r="W38" s="110">
        <v>270</v>
      </c>
      <c r="X38" s="280" t="s">
        <v>37</v>
      </c>
      <c r="Y38" s="280" t="s">
        <v>37</v>
      </c>
      <c r="Z38" s="280" t="s">
        <v>37</v>
      </c>
      <c r="AA38" s="280" t="s">
        <v>38</v>
      </c>
      <c r="AB38" s="280" t="s">
        <v>38</v>
      </c>
      <c r="AC38" s="280" t="s">
        <v>37</v>
      </c>
      <c r="AD38" s="281">
        <v>46298</v>
      </c>
      <c r="AE38" s="280" t="s">
        <v>39</v>
      </c>
    </row>
    <row r="39" spans="1:31">
      <c r="A39" s="3">
        <v>1</v>
      </c>
      <c r="B39" s="3">
        <v>2</v>
      </c>
      <c r="C39" s="3">
        <v>20</v>
      </c>
      <c r="D39" s="290" t="s">
        <v>320</v>
      </c>
      <c r="E39" s="291" t="s">
        <v>57</v>
      </c>
      <c r="F39" s="104" t="s">
        <v>58</v>
      </c>
      <c r="G39" s="105">
        <v>18</v>
      </c>
      <c r="H39" s="105"/>
      <c r="I39" s="105"/>
      <c r="J39" s="106">
        <v>46430</v>
      </c>
      <c r="K39" s="448">
        <v>246</v>
      </c>
      <c r="L39" s="105" t="s">
        <v>33</v>
      </c>
      <c r="M39" s="109">
        <v>0.91111111111111109</v>
      </c>
      <c r="N39" s="294"/>
      <c r="O39" s="292" t="s">
        <v>62</v>
      </c>
      <c r="P39" s="110" t="s">
        <v>35</v>
      </c>
      <c r="Q39" s="111">
        <v>46160</v>
      </c>
      <c r="R39" s="112">
        <v>8640</v>
      </c>
      <c r="S39" s="112">
        <v>51840</v>
      </c>
      <c r="T39" s="116">
        <v>184.03200000000001</v>
      </c>
      <c r="U39" s="110">
        <v>1428</v>
      </c>
      <c r="V39" s="110" t="s">
        <v>42</v>
      </c>
      <c r="W39" s="110">
        <v>270</v>
      </c>
      <c r="X39" s="280" t="s">
        <v>37</v>
      </c>
      <c r="Y39" s="280" t="s">
        <v>37</v>
      </c>
      <c r="Z39" s="280" t="s">
        <v>38</v>
      </c>
      <c r="AA39" s="280" t="s">
        <v>38</v>
      </c>
      <c r="AB39" s="280" t="s">
        <v>38</v>
      </c>
      <c r="AC39" s="280" t="s">
        <v>37</v>
      </c>
      <c r="AD39" s="281">
        <v>46400</v>
      </c>
      <c r="AE39" s="280" t="s">
        <v>39</v>
      </c>
    </row>
    <row r="40" spans="1:31">
      <c r="A40" s="3" t="s">
        <v>39</v>
      </c>
      <c r="B40" s="3">
        <v>3</v>
      </c>
      <c r="C40" s="3">
        <v>10</v>
      </c>
      <c r="D40" s="290" t="s">
        <v>2729</v>
      </c>
      <c r="E40" s="303" t="s">
        <v>57</v>
      </c>
      <c r="F40" s="104" t="s">
        <v>58</v>
      </c>
      <c r="G40" s="105">
        <v>5</v>
      </c>
      <c r="H40" s="105"/>
      <c r="I40" s="105"/>
      <c r="J40" s="106">
        <v>46430</v>
      </c>
      <c r="K40" s="448"/>
      <c r="L40" s="105" t="s">
        <v>33</v>
      </c>
      <c r="M40" s="109" t="s">
        <v>39</v>
      </c>
      <c r="N40" s="294"/>
      <c r="O40" s="292"/>
      <c r="P40" s="110" t="s">
        <v>39</v>
      </c>
      <c r="Q40" s="111">
        <v>46160</v>
      </c>
      <c r="R40" s="112">
        <v>2400</v>
      </c>
      <c r="S40" s="112"/>
      <c r="T40" s="116">
        <v>0</v>
      </c>
      <c r="U40" s="110">
        <v>1428</v>
      </c>
      <c r="V40" s="110" t="s">
        <v>42</v>
      </c>
      <c r="W40" s="110">
        <v>270</v>
      </c>
      <c r="X40" s="280" t="s">
        <v>37</v>
      </c>
      <c r="Y40" s="280" t="s">
        <v>37</v>
      </c>
      <c r="Z40" s="280" t="s">
        <v>37</v>
      </c>
      <c r="AA40" s="280" t="s">
        <v>37</v>
      </c>
      <c r="AB40" s="280" t="s">
        <v>37</v>
      </c>
      <c r="AC40" s="280" t="s">
        <v>28</v>
      </c>
      <c r="AD40" s="281">
        <v>46400</v>
      </c>
      <c r="AE40" s="280" t="s">
        <v>39</v>
      </c>
    </row>
    <row r="41" spans="1:31">
      <c r="A41" s="3" t="s">
        <v>39</v>
      </c>
      <c r="B41" s="3">
        <v>4</v>
      </c>
      <c r="C41" s="3">
        <v>10</v>
      </c>
      <c r="D41" s="290" t="s">
        <v>2635</v>
      </c>
      <c r="E41" s="472" t="s">
        <v>57</v>
      </c>
      <c r="F41" s="104" t="s">
        <v>58</v>
      </c>
      <c r="G41" s="105">
        <v>18</v>
      </c>
      <c r="H41" s="105"/>
      <c r="I41" s="105"/>
      <c r="J41" s="106">
        <v>46431</v>
      </c>
      <c r="K41" s="448">
        <v>247</v>
      </c>
      <c r="L41" s="105" t="s">
        <v>33</v>
      </c>
      <c r="M41" s="109">
        <v>0.91481481481481486</v>
      </c>
      <c r="N41" s="294"/>
      <c r="O41" s="466"/>
      <c r="P41" s="110" t="s">
        <v>39</v>
      </c>
      <c r="Q41" s="111">
        <v>46161</v>
      </c>
      <c r="R41" s="112">
        <v>8640</v>
      </c>
      <c r="S41" s="112">
        <v>51840</v>
      </c>
      <c r="T41" s="116">
        <v>184.03200000000001</v>
      </c>
      <c r="U41" s="110">
        <v>1428</v>
      </c>
      <c r="V41" s="110" t="s">
        <v>42</v>
      </c>
      <c r="W41" s="110">
        <v>270</v>
      </c>
      <c r="X41" s="280" t="s">
        <v>37</v>
      </c>
      <c r="Y41" s="280" t="s">
        <v>37</v>
      </c>
      <c r="Z41" s="280" t="s">
        <v>38</v>
      </c>
      <c r="AA41" s="280" t="s">
        <v>38</v>
      </c>
      <c r="AB41" s="280" t="s">
        <v>38</v>
      </c>
      <c r="AC41" s="280" t="s">
        <v>37</v>
      </c>
      <c r="AD41" s="281">
        <v>46401</v>
      </c>
      <c r="AE41" s="280" t="s">
        <v>39</v>
      </c>
    </row>
    <row r="42" spans="1:31">
      <c r="A42" s="3" t="s">
        <v>39</v>
      </c>
      <c r="B42" s="3">
        <v>5</v>
      </c>
      <c r="C42" s="3">
        <v>10</v>
      </c>
      <c r="D42" s="290" t="s">
        <v>2642</v>
      </c>
      <c r="E42" s="464" t="s">
        <v>57</v>
      </c>
      <c r="F42" s="104" t="s">
        <v>58</v>
      </c>
      <c r="G42" s="105">
        <v>36</v>
      </c>
      <c r="H42" s="105"/>
      <c r="I42" s="105"/>
      <c r="J42" s="106">
        <v>46431</v>
      </c>
      <c r="K42" s="448">
        <v>247</v>
      </c>
      <c r="L42" s="105" t="s">
        <v>33</v>
      </c>
      <c r="M42" s="109">
        <v>0.91481481481481486</v>
      </c>
      <c r="N42" s="294" t="s">
        <v>2835</v>
      </c>
      <c r="O42" s="466"/>
      <c r="P42" s="110" t="s">
        <v>39</v>
      </c>
      <c r="Q42" s="111">
        <v>46161</v>
      </c>
      <c r="R42" s="112">
        <v>17280</v>
      </c>
      <c r="S42" s="112">
        <v>103680</v>
      </c>
      <c r="T42" s="116">
        <v>368.06400000000002</v>
      </c>
      <c r="U42" s="110">
        <v>1428</v>
      </c>
      <c r="V42" s="110" t="s">
        <v>42</v>
      </c>
      <c r="W42" s="110">
        <v>270</v>
      </c>
      <c r="X42" s="280" t="s">
        <v>37</v>
      </c>
      <c r="Y42" s="280" t="s">
        <v>37</v>
      </c>
      <c r="Z42" s="280" t="s">
        <v>38</v>
      </c>
      <c r="AA42" s="280" t="s">
        <v>38</v>
      </c>
      <c r="AB42" s="280" t="s">
        <v>38</v>
      </c>
      <c r="AC42" s="280" t="s">
        <v>37</v>
      </c>
      <c r="AD42" s="281">
        <v>46401</v>
      </c>
      <c r="AE42" s="280" t="s">
        <v>39</v>
      </c>
    </row>
    <row r="43" spans="1:31">
      <c r="A43" s="3" t="s">
        <v>39</v>
      </c>
      <c r="B43" s="3">
        <v>6</v>
      </c>
      <c r="C43" s="3">
        <v>10</v>
      </c>
      <c r="D43" s="290" t="s">
        <v>2688</v>
      </c>
      <c r="E43" s="464" t="s">
        <v>57</v>
      </c>
      <c r="F43" s="104" t="s">
        <v>58</v>
      </c>
      <c r="G43" s="105">
        <v>24</v>
      </c>
      <c r="H43" s="293"/>
      <c r="I43" s="105"/>
      <c r="J43" s="106">
        <v>46431</v>
      </c>
      <c r="K43" s="448">
        <v>247</v>
      </c>
      <c r="L43" s="105" t="s">
        <v>33</v>
      </c>
      <c r="M43" s="109">
        <v>0.91481481481481486</v>
      </c>
      <c r="N43" s="308"/>
      <c r="O43" s="460"/>
      <c r="P43" s="110" t="s">
        <v>39</v>
      </c>
      <c r="Q43" s="111">
        <v>46161</v>
      </c>
      <c r="R43" s="112">
        <v>11520</v>
      </c>
      <c r="S43" s="112">
        <v>69120</v>
      </c>
      <c r="T43" s="116">
        <v>245.376</v>
      </c>
      <c r="U43" s="110">
        <v>1428</v>
      </c>
      <c r="V43" s="110" t="s">
        <v>42</v>
      </c>
      <c r="W43" s="110">
        <v>270</v>
      </c>
      <c r="X43" s="280" t="s">
        <v>37</v>
      </c>
      <c r="Y43" s="280" t="s">
        <v>37</v>
      </c>
      <c r="Z43" s="280" t="s">
        <v>38</v>
      </c>
      <c r="AA43" s="280" t="s">
        <v>38</v>
      </c>
      <c r="AB43" s="280" t="s">
        <v>38</v>
      </c>
      <c r="AC43" s="280" t="s">
        <v>37</v>
      </c>
      <c r="AD43" s="281">
        <v>46401</v>
      </c>
      <c r="AE43" s="280" t="s">
        <v>39</v>
      </c>
    </row>
    <row r="44" spans="1:31">
      <c r="A44" s="3" t="s">
        <v>39</v>
      </c>
      <c r="B44" s="3">
        <v>7</v>
      </c>
      <c r="C44" s="3">
        <v>10</v>
      </c>
      <c r="D44" s="290" t="s">
        <v>549</v>
      </c>
      <c r="E44" s="291" t="s">
        <v>57</v>
      </c>
      <c r="F44" s="104" t="s">
        <v>58</v>
      </c>
      <c r="G44" s="105">
        <v>47</v>
      </c>
      <c r="H44" s="105">
        <v>384</v>
      </c>
      <c r="I44" s="105"/>
      <c r="J44" s="106">
        <v>46443</v>
      </c>
      <c r="K44" s="448">
        <v>259</v>
      </c>
      <c r="L44" s="105" t="s">
        <v>33</v>
      </c>
      <c r="M44" s="109">
        <v>0.95925925925925926</v>
      </c>
      <c r="N44" s="294"/>
      <c r="O44" s="292"/>
      <c r="P44" s="110" t="s">
        <v>39</v>
      </c>
      <c r="Q44" s="111">
        <v>46173</v>
      </c>
      <c r="R44" s="112">
        <v>22944</v>
      </c>
      <c r="S44" s="112">
        <v>137664</v>
      </c>
      <c r="T44" s="116">
        <v>488.7072</v>
      </c>
      <c r="U44" s="110">
        <v>1428</v>
      </c>
      <c r="V44" s="110" t="s">
        <v>42</v>
      </c>
      <c r="W44" s="110">
        <v>270</v>
      </c>
      <c r="X44" s="280" t="s">
        <v>37</v>
      </c>
      <c r="Y44" s="280" t="s">
        <v>37</v>
      </c>
      <c r="Z44" s="280" t="s">
        <v>38</v>
      </c>
      <c r="AA44" s="280" t="s">
        <v>38</v>
      </c>
      <c r="AB44" s="280" t="s">
        <v>38</v>
      </c>
      <c r="AC44" s="280" t="s">
        <v>37</v>
      </c>
      <c r="AD44" s="281">
        <v>46413</v>
      </c>
      <c r="AE44" s="280" t="s">
        <v>39</v>
      </c>
    </row>
    <row r="45" spans="1:31">
      <c r="A45" s="3" t="s">
        <v>39</v>
      </c>
      <c r="B45" s="3">
        <v>8</v>
      </c>
      <c r="C45" s="3">
        <v>10</v>
      </c>
      <c r="D45" s="290" t="s">
        <v>96</v>
      </c>
      <c r="E45" s="474" t="s">
        <v>57</v>
      </c>
      <c r="F45" s="104" t="s">
        <v>58</v>
      </c>
      <c r="G45" s="105">
        <v>52</v>
      </c>
      <c r="H45" s="105"/>
      <c r="I45" s="105"/>
      <c r="J45" s="270">
        <v>46447</v>
      </c>
      <c r="K45" s="448">
        <v>263</v>
      </c>
      <c r="L45" s="105" t="s">
        <v>33</v>
      </c>
      <c r="M45" s="109">
        <v>0.97407407407407409</v>
      </c>
      <c r="N45" s="308" t="s">
        <v>2819</v>
      </c>
      <c r="O45" s="292"/>
      <c r="P45" s="110" t="s">
        <v>39</v>
      </c>
      <c r="Q45" s="111">
        <v>46177</v>
      </c>
      <c r="R45" s="112">
        <v>24960</v>
      </c>
      <c r="S45" s="112">
        <v>149760</v>
      </c>
      <c r="T45" s="116">
        <v>531.64800000000002</v>
      </c>
      <c r="U45" s="110">
        <v>1428</v>
      </c>
      <c r="V45" s="110" t="s">
        <v>42</v>
      </c>
      <c r="W45" s="110">
        <v>270</v>
      </c>
      <c r="X45" s="280" t="s">
        <v>37</v>
      </c>
      <c r="Y45" s="280" t="s">
        <v>37</v>
      </c>
      <c r="Z45" s="280" t="s">
        <v>38</v>
      </c>
      <c r="AA45" s="280" t="s">
        <v>38</v>
      </c>
      <c r="AB45" s="280" t="s">
        <v>38</v>
      </c>
      <c r="AC45" s="280" t="s">
        <v>37</v>
      </c>
      <c r="AD45" s="281">
        <v>46417</v>
      </c>
      <c r="AE45" s="280" t="s">
        <v>39</v>
      </c>
    </row>
    <row r="46" spans="1:31">
      <c r="A46" s="3" t="s">
        <v>39</v>
      </c>
      <c r="B46" s="3">
        <v>9</v>
      </c>
      <c r="C46" s="3">
        <v>10</v>
      </c>
      <c r="D46" s="290" t="s">
        <v>130</v>
      </c>
      <c r="E46" s="476" t="s">
        <v>57</v>
      </c>
      <c r="F46" s="104" t="s">
        <v>58</v>
      </c>
      <c r="G46" s="105">
        <v>8</v>
      </c>
      <c r="H46" s="105"/>
      <c r="I46" s="105"/>
      <c r="J46" s="106">
        <v>46448</v>
      </c>
      <c r="K46" s="448">
        <v>264</v>
      </c>
      <c r="L46" s="105" t="s">
        <v>33</v>
      </c>
      <c r="M46" s="109">
        <v>0.97777777777777775</v>
      </c>
      <c r="N46" s="308" t="s">
        <v>2819</v>
      </c>
      <c r="O46" s="292"/>
      <c r="P46" s="110" t="s">
        <v>39</v>
      </c>
      <c r="Q46" s="111">
        <v>46178</v>
      </c>
      <c r="R46" s="112">
        <v>3840</v>
      </c>
      <c r="S46" s="112">
        <v>23040</v>
      </c>
      <c r="T46" s="116">
        <v>81.792000000000002</v>
      </c>
      <c r="U46" s="110">
        <v>1428</v>
      </c>
      <c r="V46" s="110" t="s">
        <v>42</v>
      </c>
      <c r="W46" s="110">
        <v>270</v>
      </c>
      <c r="X46" s="280" t="s">
        <v>37</v>
      </c>
      <c r="Y46" s="280" t="s">
        <v>37</v>
      </c>
      <c r="Z46" s="280" t="s">
        <v>38</v>
      </c>
      <c r="AA46" s="280" t="s">
        <v>38</v>
      </c>
      <c r="AB46" s="280" t="s">
        <v>38</v>
      </c>
      <c r="AC46" s="280" t="s">
        <v>37</v>
      </c>
      <c r="AD46" s="281">
        <v>46418</v>
      </c>
      <c r="AE46" s="280" t="s">
        <v>39</v>
      </c>
    </row>
    <row r="47" spans="1:31">
      <c r="A47" s="3" t="s">
        <v>39</v>
      </c>
      <c r="B47" s="3">
        <v>10</v>
      </c>
      <c r="C47" s="3">
        <v>10</v>
      </c>
      <c r="D47" s="290" t="s">
        <v>627</v>
      </c>
      <c r="E47" s="303" t="s">
        <v>57</v>
      </c>
      <c r="F47" s="104" t="s">
        <v>58</v>
      </c>
      <c r="G47" s="105">
        <v>90</v>
      </c>
      <c r="H47" s="105"/>
      <c r="I47" s="105"/>
      <c r="J47" s="106">
        <v>46448</v>
      </c>
      <c r="K47" s="448">
        <v>264</v>
      </c>
      <c r="L47" s="105" t="s">
        <v>33</v>
      </c>
      <c r="M47" s="109">
        <v>0.97777777777777775</v>
      </c>
      <c r="N47" s="343"/>
      <c r="O47" s="466"/>
      <c r="P47" s="110" t="s">
        <v>39</v>
      </c>
      <c r="Q47" s="111">
        <v>46178</v>
      </c>
      <c r="R47" s="112">
        <v>43200</v>
      </c>
      <c r="S47" s="112">
        <v>259200</v>
      </c>
      <c r="T47" s="116">
        <v>920.16</v>
      </c>
      <c r="U47" s="110">
        <v>1428</v>
      </c>
      <c r="V47" s="110" t="s">
        <v>42</v>
      </c>
      <c r="W47" s="110">
        <v>270</v>
      </c>
      <c r="X47" s="280" t="s">
        <v>37</v>
      </c>
      <c r="Y47" s="280" t="s">
        <v>37</v>
      </c>
      <c r="Z47" s="280" t="s">
        <v>38</v>
      </c>
      <c r="AA47" s="280" t="s">
        <v>38</v>
      </c>
      <c r="AB47" s="280" t="s">
        <v>38</v>
      </c>
      <c r="AC47" s="280" t="s">
        <v>37</v>
      </c>
      <c r="AD47" s="281">
        <v>46418</v>
      </c>
      <c r="AE47" s="280" t="s">
        <v>39</v>
      </c>
    </row>
    <row r="48" spans="1:31">
      <c r="A48" s="3" t="s">
        <v>39</v>
      </c>
      <c r="B48" s="3">
        <v>11</v>
      </c>
      <c r="C48" s="3">
        <v>10</v>
      </c>
      <c r="D48" s="290" t="s">
        <v>2622</v>
      </c>
      <c r="E48" s="474" t="s">
        <v>57</v>
      </c>
      <c r="F48" s="104" t="s">
        <v>58</v>
      </c>
      <c r="G48" s="105">
        <v>1</v>
      </c>
      <c r="H48" s="105"/>
      <c r="I48" s="105"/>
      <c r="J48" s="106">
        <v>46448</v>
      </c>
      <c r="K48" s="448">
        <v>264</v>
      </c>
      <c r="L48" s="105" t="s">
        <v>33</v>
      </c>
      <c r="M48" s="109">
        <v>0.97777777777777775</v>
      </c>
      <c r="N48" s="294"/>
      <c r="O48" s="292"/>
      <c r="P48" s="110" t="s">
        <v>39</v>
      </c>
      <c r="Q48" s="111">
        <v>46178</v>
      </c>
      <c r="R48" s="112">
        <v>480</v>
      </c>
      <c r="S48" s="112">
        <v>2880</v>
      </c>
      <c r="T48" s="116">
        <v>10.224</v>
      </c>
      <c r="U48" s="110">
        <v>1428</v>
      </c>
      <c r="V48" s="110" t="s">
        <v>42</v>
      </c>
      <c r="W48" s="110">
        <v>270</v>
      </c>
      <c r="X48" s="280" t="s">
        <v>37</v>
      </c>
      <c r="Y48" s="280" t="s">
        <v>37</v>
      </c>
      <c r="Z48" s="280" t="s">
        <v>38</v>
      </c>
      <c r="AA48" s="280" t="s">
        <v>38</v>
      </c>
      <c r="AB48" s="280" t="s">
        <v>38</v>
      </c>
      <c r="AC48" s="280" t="s">
        <v>37</v>
      </c>
      <c r="AD48" s="281">
        <v>46418</v>
      </c>
      <c r="AE48" s="280" t="s">
        <v>39</v>
      </c>
    </row>
    <row r="49" spans="1:31">
      <c r="A49" s="3" t="s">
        <v>39</v>
      </c>
      <c r="B49" s="3">
        <v>12</v>
      </c>
      <c r="C49" s="3">
        <v>10</v>
      </c>
      <c r="D49" s="290" t="s">
        <v>107</v>
      </c>
      <c r="E49" s="483" t="s">
        <v>57</v>
      </c>
      <c r="F49" s="104" t="s">
        <v>58</v>
      </c>
      <c r="G49" s="105">
        <v>44</v>
      </c>
      <c r="H49" s="105"/>
      <c r="I49" s="105"/>
      <c r="J49" s="106">
        <v>46449</v>
      </c>
      <c r="K49" s="448">
        <v>265</v>
      </c>
      <c r="L49" s="105" t="s">
        <v>33</v>
      </c>
      <c r="M49" s="109">
        <v>0.98148148148148151</v>
      </c>
      <c r="N49" s="308" t="s">
        <v>2819</v>
      </c>
      <c r="O49" s="482"/>
      <c r="P49" s="110" t="s">
        <v>39</v>
      </c>
      <c r="Q49" s="111">
        <v>46179</v>
      </c>
      <c r="R49" s="112">
        <v>21120</v>
      </c>
      <c r="S49" s="112">
        <v>126720</v>
      </c>
      <c r="T49" s="116">
        <v>449.85599999999999</v>
      </c>
      <c r="U49" s="110">
        <v>1428</v>
      </c>
      <c r="V49" s="110" t="s">
        <v>42</v>
      </c>
      <c r="W49" s="110">
        <v>270</v>
      </c>
      <c r="X49" s="280" t="s">
        <v>37</v>
      </c>
      <c r="Y49" s="280" t="s">
        <v>37</v>
      </c>
      <c r="Z49" s="280" t="s">
        <v>38</v>
      </c>
      <c r="AA49" s="280" t="s">
        <v>38</v>
      </c>
      <c r="AB49" s="280" t="s">
        <v>38</v>
      </c>
      <c r="AC49" s="280" t="s">
        <v>37</v>
      </c>
      <c r="AD49" s="281">
        <v>46419</v>
      </c>
      <c r="AE49" s="280" t="s">
        <v>39</v>
      </c>
    </row>
    <row r="50" spans="1:31">
      <c r="A50" s="3" t="s">
        <v>39</v>
      </c>
      <c r="B50" s="3">
        <v>13</v>
      </c>
      <c r="C50" s="3">
        <v>10</v>
      </c>
      <c r="D50" s="290" t="s">
        <v>752</v>
      </c>
      <c r="E50" s="483" t="s">
        <v>57</v>
      </c>
      <c r="F50" s="104" t="s">
        <v>58</v>
      </c>
      <c r="G50" s="105">
        <v>92</v>
      </c>
      <c r="H50" s="105"/>
      <c r="I50" s="105"/>
      <c r="J50" s="106">
        <v>46449</v>
      </c>
      <c r="K50" s="448">
        <v>265</v>
      </c>
      <c r="L50" s="105" t="s">
        <v>33</v>
      </c>
      <c r="M50" s="109">
        <v>0.98148148148148151</v>
      </c>
      <c r="N50" s="343"/>
      <c r="O50" s="292"/>
      <c r="P50" s="110" t="s">
        <v>39</v>
      </c>
      <c r="Q50" s="111">
        <v>46179</v>
      </c>
      <c r="R50" s="112">
        <v>44160</v>
      </c>
      <c r="S50" s="112">
        <v>264960</v>
      </c>
      <c r="T50" s="116">
        <v>940.60799999999995</v>
      </c>
      <c r="U50" s="110">
        <v>1428</v>
      </c>
      <c r="V50" s="110" t="s">
        <v>42</v>
      </c>
      <c r="W50" s="110">
        <v>270</v>
      </c>
      <c r="X50" s="280" t="s">
        <v>37</v>
      </c>
      <c r="Y50" s="280" t="s">
        <v>37</v>
      </c>
      <c r="Z50" s="280" t="s">
        <v>38</v>
      </c>
      <c r="AA50" s="280" t="s">
        <v>38</v>
      </c>
      <c r="AB50" s="280" t="s">
        <v>38</v>
      </c>
      <c r="AC50" s="280" t="s">
        <v>37</v>
      </c>
      <c r="AD50" s="281">
        <v>46419</v>
      </c>
      <c r="AE50" s="280" t="s">
        <v>39</v>
      </c>
    </row>
    <row r="51" spans="1:31">
      <c r="A51" s="3" t="s">
        <v>39</v>
      </c>
      <c r="B51" s="3">
        <v>14</v>
      </c>
      <c r="C51" s="3">
        <v>10</v>
      </c>
      <c r="D51" s="290" t="s">
        <v>753</v>
      </c>
      <c r="E51" s="483" t="s">
        <v>57</v>
      </c>
      <c r="F51" s="104" t="s">
        <v>58</v>
      </c>
      <c r="G51" s="105">
        <v>116</v>
      </c>
      <c r="H51" s="105"/>
      <c r="I51" s="105"/>
      <c r="J51" s="106">
        <v>46449</v>
      </c>
      <c r="K51" s="448">
        <v>265</v>
      </c>
      <c r="L51" s="105" t="s">
        <v>33</v>
      </c>
      <c r="M51" s="109">
        <v>0.98148148148148151</v>
      </c>
      <c r="N51" s="343"/>
      <c r="O51" s="292"/>
      <c r="P51" s="110" t="s">
        <v>39</v>
      </c>
      <c r="Q51" s="111">
        <v>46179</v>
      </c>
      <c r="R51" s="112">
        <v>55680</v>
      </c>
      <c r="S51" s="112">
        <v>334080</v>
      </c>
      <c r="T51" s="116">
        <v>1185.9839999999999</v>
      </c>
      <c r="U51" s="110">
        <v>1428</v>
      </c>
      <c r="V51" s="110" t="s">
        <v>42</v>
      </c>
      <c r="W51" s="110">
        <v>270</v>
      </c>
      <c r="X51" s="280" t="s">
        <v>37</v>
      </c>
      <c r="Y51" s="280" t="s">
        <v>37</v>
      </c>
      <c r="Z51" s="280" t="s">
        <v>38</v>
      </c>
      <c r="AA51" s="280" t="s">
        <v>38</v>
      </c>
      <c r="AB51" s="280" t="s">
        <v>38</v>
      </c>
      <c r="AC51" s="280" t="s">
        <v>37</v>
      </c>
      <c r="AD51" s="281">
        <v>46419</v>
      </c>
      <c r="AE51" s="280" t="s">
        <v>39</v>
      </c>
    </row>
    <row r="52" spans="1:31">
      <c r="A52" s="3" t="s">
        <v>39</v>
      </c>
      <c r="B52" s="3">
        <v>15</v>
      </c>
      <c r="C52" s="3">
        <v>10</v>
      </c>
      <c r="D52" s="290" t="s">
        <v>559</v>
      </c>
      <c r="E52" s="303" t="s">
        <v>57</v>
      </c>
      <c r="F52" s="104" t="s">
        <v>58</v>
      </c>
      <c r="G52" s="105">
        <v>52</v>
      </c>
      <c r="H52" s="105"/>
      <c r="I52" s="105"/>
      <c r="J52" s="106">
        <v>46449</v>
      </c>
      <c r="K52" s="448">
        <v>265</v>
      </c>
      <c r="L52" s="105" t="s">
        <v>33</v>
      </c>
      <c r="M52" s="109">
        <v>0.98148148148148151</v>
      </c>
      <c r="N52" s="343"/>
      <c r="O52" s="466"/>
      <c r="P52" s="110" t="s">
        <v>39</v>
      </c>
      <c r="Q52" s="111">
        <v>46179</v>
      </c>
      <c r="R52" s="112">
        <v>24960</v>
      </c>
      <c r="S52" s="112">
        <v>149760</v>
      </c>
      <c r="T52" s="116">
        <v>531.64800000000002</v>
      </c>
      <c r="U52" s="110">
        <v>1428</v>
      </c>
      <c r="V52" s="110" t="s">
        <v>42</v>
      </c>
      <c r="W52" s="110">
        <v>270</v>
      </c>
      <c r="X52" s="280" t="s">
        <v>37</v>
      </c>
      <c r="Y52" s="280" t="s">
        <v>37</v>
      </c>
      <c r="Z52" s="280" t="s">
        <v>38</v>
      </c>
      <c r="AA52" s="280" t="s">
        <v>38</v>
      </c>
      <c r="AB52" s="280" t="s">
        <v>38</v>
      </c>
      <c r="AC52" s="280" t="s">
        <v>37</v>
      </c>
      <c r="AD52" s="281">
        <v>46419</v>
      </c>
      <c r="AE52" s="280" t="s">
        <v>39</v>
      </c>
    </row>
    <row r="53" spans="1:31">
      <c r="A53" s="3">
        <v>1</v>
      </c>
      <c r="B53" s="3">
        <v>1</v>
      </c>
      <c r="C53" s="3">
        <v>20</v>
      </c>
      <c r="D53" s="290" t="s">
        <v>135</v>
      </c>
      <c r="E53" s="291" t="s">
        <v>71</v>
      </c>
      <c r="F53" s="104" t="s">
        <v>72</v>
      </c>
      <c r="G53" s="105"/>
      <c r="H53" s="105"/>
      <c r="I53" s="105"/>
      <c r="J53" s="106"/>
      <c r="K53" s="448" t="s">
        <v>39</v>
      </c>
      <c r="L53" s="105" t="s">
        <v>39</v>
      </c>
      <c r="M53" s="109" t="s">
        <v>39</v>
      </c>
      <c r="N53" s="308"/>
      <c r="O53" s="460" t="s">
        <v>73</v>
      </c>
      <c r="P53" s="110" t="s">
        <v>35</v>
      </c>
      <c r="Q53" s="111" t="s">
        <v>39</v>
      </c>
      <c r="R53" s="112">
        <v>0</v>
      </c>
      <c r="S53" s="112">
        <v>0</v>
      </c>
      <c r="T53" s="116">
        <v>0</v>
      </c>
      <c r="U53" s="110">
        <v>1430</v>
      </c>
      <c r="V53" s="110" t="s">
        <v>74</v>
      </c>
      <c r="W53" s="110">
        <v>0</v>
      </c>
      <c r="X53" s="280" t="s">
        <v>37</v>
      </c>
      <c r="Y53" s="280" t="s">
        <v>38</v>
      </c>
      <c r="Z53" s="280" t="s">
        <v>38</v>
      </c>
      <c r="AA53" s="280" t="s">
        <v>38</v>
      </c>
      <c r="AB53" s="280" t="s">
        <v>37</v>
      </c>
      <c r="AC53" s="280" t="s">
        <v>37</v>
      </c>
      <c r="AD53" s="281" t="s">
        <v>39</v>
      </c>
      <c r="AE53" s="280" t="s">
        <v>39</v>
      </c>
    </row>
    <row r="54" spans="1:31">
      <c r="A54" s="3">
        <v>1</v>
      </c>
      <c r="B54" s="3">
        <v>2</v>
      </c>
      <c r="C54" s="3">
        <v>20</v>
      </c>
      <c r="D54" s="290" t="s">
        <v>136</v>
      </c>
      <c r="E54" s="291" t="s">
        <v>71</v>
      </c>
      <c r="F54" s="104" t="s">
        <v>72</v>
      </c>
      <c r="G54" s="105"/>
      <c r="H54" s="105"/>
      <c r="I54" s="105"/>
      <c r="J54" s="106"/>
      <c r="K54" s="448" t="s">
        <v>39</v>
      </c>
      <c r="L54" s="105" t="s">
        <v>39</v>
      </c>
      <c r="M54" s="109" t="s">
        <v>39</v>
      </c>
      <c r="N54" s="308"/>
      <c r="O54" s="460" t="s">
        <v>73</v>
      </c>
      <c r="P54" s="110" t="s">
        <v>35</v>
      </c>
      <c r="Q54" s="111" t="s">
        <v>39</v>
      </c>
      <c r="R54" s="112">
        <v>0</v>
      </c>
      <c r="S54" s="112">
        <v>0</v>
      </c>
      <c r="T54" s="116">
        <v>0</v>
      </c>
      <c r="U54" s="110">
        <v>1430</v>
      </c>
      <c r="V54" s="110" t="s">
        <v>74</v>
      </c>
      <c r="W54" s="110">
        <v>0</v>
      </c>
      <c r="X54" s="280" t="s">
        <v>37</v>
      </c>
      <c r="Y54" s="280" t="s">
        <v>38</v>
      </c>
      <c r="Z54" s="280" t="s">
        <v>38</v>
      </c>
      <c r="AA54" s="280" t="s">
        <v>38</v>
      </c>
      <c r="AB54" s="280" t="s">
        <v>37</v>
      </c>
      <c r="AC54" s="280" t="s">
        <v>37</v>
      </c>
      <c r="AD54" s="281" t="s">
        <v>39</v>
      </c>
      <c r="AE54" s="280" t="s">
        <v>39</v>
      </c>
    </row>
    <row r="55" spans="1:31">
      <c r="A55" s="3" t="s">
        <v>39</v>
      </c>
      <c r="B55" s="3">
        <v>3</v>
      </c>
      <c r="C55" s="3">
        <v>10</v>
      </c>
      <c r="D55" s="290" t="s">
        <v>105</v>
      </c>
      <c r="E55" s="506" t="s">
        <v>71</v>
      </c>
      <c r="F55" s="104" t="s">
        <v>72</v>
      </c>
      <c r="G55" s="105"/>
      <c r="H55" s="105"/>
      <c r="I55" s="105"/>
      <c r="J55" s="106"/>
      <c r="K55" s="448" t="s">
        <v>39</v>
      </c>
      <c r="L55" s="105" t="s">
        <v>39</v>
      </c>
      <c r="M55" s="109" t="s">
        <v>39</v>
      </c>
      <c r="N55" s="294"/>
      <c r="O55" s="292"/>
      <c r="P55" s="110" t="s">
        <v>39</v>
      </c>
      <c r="Q55" s="111" t="s">
        <v>39</v>
      </c>
      <c r="R55" s="112">
        <v>0</v>
      </c>
      <c r="S55" s="112">
        <v>0</v>
      </c>
      <c r="T55" s="116">
        <v>0</v>
      </c>
      <c r="U55" s="110">
        <v>1430</v>
      </c>
      <c r="V55" s="110" t="s">
        <v>74</v>
      </c>
      <c r="W55" s="110">
        <v>0</v>
      </c>
      <c r="X55" s="280" t="s">
        <v>37</v>
      </c>
      <c r="Y55" s="280" t="s">
        <v>38</v>
      </c>
      <c r="Z55" s="280" t="s">
        <v>38</v>
      </c>
      <c r="AA55" s="280" t="s">
        <v>38</v>
      </c>
      <c r="AB55" s="280" t="s">
        <v>37</v>
      </c>
      <c r="AC55" s="280" t="s">
        <v>37</v>
      </c>
      <c r="AD55" s="281" t="s">
        <v>39</v>
      </c>
      <c r="AE55" s="280" t="s">
        <v>39</v>
      </c>
    </row>
    <row r="56" spans="1:31">
      <c r="A56" s="3" t="s">
        <v>39</v>
      </c>
      <c r="B56" s="3">
        <v>4</v>
      </c>
      <c r="C56" s="3">
        <v>20</v>
      </c>
      <c r="D56" s="290" t="s">
        <v>290</v>
      </c>
      <c r="E56" s="574" t="s">
        <v>71</v>
      </c>
      <c r="F56" s="104" t="s">
        <v>72</v>
      </c>
      <c r="G56" s="105"/>
      <c r="H56" s="105"/>
      <c r="I56" s="105"/>
      <c r="J56" s="106"/>
      <c r="K56" s="448" t="s">
        <v>39</v>
      </c>
      <c r="L56" s="105" t="s">
        <v>39</v>
      </c>
      <c r="M56" s="109" t="s">
        <v>39</v>
      </c>
      <c r="N56" s="294"/>
      <c r="O56" s="292" t="s">
        <v>73</v>
      </c>
      <c r="P56" s="110" t="s">
        <v>35</v>
      </c>
      <c r="Q56" s="111" t="s">
        <v>39</v>
      </c>
      <c r="R56" s="112">
        <v>0</v>
      </c>
      <c r="S56" s="112">
        <v>0</v>
      </c>
      <c r="T56" s="116">
        <v>0</v>
      </c>
      <c r="U56" s="110">
        <v>1430</v>
      </c>
      <c r="V56" s="110" t="s">
        <v>74</v>
      </c>
      <c r="W56" s="110">
        <v>0</v>
      </c>
      <c r="X56" s="280" t="s">
        <v>37</v>
      </c>
      <c r="Y56" s="280" t="s">
        <v>38</v>
      </c>
      <c r="Z56" s="280" t="s">
        <v>38</v>
      </c>
      <c r="AA56" s="280" t="s">
        <v>38</v>
      </c>
      <c r="AB56" s="280" t="s">
        <v>37</v>
      </c>
      <c r="AC56" s="280" t="s">
        <v>37</v>
      </c>
      <c r="AD56" s="281" t="s">
        <v>39</v>
      </c>
      <c r="AE56" s="280" t="s">
        <v>39</v>
      </c>
    </row>
    <row r="57" spans="1:31">
      <c r="A57" s="3" t="s">
        <v>39</v>
      </c>
      <c r="B57" s="3">
        <v>5</v>
      </c>
      <c r="C57" s="3">
        <v>20</v>
      </c>
      <c r="D57" s="290" t="s">
        <v>607</v>
      </c>
      <c r="E57" s="486" t="s">
        <v>71</v>
      </c>
      <c r="F57" s="104" t="s">
        <v>72</v>
      </c>
      <c r="G57" s="332"/>
      <c r="H57" s="105"/>
      <c r="I57" s="105"/>
      <c r="J57" s="106"/>
      <c r="K57" s="448" t="s">
        <v>39</v>
      </c>
      <c r="L57" s="105" t="s">
        <v>39</v>
      </c>
      <c r="M57" s="109" t="s">
        <v>39</v>
      </c>
      <c r="N57" s="294"/>
      <c r="O57" s="292" t="s">
        <v>73</v>
      </c>
      <c r="P57" s="110" t="s">
        <v>35</v>
      </c>
      <c r="Q57" s="111" t="s">
        <v>39</v>
      </c>
      <c r="R57" s="112">
        <v>0</v>
      </c>
      <c r="S57" s="112">
        <v>0</v>
      </c>
      <c r="T57" s="116">
        <v>0</v>
      </c>
      <c r="U57" s="110">
        <v>1430</v>
      </c>
      <c r="V57" s="110" t="s">
        <v>74</v>
      </c>
      <c r="W57" s="110">
        <v>0</v>
      </c>
      <c r="X57" s="280" t="s">
        <v>37</v>
      </c>
      <c r="Y57" s="280" t="s">
        <v>38</v>
      </c>
      <c r="Z57" s="280" t="s">
        <v>38</v>
      </c>
      <c r="AA57" s="280" t="s">
        <v>38</v>
      </c>
      <c r="AB57" s="280" t="s">
        <v>37</v>
      </c>
      <c r="AC57" s="280" t="s">
        <v>37</v>
      </c>
      <c r="AD57" s="281" t="s">
        <v>39</v>
      </c>
      <c r="AE57" s="280" t="s">
        <v>39</v>
      </c>
    </row>
    <row r="58" spans="1:31">
      <c r="A58" s="3" t="s">
        <v>39</v>
      </c>
      <c r="B58" s="3">
        <v>6</v>
      </c>
      <c r="C58" s="3">
        <v>20</v>
      </c>
      <c r="D58" s="290" t="s">
        <v>405</v>
      </c>
      <c r="E58" s="303" t="s">
        <v>71</v>
      </c>
      <c r="F58" s="104" t="s">
        <v>72</v>
      </c>
      <c r="G58" s="105"/>
      <c r="H58" s="105"/>
      <c r="I58" s="105"/>
      <c r="J58" s="106"/>
      <c r="K58" s="448" t="s">
        <v>39</v>
      </c>
      <c r="L58" s="105" t="s">
        <v>39</v>
      </c>
      <c r="M58" s="109" t="s">
        <v>39</v>
      </c>
      <c r="N58" s="294"/>
      <c r="O58" s="495" t="s">
        <v>73</v>
      </c>
      <c r="P58" s="110" t="s">
        <v>35</v>
      </c>
      <c r="Q58" s="111" t="s">
        <v>39</v>
      </c>
      <c r="R58" s="112">
        <v>0</v>
      </c>
      <c r="S58" s="112">
        <v>0</v>
      </c>
      <c r="T58" s="116">
        <v>0</v>
      </c>
      <c r="U58" s="110">
        <v>1430</v>
      </c>
      <c r="V58" s="110" t="s">
        <v>74</v>
      </c>
      <c r="W58" s="110">
        <v>0</v>
      </c>
      <c r="X58" s="280" t="s">
        <v>37</v>
      </c>
      <c r="Y58" s="280" t="s">
        <v>38</v>
      </c>
      <c r="Z58" s="280" t="s">
        <v>38</v>
      </c>
      <c r="AA58" s="280" t="s">
        <v>38</v>
      </c>
      <c r="AB58" s="280" t="s">
        <v>37</v>
      </c>
      <c r="AC58" s="280" t="s">
        <v>37</v>
      </c>
      <c r="AD58" s="281" t="s">
        <v>39</v>
      </c>
      <c r="AE58" s="280" t="s">
        <v>39</v>
      </c>
    </row>
    <row r="59" spans="1:31">
      <c r="A59" s="3" t="s">
        <v>39</v>
      </c>
      <c r="B59" s="3">
        <v>7</v>
      </c>
      <c r="C59" s="3">
        <v>20</v>
      </c>
      <c r="D59" s="290" t="s">
        <v>293</v>
      </c>
      <c r="E59" s="506" t="s">
        <v>71</v>
      </c>
      <c r="F59" s="104" t="s">
        <v>72</v>
      </c>
      <c r="G59" s="105"/>
      <c r="H59" s="105"/>
      <c r="I59" s="105"/>
      <c r="J59" s="106"/>
      <c r="K59" s="448" t="s">
        <v>39</v>
      </c>
      <c r="L59" s="105" t="s">
        <v>39</v>
      </c>
      <c r="M59" s="109" t="s">
        <v>39</v>
      </c>
      <c r="N59" s="308"/>
      <c r="O59" s="105" t="s">
        <v>73</v>
      </c>
      <c r="P59" s="110" t="s">
        <v>35</v>
      </c>
      <c r="Q59" s="111" t="s">
        <v>39</v>
      </c>
      <c r="R59" s="112">
        <v>0</v>
      </c>
      <c r="S59" s="112">
        <v>0</v>
      </c>
      <c r="T59" s="116">
        <v>0</v>
      </c>
      <c r="U59" s="110">
        <v>1430</v>
      </c>
      <c r="V59" s="110" t="s">
        <v>74</v>
      </c>
      <c r="W59" s="110">
        <v>0</v>
      </c>
      <c r="X59" s="280" t="s">
        <v>37</v>
      </c>
      <c r="Y59" s="280" t="s">
        <v>38</v>
      </c>
      <c r="Z59" s="280" t="s">
        <v>38</v>
      </c>
      <c r="AA59" s="280" t="s">
        <v>38</v>
      </c>
      <c r="AB59" s="280" t="s">
        <v>37</v>
      </c>
      <c r="AC59" s="280" t="s">
        <v>37</v>
      </c>
      <c r="AD59" s="281" t="s">
        <v>39</v>
      </c>
      <c r="AE59" s="280" t="s">
        <v>39</v>
      </c>
    </row>
    <row r="60" spans="1:31">
      <c r="A60" s="3" t="s">
        <v>39</v>
      </c>
      <c r="B60" s="3">
        <v>8</v>
      </c>
      <c r="C60" s="3">
        <v>20</v>
      </c>
      <c r="D60" s="290" t="s">
        <v>294</v>
      </c>
      <c r="E60" s="291" t="s">
        <v>71</v>
      </c>
      <c r="F60" s="104" t="s">
        <v>72</v>
      </c>
      <c r="G60" s="105"/>
      <c r="H60" s="105"/>
      <c r="I60" s="105"/>
      <c r="J60" s="106"/>
      <c r="K60" s="448" t="s">
        <v>39</v>
      </c>
      <c r="L60" s="105" t="s">
        <v>39</v>
      </c>
      <c r="M60" s="109" t="s">
        <v>39</v>
      </c>
      <c r="N60" s="294"/>
      <c r="O60" s="513" t="s">
        <v>73</v>
      </c>
      <c r="P60" s="110" t="s">
        <v>35</v>
      </c>
      <c r="Q60" s="111" t="s">
        <v>39</v>
      </c>
      <c r="R60" s="112">
        <v>0</v>
      </c>
      <c r="S60" s="112">
        <v>0</v>
      </c>
      <c r="T60" s="116">
        <v>0</v>
      </c>
      <c r="U60" s="110">
        <v>1430</v>
      </c>
      <c r="V60" s="110" t="s">
        <v>74</v>
      </c>
      <c r="W60" s="110">
        <v>0</v>
      </c>
      <c r="X60" s="280" t="s">
        <v>37</v>
      </c>
      <c r="Y60" s="280" t="s">
        <v>38</v>
      </c>
      <c r="Z60" s="280" t="s">
        <v>38</v>
      </c>
      <c r="AA60" s="280" t="s">
        <v>38</v>
      </c>
      <c r="AB60" s="280" t="s">
        <v>37</v>
      </c>
      <c r="AC60" s="280" t="s">
        <v>37</v>
      </c>
      <c r="AD60" s="281" t="s">
        <v>39</v>
      </c>
      <c r="AE60" s="280" t="s">
        <v>39</v>
      </c>
    </row>
    <row r="61" spans="1:31">
      <c r="A61" s="3" t="s">
        <v>39</v>
      </c>
      <c r="B61" s="3">
        <v>9</v>
      </c>
      <c r="C61" s="3">
        <v>20</v>
      </c>
      <c r="D61" s="290" t="s">
        <v>296</v>
      </c>
      <c r="E61" s="494" t="s">
        <v>71</v>
      </c>
      <c r="F61" s="104" t="s">
        <v>72</v>
      </c>
      <c r="G61" s="105"/>
      <c r="H61" s="105"/>
      <c r="I61" s="105"/>
      <c r="J61" s="106"/>
      <c r="K61" s="448" t="s">
        <v>39</v>
      </c>
      <c r="L61" s="105" t="s">
        <v>39</v>
      </c>
      <c r="M61" s="109" t="s">
        <v>39</v>
      </c>
      <c r="N61" s="294"/>
      <c r="O61" s="482" t="s">
        <v>73</v>
      </c>
      <c r="P61" s="110" t="s">
        <v>35</v>
      </c>
      <c r="Q61" s="111" t="s">
        <v>39</v>
      </c>
      <c r="R61" s="112">
        <v>0</v>
      </c>
      <c r="S61" s="112">
        <v>0</v>
      </c>
      <c r="T61" s="116">
        <v>0</v>
      </c>
      <c r="U61" s="110">
        <v>1430</v>
      </c>
      <c r="V61" s="110" t="s">
        <v>74</v>
      </c>
      <c r="W61" s="110">
        <v>0</v>
      </c>
      <c r="X61" s="280" t="s">
        <v>37</v>
      </c>
      <c r="Y61" s="280" t="s">
        <v>38</v>
      </c>
      <c r="Z61" s="280" t="s">
        <v>38</v>
      </c>
      <c r="AA61" s="280" t="s">
        <v>38</v>
      </c>
      <c r="AB61" s="280" t="s">
        <v>37</v>
      </c>
      <c r="AC61" s="280" t="s">
        <v>37</v>
      </c>
      <c r="AD61" s="281" t="s">
        <v>39</v>
      </c>
      <c r="AE61" s="280" t="s">
        <v>39</v>
      </c>
    </row>
    <row r="62" spans="1:31">
      <c r="A62" s="3">
        <v>1</v>
      </c>
      <c r="B62" s="3">
        <v>1</v>
      </c>
      <c r="C62" s="3">
        <v>20</v>
      </c>
      <c r="D62" s="290" t="s">
        <v>2553</v>
      </c>
      <c r="E62" s="508" t="s">
        <v>87</v>
      </c>
      <c r="F62" s="104" t="s">
        <v>88</v>
      </c>
      <c r="G62" s="105">
        <v>7</v>
      </c>
      <c r="H62" s="105"/>
      <c r="I62" s="105"/>
      <c r="J62" s="106">
        <v>46323</v>
      </c>
      <c r="K62" s="448">
        <v>139</v>
      </c>
      <c r="L62" s="105" t="s">
        <v>33</v>
      </c>
      <c r="M62" s="109">
        <v>0.77222222222222225</v>
      </c>
      <c r="N62" s="343"/>
      <c r="O62" s="292" t="s">
        <v>62</v>
      </c>
      <c r="P62" s="110" t="s">
        <v>35</v>
      </c>
      <c r="Q62" s="111">
        <v>46143</v>
      </c>
      <c r="R62" s="112">
        <v>3360</v>
      </c>
      <c r="S62" s="112">
        <v>20160</v>
      </c>
      <c r="T62" s="116">
        <v>66.528000000000006</v>
      </c>
      <c r="U62" s="110">
        <v>14703</v>
      </c>
      <c r="V62" s="110" t="s">
        <v>42</v>
      </c>
      <c r="W62" s="110">
        <v>180</v>
      </c>
      <c r="X62" s="280" t="s">
        <v>37</v>
      </c>
      <c r="Y62" s="280" t="s">
        <v>37</v>
      </c>
      <c r="Z62" s="280" t="s">
        <v>38</v>
      </c>
      <c r="AA62" s="280" t="s">
        <v>38</v>
      </c>
      <c r="AB62" s="280" t="s">
        <v>38</v>
      </c>
      <c r="AC62" s="280" t="s">
        <v>37</v>
      </c>
      <c r="AD62" s="281">
        <v>46293</v>
      </c>
      <c r="AE62" s="280" t="s">
        <v>39</v>
      </c>
    </row>
    <row r="63" spans="1:31">
      <c r="A63" s="3">
        <v>1</v>
      </c>
      <c r="B63" s="3">
        <v>1</v>
      </c>
      <c r="C63" s="3">
        <v>20</v>
      </c>
      <c r="D63" s="290" t="s">
        <v>61</v>
      </c>
      <c r="E63" s="512" t="s">
        <v>90</v>
      </c>
      <c r="F63" s="104" t="s">
        <v>91</v>
      </c>
      <c r="G63" s="105">
        <v>3</v>
      </c>
      <c r="H63" s="105"/>
      <c r="I63" s="105"/>
      <c r="J63" s="275">
        <v>46304</v>
      </c>
      <c r="K63" s="448">
        <v>120</v>
      </c>
      <c r="L63" s="105" t="s">
        <v>33</v>
      </c>
      <c r="M63" s="109">
        <v>0.66666666666666663</v>
      </c>
      <c r="N63" s="294"/>
      <c r="O63" s="460" t="s">
        <v>62</v>
      </c>
      <c r="P63" s="110" t="s">
        <v>35</v>
      </c>
      <c r="Q63" s="111">
        <v>46124</v>
      </c>
      <c r="R63" s="112">
        <v>1440</v>
      </c>
      <c r="S63" s="112">
        <v>8640</v>
      </c>
      <c r="T63" s="116">
        <v>28.512</v>
      </c>
      <c r="U63" s="110">
        <v>14709</v>
      </c>
      <c r="V63" s="110" t="s">
        <v>42</v>
      </c>
      <c r="W63" s="110">
        <v>180</v>
      </c>
      <c r="X63" s="280" t="s">
        <v>37</v>
      </c>
      <c r="Y63" s="280" t="s">
        <v>37</v>
      </c>
      <c r="Z63" s="280" t="s">
        <v>37</v>
      </c>
      <c r="AA63" s="280" t="s">
        <v>38</v>
      </c>
      <c r="AB63" s="280" t="s">
        <v>38</v>
      </c>
      <c r="AC63" s="280" t="s">
        <v>37</v>
      </c>
      <c r="AD63" s="281">
        <v>46274</v>
      </c>
      <c r="AE63" s="280" t="s">
        <v>39</v>
      </c>
    </row>
    <row r="64" spans="1:31">
      <c r="A64" s="3">
        <v>1</v>
      </c>
      <c r="B64" s="3">
        <v>2</v>
      </c>
      <c r="C64" s="3">
        <v>20</v>
      </c>
      <c r="D64" s="290" t="s">
        <v>61</v>
      </c>
      <c r="E64" s="295" t="s">
        <v>90</v>
      </c>
      <c r="F64" s="104" t="s">
        <v>91</v>
      </c>
      <c r="G64" s="105">
        <v>12</v>
      </c>
      <c r="H64" s="105"/>
      <c r="I64" s="105"/>
      <c r="J64" s="275">
        <v>46310</v>
      </c>
      <c r="K64" s="448">
        <v>126</v>
      </c>
      <c r="L64" s="105" t="s">
        <v>33</v>
      </c>
      <c r="M64" s="109">
        <v>0.7</v>
      </c>
      <c r="N64" s="294"/>
      <c r="O64" s="460" t="s">
        <v>62</v>
      </c>
      <c r="P64" s="110" t="s">
        <v>35</v>
      </c>
      <c r="Q64" s="111">
        <v>46130</v>
      </c>
      <c r="R64" s="112">
        <v>5760</v>
      </c>
      <c r="S64" s="112">
        <v>34560</v>
      </c>
      <c r="T64" s="116">
        <v>114.048</v>
      </c>
      <c r="U64" s="110">
        <v>14709</v>
      </c>
      <c r="V64" s="110" t="s">
        <v>42</v>
      </c>
      <c r="W64" s="110">
        <v>180</v>
      </c>
      <c r="X64" s="280" t="s">
        <v>37</v>
      </c>
      <c r="Y64" s="280" t="s">
        <v>37</v>
      </c>
      <c r="Z64" s="280" t="s">
        <v>37</v>
      </c>
      <c r="AA64" s="280" t="s">
        <v>38</v>
      </c>
      <c r="AB64" s="280" t="s">
        <v>38</v>
      </c>
      <c r="AC64" s="280" t="s">
        <v>37</v>
      </c>
      <c r="AD64" s="281">
        <v>46280</v>
      </c>
      <c r="AE64" s="280" t="s">
        <v>39</v>
      </c>
    </row>
    <row r="65" spans="1:31">
      <c r="A65" s="3" t="s">
        <v>39</v>
      </c>
      <c r="B65" s="3">
        <v>3</v>
      </c>
      <c r="C65" s="3">
        <v>20</v>
      </c>
      <c r="D65" s="290" t="s">
        <v>61</v>
      </c>
      <c r="E65" s="512" t="s">
        <v>90</v>
      </c>
      <c r="F65" s="104" t="s">
        <v>91</v>
      </c>
      <c r="G65" s="105">
        <v>7</v>
      </c>
      <c r="H65" s="105"/>
      <c r="I65" s="105"/>
      <c r="J65" s="106">
        <v>46328</v>
      </c>
      <c r="K65" s="448">
        <v>144</v>
      </c>
      <c r="L65" s="105" t="s">
        <v>33</v>
      </c>
      <c r="M65" s="109">
        <v>0.8</v>
      </c>
      <c r="N65" s="343"/>
      <c r="O65" s="292" t="s">
        <v>62</v>
      </c>
      <c r="P65" s="110" t="s">
        <v>35</v>
      </c>
      <c r="Q65" s="111">
        <v>46148</v>
      </c>
      <c r="R65" s="112">
        <v>3360</v>
      </c>
      <c r="S65" s="112">
        <v>20160</v>
      </c>
      <c r="T65" s="116">
        <v>66.528000000000006</v>
      </c>
      <c r="U65" s="110">
        <v>14709</v>
      </c>
      <c r="V65" s="110" t="s">
        <v>42</v>
      </c>
      <c r="W65" s="110">
        <v>180</v>
      </c>
      <c r="X65" s="280" t="s">
        <v>37</v>
      </c>
      <c r="Y65" s="280" t="s">
        <v>37</v>
      </c>
      <c r="Z65" s="280" t="s">
        <v>38</v>
      </c>
      <c r="AA65" s="280" t="s">
        <v>38</v>
      </c>
      <c r="AB65" s="280" t="s">
        <v>38</v>
      </c>
      <c r="AC65" s="280" t="s">
        <v>37</v>
      </c>
      <c r="AD65" s="281">
        <v>46298</v>
      </c>
      <c r="AE65" s="280" t="s">
        <v>39</v>
      </c>
    </row>
    <row r="66" spans="1:31">
      <c r="A66" s="3" t="s">
        <v>39</v>
      </c>
      <c r="B66" s="3">
        <v>4</v>
      </c>
      <c r="C66" s="3">
        <v>20</v>
      </c>
      <c r="D66" s="290" t="s">
        <v>2659</v>
      </c>
      <c r="E66" s="291" t="s">
        <v>90</v>
      </c>
      <c r="F66" s="104" t="s">
        <v>91</v>
      </c>
      <c r="G66" s="105">
        <v>3</v>
      </c>
      <c r="H66" s="105"/>
      <c r="I66" s="105"/>
      <c r="J66" s="106">
        <v>46328</v>
      </c>
      <c r="K66" s="448">
        <v>144</v>
      </c>
      <c r="L66" s="105" t="s">
        <v>33</v>
      </c>
      <c r="M66" s="109">
        <v>0.8</v>
      </c>
      <c r="N66" s="308"/>
      <c r="O66" s="292" t="s">
        <v>34</v>
      </c>
      <c r="P66" s="110" t="s">
        <v>35</v>
      </c>
      <c r="Q66" s="111">
        <v>46148</v>
      </c>
      <c r="R66" s="112">
        <v>1440</v>
      </c>
      <c r="S66" s="112">
        <v>8640</v>
      </c>
      <c r="T66" s="116">
        <v>28.512</v>
      </c>
      <c r="U66" s="110">
        <v>14709</v>
      </c>
      <c r="V66" s="110" t="s">
        <v>42</v>
      </c>
      <c r="W66" s="110">
        <v>180</v>
      </c>
      <c r="X66" s="280" t="s">
        <v>37</v>
      </c>
      <c r="Y66" s="280" t="s">
        <v>37</v>
      </c>
      <c r="Z66" s="280" t="s">
        <v>38</v>
      </c>
      <c r="AA66" s="280" t="s">
        <v>38</v>
      </c>
      <c r="AB66" s="280" t="s">
        <v>38</v>
      </c>
      <c r="AC66" s="280" t="s">
        <v>37</v>
      </c>
      <c r="AD66" s="281">
        <v>46298</v>
      </c>
      <c r="AE66" s="280" t="s">
        <v>39</v>
      </c>
    </row>
    <row r="67" spans="1:31">
      <c r="A67" s="3" t="s">
        <v>39</v>
      </c>
      <c r="B67" s="3">
        <v>5</v>
      </c>
      <c r="C67" s="3">
        <v>20</v>
      </c>
      <c r="D67" s="290" t="s">
        <v>61</v>
      </c>
      <c r="E67" s="512" t="s">
        <v>90</v>
      </c>
      <c r="F67" s="104" t="s">
        <v>91</v>
      </c>
      <c r="G67" s="105">
        <v>12</v>
      </c>
      <c r="H67" s="105"/>
      <c r="I67" s="105"/>
      <c r="J67" s="106">
        <v>46337</v>
      </c>
      <c r="K67" s="448">
        <v>153</v>
      </c>
      <c r="L67" s="105" t="s">
        <v>33</v>
      </c>
      <c r="M67" s="109">
        <v>0.85</v>
      </c>
      <c r="N67" s="343"/>
      <c r="O67" s="292" t="s">
        <v>62</v>
      </c>
      <c r="P67" s="110" t="s">
        <v>35</v>
      </c>
      <c r="Q67" s="111">
        <v>46157</v>
      </c>
      <c r="R67" s="112">
        <v>5760</v>
      </c>
      <c r="S67" s="112">
        <v>34560</v>
      </c>
      <c r="T67" s="116">
        <v>114.048</v>
      </c>
      <c r="U67" s="110">
        <v>14709</v>
      </c>
      <c r="V67" s="110" t="s">
        <v>42</v>
      </c>
      <c r="W67" s="110">
        <v>180</v>
      </c>
      <c r="X67" s="280" t="s">
        <v>37</v>
      </c>
      <c r="Y67" s="280" t="s">
        <v>37</v>
      </c>
      <c r="Z67" s="280" t="s">
        <v>38</v>
      </c>
      <c r="AA67" s="280" t="s">
        <v>38</v>
      </c>
      <c r="AB67" s="280" t="s">
        <v>38</v>
      </c>
      <c r="AC67" s="280" t="s">
        <v>37</v>
      </c>
      <c r="AD67" s="281">
        <v>46307</v>
      </c>
      <c r="AE67" s="280" t="s">
        <v>39</v>
      </c>
    </row>
    <row r="68" spans="1:31">
      <c r="A68" s="3" t="s">
        <v>39</v>
      </c>
      <c r="B68" s="3">
        <v>6</v>
      </c>
      <c r="C68" s="3">
        <v>10</v>
      </c>
      <c r="D68" s="290" t="s">
        <v>2706</v>
      </c>
      <c r="E68" s="304" t="s">
        <v>90</v>
      </c>
      <c r="F68" s="104" t="s">
        <v>91</v>
      </c>
      <c r="G68" s="515">
        <v>24</v>
      </c>
      <c r="H68" s="305"/>
      <c r="I68" s="305"/>
      <c r="J68" s="516">
        <v>46337</v>
      </c>
      <c r="K68" s="448">
        <v>153</v>
      </c>
      <c r="L68" s="105" t="s">
        <v>33</v>
      </c>
      <c r="M68" s="109">
        <v>0.85</v>
      </c>
      <c r="N68" s="294"/>
      <c r="O68" s="466"/>
      <c r="P68" s="110" t="s">
        <v>39</v>
      </c>
      <c r="Q68" s="111">
        <v>46157</v>
      </c>
      <c r="R68" s="112">
        <v>11520</v>
      </c>
      <c r="S68" s="112">
        <v>69120</v>
      </c>
      <c r="T68" s="116">
        <v>228.096</v>
      </c>
      <c r="U68" s="110">
        <v>14709</v>
      </c>
      <c r="V68" s="110" t="s">
        <v>42</v>
      </c>
      <c r="W68" s="110">
        <v>180</v>
      </c>
      <c r="X68" s="280" t="s">
        <v>37</v>
      </c>
      <c r="Y68" s="280" t="s">
        <v>37</v>
      </c>
      <c r="Z68" s="280" t="s">
        <v>38</v>
      </c>
      <c r="AA68" s="280" t="s">
        <v>38</v>
      </c>
      <c r="AB68" s="280" t="s">
        <v>38</v>
      </c>
      <c r="AC68" s="280" t="s">
        <v>37</v>
      </c>
      <c r="AD68" s="281">
        <v>46307</v>
      </c>
      <c r="AE68" s="280" t="s">
        <v>39</v>
      </c>
    </row>
    <row r="69" spans="1:31">
      <c r="A69" s="3" t="s">
        <v>39</v>
      </c>
      <c r="B69" s="3">
        <v>7</v>
      </c>
      <c r="C69" s="3">
        <v>10</v>
      </c>
      <c r="D69" s="290" t="s">
        <v>744</v>
      </c>
      <c r="E69" s="319" t="s">
        <v>90</v>
      </c>
      <c r="F69" s="104" t="s">
        <v>91</v>
      </c>
      <c r="G69" s="105">
        <v>18</v>
      </c>
      <c r="H69" s="105"/>
      <c r="I69" s="105"/>
      <c r="J69" s="106">
        <v>46338</v>
      </c>
      <c r="K69" s="448">
        <v>154</v>
      </c>
      <c r="L69" s="105" t="s">
        <v>33</v>
      </c>
      <c r="M69" s="109">
        <v>0.85555555555555551</v>
      </c>
      <c r="N69" s="294"/>
      <c r="O69" s="292"/>
      <c r="P69" s="110" t="s">
        <v>39</v>
      </c>
      <c r="Q69" s="111">
        <v>46158</v>
      </c>
      <c r="R69" s="112">
        <v>8640</v>
      </c>
      <c r="S69" s="112">
        <v>51840</v>
      </c>
      <c r="T69" s="116">
        <v>171.072</v>
      </c>
      <c r="U69" s="110">
        <v>14709</v>
      </c>
      <c r="V69" s="110" t="s">
        <v>42</v>
      </c>
      <c r="W69" s="110">
        <v>180</v>
      </c>
      <c r="X69" s="280" t="s">
        <v>37</v>
      </c>
      <c r="Y69" s="280" t="s">
        <v>37</v>
      </c>
      <c r="Z69" s="280" t="s">
        <v>38</v>
      </c>
      <c r="AA69" s="280" t="s">
        <v>38</v>
      </c>
      <c r="AB69" s="280" t="s">
        <v>38</v>
      </c>
      <c r="AC69" s="280" t="s">
        <v>37</v>
      </c>
      <c r="AD69" s="281">
        <v>46308</v>
      </c>
      <c r="AE69" s="280" t="s">
        <v>39</v>
      </c>
    </row>
    <row r="70" spans="1:31">
      <c r="A70" s="3" t="s">
        <v>39</v>
      </c>
      <c r="B70" s="3">
        <v>8</v>
      </c>
      <c r="C70" s="3">
        <v>10</v>
      </c>
      <c r="D70" s="290" t="s">
        <v>617</v>
      </c>
      <c r="E70" s="303" t="s">
        <v>90</v>
      </c>
      <c r="F70" s="104" t="s">
        <v>91</v>
      </c>
      <c r="G70" s="105">
        <v>33</v>
      </c>
      <c r="H70" s="105"/>
      <c r="I70" s="105"/>
      <c r="J70" s="106">
        <v>46350</v>
      </c>
      <c r="K70" s="448">
        <v>166</v>
      </c>
      <c r="L70" s="105" t="s">
        <v>33</v>
      </c>
      <c r="M70" s="109">
        <v>0.92222222222222228</v>
      </c>
      <c r="N70" s="294"/>
      <c r="O70" s="292"/>
      <c r="P70" s="110" t="s">
        <v>39</v>
      </c>
      <c r="Q70" s="111">
        <v>46170</v>
      </c>
      <c r="R70" s="112">
        <v>15840</v>
      </c>
      <c r="S70" s="112">
        <v>95040</v>
      </c>
      <c r="T70" s="116">
        <v>313.63200000000001</v>
      </c>
      <c r="U70" s="110">
        <v>14709</v>
      </c>
      <c r="V70" s="110" t="s">
        <v>42</v>
      </c>
      <c r="W70" s="110">
        <v>180</v>
      </c>
      <c r="X70" s="280" t="s">
        <v>37</v>
      </c>
      <c r="Y70" s="280" t="s">
        <v>37</v>
      </c>
      <c r="Z70" s="280" t="s">
        <v>38</v>
      </c>
      <c r="AA70" s="280" t="s">
        <v>38</v>
      </c>
      <c r="AB70" s="280" t="s">
        <v>38</v>
      </c>
      <c r="AC70" s="280" t="s">
        <v>37</v>
      </c>
      <c r="AD70" s="281">
        <v>46320</v>
      </c>
      <c r="AE70" s="280" t="s">
        <v>39</v>
      </c>
    </row>
    <row r="71" spans="1:31">
      <c r="A71" s="3">
        <v>1</v>
      </c>
      <c r="B71" s="3">
        <v>1</v>
      </c>
      <c r="C71" s="3">
        <v>20</v>
      </c>
      <c r="D71" s="290" t="s">
        <v>2685</v>
      </c>
      <c r="E71" s="458" t="s">
        <v>101</v>
      </c>
      <c r="F71" s="104" t="s">
        <v>102</v>
      </c>
      <c r="G71" s="105"/>
      <c r="H71" s="105"/>
      <c r="I71" s="105"/>
      <c r="J71" s="106"/>
      <c r="K71" s="448" t="s">
        <v>39</v>
      </c>
      <c r="L71" s="105" t="s">
        <v>39</v>
      </c>
      <c r="M71" s="109" t="s">
        <v>39</v>
      </c>
      <c r="N71" s="308"/>
      <c r="O71" s="460" t="s">
        <v>73</v>
      </c>
      <c r="P71" s="110" t="s">
        <v>35</v>
      </c>
      <c r="Q71" s="111" t="s">
        <v>39</v>
      </c>
      <c r="R71" s="112">
        <v>0</v>
      </c>
      <c r="S71" s="112">
        <v>0</v>
      </c>
      <c r="T71" s="116">
        <v>0</v>
      </c>
      <c r="U71" s="110">
        <v>156</v>
      </c>
      <c r="V71" s="110" t="s">
        <v>103</v>
      </c>
      <c r="W71" s="110">
        <v>120</v>
      </c>
      <c r="X71" s="280" t="s">
        <v>37</v>
      </c>
      <c r="Y71" s="280" t="s">
        <v>37</v>
      </c>
      <c r="Z71" s="280" t="s">
        <v>38</v>
      </c>
      <c r="AA71" s="280" t="s">
        <v>38</v>
      </c>
      <c r="AB71" s="280" t="s">
        <v>38</v>
      </c>
      <c r="AC71" s="280" t="s">
        <v>37</v>
      </c>
      <c r="AD71" s="281">
        <v>-30</v>
      </c>
      <c r="AE71" s="280" t="s">
        <v>39</v>
      </c>
    </row>
    <row r="72" spans="1:31">
      <c r="A72" s="3">
        <v>1</v>
      </c>
      <c r="B72" s="3">
        <v>1</v>
      </c>
      <c r="C72" s="3">
        <v>20</v>
      </c>
      <c r="D72" s="290" t="s">
        <v>2669</v>
      </c>
      <c r="E72" s="291" t="s">
        <v>113</v>
      </c>
      <c r="F72" s="104" t="s">
        <v>114</v>
      </c>
      <c r="G72" s="105">
        <v>2</v>
      </c>
      <c r="H72" s="105"/>
      <c r="I72" s="105"/>
      <c r="J72" s="106">
        <v>46326</v>
      </c>
      <c r="K72" s="448">
        <v>142</v>
      </c>
      <c r="L72" s="105" t="s">
        <v>33</v>
      </c>
      <c r="M72" s="109">
        <v>0.78888888888888886</v>
      </c>
      <c r="N72" s="308" t="s">
        <v>2837</v>
      </c>
      <c r="O72" s="292" t="s">
        <v>34</v>
      </c>
      <c r="P72" s="110" t="s">
        <v>35</v>
      </c>
      <c r="Q72" s="111">
        <v>46146</v>
      </c>
      <c r="R72" s="112">
        <v>72</v>
      </c>
      <c r="S72" s="112">
        <v>1152</v>
      </c>
      <c r="T72" s="116">
        <v>8.64</v>
      </c>
      <c r="U72" s="110">
        <v>15781</v>
      </c>
      <c r="V72" s="110" t="s">
        <v>46</v>
      </c>
      <c r="W72" s="110">
        <v>180</v>
      </c>
      <c r="X72" s="280" t="s">
        <v>37</v>
      </c>
      <c r="Y72" s="280" t="s">
        <v>37</v>
      </c>
      <c r="Z72" s="280" t="s">
        <v>38</v>
      </c>
      <c r="AA72" s="280" t="s">
        <v>38</v>
      </c>
      <c r="AB72" s="280" t="s">
        <v>38</v>
      </c>
      <c r="AC72" s="280" t="s">
        <v>37</v>
      </c>
      <c r="AD72" s="281">
        <v>46296</v>
      </c>
      <c r="AE72" s="280" t="s">
        <v>39</v>
      </c>
    </row>
    <row r="73" spans="1:31">
      <c r="A73" s="3">
        <v>1</v>
      </c>
      <c r="B73" s="3">
        <v>2</v>
      </c>
      <c r="C73" s="3">
        <v>20</v>
      </c>
      <c r="D73" s="499" t="s">
        <v>2669</v>
      </c>
      <c r="E73" s="291" t="s">
        <v>113</v>
      </c>
      <c r="F73" s="104" t="s">
        <v>114</v>
      </c>
      <c r="G73" s="105">
        <v>2</v>
      </c>
      <c r="H73" s="105"/>
      <c r="I73" s="105"/>
      <c r="J73" s="106">
        <v>46341</v>
      </c>
      <c r="K73" s="500">
        <v>157</v>
      </c>
      <c r="L73" s="105" t="s">
        <v>33</v>
      </c>
      <c r="M73" s="109">
        <v>0.87222222222222223</v>
      </c>
      <c r="N73" s="503" t="s">
        <v>2822</v>
      </c>
      <c r="O73" s="105" t="s">
        <v>34</v>
      </c>
      <c r="P73" s="110" t="s">
        <v>35</v>
      </c>
      <c r="Q73" s="111">
        <v>46161</v>
      </c>
      <c r="R73" s="112">
        <v>72</v>
      </c>
      <c r="S73" s="112">
        <v>1152</v>
      </c>
      <c r="T73" s="116">
        <v>8.64</v>
      </c>
      <c r="U73" s="110">
        <v>15781</v>
      </c>
      <c r="V73" s="110" t="s">
        <v>46</v>
      </c>
      <c r="W73" s="110">
        <v>180</v>
      </c>
      <c r="X73" s="280" t="s">
        <v>37</v>
      </c>
      <c r="Y73" s="280" t="s">
        <v>37</v>
      </c>
      <c r="Z73" s="280" t="s">
        <v>38</v>
      </c>
      <c r="AA73" s="280" t="s">
        <v>38</v>
      </c>
      <c r="AB73" s="280" t="s">
        <v>38</v>
      </c>
      <c r="AC73" s="280" t="s">
        <v>37</v>
      </c>
      <c r="AD73" s="281">
        <v>46311</v>
      </c>
      <c r="AE73" s="280" t="s">
        <v>39</v>
      </c>
    </row>
    <row r="74" spans="1:31">
      <c r="A74" s="3" t="s">
        <v>39</v>
      </c>
      <c r="B74" s="3">
        <v>3</v>
      </c>
      <c r="C74" s="3">
        <v>10</v>
      </c>
      <c r="D74" s="290" t="s">
        <v>2694</v>
      </c>
      <c r="E74" s="472" t="s">
        <v>113</v>
      </c>
      <c r="F74" s="104" t="s">
        <v>114</v>
      </c>
      <c r="G74" s="105">
        <v>24</v>
      </c>
      <c r="H74" s="105"/>
      <c r="I74" s="105"/>
      <c r="J74" s="106">
        <v>46341</v>
      </c>
      <c r="K74" s="448">
        <v>157</v>
      </c>
      <c r="L74" s="105" t="s">
        <v>33</v>
      </c>
      <c r="M74" s="109">
        <v>0.87222222222222223</v>
      </c>
      <c r="N74" s="308"/>
      <c r="O74" s="292"/>
      <c r="P74" s="110" t="s">
        <v>39</v>
      </c>
      <c r="Q74" s="111">
        <v>46161</v>
      </c>
      <c r="R74" s="112">
        <v>864</v>
      </c>
      <c r="S74" s="112">
        <v>13824</v>
      </c>
      <c r="T74" s="116">
        <v>103.68</v>
      </c>
      <c r="U74" s="110">
        <v>15781</v>
      </c>
      <c r="V74" s="110" t="s">
        <v>46</v>
      </c>
      <c r="W74" s="110">
        <v>180</v>
      </c>
      <c r="X74" s="280" t="s">
        <v>37</v>
      </c>
      <c r="Y74" s="280" t="s">
        <v>37</v>
      </c>
      <c r="Z74" s="280" t="s">
        <v>38</v>
      </c>
      <c r="AA74" s="280" t="s">
        <v>38</v>
      </c>
      <c r="AB74" s="280" t="s">
        <v>38</v>
      </c>
      <c r="AC74" s="280" t="s">
        <v>37</v>
      </c>
      <c r="AD74" s="281">
        <v>46311</v>
      </c>
      <c r="AE74" s="280" t="s">
        <v>39</v>
      </c>
    </row>
    <row r="75" spans="1:31">
      <c r="A75" s="3">
        <v>1</v>
      </c>
      <c r="B75" s="3">
        <v>1</v>
      </c>
      <c r="C75" s="3">
        <v>20</v>
      </c>
      <c r="D75" s="290" t="s">
        <v>128</v>
      </c>
      <c r="E75" s="291" t="s">
        <v>116</v>
      </c>
      <c r="F75" s="104" t="s">
        <v>117</v>
      </c>
      <c r="G75" s="105"/>
      <c r="H75" s="105"/>
      <c r="I75" s="105"/>
      <c r="J75" s="106"/>
      <c r="K75" s="448" t="s">
        <v>39</v>
      </c>
      <c r="L75" s="105" t="s">
        <v>39</v>
      </c>
      <c r="M75" s="109" t="s">
        <v>39</v>
      </c>
      <c r="N75" s="294"/>
      <c r="O75" s="105" t="s">
        <v>73</v>
      </c>
      <c r="P75" s="110" t="s">
        <v>35</v>
      </c>
      <c r="Q75" s="111" t="s">
        <v>39</v>
      </c>
      <c r="R75" s="112">
        <v>0</v>
      </c>
      <c r="S75" s="112">
        <v>0</v>
      </c>
      <c r="T75" s="116">
        <v>0</v>
      </c>
      <c r="U75" s="110">
        <v>3500159</v>
      </c>
      <c r="V75" s="110" t="s">
        <v>103</v>
      </c>
      <c r="W75" s="110">
        <v>120</v>
      </c>
      <c r="X75" s="280" t="s">
        <v>37</v>
      </c>
      <c r="Y75" s="280" t="s">
        <v>38</v>
      </c>
      <c r="Z75" s="280" t="s">
        <v>38</v>
      </c>
      <c r="AA75" s="280" t="s">
        <v>38</v>
      </c>
      <c r="AB75" s="280" t="s">
        <v>37</v>
      </c>
      <c r="AC75" s="280" t="s">
        <v>37</v>
      </c>
      <c r="AD75" s="281" t="s">
        <v>39</v>
      </c>
      <c r="AE75" s="280" t="s">
        <v>39</v>
      </c>
    </row>
    <row r="76" spans="1:31">
      <c r="A76" s="3">
        <v>1</v>
      </c>
      <c r="B76" s="3">
        <v>2</v>
      </c>
      <c r="C76" s="3">
        <v>20</v>
      </c>
      <c r="D76" s="290" t="s">
        <v>129</v>
      </c>
      <c r="E76" s="340" t="s">
        <v>116</v>
      </c>
      <c r="F76" s="104" t="s">
        <v>117</v>
      </c>
      <c r="G76" s="105"/>
      <c r="H76" s="105"/>
      <c r="I76" s="105"/>
      <c r="J76" s="106"/>
      <c r="K76" s="448" t="s">
        <v>39</v>
      </c>
      <c r="L76" s="105" t="s">
        <v>39</v>
      </c>
      <c r="M76" s="109" t="s">
        <v>39</v>
      </c>
      <c r="N76" s="294"/>
      <c r="O76" s="460" t="s">
        <v>73</v>
      </c>
      <c r="P76" s="110" t="s">
        <v>35</v>
      </c>
      <c r="Q76" s="111" t="s">
        <v>39</v>
      </c>
      <c r="R76" s="112">
        <v>0</v>
      </c>
      <c r="S76" s="112">
        <v>0</v>
      </c>
      <c r="T76" s="116">
        <v>0</v>
      </c>
      <c r="U76" s="110">
        <v>3500159</v>
      </c>
      <c r="V76" s="110" t="s">
        <v>103</v>
      </c>
      <c r="W76" s="110">
        <v>120</v>
      </c>
      <c r="X76" s="280" t="s">
        <v>37</v>
      </c>
      <c r="Y76" s="280" t="s">
        <v>38</v>
      </c>
      <c r="Z76" s="280" t="s">
        <v>38</v>
      </c>
      <c r="AA76" s="280" t="s">
        <v>38</v>
      </c>
      <c r="AB76" s="280" t="s">
        <v>37</v>
      </c>
      <c r="AC76" s="280" t="s">
        <v>37</v>
      </c>
      <c r="AD76" s="281" t="s">
        <v>39</v>
      </c>
      <c r="AE76" s="280" t="s">
        <v>39</v>
      </c>
    </row>
    <row r="77" spans="1:31">
      <c r="A77" s="3" t="s">
        <v>39</v>
      </c>
      <c r="B77" s="3">
        <v>3</v>
      </c>
      <c r="C77" s="3">
        <v>20</v>
      </c>
      <c r="D77" s="290" t="s">
        <v>2587</v>
      </c>
      <c r="E77" s="508" t="s">
        <v>116</v>
      </c>
      <c r="F77" s="104" t="s">
        <v>117</v>
      </c>
      <c r="G77" s="105"/>
      <c r="H77" s="105"/>
      <c r="I77" s="105"/>
      <c r="J77" s="266"/>
      <c r="K77" s="448" t="s">
        <v>39</v>
      </c>
      <c r="L77" s="105" t="s">
        <v>39</v>
      </c>
      <c r="M77" s="109" t="s">
        <v>39</v>
      </c>
      <c r="N77" s="308"/>
      <c r="O77" s="292" t="s">
        <v>73</v>
      </c>
      <c r="P77" s="110" t="s">
        <v>35</v>
      </c>
      <c r="Q77" s="111" t="s">
        <v>39</v>
      </c>
      <c r="R77" s="112">
        <v>0</v>
      </c>
      <c r="S77" s="112">
        <v>0</v>
      </c>
      <c r="T77" s="116">
        <v>0</v>
      </c>
      <c r="U77" s="110">
        <v>3500159</v>
      </c>
      <c r="V77" s="110" t="s">
        <v>103</v>
      </c>
      <c r="W77" s="110">
        <v>120</v>
      </c>
      <c r="X77" s="280" t="s">
        <v>37</v>
      </c>
      <c r="Y77" s="280" t="s">
        <v>38</v>
      </c>
      <c r="Z77" s="280" t="s">
        <v>38</v>
      </c>
      <c r="AA77" s="280" t="s">
        <v>38</v>
      </c>
      <c r="AB77" s="280" t="s">
        <v>37</v>
      </c>
      <c r="AC77" s="280" t="s">
        <v>37</v>
      </c>
      <c r="AD77" s="281" t="s">
        <v>39</v>
      </c>
      <c r="AE77" s="280" t="s">
        <v>39</v>
      </c>
    </row>
    <row r="78" spans="1:31">
      <c r="A78" s="3" t="s">
        <v>39</v>
      </c>
      <c r="B78" s="3">
        <v>4</v>
      </c>
      <c r="C78" s="3">
        <v>20</v>
      </c>
      <c r="D78" s="290" t="s">
        <v>2628</v>
      </c>
      <c r="E78" s="514" t="s">
        <v>116</v>
      </c>
      <c r="F78" s="104" t="s">
        <v>117</v>
      </c>
      <c r="G78" s="105"/>
      <c r="H78" s="105"/>
      <c r="I78" s="105"/>
      <c r="J78" s="106"/>
      <c r="K78" s="448" t="s">
        <v>39</v>
      </c>
      <c r="L78" s="105" t="s">
        <v>39</v>
      </c>
      <c r="M78" s="109" t="s">
        <v>39</v>
      </c>
      <c r="N78" s="294"/>
      <c r="O78" s="292" t="s">
        <v>73</v>
      </c>
      <c r="P78" s="110" t="s">
        <v>35</v>
      </c>
      <c r="Q78" s="111" t="s">
        <v>39</v>
      </c>
      <c r="R78" s="112">
        <v>0</v>
      </c>
      <c r="S78" s="112">
        <v>0</v>
      </c>
      <c r="T78" s="116">
        <v>0</v>
      </c>
      <c r="U78" s="110">
        <v>3500159</v>
      </c>
      <c r="V78" s="110" t="s">
        <v>103</v>
      </c>
      <c r="W78" s="110">
        <v>120</v>
      </c>
      <c r="X78" s="280" t="s">
        <v>37</v>
      </c>
      <c r="Y78" s="280" t="s">
        <v>38</v>
      </c>
      <c r="Z78" s="280" t="s">
        <v>38</v>
      </c>
      <c r="AA78" s="280" t="s">
        <v>38</v>
      </c>
      <c r="AB78" s="280" t="s">
        <v>37</v>
      </c>
      <c r="AC78" s="280" t="s">
        <v>37</v>
      </c>
      <c r="AD78" s="281" t="s">
        <v>39</v>
      </c>
      <c r="AE78" s="280" t="s">
        <v>39</v>
      </c>
    </row>
    <row r="79" spans="1:31">
      <c r="A79" s="3" t="s">
        <v>39</v>
      </c>
      <c r="B79" s="3">
        <v>5</v>
      </c>
      <c r="C79" s="3">
        <v>20</v>
      </c>
      <c r="D79" s="290" t="s">
        <v>2629</v>
      </c>
      <c r="E79" s="514" t="s">
        <v>116</v>
      </c>
      <c r="F79" s="104" t="s">
        <v>117</v>
      </c>
      <c r="G79" s="105"/>
      <c r="H79" s="105"/>
      <c r="I79" s="105"/>
      <c r="J79" s="106"/>
      <c r="K79" s="448" t="s">
        <v>39</v>
      </c>
      <c r="L79" s="105" t="s">
        <v>39</v>
      </c>
      <c r="M79" s="109" t="s">
        <v>39</v>
      </c>
      <c r="N79" s="294"/>
      <c r="O79" s="292" t="s">
        <v>73</v>
      </c>
      <c r="P79" s="110" t="s">
        <v>35</v>
      </c>
      <c r="Q79" s="111" t="s">
        <v>39</v>
      </c>
      <c r="R79" s="112">
        <v>0</v>
      </c>
      <c r="S79" s="112">
        <v>0</v>
      </c>
      <c r="T79" s="116">
        <v>0</v>
      </c>
      <c r="U79" s="110">
        <v>3500159</v>
      </c>
      <c r="V79" s="110" t="s">
        <v>103</v>
      </c>
      <c r="W79" s="110">
        <v>120</v>
      </c>
      <c r="X79" s="280" t="s">
        <v>37</v>
      </c>
      <c r="Y79" s="280" t="s">
        <v>38</v>
      </c>
      <c r="Z79" s="280" t="s">
        <v>38</v>
      </c>
      <c r="AA79" s="280" t="s">
        <v>38</v>
      </c>
      <c r="AB79" s="280" t="s">
        <v>37</v>
      </c>
      <c r="AC79" s="280" t="s">
        <v>37</v>
      </c>
      <c r="AD79" s="281" t="s">
        <v>39</v>
      </c>
      <c r="AE79" s="280" t="s">
        <v>39</v>
      </c>
    </row>
    <row r="80" spans="1:31">
      <c r="A80" s="3" t="s">
        <v>39</v>
      </c>
      <c r="B80" s="3">
        <v>6</v>
      </c>
      <c r="C80" s="3">
        <v>20</v>
      </c>
      <c r="D80" s="290" t="s">
        <v>2720</v>
      </c>
      <c r="E80" s="321" t="s">
        <v>116</v>
      </c>
      <c r="F80" s="104" t="s">
        <v>117</v>
      </c>
      <c r="G80" s="105"/>
      <c r="H80" s="105"/>
      <c r="I80" s="105"/>
      <c r="J80" s="106"/>
      <c r="K80" s="448" t="s">
        <v>39</v>
      </c>
      <c r="L80" s="105" t="s">
        <v>39</v>
      </c>
      <c r="M80" s="109" t="s">
        <v>39</v>
      </c>
      <c r="N80" s="294"/>
      <c r="O80" s="292" t="s">
        <v>73</v>
      </c>
      <c r="P80" s="110" t="s">
        <v>35</v>
      </c>
      <c r="Q80" s="111" t="s">
        <v>39</v>
      </c>
      <c r="R80" s="112">
        <v>0</v>
      </c>
      <c r="S80" s="112">
        <v>0</v>
      </c>
      <c r="T80" s="116">
        <v>0</v>
      </c>
      <c r="U80" s="110">
        <v>3500159</v>
      </c>
      <c r="V80" s="110" t="s">
        <v>103</v>
      </c>
      <c r="W80" s="110">
        <v>120</v>
      </c>
      <c r="X80" s="280" t="s">
        <v>37</v>
      </c>
      <c r="Y80" s="280" t="s">
        <v>38</v>
      </c>
      <c r="Z80" s="280" t="s">
        <v>38</v>
      </c>
      <c r="AA80" s="280" t="s">
        <v>38</v>
      </c>
      <c r="AB80" s="280" t="s">
        <v>37</v>
      </c>
      <c r="AC80" s="280" t="s">
        <v>37</v>
      </c>
      <c r="AD80" s="281" t="s">
        <v>39</v>
      </c>
      <c r="AE80" s="280" t="s">
        <v>39</v>
      </c>
    </row>
    <row r="81" spans="1:31">
      <c r="A81" s="3">
        <v>1</v>
      </c>
      <c r="B81" s="3">
        <v>1</v>
      </c>
      <c r="C81" s="3">
        <v>20</v>
      </c>
      <c r="D81" s="290" t="s">
        <v>131</v>
      </c>
      <c r="E81" s="291" t="s">
        <v>132</v>
      </c>
      <c r="F81" s="104" t="s">
        <v>133</v>
      </c>
      <c r="G81" s="292"/>
      <c r="H81" s="105"/>
      <c r="I81" s="105"/>
      <c r="J81" s="106"/>
      <c r="K81" s="448" t="s">
        <v>2825</v>
      </c>
      <c r="L81" s="105" t="s">
        <v>39</v>
      </c>
      <c r="M81" s="109" t="s">
        <v>2823</v>
      </c>
      <c r="N81" s="294"/>
      <c r="O81" s="105" t="s">
        <v>73</v>
      </c>
      <c r="P81" s="110" t="s">
        <v>35</v>
      </c>
      <c r="Q81" s="111" t="s">
        <v>39</v>
      </c>
      <c r="R81" s="112">
        <v>0</v>
      </c>
      <c r="S81" s="112">
        <v>0</v>
      </c>
      <c r="T81" s="116">
        <v>0</v>
      </c>
      <c r="U81" s="110">
        <v>162</v>
      </c>
      <c r="V81" s="110" t="s">
        <v>74</v>
      </c>
      <c r="W81" s="110">
        <v>0</v>
      </c>
      <c r="X81" s="280" t="s">
        <v>37</v>
      </c>
      <c r="Y81" s="280" t="s">
        <v>37</v>
      </c>
      <c r="Z81" s="280" t="s">
        <v>38</v>
      </c>
      <c r="AA81" s="280" t="s">
        <v>38</v>
      </c>
      <c r="AB81" s="280" t="s">
        <v>38</v>
      </c>
      <c r="AC81" s="280" t="s">
        <v>37</v>
      </c>
      <c r="AD81" s="281">
        <v>0</v>
      </c>
      <c r="AE81" s="280" t="s">
        <v>39</v>
      </c>
    </row>
    <row r="82" spans="1:31">
      <c r="A82" s="3">
        <v>1</v>
      </c>
      <c r="B82" s="3">
        <v>2</v>
      </c>
      <c r="C82" s="3">
        <v>20</v>
      </c>
      <c r="D82" s="290" t="s">
        <v>134</v>
      </c>
      <c r="E82" s="291" t="s">
        <v>132</v>
      </c>
      <c r="F82" s="104" t="s">
        <v>133</v>
      </c>
      <c r="G82" s="105"/>
      <c r="H82" s="105"/>
      <c r="I82" s="105"/>
      <c r="J82" s="106"/>
      <c r="K82" s="448" t="s">
        <v>39</v>
      </c>
      <c r="L82" s="105" t="s">
        <v>39</v>
      </c>
      <c r="M82" s="109" t="s">
        <v>39</v>
      </c>
      <c r="N82" s="294"/>
      <c r="O82" s="105" t="s">
        <v>73</v>
      </c>
      <c r="P82" s="110" t="s">
        <v>35</v>
      </c>
      <c r="Q82" s="111" t="s">
        <v>39</v>
      </c>
      <c r="R82" s="112">
        <v>0</v>
      </c>
      <c r="S82" s="112">
        <v>0</v>
      </c>
      <c r="T82" s="116">
        <v>0</v>
      </c>
      <c r="U82" s="110">
        <v>162</v>
      </c>
      <c r="V82" s="110" t="s">
        <v>74</v>
      </c>
      <c r="W82" s="110">
        <v>0</v>
      </c>
      <c r="X82" s="280" t="s">
        <v>37</v>
      </c>
      <c r="Y82" s="280" t="s">
        <v>38</v>
      </c>
      <c r="Z82" s="280" t="s">
        <v>38</v>
      </c>
      <c r="AA82" s="280" t="s">
        <v>38</v>
      </c>
      <c r="AB82" s="280" t="s">
        <v>37</v>
      </c>
      <c r="AC82" s="280" t="s">
        <v>37</v>
      </c>
      <c r="AD82" s="281">
        <v>0</v>
      </c>
      <c r="AE82" s="280" t="s">
        <v>39</v>
      </c>
    </row>
    <row r="83" spans="1:31">
      <c r="A83" s="3" t="s">
        <v>39</v>
      </c>
      <c r="B83" s="3">
        <v>3</v>
      </c>
      <c r="C83" s="3">
        <v>20</v>
      </c>
      <c r="D83" s="290" t="s">
        <v>604</v>
      </c>
      <c r="E83" s="318" t="s">
        <v>132</v>
      </c>
      <c r="F83" s="104" t="s">
        <v>133</v>
      </c>
      <c r="G83" s="105"/>
      <c r="H83" s="105"/>
      <c r="I83" s="105"/>
      <c r="J83" s="106"/>
      <c r="K83" s="448" t="s">
        <v>39</v>
      </c>
      <c r="L83" s="105" t="s">
        <v>39</v>
      </c>
      <c r="M83" s="109" t="s">
        <v>39</v>
      </c>
      <c r="N83" s="308"/>
      <c r="O83" s="292" t="s">
        <v>73</v>
      </c>
      <c r="P83" s="110" t="s">
        <v>35</v>
      </c>
      <c r="Q83" s="111" t="s">
        <v>39</v>
      </c>
      <c r="R83" s="112">
        <v>0</v>
      </c>
      <c r="S83" s="112">
        <v>0</v>
      </c>
      <c r="T83" s="116">
        <v>0</v>
      </c>
      <c r="U83" s="110">
        <v>162</v>
      </c>
      <c r="V83" s="110" t="s">
        <v>74</v>
      </c>
      <c r="W83" s="110">
        <v>0</v>
      </c>
      <c r="X83" s="280" t="s">
        <v>37</v>
      </c>
      <c r="Y83" s="280" t="s">
        <v>38</v>
      </c>
      <c r="Z83" s="280" t="s">
        <v>38</v>
      </c>
      <c r="AA83" s="280" t="s">
        <v>38</v>
      </c>
      <c r="AB83" s="280" t="s">
        <v>37</v>
      </c>
      <c r="AC83" s="280" t="s">
        <v>37</v>
      </c>
      <c r="AD83" s="281">
        <v>0</v>
      </c>
      <c r="AE83" s="280" t="s">
        <v>39</v>
      </c>
    </row>
    <row r="84" spans="1:31">
      <c r="A84" s="3" t="s">
        <v>39</v>
      </c>
      <c r="B84" s="3">
        <v>4</v>
      </c>
      <c r="C84" s="3">
        <v>20</v>
      </c>
      <c r="D84" s="290" t="s">
        <v>605</v>
      </c>
      <c r="E84" s="291" t="s">
        <v>132</v>
      </c>
      <c r="F84" s="104" t="s">
        <v>133</v>
      </c>
      <c r="G84" s="105"/>
      <c r="H84" s="105"/>
      <c r="I84" s="105"/>
      <c r="J84" s="106"/>
      <c r="K84" s="448" t="s">
        <v>39</v>
      </c>
      <c r="L84" s="105" t="s">
        <v>39</v>
      </c>
      <c r="M84" s="109" t="s">
        <v>39</v>
      </c>
      <c r="N84" s="308"/>
      <c r="O84" s="105" t="s">
        <v>73</v>
      </c>
      <c r="P84" s="110" t="s">
        <v>35</v>
      </c>
      <c r="Q84" s="111" t="s">
        <v>39</v>
      </c>
      <c r="R84" s="112">
        <v>0</v>
      </c>
      <c r="S84" s="112">
        <v>0</v>
      </c>
      <c r="T84" s="116">
        <v>0</v>
      </c>
      <c r="U84" s="110">
        <v>162</v>
      </c>
      <c r="V84" s="110" t="s">
        <v>74</v>
      </c>
      <c r="W84" s="110">
        <v>0</v>
      </c>
      <c r="X84" s="280" t="s">
        <v>37</v>
      </c>
      <c r="Y84" s="280" t="s">
        <v>38</v>
      </c>
      <c r="Z84" s="280" t="s">
        <v>38</v>
      </c>
      <c r="AA84" s="280" t="s">
        <v>38</v>
      </c>
      <c r="AB84" s="280" t="s">
        <v>37</v>
      </c>
      <c r="AC84" s="280" t="s">
        <v>37</v>
      </c>
      <c r="AD84" s="281">
        <v>0</v>
      </c>
      <c r="AE84" s="280" t="s">
        <v>39</v>
      </c>
    </row>
    <row r="85" spans="1:31">
      <c r="A85" s="3" t="s">
        <v>39</v>
      </c>
      <c r="B85" s="3">
        <v>5</v>
      </c>
      <c r="C85" s="3">
        <v>20</v>
      </c>
      <c r="D85" s="290" t="s">
        <v>78</v>
      </c>
      <c r="E85" s="474" t="s">
        <v>132</v>
      </c>
      <c r="F85" s="104" t="s">
        <v>133</v>
      </c>
      <c r="G85" s="105"/>
      <c r="H85" s="105"/>
      <c r="I85" s="105"/>
      <c r="J85" s="106"/>
      <c r="K85" s="448" t="s">
        <v>39</v>
      </c>
      <c r="L85" s="105" t="s">
        <v>39</v>
      </c>
      <c r="M85" s="109" t="s">
        <v>39</v>
      </c>
      <c r="N85" s="294"/>
      <c r="O85" s="292" t="s">
        <v>73</v>
      </c>
      <c r="P85" s="110" t="s">
        <v>35</v>
      </c>
      <c r="Q85" s="111" t="s">
        <v>39</v>
      </c>
      <c r="R85" s="112">
        <v>0</v>
      </c>
      <c r="S85" s="112">
        <v>0</v>
      </c>
      <c r="T85" s="116">
        <v>0</v>
      </c>
      <c r="U85" s="110">
        <v>162</v>
      </c>
      <c r="V85" s="110" t="s">
        <v>74</v>
      </c>
      <c r="W85" s="110">
        <v>0</v>
      </c>
      <c r="X85" s="280" t="s">
        <v>37</v>
      </c>
      <c r="Y85" s="280" t="s">
        <v>38</v>
      </c>
      <c r="Z85" s="280" t="s">
        <v>38</v>
      </c>
      <c r="AA85" s="280" t="s">
        <v>38</v>
      </c>
      <c r="AB85" s="280" t="s">
        <v>37</v>
      </c>
      <c r="AC85" s="280" t="s">
        <v>37</v>
      </c>
      <c r="AD85" s="281">
        <v>0</v>
      </c>
      <c r="AE85" s="280" t="s">
        <v>39</v>
      </c>
    </row>
    <row r="86" spans="1:31">
      <c r="A86" s="3" t="s">
        <v>39</v>
      </c>
      <c r="B86" s="3">
        <v>6</v>
      </c>
      <c r="C86" s="3">
        <v>20</v>
      </c>
      <c r="D86" s="290" t="s">
        <v>123</v>
      </c>
      <c r="E86" s="474" t="s">
        <v>132</v>
      </c>
      <c r="F86" s="104" t="s">
        <v>133</v>
      </c>
      <c r="G86" s="105"/>
      <c r="H86" s="105"/>
      <c r="I86" s="105"/>
      <c r="J86" s="106"/>
      <c r="K86" s="448" t="s">
        <v>39</v>
      </c>
      <c r="L86" s="105" t="s">
        <v>39</v>
      </c>
      <c r="M86" s="109" t="s">
        <v>39</v>
      </c>
      <c r="N86" s="294"/>
      <c r="O86" s="292" t="s">
        <v>73</v>
      </c>
      <c r="P86" s="110" t="s">
        <v>35</v>
      </c>
      <c r="Q86" s="111" t="s">
        <v>39</v>
      </c>
      <c r="R86" s="112">
        <v>0</v>
      </c>
      <c r="S86" s="112">
        <v>0</v>
      </c>
      <c r="T86" s="116">
        <v>0</v>
      </c>
      <c r="U86" s="110">
        <v>162</v>
      </c>
      <c r="V86" s="110" t="s">
        <v>74</v>
      </c>
      <c r="W86" s="110">
        <v>0</v>
      </c>
      <c r="X86" s="280" t="s">
        <v>37</v>
      </c>
      <c r="Y86" s="280" t="s">
        <v>38</v>
      </c>
      <c r="Z86" s="280" t="s">
        <v>38</v>
      </c>
      <c r="AA86" s="280" t="s">
        <v>38</v>
      </c>
      <c r="AB86" s="280" t="s">
        <v>37</v>
      </c>
      <c r="AC86" s="280" t="s">
        <v>37</v>
      </c>
      <c r="AD86" s="281">
        <v>0</v>
      </c>
      <c r="AE86" s="280" t="s">
        <v>39</v>
      </c>
    </row>
    <row r="87" spans="1:31">
      <c r="A87" s="3" t="s">
        <v>39</v>
      </c>
      <c r="B87" s="3">
        <v>7</v>
      </c>
      <c r="C87" s="3">
        <v>20</v>
      </c>
      <c r="D87" s="290" t="s">
        <v>109</v>
      </c>
      <c r="E87" s="474" t="s">
        <v>132</v>
      </c>
      <c r="F87" s="104" t="s">
        <v>133</v>
      </c>
      <c r="G87" s="105"/>
      <c r="H87" s="105"/>
      <c r="I87" s="105"/>
      <c r="J87" s="106"/>
      <c r="K87" s="448" t="s">
        <v>39</v>
      </c>
      <c r="L87" s="105" t="s">
        <v>39</v>
      </c>
      <c r="M87" s="109" t="s">
        <v>39</v>
      </c>
      <c r="N87" s="294"/>
      <c r="O87" s="292" t="s">
        <v>73</v>
      </c>
      <c r="P87" s="110" t="s">
        <v>35</v>
      </c>
      <c r="Q87" s="111" t="s">
        <v>39</v>
      </c>
      <c r="R87" s="112">
        <v>0</v>
      </c>
      <c r="S87" s="112">
        <v>0</v>
      </c>
      <c r="T87" s="116">
        <v>0</v>
      </c>
      <c r="U87" s="110">
        <v>162</v>
      </c>
      <c r="V87" s="110" t="s">
        <v>74</v>
      </c>
      <c r="W87" s="110">
        <v>0</v>
      </c>
      <c r="X87" s="280" t="s">
        <v>37</v>
      </c>
      <c r="Y87" s="280" t="s">
        <v>38</v>
      </c>
      <c r="Z87" s="280" t="s">
        <v>38</v>
      </c>
      <c r="AA87" s="280" t="s">
        <v>38</v>
      </c>
      <c r="AB87" s="280" t="s">
        <v>37</v>
      </c>
      <c r="AC87" s="280" t="s">
        <v>37</v>
      </c>
      <c r="AD87" s="281">
        <v>0</v>
      </c>
      <c r="AE87" s="280" t="s">
        <v>39</v>
      </c>
    </row>
    <row r="88" spans="1:31">
      <c r="A88" s="3" t="s">
        <v>39</v>
      </c>
      <c r="B88" s="3">
        <v>8</v>
      </c>
      <c r="C88" s="3">
        <v>20</v>
      </c>
      <c r="D88" s="290" t="s">
        <v>292</v>
      </c>
      <c r="E88" s="514" t="s">
        <v>132</v>
      </c>
      <c r="F88" s="104" t="s">
        <v>133</v>
      </c>
      <c r="G88" s="105"/>
      <c r="H88" s="105"/>
      <c r="I88" s="105"/>
      <c r="J88" s="106"/>
      <c r="K88" s="448" t="s">
        <v>39</v>
      </c>
      <c r="L88" s="105" t="s">
        <v>39</v>
      </c>
      <c r="M88" s="109" t="s">
        <v>39</v>
      </c>
      <c r="N88" s="294"/>
      <c r="O88" s="292" t="s">
        <v>73</v>
      </c>
      <c r="P88" s="110" t="s">
        <v>35</v>
      </c>
      <c r="Q88" s="111" t="s">
        <v>39</v>
      </c>
      <c r="R88" s="112">
        <v>0</v>
      </c>
      <c r="S88" s="112">
        <v>0</v>
      </c>
      <c r="T88" s="116">
        <v>0</v>
      </c>
      <c r="U88" s="110">
        <v>162</v>
      </c>
      <c r="V88" s="110" t="s">
        <v>74</v>
      </c>
      <c r="W88" s="110">
        <v>0</v>
      </c>
      <c r="X88" s="280" t="s">
        <v>37</v>
      </c>
      <c r="Y88" s="280" t="s">
        <v>38</v>
      </c>
      <c r="Z88" s="280" t="s">
        <v>38</v>
      </c>
      <c r="AA88" s="280" t="s">
        <v>38</v>
      </c>
      <c r="AB88" s="280" t="s">
        <v>37</v>
      </c>
      <c r="AC88" s="280" t="s">
        <v>37</v>
      </c>
      <c r="AD88" s="281">
        <v>0</v>
      </c>
      <c r="AE88" s="280" t="s">
        <v>39</v>
      </c>
    </row>
    <row r="89" spans="1:31">
      <c r="A89" s="3" t="s">
        <v>39</v>
      </c>
      <c r="B89" s="3">
        <v>9</v>
      </c>
      <c r="C89" s="3">
        <v>20</v>
      </c>
      <c r="D89" s="290" t="s">
        <v>110</v>
      </c>
      <c r="E89" s="469" t="s">
        <v>132</v>
      </c>
      <c r="F89" s="104" t="s">
        <v>133</v>
      </c>
      <c r="G89" s="105"/>
      <c r="H89" s="105"/>
      <c r="I89" s="105"/>
      <c r="J89" s="106"/>
      <c r="K89" s="448" t="s">
        <v>39</v>
      </c>
      <c r="L89" s="105" t="s">
        <v>39</v>
      </c>
      <c r="M89" s="109" t="s">
        <v>39</v>
      </c>
      <c r="N89" s="294"/>
      <c r="O89" s="292" t="s">
        <v>73</v>
      </c>
      <c r="P89" s="110" t="s">
        <v>35</v>
      </c>
      <c r="Q89" s="111" t="s">
        <v>39</v>
      </c>
      <c r="R89" s="112">
        <v>0</v>
      </c>
      <c r="S89" s="112">
        <v>0</v>
      </c>
      <c r="T89" s="116">
        <v>0</v>
      </c>
      <c r="U89" s="110">
        <v>162</v>
      </c>
      <c r="V89" s="110" t="s">
        <v>74</v>
      </c>
      <c r="W89" s="110">
        <v>0</v>
      </c>
      <c r="X89" s="280" t="s">
        <v>37</v>
      </c>
      <c r="Y89" s="280" t="s">
        <v>38</v>
      </c>
      <c r="Z89" s="280" t="s">
        <v>38</v>
      </c>
      <c r="AA89" s="280" t="s">
        <v>38</v>
      </c>
      <c r="AB89" s="280" t="s">
        <v>37</v>
      </c>
      <c r="AC89" s="280" t="s">
        <v>37</v>
      </c>
      <c r="AD89" s="281">
        <v>0</v>
      </c>
      <c r="AE89" s="280" t="s">
        <v>39</v>
      </c>
    </row>
    <row r="90" spans="1:31">
      <c r="A90" s="3" t="s">
        <v>39</v>
      </c>
      <c r="B90" s="3">
        <v>10</v>
      </c>
      <c r="C90" s="3">
        <v>20</v>
      </c>
      <c r="D90" s="290" t="s">
        <v>470</v>
      </c>
      <c r="E90" s="291" t="s">
        <v>132</v>
      </c>
      <c r="F90" s="104" t="s">
        <v>133</v>
      </c>
      <c r="G90" s="105"/>
      <c r="H90" s="105"/>
      <c r="I90" s="105"/>
      <c r="J90" s="106"/>
      <c r="K90" s="448" t="s">
        <v>39</v>
      </c>
      <c r="L90" s="105" t="s">
        <v>39</v>
      </c>
      <c r="M90" s="109" t="s">
        <v>39</v>
      </c>
      <c r="N90" s="294"/>
      <c r="O90" s="292" t="s">
        <v>73</v>
      </c>
      <c r="P90" s="110" t="s">
        <v>35</v>
      </c>
      <c r="Q90" s="111" t="s">
        <v>39</v>
      </c>
      <c r="R90" s="112">
        <v>0</v>
      </c>
      <c r="S90" s="112">
        <v>0</v>
      </c>
      <c r="T90" s="116">
        <v>0</v>
      </c>
      <c r="U90" s="110">
        <v>162</v>
      </c>
      <c r="V90" s="110" t="s">
        <v>74</v>
      </c>
      <c r="W90" s="110">
        <v>0</v>
      </c>
      <c r="X90" s="280" t="s">
        <v>37</v>
      </c>
      <c r="Y90" s="280" t="s">
        <v>38</v>
      </c>
      <c r="Z90" s="280" t="s">
        <v>38</v>
      </c>
      <c r="AA90" s="280" t="s">
        <v>38</v>
      </c>
      <c r="AB90" s="280" t="s">
        <v>37</v>
      </c>
      <c r="AC90" s="280" t="s">
        <v>37</v>
      </c>
      <c r="AD90" s="281">
        <v>0</v>
      </c>
      <c r="AE90" s="280" t="s">
        <v>39</v>
      </c>
    </row>
    <row r="91" spans="1:31">
      <c r="A91" s="3" t="s">
        <v>39</v>
      </c>
      <c r="B91" s="3">
        <v>11</v>
      </c>
      <c r="C91" s="3">
        <v>20</v>
      </c>
      <c r="D91" s="290" t="s">
        <v>295</v>
      </c>
      <c r="E91" s="458" t="s">
        <v>132</v>
      </c>
      <c r="F91" s="104" t="s">
        <v>133</v>
      </c>
      <c r="G91" s="105"/>
      <c r="H91" s="105"/>
      <c r="I91" s="105"/>
      <c r="J91" s="106"/>
      <c r="K91" s="448" t="s">
        <v>39</v>
      </c>
      <c r="L91" s="105" t="s">
        <v>39</v>
      </c>
      <c r="M91" s="109" t="s">
        <v>39</v>
      </c>
      <c r="N91" s="294"/>
      <c r="O91" s="105" t="s">
        <v>73</v>
      </c>
      <c r="P91" s="110" t="s">
        <v>35</v>
      </c>
      <c r="Q91" s="111" t="s">
        <v>39</v>
      </c>
      <c r="R91" s="112">
        <v>0</v>
      </c>
      <c r="S91" s="112">
        <v>0</v>
      </c>
      <c r="T91" s="116">
        <v>0</v>
      </c>
      <c r="U91" s="110">
        <v>162</v>
      </c>
      <c r="V91" s="110" t="s">
        <v>74</v>
      </c>
      <c r="W91" s="110">
        <v>0</v>
      </c>
      <c r="X91" s="280" t="s">
        <v>37</v>
      </c>
      <c r="Y91" s="280" t="s">
        <v>38</v>
      </c>
      <c r="Z91" s="280" t="s">
        <v>38</v>
      </c>
      <c r="AA91" s="280" t="s">
        <v>38</v>
      </c>
      <c r="AB91" s="280" t="s">
        <v>37</v>
      </c>
      <c r="AC91" s="280" t="s">
        <v>37</v>
      </c>
      <c r="AD91" s="281">
        <v>0</v>
      </c>
      <c r="AE91" s="280" t="s">
        <v>39</v>
      </c>
    </row>
    <row r="92" spans="1:31">
      <c r="A92" s="3" t="s">
        <v>39</v>
      </c>
      <c r="B92" s="3">
        <v>12</v>
      </c>
      <c r="C92" s="3">
        <v>20</v>
      </c>
      <c r="D92" s="290" t="s">
        <v>295</v>
      </c>
      <c r="E92" s="291" t="s">
        <v>132</v>
      </c>
      <c r="F92" s="104" t="s">
        <v>133</v>
      </c>
      <c r="G92" s="105"/>
      <c r="H92" s="105"/>
      <c r="I92" s="105"/>
      <c r="J92" s="106"/>
      <c r="K92" s="448" t="s">
        <v>39</v>
      </c>
      <c r="L92" s="105" t="s">
        <v>39</v>
      </c>
      <c r="M92" s="109" t="s">
        <v>39</v>
      </c>
      <c r="N92" s="308"/>
      <c r="O92" s="105" t="s">
        <v>73</v>
      </c>
      <c r="P92" s="110" t="s">
        <v>35</v>
      </c>
      <c r="Q92" s="111" t="s">
        <v>39</v>
      </c>
      <c r="R92" s="112">
        <v>0</v>
      </c>
      <c r="S92" s="112">
        <v>0</v>
      </c>
      <c r="T92" s="116">
        <v>0</v>
      </c>
      <c r="U92" s="110">
        <v>162</v>
      </c>
      <c r="V92" s="110" t="s">
        <v>74</v>
      </c>
      <c r="W92" s="110">
        <v>0</v>
      </c>
      <c r="X92" s="280" t="s">
        <v>37</v>
      </c>
      <c r="Y92" s="280" t="s">
        <v>38</v>
      </c>
      <c r="Z92" s="280" t="s">
        <v>38</v>
      </c>
      <c r="AA92" s="280" t="s">
        <v>38</v>
      </c>
      <c r="AB92" s="280" t="s">
        <v>37</v>
      </c>
      <c r="AC92" s="280" t="s">
        <v>37</v>
      </c>
      <c r="AD92" s="281">
        <v>0</v>
      </c>
      <c r="AE92" s="280" t="s">
        <v>39</v>
      </c>
    </row>
    <row r="93" spans="1:31">
      <c r="A93" s="3" t="s">
        <v>39</v>
      </c>
      <c r="B93" s="3">
        <v>13</v>
      </c>
      <c r="C93" s="3">
        <v>10</v>
      </c>
      <c r="D93" s="290" t="s">
        <v>610</v>
      </c>
      <c r="E93" s="303" t="s">
        <v>132</v>
      </c>
      <c r="F93" s="104" t="s">
        <v>133</v>
      </c>
      <c r="G93" s="105"/>
      <c r="H93" s="105"/>
      <c r="I93" s="105"/>
      <c r="J93" s="106"/>
      <c r="K93" s="448" t="s">
        <v>39</v>
      </c>
      <c r="L93" s="105" t="s">
        <v>39</v>
      </c>
      <c r="M93" s="109" t="s">
        <v>39</v>
      </c>
      <c r="N93" s="294"/>
      <c r="O93" s="292"/>
      <c r="P93" s="110" t="s">
        <v>39</v>
      </c>
      <c r="Q93" s="111" t="s">
        <v>39</v>
      </c>
      <c r="R93" s="112">
        <v>0</v>
      </c>
      <c r="S93" s="112">
        <v>0</v>
      </c>
      <c r="T93" s="116">
        <v>0</v>
      </c>
      <c r="U93" s="110">
        <v>162</v>
      </c>
      <c r="V93" s="110" t="s">
        <v>74</v>
      </c>
      <c r="W93" s="110">
        <v>0</v>
      </c>
      <c r="X93" s="280" t="s">
        <v>37</v>
      </c>
      <c r="Y93" s="280" t="s">
        <v>38</v>
      </c>
      <c r="Z93" s="280" t="s">
        <v>38</v>
      </c>
      <c r="AA93" s="280" t="s">
        <v>38</v>
      </c>
      <c r="AB93" s="280" t="s">
        <v>37</v>
      </c>
      <c r="AC93" s="280" t="s">
        <v>37</v>
      </c>
      <c r="AD93" s="281">
        <v>0</v>
      </c>
      <c r="AE93" s="280" t="s">
        <v>39</v>
      </c>
    </row>
    <row r="94" spans="1:31">
      <c r="A94" s="3" t="s">
        <v>39</v>
      </c>
      <c r="B94" s="3">
        <v>14</v>
      </c>
      <c r="C94" s="3">
        <v>20</v>
      </c>
      <c r="D94" s="290" t="s">
        <v>736</v>
      </c>
      <c r="E94" s="574" t="s">
        <v>132</v>
      </c>
      <c r="F94" s="104" t="s">
        <v>133</v>
      </c>
      <c r="G94" s="105"/>
      <c r="H94" s="105"/>
      <c r="I94" s="105"/>
      <c r="J94" s="106"/>
      <c r="K94" s="448" t="s">
        <v>39</v>
      </c>
      <c r="L94" s="105" t="s">
        <v>39</v>
      </c>
      <c r="M94" s="109" t="s">
        <v>39</v>
      </c>
      <c r="N94" s="294"/>
      <c r="O94" s="460" t="s">
        <v>73</v>
      </c>
      <c r="P94" s="110" t="s">
        <v>35</v>
      </c>
      <c r="Q94" s="111" t="s">
        <v>39</v>
      </c>
      <c r="R94" s="112">
        <v>0</v>
      </c>
      <c r="S94" s="112">
        <v>0</v>
      </c>
      <c r="T94" s="116">
        <v>0</v>
      </c>
      <c r="U94" s="110">
        <v>162</v>
      </c>
      <c r="V94" s="110" t="s">
        <v>74</v>
      </c>
      <c r="W94" s="110">
        <v>0</v>
      </c>
      <c r="X94" s="280" t="s">
        <v>37</v>
      </c>
      <c r="Y94" s="280" t="s">
        <v>38</v>
      </c>
      <c r="Z94" s="280" t="s">
        <v>38</v>
      </c>
      <c r="AA94" s="280" t="s">
        <v>38</v>
      </c>
      <c r="AB94" s="280" t="s">
        <v>37</v>
      </c>
      <c r="AC94" s="280" t="s">
        <v>37</v>
      </c>
      <c r="AD94" s="281">
        <v>0</v>
      </c>
      <c r="AE94" s="280" t="s">
        <v>39</v>
      </c>
    </row>
    <row r="95" spans="1:31">
      <c r="A95" s="3" t="s">
        <v>39</v>
      </c>
      <c r="B95" s="3">
        <v>15</v>
      </c>
      <c r="C95" s="3">
        <v>20</v>
      </c>
      <c r="D95" s="290" t="s">
        <v>388</v>
      </c>
      <c r="E95" s="574" t="s">
        <v>132</v>
      </c>
      <c r="F95" s="104" t="s">
        <v>133</v>
      </c>
      <c r="G95" s="105"/>
      <c r="H95" s="105"/>
      <c r="I95" s="105"/>
      <c r="J95" s="106"/>
      <c r="K95" s="448" t="s">
        <v>39</v>
      </c>
      <c r="L95" s="105" t="s">
        <v>39</v>
      </c>
      <c r="M95" s="109" t="s">
        <v>39</v>
      </c>
      <c r="N95" s="294"/>
      <c r="O95" s="460" t="s">
        <v>73</v>
      </c>
      <c r="P95" s="110" t="s">
        <v>35</v>
      </c>
      <c r="Q95" s="111" t="s">
        <v>39</v>
      </c>
      <c r="R95" s="112">
        <v>0</v>
      </c>
      <c r="S95" s="112">
        <v>0</v>
      </c>
      <c r="T95" s="116">
        <v>0</v>
      </c>
      <c r="U95" s="110">
        <v>162</v>
      </c>
      <c r="V95" s="110" t="s">
        <v>74</v>
      </c>
      <c r="W95" s="110">
        <v>0</v>
      </c>
      <c r="X95" s="280" t="s">
        <v>37</v>
      </c>
      <c r="Y95" s="280" t="s">
        <v>38</v>
      </c>
      <c r="Z95" s="280" t="s">
        <v>38</v>
      </c>
      <c r="AA95" s="280" t="s">
        <v>38</v>
      </c>
      <c r="AB95" s="280" t="s">
        <v>37</v>
      </c>
      <c r="AC95" s="280" t="s">
        <v>37</v>
      </c>
      <c r="AD95" s="281">
        <v>0</v>
      </c>
      <c r="AE95" s="280" t="s">
        <v>39</v>
      </c>
    </row>
    <row r="96" spans="1:31">
      <c r="A96" s="3" t="s">
        <v>39</v>
      </c>
      <c r="B96" s="3">
        <v>16</v>
      </c>
      <c r="C96" s="3">
        <v>20</v>
      </c>
      <c r="D96" s="290" t="s">
        <v>84</v>
      </c>
      <c r="E96" s="303" t="s">
        <v>132</v>
      </c>
      <c r="F96" s="104" t="s">
        <v>133</v>
      </c>
      <c r="G96" s="105"/>
      <c r="H96" s="105"/>
      <c r="I96" s="105"/>
      <c r="J96" s="106"/>
      <c r="K96" s="448" t="s">
        <v>39</v>
      </c>
      <c r="L96" s="105" t="s">
        <v>39</v>
      </c>
      <c r="M96" s="109" t="s">
        <v>39</v>
      </c>
      <c r="N96" s="294"/>
      <c r="O96" s="460" t="s">
        <v>73</v>
      </c>
      <c r="P96" s="110" t="s">
        <v>35</v>
      </c>
      <c r="Q96" s="111" t="s">
        <v>39</v>
      </c>
      <c r="R96" s="112">
        <v>0</v>
      </c>
      <c r="S96" s="112">
        <v>0</v>
      </c>
      <c r="T96" s="116">
        <v>0</v>
      </c>
      <c r="U96" s="110">
        <v>162</v>
      </c>
      <c r="V96" s="110" t="s">
        <v>74</v>
      </c>
      <c r="W96" s="110">
        <v>0</v>
      </c>
      <c r="X96" s="280" t="s">
        <v>37</v>
      </c>
      <c r="Y96" s="280" t="s">
        <v>38</v>
      </c>
      <c r="Z96" s="280" t="s">
        <v>38</v>
      </c>
      <c r="AA96" s="280" t="s">
        <v>38</v>
      </c>
      <c r="AB96" s="280" t="s">
        <v>37</v>
      </c>
      <c r="AC96" s="280" t="s">
        <v>37</v>
      </c>
      <c r="AD96" s="281">
        <v>0</v>
      </c>
      <c r="AE96" s="280" t="s">
        <v>39</v>
      </c>
    </row>
    <row r="97" spans="1:31">
      <c r="A97" s="3" t="s">
        <v>39</v>
      </c>
      <c r="B97" s="3">
        <v>17</v>
      </c>
      <c r="C97" s="3">
        <v>20</v>
      </c>
      <c r="D97" s="290" t="s">
        <v>300</v>
      </c>
      <c r="E97" s="291" t="s">
        <v>132</v>
      </c>
      <c r="F97" s="104" t="s">
        <v>133</v>
      </c>
      <c r="G97" s="105"/>
      <c r="H97" s="105"/>
      <c r="I97" s="105"/>
      <c r="J97" s="106"/>
      <c r="K97" s="448" t="s">
        <v>39</v>
      </c>
      <c r="L97" s="105" t="s">
        <v>39</v>
      </c>
      <c r="M97" s="109" t="s">
        <v>39</v>
      </c>
      <c r="N97" s="294"/>
      <c r="O97" s="460" t="s">
        <v>73</v>
      </c>
      <c r="P97" s="110" t="s">
        <v>35</v>
      </c>
      <c r="Q97" s="111" t="s">
        <v>39</v>
      </c>
      <c r="R97" s="112">
        <v>0</v>
      </c>
      <c r="S97" s="112">
        <v>0</v>
      </c>
      <c r="T97" s="116">
        <v>0</v>
      </c>
      <c r="U97" s="110">
        <v>162</v>
      </c>
      <c r="V97" s="110" t="s">
        <v>74</v>
      </c>
      <c r="W97" s="110">
        <v>0</v>
      </c>
      <c r="X97" s="280" t="s">
        <v>37</v>
      </c>
      <c r="Y97" s="280" t="s">
        <v>38</v>
      </c>
      <c r="Z97" s="280" t="s">
        <v>38</v>
      </c>
      <c r="AA97" s="280" t="s">
        <v>38</v>
      </c>
      <c r="AB97" s="280" t="s">
        <v>37</v>
      </c>
      <c r="AC97" s="280" t="s">
        <v>37</v>
      </c>
      <c r="AD97" s="281">
        <v>0</v>
      </c>
      <c r="AE97" s="280" t="s">
        <v>39</v>
      </c>
    </row>
    <row r="98" spans="1:31">
      <c r="A98" s="3" t="s">
        <v>39</v>
      </c>
      <c r="B98" s="3">
        <v>18</v>
      </c>
      <c r="C98" s="3">
        <v>20</v>
      </c>
      <c r="D98" s="290" t="s">
        <v>301</v>
      </c>
      <c r="E98" s="291" t="s">
        <v>132</v>
      </c>
      <c r="F98" s="104" t="s">
        <v>133</v>
      </c>
      <c r="G98" s="105"/>
      <c r="H98" s="105"/>
      <c r="I98" s="105"/>
      <c r="J98" s="106"/>
      <c r="K98" s="448" t="s">
        <v>39</v>
      </c>
      <c r="L98" s="105" t="s">
        <v>39</v>
      </c>
      <c r="M98" s="109" t="s">
        <v>39</v>
      </c>
      <c r="N98" s="294"/>
      <c r="O98" s="460" t="s">
        <v>73</v>
      </c>
      <c r="P98" s="110" t="s">
        <v>35</v>
      </c>
      <c r="Q98" s="111" t="s">
        <v>39</v>
      </c>
      <c r="R98" s="112">
        <v>0</v>
      </c>
      <c r="S98" s="112">
        <v>0</v>
      </c>
      <c r="T98" s="116">
        <v>0</v>
      </c>
      <c r="U98" s="110">
        <v>162</v>
      </c>
      <c r="V98" s="110" t="s">
        <v>74</v>
      </c>
      <c r="W98" s="110">
        <v>0</v>
      </c>
      <c r="X98" s="280" t="s">
        <v>37</v>
      </c>
      <c r="Y98" s="280" t="s">
        <v>38</v>
      </c>
      <c r="Z98" s="280" t="s">
        <v>38</v>
      </c>
      <c r="AA98" s="280" t="s">
        <v>38</v>
      </c>
      <c r="AB98" s="280" t="s">
        <v>37</v>
      </c>
      <c r="AC98" s="280" t="s">
        <v>37</v>
      </c>
      <c r="AD98" s="281">
        <v>0</v>
      </c>
      <c r="AE98" s="280" t="s">
        <v>39</v>
      </c>
    </row>
    <row r="99" spans="1:31">
      <c r="A99" s="3" t="s">
        <v>39</v>
      </c>
      <c r="B99" s="3">
        <v>19</v>
      </c>
      <c r="C99" s="3">
        <v>20</v>
      </c>
      <c r="D99" s="290" t="s">
        <v>2601</v>
      </c>
      <c r="E99" s="296" t="s">
        <v>132</v>
      </c>
      <c r="F99" s="104" t="s">
        <v>133</v>
      </c>
      <c r="G99" s="105"/>
      <c r="H99" s="105"/>
      <c r="I99" s="105"/>
      <c r="J99" s="106"/>
      <c r="K99" s="448" t="s">
        <v>39</v>
      </c>
      <c r="L99" s="105" t="s">
        <v>39</v>
      </c>
      <c r="M99" s="109" t="s">
        <v>39</v>
      </c>
      <c r="N99" s="308"/>
      <c r="O99" s="292" t="s">
        <v>73</v>
      </c>
      <c r="P99" s="110" t="s">
        <v>35</v>
      </c>
      <c r="Q99" s="111" t="s">
        <v>39</v>
      </c>
      <c r="R99" s="112">
        <v>0</v>
      </c>
      <c r="S99" s="112">
        <v>0</v>
      </c>
      <c r="T99" s="116">
        <v>0</v>
      </c>
      <c r="U99" s="110">
        <v>162</v>
      </c>
      <c r="V99" s="110" t="s">
        <v>74</v>
      </c>
      <c r="W99" s="110">
        <v>0</v>
      </c>
      <c r="X99" s="280" t="s">
        <v>37</v>
      </c>
      <c r="Y99" s="280" t="s">
        <v>38</v>
      </c>
      <c r="Z99" s="280" t="s">
        <v>38</v>
      </c>
      <c r="AA99" s="280" t="s">
        <v>38</v>
      </c>
      <c r="AB99" s="280" t="s">
        <v>37</v>
      </c>
      <c r="AC99" s="280" t="s">
        <v>37</v>
      </c>
      <c r="AD99" s="281">
        <v>0</v>
      </c>
      <c r="AE99" s="280" t="s">
        <v>39</v>
      </c>
    </row>
    <row r="100" spans="1:31">
      <c r="A100" s="3">
        <v>1</v>
      </c>
      <c r="B100" s="3">
        <v>1</v>
      </c>
      <c r="C100" s="3">
        <v>20</v>
      </c>
      <c r="D100" s="290" t="s">
        <v>61</v>
      </c>
      <c r="E100" s="298" t="s">
        <v>141</v>
      </c>
      <c r="F100" s="104" t="s">
        <v>142</v>
      </c>
      <c r="G100" s="105">
        <v>4</v>
      </c>
      <c r="H100" s="105"/>
      <c r="I100" s="105"/>
      <c r="J100" s="106">
        <v>46423</v>
      </c>
      <c r="K100" s="448">
        <v>239</v>
      </c>
      <c r="L100" s="105" t="s">
        <v>33</v>
      </c>
      <c r="M100" s="109">
        <v>0.65479452054794518</v>
      </c>
      <c r="N100" s="343" t="s">
        <v>2796</v>
      </c>
      <c r="O100" s="292" t="s">
        <v>62</v>
      </c>
      <c r="P100" s="110" t="s">
        <v>35</v>
      </c>
      <c r="Q100" s="111">
        <v>46058</v>
      </c>
      <c r="R100" s="112">
        <v>1920</v>
      </c>
      <c r="S100" s="112">
        <v>11520</v>
      </c>
      <c r="T100" s="116">
        <v>38.015999999999998</v>
      </c>
      <c r="U100" s="110">
        <v>16210</v>
      </c>
      <c r="V100" s="110" t="s">
        <v>42</v>
      </c>
      <c r="W100" s="110">
        <v>365</v>
      </c>
      <c r="X100" s="280" t="s">
        <v>37</v>
      </c>
      <c r="Y100" s="280" t="s">
        <v>37</v>
      </c>
      <c r="Z100" s="280" t="s">
        <v>37</v>
      </c>
      <c r="AA100" s="280" t="s">
        <v>38</v>
      </c>
      <c r="AB100" s="280" t="s">
        <v>38</v>
      </c>
      <c r="AC100" s="280" t="s">
        <v>37</v>
      </c>
      <c r="AD100" s="281">
        <v>46393</v>
      </c>
      <c r="AE100" s="280" t="s">
        <v>39</v>
      </c>
    </row>
    <row r="101" spans="1:31">
      <c r="A101" s="3">
        <v>1</v>
      </c>
      <c r="B101" s="3">
        <v>2</v>
      </c>
      <c r="C101" s="3">
        <v>20</v>
      </c>
      <c r="D101" s="290" t="s">
        <v>61</v>
      </c>
      <c r="E101" s="307" t="s">
        <v>141</v>
      </c>
      <c r="F101" s="104" t="s">
        <v>142</v>
      </c>
      <c r="G101" s="105">
        <v>6</v>
      </c>
      <c r="H101" s="105"/>
      <c r="I101" s="105"/>
      <c r="J101" s="106">
        <v>46451</v>
      </c>
      <c r="K101" s="448">
        <v>267</v>
      </c>
      <c r="L101" s="105" t="s">
        <v>33</v>
      </c>
      <c r="M101" s="109">
        <v>0.73150684931506849</v>
      </c>
      <c r="N101" s="343" t="s">
        <v>2796</v>
      </c>
      <c r="O101" s="292" t="s">
        <v>62</v>
      </c>
      <c r="P101" s="110" t="s">
        <v>35</v>
      </c>
      <c r="Q101" s="111">
        <v>46086</v>
      </c>
      <c r="R101" s="112">
        <v>2880</v>
      </c>
      <c r="S101" s="112">
        <v>17280</v>
      </c>
      <c r="T101" s="116">
        <v>57.024000000000001</v>
      </c>
      <c r="U101" s="110">
        <v>16210</v>
      </c>
      <c r="V101" s="110" t="s">
        <v>42</v>
      </c>
      <c r="W101" s="110">
        <v>365</v>
      </c>
      <c r="X101" s="280" t="s">
        <v>37</v>
      </c>
      <c r="Y101" s="280" t="s">
        <v>37</v>
      </c>
      <c r="Z101" s="280" t="s">
        <v>38</v>
      </c>
      <c r="AA101" s="280" t="s">
        <v>38</v>
      </c>
      <c r="AB101" s="280" t="s">
        <v>38</v>
      </c>
      <c r="AC101" s="280" t="s">
        <v>37</v>
      </c>
      <c r="AD101" s="281">
        <v>46421</v>
      </c>
      <c r="AE101" s="280" t="s">
        <v>39</v>
      </c>
    </row>
    <row r="102" spans="1:31">
      <c r="A102" s="3" t="s">
        <v>39</v>
      </c>
      <c r="B102" s="3">
        <v>3</v>
      </c>
      <c r="C102" s="3">
        <v>20</v>
      </c>
      <c r="D102" s="290" t="s">
        <v>68</v>
      </c>
      <c r="E102" s="338" t="s">
        <v>141</v>
      </c>
      <c r="F102" s="104" t="s">
        <v>142</v>
      </c>
      <c r="G102" s="105">
        <v>34</v>
      </c>
      <c r="H102" s="105"/>
      <c r="I102" s="105"/>
      <c r="J102" s="106">
        <v>46522</v>
      </c>
      <c r="K102" s="448">
        <v>338</v>
      </c>
      <c r="L102" s="105" t="s">
        <v>33</v>
      </c>
      <c r="M102" s="109">
        <v>0.92602739726027394</v>
      </c>
      <c r="N102" s="294" t="s">
        <v>705</v>
      </c>
      <c r="O102" s="292" t="s">
        <v>67</v>
      </c>
      <c r="P102" s="110" t="s">
        <v>35</v>
      </c>
      <c r="Q102" s="111">
        <v>46157</v>
      </c>
      <c r="R102" s="112">
        <v>16320</v>
      </c>
      <c r="S102" s="112">
        <v>97920</v>
      </c>
      <c r="T102" s="116">
        <v>323.13600000000002</v>
      </c>
      <c r="U102" s="110">
        <v>16210</v>
      </c>
      <c r="V102" s="110" t="s">
        <v>42</v>
      </c>
      <c r="W102" s="110">
        <v>365</v>
      </c>
      <c r="X102" s="280" t="s">
        <v>37</v>
      </c>
      <c r="Y102" s="280" t="s">
        <v>37</v>
      </c>
      <c r="Z102" s="280" t="s">
        <v>38</v>
      </c>
      <c r="AA102" s="280" t="s">
        <v>38</v>
      </c>
      <c r="AB102" s="280" t="s">
        <v>38</v>
      </c>
      <c r="AC102" s="280" t="s">
        <v>37</v>
      </c>
      <c r="AD102" s="281">
        <v>46492</v>
      </c>
      <c r="AE102" s="280" t="s">
        <v>39</v>
      </c>
    </row>
    <row r="103" spans="1:31">
      <c r="A103" s="3" t="s">
        <v>39</v>
      </c>
      <c r="B103" s="3">
        <v>4</v>
      </c>
      <c r="C103" s="3">
        <v>10</v>
      </c>
      <c r="D103" s="290" t="s">
        <v>70</v>
      </c>
      <c r="E103" s="476" t="s">
        <v>141</v>
      </c>
      <c r="F103" s="104" t="s">
        <v>142</v>
      </c>
      <c r="G103" s="105">
        <v>52</v>
      </c>
      <c r="H103" s="105"/>
      <c r="I103" s="105"/>
      <c r="J103" s="274">
        <v>46542</v>
      </c>
      <c r="K103" s="448">
        <v>358</v>
      </c>
      <c r="L103" s="105" t="s">
        <v>33</v>
      </c>
      <c r="M103" s="109">
        <v>0.98082191780821915</v>
      </c>
      <c r="N103" s="294" t="s">
        <v>2819</v>
      </c>
      <c r="O103" s="466"/>
      <c r="P103" s="110" t="s">
        <v>39</v>
      </c>
      <c r="Q103" s="111">
        <v>46177</v>
      </c>
      <c r="R103" s="112">
        <v>24960</v>
      </c>
      <c r="S103" s="112">
        <v>149760</v>
      </c>
      <c r="T103" s="116">
        <v>494.20800000000003</v>
      </c>
      <c r="U103" s="110">
        <v>16210</v>
      </c>
      <c r="V103" s="110" t="s">
        <v>42</v>
      </c>
      <c r="W103" s="110">
        <v>365</v>
      </c>
      <c r="X103" s="280" t="s">
        <v>37</v>
      </c>
      <c r="Y103" s="280" t="s">
        <v>37</v>
      </c>
      <c r="Z103" s="280" t="s">
        <v>38</v>
      </c>
      <c r="AA103" s="280" t="s">
        <v>38</v>
      </c>
      <c r="AB103" s="280" t="s">
        <v>38</v>
      </c>
      <c r="AC103" s="280" t="s">
        <v>37</v>
      </c>
      <c r="AD103" s="281">
        <v>46512</v>
      </c>
      <c r="AE103" s="280" t="s">
        <v>39</v>
      </c>
    </row>
    <row r="104" spans="1:31">
      <c r="A104" s="3" t="s">
        <v>39</v>
      </c>
      <c r="B104" s="3">
        <v>5</v>
      </c>
      <c r="C104" s="3">
        <v>10</v>
      </c>
      <c r="D104" s="290" t="s">
        <v>570</v>
      </c>
      <c r="E104" s="469" t="s">
        <v>141</v>
      </c>
      <c r="F104" s="104" t="s">
        <v>142</v>
      </c>
      <c r="G104" s="105">
        <v>54</v>
      </c>
      <c r="H104" s="105"/>
      <c r="I104" s="105"/>
      <c r="J104" s="106">
        <v>46542</v>
      </c>
      <c r="K104" s="448">
        <v>358</v>
      </c>
      <c r="L104" s="105" t="s">
        <v>33</v>
      </c>
      <c r="M104" s="109">
        <v>0.98082191780821915</v>
      </c>
      <c r="N104" s="294"/>
      <c r="O104" s="460"/>
      <c r="P104" s="110" t="s">
        <v>39</v>
      </c>
      <c r="Q104" s="111">
        <v>46177</v>
      </c>
      <c r="R104" s="112">
        <v>25920</v>
      </c>
      <c r="S104" s="112">
        <v>155520</v>
      </c>
      <c r="T104" s="116">
        <v>513.21600000000001</v>
      </c>
      <c r="U104" s="110">
        <v>16210</v>
      </c>
      <c r="V104" s="110" t="s">
        <v>42</v>
      </c>
      <c r="W104" s="110">
        <v>365</v>
      </c>
      <c r="X104" s="280" t="s">
        <v>37</v>
      </c>
      <c r="Y104" s="280" t="s">
        <v>37</v>
      </c>
      <c r="Z104" s="280" t="s">
        <v>38</v>
      </c>
      <c r="AA104" s="280" t="s">
        <v>38</v>
      </c>
      <c r="AB104" s="280" t="s">
        <v>38</v>
      </c>
      <c r="AC104" s="280" t="s">
        <v>37</v>
      </c>
      <c r="AD104" s="281">
        <v>46512</v>
      </c>
      <c r="AE104" s="280" t="s">
        <v>39</v>
      </c>
    </row>
    <row r="105" spans="1:31">
      <c r="A105" s="3" t="s">
        <v>39</v>
      </c>
      <c r="B105" s="3">
        <v>6</v>
      </c>
      <c r="C105" s="3">
        <v>10</v>
      </c>
      <c r="D105" s="290" t="s">
        <v>384</v>
      </c>
      <c r="E105" s="469" t="s">
        <v>141</v>
      </c>
      <c r="F105" s="104" t="s">
        <v>142</v>
      </c>
      <c r="G105" s="105">
        <v>13</v>
      </c>
      <c r="H105" s="105"/>
      <c r="I105" s="105"/>
      <c r="J105" s="106">
        <v>46542</v>
      </c>
      <c r="K105" s="448">
        <v>358</v>
      </c>
      <c r="L105" s="105" t="s">
        <v>33</v>
      </c>
      <c r="M105" s="109">
        <v>0.98082191780821915</v>
      </c>
      <c r="N105" s="294"/>
      <c r="O105" s="292"/>
      <c r="P105" s="110" t="s">
        <v>39</v>
      </c>
      <c r="Q105" s="111">
        <v>46177</v>
      </c>
      <c r="R105" s="112">
        <v>6240</v>
      </c>
      <c r="S105" s="112">
        <v>37440</v>
      </c>
      <c r="T105" s="116">
        <v>123.55200000000001</v>
      </c>
      <c r="U105" s="110">
        <v>16210</v>
      </c>
      <c r="V105" s="110" t="s">
        <v>42</v>
      </c>
      <c r="W105" s="110">
        <v>365</v>
      </c>
      <c r="X105" s="280" t="s">
        <v>37</v>
      </c>
      <c r="Y105" s="280" t="s">
        <v>37</v>
      </c>
      <c r="Z105" s="280" t="s">
        <v>38</v>
      </c>
      <c r="AA105" s="280" t="s">
        <v>38</v>
      </c>
      <c r="AB105" s="280" t="s">
        <v>38</v>
      </c>
      <c r="AC105" s="280" t="s">
        <v>37</v>
      </c>
      <c r="AD105" s="281">
        <v>46512</v>
      </c>
      <c r="AE105" s="280" t="s">
        <v>39</v>
      </c>
    </row>
    <row r="106" spans="1:31">
      <c r="A106" s="3" t="s">
        <v>39</v>
      </c>
      <c r="B106" s="3">
        <v>7</v>
      </c>
      <c r="C106" s="3">
        <v>10</v>
      </c>
      <c r="D106" s="290" t="s">
        <v>755</v>
      </c>
      <c r="E106" s="291" t="s">
        <v>141</v>
      </c>
      <c r="F106" s="104" t="s">
        <v>142</v>
      </c>
      <c r="G106" s="105">
        <v>50</v>
      </c>
      <c r="H106" s="105"/>
      <c r="I106" s="105"/>
      <c r="J106" s="106">
        <v>46542</v>
      </c>
      <c r="K106" s="448">
        <v>358</v>
      </c>
      <c r="L106" s="105" t="s">
        <v>33</v>
      </c>
      <c r="M106" s="109">
        <v>0.98082191780821915</v>
      </c>
      <c r="N106" s="294"/>
      <c r="O106" s="292"/>
      <c r="P106" s="110" t="s">
        <v>39</v>
      </c>
      <c r="Q106" s="111">
        <v>46177</v>
      </c>
      <c r="R106" s="112">
        <v>24000</v>
      </c>
      <c r="S106" s="112">
        <v>144000</v>
      </c>
      <c r="T106" s="116">
        <v>475.2</v>
      </c>
      <c r="U106" s="110">
        <v>16210</v>
      </c>
      <c r="V106" s="110" t="s">
        <v>42</v>
      </c>
      <c r="W106" s="110">
        <v>365</v>
      </c>
      <c r="X106" s="280" t="s">
        <v>37</v>
      </c>
      <c r="Y106" s="280" t="s">
        <v>37</v>
      </c>
      <c r="Z106" s="280" t="s">
        <v>38</v>
      </c>
      <c r="AA106" s="280" t="s">
        <v>38</v>
      </c>
      <c r="AB106" s="280" t="s">
        <v>38</v>
      </c>
      <c r="AC106" s="280" t="s">
        <v>37</v>
      </c>
      <c r="AD106" s="281">
        <v>46512</v>
      </c>
      <c r="AE106" s="280" t="s">
        <v>39</v>
      </c>
    </row>
    <row r="107" spans="1:31">
      <c r="A107" s="3">
        <v>1</v>
      </c>
      <c r="B107" s="3">
        <v>1</v>
      </c>
      <c r="C107" s="3">
        <v>20</v>
      </c>
      <c r="D107" s="290" t="s">
        <v>2789</v>
      </c>
      <c r="E107" s="291" t="s">
        <v>143</v>
      </c>
      <c r="F107" s="104" t="s">
        <v>144</v>
      </c>
      <c r="G107" s="105"/>
      <c r="H107" s="105"/>
      <c r="I107" s="105"/>
      <c r="J107" s="106"/>
      <c r="K107" s="448" t="s">
        <v>39</v>
      </c>
      <c r="L107" s="105" t="s">
        <v>39</v>
      </c>
      <c r="M107" s="109" t="s">
        <v>39</v>
      </c>
      <c r="N107" s="343"/>
      <c r="O107" s="460" t="s">
        <v>73</v>
      </c>
      <c r="P107" s="110" t="s">
        <v>35</v>
      </c>
      <c r="Q107" s="111" t="s">
        <v>39</v>
      </c>
      <c r="R107" s="112">
        <v>0</v>
      </c>
      <c r="S107" s="112">
        <v>0</v>
      </c>
      <c r="T107" s="116">
        <v>0</v>
      </c>
      <c r="U107" s="110">
        <v>164</v>
      </c>
      <c r="V107" s="110">
        <v>0</v>
      </c>
      <c r="W107" s="110">
        <v>0</v>
      </c>
      <c r="X107" s="280" t="s">
        <v>37</v>
      </c>
      <c r="Y107" s="280" t="s">
        <v>38</v>
      </c>
      <c r="Z107" s="280" t="s">
        <v>38</v>
      </c>
      <c r="AA107" s="280" t="s">
        <v>38</v>
      </c>
      <c r="AB107" s="280" t="s">
        <v>37</v>
      </c>
      <c r="AC107" s="280" t="s">
        <v>37</v>
      </c>
      <c r="AD107" s="281">
        <v>0</v>
      </c>
      <c r="AE107" s="280" t="s">
        <v>39</v>
      </c>
    </row>
    <row r="108" spans="1:31">
      <c r="A108" s="3">
        <v>1</v>
      </c>
      <c r="B108" s="3">
        <v>2</v>
      </c>
      <c r="C108" s="3">
        <v>20</v>
      </c>
      <c r="D108" s="290" t="s">
        <v>2527</v>
      </c>
      <c r="E108" s="291" t="s">
        <v>143</v>
      </c>
      <c r="F108" s="104" t="s">
        <v>144</v>
      </c>
      <c r="G108" s="105"/>
      <c r="H108" s="105"/>
      <c r="I108" s="105"/>
      <c r="J108" s="106"/>
      <c r="K108" s="448" t="s">
        <v>39</v>
      </c>
      <c r="L108" s="105" t="s">
        <v>39</v>
      </c>
      <c r="M108" s="109" t="s">
        <v>39</v>
      </c>
      <c r="N108" s="343"/>
      <c r="O108" s="292" t="s">
        <v>73</v>
      </c>
      <c r="P108" s="110" t="s">
        <v>35</v>
      </c>
      <c r="Q108" s="111" t="s">
        <v>39</v>
      </c>
      <c r="R108" s="112">
        <v>0</v>
      </c>
      <c r="S108" s="112">
        <v>0</v>
      </c>
      <c r="T108" s="116">
        <v>0</v>
      </c>
      <c r="U108" s="110">
        <v>164</v>
      </c>
      <c r="V108" s="110">
        <v>0</v>
      </c>
      <c r="W108" s="110">
        <v>0</v>
      </c>
      <c r="X108" s="280" t="s">
        <v>37</v>
      </c>
      <c r="Y108" s="280" t="s">
        <v>38</v>
      </c>
      <c r="Z108" s="280" t="s">
        <v>38</v>
      </c>
      <c r="AA108" s="280" t="s">
        <v>38</v>
      </c>
      <c r="AB108" s="280" t="s">
        <v>37</v>
      </c>
      <c r="AC108" s="280" t="s">
        <v>37</v>
      </c>
      <c r="AD108" s="281">
        <v>0</v>
      </c>
      <c r="AE108" s="280" t="s">
        <v>39</v>
      </c>
    </row>
    <row r="109" spans="1:31">
      <c r="A109" s="3" t="s">
        <v>39</v>
      </c>
      <c r="B109" s="3">
        <v>3</v>
      </c>
      <c r="C109" s="3">
        <v>20</v>
      </c>
      <c r="D109" s="290" t="s">
        <v>670</v>
      </c>
      <c r="E109" s="291" t="s">
        <v>143</v>
      </c>
      <c r="F109" s="104" t="s">
        <v>144</v>
      </c>
      <c r="G109" s="105"/>
      <c r="H109" s="105"/>
      <c r="I109" s="105"/>
      <c r="J109" s="106"/>
      <c r="K109" s="448" t="s">
        <v>39</v>
      </c>
      <c r="L109" s="105" t="s">
        <v>39</v>
      </c>
      <c r="M109" s="109" t="s">
        <v>39</v>
      </c>
      <c r="N109" s="343"/>
      <c r="O109" s="292" t="s">
        <v>73</v>
      </c>
      <c r="P109" s="110" t="s">
        <v>35</v>
      </c>
      <c r="Q109" s="111" t="s">
        <v>39</v>
      </c>
      <c r="R109" s="112">
        <v>0</v>
      </c>
      <c r="S109" s="112">
        <v>0</v>
      </c>
      <c r="T109" s="116">
        <v>0</v>
      </c>
      <c r="U109" s="110">
        <v>164</v>
      </c>
      <c r="V109" s="110">
        <v>0</v>
      </c>
      <c r="W109" s="110">
        <v>0</v>
      </c>
      <c r="X109" s="280" t="s">
        <v>37</v>
      </c>
      <c r="Y109" s="280" t="s">
        <v>38</v>
      </c>
      <c r="Z109" s="280" t="s">
        <v>38</v>
      </c>
      <c r="AA109" s="280" t="s">
        <v>38</v>
      </c>
      <c r="AB109" s="280" t="s">
        <v>37</v>
      </c>
      <c r="AC109" s="280" t="s">
        <v>37</v>
      </c>
      <c r="AD109" s="281">
        <v>0</v>
      </c>
      <c r="AE109" s="280" t="s">
        <v>39</v>
      </c>
    </row>
    <row r="110" spans="1:31">
      <c r="A110" s="3" t="s">
        <v>39</v>
      </c>
      <c r="B110" s="3">
        <v>4</v>
      </c>
      <c r="C110" s="3">
        <v>20</v>
      </c>
      <c r="D110" s="290" t="s">
        <v>160</v>
      </c>
      <c r="E110" s="291" t="s">
        <v>143</v>
      </c>
      <c r="F110" s="104" t="s">
        <v>144</v>
      </c>
      <c r="G110" s="105"/>
      <c r="H110" s="105"/>
      <c r="I110" s="105"/>
      <c r="J110" s="106"/>
      <c r="K110" s="448" t="s">
        <v>39</v>
      </c>
      <c r="L110" s="105" t="s">
        <v>39</v>
      </c>
      <c r="M110" s="109" t="s">
        <v>39</v>
      </c>
      <c r="N110" s="343"/>
      <c r="O110" s="105" t="s">
        <v>73</v>
      </c>
      <c r="P110" s="110" t="s">
        <v>35</v>
      </c>
      <c r="Q110" s="111" t="s">
        <v>39</v>
      </c>
      <c r="R110" s="112">
        <v>0</v>
      </c>
      <c r="S110" s="112">
        <v>0</v>
      </c>
      <c r="T110" s="116">
        <v>0</v>
      </c>
      <c r="U110" s="110">
        <v>164</v>
      </c>
      <c r="V110" s="110">
        <v>0</v>
      </c>
      <c r="W110" s="110">
        <v>0</v>
      </c>
      <c r="X110" s="280" t="s">
        <v>37</v>
      </c>
      <c r="Y110" s="280" t="s">
        <v>38</v>
      </c>
      <c r="Z110" s="280" t="s">
        <v>38</v>
      </c>
      <c r="AA110" s="280" t="s">
        <v>38</v>
      </c>
      <c r="AB110" s="280" t="s">
        <v>37</v>
      </c>
      <c r="AC110" s="280" t="s">
        <v>37</v>
      </c>
      <c r="AD110" s="281">
        <v>0</v>
      </c>
      <c r="AE110" s="280" t="s">
        <v>39</v>
      </c>
    </row>
    <row r="111" spans="1:31">
      <c r="A111" s="3" t="s">
        <v>39</v>
      </c>
      <c r="B111" s="3">
        <v>5</v>
      </c>
      <c r="C111" s="3">
        <v>20</v>
      </c>
      <c r="D111" s="290" t="s">
        <v>161</v>
      </c>
      <c r="E111" s="291" t="s">
        <v>143</v>
      </c>
      <c r="F111" s="104" t="s">
        <v>144</v>
      </c>
      <c r="G111" s="105"/>
      <c r="H111" s="105"/>
      <c r="I111" s="105"/>
      <c r="J111" s="106"/>
      <c r="K111" s="448" t="s">
        <v>39</v>
      </c>
      <c r="L111" s="105" t="s">
        <v>39</v>
      </c>
      <c r="M111" s="109" t="s">
        <v>39</v>
      </c>
      <c r="N111" s="343"/>
      <c r="O111" s="105" t="s">
        <v>73</v>
      </c>
      <c r="P111" s="110" t="s">
        <v>35</v>
      </c>
      <c r="Q111" s="111" t="s">
        <v>39</v>
      </c>
      <c r="R111" s="112">
        <v>0</v>
      </c>
      <c r="S111" s="112">
        <v>0</v>
      </c>
      <c r="T111" s="116">
        <v>0</v>
      </c>
      <c r="U111" s="110">
        <v>164</v>
      </c>
      <c r="V111" s="110">
        <v>0</v>
      </c>
      <c r="W111" s="110">
        <v>0</v>
      </c>
      <c r="X111" s="280" t="s">
        <v>37</v>
      </c>
      <c r="Y111" s="280" t="s">
        <v>38</v>
      </c>
      <c r="Z111" s="280" t="s">
        <v>38</v>
      </c>
      <c r="AA111" s="280" t="s">
        <v>38</v>
      </c>
      <c r="AB111" s="280" t="s">
        <v>37</v>
      </c>
      <c r="AC111" s="280" t="s">
        <v>37</v>
      </c>
      <c r="AD111" s="281">
        <v>0</v>
      </c>
      <c r="AE111" s="280" t="s">
        <v>39</v>
      </c>
    </row>
    <row r="112" spans="1:31">
      <c r="A112" s="3" t="s">
        <v>39</v>
      </c>
      <c r="B112" s="3">
        <v>6</v>
      </c>
      <c r="C112" s="3">
        <v>20</v>
      </c>
      <c r="D112" s="290" t="s">
        <v>162</v>
      </c>
      <c r="E112" s="291" t="s">
        <v>143</v>
      </c>
      <c r="F112" s="104" t="s">
        <v>144</v>
      </c>
      <c r="G112" s="105"/>
      <c r="H112" s="105"/>
      <c r="I112" s="105"/>
      <c r="J112" s="106"/>
      <c r="K112" s="448" t="s">
        <v>39</v>
      </c>
      <c r="L112" s="105" t="s">
        <v>39</v>
      </c>
      <c r="M112" s="109" t="s">
        <v>39</v>
      </c>
      <c r="N112" s="343"/>
      <c r="O112" s="105" t="s">
        <v>73</v>
      </c>
      <c r="P112" s="110" t="s">
        <v>35</v>
      </c>
      <c r="Q112" s="111" t="s">
        <v>39</v>
      </c>
      <c r="R112" s="112">
        <v>0</v>
      </c>
      <c r="S112" s="112">
        <v>0</v>
      </c>
      <c r="T112" s="116">
        <v>0</v>
      </c>
      <c r="U112" s="110">
        <v>164</v>
      </c>
      <c r="V112" s="110">
        <v>0</v>
      </c>
      <c r="W112" s="110">
        <v>0</v>
      </c>
      <c r="X112" s="280" t="s">
        <v>37</v>
      </c>
      <c r="Y112" s="280" t="s">
        <v>38</v>
      </c>
      <c r="Z112" s="280" t="s">
        <v>38</v>
      </c>
      <c r="AA112" s="280" t="s">
        <v>38</v>
      </c>
      <c r="AB112" s="280" t="s">
        <v>37</v>
      </c>
      <c r="AC112" s="280" t="s">
        <v>37</v>
      </c>
      <c r="AD112" s="281">
        <v>0</v>
      </c>
      <c r="AE112" s="280" t="s">
        <v>39</v>
      </c>
    </row>
    <row r="113" spans="1:31">
      <c r="A113" s="3" t="s">
        <v>39</v>
      </c>
      <c r="B113" s="3">
        <v>7</v>
      </c>
      <c r="C113" s="3">
        <v>20</v>
      </c>
      <c r="D113" s="290" t="s">
        <v>163</v>
      </c>
      <c r="E113" s="291" t="s">
        <v>143</v>
      </c>
      <c r="F113" s="104" t="s">
        <v>144</v>
      </c>
      <c r="G113" s="105"/>
      <c r="H113" s="105"/>
      <c r="I113" s="105"/>
      <c r="J113" s="106"/>
      <c r="K113" s="448" t="s">
        <v>39</v>
      </c>
      <c r="L113" s="105" t="s">
        <v>39</v>
      </c>
      <c r="M113" s="109" t="s">
        <v>39</v>
      </c>
      <c r="N113" s="343"/>
      <c r="O113" s="105" t="s">
        <v>73</v>
      </c>
      <c r="P113" s="110" t="s">
        <v>35</v>
      </c>
      <c r="Q113" s="111" t="s">
        <v>39</v>
      </c>
      <c r="R113" s="112">
        <v>0</v>
      </c>
      <c r="S113" s="112">
        <v>0</v>
      </c>
      <c r="T113" s="116">
        <v>0</v>
      </c>
      <c r="U113" s="110">
        <v>164</v>
      </c>
      <c r="V113" s="110">
        <v>0</v>
      </c>
      <c r="W113" s="110">
        <v>0</v>
      </c>
      <c r="X113" s="280" t="s">
        <v>37</v>
      </c>
      <c r="Y113" s="280" t="s">
        <v>38</v>
      </c>
      <c r="Z113" s="280" t="s">
        <v>38</v>
      </c>
      <c r="AA113" s="280" t="s">
        <v>38</v>
      </c>
      <c r="AB113" s="280" t="s">
        <v>37</v>
      </c>
      <c r="AC113" s="280" t="s">
        <v>37</v>
      </c>
      <c r="AD113" s="281">
        <v>0</v>
      </c>
      <c r="AE113" s="280" t="s">
        <v>39</v>
      </c>
    </row>
    <row r="114" spans="1:31">
      <c r="A114" s="3" t="s">
        <v>39</v>
      </c>
      <c r="B114" s="3">
        <v>8</v>
      </c>
      <c r="C114" s="3">
        <v>20</v>
      </c>
      <c r="D114" s="290" t="s">
        <v>164</v>
      </c>
      <c r="E114" s="291" t="s">
        <v>143</v>
      </c>
      <c r="F114" s="104" t="s">
        <v>144</v>
      </c>
      <c r="G114" s="105"/>
      <c r="H114" s="105"/>
      <c r="I114" s="105"/>
      <c r="J114" s="106"/>
      <c r="K114" s="448" t="s">
        <v>39</v>
      </c>
      <c r="L114" s="105" t="s">
        <v>39</v>
      </c>
      <c r="M114" s="109" t="s">
        <v>39</v>
      </c>
      <c r="N114" s="343"/>
      <c r="O114" s="105" t="s">
        <v>73</v>
      </c>
      <c r="P114" s="110" t="s">
        <v>35</v>
      </c>
      <c r="Q114" s="111" t="s">
        <v>39</v>
      </c>
      <c r="R114" s="112">
        <v>0</v>
      </c>
      <c r="S114" s="112">
        <v>0</v>
      </c>
      <c r="T114" s="116">
        <v>0</v>
      </c>
      <c r="U114" s="110">
        <v>164</v>
      </c>
      <c r="V114" s="110">
        <v>0</v>
      </c>
      <c r="W114" s="110">
        <v>0</v>
      </c>
      <c r="X114" s="280" t="s">
        <v>37</v>
      </c>
      <c r="Y114" s="280" t="s">
        <v>38</v>
      </c>
      <c r="Z114" s="280" t="s">
        <v>38</v>
      </c>
      <c r="AA114" s="280" t="s">
        <v>38</v>
      </c>
      <c r="AB114" s="280" t="s">
        <v>37</v>
      </c>
      <c r="AC114" s="280" t="s">
        <v>37</v>
      </c>
      <c r="AD114" s="281">
        <v>0</v>
      </c>
      <c r="AE114" s="280" t="s">
        <v>39</v>
      </c>
    </row>
    <row r="115" spans="1:31">
      <c r="A115" s="3" t="s">
        <v>39</v>
      </c>
      <c r="B115" s="3">
        <v>9</v>
      </c>
      <c r="C115" s="3">
        <v>20</v>
      </c>
      <c r="D115" s="290" t="s">
        <v>165</v>
      </c>
      <c r="E115" s="340" t="s">
        <v>143</v>
      </c>
      <c r="F115" s="104" t="s">
        <v>144</v>
      </c>
      <c r="G115" s="105"/>
      <c r="H115" s="105"/>
      <c r="I115" s="105"/>
      <c r="J115" s="106"/>
      <c r="K115" s="448" t="s">
        <v>39</v>
      </c>
      <c r="L115" s="105" t="s">
        <v>39</v>
      </c>
      <c r="M115" s="109" t="s">
        <v>39</v>
      </c>
      <c r="N115" s="343"/>
      <c r="O115" s="460" t="s">
        <v>73</v>
      </c>
      <c r="P115" s="110" t="s">
        <v>35</v>
      </c>
      <c r="Q115" s="111" t="s">
        <v>39</v>
      </c>
      <c r="R115" s="112">
        <v>0</v>
      </c>
      <c r="S115" s="112">
        <v>0</v>
      </c>
      <c r="T115" s="116">
        <v>0</v>
      </c>
      <c r="U115" s="110">
        <v>164</v>
      </c>
      <c r="V115" s="110">
        <v>0</v>
      </c>
      <c r="W115" s="110">
        <v>0</v>
      </c>
      <c r="X115" s="280" t="s">
        <v>37</v>
      </c>
      <c r="Y115" s="280" t="s">
        <v>38</v>
      </c>
      <c r="Z115" s="280" t="s">
        <v>38</v>
      </c>
      <c r="AA115" s="280" t="s">
        <v>38</v>
      </c>
      <c r="AB115" s="280" t="s">
        <v>37</v>
      </c>
      <c r="AC115" s="280" t="s">
        <v>37</v>
      </c>
      <c r="AD115" s="281">
        <v>0</v>
      </c>
      <c r="AE115" s="280" t="s">
        <v>39</v>
      </c>
    </row>
    <row r="116" spans="1:31">
      <c r="A116" s="3" t="s">
        <v>39</v>
      </c>
      <c r="B116" s="3">
        <v>10</v>
      </c>
      <c r="C116" s="3">
        <v>20</v>
      </c>
      <c r="D116" s="290" t="s">
        <v>166</v>
      </c>
      <c r="E116" s="333" t="s">
        <v>143</v>
      </c>
      <c r="F116" s="104" t="s">
        <v>144</v>
      </c>
      <c r="G116" s="105"/>
      <c r="H116" s="105"/>
      <c r="I116" s="105"/>
      <c r="J116" s="106"/>
      <c r="K116" s="448" t="s">
        <v>39</v>
      </c>
      <c r="L116" s="105" t="s">
        <v>39</v>
      </c>
      <c r="M116" s="109" t="s">
        <v>39</v>
      </c>
      <c r="N116" s="343"/>
      <c r="O116" s="292" t="s">
        <v>73</v>
      </c>
      <c r="P116" s="110" t="s">
        <v>35</v>
      </c>
      <c r="Q116" s="111" t="s">
        <v>39</v>
      </c>
      <c r="R116" s="112">
        <v>0</v>
      </c>
      <c r="S116" s="112">
        <v>0</v>
      </c>
      <c r="T116" s="116">
        <v>0</v>
      </c>
      <c r="U116" s="110">
        <v>164</v>
      </c>
      <c r="V116" s="110">
        <v>0</v>
      </c>
      <c r="W116" s="110">
        <v>0</v>
      </c>
      <c r="X116" s="280" t="s">
        <v>37</v>
      </c>
      <c r="Y116" s="280" t="s">
        <v>38</v>
      </c>
      <c r="Z116" s="280" t="s">
        <v>38</v>
      </c>
      <c r="AA116" s="280" t="s">
        <v>38</v>
      </c>
      <c r="AB116" s="280" t="s">
        <v>37</v>
      </c>
      <c r="AC116" s="280" t="s">
        <v>37</v>
      </c>
      <c r="AD116" s="281">
        <v>0</v>
      </c>
      <c r="AE116" s="280" t="s">
        <v>39</v>
      </c>
    </row>
    <row r="117" spans="1:31">
      <c r="A117" s="3" t="s">
        <v>39</v>
      </c>
      <c r="B117" s="3">
        <v>11</v>
      </c>
      <c r="C117" s="3">
        <v>20</v>
      </c>
      <c r="D117" s="290" t="s">
        <v>167</v>
      </c>
      <c r="E117" s="311" t="s">
        <v>143</v>
      </c>
      <c r="F117" s="104" t="s">
        <v>144</v>
      </c>
      <c r="G117" s="105"/>
      <c r="H117" s="105"/>
      <c r="I117" s="105"/>
      <c r="J117" s="106"/>
      <c r="K117" s="448" t="s">
        <v>39</v>
      </c>
      <c r="L117" s="105" t="s">
        <v>39</v>
      </c>
      <c r="M117" s="109" t="s">
        <v>39</v>
      </c>
      <c r="N117" s="343"/>
      <c r="O117" s="292" t="s">
        <v>73</v>
      </c>
      <c r="P117" s="110" t="s">
        <v>35</v>
      </c>
      <c r="Q117" s="111" t="s">
        <v>39</v>
      </c>
      <c r="R117" s="112">
        <v>0</v>
      </c>
      <c r="S117" s="112">
        <v>0</v>
      </c>
      <c r="T117" s="116">
        <v>0</v>
      </c>
      <c r="U117" s="110">
        <v>164</v>
      </c>
      <c r="V117" s="110">
        <v>0</v>
      </c>
      <c r="W117" s="110">
        <v>0</v>
      </c>
      <c r="X117" s="280" t="s">
        <v>37</v>
      </c>
      <c r="Y117" s="280" t="s">
        <v>38</v>
      </c>
      <c r="Z117" s="280" t="s">
        <v>38</v>
      </c>
      <c r="AA117" s="280" t="s">
        <v>38</v>
      </c>
      <c r="AB117" s="280" t="s">
        <v>37</v>
      </c>
      <c r="AC117" s="280" t="s">
        <v>37</v>
      </c>
      <c r="AD117" s="281">
        <v>0</v>
      </c>
      <c r="AE117" s="280" t="s">
        <v>39</v>
      </c>
    </row>
    <row r="118" spans="1:31">
      <c r="A118" s="3">
        <v>1</v>
      </c>
      <c r="B118" s="3">
        <v>1</v>
      </c>
      <c r="C118" s="3">
        <v>20</v>
      </c>
      <c r="D118" s="290" t="s">
        <v>2724</v>
      </c>
      <c r="E118" s="303" t="s">
        <v>169</v>
      </c>
      <c r="F118" s="104" t="s">
        <v>170</v>
      </c>
      <c r="G118" s="105">
        <v>2</v>
      </c>
      <c r="H118" s="105"/>
      <c r="I118" s="105"/>
      <c r="J118" s="106">
        <v>46250</v>
      </c>
      <c r="K118" s="448">
        <v>66</v>
      </c>
      <c r="L118" s="105" t="s">
        <v>312</v>
      </c>
      <c r="M118" s="109">
        <v>0.36666666666666664</v>
      </c>
      <c r="N118" s="294"/>
      <c r="O118" s="575" t="s">
        <v>34</v>
      </c>
      <c r="P118" s="110" t="s">
        <v>35</v>
      </c>
      <c r="Q118" s="111">
        <v>46070</v>
      </c>
      <c r="R118" s="112">
        <v>960</v>
      </c>
      <c r="S118" s="112">
        <v>5760</v>
      </c>
      <c r="T118" s="116">
        <v>20.448</v>
      </c>
      <c r="U118" s="110">
        <v>16466</v>
      </c>
      <c r="V118" s="110" t="s">
        <v>42</v>
      </c>
      <c r="W118" s="110">
        <v>180</v>
      </c>
      <c r="X118" s="280" t="s">
        <v>37</v>
      </c>
      <c r="Y118" s="280" t="s">
        <v>38</v>
      </c>
      <c r="Z118" s="280" t="s">
        <v>37</v>
      </c>
      <c r="AA118" s="280" t="s">
        <v>38</v>
      </c>
      <c r="AB118" s="280" t="s">
        <v>37</v>
      </c>
      <c r="AC118" s="280" t="s">
        <v>37</v>
      </c>
      <c r="AD118" s="281">
        <v>46220</v>
      </c>
      <c r="AE118" s="280" t="s">
        <v>39</v>
      </c>
    </row>
    <row r="119" spans="1:31">
      <c r="A119" s="3">
        <v>1</v>
      </c>
      <c r="B119" s="3">
        <v>2</v>
      </c>
      <c r="C119" s="3">
        <v>10</v>
      </c>
      <c r="D119" s="290" t="s">
        <v>315</v>
      </c>
      <c r="E119" s="474" t="s">
        <v>169</v>
      </c>
      <c r="F119" s="104" t="s">
        <v>170</v>
      </c>
      <c r="G119" s="105">
        <v>19</v>
      </c>
      <c r="H119" s="105"/>
      <c r="I119" s="105"/>
      <c r="J119" s="106">
        <v>46251</v>
      </c>
      <c r="K119" s="448">
        <v>67</v>
      </c>
      <c r="L119" s="105" t="s">
        <v>312</v>
      </c>
      <c r="M119" s="109">
        <v>0.37222222222222223</v>
      </c>
      <c r="N119" s="343"/>
      <c r="O119" s="485"/>
      <c r="P119" s="110" t="s">
        <v>39</v>
      </c>
      <c r="Q119" s="111">
        <v>46071</v>
      </c>
      <c r="R119" s="112">
        <v>9120</v>
      </c>
      <c r="S119" s="112">
        <v>54720</v>
      </c>
      <c r="T119" s="116">
        <v>194.256</v>
      </c>
      <c r="U119" s="110">
        <v>16466</v>
      </c>
      <c r="V119" s="110" t="s">
        <v>42</v>
      </c>
      <c r="W119" s="110">
        <v>180</v>
      </c>
      <c r="X119" s="280" t="s">
        <v>37</v>
      </c>
      <c r="Y119" s="280" t="s">
        <v>38</v>
      </c>
      <c r="Z119" s="280" t="s">
        <v>37</v>
      </c>
      <c r="AA119" s="280" t="s">
        <v>38</v>
      </c>
      <c r="AB119" s="280" t="s">
        <v>37</v>
      </c>
      <c r="AC119" s="280" t="s">
        <v>37</v>
      </c>
      <c r="AD119" s="281">
        <v>46221</v>
      </c>
      <c r="AE119" s="280" t="s">
        <v>39</v>
      </c>
    </row>
    <row r="120" spans="1:31">
      <c r="A120" s="3" t="s">
        <v>39</v>
      </c>
      <c r="B120" s="3">
        <v>3</v>
      </c>
      <c r="C120" s="3">
        <v>10</v>
      </c>
      <c r="D120" s="290" t="s">
        <v>261</v>
      </c>
      <c r="E120" s="291" t="s">
        <v>169</v>
      </c>
      <c r="F120" s="104" t="s">
        <v>170</v>
      </c>
      <c r="G120" s="105">
        <v>1</v>
      </c>
      <c r="H120" s="105"/>
      <c r="I120" s="105"/>
      <c r="J120" s="106">
        <v>46251</v>
      </c>
      <c r="K120" s="448">
        <v>67</v>
      </c>
      <c r="L120" s="105" t="s">
        <v>312</v>
      </c>
      <c r="M120" s="109">
        <v>0.37222222222222223</v>
      </c>
      <c r="N120" s="343"/>
      <c r="O120" s="292"/>
      <c r="P120" s="110" t="s">
        <v>39</v>
      </c>
      <c r="Q120" s="111">
        <v>46071</v>
      </c>
      <c r="R120" s="112">
        <v>480</v>
      </c>
      <c r="S120" s="112">
        <v>2880</v>
      </c>
      <c r="T120" s="116">
        <v>10.224</v>
      </c>
      <c r="U120" s="110">
        <v>16466</v>
      </c>
      <c r="V120" s="110" t="s">
        <v>42</v>
      </c>
      <c r="W120" s="110">
        <v>180</v>
      </c>
      <c r="X120" s="280" t="s">
        <v>37</v>
      </c>
      <c r="Y120" s="280" t="s">
        <v>38</v>
      </c>
      <c r="Z120" s="280" t="s">
        <v>37</v>
      </c>
      <c r="AA120" s="280" t="s">
        <v>38</v>
      </c>
      <c r="AB120" s="280" t="s">
        <v>37</v>
      </c>
      <c r="AC120" s="280" t="s">
        <v>37</v>
      </c>
      <c r="AD120" s="281">
        <v>46221</v>
      </c>
      <c r="AE120" s="280" t="s">
        <v>39</v>
      </c>
    </row>
    <row r="121" spans="1:31">
      <c r="A121" s="3" t="s">
        <v>39</v>
      </c>
      <c r="B121" s="3">
        <v>4</v>
      </c>
      <c r="C121" s="3">
        <v>10</v>
      </c>
      <c r="D121" s="290" t="s">
        <v>637</v>
      </c>
      <c r="E121" s="574" t="s">
        <v>169</v>
      </c>
      <c r="F121" s="104" t="s">
        <v>170</v>
      </c>
      <c r="G121" s="105">
        <v>1</v>
      </c>
      <c r="H121" s="105"/>
      <c r="I121" s="105"/>
      <c r="J121" s="106">
        <v>46330</v>
      </c>
      <c r="K121" s="448">
        <v>146</v>
      </c>
      <c r="L121" s="105" t="s">
        <v>33</v>
      </c>
      <c r="M121" s="109">
        <v>0.81111111111111112</v>
      </c>
      <c r="N121" s="343"/>
      <c r="O121" s="105"/>
      <c r="P121" s="110" t="s">
        <v>39</v>
      </c>
      <c r="Q121" s="111">
        <v>46150</v>
      </c>
      <c r="R121" s="112">
        <v>480</v>
      </c>
      <c r="S121" s="112">
        <v>2880</v>
      </c>
      <c r="T121" s="116">
        <v>10.224</v>
      </c>
      <c r="U121" s="110">
        <v>16466</v>
      </c>
      <c r="V121" s="110" t="s">
        <v>42</v>
      </c>
      <c r="W121" s="110">
        <v>180</v>
      </c>
      <c r="X121" s="280" t="s">
        <v>37</v>
      </c>
      <c r="Y121" s="280" t="s">
        <v>37</v>
      </c>
      <c r="Z121" s="280" t="s">
        <v>38</v>
      </c>
      <c r="AA121" s="280" t="s">
        <v>38</v>
      </c>
      <c r="AB121" s="280" t="s">
        <v>38</v>
      </c>
      <c r="AC121" s="280" t="s">
        <v>37</v>
      </c>
      <c r="AD121" s="281">
        <v>46300</v>
      </c>
      <c r="AE121" s="280" t="s">
        <v>39</v>
      </c>
    </row>
    <row r="122" spans="1:31">
      <c r="A122" s="3" t="s">
        <v>39</v>
      </c>
      <c r="B122" s="3">
        <v>5</v>
      </c>
      <c r="C122" s="3">
        <v>20</v>
      </c>
      <c r="D122" s="290" t="s">
        <v>2724</v>
      </c>
      <c r="E122" s="303" t="s">
        <v>169</v>
      </c>
      <c r="F122" s="104" t="s">
        <v>170</v>
      </c>
      <c r="G122" s="105">
        <v>2</v>
      </c>
      <c r="H122" s="105"/>
      <c r="I122" s="105"/>
      <c r="J122" s="106">
        <v>46331</v>
      </c>
      <c r="K122" s="448">
        <v>147</v>
      </c>
      <c r="L122" s="105" t="s">
        <v>33</v>
      </c>
      <c r="M122" s="109">
        <v>0.81666666666666665</v>
      </c>
      <c r="N122" s="294"/>
      <c r="O122" s="575" t="s">
        <v>34</v>
      </c>
      <c r="P122" s="110" t="s">
        <v>35</v>
      </c>
      <c r="Q122" s="111">
        <v>46151</v>
      </c>
      <c r="R122" s="112">
        <v>960</v>
      </c>
      <c r="S122" s="112">
        <v>5760</v>
      </c>
      <c r="T122" s="116">
        <v>20.448</v>
      </c>
      <c r="U122" s="110">
        <v>16466</v>
      </c>
      <c r="V122" s="110" t="s">
        <v>42</v>
      </c>
      <c r="W122" s="110">
        <v>180</v>
      </c>
      <c r="X122" s="280" t="s">
        <v>37</v>
      </c>
      <c r="Y122" s="280" t="s">
        <v>37</v>
      </c>
      <c r="Z122" s="280" t="s">
        <v>38</v>
      </c>
      <c r="AA122" s="280" t="s">
        <v>38</v>
      </c>
      <c r="AB122" s="280" t="s">
        <v>38</v>
      </c>
      <c r="AC122" s="280" t="s">
        <v>37</v>
      </c>
      <c r="AD122" s="281">
        <v>46301</v>
      </c>
      <c r="AE122" s="280" t="s">
        <v>39</v>
      </c>
    </row>
    <row r="123" spans="1:31">
      <c r="A123" s="3">
        <v>1</v>
      </c>
      <c r="B123" s="3">
        <v>1</v>
      </c>
      <c r="C123" s="3">
        <v>10</v>
      </c>
      <c r="D123" s="290" t="s">
        <v>687</v>
      </c>
      <c r="E123" s="303" t="s">
        <v>175</v>
      </c>
      <c r="F123" s="104" t="s">
        <v>176</v>
      </c>
      <c r="G123" s="105">
        <v>12</v>
      </c>
      <c r="H123" s="105"/>
      <c r="I123" s="105"/>
      <c r="J123" s="106">
        <v>46505</v>
      </c>
      <c r="K123" s="448">
        <v>321</v>
      </c>
      <c r="L123" s="105" t="s">
        <v>33</v>
      </c>
      <c r="M123" s="109">
        <v>0.8794520547945206</v>
      </c>
      <c r="N123" s="308"/>
      <c r="O123" s="466"/>
      <c r="P123" s="110" t="s">
        <v>39</v>
      </c>
      <c r="Q123" s="111">
        <v>46140</v>
      </c>
      <c r="R123" s="112">
        <v>1404</v>
      </c>
      <c r="S123" s="112">
        <v>33696</v>
      </c>
      <c r="T123" s="116">
        <v>90.642240000000001</v>
      </c>
      <c r="U123" s="110">
        <v>17154</v>
      </c>
      <c r="V123" s="110" t="s">
        <v>42</v>
      </c>
      <c r="W123" s="110">
        <v>365</v>
      </c>
      <c r="X123" s="280" t="s">
        <v>37</v>
      </c>
      <c r="Y123" s="280" t="s">
        <v>37</v>
      </c>
      <c r="Z123" s="280" t="s">
        <v>38</v>
      </c>
      <c r="AA123" s="280" t="s">
        <v>38</v>
      </c>
      <c r="AB123" s="280" t="s">
        <v>38</v>
      </c>
      <c r="AC123" s="280" t="s">
        <v>37</v>
      </c>
      <c r="AD123" s="281">
        <v>46475</v>
      </c>
      <c r="AE123" s="280" t="s">
        <v>39</v>
      </c>
    </row>
    <row r="124" spans="1:31">
      <c r="A124" s="3">
        <v>1</v>
      </c>
      <c r="B124" s="3">
        <v>2</v>
      </c>
      <c r="C124" s="3">
        <v>10</v>
      </c>
      <c r="D124" s="290" t="s">
        <v>425</v>
      </c>
      <c r="E124" s="299" t="s">
        <v>175</v>
      </c>
      <c r="F124" s="104" t="s">
        <v>176</v>
      </c>
      <c r="G124" s="105">
        <v>36</v>
      </c>
      <c r="H124" s="105"/>
      <c r="I124" s="105"/>
      <c r="J124" s="106">
        <v>46527</v>
      </c>
      <c r="K124" s="448">
        <v>343</v>
      </c>
      <c r="L124" s="105" t="s">
        <v>33</v>
      </c>
      <c r="M124" s="109">
        <v>0.9397260273972603</v>
      </c>
      <c r="N124" s="294"/>
      <c r="O124" s="460"/>
      <c r="P124" s="110" t="s">
        <v>39</v>
      </c>
      <c r="Q124" s="111">
        <v>46162</v>
      </c>
      <c r="R124" s="112">
        <v>4212</v>
      </c>
      <c r="S124" s="112">
        <v>101088</v>
      </c>
      <c r="T124" s="116">
        <v>271.92671999999999</v>
      </c>
      <c r="U124" s="110">
        <v>17154</v>
      </c>
      <c r="V124" s="110" t="s">
        <v>42</v>
      </c>
      <c r="W124" s="110">
        <v>365</v>
      </c>
      <c r="X124" s="280" t="s">
        <v>37</v>
      </c>
      <c r="Y124" s="280" t="s">
        <v>37</v>
      </c>
      <c r="Z124" s="280" t="s">
        <v>38</v>
      </c>
      <c r="AA124" s="280" t="s">
        <v>38</v>
      </c>
      <c r="AB124" s="280" t="s">
        <v>38</v>
      </c>
      <c r="AC124" s="280" t="s">
        <v>37</v>
      </c>
      <c r="AD124" s="281">
        <v>46497</v>
      </c>
      <c r="AE124" s="280" t="s">
        <v>39</v>
      </c>
    </row>
    <row r="125" spans="1:31">
      <c r="A125" s="3" t="s">
        <v>39</v>
      </c>
      <c r="B125" s="3">
        <v>3</v>
      </c>
      <c r="C125" s="3">
        <v>10</v>
      </c>
      <c r="D125" s="290" t="s">
        <v>419</v>
      </c>
      <c r="E125" s="483" t="s">
        <v>175</v>
      </c>
      <c r="F125" s="104" t="s">
        <v>176</v>
      </c>
      <c r="G125" s="105">
        <v>33</v>
      </c>
      <c r="H125" s="105"/>
      <c r="I125" s="105"/>
      <c r="J125" s="106">
        <v>46527</v>
      </c>
      <c r="K125" s="448">
        <v>343</v>
      </c>
      <c r="L125" s="105" t="s">
        <v>33</v>
      </c>
      <c r="M125" s="109">
        <v>0.9397260273972603</v>
      </c>
      <c r="N125" s="308"/>
      <c r="O125" s="482"/>
      <c r="P125" s="110" t="s">
        <v>39</v>
      </c>
      <c r="Q125" s="111">
        <v>46162</v>
      </c>
      <c r="R125" s="112">
        <v>3861</v>
      </c>
      <c r="S125" s="112">
        <v>92664</v>
      </c>
      <c r="T125" s="116">
        <v>249.26616000000001</v>
      </c>
      <c r="U125" s="110">
        <v>17154</v>
      </c>
      <c r="V125" s="110" t="s">
        <v>42</v>
      </c>
      <c r="W125" s="110">
        <v>365</v>
      </c>
      <c r="X125" s="280" t="s">
        <v>37</v>
      </c>
      <c r="Y125" s="280" t="s">
        <v>37</v>
      </c>
      <c r="Z125" s="280" t="s">
        <v>38</v>
      </c>
      <c r="AA125" s="280" t="s">
        <v>38</v>
      </c>
      <c r="AB125" s="280" t="s">
        <v>38</v>
      </c>
      <c r="AC125" s="280" t="s">
        <v>37</v>
      </c>
      <c r="AD125" s="281">
        <v>46497</v>
      </c>
      <c r="AE125" s="280" t="s">
        <v>39</v>
      </c>
    </row>
    <row r="126" spans="1:31">
      <c r="A126" s="3" t="s">
        <v>39</v>
      </c>
      <c r="B126" s="3">
        <v>4</v>
      </c>
      <c r="C126" s="3">
        <v>10</v>
      </c>
      <c r="D126" s="290" t="s">
        <v>191</v>
      </c>
      <c r="E126" s="303" t="s">
        <v>175</v>
      </c>
      <c r="F126" s="104" t="s">
        <v>176</v>
      </c>
      <c r="G126" s="105">
        <v>45</v>
      </c>
      <c r="H126" s="105"/>
      <c r="I126" s="105"/>
      <c r="J126" s="106">
        <v>46528</v>
      </c>
      <c r="K126" s="448">
        <v>344</v>
      </c>
      <c r="L126" s="105" t="s">
        <v>33</v>
      </c>
      <c r="M126" s="109">
        <v>0.94246575342465755</v>
      </c>
      <c r="N126" s="294"/>
      <c r="O126" s="292"/>
      <c r="P126" s="110" t="s">
        <v>39</v>
      </c>
      <c r="Q126" s="111">
        <v>46163</v>
      </c>
      <c r="R126" s="112">
        <v>5265</v>
      </c>
      <c r="S126" s="112">
        <v>126360</v>
      </c>
      <c r="T126" s="116">
        <v>339.90839999999997</v>
      </c>
      <c r="U126" s="110">
        <v>17154</v>
      </c>
      <c r="V126" s="110" t="s">
        <v>42</v>
      </c>
      <c r="W126" s="110">
        <v>365</v>
      </c>
      <c r="X126" s="280" t="s">
        <v>37</v>
      </c>
      <c r="Y126" s="280" t="s">
        <v>37</v>
      </c>
      <c r="Z126" s="280" t="s">
        <v>38</v>
      </c>
      <c r="AA126" s="280" t="s">
        <v>38</v>
      </c>
      <c r="AB126" s="280" t="s">
        <v>38</v>
      </c>
      <c r="AC126" s="280" t="s">
        <v>37</v>
      </c>
      <c r="AD126" s="281">
        <v>46498</v>
      </c>
      <c r="AE126" s="280" t="s">
        <v>39</v>
      </c>
    </row>
    <row r="127" spans="1:31">
      <c r="A127" s="3" t="s">
        <v>39</v>
      </c>
      <c r="B127" s="3">
        <v>5</v>
      </c>
      <c r="C127" s="3">
        <v>10</v>
      </c>
      <c r="D127" s="290" t="s">
        <v>425</v>
      </c>
      <c r="E127" s="333" t="s">
        <v>175</v>
      </c>
      <c r="F127" s="104" t="s">
        <v>176</v>
      </c>
      <c r="G127" s="105">
        <v>29</v>
      </c>
      <c r="H127" s="105"/>
      <c r="I127" s="105"/>
      <c r="J127" s="106">
        <v>46528</v>
      </c>
      <c r="K127" s="448">
        <v>344</v>
      </c>
      <c r="L127" s="105" t="s">
        <v>33</v>
      </c>
      <c r="M127" s="109">
        <v>0.94246575342465755</v>
      </c>
      <c r="N127" s="308"/>
      <c r="O127" s="292"/>
      <c r="P127" s="110" t="s">
        <v>39</v>
      </c>
      <c r="Q127" s="111">
        <v>46163</v>
      </c>
      <c r="R127" s="112">
        <v>3393</v>
      </c>
      <c r="S127" s="112">
        <v>81432</v>
      </c>
      <c r="T127" s="116">
        <v>219.05207999999999</v>
      </c>
      <c r="U127" s="110">
        <v>17154</v>
      </c>
      <c r="V127" s="110" t="s">
        <v>42</v>
      </c>
      <c r="W127" s="110">
        <v>365</v>
      </c>
      <c r="X127" s="280" t="s">
        <v>37</v>
      </c>
      <c r="Y127" s="280" t="s">
        <v>37</v>
      </c>
      <c r="Z127" s="280" t="s">
        <v>38</v>
      </c>
      <c r="AA127" s="280" t="s">
        <v>38</v>
      </c>
      <c r="AB127" s="280" t="s">
        <v>38</v>
      </c>
      <c r="AC127" s="280" t="s">
        <v>37</v>
      </c>
      <c r="AD127" s="281">
        <v>46498</v>
      </c>
      <c r="AE127" s="280" t="s">
        <v>39</v>
      </c>
    </row>
    <row r="128" spans="1:31">
      <c r="A128" s="3" t="s">
        <v>39</v>
      </c>
      <c r="B128" s="3">
        <v>6</v>
      </c>
      <c r="C128" s="3">
        <v>10</v>
      </c>
      <c r="D128" s="290" t="s">
        <v>689</v>
      </c>
      <c r="E128" s="344" t="s">
        <v>175</v>
      </c>
      <c r="F128" s="104" t="s">
        <v>176</v>
      </c>
      <c r="G128" s="105">
        <v>36</v>
      </c>
      <c r="H128" s="105"/>
      <c r="I128" s="105"/>
      <c r="J128" s="106">
        <v>46528</v>
      </c>
      <c r="K128" s="448">
        <v>344</v>
      </c>
      <c r="L128" s="105" t="s">
        <v>33</v>
      </c>
      <c r="M128" s="109">
        <v>0.94246575342465755</v>
      </c>
      <c r="N128" s="308"/>
      <c r="O128" s="292"/>
      <c r="P128" s="110" t="s">
        <v>39</v>
      </c>
      <c r="Q128" s="111">
        <v>46163</v>
      </c>
      <c r="R128" s="112">
        <v>4212</v>
      </c>
      <c r="S128" s="112">
        <v>101088</v>
      </c>
      <c r="T128" s="116">
        <v>271.92671999999999</v>
      </c>
      <c r="U128" s="110">
        <v>17154</v>
      </c>
      <c r="V128" s="110" t="s">
        <v>42</v>
      </c>
      <c r="W128" s="110">
        <v>365</v>
      </c>
      <c r="X128" s="280" t="s">
        <v>37</v>
      </c>
      <c r="Y128" s="280" t="s">
        <v>37</v>
      </c>
      <c r="Z128" s="280" t="s">
        <v>38</v>
      </c>
      <c r="AA128" s="280" t="s">
        <v>38</v>
      </c>
      <c r="AB128" s="280" t="s">
        <v>38</v>
      </c>
      <c r="AC128" s="280" t="s">
        <v>37</v>
      </c>
      <c r="AD128" s="281">
        <v>46498</v>
      </c>
      <c r="AE128" s="280" t="s">
        <v>39</v>
      </c>
    </row>
    <row r="129" spans="1:31">
      <c r="A129" s="3">
        <v>1</v>
      </c>
      <c r="B129" s="3">
        <v>1</v>
      </c>
      <c r="C129" s="3">
        <v>20</v>
      </c>
      <c r="D129" s="290" t="s">
        <v>783</v>
      </c>
      <c r="E129" s="291" t="s">
        <v>182</v>
      </c>
      <c r="F129" s="104" t="s">
        <v>183</v>
      </c>
      <c r="G129" s="105">
        <v>5</v>
      </c>
      <c r="H129" s="105"/>
      <c r="I129" s="105"/>
      <c r="J129" s="106">
        <v>46492</v>
      </c>
      <c r="K129" s="448">
        <v>308</v>
      </c>
      <c r="L129" s="105" t="s">
        <v>33</v>
      </c>
      <c r="M129" s="109">
        <v>0.84383561643835614</v>
      </c>
      <c r="N129" s="343"/>
      <c r="O129" s="292" t="s">
        <v>34</v>
      </c>
      <c r="P129" s="110" t="s">
        <v>35</v>
      </c>
      <c r="Q129" s="111">
        <v>46127</v>
      </c>
      <c r="R129" s="112">
        <v>2340</v>
      </c>
      <c r="S129" s="112">
        <v>14040</v>
      </c>
      <c r="T129" s="116">
        <v>37.767600000000002</v>
      </c>
      <c r="U129" s="110">
        <v>17155</v>
      </c>
      <c r="V129" s="110" t="s">
        <v>42</v>
      </c>
      <c r="W129" s="110">
        <v>365</v>
      </c>
      <c r="X129" s="280" t="s">
        <v>37</v>
      </c>
      <c r="Y129" s="280" t="s">
        <v>37</v>
      </c>
      <c r="Z129" s="280" t="s">
        <v>38</v>
      </c>
      <c r="AA129" s="280" t="s">
        <v>38</v>
      </c>
      <c r="AB129" s="280" t="s">
        <v>38</v>
      </c>
      <c r="AC129" s="280" t="s">
        <v>37</v>
      </c>
      <c r="AD129" s="281">
        <v>46462</v>
      </c>
      <c r="AE129" s="280" t="s">
        <v>39</v>
      </c>
    </row>
    <row r="130" spans="1:31">
      <c r="A130" s="3">
        <v>1</v>
      </c>
      <c r="B130" s="3">
        <v>2</v>
      </c>
      <c r="C130" s="3">
        <v>20</v>
      </c>
      <c r="D130" s="290" t="s">
        <v>785</v>
      </c>
      <c r="E130" s="472" t="s">
        <v>182</v>
      </c>
      <c r="F130" s="104" t="s">
        <v>183</v>
      </c>
      <c r="G130" s="105">
        <v>2</v>
      </c>
      <c r="H130" s="105"/>
      <c r="I130" s="105"/>
      <c r="J130" s="106">
        <v>46497</v>
      </c>
      <c r="K130" s="448">
        <v>313</v>
      </c>
      <c r="L130" s="105" t="s">
        <v>33</v>
      </c>
      <c r="M130" s="109">
        <v>0.8575342465753425</v>
      </c>
      <c r="N130" s="294"/>
      <c r="O130" s="473" t="s">
        <v>34</v>
      </c>
      <c r="P130" s="110" t="s">
        <v>35</v>
      </c>
      <c r="Q130" s="111">
        <v>46132</v>
      </c>
      <c r="R130" s="112">
        <v>936</v>
      </c>
      <c r="S130" s="112">
        <v>5616</v>
      </c>
      <c r="T130" s="116">
        <v>15.10704</v>
      </c>
      <c r="U130" s="110">
        <v>17155</v>
      </c>
      <c r="V130" s="110" t="s">
        <v>42</v>
      </c>
      <c r="W130" s="110">
        <v>365</v>
      </c>
      <c r="X130" s="280" t="s">
        <v>37</v>
      </c>
      <c r="Y130" s="280" t="s">
        <v>37</v>
      </c>
      <c r="Z130" s="280" t="s">
        <v>38</v>
      </c>
      <c r="AA130" s="280" t="s">
        <v>38</v>
      </c>
      <c r="AB130" s="280" t="s">
        <v>38</v>
      </c>
      <c r="AC130" s="280" t="s">
        <v>37</v>
      </c>
      <c r="AD130" s="281">
        <v>46467</v>
      </c>
      <c r="AE130" s="280" t="s">
        <v>39</v>
      </c>
    </row>
    <row r="131" spans="1:31">
      <c r="A131" s="3" t="s">
        <v>39</v>
      </c>
      <c r="B131" s="3">
        <v>3</v>
      </c>
      <c r="C131" s="3">
        <v>20</v>
      </c>
      <c r="D131" s="290" t="s">
        <v>785</v>
      </c>
      <c r="E131" s="472" t="s">
        <v>182</v>
      </c>
      <c r="F131" s="104" t="s">
        <v>183</v>
      </c>
      <c r="G131" s="105">
        <v>1</v>
      </c>
      <c r="H131" s="105"/>
      <c r="I131" s="105"/>
      <c r="J131" s="106">
        <v>46498</v>
      </c>
      <c r="K131" s="448">
        <v>314</v>
      </c>
      <c r="L131" s="105" t="s">
        <v>33</v>
      </c>
      <c r="M131" s="109">
        <v>0.86027397260273974</v>
      </c>
      <c r="N131" s="294"/>
      <c r="O131" s="473" t="s">
        <v>34</v>
      </c>
      <c r="P131" s="110" t="s">
        <v>35</v>
      </c>
      <c r="Q131" s="111">
        <v>46133</v>
      </c>
      <c r="R131" s="112">
        <v>468</v>
      </c>
      <c r="S131" s="112">
        <v>2808</v>
      </c>
      <c r="T131" s="116">
        <v>7.5535199999999998</v>
      </c>
      <c r="U131" s="110">
        <v>17155</v>
      </c>
      <c r="V131" s="110" t="s">
        <v>42</v>
      </c>
      <c r="W131" s="110">
        <v>365</v>
      </c>
      <c r="X131" s="280" t="s">
        <v>37</v>
      </c>
      <c r="Y131" s="280" t="s">
        <v>37</v>
      </c>
      <c r="Z131" s="280" t="s">
        <v>38</v>
      </c>
      <c r="AA131" s="280" t="s">
        <v>38</v>
      </c>
      <c r="AB131" s="280" t="s">
        <v>38</v>
      </c>
      <c r="AC131" s="280" t="s">
        <v>37</v>
      </c>
      <c r="AD131" s="281">
        <v>46468</v>
      </c>
      <c r="AE131" s="280" t="s">
        <v>39</v>
      </c>
    </row>
    <row r="132" spans="1:31">
      <c r="A132" s="3" t="s">
        <v>39</v>
      </c>
      <c r="B132" s="3">
        <v>4</v>
      </c>
      <c r="C132" s="3">
        <v>10</v>
      </c>
      <c r="D132" s="290" t="s">
        <v>427</v>
      </c>
      <c r="E132" s="303" t="s">
        <v>182</v>
      </c>
      <c r="F132" s="104" t="s">
        <v>183</v>
      </c>
      <c r="G132" s="105">
        <v>4</v>
      </c>
      <c r="H132" s="105"/>
      <c r="I132" s="105"/>
      <c r="J132" s="106">
        <v>46498</v>
      </c>
      <c r="K132" s="448">
        <v>314</v>
      </c>
      <c r="L132" s="105" t="s">
        <v>33</v>
      </c>
      <c r="M132" s="109">
        <v>0.86027397260273974</v>
      </c>
      <c r="N132" s="308"/>
      <c r="O132" s="292"/>
      <c r="P132" s="110" t="s">
        <v>39</v>
      </c>
      <c r="Q132" s="111">
        <v>46133</v>
      </c>
      <c r="R132" s="112">
        <v>1872</v>
      </c>
      <c r="S132" s="112">
        <v>11232</v>
      </c>
      <c r="T132" s="116">
        <v>30.214079999999999</v>
      </c>
      <c r="U132" s="110">
        <v>17155</v>
      </c>
      <c r="V132" s="110" t="s">
        <v>42</v>
      </c>
      <c r="W132" s="110">
        <v>365</v>
      </c>
      <c r="X132" s="280" t="s">
        <v>37</v>
      </c>
      <c r="Y132" s="280" t="s">
        <v>37</v>
      </c>
      <c r="Z132" s="280" t="s">
        <v>38</v>
      </c>
      <c r="AA132" s="280" t="s">
        <v>38</v>
      </c>
      <c r="AB132" s="280" t="s">
        <v>38</v>
      </c>
      <c r="AC132" s="280" t="s">
        <v>37</v>
      </c>
      <c r="AD132" s="281">
        <v>46468</v>
      </c>
      <c r="AE132" s="280" t="s">
        <v>39</v>
      </c>
    </row>
    <row r="133" spans="1:31">
      <c r="A133" s="3" t="s">
        <v>39</v>
      </c>
      <c r="B133" s="3">
        <v>5</v>
      </c>
      <c r="C133" s="3">
        <v>10</v>
      </c>
      <c r="D133" s="290" t="s">
        <v>692</v>
      </c>
      <c r="E133" s="469" t="s">
        <v>182</v>
      </c>
      <c r="F133" s="104" t="s">
        <v>183</v>
      </c>
      <c r="G133" s="105">
        <v>35</v>
      </c>
      <c r="H133" s="105"/>
      <c r="I133" s="105"/>
      <c r="J133" s="106">
        <v>46505</v>
      </c>
      <c r="K133" s="448">
        <v>321</v>
      </c>
      <c r="L133" s="105" t="s">
        <v>33</v>
      </c>
      <c r="M133" s="109">
        <v>0.8794520547945206</v>
      </c>
      <c r="N133" s="308"/>
      <c r="O133" s="475"/>
      <c r="P133" s="110" t="s">
        <v>39</v>
      </c>
      <c r="Q133" s="111">
        <v>46140</v>
      </c>
      <c r="R133" s="112">
        <v>16380</v>
      </c>
      <c r="S133" s="112">
        <v>98280</v>
      </c>
      <c r="T133" s="116">
        <v>264.3732</v>
      </c>
      <c r="U133" s="110">
        <v>17155</v>
      </c>
      <c r="V133" s="110" t="s">
        <v>42</v>
      </c>
      <c r="W133" s="110">
        <v>365</v>
      </c>
      <c r="X133" s="280" t="s">
        <v>37</v>
      </c>
      <c r="Y133" s="280" t="s">
        <v>37</v>
      </c>
      <c r="Z133" s="280" t="s">
        <v>38</v>
      </c>
      <c r="AA133" s="280" t="s">
        <v>38</v>
      </c>
      <c r="AB133" s="280" t="s">
        <v>38</v>
      </c>
      <c r="AC133" s="280" t="s">
        <v>37</v>
      </c>
      <c r="AD133" s="281">
        <v>46475</v>
      </c>
      <c r="AE133" s="280" t="s">
        <v>39</v>
      </c>
    </row>
    <row r="134" spans="1:31">
      <c r="A134" s="3" t="s">
        <v>39</v>
      </c>
      <c r="B134" s="3">
        <v>6</v>
      </c>
      <c r="C134" s="3">
        <v>10</v>
      </c>
      <c r="D134" s="290" t="s">
        <v>426</v>
      </c>
      <c r="E134" s="303" t="s">
        <v>182</v>
      </c>
      <c r="F134" s="104" t="s">
        <v>183</v>
      </c>
      <c r="G134" s="105">
        <v>66</v>
      </c>
      <c r="H134" s="105"/>
      <c r="I134" s="105"/>
      <c r="J134" s="106">
        <v>46527</v>
      </c>
      <c r="K134" s="448">
        <v>343</v>
      </c>
      <c r="L134" s="105" t="s">
        <v>33</v>
      </c>
      <c r="M134" s="109">
        <v>0.9397260273972603</v>
      </c>
      <c r="N134" s="294"/>
      <c r="O134" s="292"/>
      <c r="P134" s="110" t="s">
        <v>39</v>
      </c>
      <c r="Q134" s="111">
        <v>46162</v>
      </c>
      <c r="R134" s="112">
        <v>30888</v>
      </c>
      <c r="S134" s="112">
        <v>185328</v>
      </c>
      <c r="T134" s="116">
        <v>498.53232000000003</v>
      </c>
      <c r="U134" s="110">
        <v>17155</v>
      </c>
      <c r="V134" s="110" t="s">
        <v>42</v>
      </c>
      <c r="W134" s="110">
        <v>365</v>
      </c>
      <c r="X134" s="280" t="s">
        <v>37</v>
      </c>
      <c r="Y134" s="280" t="s">
        <v>37</v>
      </c>
      <c r="Z134" s="280" t="s">
        <v>38</v>
      </c>
      <c r="AA134" s="280" t="s">
        <v>38</v>
      </c>
      <c r="AB134" s="280" t="s">
        <v>38</v>
      </c>
      <c r="AC134" s="280" t="s">
        <v>37</v>
      </c>
      <c r="AD134" s="281">
        <v>46497</v>
      </c>
      <c r="AE134" s="280" t="s">
        <v>39</v>
      </c>
    </row>
    <row r="135" spans="1:31">
      <c r="A135" s="3" t="s">
        <v>39</v>
      </c>
      <c r="B135" s="3">
        <v>7</v>
      </c>
      <c r="C135" s="3">
        <v>10</v>
      </c>
      <c r="D135" s="290" t="s">
        <v>584</v>
      </c>
      <c r="E135" s="363" t="s">
        <v>182</v>
      </c>
      <c r="F135" s="104" t="s">
        <v>183</v>
      </c>
      <c r="G135" s="105">
        <v>65</v>
      </c>
      <c r="H135" s="105"/>
      <c r="I135" s="105"/>
      <c r="J135" s="106">
        <v>46527</v>
      </c>
      <c r="K135" s="448">
        <v>343</v>
      </c>
      <c r="L135" s="105" t="s">
        <v>33</v>
      </c>
      <c r="M135" s="109">
        <v>0.9397260273972603</v>
      </c>
      <c r="N135" s="308"/>
      <c r="O135" s="292"/>
      <c r="P135" s="110" t="s">
        <v>39</v>
      </c>
      <c r="Q135" s="111">
        <v>46162</v>
      </c>
      <c r="R135" s="112">
        <v>30420</v>
      </c>
      <c r="S135" s="112">
        <v>182520</v>
      </c>
      <c r="T135" s="116">
        <v>490.97879999999998</v>
      </c>
      <c r="U135" s="110">
        <v>17155</v>
      </c>
      <c r="V135" s="110" t="s">
        <v>42</v>
      </c>
      <c r="W135" s="110">
        <v>365</v>
      </c>
      <c r="X135" s="280" t="s">
        <v>37</v>
      </c>
      <c r="Y135" s="280" t="s">
        <v>37</v>
      </c>
      <c r="Z135" s="280" t="s">
        <v>38</v>
      </c>
      <c r="AA135" s="280" t="s">
        <v>38</v>
      </c>
      <c r="AB135" s="280" t="s">
        <v>38</v>
      </c>
      <c r="AC135" s="280" t="s">
        <v>37</v>
      </c>
      <c r="AD135" s="281">
        <v>46497</v>
      </c>
      <c r="AE135" s="280" t="s">
        <v>39</v>
      </c>
    </row>
    <row r="136" spans="1:31">
      <c r="A136" s="3" t="s">
        <v>39</v>
      </c>
      <c r="B136" s="3">
        <v>8</v>
      </c>
      <c r="C136" s="3">
        <v>10</v>
      </c>
      <c r="D136" s="290" t="s">
        <v>185</v>
      </c>
      <c r="E136" s="299" t="s">
        <v>182</v>
      </c>
      <c r="F136" s="104" t="s">
        <v>183</v>
      </c>
      <c r="G136" s="105">
        <v>3</v>
      </c>
      <c r="H136" s="105"/>
      <c r="I136" s="105"/>
      <c r="J136" s="106">
        <v>46528</v>
      </c>
      <c r="K136" s="448">
        <v>344</v>
      </c>
      <c r="L136" s="105" t="s">
        <v>33</v>
      </c>
      <c r="M136" s="109">
        <v>0.94246575342465755</v>
      </c>
      <c r="N136" s="308"/>
      <c r="O136" s="292"/>
      <c r="P136" s="110" t="s">
        <v>39</v>
      </c>
      <c r="Q136" s="111">
        <v>46163</v>
      </c>
      <c r="R136" s="112">
        <v>1404</v>
      </c>
      <c r="S136" s="112">
        <v>8424</v>
      </c>
      <c r="T136" s="116">
        <v>22.66056</v>
      </c>
      <c r="U136" s="110">
        <v>17155</v>
      </c>
      <c r="V136" s="110" t="s">
        <v>42</v>
      </c>
      <c r="W136" s="110">
        <v>365</v>
      </c>
      <c r="X136" s="280" t="s">
        <v>37</v>
      </c>
      <c r="Y136" s="280" t="s">
        <v>37</v>
      </c>
      <c r="Z136" s="280" t="s">
        <v>38</v>
      </c>
      <c r="AA136" s="280" t="s">
        <v>38</v>
      </c>
      <c r="AB136" s="280" t="s">
        <v>38</v>
      </c>
      <c r="AC136" s="280" t="s">
        <v>37</v>
      </c>
      <c r="AD136" s="281">
        <v>46498</v>
      </c>
      <c r="AE136" s="280" t="s">
        <v>39</v>
      </c>
    </row>
    <row r="137" spans="1:31">
      <c r="A137" s="3" t="s">
        <v>39</v>
      </c>
      <c r="B137" s="3">
        <v>9</v>
      </c>
      <c r="C137" s="3">
        <v>10</v>
      </c>
      <c r="D137" s="290" t="s">
        <v>260</v>
      </c>
      <c r="E137" s="474" t="s">
        <v>182</v>
      </c>
      <c r="F137" s="104" t="s">
        <v>183</v>
      </c>
      <c r="G137" s="105">
        <v>48</v>
      </c>
      <c r="H137" s="105"/>
      <c r="I137" s="105"/>
      <c r="J137" s="106">
        <v>46529</v>
      </c>
      <c r="K137" s="448">
        <v>345</v>
      </c>
      <c r="L137" s="105" t="s">
        <v>33</v>
      </c>
      <c r="M137" s="109">
        <v>0.9452054794520548</v>
      </c>
      <c r="N137" s="343"/>
      <c r="O137" s="292"/>
      <c r="P137" s="110" t="s">
        <v>39</v>
      </c>
      <c r="Q137" s="111">
        <v>46164</v>
      </c>
      <c r="R137" s="112">
        <v>22464</v>
      </c>
      <c r="S137" s="112">
        <v>134784</v>
      </c>
      <c r="T137" s="116">
        <v>362.56896</v>
      </c>
      <c r="U137" s="110">
        <v>17155</v>
      </c>
      <c r="V137" s="110" t="s">
        <v>42</v>
      </c>
      <c r="W137" s="110">
        <v>365</v>
      </c>
      <c r="X137" s="280" t="s">
        <v>37</v>
      </c>
      <c r="Y137" s="280" t="s">
        <v>37</v>
      </c>
      <c r="Z137" s="280" t="s">
        <v>38</v>
      </c>
      <c r="AA137" s="280" t="s">
        <v>38</v>
      </c>
      <c r="AB137" s="280" t="s">
        <v>38</v>
      </c>
      <c r="AC137" s="280" t="s">
        <v>37</v>
      </c>
      <c r="AD137" s="281">
        <v>46499</v>
      </c>
      <c r="AE137" s="280" t="s">
        <v>39</v>
      </c>
    </row>
    <row r="138" spans="1:31">
      <c r="A138" s="3" t="s">
        <v>39</v>
      </c>
      <c r="B138" s="3">
        <v>10</v>
      </c>
      <c r="C138" s="3">
        <v>10</v>
      </c>
      <c r="D138" s="290" t="s">
        <v>263</v>
      </c>
      <c r="E138" s="474" t="s">
        <v>182</v>
      </c>
      <c r="F138" s="104" t="s">
        <v>183</v>
      </c>
      <c r="G138" s="105">
        <v>60</v>
      </c>
      <c r="H138" s="105"/>
      <c r="I138" s="105"/>
      <c r="J138" s="106">
        <v>46529</v>
      </c>
      <c r="K138" s="448">
        <v>345</v>
      </c>
      <c r="L138" s="105" t="s">
        <v>33</v>
      </c>
      <c r="M138" s="109">
        <v>0.9452054794520548</v>
      </c>
      <c r="N138" s="343"/>
      <c r="O138" s="466"/>
      <c r="P138" s="110" t="s">
        <v>39</v>
      </c>
      <c r="Q138" s="111">
        <v>46164</v>
      </c>
      <c r="R138" s="112">
        <v>28080</v>
      </c>
      <c r="S138" s="112">
        <v>168480</v>
      </c>
      <c r="T138" s="116">
        <v>453.21120000000002</v>
      </c>
      <c r="U138" s="110">
        <v>17155</v>
      </c>
      <c r="V138" s="110" t="s">
        <v>42</v>
      </c>
      <c r="W138" s="110">
        <v>365</v>
      </c>
      <c r="X138" s="280" t="s">
        <v>37</v>
      </c>
      <c r="Y138" s="280" t="s">
        <v>37</v>
      </c>
      <c r="Z138" s="280" t="s">
        <v>38</v>
      </c>
      <c r="AA138" s="280" t="s">
        <v>38</v>
      </c>
      <c r="AB138" s="280" t="s">
        <v>38</v>
      </c>
      <c r="AC138" s="280" t="s">
        <v>37</v>
      </c>
      <c r="AD138" s="281">
        <v>46499</v>
      </c>
      <c r="AE138" s="280" t="s">
        <v>39</v>
      </c>
    </row>
    <row r="139" spans="1:31">
      <c r="A139" s="3" t="s">
        <v>39</v>
      </c>
      <c r="B139" s="3">
        <v>11</v>
      </c>
      <c r="C139" s="3">
        <v>10</v>
      </c>
      <c r="D139" s="290" t="s">
        <v>691</v>
      </c>
      <c r="E139" s="297" t="s">
        <v>182</v>
      </c>
      <c r="F139" s="104" t="s">
        <v>183</v>
      </c>
      <c r="G139" s="105">
        <v>30</v>
      </c>
      <c r="H139" s="105"/>
      <c r="I139" s="105"/>
      <c r="J139" s="106">
        <v>46529</v>
      </c>
      <c r="K139" s="448">
        <v>345</v>
      </c>
      <c r="L139" s="105" t="s">
        <v>33</v>
      </c>
      <c r="M139" s="109">
        <v>0.9452054794520548</v>
      </c>
      <c r="N139" s="308"/>
      <c r="O139" s="460"/>
      <c r="P139" s="110" t="s">
        <v>39</v>
      </c>
      <c r="Q139" s="111">
        <v>46164</v>
      </c>
      <c r="R139" s="112">
        <v>14040</v>
      </c>
      <c r="S139" s="112">
        <v>84240</v>
      </c>
      <c r="T139" s="116">
        <v>226.60560000000001</v>
      </c>
      <c r="U139" s="110">
        <v>17155</v>
      </c>
      <c r="V139" s="110" t="s">
        <v>42</v>
      </c>
      <c r="W139" s="110">
        <v>365</v>
      </c>
      <c r="X139" s="280" t="s">
        <v>37</v>
      </c>
      <c r="Y139" s="280" t="s">
        <v>37</v>
      </c>
      <c r="Z139" s="280" t="s">
        <v>38</v>
      </c>
      <c r="AA139" s="280" t="s">
        <v>38</v>
      </c>
      <c r="AB139" s="280" t="s">
        <v>38</v>
      </c>
      <c r="AC139" s="280" t="s">
        <v>37</v>
      </c>
      <c r="AD139" s="281">
        <v>46499</v>
      </c>
      <c r="AE139" s="280" t="s">
        <v>39</v>
      </c>
    </row>
    <row r="140" spans="1:31">
      <c r="A140" s="3" t="s">
        <v>39</v>
      </c>
      <c r="B140" s="3">
        <v>12</v>
      </c>
      <c r="C140" s="3">
        <v>10</v>
      </c>
      <c r="D140" s="290" t="s">
        <v>368</v>
      </c>
      <c r="E140" s="474" t="s">
        <v>182</v>
      </c>
      <c r="F140" s="104" t="s">
        <v>183</v>
      </c>
      <c r="G140" s="105">
        <v>42</v>
      </c>
      <c r="H140" s="105"/>
      <c r="I140" s="105"/>
      <c r="J140" s="106">
        <v>46529</v>
      </c>
      <c r="K140" s="448">
        <v>345</v>
      </c>
      <c r="L140" s="105" t="s">
        <v>33</v>
      </c>
      <c r="M140" s="109">
        <v>0.9452054794520548</v>
      </c>
      <c r="N140" s="308"/>
      <c r="O140" s="292"/>
      <c r="P140" s="110" t="s">
        <v>39</v>
      </c>
      <c r="Q140" s="111">
        <v>46164</v>
      </c>
      <c r="R140" s="112">
        <v>19656</v>
      </c>
      <c r="S140" s="112">
        <v>117936</v>
      </c>
      <c r="T140" s="116">
        <v>317.24784</v>
      </c>
      <c r="U140" s="110">
        <v>17155</v>
      </c>
      <c r="V140" s="110" t="s">
        <v>42</v>
      </c>
      <c r="W140" s="110">
        <v>365</v>
      </c>
      <c r="X140" s="280" t="s">
        <v>37</v>
      </c>
      <c r="Y140" s="280" t="s">
        <v>37</v>
      </c>
      <c r="Z140" s="280" t="s">
        <v>38</v>
      </c>
      <c r="AA140" s="280" t="s">
        <v>38</v>
      </c>
      <c r="AB140" s="280" t="s">
        <v>38</v>
      </c>
      <c r="AC140" s="280" t="s">
        <v>37</v>
      </c>
      <c r="AD140" s="281">
        <v>46499</v>
      </c>
      <c r="AE140" s="280" t="s">
        <v>39</v>
      </c>
    </row>
    <row r="141" spans="1:31">
      <c r="A141" s="3" t="s">
        <v>39</v>
      </c>
      <c r="B141" s="3">
        <v>13</v>
      </c>
      <c r="C141" s="3">
        <v>10</v>
      </c>
      <c r="D141" s="290" t="s">
        <v>179</v>
      </c>
      <c r="E141" s="476" t="s">
        <v>182</v>
      </c>
      <c r="F141" s="104" t="s">
        <v>183</v>
      </c>
      <c r="G141" s="105">
        <v>42</v>
      </c>
      <c r="H141" s="105"/>
      <c r="I141" s="105"/>
      <c r="J141" s="106">
        <v>46530</v>
      </c>
      <c r="K141" s="448">
        <v>346</v>
      </c>
      <c r="L141" s="105" t="s">
        <v>33</v>
      </c>
      <c r="M141" s="109">
        <v>0.94794520547945205</v>
      </c>
      <c r="N141" s="308"/>
      <c r="O141" s="460"/>
      <c r="P141" s="110" t="s">
        <v>39</v>
      </c>
      <c r="Q141" s="111">
        <v>46165</v>
      </c>
      <c r="R141" s="112">
        <v>19656</v>
      </c>
      <c r="S141" s="112">
        <v>117936</v>
      </c>
      <c r="T141" s="116">
        <v>317.24784</v>
      </c>
      <c r="U141" s="110">
        <v>17155</v>
      </c>
      <c r="V141" s="110" t="s">
        <v>42</v>
      </c>
      <c r="W141" s="110">
        <v>365</v>
      </c>
      <c r="X141" s="280" t="s">
        <v>37</v>
      </c>
      <c r="Y141" s="280" t="s">
        <v>37</v>
      </c>
      <c r="Z141" s="280" t="s">
        <v>38</v>
      </c>
      <c r="AA141" s="280" t="s">
        <v>38</v>
      </c>
      <c r="AB141" s="280" t="s">
        <v>38</v>
      </c>
      <c r="AC141" s="280" t="s">
        <v>37</v>
      </c>
      <c r="AD141" s="281">
        <v>46500</v>
      </c>
      <c r="AE141" s="280" t="s">
        <v>39</v>
      </c>
    </row>
    <row r="142" spans="1:31">
      <c r="A142" s="3" t="s">
        <v>39</v>
      </c>
      <c r="B142" s="3">
        <v>14</v>
      </c>
      <c r="C142" s="3">
        <v>10</v>
      </c>
      <c r="D142" s="290" t="s">
        <v>338</v>
      </c>
      <c r="E142" s="303" t="s">
        <v>182</v>
      </c>
      <c r="F142" s="104" t="s">
        <v>183</v>
      </c>
      <c r="G142" s="105">
        <v>22</v>
      </c>
      <c r="H142" s="105"/>
      <c r="I142" s="105"/>
      <c r="J142" s="106">
        <v>46532</v>
      </c>
      <c r="K142" s="448">
        <v>348</v>
      </c>
      <c r="L142" s="105" t="s">
        <v>33</v>
      </c>
      <c r="M142" s="109">
        <v>0.95342465753424654</v>
      </c>
      <c r="N142" s="343"/>
      <c r="O142" s="105"/>
      <c r="P142" s="110" t="s">
        <v>39</v>
      </c>
      <c r="Q142" s="111">
        <v>46167</v>
      </c>
      <c r="R142" s="112">
        <v>10296</v>
      </c>
      <c r="S142" s="112">
        <v>61776</v>
      </c>
      <c r="T142" s="116">
        <v>166.17743999999999</v>
      </c>
      <c r="U142" s="110">
        <v>17155</v>
      </c>
      <c r="V142" s="110" t="s">
        <v>42</v>
      </c>
      <c r="W142" s="110">
        <v>365</v>
      </c>
      <c r="X142" s="280" t="s">
        <v>37</v>
      </c>
      <c r="Y142" s="280" t="s">
        <v>37</v>
      </c>
      <c r="Z142" s="280" t="s">
        <v>38</v>
      </c>
      <c r="AA142" s="280" t="s">
        <v>38</v>
      </c>
      <c r="AB142" s="280" t="s">
        <v>38</v>
      </c>
      <c r="AC142" s="280" t="s">
        <v>37</v>
      </c>
      <c r="AD142" s="281">
        <v>46502</v>
      </c>
      <c r="AE142" s="280" t="s">
        <v>39</v>
      </c>
    </row>
    <row r="143" spans="1:31">
      <c r="A143" s="3">
        <v>1</v>
      </c>
      <c r="B143" s="3">
        <v>1</v>
      </c>
      <c r="C143" s="3">
        <v>20</v>
      </c>
      <c r="D143" s="290" t="s">
        <v>376</v>
      </c>
      <c r="E143" s="335" t="s">
        <v>1481</v>
      </c>
      <c r="F143" s="104" t="s">
        <v>1482</v>
      </c>
      <c r="G143" s="105">
        <v>23</v>
      </c>
      <c r="H143" s="105"/>
      <c r="I143" s="105"/>
      <c r="J143" s="106">
        <v>46528</v>
      </c>
      <c r="K143" s="448">
        <v>344</v>
      </c>
      <c r="L143" s="105" t="s">
        <v>33</v>
      </c>
      <c r="M143" s="109">
        <v>0.94246575342465755</v>
      </c>
      <c r="N143" s="343"/>
      <c r="O143" s="292" t="s">
        <v>392</v>
      </c>
      <c r="P143" s="110" t="s">
        <v>35</v>
      </c>
      <c r="Q143" s="111">
        <v>46163</v>
      </c>
      <c r="R143" s="112">
        <v>3450</v>
      </c>
      <c r="S143" s="112">
        <v>82800</v>
      </c>
      <c r="T143" s="116">
        <v>222.732</v>
      </c>
      <c r="U143" s="110">
        <v>17158</v>
      </c>
      <c r="V143" s="110" t="s">
        <v>42</v>
      </c>
      <c r="W143" s="110">
        <v>365</v>
      </c>
      <c r="X143" s="280" t="s">
        <v>37</v>
      </c>
      <c r="Y143" s="280" t="s">
        <v>37</v>
      </c>
      <c r="Z143" s="280" t="s">
        <v>38</v>
      </c>
      <c r="AA143" s="280" t="s">
        <v>38</v>
      </c>
      <c r="AB143" s="280" t="s">
        <v>38</v>
      </c>
      <c r="AC143" s="280" t="s">
        <v>37</v>
      </c>
      <c r="AD143" s="281">
        <v>46498</v>
      </c>
      <c r="AE143" s="280" t="s">
        <v>39</v>
      </c>
    </row>
    <row r="144" spans="1:31">
      <c r="A144" s="3">
        <v>1</v>
      </c>
      <c r="B144" s="3">
        <v>2</v>
      </c>
      <c r="C144" s="3">
        <v>20</v>
      </c>
      <c r="D144" s="290" t="s">
        <v>174</v>
      </c>
      <c r="E144" s="464" t="s">
        <v>1481</v>
      </c>
      <c r="F144" s="104" t="s">
        <v>1482</v>
      </c>
      <c r="G144" s="105">
        <v>47</v>
      </c>
      <c r="H144" s="105"/>
      <c r="I144" s="105"/>
      <c r="J144" s="106">
        <v>46530</v>
      </c>
      <c r="K144" s="448">
        <v>346</v>
      </c>
      <c r="L144" s="105" t="s">
        <v>33</v>
      </c>
      <c r="M144" s="109">
        <v>0.94794520547945205</v>
      </c>
      <c r="N144" s="294"/>
      <c r="O144" s="465" t="s">
        <v>392</v>
      </c>
      <c r="P144" s="110" t="s">
        <v>35</v>
      </c>
      <c r="Q144" s="111">
        <v>46165</v>
      </c>
      <c r="R144" s="112">
        <v>7050</v>
      </c>
      <c r="S144" s="112">
        <v>169200</v>
      </c>
      <c r="T144" s="116">
        <v>455.14800000000002</v>
      </c>
      <c r="U144" s="110">
        <v>17158</v>
      </c>
      <c r="V144" s="110" t="s">
        <v>42</v>
      </c>
      <c r="W144" s="110">
        <v>365</v>
      </c>
      <c r="X144" s="280" t="s">
        <v>37</v>
      </c>
      <c r="Y144" s="280" t="s">
        <v>37</v>
      </c>
      <c r="Z144" s="280" t="s">
        <v>38</v>
      </c>
      <c r="AA144" s="280" t="s">
        <v>38</v>
      </c>
      <c r="AB144" s="280" t="s">
        <v>38</v>
      </c>
      <c r="AC144" s="280" t="s">
        <v>37</v>
      </c>
      <c r="AD144" s="281">
        <v>46500</v>
      </c>
      <c r="AE144" s="280" t="s">
        <v>39</v>
      </c>
    </row>
    <row r="145" spans="1:31">
      <c r="A145" s="3" t="s">
        <v>39</v>
      </c>
      <c r="B145" s="3">
        <v>3</v>
      </c>
      <c r="C145" s="3">
        <v>20</v>
      </c>
      <c r="D145" s="290" t="s">
        <v>375</v>
      </c>
      <c r="E145" s="337" t="s">
        <v>1481</v>
      </c>
      <c r="F145" s="104" t="s">
        <v>1482</v>
      </c>
      <c r="G145" s="466">
        <v>75</v>
      </c>
      <c r="H145" s="105"/>
      <c r="I145" s="105"/>
      <c r="J145" s="106">
        <v>46530</v>
      </c>
      <c r="K145" s="448">
        <v>346</v>
      </c>
      <c r="L145" s="105" t="s">
        <v>33</v>
      </c>
      <c r="M145" s="109">
        <v>0.94794520547945205</v>
      </c>
      <c r="N145" s="362" t="s">
        <v>2810</v>
      </c>
      <c r="O145" s="292" t="s">
        <v>392</v>
      </c>
      <c r="P145" s="110" t="s">
        <v>35</v>
      </c>
      <c r="Q145" s="111">
        <v>46165</v>
      </c>
      <c r="R145" s="112">
        <v>11250</v>
      </c>
      <c r="S145" s="112">
        <v>270000</v>
      </c>
      <c r="T145" s="116">
        <v>726.3</v>
      </c>
      <c r="U145" s="110">
        <v>17158</v>
      </c>
      <c r="V145" s="110" t="s">
        <v>42</v>
      </c>
      <c r="W145" s="110">
        <v>365</v>
      </c>
      <c r="X145" s="280" t="s">
        <v>37</v>
      </c>
      <c r="Y145" s="280" t="s">
        <v>37</v>
      </c>
      <c r="Z145" s="280" t="s">
        <v>38</v>
      </c>
      <c r="AA145" s="280" t="s">
        <v>38</v>
      </c>
      <c r="AB145" s="280" t="s">
        <v>38</v>
      </c>
      <c r="AC145" s="280" t="s">
        <v>37</v>
      </c>
      <c r="AD145" s="281">
        <v>46500</v>
      </c>
      <c r="AE145" s="280" t="s">
        <v>39</v>
      </c>
    </row>
    <row r="146" spans="1:31">
      <c r="A146" s="3">
        <v>1</v>
      </c>
      <c r="B146" s="3">
        <v>1</v>
      </c>
      <c r="C146" s="3">
        <v>10</v>
      </c>
      <c r="D146" s="290" t="s">
        <v>420</v>
      </c>
      <c r="E146" s="303" t="s">
        <v>192</v>
      </c>
      <c r="F146" s="104" t="s">
        <v>193</v>
      </c>
      <c r="G146" s="105">
        <v>66</v>
      </c>
      <c r="H146" s="105"/>
      <c r="I146" s="105"/>
      <c r="J146" s="282">
        <v>46176</v>
      </c>
      <c r="K146" s="448">
        <v>-8</v>
      </c>
      <c r="L146" s="105" t="s">
        <v>395</v>
      </c>
      <c r="M146" s="109">
        <v>-2.1917808219178082E-2</v>
      </c>
      <c r="N146" s="294" t="s">
        <v>392</v>
      </c>
      <c r="O146" s="292"/>
      <c r="P146" s="110" t="s">
        <v>39</v>
      </c>
      <c r="Q146" s="111">
        <v>45811</v>
      </c>
      <c r="R146" s="112">
        <v>17160</v>
      </c>
      <c r="S146" s="112">
        <v>102960</v>
      </c>
      <c r="T146" s="116">
        <v>339.76799999999997</v>
      </c>
      <c r="U146" s="110">
        <v>20050</v>
      </c>
      <c r="V146" s="110" t="s">
        <v>194</v>
      </c>
      <c r="W146" s="110">
        <v>365</v>
      </c>
      <c r="X146" s="280" t="s">
        <v>37</v>
      </c>
      <c r="Y146" s="280" t="s">
        <v>37</v>
      </c>
      <c r="Z146" s="280" t="s">
        <v>37</v>
      </c>
      <c r="AA146" s="280" t="s">
        <v>37</v>
      </c>
      <c r="AB146" s="280" t="s">
        <v>37</v>
      </c>
      <c r="AC146" s="280" t="s">
        <v>28</v>
      </c>
      <c r="AD146" s="281">
        <v>46146</v>
      </c>
      <c r="AE146" s="280" t="s">
        <v>39</v>
      </c>
    </row>
    <row r="147" spans="1:31">
      <c r="A147" s="3">
        <v>1</v>
      </c>
      <c r="B147" s="3">
        <v>2</v>
      </c>
      <c r="C147" s="3">
        <v>10</v>
      </c>
      <c r="D147" s="290" t="s">
        <v>595</v>
      </c>
      <c r="E147" s="328" t="s">
        <v>192</v>
      </c>
      <c r="F147" s="104" t="s">
        <v>193</v>
      </c>
      <c r="G147" s="105">
        <v>22</v>
      </c>
      <c r="H147" s="105"/>
      <c r="I147" s="105"/>
      <c r="J147" s="106">
        <v>46539</v>
      </c>
      <c r="K147" s="448">
        <v>355</v>
      </c>
      <c r="L147" s="105" t="s">
        <v>33</v>
      </c>
      <c r="M147" s="109">
        <v>0.9726027397260274</v>
      </c>
      <c r="N147" s="343"/>
      <c r="O147" s="292"/>
      <c r="P147" s="110" t="s">
        <v>39</v>
      </c>
      <c r="Q147" s="111">
        <v>46174</v>
      </c>
      <c r="R147" s="112">
        <v>5720</v>
      </c>
      <c r="S147" s="112">
        <v>34320</v>
      </c>
      <c r="T147" s="116">
        <v>113.256</v>
      </c>
      <c r="U147" s="110">
        <v>20050</v>
      </c>
      <c r="V147" s="110" t="s">
        <v>194</v>
      </c>
      <c r="W147" s="110">
        <v>365</v>
      </c>
      <c r="X147" s="280" t="s">
        <v>37</v>
      </c>
      <c r="Y147" s="280" t="s">
        <v>37</v>
      </c>
      <c r="Z147" s="280" t="s">
        <v>38</v>
      </c>
      <c r="AA147" s="280" t="s">
        <v>38</v>
      </c>
      <c r="AB147" s="280" t="s">
        <v>38</v>
      </c>
      <c r="AC147" s="280" t="s">
        <v>37</v>
      </c>
      <c r="AD147" s="281">
        <v>46509</v>
      </c>
      <c r="AE147" s="280" t="s">
        <v>39</v>
      </c>
    </row>
    <row r="148" spans="1:31">
      <c r="A148" s="3" t="s">
        <v>39</v>
      </c>
      <c r="B148" s="3">
        <v>3</v>
      </c>
      <c r="C148" s="3">
        <v>10</v>
      </c>
      <c r="D148" s="290" t="s">
        <v>205</v>
      </c>
      <c r="E148" s="508" t="s">
        <v>192</v>
      </c>
      <c r="F148" s="104" t="s">
        <v>193</v>
      </c>
      <c r="G148" s="105">
        <v>40</v>
      </c>
      <c r="H148" s="105"/>
      <c r="I148" s="105"/>
      <c r="J148" s="106">
        <v>46539</v>
      </c>
      <c r="K148" s="448">
        <v>355</v>
      </c>
      <c r="L148" s="105" t="s">
        <v>33</v>
      </c>
      <c r="M148" s="109">
        <v>0.9726027397260274</v>
      </c>
      <c r="N148" s="343"/>
      <c r="O148" s="292"/>
      <c r="P148" s="110" t="s">
        <v>39</v>
      </c>
      <c r="Q148" s="111">
        <v>46174</v>
      </c>
      <c r="R148" s="112">
        <v>10400</v>
      </c>
      <c r="S148" s="112">
        <v>62400</v>
      </c>
      <c r="T148" s="116">
        <v>205.92</v>
      </c>
      <c r="U148" s="110">
        <v>20050</v>
      </c>
      <c r="V148" s="110" t="s">
        <v>194</v>
      </c>
      <c r="W148" s="110">
        <v>365</v>
      </c>
      <c r="X148" s="280" t="s">
        <v>37</v>
      </c>
      <c r="Y148" s="280" t="s">
        <v>37</v>
      </c>
      <c r="Z148" s="280" t="s">
        <v>38</v>
      </c>
      <c r="AA148" s="280" t="s">
        <v>38</v>
      </c>
      <c r="AB148" s="280" t="s">
        <v>38</v>
      </c>
      <c r="AC148" s="280" t="s">
        <v>37</v>
      </c>
      <c r="AD148" s="281">
        <v>46509</v>
      </c>
      <c r="AE148" s="280" t="s">
        <v>39</v>
      </c>
    </row>
    <row r="149" spans="1:31">
      <c r="A149" s="3" t="s">
        <v>39</v>
      </c>
      <c r="B149" s="3">
        <v>4</v>
      </c>
      <c r="C149" s="3">
        <v>10</v>
      </c>
      <c r="D149" s="290" t="s">
        <v>581</v>
      </c>
      <c r="E149" s="299" t="s">
        <v>192</v>
      </c>
      <c r="F149" s="104" t="s">
        <v>193</v>
      </c>
      <c r="G149" s="105">
        <v>66</v>
      </c>
      <c r="H149" s="105"/>
      <c r="I149" s="105"/>
      <c r="J149" s="106">
        <v>46539</v>
      </c>
      <c r="K149" s="448">
        <v>355</v>
      </c>
      <c r="L149" s="105" t="s">
        <v>33</v>
      </c>
      <c r="M149" s="109">
        <v>0.9726027397260274</v>
      </c>
      <c r="N149" s="308"/>
      <c r="O149" s="292"/>
      <c r="P149" s="110" t="s">
        <v>39</v>
      </c>
      <c r="Q149" s="111">
        <v>46174</v>
      </c>
      <c r="R149" s="112">
        <v>17160</v>
      </c>
      <c r="S149" s="112">
        <v>102960</v>
      </c>
      <c r="T149" s="116">
        <v>339.76799999999997</v>
      </c>
      <c r="U149" s="110">
        <v>20050</v>
      </c>
      <c r="V149" s="110" t="s">
        <v>194</v>
      </c>
      <c r="W149" s="110">
        <v>365</v>
      </c>
      <c r="X149" s="280" t="s">
        <v>37</v>
      </c>
      <c r="Y149" s="280" t="s">
        <v>37</v>
      </c>
      <c r="Z149" s="280" t="s">
        <v>38</v>
      </c>
      <c r="AA149" s="280" t="s">
        <v>38</v>
      </c>
      <c r="AB149" s="280" t="s">
        <v>38</v>
      </c>
      <c r="AC149" s="280" t="s">
        <v>37</v>
      </c>
      <c r="AD149" s="281">
        <v>46509</v>
      </c>
      <c r="AE149" s="280" t="s">
        <v>39</v>
      </c>
    </row>
    <row r="150" spans="1:31">
      <c r="A150" s="3" t="s">
        <v>39</v>
      </c>
      <c r="B150" s="3">
        <v>5</v>
      </c>
      <c r="C150" s="3">
        <v>10</v>
      </c>
      <c r="D150" s="290" t="s">
        <v>2732</v>
      </c>
      <c r="E150" s="340" t="s">
        <v>192</v>
      </c>
      <c r="F150" s="104" t="s">
        <v>193</v>
      </c>
      <c r="G150" s="105">
        <v>66</v>
      </c>
      <c r="H150" s="105"/>
      <c r="I150" s="105"/>
      <c r="J150" s="106">
        <v>46539</v>
      </c>
      <c r="K150" s="448">
        <v>355</v>
      </c>
      <c r="L150" s="105" t="s">
        <v>33</v>
      </c>
      <c r="M150" s="109">
        <v>0.9726027397260274</v>
      </c>
      <c r="N150" s="308"/>
      <c r="O150" s="460"/>
      <c r="P150" s="110" t="s">
        <v>39</v>
      </c>
      <c r="Q150" s="111">
        <v>46174</v>
      </c>
      <c r="R150" s="112">
        <v>17160</v>
      </c>
      <c r="S150" s="112">
        <v>102960</v>
      </c>
      <c r="T150" s="116">
        <v>339.76799999999997</v>
      </c>
      <c r="U150" s="110">
        <v>20050</v>
      </c>
      <c r="V150" s="110" t="s">
        <v>194</v>
      </c>
      <c r="W150" s="110">
        <v>365</v>
      </c>
      <c r="X150" s="280" t="s">
        <v>37</v>
      </c>
      <c r="Y150" s="280" t="s">
        <v>37</v>
      </c>
      <c r="Z150" s="280" t="s">
        <v>38</v>
      </c>
      <c r="AA150" s="280" t="s">
        <v>38</v>
      </c>
      <c r="AB150" s="280" t="s">
        <v>38</v>
      </c>
      <c r="AC150" s="280" t="s">
        <v>37</v>
      </c>
      <c r="AD150" s="281">
        <v>46509</v>
      </c>
      <c r="AE150" s="280" t="s">
        <v>39</v>
      </c>
    </row>
    <row r="151" spans="1:31">
      <c r="A151" s="3" t="s">
        <v>39</v>
      </c>
      <c r="B151" s="3">
        <v>6</v>
      </c>
      <c r="C151" s="3">
        <v>10</v>
      </c>
      <c r="D151" s="290" t="s">
        <v>178</v>
      </c>
      <c r="E151" s="291" t="s">
        <v>192</v>
      </c>
      <c r="F151" s="104" t="s">
        <v>193</v>
      </c>
      <c r="G151" s="105">
        <v>66</v>
      </c>
      <c r="H151" s="105"/>
      <c r="I151" s="105"/>
      <c r="J151" s="106">
        <v>46539</v>
      </c>
      <c r="K151" s="448">
        <v>355</v>
      </c>
      <c r="L151" s="105" t="s">
        <v>33</v>
      </c>
      <c r="M151" s="109">
        <v>0.9726027397260274</v>
      </c>
      <c r="N151" s="308" t="s">
        <v>2819</v>
      </c>
      <c r="O151" s="292"/>
      <c r="P151" s="110" t="s">
        <v>39</v>
      </c>
      <c r="Q151" s="111">
        <v>46174</v>
      </c>
      <c r="R151" s="112">
        <v>17160</v>
      </c>
      <c r="S151" s="112">
        <v>102960</v>
      </c>
      <c r="T151" s="116">
        <v>339.76799999999997</v>
      </c>
      <c r="U151" s="110">
        <v>20050</v>
      </c>
      <c r="V151" s="110" t="s">
        <v>194</v>
      </c>
      <c r="W151" s="110">
        <v>365</v>
      </c>
      <c r="X151" s="280" t="s">
        <v>37</v>
      </c>
      <c r="Y151" s="280" t="s">
        <v>37</v>
      </c>
      <c r="Z151" s="280" t="s">
        <v>38</v>
      </c>
      <c r="AA151" s="280" t="s">
        <v>38</v>
      </c>
      <c r="AB151" s="280" t="s">
        <v>38</v>
      </c>
      <c r="AC151" s="280" t="s">
        <v>37</v>
      </c>
      <c r="AD151" s="281">
        <v>46509</v>
      </c>
      <c r="AE151" s="280" t="s">
        <v>39</v>
      </c>
    </row>
    <row r="152" spans="1:31">
      <c r="A152" s="3" t="s">
        <v>39</v>
      </c>
      <c r="B152" s="3">
        <v>7</v>
      </c>
      <c r="C152" s="3">
        <v>10</v>
      </c>
      <c r="D152" s="290" t="s">
        <v>770</v>
      </c>
      <c r="E152" s="291" t="s">
        <v>192</v>
      </c>
      <c r="F152" s="104" t="s">
        <v>193</v>
      </c>
      <c r="G152" s="105">
        <v>60</v>
      </c>
      <c r="H152" s="105"/>
      <c r="I152" s="105"/>
      <c r="J152" s="106">
        <v>46540</v>
      </c>
      <c r="K152" s="448">
        <v>356</v>
      </c>
      <c r="L152" s="105" t="s">
        <v>33</v>
      </c>
      <c r="M152" s="109">
        <v>0.97534246575342465</v>
      </c>
      <c r="N152" s="343"/>
      <c r="O152" s="105"/>
      <c r="P152" s="110" t="s">
        <v>39</v>
      </c>
      <c r="Q152" s="111">
        <v>46175</v>
      </c>
      <c r="R152" s="112">
        <v>15600</v>
      </c>
      <c r="S152" s="112">
        <v>93600</v>
      </c>
      <c r="T152" s="116">
        <v>308.88</v>
      </c>
      <c r="U152" s="110">
        <v>20050</v>
      </c>
      <c r="V152" s="110" t="s">
        <v>194</v>
      </c>
      <c r="W152" s="110">
        <v>365</v>
      </c>
      <c r="X152" s="280" t="s">
        <v>37</v>
      </c>
      <c r="Y152" s="280" t="s">
        <v>37</v>
      </c>
      <c r="Z152" s="280" t="s">
        <v>38</v>
      </c>
      <c r="AA152" s="280" t="s">
        <v>38</v>
      </c>
      <c r="AB152" s="280" t="s">
        <v>38</v>
      </c>
      <c r="AC152" s="280" t="s">
        <v>37</v>
      </c>
      <c r="AD152" s="281">
        <v>46510</v>
      </c>
      <c r="AE152" s="280" t="s">
        <v>39</v>
      </c>
    </row>
    <row r="153" spans="1:31">
      <c r="A153" s="3" t="s">
        <v>39</v>
      </c>
      <c r="B153" s="3">
        <v>8</v>
      </c>
      <c r="C153" s="3">
        <v>10</v>
      </c>
      <c r="D153" s="290" t="s">
        <v>782</v>
      </c>
      <c r="E153" s="514" t="s">
        <v>192</v>
      </c>
      <c r="F153" s="104" t="s">
        <v>193</v>
      </c>
      <c r="G153" s="105">
        <v>24</v>
      </c>
      <c r="H153" s="105"/>
      <c r="I153" s="105"/>
      <c r="J153" s="106">
        <v>46540</v>
      </c>
      <c r="K153" s="448">
        <v>356</v>
      </c>
      <c r="L153" s="105" t="s">
        <v>33</v>
      </c>
      <c r="M153" s="109">
        <v>0.97534246575342465</v>
      </c>
      <c r="N153" s="343"/>
      <c r="O153" s="292"/>
      <c r="P153" s="110" t="s">
        <v>39</v>
      </c>
      <c r="Q153" s="111">
        <v>46175</v>
      </c>
      <c r="R153" s="112">
        <v>6240</v>
      </c>
      <c r="S153" s="112">
        <v>37440</v>
      </c>
      <c r="T153" s="116">
        <v>123.55200000000001</v>
      </c>
      <c r="U153" s="110">
        <v>20050</v>
      </c>
      <c r="V153" s="110" t="s">
        <v>194</v>
      </c>
      <c r="W153" s="110">
        <v>365</v>
      </c>
      <c r="X153" s="280" t="s">
        <v>37</v>
      </c>
      <c r="Y153" s="280" t="s">
        <v>37</v>
      </c>
      <c r="Z153" s="280" t="s">
        <v>38</v>
      </c>
      <c r="AA153" s="280" t="s">
        <v>38</v>
      </c>
      <c r="AB153" s="280" t="s">
        <v>38</v>
      </c>
      <c r="AC153" s="280" t="s">
        <v>37</v>
      </c>
      <c r="AD153" s="281">
        <v>46510</v>
      </c>
      <c r="AE153" s="280" t="s">
        <v>39</v>
      </c>
    </row>
    <row r="154" spans="1:31">
      <c r="A154" s="3" t="s">
        <v>39</v>
      </c>
      <c r="B154" s="3">
        <v>9</v>
      </c>
      <c r="C154" s="3">
        <v>10</v>
      </c>
      <c r="D154" s="290" t="s">
        <v>416</v>
      </c>
      <c r="E154" s="337" t="s">
        <v>192</v>
      </c>
      <c r="F154" s="104" t="s">
        <v>193</v>
      </c>
      <c r="G154" s="105">
        <v>66</v>
      </c>
      <c r="H154" s="105"/>
      <c r="I154" s="105"/>
      <c r="J154" s="106">
        <v>46540</v>
      </c>
      <c r="K154" s="448">
        <v>356</v>
      </c>
      <c r="L154" s="105" t="s">
        <v>33</v>
      </c>
      <c r="M154" s="109">
        <v>0.97534246575342465</v>
      </c>
      <c r="N154" s="294"/>
      <c r="O154" s="292"/>
      <c r="P154" s="110" t="s">
        <v>39</v>
      </c>
      <c r="Q154" s="111">
        <v>46175</v>
      </c>
      <c r="R154" s="112">
        <v>17160</v>
      </c>
      <c r="S154" s="112">
        <v>102960</v>
      </c>
      <c r="T154" s="116">
        <v>339.76799999999997</v>
      </c>
      <c r="U154" s="110">
        <v>20050</v>
      </c>
      <c r="V154" s="110" t="s">
        <v>194</v>
      </c>
      <c r="W154" s="110">
        <v>365</v>
      </c>
      <c r="X154" s="280" t="s">
        <v>37</v>
      </c>
      <c r="Y154" s="280" t="s">
        <v>37</v>
      </c>
      <c r="Z154" s="280" t="s">
        <v>38</v>
      </c>
      <c r="AA154" s="280" t="s">
        <v>38</v>
      </c>
      <c r="AB154" s="280" t="s">
        <v>38</v>
      </c>
      <c r="AC154" s="280" t="s">
        <v>37</v>
      </c>
      <c r="AD154" s="281">
        <v>46510</v>
      </c>
      <c r="AE154" s="280" t="s">
        <v>39</v>
      </c>
    </row>
    <row r="155" spans="1:31">
      <c r="A155" s="3" t="s">
        <v>39</v>
      </c>
      <c r="B155" s="3">
        <v>10</v>
      </c>
      <c r="C155" s="3">
        <v>10</v>
      </c>
      <c r="D155" s="290" t="s">
        <v>586</v>
      </c>
      <c r="E155" s="291" t="s">
        <v>192</v>
      </c>
      <c r="F155" s="104" t="s">
        <v>193</v>
      </c>
      <c r="G155" s="105">
        <v>66</v>
      </c>
      <c r="H155" s="105"/>
      <c r="I155" s="105"/>
      <c r="J155" s="106">
        <v>46540</v>
      </c>
      <c r="K155" s="448">
        <v>356</v>
      </c>
      <c r="L155" s="105" t="s">
        <v>33</v>
      </c>
      <c r="M155" s="109">
        <v>0.97534246575342465</v>
      </c>
      <c r="N155" s="308"/>
      <c r="O155" s="292"/>
      <c r="P155" s="110" t="s">
        <v>39</v>
      </c>
      <c r="Q155" s="111">
        <v>46175</v>
      </c>
      <c r="R155" s="112">
        <v>17160</v>
      </c>
      <c r="S155" s="112">
        <v>102960</v>
      </c>
      <c r="T155" s="116">
        <v>339.76799999999997</v>
      </c>
      <c r="U155" s="110">
        <v>20050</v>
      </c>
      <c r="V155" s="110" t="s">
        <v>194</v>
      </c>
      <c r="W155" s="110">
        <v>365</v>
      </c>
      <c r="X155" s="280" t="s">
        <v>37</v>
      </c>
      <c r="Y155" s="280" t="s">
        <v>37</v>
      </c>
      <c r="Z155" s="280" t="s">
        <v>38</v>
      </c>
      <c r="AA155" s="280" t="s">
        <v>38</v>
      </c>
      <c r="AB155" s="280" t="s">
        <v>38</v>
      </c>
      <c r="AC155" s="280" t="s">
        <v>37</v>
      </c>
      <c r="AD155" s="281">
        <v>46510</v>
      </c>
      <c r="AE155" s="280" t="s">
        <v>39</v>
      </c>
    </row>
    <row r="156" spans="1:31">
      <c r="A156" s="3" t="s">
        <v>39</v>
      </c>
      <c r="B156" s="3">
        <v>11</v>
      </c>
      <c r="C156" s="3">
        <v>10</v>
      </c>
      <c r="D156" s="290" t="s">
        <v>180</v>
      </c>
      <c r="E156" s="461" t="s">
        <v>192</v>
      </c>
      <c r="F156" s="104" t="s">
        <v>193</v>
      </c>
      <c r="G156" s="105">
        <v>66</v>
      </c>
      <c r="H156" s="105"/>
      <c r="I156" s="105"/>
      <c r="J156" s="106">
        <v>46540</v>
      </c>
      <c r="K156" s="448">
        <v>356</v>
      </c>
      <c r="L156" s="105" t="s">
        <v>33</v>
      </c>
      <c r="M156" s="109">
        <v>0.97534246575342465</v>
      </c>
      <c r="N156" s="308"/>
      <c r="O156" s="292"/>
      <c r="P156" s="110" t="s">
        <v>39</v>
      </c>
      <c r="Q156" s="111">
        <v>46175</v>
      </c>
      <c r="R156" s="112">
        <v>17160</v>
      </c>
      <c r="S156" s="112">
        <v>102960</v>
      </c>
      <c r="T156" s="116">
        <v>339.76799999999997</v>
      </c>
      <c r="U156" s="110">
        <v>20050</v>
      </c>
      <c r="V156" s="110" t="s">
        <v>194</v>
      </c>
      <c r="W156" s="110">
        <v>365</v>
      </c>
      <c r="X156" s="280" t="s">
        <v>37</v>
      </c>
      <c r="Y156" s="280" t="s">
        <v>37</v>
      </c>
      <c r="Z156" s="280" t="s">
        <v>38</v>
      </c>
      <c r="AA156" s="280" t="s">
        <v>38</v>
      </c>
      <c r="AB156" s="280" t="s">
        <v>38</v>
      </c>
      <c r="AC156" s="280" t="s">
        <v>37</v>
      </c>
      <c r="AD156" s="281">
        <v>46510</v>
      </c>
      <c r="AE156" s="280" t="s">
        <v>39</v>
      </c>
    </row>
    <row r="157" spans="1:31">
      <c r="A157" s="3" t="s">
        <v>39</v>
      </c>
      <c r="B157" s="3">
        <v>12</v>
      </c>
      <c r="C157" s="3">
        <v>10</v>
      </c>
      <c r="D157" s="290" t="s">
        <v>686</v>
      </c>
      <c r="E157" s="303" t="s">
        <v>192</v>
      </c>
      <c r="F157" s="104" t="s">
        <v>193</v>
      </c>
      <c r="G157" s="105">
        <v>13</v>
      </c>
      <c r="H157" s="105"/>
      <c r="I157" s="105"/>
      <c r="J157" s="106">
        <v>46540</v>
      </c>
      <c r="K157" s="448">
        <v>356</v>
      </c>
      <c r="L157" s="105" t="s">
        <v>33</v>
      </c>
      <c r="M157" s="109">
        <v>0.97534246575342465</v>
      </c>
      <c r="N157" s="308"/>
      <c r="O157" s="292"/>
      <c r="P157" s="110" t="s">
        <v>39</v>
      </c>
      <c r="Q157" s="111">
        <v>46175</v>
      </c>
      <c r="R157" s="112">
        <v>3380</v>
      </c>
      <c r="S157" s="112">
        <v>20280</v>
      </c>
      <c r="T157" s="116">
        <v>66.924000000000007</v>
      </c>
      <c r="U157" s="110">
        <v>20050</v>
      </c>
      <c r="V157" s="110" t="s">
        <v>194</v>
      </c>
      <c r="W157" s="110">
        <v>365</v>
      </c>
      <c r="X157" s="280" t="s">
        <v>37</v>
      </c>
      <c r="Y157" s="280" t="s">
        <v>37</v>
      </c>
      <c r="Z157" s="280" t="s">
        <v>38</v>
      </c>
      <c r="AA157" s="280" t="s">
        <v>38</v>
      </c>
      <c r="AB157" s="280" t="s">
        <v>38</v>
      </c>
      <c r="AC157" s="280" t="s">
        <v>37</v>
      </c>
      <c r="AD157" s="281">
        <v>46510</v>
      </c>
      <c r="AE157" s="280" t="s">
        <v>39</v>
      </c>
    </row>
    <row r="158" spans="1:31">
      <c r="A158" s="3" t="s">
        <v>39</v>
      </c>
      <c r="B158" s="3">
        <v>13</v>
      </c>
      <c r="C158" s="3">
        <v>10</v>
      </c>
      <c r="D158" s="290" t="s">
        <v>690</v>
      </c>
      <c r="E158" s="320" t="s">
        <v>192</v>
      </c>
      <c r="F158" s="104" t="s">
        <v>193</v>
      </c>
      <c r="G158" s="105">
        <v>42</v>
      </c>
      <c r="H158" s="105"/>
      <c r="I158" s="105"/>
      <c r="J158" s="106">
        <v>46540</v>
      </c>
      <c r="K158" s="448">
        <v>356</v>
      </c>
      <c r="L158" s="105" t="s">
        <v>33</v>
      </c>
      <c r="M158" s="109">
        <v>0.97534246575342465</v>
      </c>
      <c r="N158" s="308"/>
      <c r="O158" s="466"/>
      <c r="P158" s="110" t="s">
        <v>39</v>
      </c>
      <c r="Q158" s="111">
        <v>46175</v>
      </c>
      <c r="R158" s="112">
        <v>10920</v>
      </c>
      <c r="S158" s="112">
        <v>65520</v>
      </c>
      <c r="T158" s="116">
        <v>216.21600000000001</v>
      </c>
      <c r="U158" s="110">
        <v>20050</v>
      </c>
      <c r="V158" s="110" t="s">
        <v>194</v>
      </c>
      <c r="W158" s="110">
        <v>365</v>
      </c>
      <c r="X158" s="280" t="s">
        <v>37</v>
      </c>
      <c r="Y158" s="280" t="s">
        <v>37</v>
      </c>
      <c r="Z158" s="280" t="s">
        <v>38</v>
      </c>
      <c r="AA158" s="280" t="s">
        <v>38</v>
      </c>
      <c r="AB158" s="280" t="s">
        <v>38</v>
      </c>
      <c r="AC158" s="280" t="s">
        <v>37</v>
      </c>
      <c r="AD158" s="281">
        <v>46510</v>
      </c>
      <c r="AE158" s="280" t="s">
        <v>39</v>
      </c>
    </row>
    <row r="159" spans="1:31">
      <c r="A159" s="3" t="s">
        <v>39</v>
      </c>
      <c r="B159" s="3">
        <v>14</v>
      </c>
      <c r="C159" s="3">
        <v>10</v>
      </c>
      <c r="D159" s="290" t="s">
        <v>423</v>
      </c>
      <c r="E159" s="291" t="s">
        <v>192</v>
      </c>
      <c r="F159" s="104" t="s">
        <v>193</v>
      </c>
      <c r="G159" s="105">
        <v>60</v>
      </c>
      <c r="H159" s="105"/>
      <c r="I159" s="105"/>
      <c r="J159" s="106">
        <v>46541</v>
      </c>
      <c r="K159" s="448">
        <v>357</v>
      </c>
      <c r="L159" s="105" t="s">
        <v>33</v>
      </c>
      <c r="M159" s="109">
        <v>0.9780821917808219</v>
      </c>
      <c r="N159" s="343"/>
      <c r="O159" s="105"/>
      <c r="P159" s="110" t="s">
        <v>39</v>
      </c>
      <c r="Q159" s="111">
        <v>46176</v>
      </c>
      <c r="R159" s="112">
        <v>15600</v>
      </c>
      <c r="S159" s="112">
        <v>93600</v>
      </c>
      <c r="T159" s="116">
        <v>308.88</v>
      </c>
      <c r="U159" s="110">
        <v>20050</v>
      </c>
      <c r="V159" s="110" t="s">
        <v>194</v>
      </c>
      <c r="W159" s="110">
        <v>365</v>
      </c>
      <c r="X159" s="280" t="s">
        <v>37</v>
      </c>
      <c r="Y159" s="280" t="s">
        <v>37</v>
      </c>
      <c r="Z159" s="280" t="s">
        <v>38</v>
      </c>
      <c r="AA159" s="280" t="s">
        <v>38</v>
      </c>
      <c r="AB159" s="280" t="s">
        <v>38</v>
      </c>
      <c r="AC159" s="280" t="s">
        <v>37</v>
      </c>
      <c r="AD159" s="281">
        <v>46511</v>
      </c>
      <c r="AE159" s="280" t="s">
        <v>39</v>
      </c>
    </row>
    <row r="160" spans="1:31">
      <c r="A160" s="3" t="s">
        <v>39</v>
      </c>
      <c r="B160" s="3">
        <v>15</v>
      </c>
      <c r="C160" s="3">
        <v>20</v>
      </c>
      <c r="D160" s="290" t="s">
        <v>789</v>
      </c>
      <c r="E160" s="574" t="s">
        <v>192</v>
      </c>
      <c r="F160" s="104" t="s">
        <v>193</v>
      </c>
      <c r="G160" s="105">
        <v>1</v>
      </c>
      <c r="H160" s="105"/>
      <c r="I160" s="105"/>
      <c r="J160" s="106">
        <v>46541</v>
      </c>
      <c r="K160" s="448">
        <v>357</v>
      </c>
      <c r="L160" s="105" t="s">
        <v>33</v>
      </c>
      <c r="M160" s="109">
        <v>0.9780821917808219</v>
      </c>
      <c r="N160" s="343"/>
      <c r="O160" s="466" t="s">
        <v>34</v>
      </c>
      <c r="P160" s="110" t="s">
        <v>35</v>
      </c>
      <c r="Q160" s="111">
        <v>46176</v>
      </c>
      <c r="R160" s="112">
        <v>260</v>
      </c>
      <c r="S160" s="112">
        <v>1560</v>
      </c>
      <c r="T160" s="116">
        <v>5.1479999999999997</v>
      </c>
      <c r="U160" s="110">
        <v>20050</v>
      </c>
      <c r="V160" s="110" t="s">
        <v>194</v>
      </c>
      <c r="W160" s="110">
        <v>365</v>
      </c>
      <c r="X160" s="280" t="s">
        <v>37</v>
      </c>
      <c r="Y160" s="280" t="s">
        <v>37</v>
      </c>
      <c r="Z160" s="280" t="s">
        <v>38</v>
      </c>
      <c r="AA160" s="280" t="s">
        <v>38</v>
      </c>
      <c r="AB160" s="280" t="s">
        <v>38</v>
      </c>
      <c r="AC160" s="280" t="s">
        <v>37</v>
      </c>
      <c r="AD160" s="281">
        <v>46511</v>
      </c>
      <c r="AE160" s="280" t="s">
        <v>39</v>
      </c>
    </row>
    <row r="161" spans="1:31">
      <c r="A161" s="3" t="s">
        <v>39</v>
      </c>
      <c r="B161" s="3">
        <v>16</v>
      </c>
      <c r="C161" s="3">
        <v>10</v>
      </c>
      <c r="D161" s="290" t="s">
        <v>527</v>
      </c>
      <c r="E161" s="330" t="s">
        <v>192</v>
      </c>
      <c r="F161" s="104" t="s">
        <v>193</v>
      </c>
      <c r="G161" s="105">
        <v>95</v>
      </c>
      <c r="H161" s="105"/>
      <c r="I161" s="105"/>
      <c r="J161" s="106">
        <v>46543</v>
      </c>
      <c r="K161" s="448">
        <v>359</v>
      </c>
      <c r="L161" s="105" t="s">
        <v>33</v>
      </c>
      <c r="M161" s="109">
        <v>0.98356164383561639</v>
      </c>
      <c r="N161" s="294"/>
      <c r="O161" s="292"/>
      <c r="P161" s="110" t="s">
        <v>39</v>
      </c>
      <c r="Q161" s="111">
        <v>46178</v>
      </c>
      <c r="R161" s="112">
        <v>24700</v>
      </c>
      <c r="S161" s="112">
        <v>148200</v>
      </c>
      <c r="T161" s="116">
        <v>489.06</v>
      </c>
      <c r="U161" s="110">
        <v>20050</v>
      </c>
      <c r="V161" s="110" t="s">
        <v>194</v>
      </c>
      <c r="W161" s="110">
        <v>365</v>
      </c>
      <c r="X161" s="280" t="s">
        <v>37</v>
      </c>
      <c r="Y161" s="280" t="s">
        <v>37</v>
      </c>
      <c r="Z161" s="280" t="s">
        <v>38</v>
      </c>
      <c r="AA161" s="280" t="s">
        <v>38</v>
      </c>
      <c r="AB161" s="280" t="s">
        <v>38</v>
      </c>
      <c r="AC161" s="280" t="s">
        <v>37</v>
      </c>
      <c r="AD161" s="281">
        <v>46513</v>
      </c>
      <c r="AE161" s="280" t="s">
        <v>39</v>
      </c>
    </row>
    <row r="162" spans="1:31">
      <c r="A162" s="3" t="s">
        <v>39</v>
      </c>
      <c r="B162" s="3">
        <v>17</v>
      </c>
      <c r="C162" s="3">
        <v>10</v>
      </c>
      <c r="D162" s="290" t="s">
        <v>2739</v>
      </c>
      <c r="E162" s="303" t="s">
        <v>192</v>
      </c>
      <c r="F162" s="104" t="s">
        <v>193</v>
      </c>
      <c r="G162" s="105">
        <v>33</v>
      </c>
      <c r="H162" s="105"/>
      <c r="I162" s="105"/>
      <c r="J162" s="106">
        <v>46543</v>
      </c>
      <c r="K162" s="448">
        <v>359</v>
      </c>
      <c r="L162" s="105" t="s">
        <v>33</v>
      </c>
      <c r="M162" s="109">
        <v>0.98356164383561639</v>
      </c>
      <c r="N162" s="343"/>
      <c r="O162" s="292"/>
      <c r="P162" s="110" t="s">
        <v>39</v>
      </c>
      <c r="Q162" s="111">
        <v>46178</v>
      </c>
      <c r="R162" s="112">
        <v>8580</v>
      </c>
      <c r="S162" s="112">
        <v>51480</v>
      </c>
      <c r="T162" s="116">
        <v>169.88399999999999</v>
      </c>
      <c r="U162" s="110">
        <v>20050</v>
      </c>
      <c r="V162" s="110" t="s">
        <v>194</v>
      </c>
      <c r="W162" s="110">
        <v>365</v>
      </c>
      <c r="X162" s="280" t="s">
        <v>37</v>
      </c>
      <c r="Y162" s="280" t="s">
        <v>37</v>
      </c>
      <c r="Z162" s="280" t="s">
        <v>38</v>
      </c>
      <c r="AA162" s="280" t="s">
        <v>38</v>
      </c>
      <c r="AB162" s="280" t="s">
        <v>38</v>
      </c>
      <c r="AC162" s="280" t="s">
        <v>37</v>
      </c>
      <c r="AD162" s="281">
        <v>46513</v>
      </c>
      <c r="AE162" s="280" t="s">
        <v>39</v>
      </c>
    </row>
    <row r="163" spans="1:31">
      <c r="A163" s="3" t="s">
        <v>39</v>
      </c>
      <c r="B163" s="3">
        <v>18</v>
      </c>
      <c r="C163" s="3">
        <v>10</v>
      </c>
      <c r="D163" s="290" t="s">
        <v>149</v>
      </c>
      <c r="E163" s="483" t="s">
        <v>192</v>
      </c>
      <c r="F163" s="104" t="s">
        <v>193</v>
      </c>
      <c r="G163" s="105">
        <v>54</v>
      </c>
      <c r="H163" s="105"/>
      <c r="I163" s="105"/>
      <c r="J163" s="106">
        <v>46544</v>
      </c>
      <c r="K163" s="448">
        <v>360</v>
      </c>
      <c r="L163" s="105" t="s">
        <v>33</v>
      </c>
      <c r="M163" s="109">
        <v>0.98630136986301364</v>
      </c>
      <c r="N163" s="294"/>
      <c r="O163" s="292"/>
      <c r="P163" s="110" t="s">
        <v>39</v>
      </c>
      <c r="Q163" s="111">
        <v>46179</v>
      </c>
      <c r="R163" s="112">
        <v>14040</v>
      </c>
      <c r="S163" s="112">
        <v>84240</v>
      </c>
      <c r="T163" s="116">
        <v>277.99200000000002</v>
      </c>
      <c r="U163" s="110">
        <v>20050</v>
      </c>
      <c r="V163" s="110" t="s">
        <v>194</v>
      </c>
      <c r="W163" s="110">
        <v>365</v>
      </c>
      <c r="X163" s="280" t="s">
        <v>37</v>
      </c>
      <c r="Y163" s="280" t="s">
        <v>37</v>
      </c>
      <c r="Z163" s="280" t="s">
        <v>38</v>
      </c>
      <c r="AA163" s="280" t="s">
        <v>38</v>
      </c>
      <c r="AB163" s="280" t="s">
        <v>38</v>
      </c>
      <c r="AC163" s="280" t="s">
        <v>37</v>
      </c>
      <c r="AD163" s="281">
        <v>46514</v>
      </c>
      <c r="AE163" s="280" t="s">
        <v>39</v>
      </c>
    </row>
    <row r="164" spans="1:31">
      <c r="A164" s="3" t="s">
        <v>39</v>
      </c>
      <c r="B164" s="3">
        <v>19</v>
      </c>
      <c r="C164" s="3">
        <v>10</v>
      </c>
      <c r="D164" s="290" t="s">
        <v>151</v>
      </c>
      <c r="E164" s="344" t="s">
        <v>192</v>
      </c>
      <c r="F164" s="104" t="s">
        <v>193</v>
      </c>
      <c r="G164" s="105">
        <v>54</v>
      </c>
      <c r="H164" s="105"/>
      <c r="I164" s="105"/>
      <c r="J164" s="274">
        <v>46544</v>
      </c>
      <c r="K164" s="448">
        <v>360</v>
      </c>
      <c r="L164" s="105" t="s">
        <v>33</v>
      </c>
      <c r="M164" s="109">
        <v>0.98630136986301364</v>
      </c>
      <c r="N164" s="343"/>
      <c r="O164" s="292"/>
      <c r="P164" s="110" t="s">
        <v>39</v>
      </c>
      <c r="Q164" s="111">
        <v>46179</v>
      </c>
      <c r="R164" s="112">
        <v>14040</v>
      </c>
      <c r="S164" s="112">
        <v>84240</v>
      </c>
      <c r="T164" s="116">
        <v>277.99200000000002</v>
      </c>
      <c r="U164" s="110">
        <v>20050</v>
      </c>
      <c r="V164" s="110" t="s">
        <v>194</v>
      </c>
      <c r="W164" s="110">
        <v>365</v>
      </c>
      <c r="X164" s="280" t="s">
        <v>37</v>
      </c>
      <c r="Y164" s="280" t="s">
        <v>37</v>
      </c>
      <c r="Z164" s="280" t="s">
        <v>38</v>
      </c>
      <c r="AA164" s="280" t="s">
        <v>38</v>
      </c>
      <c r="AB164" s="280" t="s">
        <v>38</v>
      </c>
      <c r="AC164" s="280" t="s">
        <v>37</v>
      </c>
      <c r="AD164" s="281">
        <v>46514</v>
      </c>
      <c r="AE164" s="280" t="s">
        <v>39</v>
      </c>
    </row>
    <row r="165" spans="1:31">
      <c r="A165" s="3" t="s">
        <v>39</v>
      </c>
      <c r="B165" s="3">
        <v>20</v>
      </c>
      <c r="C165" s="3">
        <v>10</v>
      </c>
      <c r="D165" s="290" t="s">
        <v>525</v>
      </c>
      <c r="E165" s="331" t="s">
        <v>192</v>
      </c>
      <c r="F165" s="104" t="s">
        <v>193</v>
      </c>
      <c r="G165" s="105">
        <v>75</v>
      </c>
      <c r="H165" s="105"/>
      <c r="I165" s="105"/>
      <c r="J165" s="106">
        <v>46544</v>
      </c>
      <c r="K165" s="448">
        <v>360</v>
      </c>
      <c r="L165" s="105" t="s">
        <v>33</v>
      </c>
      <c r="M165" s="109">
        <v>0.98630136986301364</v>
      </c>
      <c r="N165" s="294"/>
      <c r="O165" s="292"/>
      <c r="P165" s="110" t="s">
        <v>39</v>
      </c>
      <c r="Q165" s="111">
        <v>46179</v>
      </c>
      <c r="R165" s="112">
        <v>19500</v>
      </c>
      <c r="S165" s="112">
        <v>117000</v>
      </c>
      <c r="T165" s="116">
        <v>386.1</v>
      </c>
      <c r="U165" s="110">
        <v>20050</v>
      </c>
      <c r="V165" s="110" t="s">
        <v>194</v>
      </c>
      <c r="W165" s="110">
        <v>365</v>
      </c>
      <c r="X165" s="280" t="s">
        <v>37</v>
      </c>
      <c r="Y165" s="280" t="s">
        <v>37</v>
      </c>
      <c r="Z165" s="280" t="s">
        <v>38</v>
      </c>
      <c r="AA165" s="280" t="s">
        <v>38</v>
      </c>
      <c r="AB165" s="280" t="s">
        <v>38</v>
      </c>
      <c r="AC165" s="280" t="s">
        <v>37</v>
      </c>
      <c r="AD165" s="281">
        <v>46514</v>
      </c>
      <c r="AE165" s="280" t="s">
        <v>39</v>
      </c>
    </row>
    <row r="166" spans="1:31">
      <c r="A166" s="3" t="s">
        <v>39</v>
      </c>
      <c r="B166" s="3">
        <v>21</v>
      </c>
      <c r="C166" s="3">
        <v>10</v>
      </c>
      <c r="D166" s="290" t="s">
        <v>625</v>
      </c>
      <c r="E166" s="335" t="s">
        <v>192</v>
      </c>
      <c r="F166" s="104" t="s">
        <v>193</v>
      </c>
      <c r="G166" s="105">
        <v>117</v>
      </c>
      <c r="H166" s="105"/>
      <c r="I166" s="105"/>
      <c r="J166" s="106">
        <v>46544</v>
      </c>
      <c r="K166" s="448">
        <v>360</v>
      </c>
      <c r="L166" s="105" t="s">
        <v>33</v>
      </c>
      <c r="M166" s="109">
        <v>0.98630136986301364</v>
      </c>
      <c r="N166" s="294"/>
      <c r="O166" s="460"/>
      <c r="P166" s="110" t="s">
        <v>39</v>
      </c>
      <c r="Q166" s="111">
        <v>46179</v>
      </c>
      <c r="R166" s="112">
        <v>30420</v>
      </c>
      <c r="S166" s="112">
        <v>182520</v>
      </c>
      <c r="T166" s="116">
        <v>602.31600000000003</v>
      </c>
      <c r="U166" s="110">
        <v>20050</v>
      </c>
      <c r="V166" s="110" t="s">
        <v>194</v>
      </c>
      <c r="W166" s="110">
        <v>365</v>
      </c>
      <c r="X166" s="280" t="s">
        <v>37</v>
      </c>
      <c r="Y166" s="280" t="s">
        <v>37</v>
      </c>
      <c r="Z166" s="280" t="s">
        <v>38</v>
      </c>
      <c r="AA166" s="280" t="s">
        <v>38</v>
      </c>
      <c r="AB166" s="280" t="s">
        <v>38</v>
      </c>
      <c r="AC166" s="280" t="s">
        <v>37</v>
      </c>
      <c r="AD166" s="281">
        <v>46514</v>
      </c>
      <c r="AE166" s="280" t="s">
        <v>39</v>
      </c>
    </row>
    <row r="167" spans="1:31">
      <c r="A167" s="3" t="s">
        <v>39</v>
      </c>
      <c r="B167" s="3">
        <v>22</v>
      </c>
      <c r="C167" s="3">
        <v>10</v>
      </c>
      <c r="D167" s="290" t="s">
        <v>326</v>
      </c>
      <c r="E167" s="327" t="s">
        <v>192</v>
      </c>
      <c r="F167" s="104" t="s">
        <v>193</v>
      </c>
      <c r="G167" s="105">
        <v>38</v>
      </c>
      <c r="H167" s="105"/>
      <c r="I167" s="105"/>
      <c r="J167" s="106">
        <v>46544</v>
      </c>
      <c r="K167" s="448">
        <v>360</v>
      </c>
      <c r="L167" s="105" t="s">
        <v>33</v>
      </c>
      <c r="M167" s="109">
        <v>0.98630136986301364</v>
      </c>
      <c r="N167" s="294"/>
      <c r="O167" s="292"/>
      <c r="P167" s="110" t="s">
        <v>39</v>
      </c>
      <c r="Q167" s="111">
        <v>46179</v>
      </c>
      <c r="R167" s="112">
        <v>9880</v>
      </c>
      <c r="S167" s="112">
        <v>59280</v>
      </c>
      <c r="T167" s="116">
        <v>195.624</v>
      </c>
      <c r="U167" s="110">
        <v>20050</v>
      </c>
      <c r="V167" s="110" t="s">
        <v>194</v>
      </c>
      <c r="W167" s="110">
        <v>365</v>
      </c>
      <c r="X167" s="280" t="s">
        <v>37</v>
      </c>
      <c r="Y167" s="280" t="s">
        <v>37</v>
      </c>
      <c r="Z167" s="280" t="s">
        <v>38</v>
      </c>
      <c r="AA167" s="280" t="s">
        <v>38</v>
      </c>
      <c r="AB167" s="280" t="s">
        <v>38</v>
      </c>
      <c r="AC167" s="280" t="s">
        <v>37</v>
      </c>
      <c r="AD167" s="281">
        <v>46514</v>
      </c>
      <c r="AE167" s="280" t="s">
        <v>39</v>
      </c>
    </row>
    <row r="168" spans="1:31">
      <c r="A168" s="3" t="s">
        <v>39</v>
      </c>
      <c r="B168" s="3">
        <v>23</v>
      </c>
      <c r="C168" s="3">
        <v>10</v>
      </c>
      <c r="D168" s="290" t="s">
        <v>720</v>
      </c>
      <c r="E168" s="328" t="s">
        <v>192</v>
      </c>
      <c r="F168" s="104" t="s">
        <v>193</v>
      </c>
      <c r="G168" s="105">
        <v>61</v>
      </c>
      <c r="H168" s="105"/>
      <c r="I168" s="105"/>
      <c r="J168" s="106">
        <v>46544</v>
      </c>
      <c r="K168" s="448">
        <v>360</v>
      </c>
      <c r="L168" s="105" t="s">
        <v>33</v>
      </c>
      <c r="M168" s="109">
        <v>0.98630136986301364</v>
      </c>
      <c r="N168" s="343"/>
      <c r="O168" s="105"/>
      <c r="P168" s="110" t="s">
        <v>39</v>
      </c>
      <c r="Q168" s="111">
        <v>46179</v>
      </c>
      <c r="R168" s="112">
        <v>15860</v>
      </c>
      <c r="S168" s="112">
        <v>95160</v>
      </c>
      <c r="T168" s="116">
        <v>314.02800000000002</v>
      </c>
      <c r="U168" s="110">
        <v>20050</v>
      </c>
      <c r="V168" s="110" t="s">
        <v>194</v>
      </c>
      <c r="W168" s="110">
        <v>365</v>
      </c>
      <c r="X168" s="280" t="s">
        <v>37</v>
      </c>
      <c r="Y168" s="280" t="s">
        <v>37</v>
      </c>
      <c r="Z168" s="280" t="s">
        <v>38</v>
      </c>
      <c r="AA168" s="280" t="s">
        <v>38</v>
      </c>
      <c r="AB168" s="280" t="s">
        <v>38</v>
      </c>
      <c r="AC168" s="280" t="s">
        <v>37</v>
      </c>
      <c r="AD168" s="281">
        <v>46514</v>
      </c>
      <c r="AE168" s="280" t="s">
        <v>39</v>
      </c>
    </row>
    <row r="169" spans="1:31">
      <c r="A169" s="3" t="s">
        <v>39</v>
      </c>
      <c r="B169" s="3">
        <v>24</v>
      </c>
      <c r="C169" s="3">
        <v>10</v>
      </c>
      <c r="D169" s="290" t="s">
        <v>719</v>
      </c>
      <c r="E169" s="303" t="s">
        <v>192</v>
      </c>
      <c r="F169" s="104" t="s">
        <v>193</v>
      </c>
      <c r="G169" s="105">
        <v>61</v>
      </c>
      <c r="H169" s="105"/>
      <c r="I169" s="105"/>
      <c r="J169" s="106">
        <v>46544</v>
      </c>
      <c r="K169" s="448">
        <v>360</v>
      </c>
      <c r="L169" s="105" t="s">
        <v>33</v>
      </c>
      <c r="M169" s="109">
        <v>0.98630136986301364</v>
      </c>
      <c r="N169" s="343"/>
      <c r="O169" s="292"/>
      <c r="P169" s="110" t="s">
        <v>39</v>
      </c>
      <c r="Q169" s="111">
        <v>46179</v>
      </c>
      <c r="R169" s="112">
        <v>15860</v>
      </c>
      <c r="S169" s="112">
        <v>95160</v>
      </c>
      <c r="T169" s="116">
        <v>314.02800000000002</v>
      </c>
      <c r="U169" s="110">
        <v>20050</v>
      </c>
      <c r="V169" s="110" t="s">
        <v>194</v>
      </c>
      <c r="W169" s="110">
        <v>365</v>
      </c>
      <c r="X169" s="280" t="s">
        <v>37</v>
      </c>
      <c r="Y169" s="280" t="s">
        <v>37</v>
      </c>
      <c r="Z169" s="280" t="s">
        <v>38</v>
      </c>
      <c r="AA169" s="280" t="s">
        <v>38</v>
      </c>
      <c r="AB169" s="280" t="s">
        <v>38</v>
      </c>
      <c r="AC169" s="280" t="s">
        <v>37</v>
      </c>
      <c r="AD169" s="281">
        <v>46514</v>
      </c>
      <c r="AE169" s="280" t="s">
        <v>39</v>
      </c>
    </row>
    <row r="170" spans="1:31">
      <c r="A170" s="3" t="s">
        <v>39</v>
      </c>
      <c r="B170" s="3">
        <v>25</v>
      </c>
      <c r="C170" s="3">
        <v>10</v>
      </c>
      <c r="D170" s="290" t="s">
        <v>713</v>
      </c>
      <c r="E170" s="303" t="s">
        <v>192</v>
      </c>
      <c r="F170" s="104" t="s">
        <v>193</v>
      </c>
      <c r="G170" s="105">
        <v>61</v>
      </c>
      <c r="H170" s="105"/>
      <c r="I170" s="105"/>
      <c r="J170" s="106">
        <v>46544</v>
      </c>
      <c r="K170" s="448">
        <v>360</v>
      </c>
      <c r="L170" s="105" t="s">
        <v>33</v>
      </c>
      <c r="M170" s="109">
        <v>0.98630136986301364</v>
      </c>
      <c r="N170" s="343"/>
      <c r="O170" s="292"/>
      <c r="P170" s="110" t="s">
        <v>39</v>
      </c>
      <c r="Q170" s="111">
        <v>46179</v>
      </c>
      <c r="R170" s="112">
        <v>15860</v>
      </c>
      <c r="S170" s="112">
        <v>95160</v>
      </c>
      <c r="T170" s="116">
        <v>314.02800000000002</v>
      </c>
      <c r="U170" s="110">
        <v>20050</v>
      </c>
      <c r="V170" s="110" t="s">
        <v>194</v>
      </c>
      <c r="W170" s="110">
        <v>365</v>
      </c>
      <c r="X170" s="280" t="s">
        <v>37</v>
      </c>
      <c r="Y170" s="280" t="s">
        <v>37</v>
      </c>
      <c r="Z170" s="280" t="s">
        <v>38</v>
      </c>
      <c r="AA170" s="280" t="s">
        <v>38</v>
      </c>
      <c r="AB170" s="280" t="s">
        <v>38</v>
      </c>
      <c r="AC170" s="280" t="s">
        <v>37</v>
      </c>
      <c r="AD170" s="281">
        <v>46514</v>
      </c>
      <c r="AE170" s="280" t="s">
        <v>39</v>
      </c>
    </row>
    <row r="171" spans="1:31">
      <c r="A171" s="3" t="s">
        <v>39</v>
      </c>
      <c r="B171" s="3">
        <v>26</v>
      </c>
      <c r="C171" s="3">
        <v>10</v>
      </c>
      <c r="D171" s="290" t="s">
        <v>2481</v>
      </c>
      <c r="E171" s="323" t="s">
        <v>192</v>
      </c>
      <c r="F171" s="104" t="s">
        <v>193</v>
      </c>
      <c r="G171" s="105">
        <v>47</v>
      </c>
      <c r="H171" s="105"/>
      <c r="I171" s="105"/>
      <c r="J171" s="106">
        <v>46544</v>
      </c>
      <c r="K171" s="448">
        <v>360</v>
      </c>
      <c r="L171" s="105" t="s">
        <v>33</v>
      </c>
      <c r="M171" s="109">
        <v>0.98630136986301364</v>
      </c>
      <c r="N171" s="294"/>
      <c r="O171" s="292"/>
      <c r="P171" s="110" t="s">
        <v>39</v>
      </c>
      <c r="Q171" s="111">
        <v>46179</v>
      </c>
      <c r="R171" s="112">
        <v>12220</v>
      </c>
      <c r="S171" s="112">
        <v>73320</v>
      </c>
      <c r="T171" s="116">
        <v>241.95599999999999</v>
      </c>
      <c r="U171" s="110">
        <v>20050</v>
      </c>
      <c r="V171" s="110" t="s">
        <v>194</v>
      </c>
      <c r="W171" s="110">
        <v>365</v>
      </c>
      <c r="X171" s="280" t="s">
        <v>37</v>
      </c>
      <c r="Y171" s="280" t="s">
        <v>37</v>
      </c>
      <c r="Z171" s="280" t="s">
        <v>38</v>
      </c>
      <c r="AA171" s="280" t="s">
        <v>38</v>
      </c>
      <c r="AB171" s="280" t="s">
        <v>38</v>
      </c>
      <c r="AC171" s="280" t="s">
        <v>37</v>
      </c>
      <c r="AD171" s="281">
        <v>46514</v>
      </c>
      <c r="AE171" s="280" t="s">
        <v>39</v>
      </c>
    </row>
    <row r="172" spans="1:31">
      <c r="A172" s="3" t="s">
        <v>39</v>
      </c>
      <c r="B172" s="3">
        <v>27</v>
      </c>
      <c r="C172" s="3">
        <v>10</v>
      </c>
      <c r="D172" s="290" t="s">
        <v>2564</v>
      </c>
      <c r="E172" s="291" t="s">
        <v>192</v>
      </c>
      <c r="F172" s="104" t="s">
        <v>193</v>
      </c>
      <c r="G172" s="105">
        <v>47</v>
      </c>
      <c r="H172" s="105"/>
      <c r="I172" s="105"/>
      <c r="J172" s="106">
        <v>46544</v>
      </c>
      <c r="K172" s="448">
        <v>360</v>
      </c>
      <c r="L172" s="105" t="s">
        <v>33</v>
      </c>
      <c r="M172" s="109">
        <v>0.98630136986301364</v>
      </c>
      <c r="N172" s="294"/>
      <c r="O172" s="292"/>
      <c r="P172" s="110" t="s">
        <v>39</v>
      </c>
      <c r="Q172" s="111">
        <v>46179</v>
      </c>
      <c r="R172" s="112">
        <v>12220</v>
      </c>
      <c r="S172" s="112">
        <v>73320</v>
      </c>
      <c r="T172" s="116">
        <v>241.95599999999999</v>
      </c>
      <c r="U172" s="110">
        <v>20050</v>
      </c>
      <c r="V172" s="110" t="s">
        <v>194</v>
      </c>
      <c r="W172" s="110">
        <v>365</v>
      </c>
      <c r="X172" s="280" t="s">
        <v>37</v>
      </c>
      <c r="Y172" s="280" t="s">
        <v>37</v>
      </c>
      <c r="Z172" s="280" t="s">
        <v>38</v>
      </c>
      <c r="AA172" s="280" t="s">
        <v>38</v>
      </c>
      <c r="AB172" s="280" t="s">
        <v>38</v>
      </c>
      <c r="AC172" s="280" t="s">
        <v>37</v>
      </c>
      <c r="AD172" s="281">
        <v>46514</v>
      </c>
      <c r="AE172" s="280" t="s">
        <v>39</v>
      </c>
    </row>
    <row r="173" spans="1:31">
      <c r="A173" s="3" t="s">
        <v>39</v>
      </c>
      <c r="B173" s="3">
        <v>28</v>
      </c>
      <c r="C173" s="3">
        <v>10</v>
      </c>
      <c r="D173" s="290" t="s">
        <v>154</v>
      </c>
      <c r="E173" s="494" t="s">
        <v>192</v>
      </c>
      <c r="F173" s="104" t="s">
        <v>193</v>
      </c>
      <c r="G173" s="105">
        <v>54</v>
      </c>
      <c r="H173" s="105"/>
      <c r="I173" s="105"/>
      <c r="J173" s="106">
        <v>46545</v>
      </c>
      <c r="K173" s="448">
        <v>361</v>
      </c>
      <c r="L173" s="105" t="s">
        <v>33</v>
      </c>
      <c r="M173" s="109">
        <v>0.989041095890411</v>
      </c>
      <c r="N173" s="294" t="s">
        <v>2819</v>
      </c>
      <c r="O173" s="292"/>
      <c r="P173" s="110" t="s">
        <v>39</v>
      </c>
      <c r="Q173" s="111">
        <v>46180</v>
      </c>
      <c r="R173" s="112">
        <v>14040</v>
      </c>
      <c r="S173" s="112">
        <v>84240</v>
      </c>
      <c r="T173" s="116">
        <v>277.99200000000002</v>
      </c>
      <c r="U173" s="110">
        <v>20050</v>
      </c>
      <c r="V173" s="110" t="s">
        <v>194</v>
      </c>
      <c r="W173" s="110">
        <v>365</v>
      </c>
      <c r="X173" s="280" t="s">
        <v>37</v>
      </c>
      <c r="Y173" s="280" t="s">
        <v>37</v>
      </c>
      <c r="Z173" s="280" t="s">
        <v>38</v>
      </c>
      <c r="AA173" s="280" t="s">
        <v>38</v>
      </c>
      <c r="AB173" s="280" t="s">
        <v>38</v>
      </c>
      <c r="AC173" s="280" t="s">
        <v>37</v>
      </c>
      <c r="AD173" s="281">
        <v>46515</v>
      </c>
      <c r="AE173" s="280" t="s">
        <v>39</v>
      </c>
    </row>
    <row r="174" spans="1:31">
      <c r="A174" s="3" t="s">
        <v>39</v>
      </c>
      <c r="B174" s="3">
        <v>29</v>
      </c>
      <c r="C174" s="3">
        <v>10</v>
      </c>
      <c r="D174" s="290" t="s">
        <v>155</v>
      </c>
      <c r="E174" s="489" t="s">
        <v>192</v>
      </c>
      <c r="F174" s="104" t="s">
        <v>193</v>
      </c>
      <c r="G174" s="105">
        <v>54</v>
      </c>
      <c r="H174" s="105"/>
      <c r="I174" s="105"/>
      <c r="J174" s="278">
        <v>46545</v>
      </c>
      <c r="K174" s="448">
        <v>361</v>
      </c>
      <c r="L174" s="105" t="s">
        <v>33</v>
      </c>
      <c r="M174" s="109">
        <v>0.989041095890411</v>
      </c>
      <c r="N174" s="294" t="s">
        <v>2819</v>
      </c>
      <c r="O174" s="292"/>
      <c r="P174" s="110" t="s">
        <v>39</v>
      </c>
      <c r="Q174" s="111">
        <v>46180</v>
      </c>
      <c r="R174" s="112">
        <v>14040</v>
      </c>
      <c r="S174" s="112">
        <v>84240</v>
      </c>
      <c r="T174" s="116">
        <v>277.99200000000002</v>
      </c>
      <c r="U174" s="110">
        <v>20050</v>
      </c>
      <c r="V174" s="110" t="s">
        <v>194</v>
      </c>
      <c r="W174" s="110">
        <v>365</v>
      </c>
      <c r="X174" s="280" t="s">
        <v>37</v>
      </c>
      <c r="Y174" s="280" t="s">
        <v>37</v>
      </c>
      <c r="Z174" s="280" t="s">
        <v>38</v>
      </c>
      <c r="AA174" s="280" t="s">
        <v>38</v>
      </c>
      <c r="AB174" s="280" t="s">
        <v>38</v>
      </c>
      <c r="AC174" s="280" t="s">
        <v>37</v>
      </c>
      <c r="AD174" s="281">
        <v>46515</v>
      </c>
      <c r="AE174" s="280" t="s">
        <v>39</v>
      </c>
    </row>
    <row r="175" spans="1:31">
      <c r="A175" s="3" t="s">
        <v>39</v>
      </c>
      <c r="B175" s="3">
        <v>30</v>
      </c>
      <c r="C175" s="3">
        <v>10</v>
      </c>
      <c r="D175" s="290" t="s">
        <v>528</v>
      </c>
      <c r="E175" s="291" t="s">
        <v>192</v>
      </c>
      <c r="F175" s="104" t="s">
        <v>193</v>
      </c>
      <c r="G175" s="105">
        <v>103</v>
      </c>
      <c r="H175" s="105"/>
      <c r="I175" s="105"/>
      <c r="J175" s="106">
        <v>46545</v>
      </c>
      <c r="K175" s="448">
        <v>361</v>
      </c>
      <c r="L175" s="105" t="s">
        <v>33</v>
      </c>
      <c r="M175" s="109">
        <v>0.989041095890411</v>
      </c>
      <c r="N175" s="343"/>
      <c r="O175" s="292"/>
      <c r="P175" s="110" t="s">
        <v>39</v>
      </c>
      <c r="Q175" s="111">
        <v>46180</v>
      </c>
      <c r="R175" s="112">
        <v>26780</v>
      </c>
      <c r="S175" s="112">
        <v>160680</v>
      </c>
      <c r="T175" s="116">
        <v>530.24400000000003</v>
      </c>
      <c r="U175" s="110">
        <v>20050</v>
      </c>
      <c r="V175" s="110" t="s">
        <v>194</v>
      </c>
      <c r="W175" s="110">
        <v>365</v>
      </c>
      <c r="X175" s="280" t="s">
        <v>37</v>
      </c>
      <c r="Y175" s="280" t="s">
        <v>37</v>
      </c>
      <c r="Z175" s="280" t="s">
        <v>38</v>
      </c>
      <c r="AA175" s="280" t="s">
        <v>38</v>
      </c>
      <c r="AB175" s="280" t="s">
        <v>38</v>
      </c>
      <c r="AC175" s="280" t="s">
        <v>37</v>
      </c>
      <c r="AD175" s="281">
        <v>46515</v>
      </c>
      <c r="AE175" s="280" t="s">
        <v>39</v>
      </c>
    </row>
    <row r="176" spans="1:31">
      <c r="A176" s="3" t="s">
        <v>39</v>
      </c>
      <c r="B176" s="3">
        <v>31</v>
      </c>
      <c r="C176" s="3">
        <v>10</v>
      </c>
      <c r="D176" s="290" t="s">
        <v>529</v>
      </c>
      <c r="E176" s="345" t="s">
        <v>192</v>
      </c>
      <c r="F176" s="104" t="s">
        <v>193</v>
      </c>
      <c r="G176" s="105">
        <v>103</v>
      </c>
      <c r="H176" s="105"/>
      <c r="I176" s="105"/>
      <c r="J176" s="106">
        <v>46545</v>
      </c>
      <c r="K176" s="448">
        <v>361</v>
      </c>
      <c r="L176" s="105" t="s">
        <v>33</v>
      </c>
      <c r="M176" s="109">
        <v>0.989041095890411</v>
      </c>
      <c r="N176" s="294"/>
      <c r="O176" s="292"/>
      <c r="P176" s="110" t="s">
        <v>39</v>
      </c>
      <c r="Q176" s="111">
        <v>46180</v>
      </c>
      <c r="R176" s="112">
        <v>26780</v>
      </c>
      <c r="S176" s="112">
        <v>160680</v>
      </c>
      <c r="T176" s="116">
        <v>530.24400000000003</v>
      </c>
      <c r="U176" s="110">
        <v>20050</v>
      </c>
      <c r="V176" s="110" t="s">
        <v>194</v>
      </c>
      <c r="W176" s="110">
        <v>365</v>
      </c>
      <c r="X176" s="280" t="s">
        <v>37</v>
      </c>
      <c r="Y176" s="280" t="s">
        <v>37</v>
      </c>
      <c r="Z176" s="280" t="s">
        <v>38</v>
      </c>
      <c r="AA176" s="280" t="s">
        <v>38</v>
      </c>
      <c r="AB176" s="280" t="s">
        <v>38</v>
      </c>
      <c r="AC176" s="280" t="s">
        <v>37</v>
      </c>
      <c r="AD176" s="281">
        <v>46515</v>
      </c>
      <c r="AE176" s="280" t="s">
        <v>39</v>
      </c>
    </row>
    <row r="177" spans="1:31">
      <c r="A177" s="3" t="s">
        <v>39</v>
      </c>
      <c r="B177" s="3">
        <v>32</v>
      </c>
      <c r="C177" s="3">
        <v>10</v>
      </c>
      <c r="D177" s="290" t="s">
        <v>240</v>
      </c>
      <c r="E177" s="486" t="s">
        <v>192</v>
      </c>
      <c r="F177" s="104" t="s">
        <v>193</v>
      </c>
      <c r="G177" s="105">
        <v>117</v>
      </c>
      <c r="H177" s="105"/>
      <c r="I177" s="105"/>
      <c r="J177" s="106">
        <v>46545</v>
      </c>
      <c r="K177" s="448">
        <v>361</v>
      </c>
      <c r="L177" s="105" t="s">
        <v>33</v>
      </c>
      <c r="M177" s="109">
        <v>0.989041095890411</v>
      </c>
      <c r="N177" s="294"/>
      <c r="O177" s="292"/>
      <c r="P177" s="110" t="s">
        <v>39</v>
      </c>
      <c r="Q177" s="111">
        <v>46180</v>
      </c>
      <c r="R177" s="112">
        <v>30420</v>
      </c>
      <c r="S177" s="112">
        <v>182520</v>
      </c>
      <c r="T177" s="116">
        <v>602.31600000000003</v>
      </c>
      <c r="U177" s="110">
        <v>20050</v>
      </c>
      <c r="V177" s="110" t="s">
        <v>194</v>
      </c>
      <c r="W177" s="110">
        <v>365</v>
      </c>
      <c r="X177" s="280" t="s">
        <v>37</v>
      </c>
      <c r="Y177" s="280" t="s">
        <v>37</v>
      </c>
      <c r="Z177" s="280" t="s">
        <v>38</v>
      </c>
      <c r="AA177" s="280" t="s">
        <v>38</v>
      </c>
      <c r="AB177" s="280" t="s">
        <v>38</v>
      </c>
      <c r="AC177" s="280" t="s">
        <v>37</v>
      </c>
      <c r="AD177" s="281">
        <v>46515</v>
      </c>
      <c r="AE177" s="280" t="s">
        <v>39</v>
      </c>
    </row>
    <row r="178" spans="1:31">
      <c r="A178" s="3" t="s">
        <v>39</v>
      </c>
      <c r="B178" s="3">
        <v>33</v>
      </c>
      <c r="C178" s="3">
        <v>10</v>
      </c>
      <c r="D178" s="290" t="s">
        <v>758</v>
      </c>
      <c r="E178" s="303" t="s">
        <v>192</v>
      </c>
      <c r="F178" s="104" t="s">
        <v>193</v>
      </c>
      <c r="G178" s="105">
        <v>61</v>
      </c>
      <c r="H178" s="105"/>
      <c r="I178" s="105"/>
      <c r="J178" s="106">
        <v>46545</v>
      </c>
      <c r="K178" s="448">
        <v>361</v>
      </c>
      <c r="L178" s="105" t="s">
        <v>33</v>
      </c>
      <c r="M178" s="109">
        <v>0.989041095890411</v>
      </c>
      <c r="N178" s="294"/>
      <c r="O178" s="105"/>
      <c r="P178" s="110" t="s">
        <v>39</v>
      </c>
      <c r="Q178" s="111">
        <v>46180</v>
      </c>
      <c r="R178" s="112">
        <v>15860</v>
      </c>
      <c r="S178" s="112">
        <v>95160</v>
      </c>
      <c r="T178" s="116">
        <v>314.02800000000002</v>
      </c>
      <c r="U178" s="110">
        <v>20050</v>
      </c>
      <c r="V178" s="110" t="s">
        <v>194</v>
      </c>
      <c r="W178" s="110">
        <v>365</v>
      </c>
      <c r="X178" s="280" t="s">
        <v>37</v>
      </c>
      <c r="Y178" s="280" t="s">
        <v>37</v>
      </c>
      <c r="Z178" s="280" t="s">
        <v>38</v>
      </c>
      <c r="AA178" s="280" t="s">
        <v>38</v>
      </c>
      <c r="AB178" s="280" t="s">
        <v>38</v>
      </c>
      <c r="AC178" s="280" t="s">
        <v>37</v>
      </c>
      <c r="AD178" s="281">
        <v>46515</v>
      </c>
      <c r="AE178" s="280" t="s">
        <v>39</v>
      </c>
    </row>
    <row r="179" spans="1:31">
      <c r="A179" s="3" t="s">
        <v>39</v>
      </c>
      <c r="B179" s="3">
        <v>34</v>
      </c>
      <c r="C179" s="3">
        <v>10</v>
      </c>
      <c r="D179" s="290" t="s">
        <v>51</v>
      </c>
      <c r="E179" s="489" t="s">
        <v>192</v>
      </c>
      <c r="F179" s="104" t="s">
        <v>193</v>
      </c>
      <c r="G179" s="105">
        <v>47</v>
      </c>
      <c r="H179" s="105"/>
      <c r="I179" s="105"/>
      <c r="J179" s="106">
        <v>46545</v>
      </c>
      <c r="K179" s="448">
        <v>361</v>
      </c>
      <c r="L179" s="105" t="s">
        <v>33</v>
      </c>
      <c r="M179" s="109">
        <v>0.989041095890411</v>
      </c>
      <c r="N179" s="294"/>
      <c r="O179" s="292"/>
      <c r="P179" s="110" t="s">
        <v>39</v>
      </c>
      <c r="Q179" s="111">
        <v>46180</v>
      </c>
      <c r="R179" s="112">
        <v>12220</v>
      </c>
      <c r="S179" s="112">
        <v>73320</v>
      </c>
      <c r="T179" s="116">
        <v>241.95599999999999</v>
      </c>
      <c r="U179" s="110">
        <v>20050</v>
      </c>
      <c r="V179" s="110" t="s">
        <v>194</v>
      </c>
      <c r="W179" s="110">
        <v>365</v>
      </c>
      <c r="X179" s="280" t="s">
        <v>37</v>
      </c>
      <c r="Y179" s="280" t="s">
        <v>37</v>
      </c>
      <c r="Z179" s="280" t="s">
        <v>38</v>
      </c>
      <c r="AA179" s="280" t="s">
        <v>38</v>
      </c>
      <c r="AB179" s="280" t="s">
        <v>38</v>
      </c>
      <c r="AC179" s="280" t="s">
        <v>37</v>
      </c>
      <c r="AD179" s="281">
        <v>46515</v>
      </c>
      <c r="AE179" s="280" t="s">
        <v>39</v>
      </c>
    </row>
    <row r="180" spans="1:31">
      <c r="A180" s="3" t="s">
        <v>39</v>
      </c>
      <c r="B180" s="3">
        <v>35</v>
      </c>
      <c r="C180" s="3">
        <v>20</v>
      </c>
      <c r="D180" s="290" t="s">
        <v>795</v>
      </c>
      <c r="E180" s="493" t="s">
        <v>192</v>
      </c>
      <c r="F180" s="104" t="s">
        <v>193</v>
      </c>
      <c r="G180" s="105">
        <v>8</v>
      </c>
      <c r="H180" s="105"/>
      <c r="I180" s="105"/>
      <c r="J180" s="106">
        <v>46545</v>
      </c>
      <c r="K180" s="448">
        <v>361</v>
      </c>
      <c r="L180" s="105" t="s">
        <v>33</v>
      </c>
      <c r="M180" s="109">
        <v>0.989041095890411</v>
      </c>
      <c r="N180" s="294"/>
      <c r="O180" s="292" t="s">
        <v>67</v>
      </c>
      <c r="P180" s="110" t="s">
        <v>35</v>
      </c>
      <c r="Q180" s="111">
        <v>46180</v>
      </c>
      <c r="R180" s="112">
        <v>2080</v>
      </c>
      <c r="S180" s="112">
        <v>12480</v>
      </c>
      <c r="T180" s="116">
        <v>41.183999999999997</v>
      </c>
      <c r="U180" s="110">
        <v>20050</v>
      </c>
      <c r="V180" s="110" t="s">
        <v>194</v>
      </c>
      <c r="W180" s="110">
        <v>365</v>
      </c>
      <c r="X180" s="280" t="s">
        <v>37</v>
      </c>
      <c r="Y180" s="280" t="s">
        <v>37</v>
      </c>
      <c r="Z180" s="280" t="s">
        <v>38</v>
      </c>
      <c r="AA180" s="280" t="s">
        <v>38</v>
      </c>
      <c r="AB180" s="280" t="s">
        <v>38</v>
      </c>
      <c r="AC180" s="280" t="s">
        <v>37</v>
      </c>
      <c r="AD180" s="281">
        <v>46515</v>
      </c>
      <c r="AE180" s="280" t="s">
        <v>39</v>
      </c>
    </row>
    <row r="181" spans="1:31">
      <c r="A181" s="3" t="s">
        <v>39</v>
      </c>
      <c r="B181" s="3">
        <v>36</v>
      </c>
      <c r="C181" s="3">
        <v>10</v>
      </c>
      <c r="D181" s="290" t="s">
        <v>524</v>
      </c>
      <c r="E181" s="494" t="s">
        <v>192</v>
      </c>
      <c r="F181" s="104" t="s">
        <v>193</v>
      </c>
      <c r="G181" s="105">
        <v>75</v>
      </c>
      <c r="H181" s="105"/>
      <c r="I181" s="105"/>
      <c r="J181" s="106">
        <v>46546</v>
      </c>
      <c r="K181" s="448">
        <v>362</v>
      </c>
      <c r="L181" s="105" t="s">
        <v>33</v>
      </c>
      <c r="M181" s="109">
        <v>0.99178082191780825</v>
      </c>
      <c r="N181" s="343"/>
      <c r="O181" s="292"/>
      <c r="P181" s="110" t="s">
        <v>39</v>
      </c>
      <c r="Q181" s="111">
        <v>46181</v>
      </c>
      <c r="R181" s="112">
        <v>19500</v>
      </c>
      <c r="S181" s="112">
        <v>117000</v>
      </c>
      <c r="T181" s="116">
        <v>386.1</v>
      </c>
      <c r="U181" s="110">
        <v>20050</v>
      </c>
      <c r="V181" s="110" t="s">
        <v>194</v>
      </c>
      <c r="W181" s="110">
        <v>365</v>
      </c>
      <c r="X181" s="280" t="s">
        <v>37</v>
      </c>
      <c r="Y181" s="280" t="s">
        <v>37</v>
      </c>
      <c r="Z181" s="280" t="s">
        <v>38</v>
      </c>
      <c r="AA181" s="280" t="s">
        <v>38</v>
      </c>
      <c r="AB181" s="280" t="s">
        <v>38</v>
      </c>
      <c r="AC181" s="280" t="s">
        <v>37</v>
      </c>
      <c r="AD181" s="281">
        <v>46516</v>
      </c>
      <c r="AE181" s="280" t="s">
        <v>39</v>
      </c>
    </row>
    <row r="182" spans="1:31">
      <c r="A182" s="3" t="s">
        <v>39</v>
      </c>
      <c r="B182" s="3">
        <v>37</v>
      </c>
      <c r="C182" s="3">
        <v>10</v>
      </c>
      <c r="D182" s="290" t="s">
        <v>544</v>
      </c>
      <c r="E182" s="496" t="s">
        <v>192</v>
      </c>
      <c r="F182" s="104" t="s">
        <v>193</v>
      </c>
      <c r="G182" s="105">
        <v>68</v>
      </c>
      <c r="H182" s="105"/>
      <c r="I182" s="105"/>
      <c r="J182" s="106">
        <v>46546</v>
      </c>
      <c r="K182" s="448">
        <v>362</v>
      </c>
      <c r="L182" s="105" t="s">
        <v>33</v>
      </c>
      <c r="M182" s="109">
        <v>0.99178082191780825</v>
      </c>
      <c r="N182" s="294" t="s">
        <v>2819</v>
      </c>
      <c r="O182" s="292"/>
      <c r="P182" s="110" t="s">
        <v>39</v>
      </c>
      <c r="Q182" s="111">
        <v>46181</v>
      </c>
      <c r="R182" s="112">
        <v>17680</v>
      </c>
      <c r="S182" s="112">
        <v>106080</v>
      </c>
      <c r="T182" s="116">
        <v>350.06400000000002</v>
      </c>
      <c r="U182" s="110">
        <v>20050</v>
      </c>
      <c r="V182" s="110" t="s">
        <v>194</v>
      </c>
      <c r="W182" s="110">
        <v>365</v>
      </c>
      <c r="X182" s="280" t="s">
        <v>37</v>
      </c>
      <c r="Y182" s="280" t="s">
        <v>37</v>
      </c>
      <c r="Z182" s="280" t="s">
        <v>38</v>
      </c>
      <c r="AA182" s="280" t="s">
        <v>38</v>
      </c>
      <c r="AB182" s="280" t="s">
        <v>38</v>
      </c>
      <c r="AC182" s="280" t="s">
        <v>37</v>
      </c>
      <c r="AD182" s="281">
        <v>46516</v>
      </c>
      <c r="AE182" s="280" t="s">
        <v>39</v>
      </c>
    </row>
    <row r="183" spans="1:31">
      <c r="A183" s="3" t="s">
        <v>39</v>
      </c>
      <c r="B183" s="3">
        <v>38</v>
      </c>
      <c r="C183" s="3">
        <v>10</v>
      </c>
      <c r="D183" s="290" t="s">
        <v>490</v>
      </c>
      <c r="E183" s="496" t="s">
        <v>192</v>
      </c>
      <c r="F183" s="104" t="s">
        <v>193</v>
      </c>
      <c r="G183" s="105">
        <v>61</v>
      </c>
      <c r="H183" s="105"/>
      <c r="I183" s="105"/>
      <c r="J183" s="106">
        <v>46546</v>
      </c>
      <c r="K183" s="448">
        <v>362</v>
      </c>
      <c r="L183" s="105" t="s">
        <v>33</v>
      </c>
      <c r="M183" s="109">
        <v>0.99178082191780825</v>
      </c>
      <c r="N183" s="294"/>
      <c r="O183" s="292"/>
      <c r="P183" s="110" t="s">
        <v>39</v>
      </c>
      <c r="Q183" s="111">
        <v>46181</v>
      </c>
      <c r="R183" s="112">
        <v>15860</v>
      </c>
      <c r="S183" s="112">
        <v>95160</v>
      </c>
      <c r="T183" s="116">
        <v>314.02800000000002</v>
      </c>
      <c r="U183" s="110">
        <v>20050</v>
      </c>
      <c r="V183" s="110" t="s">
        <v>194</v>
      </c>
      <c r="W183" s="110">
        <v>365</v>
      </c>
      <c r="X183" s="280" t="s">
        <v>37</v>
      </c>
      <c r="Y183" s="280" t="s">
        <v>37</v>
      </c>
      <c r="Z183" s="280" t="s">
        <v>38</v>
      </c>
      <c r="AA183" s="280" t="s">
        <v>38</v>
      </c>
      <c r="AB183" s="280" t="s">
        <v>38</v>
      </c>
      <c r="AC183" s="280" t="s">
        <v>37</v>
      </c>
      <c r="AD183" s="281">
        <v>46516</v>
      </c>
      <c r="AE183" s="280" t="s">
        <v>39</v>
      </c>
    </row>
    <row r="184" spans="1:31">
      <c r="A184" s="3" t="s">
        <v>39</v>
      </c>
      <c r="B184" s="3">
        <v>39</v>
      </c>
      <c r="C184" s="3">
        <v>10</v>
      </c>
      <c r="D184" s="290" t="s">
        <v>759</v>
      </c>
      <c r="E184" s="303" t="s">
        <v>192</v>
      </c>
      <c r="F184" s="104" t="s">
        <v>193</v>
      </c>
      <c r="G184" s="105">
        <v>61</v>
      </c>
      <c r="H184" s="105"/>
      <c r="I184" s="105"/>
      <c r="J184" s="106">
        <v>46546</v>
      </c>
      <c r="K184" s="448">
        <v>362</v>
      </c>
      <c r="L184" s="105" t="s">
        <v>33</v>
      </c>
      <c r="M184" s="109">
        <v>0.99178082191780825</v>
      </c>
      <c r="N184" s="294"/>
      <c r="O184" s="105"/>
      <c r="P184" s="110" t="s">
        <v>39</v>
      </c>
      <c r="Q184" s="111">
        <v>46181</v>
      </c>
      <c r="R184" s="112">
        <v>15860</v>
      </c>
      <c r="S184" s="112">
        <v>95160</v>
      </c>
      <c r="T184" s="116">
        <v>314.02800000000002</v>
      </c>
      <c r="U184" s="110">
        <v>20050</v>
      </c>
      <c r="V184" s="110" t="s">
        <v>194</v>
      </c>
      <c r="W184" s="110">
        <v>365</v>
      </c>
      <c r="X184" s="280" t="s">
        <v>37</v>
      </c>
      <c r="Y184" s="280" t="s">
        <v>37</v>
      </c>
      <c r="Z184" s="280" t="s">
        <v>38</v>
      </c>
      <c r="AA184" s="280" t="s">
        <v>38</v>
      </c>
      <c r="AB184" s="280" t="s">
        <v>38</v>
      </c>
      <c r="AC184" s="280" t="s">
        <v>37</v>
      </c>
      <c r="AD184" s="281">
        <v>46516</v>
      </c>
      <c r="AE184" s="280" t="s">
        <v>39</v>
      </c>
    </row>
    <row r="185" spans="1:31">
      <c r="A185" s="3" t="s">
        <v>39</v>
      </c>
      <c r="B185" s="3">
        <v>40</v>
      </c>
      <c r="C185" s="3">
        <v>10</v>
      </c>
      <c r="D185" s="290" t="s">
        <v>706</v>
      </c>
      <c r="E185" s="291" t="s">
        <v>192</v>
      </c>
      <c r="F185" s="104" t="s">
        <v>193</v>
      </c>
      <c r="G185" s="105">
        <v>60</v>
      </c>
      <c r="H185" s="105">
        <v>240</v>
      </c>
      <c r="I185" s="105"/>
      <c r="J185" s="106">
        <v>46546</v>
      </c>
      <c r="K185" s="448">
        <v>362</v>
      </c>
      <c r="L185" s="105" t="s">
        <v>33</v>
      </c>
      <c r="M185" s="109">
        <v>0.99178082191780825</v>
      </c>
      <c r="N185" s="294"/>
      <c r="O185" s="292"/>
      <c r="P185" s="110" t="s">
        <v>39</v>
      </c>
      <c r="Q185" s="111">
        <v>46181</v>
      </c>
      <c r="R185" s="112">
        <v>15840</v>
      </c>
      <c r="S185" s="112">
        <v>95040</v>
      </c>
      <c r="T185" s="116">
        <v>313.63200000000001</v>
      </c>
      <c r="U185" s="110">
        <v>20050</v>
      </c>
      <c r="V185" s="110" t="s">
        <v>194</v>
      </c>
      <c r="W185" s="110">
        <v>365</v>
      </c>
      <c r="X185" s="280" t="s">
        <v>37</v>
      </c>
      <c r="Y185" s="280" t="s">
        <v>37</v>
      </c>
      <c r="Z185" s="280" t="s">
        <v>38</v>
      </c>
      <c r="AA185" s="280" t="s">
        <v>38</v>
      </c>
      <c r="AB185" s="280" t="s">
        <v>38</v>
      </c>
      <c r="AC185" s="280" t="s">
        <v>37</v>
      </c>
      <c r="AD185" s="281">
        <v>46516</v>
      </c>
      <c r="AE185" s="280" t="s">
        <v>39</v>
      </c>
    </row>
    <row r="186" spans="1:31">
      <c r="A186" s="3" t="s">
        <v>39</v>
      </c>
      <c r="B186" s="3">
        <v>41</v>
      </c>
      <c r="C186" s="3">
        <v>10</v>
      </c>
      <c r="D186" s="290" t="s">
        <v>496</v>
      </c>
      <c r="E186" s="494" t="s">
        <v>192</v>
      </c>
      <c r="F186" s="104" t="s">
        <v>193</v>
      </c>
      <c r="G186" s="105">
        <v>47</v>
      </c>
      <c r="H186" s="105"/>
      <c r="I186" s="105"/>
      <c r="J186" s="106">
        <v>46546</v>
      </c>
      <c r="K186" s="448">
        <v>362</v>
      </c>
      <c r="L186" s="105" t="s">
        <v>33</v>
      </c>
      <c r="M186" s="109">
        <v>0.99178082191780825</v>
      </c>
      <c r="N186" s="343"/>
      <c r="O186" s="292"/>
      <c r="P186" s="110" t="s">
        <v>39</v>
      </c>
      <c r="Q186" s="111">
        <v>46181</v>
      </c>
      <c r="R186" s="112">
        <v>12220</v>
      </c>
      <c r="S186" s="112">
        <v>73320</v>
      </c>
      <c r="T186" s="116">
        <v>241.95599999999999</v>
      </c>
      <c r="U186" s="110">
        <v>20050</v>
      </c>
      <c r="V186" s="110" t="s">
        <v>194</v>
      </c>
      <c r="W186" s="110">
        <v>365</v>
      </c>
      <c r="X186" s="280" t="s">
        <v>37</v>
      </c>
      <c r="Y186" s="280" t="s">
        <v>37</v>
      </c>
      <c r="Z186" s="280" t="s">
        <v>38</v>
      </c>
      <c r="AA186" s="280" t="s">
        <v>38</v>
      </c>
      <c r="AB186" s="280" t="s">
        <v>38</v>
      </c>
      <c r="AC186" s="280" t="s">
        <v>37</v>
      </c>
      <c r="AD186" s="281">
        <v>46516</v>
      </c>
      <c r="AE186" s="280" t="s">
        <v>39</v>
      </c>
    </row>
    <row r="187" spans="1:31">
      <c r="A187" s="3">
        <v>1</v>
      </c>
      <c r="B187" s="3">
        <v>1</v>
      </c>
      <c r="C187" s="3">
        <v>10</v>
      </c>
      <c r="D187" s="290" t="s">
        <v>2589</v>
      </c>
      <c r="E187" s="296" t="s">
        <v>199</v>
      </c>
      <c r="F187" s="104" t="s">
        <v>200</v>
      </c>
      <c r="G187" s="105">
        <v>46</v>
      </c>
      <c r="H187" s="105"/>
      <c r="I187" s="105"/>
      <c r="J187" s="106">
        <v>46522</v>
      </c>
      <c r="K187" s="448">
        <v>338</v>
      </c>
      <c r="L187" s="105" t="s">
        <v>33</v>
      </c>
      <c r="M187" s="109">
        <v>0.92602739726027394</v>
      </c>
      <c r="N187" s="308"/>
      <c r="O187" s="292"/>
      <c r="P187" s="110" t="s">
        <v>39</v>
      </c>
      <c r="Q187" s="111">
        <v>46157</v>
      </c>
      <c r="R187" s="112">
        <v>2070</v>
      </c>
      <c r="S187" s="112">
        <v>62100</v>
      </c>
      <c r="T187" s="116">
        <v>204.93</v>
      </c>
      <c r="U187" s="110">
        <v>20282</v>
      </c>
      <c r="V187" s="110" t="s">
        <v>46</v>
      </c>
      <c r="W187" s="110">
        <v>365</v>
      </c>
      <c r="X187" s="280" t="s">
        <v>37</v>
      </c>
      <c r="Y187" s="280" t="s">
        <v>37</v>
      </c>
      <c r="Z187" s="280" t="s">
        <v>38</v>
      </c>
      <c r="AA187" s="280" t="s">
        <v>38</v>
      </c>
      <c r="AB187" s="280" t="s">
        <v>38</v>
      </c>
      <c r="AC187" s="280" t="s">
        <v>37</v>
      </c>
      <c r="AD187" s="281">
        <v>46492</v>
      </c>
      <c r="AE187" s="280" t="s">
        <v>39</v>
      </c>
    </row>
    <row r="188" spans="1:31">
      <c r="A188" s="3">
        <v>1</v>
      </c>
      <c r="B188" s="3">
        <v>2</v>
      </c>
      <c r="C188" s="3">
        <v>10</v>
      </c>
      <c r="D188" s="290" t="s">
        <v>2590</v>
      </c>
      <c r="E188" s="296" t="s">
        <v>199</v>
      </c>
      <c r="F188" s="104" t="s">
        <v>200</v>
      </c>
      <c r="G188" s="105">
        <v>46</v>
      </c>
      <c r="H188" s="105"/>
      <c r="I188" s="105"/>
      <c r="J188" s="106">
        <v>46522</v>
      </c>
      <c r="K188" s="448">
        <v>338</v>
      </c>
      <c r="L188" s="105" t="s">
        <v>33</v>
      </c>
      <c r="M188" s="109">
        <v>0.92602739726027394</v>
      </c>
      <c r="N188" s="308"/>
      <c r="O188" s="292"/>
      <c r="P188" s="110" t="s">
        <v>39</v>
      </c>
      <c r="Q188" s="111">
        <v>46157</v>
      </c>
      <c r="R188" s="112">
        <v>2070</v>
      </c>
      <c r="S188" s="112">
        <v>62100</v>
      </c>
      <c r="T188" s="116">
        <v>204.93</v>
      </c>
      <c r="U188" s="110">
        <v>20282</v>
      </c>
      <c r="V188" s="110" t="s">
        <v>46</v>
      </c>
      <c r="W188" s="110">
        <v>365</v>
      </c>
      <c r="X188" s="280" t="s">
        <v>37</v>
      </c>
      <c r="Y188" s="280" t="s">
        <v>37</v>
      </c>
      <c r="Z188" s="280" t="s">
        <v>38</v>
      </c>
      <c r="AA188" s="280" t="s">
        <v>38</v>
      </c>
      <c r="AB188" s="280" t="s">
        <v>38</v>
      </c>
      <c r="AC188" s="280" t="s">
        <v>37</v>
      </c>
      <c r="AD188" s="281">
        <v>46492</v>
      </c>
      <c r="AE188" s="280" t="s">
        <v>39</v>
      </c>
    </row>
    <row r="189" spans="1:31">
      <c r="A189" s="3" t="s">
        <v>39</v>
      </c>
      <c r="B189" s="3">
        <v>3</v>
      </c>
      <c r="C189" s="3">
        <v>10</v>
      </c>
      <c r="D189" s="290" t="s">
        <v>2748</v>
      </c>
      <c r="E189" s="344" t="s">
        <v>199</v>
      </c>
      <c r="F189" s="104" t="s">
        <v>200</v>
      </c>
      <c r="G189" s="105">
        <v>38</v>
      </c>
      <c r="H189" s="105"/>
      <c r="I189" s="105"/>
      <c r="J189" s="106">
        <v>46522</v>
      </c>
      <c r="K189" s="448">
        <v>338</v>
      </c>
      <c r="L189" s="105" t="s">
        <v>33</v>
      </c>
      <c r="M189" s="109">
        <v>0.92602739726027394</v>
      </c>
      <c r="N189" s="308" t="s">
        <v>2821</v>
      </c>
      <c r="O189" s="292"/>
      <c r="P189" s="110" t="s">
        <v>39</v>
      </c>
      <c r="Q189" s="111">
        <v>46157</v>
      </c>
      <c r="R189" s="112">
        <v>1710</v>
      </c>
      <c r="S189" s="112">
        <v>51300</v>
      </c>
      <c r="T189" s="116">
        <v>169.29</v>
      </c>
      <c r="U189" s="110">
        <v>20282</v>
      </c>
      <c r="V189" s="110" t="s">
        <v>46</v>
      </c>
      <c r="W189" s="110">
        <v>365</v>
      </c>
      <c r="X189" s="280" t="s">
        <v>37</v>
      </c>
      <c r="Y189" s="280" t="s">
        <v>37</v>
      </c>
      <c r="Z189" s="280" t="s">
        <v>38</v>
      </c>
      <c r="AA189" s="280" t="s">
        <v>38</v>
      </c>
      <c r="AB189" s="280" t="s">
        <v>38</v>
      </c>
      <c r="AC189" s="280" t="s">
        <v>37</v>
      </c>
      <c r="AD189" s="281">
        <v>46492</v>
      </c>
      <c r="AE189" s="280" t="s">
        <v>39</v>
      </c>
    </row>
    <row r="190" spans="1:31">
      <c r="A190" s="3" t="s">
        <v>39</v>
      </c>
      <c r="B190" s="3">
        <v>4</v>
      </c>
      <c r="C190" s="3">
        <v>10</v>
      </c>
      <c r="D190" s="290" t="s">
        <v>77</v>
      </c>
      <c r="E190" s="303" t="s">
        <v>199</v>
      </c>
      <c r="F190" s="104" t="s">
        <v>200</v>
      </c>
      <c r="G190" s="105">
        <v>104</v>
      </c>
      <c r="H190" s="105"/>
      <c r="I190" s="105"/>
      <c r="J190" s="106">
        <v>46523</v>
      </c>
      <c r="K190" s="448">
        <v>339</v>
      </c>
      <c r="L190" s="105" t="s">
        <v>33</v>
      </c>
      <c r="M190" s="109">
        <v>0.92876712328767119</v>
      </c>
      <c r="N190" s="308" t="s">
        <v>2810</v>
      </c>
      <c r="O190" s="292"/>
      <c r="P190" s="110" t="s">
        <v>39</v>
      </c>
      <c r="Q190" s="111">
        <v>46158</v>
      </c>
      <c r="R190" s="112">
        <v>4680</v>
      </c>
      <c r="S190" s="112">
        <v>140400</v>
      </c>
      <c r="T190" s="116">
        <v>463.32</v>
      </c>
      <c r="U190" s="110">
        <v>20282</v>
      </c>
      <c r="V190" s="110" t="s">
        <v>46</v>
      </c>
      <c r="W190" s="110">
        <v>365</v>
      </c>
      <c r="X190" s="280" t="s">
        <v>37</v>
      </c>
      <c r="Y190" s="280" t="s">
        <v>37</v>
      </c>
      <c r="Z190" s="280" t="s">
        <v>38</v>
      </c>
      <c r="AA190" s="280" t="s">
        <v>38</v>
      </c>
      <c r="AB190" s="280" t="s">
        <v>38</v>
      </c>
      <c r="AC190" s="280" t="s">
        <v>37</v>
      </c>
      <c r="AD190" s="281">
        <v>46493</v>
      </c>
      <c r="AE190" s="280" t="s">
        <v>39</v>
      </c>
    </row>
    <row r="191" spans="1:31">
      <c r="A191" s="3" t="s">
        <v>39</v>
      </c>
      <c r="B191" s="3">
        <v>5</v>
      </c>
      <c r="C191" s="3">
        <v>10</v>
      </c>
      <c r="D191" s="290" t="s">
        <v>397</v>
      </c>
      <c r="E191" s="302" t="s">
        <v>199</v>
      </c>
      <c r="F191" s="104" t="s">
        <v>200</v>
      </c>
      <c r="G191" s="105">
        <v>112</v>
      </c>
      <c r="H191" s="105"/>
      <c r="I191" s="105"/>
      <c r="J191" s="106">
        <v>46523</v>
      </c>
      <c r="K191" s="448">
        <v>339</v>
      </c>
      <c r="L191" s="105" t="s">
        <v>33</v>
      </c>
      <c r="M191" s="109">
        <v>0.92876712328767119</v>
      </c>
      <c r="N191" s="294" t="s">
        <v>2810</v>
      </c>
      <c r="O191" s="460"/>
      <c r="P191" s="110" t="s">
        <v>39</v>
      </c>
      <c r="Q191" s="111">
        <v>46158</v>
      </c>
      <c r="R191" s="112">
        <v>5040</v>
      </c>
      <c r="S191" s="112">
        <v>151200</v>
      </c>
      <c r="T191" s="116">
        <v>498.96</v>
      </c>
      <c r="U191" s="110">
        <v>20282</v>
      </c>
      <c r="V191" s="110" t="s">
        <v>46</v>
      </c>
      <c r="W191" s="110">
        <v>365</v>
      </c>
      <c r="X191" s="280" t="s">
        <v>37</v>
      </c>
      <c r="Y191" s="280" t="s">
        <v>37</v>
      </c>
      <c r="Z191" s="280" t="s">
        <v>38</v>
      </c>
      <c r="AA191" s="280" t="s">
        <v>38</v>
      </c>
      <c r="AB191" s="280" t="s">
        <v>38</v>
      </c>
      <c r="AC191" s="280" t="s">
        <v>37</v>
      </c>
      <c r="AD191" s="281">
        <v>46493</v>
      </c>
      <c r="AE191" s="280" t="s">
        <v>39</v>
      </c>
    </row>
    <row r="192" spans="1:31">
      <c r="A192" s="3" t="s">
        <v>39</v>
      </c>
      <c r="B192" s="3">
        <v>6</v>
      </c>
      <c r="C192" s="3">
        <v>10</v>
      </c>
      <c r="D192" s="290" t="s">
        <v>727</v>
      </c>
      <c r="E192" s="306" t="s">
        <v>199</v>
      </c>
      <c r="F192" s="104" t="s">
        <v>200</v>
      </c>
      <c r="G192" s="105">
        <v>112</v>
      </c>
      <c r="H192" s="105"/>
      <c r="I192" s="105"/>
      <c r="J192" s="106">
        <v>46523</v>
      </c>
      <c r="K192" s="448">
        <v>339</v>
      </c>
      <c r="L192" s="105" t="s">
        <v>33</v>
      </c>
      <c r="M192" s="109">
        <v>0.92876712328767119</v>
      </c>
      <c r="N192" s="294" t="s">
        <v>2810</v>
      </c>
      <c r="O192" s="292"/>
      <c r="P192" s="110" t="s">
        <v>39</v>
      </c>
      <c r="Q192" s="111">
        <v>46158</v>
      </c>
      <c r="R192" s="112">
        <v>5040</v>
      </c>
      <c r="S192" s="112">
        <v>151200</v>
      </c>
      <c r="T192" s="116">
        <v>498.96</v>
      </c>
      <c r="U192" s="110">
        <v>20282</v>
      </c>
      <c r="V192" s="110" t="s">
        <v>46</v>
      </c>
      <c r="W192" s="110">
        <v>365</v>
      </c>
      <c r="X192" s="280" t="s">
        <v>37</v>
      </c>
      <c r="Y192" s="280" t="s">
        <v>37</v>
      </c>
      <c r="Z192" s="280" t="s">
        <v>38</v>
      </c>
      <c r="AA192" s="280" t="s">
        <v>38</v>
      </c>
      <c r="AB192" s="280" t="s">
        <v>38</v>
      </c>
      <c r="AC192" s="280" t="s">
        <v>37</v>
      </c>
      <c r="AD192" s="281">
        <v>46493</v>
      </c>
      <c r="AE192" s="280" t="s">
        <v>39</v>
      </c>
    </row>
    <row r="193" spans="1:31">
      <c r="A193" s="3" t="s">
        <v>39</v>
      </c>
      <c r="B193" s="3">
        <v>7</v>
      </c>
      <c r="C193" s="3">
        <v>10</v>
      </c>
      <c r="D193" s="290" t="s">
        <v>450</v>
      </c>
      <c r="E193" s="334" t="s">
        <v>199</v>
      </c>
      <c r="F193" s="104" t="s">
        <v>200</v>
      </c>
      <c r="G193" s="105">
        <v>112</v>
      </c>
      <c r="H193" s="105"/>
      <c r="I193" s="105"/>
      <c r="J193" s="106">
        <v>46523</v>
      </c>
      <c r="K193" s="448">
        <v>339</v>
      </c>
      <c r="L193" s="105" t="s">
        <v>33</v>
      </c>
      <c r="M193" s="109">
        <v>0.92876712328767119</v>
      </c>
      <c r="N193" s="294" t="s">
        <v>2810</v>
      </c>
      <c r="O193" s="292"/>
      <c r="P193" s="110" t="s">
        <v>39</v>
      </c>
      <c r="Q193" s="111">
        <v>46158</v>
      </c>
      <c r="R193" s="112">
        <v>5040</v>
      </c>
      <c r="S193" s="112">
        <v>151200</v>
      </c>
      <c r="T193" s="116">
        <v>498.96</v>
      </c>
      <c r="U193" s="110">
        <v>20282</v>
      </c>
      <c r="V193" s="110" t="s">
        <v>46</v>
      </c>
      <c r="W193" s="110">
        <v>365</v>
      </c>
      <c r="X193" s="280" t="s">
        <v>37</v>
      </c>
      <c r="Y193" s="280" t="s">
        <v>37</v>
      </c>
      <c r="Z193" s="280" t="s">
        <v>38</v>
      </c>
      <c r="AA193" s="280" t="s">
        <v>38</v>
      </c>
      <c r="AB193" s="280" t="s">
        <v>38</v>
      </c>
      <c r="AC193" s="280" t="s">
        <v>37</v>
      </c>
      <c r="AD193" s="281">
        <v>46493</v>
      </c>
      <c r="AE193" s="280" t="s">
        <v>39</v>
      </c>
    </row>
    <row r="194" spans="1:31">
      <c r="A194" s="3" t="s">
        <v>39</v>
      </c>
      <c r="B194" s="3">
        <v>8</v>
      </c>
      <c r="C194" s="3">
        <v>10</v>
      </c>
      <c r="D194" s="290" t="s">
        <v>402</v>
      </c>
      <c r="E194" s="303" t="s">
        <v>199</v>
      </c>
      <c r="F194" s="104" t="s">
        <v>200</v>
      </c>
      <c r="G194" s="105">
        <v>112</v>
      </c>
      <c r="H194" s="105"/>
      <c r="I194" s="105"/>
      <c r="J194" s="106">
        <v>46523</v>
      </c>
      <c r="K194" s="448">
        <v>339</v>
      </c>
      <c r="L194" s="105" t="s">
        <v>33</v>
      </c>
      <c r="M194" s="109">
        <v>0.92876712328767119</v>
      </c>
      <c r="N194" s="308" t="s">
        <v>2810</v>
      </c>
      <c r="O194" s="292"/>
      <c r="P194" s="110" t="s">
        <v>39</v>
      </c>
      <c r="Q194" s="111">
        <v>46158</v>
      </c>
      <c r="R194" s="112">
        <v>5040</v>
      </c>
      <c r="S194" s="112">
        <v>151200</v>
      </c>
      <c r="T194" s="116">
        <v>498.96</v>
      </c>
      <c r="U194" s="110">
        <v>20282</v>
      </c>
      <c r="V194" s="110" t="s">
        <v>46</v>
      </c>
      <c r="W194" s="110">
        <v>365</v>
      </c>
      <c r="X194" s="280" t="s">
        <v>37</v>
      </c>
      <c r="Y194" s="280" t="s">
        <v>37</v>
      </c>
      <c r="Z194" s="280" t="s">
        <v>38</v>
      </c>
      <c r="AA194" s="280" t="s">
        <v>38</v>
      </c>
      <c r="AB194" s="280" t="s">
        <v>38</v>
      </c>
      <c r="AC194" s="280" t="s">
        <v>37</v>
      </c>
      <c r="AD194" s="281">
        <v>46493</v>
      </c>
      <c r="AE194" s="280" t="s">
        <v>39</v>
      </c>
    </row>
    <row r="195" spans="1:31">
      <c r="A195" s="3" t="s">
        <v>39</v>
      </c>
      <c r="B195" s="3">
        <v>9</v>
      </c>
      <c r="C195" s="3">
        <v>20</v>
      </c>
      <c r="D195" s="290" t="s">
        <v>514</v>
      </c>
      <c r="E195" s="303" t="s">
        <v>199</v>
      </c>
      <c r="F195" s="104" t="s">
        <v>200</v>
      </c>
      <c r="G195" s="105">
        <v>37</v>
      </c>
      <c r="H195" s="105"/>
      <c r="I195" s="105"/>
      <c r="J195" s="106">
        <v>46523</v>
      </c>
      <c r="K195" s="448">
        <v>339</v>
      </c>
      <c r="L195" s="105" t="s">
        <v>33</v>
      </c>
      <c r="M195" s="109">
        <v>0.92876712328767119</v>
      </c>
      <c r="N195" s="294"/>
      <c r="O195" s="575" t="s">
        <v>392</v>
      </c>
      <c r="P195" s="110" t="s">
        <v>35</v>
      </c>
      <c r="Q195" s="111">
        <v>46158</v>
      </c>
      <c r="R195" s="112">
        <v>1665</v>
      </c>
      <c r="S195" s="112">
        <v>49950</v>
      </c>
      <c r="T195" s="116">
        <v>164.83500000000001</v>
      </c>
      <c r="U195" s="110">
        <v>20282</v>
      </c>
      <c r="V195" s="110" t="s">
        <v>46</v>
      </c>
      <c r="W195" s="110">
        <v>365</v>
      </c>
      <c r="X195" s="280" t="s">
        <v>37</v>
      </c>
      <c r="Y195" s="280" t="s">
        <v>37</v>
      </c>
      <c r="Z195" s="280" t="s">
        <v>38</v>
      </c>
      <c r="AA195" s="280" t="s">
        <v>38</v>
      </c>
      <c r="AB195" s="280" t="s">
        <v>38</v>
      </c>
      <c r="AC195" s="280" t="s">
        <v>37</v>
      </c>
      <c r="AD195" s="281">
        <v>46493</v>
      </c>
      <c r="AE195" s="280" t="s">
        <v>39</v>
      </c>
    </row>
    <row r="196" spans="1:31">
      <c r="A196" s="3">
        <v>1</v>
      </c>
      <c r="B196" s="3">
        <v>1</v>
      </c>
      <c r="C196" s="3">
        <v>10</v>
      </c>
      <c r="D196" s="290" t="s">
        <v>769</v>
      </c>
      <c r="E196" s="340" t="s">
        <v>203</v>
      </c>
      <c r="F196" s="104" t="s">
        <v>204</v>
      </c>
      <c r="G196" s="105">
        <v>16</v>
      </c>
      <c r="H196" s="105"/>
      <c r="I196" s="105"/>
      <c r="J196" s="106">
        <v>46415</v>
      </c>
      <c r="K196" s="448">
        <v>231</v>
      </c>
      <c r="L196" s="105" t="s">
        <v>33</v>
      </c>
      <c r="M196" s="109">
        <v>0.85555555555555551</v>
      </c>
      <c r="N196" s="294"/>
      <c r="O196" s="460"/>
      <c r="P196" s="110" t="s">
        <v>39</v>
      </c>
      <c r="Q196" s="111">
        <v>46145</v>
      </c>
      <c r="R196" s="112">
        <v>3840</v>
      </c>
      <c r="S196" s="112">
        <v>23040</v>
      </c>
      <c r="T196" s="116">
        <v>69.12</v>
      </c>
      <c r="U196" s="110">
        <v>20463</v>
      </c>
      <c r="V196" s="110" t="s">
        <v>194</v>
      </c>
      <c r="W196" s="110">
        <v>270</v>
      </c>
      <c r="X196" s="280" t="s">
        <v>37</v>
      </c>
      <c r="Y196" s="280" t="s">
        <v>37</v>
      </c>
      <c r="Z196" s="280" t="s">
        <v>38</v>
      </c>
      <c r="AA196" s="280" t="s">
        <v>38</v>
      </c>
      <c r="AB196" s="280" t="s">
        <v>38</v>
      </c>
      <c r="AC196" s="280" t="s">
        <v>37</v>
      </c>
      <c r="AD196" s="281">
        <v>46385</v>
      </c>
      <c r="AE196" s="280" t="s">
        <v>39</v>
      </c>
    </row>
    <row r="197" spans="1:31">
      <c r="A197" s="3">
        <v>1</v>
      </c>
      <c r="B197" s="3">
        <v>2</v>
      </c>
      <c r="C197" s="3">
        <v>20</v>
      </c>
      <c r="D197" s="290" t="s">
        <v>2584</v>
      </c>
      <c r="E197" s="291" t="s">
        <v>203</v>
      </c>
      <c r="F197" s="104" t="s">
        <v>204</v>
      </c>
      <c r="G197" s="105">
        <v>6</v>
      </c>
      <c r="H197" s="105"/>
      <c r="I197" s="105"/>
      <c r="J197" s="106">
        <v>46417</v>
      </c>
      <c r="K197" s="448">
        <v>233</v>
      </c>
      <c r="L197" s="105" t="s">
        <v>33</v>
      </c>
      <c r="M197" s="109">
        <v>0.86296296296296293</v>
      </c>
      <c r="N197" s="308" t="s">
        <v>54</v>
      </c>
      <c r="O197" s="292" t="s">
        <v>34</v>
      </c>
      <c r="P197" s="110" t="s">
        <v>35</v>
      </c>
      <c r="Q197" s="111">
        <v>46147</v>
      </c>
      <c r="R197" s="112">
        <v>1440</v>
      </c>
      <c r="S197" s="112">
        <v>8640</v>
      </c>
      <c r="T197" s="116">
        <v>25.92</v>
      </c>
      <c r="U197" s="110">
        <v>20463</v>
      </c>
      <c r="V197" s="110" t="s">
        <v>194</v>
      </c>
      <c r="W197" s="110">
        <v>270</v>
      </c>
      <c r="X197" s="280" t="s">
        <v>37</v>
      </c>
      <c r="Y197" s="280" t="s">
        <v>37</v>
      </c>
      <c r="Z197" s="280" t="s">
        <v>38</v>
      </c>
      <c r="AA197" s="280" t="s">
        <v>38</v>
      </c>
      <c r="AB197" s="280" t="s">
        <v>38</v>
      </c>
      <c r="AC197" s="280" t="s">
        <v>37</v>
      </c>
      <c r="AD197" s="281">
        <v>46387</v>
      </c>
      <c r="AE197" s="280" t="s">
        <v>39</v>
      </c>
    </row>
    <row r="198" spans="1:31">
      <c r="A198" s="3" t="s">
        <v>39</v>
      </c>
      <c r="B198" s="3">
        <v>3</v>
      </c>
      <c r="C198" s="3">
        <v>10</v>
      </c>
      <c r="D198" s="290" t="s">
        <v>2664</v>
      </c>
      <c r="E198" s="314" t="s">
        <v>203</v>
      </c>
      <c r="F198" s="104" t="s">
        <v>204</v>
      </c>
      <c r="G198" s="105">
        <v>29</v>
      </c>
      <c r="H198" s="105"/>
      <c r="I198" s="105"/>
      <c r="J198" s="106">
        <v>46417</v>
      </c>
      <c r="K198" s="448">
        <v>233</v>
      </c>
      <c r="L198" s="105" t="s">
        <v>33</v>
      </c>
      <c r="M198" s="109">
        <v>0.86296296296296293</v>
      </c>
      <c r="N198" s="294"/>
      <c r="O198" s="292"/>
      <c r="P198" s="110" t="s">
        <v>39</v>
      </c>
      <c r="Q198" s="111">
        <v>46147</v>
      </c>
      <c r="R198" s="112">
        <v>6960</v>
      </c>
      <c r="S198" s="112">
        <v>41760</v>
      </c>
      <c r="T198" s="116">
        <v>125.28</v>
      </c>
      <c r="U198" s="110">
        <v>20463</v>
      </c>
      <c r="V198" s="110" t="s">
        <v>194</v>
      </c>
      <c r="W198" s="110">
        <v>270</v>
      </c>
      <c r="X198" s="280" t="s">
        <v>37</v>
      </c>
      <c r="Y198" s="280" t="s">
        <v>37</v>
      </c>
      <c r="Z198" s="280" t="s">
        <v>38</v>
      </c>
      <c r="AA198" s="280" t="s">
        <v>38</v>
      </c>
      <c r="AB198" s="280" t="s">
        <v>38</v>
      </c>
      <c r="AC198" s="280" t="s">
        <v>37</v>
      </c>
      <c r="AD198" s="281">
        <v>46387</v>
      </c>
      <c r="AE198" s="280" t="s">
        <v>39</v>
      </c>
    </row>
    <row r="199" spans="1:31">
      <c r="A199" s="3" t="s">
        <v>39</v>
      </c>
      <c r="B199" s="3">
        <v>4</v>
      </c>
      <c r="C199" s="3">
        <v>10</v>
      </c>
      <c r="D199" s="290" t="s">
        <v>2625</v>
      </c>
      <c r="E199" s="472" t="s">
        <v>203</v>
      </c>
      <c r="F199" s="104" t="s">
        <v>204</v>
      </c>
      <c r="G199" s="105">
        <v>13</v>
      </c>
      <c r="H199" s="105"/>
      <c r="I199" s="105"/>
      <c r="J199" s="254">
        <v>46424</v>
      </c>
      <c r="K199" s="448">
        <v>240</v>
      </c>
      <c r="L199" s="105" t="s">
        <v>33</v>
      </c>
      <c r="M199" s="109">
        <v>0.88888888888888884</v>
      </c>
      <c r="N199" s="294" t="s">
        <v>2836</v>
      </c>
      <c r="O199" s="292"/>
      <c r="P199" s="110" t="s">
        <v>39</v>
      </c>
      <c r="Q199" s="111">
        <v>46154</v>
      </c>
      <c r="R199" s="112">
        <v>3120</v>
      </c>
      <c r="S199" s="112">
        <v>18720</v>
      </c>
      <c r="T199" s="116">
        <v>56.16</v>
      </c>
      <c r="U199" s="110">
        <v>20463</v>
      </c>
      <c r="V199" s="110" t="s">
        <v>194</v>
      </c>
      <c r="W199" s="110">
        <v>270</v>
      </c>
      <c r="X199" s="280" t="s">
        <v>37</v>
      </c>
      <c r="Y199" s="280" t="s">
        <v>37</v>
      </c>
      <c r="Z199" s="280" t="s">
        <v>38</v>
      </c>
      <c r="AA199" s="280" t="s">
        <v>38</v>
      </c>
      <c r="AB199" s="280" t="s">
        <v>38</v>
      </c>
      <c r="AC199" s="280" t="s">
        <v>37</v>
      </c>
      <c r="AD199" s="281">
        <v>46394</v>
      </c>
      <c r="AE199" s="280" t="s">
        <v>39</v>
      </c>
    </row>
    <row r="200" spans="1:31">
      <c r="A200" s="3" t="s">
        <v>39</v>
      </c>
      <c r="B200" s="3">
        <v>5</v>
      </c>
      <c r="C200" s="3">
        <v>10</v>
      </c>
      <c r="D200" s="290" t="s">
        <v>2584</v>
      </c>
      <c r="E200" s="467" t="s">
        <v>203</v>
      </c>
      <c r="F200" s="104" t="s">
        <v>204</v>
      </c>
      <c r="G200" s="105">
        <v>60</v>
      </c>
      <c r="H200" s="105"/>
      <c r="I200" s="105"/>
      <c r="J200" s="106">
        <v>46441</v>
      </c>
      <c r="K200" s="448">
        <v>257</v>
      </c>
      <c r="L200" s="105" t="s">
        <v>33</v>
      </c>
      <c r="M200" s="109">
        <v>0.95185185185185184</v>
      </c>
      <c r="N200" s="343" t="s">
        <v>2738</v>
      </c>
      <c r="O200" s="460"/>
      <c r="P200" s="110" t="s">
        <v>39</v>
      </c>
      <c r="Q200" s="111">
        <v>46171</v>
      </c>
      <c r="R200" s="112">
        <v>14400</v>
      </c>
      <c r="S200" s="112">
        <v>86400</v>
      </c>
      <c r="T200" s="116">
        <v>259.2</v>
      </c>
      <c r="U200" s="110">
        <v>20463</v>
      </c>
      <c r="V200" s="110" t="s">
        <v>194</v>
      </c>
      <c r="W200" s="110">
        <v>270</v>
      </c>
      <c r="X200" s="280" t="s">
        <v>37</v>
      </c>
      <c r="Y200" s="280" t="s">
        <v>37</v>
      </c>
      <c r="Z200" s="280" t="s">
        <v>38</v>
      </c>
      <c r="AA200" s="280" t="s">
        <v>38</v>
      </c>
      <c r="AB200" s="280" t="s">
        <v>38</v>
      </c>
      <c r="AC200" s="280" t="s">
        <v>37</v>
      </c>
      <c r="AD200" s="281">
        <v>46411</v>
      </c>
      <c r="AE200" s="280" t="s">
        <v>39</v>
      </c>
    </row>
    <row r="201" spans="1:31">
      <c r="A201" s="3" t="s">
        <v>39</v>
      </c>
      <c r="B201" s="3">
        <v>6</v>
      </c>
      <c r="C201" s="3">
        <v>10</v>
      </c>
      <c r="D201" s="290" t="s">
        <v>2663</v>
      </c>
      <c r="E201" s="296" t="s">
        <v>203</v>
      </c>
      <c r="F201" s="104" t="s">
        <v>204</v>
      </c>
      <c r="G201" s="105">
        <v>32</v>
      </c>
      <c r="H201" s="105">
        <v>216</v>
      </c>
      <c r="I201" s="105"/>
      <c r="J201" s="272">
        <v>46441</v>
      </c>
      <c r="K201" s="448">
        <v>257</v>
      </c>
      <c r="L201" s="105" t="s">
        <v>33</v>
      </c>
      <c r="M201" s="109">
        <v>0.95185185185185184</v>
      </c>
      <c r="N201" s="294"/>
      <c r="O201" s="292"/>
      <c r="P201" s="110" t="s">
        <v>39</v>
      </c>
      <c r="Q201" s="111">
        <v>46171</v>
      </c>
      <c r="R201" s="112">
        <v>7896</v>
      </c>
      <c r="S201" s="112">
        <v>47376</v>
      </c>
      <c r="T201" s="116">
        <v>142.12799999999999</v>
      </c>
      <c r="U201" s="110">
        <v>20463</v>
      </c>
      <c r="V201" s="110" t="s">
        <v>194</v>
      </c>
      <c r="W201" s="110">
        <v>270</v>
      </c>
      <c r="X201" s="280" t="s">
        <v>37</v>
      </c>
      <c r="Y201" s="280" t="s">
        <v>37</v>
      </c>
      <c r="Z201" s="280" t="s">
        <v>38</v>
      </c>
      <c r="AA201" s="280" t="s">
        <v>38</v>
      </c>
      <c r="AB201" s="280" t="s">
        <v>38</v>
      </c>
      <c r="AC201" s="280" t="s">
        <v>37</v>
      </c>
      <c r="AD201" s="281">
        <v>46411</v>
      </c>
      <c r="AE201" s="280" t="s">
        <v>39</v>
      </c>
    </row>
    <row r="202" spans="1:31">
      <c r="A202" s="3" t="s">
        <v>39</v>
      </c>
      <c r="B202" s="3">
        <v>7</v>
      </c>
      <c r="C202" s="3">
        <v>20</v>
      </c>
      <c r="D202" s="290" t="s">
        <v>2664</v>
      </c>
      <c r="E202" s="314" t="s">
        <v>203</v>
      </c>
      <c r="F202" s="104" t="s">
        <v>204</v>
      </c>
      <c r="G202" s="105">
        <v>2</v>
      </c>
      <c r="H202" s="105"/>
      <c r="I202" s="105"/>
      <c r="J202" s="106">
        <v>46441</v>
      </c>
      <c r="K202" s="448">
        <v>257</v>
      </c>
      <c r="L202" s="105" t="s">
        <v>33</v>
      </c>
      <c r="M202" s="109">
        <v>0.95185185185185184</v>
      </c>
      <c r="N202" s="294"/>
      <c r="O202" s="292" t="s">
        <v>34</v>
      </c>
      <c r="P202" s="110" t="s">
        <v>35</v>
      </c>
      <c r="Q202" s="111">
        <v>46171</v>
      </c>
      <c r="R202" s="112">
        <v>480</v>
      </c>
      <c r="S202" s="112">
        <v>2880</v>
      </c>
      <c r="T202" s="116">
        <v>8.64</v>
      </c>
      <c r="U202" s="110">
        <v>20463</v>
      </c>
      <c r="V202" s="110" t="s">
        <v>194</v>
      </c>
      <c r="W202" s="110">
        <v>270</v>
      </c>
      <c r="X202" s="280" t="s">
        <v>37</v>
      </c>
      <c r="Y202" s="280" t="s">
        <v>37</v>
      </c>
      <c r="Z202" s="280" t="s">
        <v>38</v>
      </c>
      <c r="AA202" s="280" t="s">
        <v>38</v>
      </c>
      <c r="AB202" s="280" t="s">
        <v>38</v>
      </c>
      <c r="AC202" s="280" t="s">
        <v>37</v>
      </c>
      <c r="AD202" s="281">
        <v>46411</v>
      </c>
      <c r="AE202" s="280" t="s">
        <v>39</v>
      </c>
    </row>
    <row r="203" spans="1:31">
      <c r="A203" s="3" t="s">
        <v>39</v>
      </c>
      <c r="B203" s="3">
        <v>8</v>
      </c>
      <c r="C203" s="3">
        <v>10</v>
      </c>
      <c r="D203" s="290" t="s">
        <v>59</v>
      </c>
      <c r="E203" s="291" t="s">
        <v>203</v>
      </c>
      <c r="F203" s="104" t="s">
        <v>204</v>
      </c>
      <c r="G203" s="105">
        <v>58</v>
      </c>
      <c r="H203" s="105"/>
      <c r="I203" s="105"/>
      <c r="J203" s="106">
        <v>46442</v>
      </c>
      <c r="K203" s="448">
        <v>258</v>
      </c>
      <c r="L203" s="105" t="s">
        <v>33</v>
      </c>
      <c r="M203" s="109">
        <v>0.9555555555555556</v>
      </c>
      <c r="N203" s="294"/>
      <c r="O203" s="292"/>
      <c r="P203" s="110" t="s">
        <v>39</v>
      </c>
      <c r="Q203" s="111">
        <v>46172</v>
      </c>
      <c r="R203" s="112">
        <v>13920</v>
      </c>
      <c r="S203" s="112">
        <v>83520</v>
      </c>
      <c r="T203" s="116">
        <v>250.56</v>
      </c>
      <c r="U203" s="110">
        <v>20463</v>
      </c>
      <c r="V203" s="110" t="s">
        <v>194</v>
      </c>
      <c r="W203" s="110">
        <v>270</v>
      </c>
      <c r="X203" s="280" t="s">
        <v>37</v>
      </c>
      <c r="Y203" s="280" t="s">
        <v>37</v>
      </c>
      <c r="Z203" s="280" t="s">
        <v>38</v>
      </c>
      <c r="AA203" s="280" t="s">
        <v>38</v>
      </c>
      <c r="AB203" s="280" t="s">
        <v>38</v>
      </c>
      <c r="AC203" s="280" t="s">
        <v>37</v>
      </c>
      <c r="AD203" s="281">
        <v>46412</v>
      </c>
      <c r="AE203" s="280" t="s">
        <v>39</v>
      </c>
    </row>
    <row r="204" spans="1:31">
      <c r="A204" s="3" t="s">
        <v>39</v>
      </c>
      <c r="B204" s="3">
        <v>9</v>
      </c>
      <c r="C204" s="3">
        <v>10</v>
      </c>
      <c r="D204" s="290" t="s">
        <v>60</v>
      </c>
      <c r="E204" s="291" t="s">
        <v>203</v>
      </c>
      <c r="F204" s="104" t="s">
        <v>204</v>
      </c>
      <c r="G204" s="105">
        <v>6</v>
      </c>
      <c r="H204" s="105"/>
      <c r="I204" s="105"/>
      <c r="J204" s="106">
        <v>46442</v>
      </c>
      <c r="K204" s="448">
        <v>258</v>
      </c>
      <c r="L204" s="105" t="s">
        <v>33</v>
      </c>
      <c r="M204" s="109">
        <v>0.9555555555555556</v>
      </c>
      <c r="N204" s="294"/>
      <c r="O204" s="292"/>
      <c r="P204" s="110" t="s">
        <v>39</v>
      </c>
      <c r="Q204" s="111">
        <v>46172</v>
      </c>
      <c r="R204" s="112">
        <v>1440</v>
      </c>
      <c r="S204" s="112">
        <v>8640</v>
      </c>
      <c r="T204" s="116">
        <v>25.92</v>
      </c>
      <c r="U204" s="110">
        <v>20463</v>
      </c>
      <c r="V204" s="110" t="s">
        <v>194</v>
      </c>
      <c r="W204" s="110">
        <v>270</v>
      </c>
      <c r="X204" s="280" t="s">
        <v>37</v>
      </c>
      <c r="Y204" s="280" t="s">
        <v>37</v>
      </c>
      <c r="Z204" s="280" t="s">
        <v>38</v>
      </c>
      <c r="AA204" s="280" t="s">
        <v>38</v>
      </c>
      <c r="AB204" s="280" t="s">
        <v>38</v>
      </c>
      <c r="AC204" s="280" t="s">
        <v>37</v>
      </c>
      <c r="AD204" s="281">
        <v>46412</v>
      </c>
      <c r="AE204" s="280" t="s">
        <v>39</v>
      </c>
    </row>
    <row r="205" spans="1:31">
      <c r="A205" s="3" t="s">
        <v>39</v>
      </c>
      <c r="B205" s="3">
        <v>10</v>
      </c>
      <c r="C205" s="3">
        <v>10</v>
      </c>
      <c r="D205" s="290" t="s">
        <v>181</v>
      </c>
      <c r="E205" s="296" t="s">
        <v>203</v>
      </c>
      <c r="F205" s="104" t="s">
        <v>204</v>
      </c>
      <c r="G205" s="105">
        <v>18</v>
      </c>
      <c r="H205" s="105"/>
      <c r="I205" s="105"/>
      <c r="J205" s="106">
        <v>46442</v>
      </c>
      <c r="K205" s="448">
        <v>258</v>
      </c>
      <c r="L205" s="105" t="s">
        <v>33</v>
      </c>
      <c r="M205" s="109">
        <v>0.9555555555555556</v>
      </c>
      <c r="N205" s="294"/>
      <c r="O205" s="292"/>
      <c r="P205" s="110" t="s">
        <v>39</v>
      </c>
      <c r="Q205" s="111">
        <v>46172</v>
      </c>
      <c r="R205" s="112">
        <v>4320</v>
      </c>
      <c r="S205" s="112">
        <v>25920</v>
      </c>
      <c r="T205" s="116">
        <v>77.760000000000005</v>
      </c>
      <c r="U205" s="110">
        <v>20463</v>
      </c>
      <c r="V205" s="110" t="s">
        <v>194</v>
      </c>
      <c r="W205" s="110">
        <v>270</v>
      </c>
      <c r="X205" s="280" t="s">
        <v>37</v>
      </c>
      <c r="Y205" s="280" t="s">
        <v>37</v>
      </c>
      <c r="Z205" s="280" t="s">
        <v>38</v>
      </c>
      <c r="AA205" s="280" t="s">
        <v>38</v>
      </c>
      <c r="AB205" s="280" t="s">
        <v>38</v>
      </c>
      <c r="AC205" s="280" t="s">
        <v>37</v>
      </c>
      <c r="AD205" s="281">
        <v>46412</v>
      </c>
      <c r="AE205" s="280" t="s">
        <v>39</v>
      </c>
    </row>
    <row r="206" spans="1:31">
      <c r="A206" s="3" t="s">
        <v>39</v>
      </c>
      <c r="B206" s="3">
        <v>11</v>
      </c>
      <c r="C206" s="3">
        <v>10</v>
      </c>
      <c r="D206" s="290" t="s">
        <v>2668</v>
      </c>
      <c r="E206" s="291" t="s">
        <v>203</v>
      </c>
      <c r="F206" s="104" t="s">
        <v>204</v>
      </c>
      <c r="G206" s="105">
        <v>10</v>
      </c>
      <c r="H206" s="105"/>
      <c r="I206" s="105"/>
      <c r="J206" s="106">
        <v>46442</v>
      </c>
      <c r="K206" s="448">
        <v>258</v>
      </c>
      <c r="L206" s="105" t="s">
        <v>33</v>
      </c>
      <c r="M206" s="109">
        <v>0.9555555555555556</v>
      </c>
      <c r="N206" s="294"/>
      <c r="O206" s="292"/>
      <c r="P206" s="110" t="s">
        <v>39</v>
      </c>
      <c r="Q206" s="111">
        <v>46172</v>
      </c>
      <c r="R206" s="112">
        <v>2400</v>
      </c>
      <c r="S206" s="112">
        <v>14400</v>
      </c>
      <c r="T206" s="116">
        <v>43.2</v>
      </c>
      <c r="U206" s="110">
        <v>20463</v>
      </c>
      <c r="V206" s="110" t="s">
        <v>194</v>
      </c>
      <c r="W206" s="110">
        <v>270</v>
      </c>
      <c r="X206" s="280" t="s">
        <v>37</v>
      </c>
      <c r="Y206" s="280" t="s">
        <v>37</v>
      </c>
      <c r="Z206" s="280" t="s">
        <v>38</v>
      </c>
      <c r="AA206" s="280" t="s">
        <v>38</v>
      </c>
      <c r="AB206" s="280" t="s">
        <v>38</v>
      </c>
      <c r="AC206" s="280" t="s">
        <v>37</v>
      </c>
      <c r="AD206" s="281">
        <v>46412</v>
      </c>
      <c r="AE206" s="280" t="s">
        <v>39</v>
      </c>
    </row>
    <row r="207" spans="1:31">
      <c r="A207" s="3" t="s">
        <v>39</v>
      </c>
      <c r="B207" s="3">
        <v>12</v>
      </c>
      <c r="C207" s="3">
        <v>10</v>
      </c>
      <c r="D207" s="290" t="s">
        <v>2672</v>
      </c>
      <c r="E207" s="464" t="s">
        <v>203</v>
      </c>
      <c r="F207" s="104" t="s">
        <v>204</v>
      </c>
      <c r="G207" s="105">
        <v>28</v>
      </c>
      <c r="H207" s="105"/>
      <c r="I207" s="105"/>
      <c r="J207" s="106">
        <v>46442</v>
      </c>
      <c r="K207" s="448">
        <v>258</v>
      </c>
      <c r="L207" s="105" t="s">
        <v>33</v>
      </c>
      <c r="M207" s="109">
        <v>0.9555555555555556</v>
      </c>
      <c r="N207" s="308"/>
      <c r="O207" s="292"/>
      <c r="P207" s="110" t="s">
        <v>39</v>
      </c>
      <c r="Q207" s="111">
        <v>46172</v>
      </c>
      <c r="R207" s="112">
        <v>6720</v>
      </c>
      <c r="S207" s="112">
        <v>40320</v>
      </c>
      <c r="T207" s="116">
        <v>120.96</v>
      </c>
      <c r="U207" s="110">
        <v>20463</v>
      </c>
      <c r="V207" s="110" t="s">
        <v>194</v>
      </c>
      <c r="W207" s="110">
        <v>270</v>
      </c>
      <c r="X207" s="280" t="s">
        <v>37</v>
      </c>
      <c r="Y207" s="280" t="s">
        <v>37</v>
      </c>
      <c r="Z207" s="280" t="s">
        <v>38</v>
      </c>
      <c r="AA207" s="280" t="s">
        <v>38</v>
      </c>
      <c r="AB207" s="280" t="s">
        <v>38</v>
      </c>
      <c r="AC207" s="280" t="s">
        <v>37</v>
      </c>
      <c r="AD207" s="281">
        <v>46412</v>
      </c>
      <c r="AE207" s="280" t="s">
        <v>39</v>
      </c>
    </row>
    <row r="208" spans="1:31">
      <c r="A208" s="3" t="s">
        <v>39</v>
      </c>
      <c r="B208" s="3">
        <v>13</v>
      </c>
      <c r="C208" s="3">
        <v>10</v>
      </c>
      <c r="D208" s="290" t="s">
        <v>2683</v>
      </c>
      <c r="E208" s="367" t="s">
        <v>203</v>
      </c>
      <c r="F208" s="104" t="s">
        <v>204</v>
      </c>
      <c r="G208" s="105">
        <v>35</v>
      </c>
      <c r="H208" s="105"/>
      <c r="I208" s="105"/>
      <c r="J208" s="106">
        <v>46442</v>
      </c>
      <c r="K208" s="448">
        <v>258</v>
      </c>
      <c r="L208" s="105" t="s">
        <v>33</v>
      </c>
      <c r="M208" s="109">
        <v>0.9555555555555556</v>
      </c>
      <c r="N208" s="294"/>
      <c r="O208" s="292"/>
      <c r="P208" s="110" t="s">
        <v>39</v>
      </c>
      <c r="Q208" s="111">
        <v>46172</v>
      </c>
      <c r="R208" s="112">
        <v>8400</v>
      </c>
      <c r="S208" s="112">
        <v>50400</v>
      </c>
      <c r="T208" s="116">
        <v>151.19999999999999</v>
      </c>
      <c r="U208" s="110">
        <v>20463</v>
      </c>
      <c r="V208" s="110" t="s">
        <v>194</v>
      </c>
      <c r="W208" s="110">
        <v>270</v>
      </c>
      <c r="X208" s="280" t="s">
        <v>37</v>
      </c>
      <c r="Y208" s="280" t="s">
        <v>37</v>
      </c>
      <c r="Z208" s="280" t="s">
        <v>38</v>
      </c>
      <c r="AA208" s="280" t="s">
        <v>38</v>
      </c>
      <c r="AB208" s="280" t="s">
        <v>38</v>
      </c>
      <c r="AC208" s="280" t="s">
        <v>37</v>
      </c>
      <c r="AD208" s="281">
        <v>46412</v>
      </c>
      <c r="AE208" s="280" t="s">
        <v>39</v>
      </c>
    </row>
    <row r="209" spans="1:31">
      <c r="A209" s="3" t="s">
        <v>39</v>
      </c>
      <c r="B209" s="3">
        <v>14</v>
      </c>
      <c r="C209" s="3">
        <v>10</v>
      </c>
      <c r="D209" s="290" t="s">
        <v>2704</v>
      </c>
      <c r="E209" s="368" t="s">
        <v>203</v>
      </c>
      <c r="F209" s="104" t="s">
        <v>204</v>
      </c>
      <c r="G209" s="515">
        <v>42</v>
      </c>
      <c r="H209" s="305"/>
      <c r="I209" s="305"/>
      <c r="J209" s="516">
        <v>46442</v>
      </c>
      <c r="K209" s="448">
        <v>258</v>
      </c>
      <c r="L209" s="105" t="s">
        <v>33</v>
      </c>
      <c r="M209" s="109">
        <v>0.9555555555555556</v>
      </c>
      <c r="N209" s="294"/>
      <c r="O209" s="473"/>
      <c r="P209" s="110" t="s">
        <v>39</v>
      </c>
      <c r="Q209" s="111">
        <v>46172</v>
      </c>
      <c r="R209" s="112">
        <v>10080</v>
      </c>
      <c r="S209" s="112">
        <v>60480</v>
      </c>
      <c r="T209" s="116">
        <v>181.44</v>
      </c>
      <c r="U209" s="110">
        <v>20463</v>
      </c>
      <c r="V209" s="110" t="s">
        <v>194</v>
      </c>
      <c r="W209" s="110">
        <v>270</v>
      </c>
      <c r="X209" s="280" t="s">
        <v>37</v>
      </c>
      <c r="Y209" s="280" t="s">
        <v>37</v>
      </c>
      <c r="Z209" s="280" t="s">
        <v>38</v>
      </c>
      <c r="AA209" s="280" t="s">
        <v>38</v>
      </c>
      <c r="AB209" s="280" t="s">
        <v>38</v>
      </c>
      <c r="AC209" s="280" t="s">
        <v>37</v>
      </c>
      <c r="AD209" s="281">
        <v>46412</v>
      </c>
      <c r="AE209" s="280" t="s">
        <v>39</v>
      </c>
    </row>
    <row r="210" spans="1:31">
      <c r="A210" s="3" t="s">
        <v>39</v>
      </c>
      <c r="B210" s="3">
        <v>15</v>
      </c>
      <c r="C210" s="3">
        <v>20</v>
      </c>
      <c r="D210" s="290" t="s">
        <v>61</v>
      </c>
      <c r="E210" s="514" t="s">
        <v>203</v>
      </c>
      <c r="F210" s="104" t="s">
        <v>204</v>
      </c>
      <c r="G210" s="105">
        <v>8</v>
      </c>
      <c r="H210" s="105"/>
      <c r="I210" s="105"/>
      <c r="J210" s="106">
        <v>46443</v>
      </c>
      <c r="K210" s="448">
        <v>259</v>
      </c>
      <c r="L210" s="105" t="s">
        <v>33</v>
      </c>
      <c r="M210" s="109">
        <v>0.95925925925925926</v>
      </c>
      <c r="N210" s="343"/>
      <c r="O210" s="460" t="s">
        <v>62</v>
      </c>
      <c r="P210" s="110" t="s">
        <v>35</v>
      </c>
      <c r="Q210" s="111">
        <v>46173</v>
      </c>
      <c r="R210" s="112">
        <v>1920</v>
      </c>
      <c r="S210" s="112">
        <v>11520</v>
      </c>
      <c r="T210" s="116">
        <v>34.56</v>
      </c>
      <c r="U210" s="110">
        <v>20463</v>
      </c>
      <c r="V210" s="110" t="s">
        <v>194</v>
      </c>
      <c r="W210" s="110">
        <v>270</v>
      </c>
      <c r="X210" s="280" t="s">
        <v>37</v>
      </c>
      <c r="Y210" s="280" t="s">
        <v>37</v>
      </c>
      <c r="Z210" s="280" t="s">
        <v>38</v>
      </c>
      <c r="AA210" s="280" t="s">
        <v>38</v>
      </c>
      <c r="AB210" s="280" t="s">
        <v>38</v>
      </c>
      <c r="AC210" s="280" t="s">
        <v>37</v>
      </c>
      <c r="AD210" s="281">
        <v>46413</v>
      </c>
      <c r="AE210" s="280" t="s">
        <v>39</v>
      </c>
    </row>
    <row r="211" spans="1:31">
      <c r="A211" s="3" t="s">
        <v>39</v>
      </c>
      <c r="B211" s="3">
        <v>16</v>
      </c>
      <c r="C211" s="3">
        <v>10</v>
      </c>
      <c r="D211" s="290" t="s">
        <v>346</v>
      </c>
      <c r="E211" s="311" t="s">
        <v>203</v>
      </c>
      <c r="F211" s="104" t="s">
        <v>204</v>
      </c>
      <c r="G211" s="105">
        <v>48</v>
      </c>
      <c r="H211" s="105"/>
      <c r="I211" s="105"/>
      <c r="J211" s="106">
        <v>46443</v>
      </c>
      <c r="K211" s="448">
        <v>259</v>
      </c>
      <c r="L211" s="105" t="s">
        <v>33</v>
      </c>
      <c r="M211" s="109">
        <v>0.95925925925925926</v>
      </c>
      <c r="N211" s="294"/>
      <c r="O211" s="460"/>
      <c r="P211" s="110" t="s">
        <v>39</v>
      </c>
      <c r="Q211" s="111">
        <v>46173</v>
      </c>
      <c r="R211" s="112">
        <v>11520</v>
      </c>
      <c r="S211" s="112">
        <v>69120</v>
      </c>
      <c r="T211" s="116">
        <v>207.36</v>
      </c>
      <c r="U211" s="110">
        <v>20463</v>
      </c>
      <c r="V211" s="110" t="s">
        <v>194</v>
      </c>
      <c r="W211" s="110">
        <v>270</v>
      </c>
      <c r="X211" s="280" t="s">
        <v>37</v>
      </c>
      <c r="Y211" s="280" t="s">
        <v>37</v>
      </c>
      <c r="Z211" s="280" t="s">
        <v>38</v>
      </c>
      <c r="AA211" s="280" t="s">
        <v>38</v>
      </c>
      <c r="AB211" s="280" t="s">
        <v>38</v>
      </c>
      <c r="AC211" s="280" t="s">
        <v>37</v>
      </c>
      <c r="AD211" s="281">
        <v>46413</v>
      </c>
      <c r="AE211" s="280" t="s">
        <v>39</v>
      </c>
    </row>
    <row r="212" spans="1:31">
      <c r="A212" s="3" t="s">
        <v>39</v>
      </c>
      <c r="B212" s="3">
        <v>17</v>
      </c>
      <c r="C212" s="3">
        <v>10</v>
      </c>
      <c r="D212" s="290" t="s">
        <v>2750</v>
      </c>
      <c r="E212" s="303" t="s">
        <v>203</v>
      </c>
      <c r="F212" s="104" t="s">
        <v>204</v>
      </c>
      <c r="G212" s="105">
        <v>48</v>
      </c>
      <c r="H212" s="105"/>
      <c r="I212" s="105"/>
      <c r="J212" s="106">
        <v>46443</v>
      </c>
      <c r="K212" s="448">
        <v>259</v>
      </c>
      <c r="L212" s="105" t="s">
        <v>33</v>
      </c>
      <c r="M212" s="109">
        <v>0.95925925925925926</v>
      </c>
      <c r="N212" s="294" t="s">
        <v>2819</v>
      </c>
      <c r="O212" s="460"/>
      <c r="P212" s="110" t="s">
        <v>39</v>
      </c>
      <c r="Q212" s="111">
        <v>46173</v>
      </c>
      <c r="R212" s="112">
        <v>11520</v>
      </c>
      <c r="S212" s="112">
        <v>69120</v>
      </c>
      <c r="T212" s="116">
        <v>207.36</v>
      </c>
      <c r="U212" s="110">
        <v>20463</v>
      </c>
      <c r="V212" s="110" t="s">
        <v>194</v>
      </c>
      <c r="W212" s="110">
        <v>270</v>
      </c>
      <c r="X212" s="280" t="s">
        <v>37</v>
      </c>
      <c r="Y212" s="280" t="s">
        <v>37</v>
      </c>
      <c r="Z212" s="280" t="s">
        <v>38</v>
      </c>
      <c r="AA212" s="280" t="s">
        <v>38</v>
      </c>
      <c r="AB212" s="280" t="s">
        <v>38</v>
      </c>
      <c r="AC212" s="280" t="s">
        <v>37</v>
      </c>
      <c r="AD212" s="281">
        <v>46413</v>
      </c>
      <c r="AE212" s="280" t="s">
        <v>39</v>
      </c>
    </row>
    <row r="213" spans="1:31">
      <c r="A213" s="3" t="s">
        <v>39</v>
      </c>
      <c r="B213" s="3">
        <v>18</v>
      </c>
      <c r="C213" s="3">
        <v>10</v>
      </c>
      <c r="D213" s="290" t="s">
        <v>2681</v>
      </c>
      <c r="E213" s="458" t="s">
        <v>203</v>
      </c>
      <c r="F213" s="104" t="s">
        <v>204</v>
      </c>
      <c r="G213" s="105">
        <v>30</v>
      </c>
      <c r="H213" s="105"/>
      <c r="I213" s="105"/>
      <c r="J213" s="272">
        <v>46444</v>
      </c>
      <c r="K213" s="448">
        <v>260</v>
      </c>
      <c r="L213" s="105" t="s">
        <v>33</v>
      </c>
      <c r="M213" s="109">
        <v>0.96296296296296291</v>
      </c>
      <c r="N213" s="294" t="s">
        <v>2824</v>
      </c>
      <c r="O213" s="292"/>
      <c r="P213" s="110" t="s">
        <v>39</v>
      </c>
      <c r="Q213" s="111">
        <v>46174</v>
      </c>
      <c r="R213" s="112">
        <v>7200</v>
      </c>
      <c r="S213" s="112">
        <v>43200</v>
      </c>
      <c r="T213" s="116">
        <v>129.6</v>
      </c>
      <c r="U213" s="110">
        <v>20463</v>
      </c>
      <c r="V213" s="110" t="s">
        <v>194</v>
      </c>
      <c r="W213" s="110">
        <v>270</v>
      </c>
      <c r="X213" s="280" t="s">
        <v>37</v>
      </c>
      <c r="Y213" s="280" t="s">
        <v>37</v>
      </c>
      <c r="Z213" s="280" t="s">
        <v>38</v>
      </c>
      <c r="AA213" s="280" t="s">
        <v>38</v>
      </c>
      <c r="AB213" s="280" t="s">
        <v>38</v>
      </c>
      <c r="AC213" s="280" t="s">
        <v>37</v>
      </c>
      <c r="AD213" s="281">
        <v>46414</v>
      </c>
      <c r="AE213" s="280" t="s">
        <v>39</v>
      </c>
    </row>
    <row r="214" spans="1:31">
      <c r="A214" s="3">
        <v>1</v>
      </c>
      <c r="B214" s="3">
        <v>1</v>
      </c>
      <c r="C214" s="3">
        <v>10</v>
      </c>
      <c r="D214" s="290" t="s">
        <v>47</v>
      </c>
      <c r="E214" s="494" t="s">
        <v>218</v>
      </c>
      <c r="F214" s="104" t="s">
        <v>219</v>
      </c>
      <c r="G214" s="105">
        <v>88</v>
      </c>
      <c r="H214" s="105"/>
      <c r="I214" s="105"/>
      <c r="J214" s="106">
        <v>46360</v>
      </c>
      <c r="K214" s="448">
        <v>176</v>
      </c>
      <c r="L214" s="105" t="s">
        <v>33</v>
      </c>
      <c r="M214" s="109">
        <v>0.97777777777777775</v>
      </c>
      <c r="N214" s="294"/>
      <c r="O214" s="292"/>
      <c r="P214" s="110" t="s">
        <v>39</v>
      </c>
      <c r="Q214" s="111">
        <v>46180</v>
      </c>
      <c r="R214" s="112">
        <v>3960</v>
      </c>
      <c r="S214" s="112">
        <v>118800</v>
      </c>
      <c r="T214" s="116">
        <v>392.04</v>
      </c>
      <c r="U214" s="110">
        <v>20867</v>
      </c>
      <c r="V214" s="110" t="s">
        <v>46</v>
      </c>
      <c r="W214" s="110">
        <v>180</v>
      </c>
      <c r="X214" s="280" t="s">
        <v>37</v>
      </c>
      <c r="Y214" s="280" t="s">
        <v>37</v>
      </c>
      <c r="Z214" s="280" t="s">
        <v>38</v>
      </c>
      <c r="AA214" s="280" t="s">
        <v>38</v>
      </c>
      <c r="AB214" s="280" t="s">
        <v>38</v>
      </c>
      <c r="AC214" s="280" t="s">
        <v>37</v>
      </c>
      <c r="AD214" s="281">
        <v>46330</v>
      </c>
      <c r="AE214" s="280" t="s">
        <v>39</v>
      </c>
    </row>
    <row r="215" spans="1:31">
      <c r="A215" s="3">
        <v>1</v>
      </c>
      <c r="B215" s="3">
        <v>2</v>
      </c>
      <c r="C215" s="3">
        <v>10</v>
      </c>
      <c r="D215" s="290" t="s">
        <v>463</v>
      </c>
      <c r="E215" s="494" t="s">
        <v>218</v>
      </c>
      <c r="F215" s="104" t="s">
        <v>219</v>
      </c>
      <c r="G215" s="105">
        <v>104</v>
      </c>
      <c r="H215" s="105"/>
      <c r="I215" s="105"/>
      <c r="J215" s="106">
        <v>46360</v>
      </c>
      <c r="K215" s="448">
        <v>176</v>
      </c>
      <c r="L215" s="105" t="s">
        <v>33</v>
      </c>
      <c r="M215" s="109">
        <v>0.97777777777777775</v>
      </c>
      <c r="N215" s="294"/>
      <c r="O215" s="292"/>
      <c r="P215" s="110" t="s">
        <v>39</v>
      </c>
      <c r="Q215" s="111">
        <v>46180</v>
      </c>
      <c r="R215" s="112">
        <v>4680</v>
      </c>
      <c r="S215" s="112">
        <v>140400</v>
      </c>
      <c r="T215" s="116">
        <v>463.32</v>
      </c>
      <c r="U215" s="110">
        <v>20867</v>
      </c>
      <c r="V215" s="110" t="s">
        <v>46</v>
      </c>
      <c r="W215" s="110">
        <v>180</v>
      </c>
      <c r="X215" s="280" t="s">
        <v>37</v>
      </c>
      <c r="Y215" s="280" t="s">
        <v>37</v>
      </c>
      <c r="Z215" s="280" t="s">
        <v>38</v>
      </c>
      <c r="AA215" s="280" t="s">
        <v>38</v>
      </c>
      <c r="AB215" s="280" t="s">
        <v>38</v>
      </c>
      <c r="AC215" s="280" t="s">
        <v>37</v>
      </c>
      <c r="AD215" s="281">
        <v>46330</v>
      </c>
      <c r="AE215" s="280" t="s">
        <v>39</v>
      </c>
    </row>
    <row r="216" spans="1:31">
      <c r="A216" s="3" t="s">
        <v>39</v>
      </c>
      <c r="B216" s="3">
        <v>3</v>
      </c>
      <c r="C216" s="3">
        <v>10</v>
      </c>
      <c r="D216" s="290" t="s">
        <v>115</v>
      </c>
      <c r="E216" s="496" t="s">
        <v>218</v>
      </c>
      <c r="F216" s="104" t="s">
        <v>219</v>
      </c>
      <c r="G216" s="105">
        <v>96</v>
      </c>
      <c r="H216" s="105"/>
      <c r="I216" s="105"/>
      <c r="J216" s="106">
        <v>46361</v>
      </c>
      <c r="K216" s="448">
        <v>177</v>
      </c>
      <c r="L216" s="105" t="s">
        <v>33</v>
      </c>
      <c r="M216" s="109">
        <v>0.98333333333333328</v>
      </c>
      <c r="N216" s="294"/>
      <c r="O216" s="292"/>
      <c r="P216" s="110" t="s">
        <v>39</v>
      </c>
      <c r="Q216" s="111">
        <v>46181</v>
      </c>
      <c r="R216" s="112">
        <v>4320</v>
      </c>
      <c r="S216" s="112">
        <v>129600</v>
      </c>
      <c r="T216" s="116">
        <v>427.68</v>
      </c>
      <c r="U216" s="110">
        <v>20867</v>
      </c>
      <c r="V216" s="110" t="s">
        <v>46</v>
      </c>
      <c r="W216" s="110">
        <v>180</v>
      </c>
      <c r="X216" s="280" t="s">
        <v>37</v>
      </c>
      <c r="Y216" s="280" t="s">
        <v>37</v>
      </c>
      <c r="Z216" s="280" t="s">
        <v>38</v>
      </c>
      <c r="AA216" s="280" t="s">
        <v>38</v>
      </c>
      <c r="AB216" s="280" t="s">
        <v>38</v>
      </c>
      <c r="AC216" s="280" t="s">
        <v>37</v>
      </c>
      <c r="AD216" s="281">
        <v>46331</v>
      </c>
      <c r="AE216" s="280" t="s">
        <v>39</v>
      </c>
    </row>
    <row r="217" spans="1:31">
      <c r="A217" s="3" t="s">
        <v>39</v>
      </c>
      <c r="B217" s="3">
        <v>4</v>
      </c>
      <c r="C217" s="3">
        <v>10</v>
      </c>
      <c r="D217" s="290" t="s">
        <v>220</v>
      </c>
      <c r="E217" s="291" t="s">
        <v>218</v>
      </c>
      <c r="F217" s="104" t="s">
        <v>219</v>
      </c>
      <c r="G217" s="105">
        <v>96</v>
      </c>
      <c r="H217" s="105"/>
      <c r="I217" s="105"/>
      <c r="J217" s="106">
        <v>46361</v>
      </c>
      <c r="K217" s="448">
        <v>177</v>
      </c>
      <c r="L217" s="105" t="s">
        <v>33</v>
      </c>
      <c r="M217" s="109">
        <v>0.98333333333333328</v>
      </c>
      <c r="N217" s="294"/>
      <c r="O217" s="460"/>
      <c r="P217" s="110" t="s">
        <v>39</v>
      </c>
      <c r="Q217" s="111">
        <v>46181</v>
      </c>
      <c r="R217" s="112">
        <v>4320</v>
      </c>
      <c r="S217" s="112">
        <v>129600</v>
      </c>
      <c r="T217" s="116">
        <v>427.68</v>
      </c>
      <c r="U217" s="110">
        <v>20867</v>
      </c>
      <c r="V217" s="110" t="s">
        <v>46</v>
      </c>
      <c r="W217" s="110">
        <v>180</v>
      </c>
      <c r="X217" s="280" t="s">
        <v>37</v>
      </c>
      <c r="Y217" s="280" t="s">
        <v>37</v>
      </c>
      <c r="Z217" s="280" t="s">
        <v>38</v>
      </c>
      <c r="AA217" s="280" t="s">
        <v>38</v>
      </c>
      <c r="AB217" s="280" t="s">
        <v>38</v>
      </c>
      <c r="AC217" s="280" t="s">
        <v>37</v>
      </c>
      <c r="AD217" s="281">
        <v>46331</v>
      </c>
      <c r="AE217" s="280" t="s">
        <v>39</v>
      </c>
    </row>
    <row r="218" spans="1:31">
      <c r="A218" s="3" t="s">
        <v>39</v>
      </c>
      <c r="B218" s="3">
        <v>5</v>
      </c>
      <c r="C218" s="3">
        <v>10</v>
      </c>
      <c r="D218" s="290" t="s">
        <v>223</v>
      </c>
      <c r="E218" s="506" t="s">
        <v>218</v>
      </c>
      <c r="F218" s="104" t="s">
        <v>219</v>
      </c>
      <c r="G218" s="105">
        <v>96</v>
      </c>
      <c r="H218" s="105"/>
      <c r="I218" s="105"/>
      <c r="J218" s="106">
        <v>46361</v>
      </c>
      <c r="K218" s="448">
        <v>177</v>
      </c>
      <c r="L218" s="105" t="s">
        <v>33</v>
      </c>
      <c r="M218" s="109">
        <v>0.98333333333333328</v>
      </c>
      <c r="N218" s="294"/>
      <c r="O218" s="292"/>
      <c r="P218" s="110" t="s">
        <v>39</v>
      </c>
      <c r="Q218" s="111">
        <v>46181</v>
      </c>
      <c r="R218" s="112">
        <v>4320</v>
      </c>
      <c r="S218" s="112">
        <v>129600</v>
      </c>
      <c r="T218" s="116">
        <v>427.68</v>
      </c>
      <c r="U218" s="110">
        <v>20867</v>
      </c>
      <c r="V218" s="110" t="s">
        <v>46</v>
      </c>
      <c r="W218" s="110">
        <v>180</v>
      </c>
      <c r="X218" s="280" t="s">
        <v>37</v>
      </c>
      <c r="Y218" s="280" t="s">
        <v>37</v>
      </c>
      <c r="Z218" s="280" t="s">
        <v>38</v>
      </c>
      <c r="AA218" s="280" t="s">
        <v>38</v>
      </c>
      <c r="AB218" s="280" t="s">
        <v>38</v>
      </c>
      <c r="AC218" s="280" t="s">
        <v>37</v>
      </c>
      <c r="AD218" s="281">
        <v>46331</v>
      </c>
      <c r="AE218" s="280" t="s">
        <v>39</v>
      </c>
    </row>
    <row r="219" spans="1:31">
      <c r="A219" s="3" t="s">
        <v>39</v>
      </c>
      <c r="B219" s="3">
        <v>6</v>
      </c>
      <c r="C219" s="3">
        <v>10</v>
      </c>
      <c r="D219" s="290" t="s">
        <v>118</v>
      </c>
      <c r="E219" s="491" t="s">
        <v>218</v>
      </c>
      <c r="F219" s="104" t="s">
        <v>219</v>
      </c>
      <c r="G219" s="105">
        <v>24</v>
      </c>
      <c r="H219" s="105"/>
      <c r="I219" s="105"/>
      <c r="J219" s="106">
        <v>46361</v>
      </c>
      <c r="K219" s="448">
        <v>177</v>
      </c>
      <c r="L219" s="105" t="s">
        <v>33</v>
      </c>
      <c r="M219" s="109">
        <v>0.98333333333333328</v>
      </c>
      <c r="N219" s="294"/>
      <c r="O219" s="292"/>
      <c r="P219" s="110" t="s">
        <v>39</v>
      </c>
      <c r="Q219" s="111">
        <v>46181</v>
      </c>
      <c r="R219" s="112">
        <v>1080</v>
      </c>
      <c r="S219" s="112">
        <v>32400</v>
      </c>
      <c r="T219" s="116">
        <v>106.92</v>
      </c>
      <c r="U219" s="110">
        <v>20867</v>
      </c>
      <c r="V219" s="110" t="s">
        <v>46</v>
      </c>
      <c r="W219" s="110">
        <v>180</v>
      </c>
      <c r="X219" s="280" t="s">
        <v>37</v>
      </c>
      <c r="Y219" s="280" t="s">
        <v>37</v>
      </c>
      <c r="Z219" s="280" t="s">
        <v>38</v>
      </c>
      <c r="AA219" s="280" t="s">
        <v>38</v>
      </c>
      <c r="AB219" s="280" t="s">
        <v>38</v>
      </c>
      <c r="AC219" s="280" t="s">
        <v>37</v>
      </c>
      <c r="AD219" s="281">
        <v>46331</v>
      </c>
      <c r="AE219" s="280" t="s">
        <v>39</v>
      </c>
    </row>
    <row r="220" spans="1:31">
      <c r="A220" s="3" t="s">
        <v>39</v>
      </c>
      <c r="B220" s="3">
        <v>7</v>
      </c>
      <c r="C220" s="3">
        <v>10</v>
      </c>
      <c r="D220" s="290" t="s">
        <v>276</v>
      </c>
      <c r="E220" s="496" t="s">
        <v>218</v>
      </c>
      <c r="F220" s="104" t="s">
        <v>219</v>
      </c>
      <c r="G220" s="105">
        <v>96</v>
      </c>
      <c r="H220" s="105"/>
      <c r="I220" s="105"/>
      <c r="J220" s="106">
        <v>46361</v>
      </c>
      <c r="K220" s="448">
        <v>177</v>
      </c>
      <c r="L220" s="105" t="s">
        <v>33</v>
      </c>
      <c r="M220" s="109">
        <v>0.98333333333333328</v>
      </c>
      <c r="N220" s="294"/>
      <c r="O220" s="292"/>
      <c r="P220" s="110" t="s">
        <v>39</v>
      </c>
      <c r="Q220" s="111">
        <v>46181</v>
      </c>
      <c r="R220" s="112">
        <v>4320</v>
      </c>
      <c r="S220" s="112">
        <v>129600</v>
      </c>
      <c r="T220" s="116">
        <v>427.68</v>
      </c>
      <c r="U220" s="110">
        <v>20867</v>
      </c>
      <c r="V220" s="110" t="s">
        <v>46</v>
      </c>
      <c r="W220" s="110">
        <v>180</v>
      </c>
      <c r="X220" s="280" t="s">
        <v>37</v>
      </c>
      <c r="Y220" s="280" t="s">
        <v>37</v>
      </c>
      <c r="Z220" s="280" t="s">
        <v>38</v>
      </c>
      <c r="AA220" s="280" t="s">
        <v>38</v>
      </c>
      <c r="AB220" s="280" t="s">
        <v>38</v>
      </c>
      <c r="AC220" s="280" t="s">
        <v>37</v>
      </c>
      <c r="AD220" s="281">
        <v>46331</v>
      </c>
      <c r="AE220" s="280" t="s">
        <v>39</v>
      </c>
    </row>
    <row r="221" spans="1:31">
      <c r="A221" s="3" t="s">
        <v>39</v>
      </c>
      <c r="B221" s="3">
        <v>8</v>
      </c>
      <c r="C221" s="3">
        <v>10</v>
      </c>
      <c r="D221" s="290" t="s">
        <v>226</v>
      </c>
      <c r="E221" s="496" t="s">
        <v>218</v>
      </c>
      <c r="F221" s="104" t="s">
        <v>219</v>
      </c>
      <c r="G221" s="105">
        <v>96</v>
      </c>
      <c r="H221" s="105"/>
      <c r="I221" s="105"/>
      <c r="J221" s="106">
        <v>46361</v>
      </c>
      <c r="K221" s="448">
        <v>177</v>
      </c>
      <c r="L221" s="105" t="s">
        <v>33</v>
      </c>
      <c r="M221" s="109">
        <v>0.98333333333333328</v>
      </c>
      <c r="N221" s="294"/>
      <c r="O221" s="292"/>
      <c r="P221" s="110" t="s">
        <v>39</v>
      </c>
      <c r="Q221" s="111">
        <v>46181</v>
      </c>
      <c r="R221" s="112">
        <v>4320</v>
      </c>
      <c r="S221" s="112">
        <v>129600</v>
      </c>
      <c r="T221" s="116">
        <v>427.68</v>
      </c>
      <c r="U221" s="110">
        <v>20867</v>
      </c>
      <c r="V221" s="110" t="s">
        <v>46</v>
      </c>
      <c r="W221" s="110">
        <v>180</v>
      </c>
      <c r="X221" s="280" t="s">
        <v>37</v>
      </c>
      <c r="Y221" s="280" t="s">
        <v>37</v>
      </c>
      <c r="Z221" s="280" t="s">
        <v>38</v>
      </c>
      <c r="AA221" s="280" t="s">
        <v>38</v>
      </c>
      <c r="AB221" s="280" t="s">
        <v>38</v>
      </c>
      <c r="AC221" s="280" t="s">
        <v>37</v>
      </c>
      <c r="AD221" s="281">
        <v>46331</v>
      </c>
      <c r="AE221" s="280" t="s">
        <v>39</v>
      </c>
    </row>
    <row r="222" spans="1:31">
      <c r="A222" s="3" t="s">
        <v>39</v>
      </c>
      <c r="B222" s="3">
        <v>9</v>
      </c>
      <c r="C222" s="3">
        <v>10</v>
      </c>
      <c r="D222" s="290" t="s">
        <v>282</v>
      </c>
      <c r="E222" s="291" t="s">
        <v>218</v>
      </c>
      <c r="F222" s="104" t="s">
        <v>219</v>
      </c>
      <c r="G222" s="105">
        <v>88</v>
      </c>
      <c r="H222" s="105"/>
      <c r="I222" s="105"/>
      <c r="J222" s="106">
        <v>46361</v>
      </c>
      <c r="K222" s="448">
        <v>177</v>
      </c>
      <c r="L222" s="105" t="s">
        <v>33</v>
      </c>
      <c r="M222" s="109">
        <v>0.98333333333333328</v>
      </c>
      <c r="N222" s="294"/>
      <c r="O222" s="292"/>
      <c r="P222" s="110" t="s">
        <v>39</v>
      </c>
      <c r="Q222" s="111">
        <v>46181</v>
      </c>
      <c r="R222" s="112">
        <v>3960</v>
      </c>
      <c r="S222" s="112">
        <v>118800</v>
      </c>
      <c r="T222" s="116">
        <v>392.04</v>
      </c>
      <c r="U222" s="110">
        <v>20867</v>
      </c>
      <c r="V222" s="110" t="s">
        <v>46</v>
      </c>
      <c r="W222" s="110">
        <v>180</v>
      </c>
      <c r="X222" s="280" t="s">
        <v>37</v>
      </c>
      <c r="Y222" s="280" t="s">
        <v>37</v>
      </c>
      <c r="Z222" s="280" t="s">
        <v>38</v>
      </c>
      <c r="AA222" s="280" t="s">
        <v>38</v>
      </c>
      <c r="AB222" s="280" t="s">
        <v>38</v>
      </c>
      <c r="AC222" s="280" t="s">
        <v>37</v>
      </c>
      <c r="AD222" s="281">
        <v>46331</v>
      </c>
      <c r="AE222" s="280" t="s">
        <v>39</v>
      </c>
    </row>
    <row r="223" spans="1:31">
      <c r="A223" s="3" t="s">
        <v>39</v>
      </c>
      <c r="B223" s="3">
        <v>10</v>
      </c>
      <c r="C223" s="3">
        <v>10</v>
      </c>
      <c r="D223" s="290" t="s">
        <v>458</v>
      </c>
      <c r="E223" s="498" t="s">
        <v>218</v>
      </c>
      <c r="F223" s="104" t="s">
        <v>219</v>
      </c>
      <c r="G223" s="105">
        <v>88</v>
      </c>
      <c r="H223" s="105"/>
      <c r="I223" s="105"/>
      <c r="J223" s="106">
        <v>46361</v>
      </c>
      <c r="K223" s="448">
        <v>177</v>
      </c>
      <c r="L223" s="105" t="s">
        <v>33</v>
      </c>
      <c r="M223" s="109">
        <v>0.98333333333333328</v>
      </c>
      <c r="N223" s="294"/>
      <c r="O223" s="292"/>
      <c r="P223" s="110" t="s">
        <v>39</v>
      </c>
      <c r="Q223" s="111">
        <v>46181</v>
      </c>
      <c r="R223" s="112">
        <v>3960</v>
      </c>
      <c r="S223" s="112">
        <v>118800</v>
      </c>
      <c r="T223" s="116">
        <v>392.04</v>
      </c>
      <c r="U223" s="110">
        <v>20867</v>
      </c>
      <c r="V223" s="110" t="s">
        <v>46</v>
      </c>
      <c r="W223" s="110">
        <v>180</v>
      </c>
      <c r="X223" s="280" t="s">
        <v>37</v>
      </c>
      <c r="Y223" s="280" t="s">
        <v>37</v>
      </c>
      <c r="Z223" s="280" t="s">
        <v>38</v>
      </c>
      <c r="AA223" s="280" t="s">
        <v>38</v>
      </c>
      <c r="AB223" s="280" t="s">
        <v>38</v>
      </c>
      <c r="AC223" s="280" t="s">
        <v>37</v>
      </c>
      <c r="AD223" s="281">
        <v>46331</v>
      </c>
      <c r="AE223" s="280" t="s">
        <v>39</v>
      </c>
    </row>
    <row r="224" spans="1:31">
      <c r="A224" s="3" t="s">
        <v>39</v>
      </c>
      <c r="B224" s="3">
        <v>11</v>
      </c>
      <c r="C224" s="3">
        <v>10</v>
      </c>
      <c r="D224" s="290" t="s">
        <v>76</v>
      </c>
      <c r="E224" s="498" t="s">
        <v>218</v>
      </c>
      <c r="F224" s="104" t="s">
        <v>219</v>
      </c>
      <c r="G224" s="105">
        <v>88</v>
      </c>
      <c r="H224" s="105"/>
      <c r="I224" s="105"/>
      <c r="J224" s="106">
        <v>46361</v>
      </c>
      <c r="K224" s="448">
        <v>180</v>
      </c>
      <c r="L224" s="105" t="s">
        <v>33</v>
      </c>
      <c r="M224" s="109">
        <v>1</v>
      </c>
      <c r="N224" s="294"/>
      <c r="O224" s="292"/>
      <c r="P224" s="110" t="s">
        <v>39</v>
      </c>
      <c r="Q224" s="111">
        <v>46181</v>
      </c>
      <c r="R224" s="112">
        <v>3960</v>
      </c>
      <c r="S224" s="112">
        <v>118800</v>
      </c>
      <c r="T224" s="116">
        <v>392.04</v>
      </c>
      <c r="U224" s="110">
        <v>20867</v>
      </c>
      <c r="V224" s="110" t="s">
        <v>46</v>
      </c>
      <c r="W224" s="110">
        <v>180</v>
      </c>
      <c r="X224" s="280" t="s">
        <v>37</v>
      </c>
      <c r="Y224" s="280" t="s">
        <v>37</v>
      </c>
      <c r="Z224" s="280" t="s">
        <v>38</v>
      </c>
      <c r="AA224" s="280" t="s">
        <v>38</v>
      </c>
      <c r="AB224" s="280" t="s">
        <v>38</v>
      </c>
      <c r="AC224" s="280" t="s">
        <v>37</v>
      </c>
      <c r="AD224" s="281">
        <v>46331</v>
      </c>
      <c r="AE224" s="280" t="s">
        <v>39</v>
      </c>
    </row>
    <row r="225" spans="1:31">
      <c r="A225" s="3" t="s">
        <v>39</v>
      </c>
      <c r="B225" s="3">
        <v>12</v>
      </c>
      <c r="C225" s="3">
        <v>10</v>
      </c>
      <c r="D225" s="290" t="s">
        <v>229</v>
      </c>
      <c r="E225" s="496" t="s">
        <v>218</v>
      </c>
      <c r="F225" s="104" t="s">
        <v>219</v>
      </c>
      <c r="G225" s="105">
        <v>88</v>
      </c>
      <c r="H225" s="105"/>
      <c r="I225" s="105"/>
      <c r="J225" s="106">
        <v>46361</v>
      </c>
      <c r="K225" s="448">
        <v>177</v>
      </c>
      <c r="L225" s="105" t="s">
        <v>33</v>
      </c>
      <c r="M225" s="109">
        <v>0.98333333333333328</v>
      </c>
      <c r="N225" s="294"/>
      <c r="O225" s="497"/>
      <c r="P225" s="110" t="s">
        <v>39</v>
      </c>
      <c r="Q225" s="111">
        <v>46181</v>
      </c>
      <c r="R225" s="112">
        <v>3960</v>
      </c>
      <c r="S225" s="112">
        <v>118800</v>
      </c>
      <c r="T225" s="116">
        <v>392.04</v>
      </c>
      <c r="U225" s="110">
        <v>20867</v>
      </c>
      <c r="V225" s="110" t="s">
        <v>46</v>
      </c>
      <c r="W225" s="110">
        <v>180</v>
      </c>
      <c r="X225" s="280" t="s">
        <v>37</v>
      </c>
      <c r="Y225" s="280" t="s">
        <v>37</v>
      </c>
      <c r="Z225" s="280" t="s">
        <v>38</v>
      </c>
      <c r="AA225" s="280" t="s">
        <v>38</v>
      </c>
      <c r="AB225" s="280" t="s">
        <v>38</v>
      </c>
      <c r="AC225" s="280" t="s">
        <v>37</v>
      </c>
      <c r="AD225" s="281">
        <v>46331</v>
      </c>
      <c r="AE225" s="280" t="s">
        <v>39</v>
      </c>
    </row>
    <row r="226" spans="1:31">
      <c r="A226" s="3" t="s">
        <v>39</v>
      </c>
      <c r="B226" s="3">
        <v>13</v>
      </c>
      <c r="C226" s="3">
        <v>10</v>
      </c>
      <c r="D226" s="290" t="s">
        <v>459</v>
      </c>
      <c r="E226" s="314" t="s">
        <v>218</v>
      </c>
      <c r="F226" s="104" t="s">
        <v>219</v>
      </c>
      <c r="G226" s="105">
        <v>32</v>
      </c>
      <c r="H226" s="105"/>
      <c r="I226" s="105"/>
      <c r="J226" s="266">
        <v>46361</v>
      </c>
      <c r="K226" s="448">
        <v>177</v>
      </c>
      <c r="L226" s="105" t="s">
        <v>33</v>
      </c>
      <c r="M226" s="109">
        <v>0.98333333333333328</v>
      </c>
      <c r="N226" s="294"/>
      <c r="O226" s="292"/>
      <c r="P226" s="110" t="s">
        <v>39</v>
      </c>
      <c r="Q226" s="111">
        <v>46181</v>
      </c>
      <c r="R226" s="112">
        <v>1440</v>
      </c>
      <c r="S226" s="112">
        <v>43200</v>
      </c>
      <c r="T226" s="116">
        <v>142.56</v>
      </c>
      <c r="U226" s="110">
        <v>20867</v>
      </c>
      <c r="V226" s="110" t="s">
        <v>46</v>
      </c>
      <c r="W226" s="110">
        <v>180</v>
      </c>
      <c r="X226" s="280" t="s">
        <v>37</v>
      </c>
      <c r="Y226" s="280" t="s">
        <v>37</v>
      </c>
      <c r="Z226" s="280" t="s">
        <v>38</v>
      </c>
      <c r="AA226" s="280" t="s">
        <v>38</v>
      </c>
      <c r="AB226" s="280" t="s">
        <v>38</v>
      </c>
      <c r="AC226" s="280" t="s">
        <v>37</v>
      </c>
      <c r="AD226" s="281">
        <v>46331</v>
      </c>
      <c r="AE226" s="280" t="s">
        <v>39</v>
      </c>
    </row>
    <row r="227" spans="1:31">
      <c r="A227" s="3" t="s">
        <v>39</v>
      </c>
      <c r="B227" s="3">
        <v>14</v>
      </c>
      <c r="C227" s="3">
        <v>10</v>
      </c>
      <c r="D227" s="290" t="s">
        <v>120</v>
      </c>
      <c r="E227" s="498" t="s">
        <v>218</v>
      </c>
      <c r="F227" s="104" t="s">
        <v>219</v>
      </c>
      <c r="G227" s="105">
        <v>56</v>
      </c>
      <c r="H227" s="105"/>
      <c r="I227" s="105"/>
      <c r="J227" s="106">
        <v>46361</v>
      </c>
      <c r="K227" s="448">
        <v>177</v>
      </c>
      <c r="L227" s="105" t="s">
        <v>33</v>
      </c>
      <c r="M227" s="109">
        <v>0.98333333333333328</v>
      </c>
      <c r="N227" s="294"/>
      <c r="O227" s="292"/>
      <c r="P227" s="110" t="s">
        <v>39</v>
      </c>
      <c r="Q227" s="111">
        <v>46181</v>
      </c>
      <c r="R227" s="112">
        <v>2520</v>
      </c>
      <c r="S227" s="112">
        <v>75600</v>
      </c>
      <c r="T227" s="116">
        <v>249.48</v>
      </c>
      <c r="U227" s="110">
        <v>20867</v>
      </c>
      <c r="V227" s="110" t="s">
        <v>46</v>
      </c>
      <c r="W227" s="110">
        <v>180</v>
      </c>
      <c r="X227" s="280" t="s">
        <v>37</v>
      </c>
      <c r="Y227" s="280" t="s">
        <v>37</v>
      </c>
      <c r="Z227" s="280" t="s">
        <v>38</v>
      </c>
      <c r="AA227" s="280" t="s">
        <v>38</v>
      </c>
      <c r="AB227" s="280" t="s">
        <v>38</v>
      </c>
      <c r="AC227" s="280" t="s">
        <v>37</v>
      </c>
      <c r="AD227" s="281">
        <v>46331</v>
      </c>
      <c r="AE227" s="280" t="s">
        <v>39</v>
      </c>
    </row>
    <row r="228" spans="1:31">
      <c r="A228" s="3" t="s">
        <v>39</v>
      </c>
      <c r="B228" s="3">
        <v>15</v>
      </c>
      <c r="C228" s="3">
        <v>10</v>
      </c>
      <c r="D228" s="290" t="s">
        <v>603</v>
      </c>
      <c r="E228" s="506" t="s">
        <v>218</v>
      </c>
      <c r="F228" s="104" t="s">
        <v>219</v>
      </c>
      <c r="G228" s="105">
        <v>56</v>
      </c>
      <c r="H228" s="105"/>
      <c r="I228" s="105"/>
      <c r="J228" s="106">
        <v>46361</v>
      </c>
      <c r="K228" s="448">
        <v>177</v>
      </c>
      <c r="L228" s="105" t="s">
        <v>33</v>
      </c>
      <c r="M228" s="109">
        <v>0.98333333333333328</v>
      </c>
      <c r="N228" s="294"/>
      <c r="O228" s="292"/>
      <c r="P228" s="110" t="s">
        <v>39</v>
      </c>
      <c r="Q228" s="111">
        <v>46181</v>
      </c>
      <c r="R228" s="112">
        <v>2520</v>
      </c>
      <c r="S228" s="112">
        <v>75600</v>
      </c>
      <c r="T228" s="116">
        <v>249.48</v>
      </c>
      <c r="U228" s="110">
        <v>20867</v>
      </c>
      <c r="V228" s="110" t="s">
        <v>46</v>
      </c>
      <c r="W228" s="110">
        <v>180</v>
      </c>
      <c r="X228" s="280" t="s">
        <v>37</v>
      </c>
      <c r="Y228" s="280" t="s">
        <v>37</v>
      </c>
      <c r="Z228" s="280" t="s">
        <v>38</v>
      </c>
      <c r="AA228" s="280" t="s">
        <v>38</v>
      </c>
      <c r="AB228" s="280" t="s">
        <v>38</v>
      </c>
      <c r="AC228" s="280" t="s">
        <v>37</v>
      </c>
      <c r="AD228" s="281">
        <v>46331</v>
      </c>
      <c r="AE228" s="280" t="s">
        <v>39</v>
      </c>
    </row>
    <row r="229" spans="1:31">
      <c r="A229" s="3" t="s">
        <v>39</v>
      </c>
      <c r="B229" s="3">
        <v>16</v>
      </c>
      <c r="C229" s="3">
        <v>10</v>
      </c>
      <c r="D229" s="290" t="s">
        <v>469</v>
      </c>
      <c r="E229" s="506" t="s">
        <v>218</v>
      </c>
      <c r="F229" s="104" t="s">
        <v>219</v>
      </c>
      <c r="G229" s="105">
        <v>112</v>
      </c>
      <c r="H229" s="105"/>
      <c r="I229" s="293"/>
      <c r="J229" s="106">
        <v>46361</v>
      </c>
      <c r="K229" s="448">
        <v>177</v>
      </c>
      <c r="L229" s="105" t="s">
        <v>33</v>
      </c>
      <c r="M229" s="109">
        <v>0.98333333333333328</v>
      </c>
      <c r="N229" s="294"/>
      <c r="O229" s="492"/>
      <c r="P229" s="110" t="s">
        <v>39</v>
      </c>
      <c r="Q229" s="111">
        <v>46181</v>
      </c>
      <c r="R229" s="112">
        <v>5040</v>
      </c>
      <c r="S229" s="112">
        <v>151200</v>
      </c>
      <c r="T229" s="116">
        <v>498.96</v>
      </c>
      <c r="U229" s="110">
        <v>20867</v>
      </c>
      <c r="V229" s="110" t="s">
        <v>46</v>
      </c>
      <c r="W229" s="110">
        <v>180</v>
      </c>
      <c r="X229" s="280" t="s">
        <v>37</v>
      </c>
      <c r="Y229" s="280" t="s">
        <v>37</v>
      </c>
      <c r="Z229" s="280" t="s">
        <v>38</v>
      </c>
      <c r="AA229" s="280" t="s">
        <v>38</v>
      </c>
      <c r="AB229" s="280" t="s">
        <v>38</v>
      </c>
      <c r="AC229" s="280" t="s">
        <v>37</v>
      </c>
      <c r="AD229" s="281">
        <v>46331</v>
      </c>
      <c r="AE229" s="280" t="s">
        <v>39</v>
      </c>
    </row>
    <row r="230" spans="1:31">
      <c r="A230" s="3" t="s">
        <v>39</v>
      </c>
      <c r="B230" s="3">
        <v>17</v>
      </c>
      <c r="C230" s="3">
        <v>10</v>
      </c>
      <c r="D230" s="290" t="s">
        <v>437</v>
      </c>
      <c r="E230" s="508" t="s">
        <v>218</v>
      </c>
      <c r="F230" s="104" t="s">
        <v>219</v>
      </c>
      <c r="G230" s="105">
        <v>96</v>
      </c>
      <c r="H230" s="105"/>
      <c r="I230" s="105"/>
      <c r="J230" s="106">
        <v>46362</v>
      </c>
      <c r="K230" s="448">
        <v>178</v>
      </c>
      <c r="L230" s="105" t="s">
        <v>33</v>
      </c>
      <c r="M230" s="109">
        <v>0.98888888888888893</v>
      </c>
      <c r="N230" s="294"/>
      <c r="O230" s="292"/>
      <c r="P230" s="110" t="s">
        <v>39</v>
      </c>
      <c r="Q230" s="111">
        <v>46182</v>
      </c>
      <c r="R230" s="112">
        <v>4320</v>
      </c>
      <c r="S230" s="112">
        <v>129600</v>
      </c>
      <c r="T230" s="116">
        <v>427.68</v>
      </c>
      <c r="U230" s="110">
        <v>20867</v>
      </c>
      <c r="V230" s="110" t="s">
        <v>46</v>
      </c>
      <c r="W230" s="110">
        <v>180</v>
      </c>
      <c r="X230" s="280" t="s">
        <v>37</v>
      </c>
      <c r="Y230" s="280" t="s">
        <v>37</v>
      </c>
      <c r="Z230" s="280" t="s">
        <v>38</v>
      </c>
      <c r="AA230" s="280" t="s">
        <v>38</v>
      </c>
      <c r="AB230" s="280" t="s">
        <v>38</v>
      </c>
      <c r="AC230" s="280" t="s">
        <v>37</v>
      </c>
      <c r="AD230" s="281">
        <v>46332</v>
      </c>
      <c r="AE230" s="280" t="s">
        <v>39</v>
      </c>
    </row>
    <row r="231" spans="1:31">
      <c r="A231" s="3" t="s">
        <v>39</v>
      </c>
      <c r="B231" s="3">
        <v>18</v>
      </c>
      <c r="C231" s="3">
        <v>10</v>
      </c>
      <c r="D231" s="290" t="s">
        <v>274</v>
      </c>
      <c r="E231" s="494" t="s">
        <v>218</v>
      </c>
      <c r="F231" s="104" t="s">
        <v>219</v>
      </c>
      <c r="G231" s="105">
        <v>96</v>
      </c>
      <c r="H231" s="105"/>
      <c r="I231" s="105"/>
      <c r="J231" s="106">
        <v>46362</v>
      </c>
      <c r="K231" s="448">
        <v>178</v>
      </c>
      <c r="L231" s="105" t="s">
        <v>33</v>
      </c>
      <c r="M231" s="109">
        <v>0.98888888888888893</v>
      </c>
      <c r="N231" s="294" t="s">
        <v>2819</v>
      </c>
      <c r="O231" s="305"/>
      <c r="P231" s="110" t="s">
        <v>39</v>
      </c>
      <c r="Q231" s="111">
        <v>46182</v>
      </c>
      <c r="R231" s="112">
        <v>4320</v>
      </c>
      <c r="S231" s="112">
        <v>129600</v>
      </c>
      <c r="T231" s="116">
        <v>427.68</v>
      </c>
      <c r="U231" s="110">
        <v>20867</v>
      </c>
      <c r="V231" s="110" t="s">
        <v>46</v>
      </c>
      <c r="W231" s="110">
        <v>180</v>
      </c>
      <c r="X231" s="280" t="s">
        <v>37</v>
      </c>
      <c r="Y231" s="280" t="s">
        <v>37</v>
      </c>
      <c r="Z231" s="280" t="s">
        <v>38</v>
      </c>
      <c r="AA231" s="280" t="s">
        <v>38</v>
      </c>
      <c r="AB231" s="280" t="s">
        <v>38</v>
      </c>
      <c r="AC231" s="280" t="s">
        <v>37</v>
      </c>
      <c r="AD231" s="281">
        <v>46332</v>
      </c>
      <c r="AE231" s="280" t="s">
        <v>39</v>
      </c>
    </row>
    <row r="232" spans="1:31">
      <c r="A232" s="3" t="s">
        <v>39</v>
      </c>
      <c r="B232" s="3">
        <v>19</v>
      </c>
      <c r="C232" s="3">
        <v>10</v>
      </c>
      <c r="D232" s="290" t="s">
        <v>472</v>
      </c>
      <c r="E232" s="327" t="s">
        <v>218</v>
      </c>
      <c r="F232" s="104" t="s">
        <v>219</v>
      </c>
      <c r="G232" s="105">
        <v>104</v>
      </c>
      <c r="H232" s="105"/>
      <c r="I232" s="105"/>
      <c r="J232" s="106">
        <v>46362</v>
      </c>
      <c r="K232" s="448">
        <v>178</v>
      </c>
      <c r="L232" s="105" t="s">
        <v>33</v>
      </c>
      <c r="M232" s="109">
        <v>0.98888888888888893</v>
      </c>
      <c r="N232" s="294"/>
      <c r="O232" s="507"/>
      <c r="P232" s="110" t="s">
        <v>39</v>
      </c>
      <c r="Q232" s="111">
        <v>46182</v>
      </c>
      <c r="R232" s="112">
        <v>4680</v>
      </c>
      <c r="S232" s="112">
        <v>140400</v>
      </c>
      <c r="T232" s="116">
        <v>463.32</v>
      </c>
      <c r="U232" s="110">
        <v>20867</v>
      </c>
      <c r="V232" s="110" t="s">
        <v>46</v>
      </c>
      <c r="W232" s="110">
        <v>180</v>
      </c>
      <c r="X232" s="280" t="s">
        <v>37</v>
      </c>
      <c r="Y232" s="280" t="s">
        <v>37</v>
      </c>
      <c r="Z232" s="280" t="s">
        <v>38</v>
      </c>
      <c r="AA232" s="280" t="s">
        <v>38</v>
      </c>
      <c r="AB232" s="280" t="s">
        <v>38</v>
      </c>
      <c r="AC232" s="280" t="s">
        <v>37</v>
      </c>
      <c r="AD232" s="281">
        <v>46332</v>
      </c>
      <c r="AE232" s="280" t="s">
        <v>39</v>
      </c>
    </row>
    <row r="233" spans="1:31">
      <c r="A233" s="3" t="s">
        <v>39</v>
      </c>
      <c r="B233" s="3">
        <v>20</v>
      </c>
      <c r="C233" s="3">
        <v>10</v>
      </c>
      <c r="D233" s="290" t="s">
        <v>288</v>
      </c>
      <c r="E233" s="508" t="s">
        <v>218</v>
      </c>
      <c r="F233" s="104" t="s">
        <v>219</v>
      </c>
      <c r="G233" s="105">
        <v>104</v>
      </c>
      <c r="H233" s="105"/>
      <c r="I233" s="105"/>
      <c r="J233" s="106">
        <v>46362</v>
      </c>
      <c r="K233" s="448">
        <v>178</v>
      </c>
      <c r="L233" s="105" t="s">
        <v>33</v>
      </c>
      <c r="M233" s="109">
        <v>0.98888888888888893</v>
      </c>
      <c r="N233" s="294"/>
      <c r="O233" s="292"/>
      <c r="P233" s="110" t="s">
        <v>39</v>
      </c>
      <c r="Q233" s="111">
        <v>46182</v>
      </c>
      <c r="R233" s="112">
        <v>4680</v>
      </c>
      <c r="S233" s="112">
        <v>140400</v>
      </c>
      <c r="T233" s="116">
        <v>463.32</v>
      </c>
      <c r="U233" s="110">
        <v>20867</v>
      </c>
      <c r="V233" s="110" t="s">
        <v>46</v>
      </c>
      <c r="W233" s="110">
        <v>180</v>
      </c>
      <c r="X233" s="280" t="s">
        <v>37</v>
      </c>
      <c r="Y233" s="280" t="s">
        <v>37</v>
      </c>
      <c r="Z233" s="280" t="s">
        <v>38</v>
      </c>
      <c r="AA233" s="280" t="s">
        <v>38</v>
      </c>
      <c r="AB233" s="280" t="s">
        <v>38</v>
      </c>
      <c r="AC233" s="280" t="s">
        <v>37</v>
      </c>
      <c r="AD233" s="281">
        <v>46332</v>
      </c>
      <c r="AE233" s="280" t="s">
        <v>39</v>
      </c>
    </row>
    <row r="234" spans="1:31">
      <c r="A234" s="3" t="s">
        <v>39</v>
      </c>
      <c r="B234" s="3">
        <v>21</v>
      </c>
      <c r="C234" s="3">
        <v>10</v>
      </c>
      <c r="D234" s="290" t="s">
        <v>606</v>
      </c>
      <c r="E234" s="303" t="s">
        <v>218</v>
      </c>
      <c r="F234" s="104" t="s">
        <v>219</v>
      </c>
      <c r="G234" s="105">
        <v>104</v>
      </c>
      <c r="H234" s="105"/>
      <c r="I234" s="105"/>
      <c r="J234" s="106">
        <v>46362</v>
      </c>
      <c r="K234" s="448">
        <v>178</v>
      </c>
      <c r="L234" s="105" t="s">
        <v>33</v>
      </c>
      <c r="M234" s="109">
        <v>0.98888888888888893</v>
      </c>
      <c r="N234" s="294"/>
      <c r="O234" s="509"/>
      <c r="P234" s="110" t="s">
        <v>39</v>
      </c>
      <c r="Q234" s="111">
        <v>46182</v>
      </c>
      <c r="R234" s="112">
        <v>4680</v>
      </c>
      <c r="S234" s="112">
        <v>140400</v>
      </c>
      <c r="T234" s="116">
        <v>463.32</v>
      </c>
      <c r="U234" s="110">
        <v>20867</v>
      </c>
      <c r="V234" s="110" t="s">
        <v>46</v>
      </c>
      <c r="W234" s="110">
        <v>180</v>
      </c>
      <c r="X234" s="280" t="s">
        <v>37</v>
      </c>
      <c r="Y234" s="280" t="s">
        <v>37</v>
      </c>
      <c r="Z234" s="280" t="s">
        <v>38</v>
      </c>
      <c r="AA234" s="280" t="s">
        <v>38</v>
      </c>
      <c r="AB234" s="280" t="s">
        <v>38</v>
      </c>
      <c r="AC234" s="280" t="s">
        <v>37</v>
      </c>
      <c r="AD234" s="281">
        <v>46332</v>
      </c>
      <c r="AE234" s="280" t="s">
        <v>39</v>
      </c>
    </row>
    <row r="235" spans="1:31">
      <c r="A235" s="3" t="s">
        <v>39</v>
      </c>
      <c r="B235" s="3">
        <v>22</v>
      </c>
      <c r="C235" s="3">
        <v>10</v>
      </c>
      <c r="D235" s="290" t="s">
        <v>79</v>
      </c>
      <c r="E235" s="506" t="s">
        <v>218</v>
      </c>
      <c r="F235" s="104" t="s">
        <v>219</v>
      </c>
      <c r="G235" s="105">
        <v>104</v>
      </c>
      <c r="H235" s="105"/>
      <c r="I235" s="105"/>
      <c r="J235" s="106">
        <v>46362</v>
      </c>
      <c r="K235" s="448">
        <v>178</v>
      </c>
      <c r="L235" s="105" t="s">
        <v>33</v>
      </c>
      <c r="M235" s="109">
        <v>0.98888888888888893</v>
      </c>
      <c r="N235" s="294"/>
      <c r="O235" s="292"/>
      <c r="P235" s="110" t="s">
        <v>39</v>
      </c>
      <c r="Q235" s="111">
        <v>46182</v>
      </c>
      <c r="R235" s="112">
        <v>4680</v>
      </c>
      <c r="S235" s="112">
        <v>140400</v>
      </c>
      <c r="T235" s="116">
        <v>463.32</v>
      </c>
      <c r="U235" s="110">
        <v>20867</v>
      </c>
      <c r="V235" s="110" t="s">
        <v>46</v>
      </c>
      <c r="W235" s="110">
        <v>180</v>
      </c>
      <c r="X235" s="280" t="s">
        <v>37</v>
      </c>
      <c r="Y235" s="280" t="s">
        <v>37</v>
      </c>
      <c r="Z235" s="280" t="s">
        <v>38</v>
      </c>
      <c r="AA235" s="280" t="s">
        <v>38</v>
      </c>
      <c r="AB235" s="280" t="s">
        <v>38</v>
      </c>
      <c r="AC235" s="280" t="s">
        <v>37</v>
      </c>
      <c r="AD235" s="281">
        <v>46332</v>
      </c>
      <c r="AE235" s="280" t="s">
        <v>39</v>
      </c>
    </row>
    <row r="236" spans="1:31">
      <c r="A236" s="3" t="s">
        <v>39</v>
      </c>
      <c r="B236" s="3">
        <v>23</v>
      </c>
      <c r="C236" s="3">
        <v>10</v>
      </c>
      <c r="D236" s="290" t="s">
        <v>291</v>
      </c>
      <c r="E236" s="506" t="s">
        <v>218</v>
      </c>
      <c r="F236" s="104" t="s">
        <v>219</v>
      </c>
      <c r="G236" s="105">
        <v>104</v>
      </c>
      <c r="H236" s="105"/>
      <c r="I236" s="105"/>
      <c r="J236" s="106">
        <v>46362</v>
      </c>
      <c r="K236" s="448">
        <v>178</v>
      </c>
      <c r="L236" s="105" t="s">
        <v>33</v>
      </c>
      <c r="M236" s="109">
        <v>0.98888888888888893</v>
      </c>
      <c r="N236" s="294"/>
      <c r="O236" s="292"/>
      <c r="P236" s="110" t="s">
        <v>39</v>
      </c>
      <c r="Q236" s="111">
        <v>46182</v>
      </c>
      <c r="R236" s="112">
        <v>4680</v>
      </c>
      <c r="S236" s="112">
        <v>140400</v>
      </c>
      <c r="T236" s="116">
        <v>463.32</v>
      </c>
      <c r="U236" s="110">
        <v>20867</v>
      </c>
      <c r="V236" s="110" t="s">
        <v>46</v>
      </c>
      <c r="W236" s="110">
        <v>180</v>
      </c>
      <c r="X236" s="280" t="s">
        <v>37</v>
      </c>
      <c r="Y236" s="280" t="s">
        <v>37</v>
      </c>
      <c r="Z236" s="280" t="s">
        <v>38</v>
      </c>
      <c r="AA236" s="280" t="s">
        <v>38</v>
      </c>
      <c r="AB236" s="280" t="s">
        <v>38</v>
      </c>
      <c r="AC236" s="280" t="s">
        <v>37</v>
      </c>
      <c r="AD236" s="281">
        <v>46332</v>
      </c>
      <c r="AE236" s="280" t="s">
        <v>39</v>
      </c>
    </row>
    <row r="237" spans="1:31">
      <c r="A237" s="3" t="s">
        <v>39</v>
      </c>
      <c r="B237" s="3">
        <v>24</v>
      </c>
      <c r="C237" s="3">
        <v>10</v>
      </c>
      <c r="D237" s="290" t="s">
        <v>449</v>
      </c>
      <c r="E237" s="508" t="s">
        <v>218</v>
      </c>
      <c r="F237" s="104" t="s">
        <v>219</v>
      </c>
      <c r="G237" s="105">
        <v>112</v>
      </c>
      <c r="H237" s="105"/>
      <c r="I237" s="105"/>
      <c r="J237" s="106">
        <v>46362</v>
      </c>
      <c r="K237" s="448">
        <v>178</v>
      </c>
      <c r="L237" s="105" t="s">
        <v>33</v>
      </c>
      <c r="M237" s="109">
        <v>0.98888888888888893</v>
      </c>
      <c r="N237" s="294"/>
      <c r="O237" s="292"/>
      <c r="P237" s="110" t="s">
        <v>39</v>
      </c>
      <c r="Q237" s="111">
        <v>46182</v>
      </c>
      <c r="R237" s="112">
        <v>5040</v>
      </c>
      <c r="S237" s="112">
        <v>151200</v>
      </c>
      <c r="T237" s="116">
        <v>498.96</v>
      </c>
      <c r="U237" s="110">
        <v>20867</v>
      </c>
      <c r="V237" s="110" t="s">
        <v>46</v>
      </c>
      <c r="W237" s="110">
        <v>180</v>
      </c>
      <c r="X237" s="280" t="s">
        <v>37</v>
      </c>
      <c r="Y237" s="280" t="s">
        <v>37</v>
      </c>
      <c r="Z237" s="280" t="s">
        <v>38</v>
      </c>
      <c r="AA237" s="280" t="s">
        <v>38</v>
      </c>
      <c r="AB237" s="280" t="s">
        <v>38</v>
      </c>
      <c r="AC237" s="280" t="s">
        <v>37</v>
      </c>
      <c r="AD237" s="281">
        <v>46332</v>
      </c>
      <c r="AE237" s="280" t="s">
        <v>39</v>
      </c>
    </row>
    <row r="238" spans="1:31">
      <c r="A238" s="3">
        <v>1</v>
      </c>
      <c r="B238" s="3">
        <v>1</v>
      </c>
      <c r="C238" s="3">
        <v>10</v>
      </c>
      <c r="D238" s="290" t="s">
        <v>2686</v>
      </c>
      <c r="E238" s="472" t="s">
        <v>233</v>
      </c>
      <c r="F238" s="104" t="s">
        <v>234</v>
      </c>
      <c r="G238" s="105">
        <v>14</v>
      </c>
      <c r="H238" s="105"/>
      <c r="I238" s="105"/>
      <c r="J238" s="106">
        <v>46344</v>
      </c>
      <c r="K238" s="448">
        <v>160</v>
      </c>
      <c r="L238" s="105" t="s">
        <v>33</v>
      </c>
      <c r="M238" s="109">
        <v>0.88888888888888884</v>
      </c>
      <c r="N238" s="308"/>
      <c r="O238" s="292"/>
      <c r="P238" s="110" t="s">
        <v>39</v>
      </c>
      <c r="Q238" s="111">
        <v>46164</v>
      </c>
      <c r="R238" s="112">
        <v>504</v>
      </c>
      <c r="S238" s="112">
        <v>8064</v>
      </c>
      <c r="T238" s="116">
        <v>60.48</v>
      </c>
      <c r="U238" s="110">
        <v>20877</v>
      </c>
      <c r="V238" s="110" t="s">
        <v>46</v>
      </c>
      <c r="W238" s="110">
        <v>180</v>
      </c>
      <c r="X238" s="280" t="s">
        <v>37</v>
      </c>
      <c r="Y238" s="280" t="s">
        <v>37</v>
      </c>
      <c r="Z238" s="280" t="s">
        <v>38</v>
      </c>
      <c r="AA238" s="280" t="s">
        <v>38</v>
      </c>
      <c r="AB238" s="280" t="s">
        <v>38</v>
      </c>
      <c r="AC238" s="280" t="s">
        <v>37</v>
      </c>
      <c r="AD238" s="281">
        <v>46314</v>
      </c>
      <c r="AE238" s="280" t="s">
        <v>39</v>
      </c>
    </row>
    <row r="239" spans="1:31">
      <c r="A239" s="3">
        <v>1</v>
      </c>
      <c r="B239" s="3">
        <v>2</v>
      </c>
      <c r="C239" s="3">
        <v>10</v>
      </c>
      <c r="D239" s="290" t="s">
        <v>2665</v>
      </c>
      <c r="E239" s="303" t="s">
        <v>233</v>
      </c>
      <c r="F239" s="104" t="s">
        <v>234</v>
      </c>
      <c r="G239" s="105">
        <v>36</v>
      </c>
      <c r="H239" s="105"/>
      <c r="I239" s="105"/>
      <c r="J239" s="106">
        <v>46352</v>
      </c>
      <c r="K239" s="448">
        <v>168</v>
      </c>
      <c r="L239" s="105" t="s">
        <v>33</v>
      </c>
      <c r="M239" s="109">
        <v>0.93333333333333335</v>
      </c>
      <c r="N239" s="294"/>
      <c r="O239" s="460"/>
      <c r="P239" s="110" t="s">
        <v>39</v>
      </c>
      <c r="Q239" s="111">
        <v>46172</v>
      </c>
      <c r="R239" s="112">
        <v>1296</v>
      </c>
      <c r="S239" s="112">
        <v>20736</v>
      </c>
      <c r="T239" s="116">
        <v>155.52000000000001</v>
      </c>
      <c r="U239" s="110">
        <v>20877</v>
      </c>
      <c r="V239" s="110" t="s">
        <v>46</v>
      </c>
      <c r="W239" s="110">
        <v>180</v>
      </c>
      <c r="X239" s="280" t="s">
        <v>37</v>
      </c>
      <c r="Y239" s="280" t="s">
        <v>37</v>
      </c>
      <c r="Z239" s="280" t="s">
        <v>38</v>
      </c>
      <c r="AA239" s="280" t="s">
        <v>38</v>
      </c>
      <c r="AB239" s="280" t="s">
        <v>38</v>
      </c>
      <c r="AC239" s="280" t="s">
        <v>37</v>
      </c>
      <c r="AD239" s="281">
        <v>46322</v>
      </c>
      <c r="AE239" s="280" t="s">
        <v>39</v>
      </c>
    </row>
    <row r="240" spans="1:31">
      <c r="A240" s="3" t="s">
        <v>39</v>
      </c>
      <c r="B240" s="3">
        <v>3</v>
      </c>
      <c r="C240" s="3">
        <v>20</v>
      </c>
      <c r="D240" s="290" t="s">
        <v>2702</v>
      </c>
      <c r="E240" s="334" t="s">
        <v>233</v>
      </c>
      <c r="F240" s="104" t="s">
        <v>234</v>
      </c>
      <c r="G240" s="105">
        <v>4</v>
      </c>
      <c r="H240" s="105"/>
      <c r="I240" s="105"/>
      <c r="J240" s="106">
        <v>46353</v>
      </c>
      <c r="K240" s="448">
        <v>169</v>
      </c>
      <c r="L240" s="105" t="s">
        <v>33</v>
      </c>
      <c r="M240" s="109">
        <v>0.93888888888888888</v>
      </c>
      <c r="N240" s="294"/>
      <c r="O240" s="460" t="s">
        <v>34</v>
      </c>
      <c r="P240" s="110" t="s">
        <v>35</v>
      </c>
      <c r="Q240" s="111">
        <v>46173</v>
      </c>
      <c r="R240" s="112">
        <v>144</v>
      </c>
      <c r="S240" s="112">
        <v>2304</v>
      </c>
      <c r="T240" s="116">
        <v>17.28</v>
      </c>
      <c r="U240" s="110">
        <v>20877</v>
      </c>
      <c r="V240" s="110" t="s">
        <v>46</v>
      </c>
      <c r="W240" s="110">
        <v>180</v>
      </c>
      <c r="X240" s="280" t="s">
        <v>37</v>
      </c>
      <c r="Y240" s="280" t="s">
        <v>37</v>
      </c>
      <c r="Z240" s="280" t="s">
        <v>38</v>
      </c>
      <c r="AA240" s="280" t="s">
        <v>38</v>
      </c>
      <c r="AB240" s="280" t="s">
        <v>38</v>
      </c>
      <c r="AC240" s="280" t="s">
        <v>37</v>
      </c>
      <c r="AD240" s="281">
        <v>46323</v>
      </c>
      <c r="AE240" s="280" t="s">
        <v>39</v>
      </c>
    </row>
    <row r="241" spans="1:31">
      <c r="A241" s="3">
        <v>1</v>
      </c>
      <c r="B241" s="3">
        <v>1</v>
      </c>
      <c r="C241" s="3">
        <v>20</v>
      </c>
      <c r="D241" s="290" t="s">
        <v>61</v>
      </c>
      <c r="E241" s="496" t="s">
        <v>235</v>
      </c>
      <c r="F241" s="104" t="s">
        <v>236</v>
      </c>
      <c r="G241" s="105">
        <v>3</v>
      </c>
      <c r="H241" s="105"/>
      <c r="I241" s="105"/>
      <c r="J241" s="106">
        <v>46433</v>
      </c>
      <c r="K241" s="448">
        <v>249</v>
      </c>
      <c r="L241" s="105" t="s">
        <v>33</v>
      </c>
      <c r="M241" s="109">
        <v>0.92222222222222228</v>
      </c>
      <c r="N241" s="343"/>
      <c r="O241" s="497" t="s">
        <v>34</v>
      </c>
      <c r="P241" s="110" t="s">
        <v>35</v>
      </c>
      <c r="Q241" s="111">
        <v>46163</v>
      </c>
      <c r="R241" s="112">
        <v>1008</v>
      </c>
      <c r="S241" s="112">
        <v>6048</v>
      </c>
      <c r="T241" s="116">
        <v>28.607040000000001</v>
      </c>
      <c r="U241" s="110">
        <v>21146</v>
      </c>
      <c r="V241" s="110" t="s">
        <v>42</v>
      </c>
      <c r="W241" s="110">
        <v>270</v>
      </c>
      <c r="X241" s="280" t="s">
        <v>37</v>
      </c>
      <c r="Y241" s="280" t="s">
        <v>37</v>
      </c>
      <c r="Z241" s="280" t="s">
        <v>38</v>
      </c>
      <c r="AA241" s="280" t="s">
        <v>38</v>
      </c>
      <c r="AB241" s="280" t="s">
        <v>38</v>
      </c>
      <c r="AC241" s="280" t="s">
        <v>37</v>
      </c>
      <c r="AD241" s="281">
        <v>46403</v>
      </c>
      <c r="AE241" s="280" t="s">
        <v>39</v>
      </c>
    </row>
    <row r="242" spans="1:31">
      <c r="A242" s="3">
        <v>1</v>
      </c>
      <c r="B242" s="3">
        <v>2</v>
      </c>
      <c r="C242" s="3">
        <v>10</v>
      </c>
      <c r="D242" s="290" t="s">
        <v>2678</v>
      </c>
      <c r="E242" s="486" t="s">
        <v>235</v>
      </c>
      <c r="F242" s="104" t="s">
        <v>236</v>
      </c>
      <c r="G242" s="105">
        <v>1</v>
      </c>
      <c r="H242" s="105"/>
      <c r="I242" s="105"/>
      <c r="J242" s="106">
        <v>46433</v>
      </c>
      <c r="K242" s="448">
        <v>249</v>
      </c>
      <c r="L242" s="105" t="s">
        <v>33</v>
      </c>
      <c r="M242" s="109">
        <v>0.92222222222222228</v>
      </c>
      <c r="N242" s="294"/>
      <c r="O242" s="466"/>
      <c r="P242" s="110" t="s">
        <v>39</v>
      </c>
      <c r="Q242" s="111">
        <v>46163</v>
      </c>
      <c r="R242" s="112">
        <v>336</v>
      </c>
      <c r="S242" s="112">
        <v>2016</v>
      </c>
      <c r="T242" s="116">
        <v>9.5356799999999993</v>
      </c>
      <c r="U242" s="110">
        <v>21146</v>
      </c>
      <c r="V242" s="110" t="s">
        <v>42</v>
      </c>
      <c r="W242" s="110">
        <v>270</v>
      </c>
      <c r="X242" s="280" t="s">
        <v>37</v>
      </c>
      <c r="Y242" s="280" t="s">
        <v>37</v>
      </c>
      <c r="Z242" s="280" t="s">
        <v>38</v>
      </c>
      <c r="AA242" s="280" t="s">
        <v>38</v>
      </c>
      <c r="AB242" s="280" t="s">
        <v>38</v>
      </c>
      <c r="AC242" s="280" t="s">
        <v>37</v>
      </c>
      <c r="AD242" s="281">
        <v>46403</v>
      </c>
      <c r="AE242" s="280" t="s">
        <v>39</v>
      </c>
    </row>
    <row r="243" spans="1:31">
      <c r="A243" s="3" t="s">
        <v>39</v>
      </c>
      <c r="B243" s="3">
        <v>3</v>
      </c>
      <c r="C243" s="3">
        <v>10</v>
      </c>
      <c r="D243" s="290" t="s">
        <v>152</v>
      </c>
      <c r="E243" s="291" t="s">
        <v>235</v>
      </c>
      <c r="F243" s="104" t="s">
        <v>236</v>
      </c>
      <c r="G243" s="105">
        <v>30</v>
      </c>
      <c r="H243" s="105"/>
      <c r="I243" s="105"/>
      <c r="J243" s="106">
        <v>46447</v>
      </c>
      <c r="K243" s="448">
        <v>263</v>
      </c>
      <c r="L243" s="105" t="s">
        <v>33</v>
      </c>
      <c r="M243" s="109">
        <v>0.97407407407407409</v>
      </c>
      <c r="N243" s="343"/>
      <c r="O243" s="292"/>
      <c r="P243" s="110" t="s">
        <v>39</v>
      </c>
      <c r="Q243" s="111">
        <v>46177</v>
      </c>
      <c r="R243" s="112">
        <v>10080</v>
      </c>
      <c r="S243" s="112">
        <v>60480</v>
      </c>
      <c r="T243" s="116">
        <v>286.07040000000001</v>
      </c>
      <c r="U243" s="110">
        <v>21146</v>
      </c>
      <c r="V243" s="110" t="s">
        <v>42</v>
      </c>
      <c r="W243" s="110">
        <v>270</v>
      </c>
      <c r="X243" s="280" t="s">
        <v>37</v>
      </c>
      <c r="Y243" s="280" t="s">
        <v>37</v>
      </c>
      <c r="Z243" s="280" t="s">
        <v>38</v>
      </c>
      <c r="AA243" s="280" t="s">
        <v>38</v>
      </c>
      <c r="AB243" s="280" t="s">
        <v>38</v>
      </c>
      <c r="AC243" s="280" t="s">
        <v>37</v>
      </c>
      <c r="AD243" s="281">
        <v>46417</v>
      </c>
      <c r="AE243" s="280" t="s">
        <v>39</v>
      </c>
    </row>
    <row r="244" spans="1:31">
      <c r="A244" s="3">
        <v>1</v>
      </c>
      <c r="B244" s="3">
        <v>1</v>
      </c>
      <c r="C244" s="3">
        <v>10</v>
      </c>
      <c r="D244" s="290" t="s">
        <v>2530</v>
      </c>
      <c r="E244" s="291" t="s">
        <v>238</v>
      </c>
      <c r="F244" s="104" t="s">
        <v>239</v>
      </c>
      <c r="G244" s="105">
        <v>18</v>
      </c>
      <c r="H244" s="105"/>
      <c r="I244" s="105"/>
      <c r="J244" s="106">
        <v>46350</v>
      </c>
      <c r="K244" s="448">
        <v>166</v>
      </c>
      <c r="L244" s="105" t="s">
        <v>33</v>
      </c>
      <c r="M244" s="109">
        <v>0.92222222222222228</v>
      </c>
      <c r="N244" s="294"/>
      <c r="O244" s="292"/>
      <c r="P244" s="110" t="s">
        <v>39</v>
      </c>
      <c r="Q244" s="111">
        <v>46170</v>
      </c>
      <c r="R244" s="112">
        <v>8640</v>
      </c>
      <c r="S244" s="112">
        <v>51840</v>
      </c>
      <c r="T244" s="116">
        <v>171.072</v>
      </c>
      <c r="U244" s="110">
        <v>21155</v>
      </c>
      <c r="V244" s="110" t="s">
        <v>42</v>
      </c>
      <c r="W244" s="110">
        <v>180</v>
      </c>
      <c r="X244" s="280" t="s">
        <v>37</v>
      </c>
      <c r="Y244" s="280" t="s">
        <v>37</v>
      </c>
      <c r="Z244" s="280" t="s">
        <v>38</v>
      </c>
      <c r="AA244" s="280" t="s">
        <v>38</v>
      </c>
      <c r="AB244" s="280" t="s">
        <v>38</v>
      </c>
      <c r="AC244" s="280" t="s">
        <v>37</v>
      </c>
      <c r="AD244" s="281">
        <v>46320</v>
      </c>
      <c r="AE244" s="280" t="s">
        <v>39</v>
      </c>
    </row>
    <row r="245" spans="1:31">
      <c r="A245" s="3">
        <v>1</v>
      </c>
      <c r="B245" s="3">
        <v>1</v>
      </c>
      <c r="C245" s="3">
        <v>20</v>
      </c>
      <c r="D245" s="290" t="s">
        <v>793</v>
      </c>
      <c r="E245" s="369" t="s">
        <v>242</v>
      </c>
      <c r="F245" s="104" t="s">
        <v>243</v>
      </c>
      <c r="G245" s="105">
        <v>8</v>
      </c>
      <c r="H245" s="105"/>
      <c r="I245" s="105"/>
      <c r="J245" s="106">
        <v>46350</v>
      </c>
      <c r="K245" s="448">
        <v>166</v>
      </c>
      <c r="L245" s="105" t="s">
        <v>33</v>
      </c>
      <c r="M245" s="109">
        <v>0.92222222222222228</v>
      </c>
      <c r="N245" s="294" t="s">
        <v>800</v>
      </c>
      <c r="O245" s="292" t="s">
        <v>67</v>
      </c>
      <c r="P245" s="110" t="s">
        <v>35</v>
      </c>
      <c r="Q245" s="111">
        <v>46170</v>
      </c>
      <c r="R245" s="112">
        <v>360</v>
      </c>
      <c r="S245" s="112">
        <v>10800</v>
      </c>
      <c r="T245" s="116">
        <v>35.64</v>
      </c>
      <c r="U245" s="110">
        <v>21156</v>
      </c>
      <c r="V245" s="110" t="s">
        <v>46</v>
      </c>
      <c r="W245" s="110">
        <v>180</v>
      </c>
      <c r="X245" s="280" t="s">
        <v>37</v>
      </c>
      <c r="Y245" s="280" t="s">
        <v>37</v>
      </c>
      <c r="Z245" s="280" t="s">
        <v>38</v>
      </c>
      <c r="AA245" s="280" t="s">
        <v>38</v>
      </c>
      <c r="AB245" s="280" t="s">
        <v>38</v>
      </c>
      <c r="AC245" s="280" t="s">
        <v>37</v>
      </c>
      <c r="AD245" s="281">
        <v>46320</v>
      </c>
      <c r="AE245" s="280" t="s">
        <v>39</v>
      </c>
    </row>
    <row r="246" spans="1:31">
      <c r="A246" s="3">
        <v>1</v>
      </c>
      <c r="B246" s="3">
        <v>2</v>
      </c>
      <c r="C246" s="3">
        <v>10</v>
      </c>
      <c r="D246" s="290" t="s">
        <v>460</v>
      </c>
      <c r="E246" s="324" t="s">
        <v>242</v>
      </c>
      <c r="F246" s="104" t="s">
        <v>243</v>
      </c>
      <c r="G246" s="105">
        <v>84</v>
      </c>
      <c r="H246" s="105"/>
      <c r="I246" s="105"/>
      <c r="J246" s="106">
        <v>46351</v>
      </c>
      <c r="K246" s="448">
        <v>167</v>
      </c>
      <c r="L246" s="105" t="s">
        <v>33</v>
      </c>
      <c r="M246" s="109">
        <v>0.92777777777777781</v>
      </c>
      <c r="N246" s="294"/>
      <c r="O246" s="292"/>
      <c r="P246" s="110" t="s">
        <v>39</v>
      </c>
      <c r="Q246" s="111">
        <v>46171</v>
      </c>
      <c r="R246" s="112">
        <v>3780</v>
      </c>
      <c r="S246" s="112">
        <v>113400</v>
      </c>
      <c r="T246" s="116">
        <v>374.22</v>
      </c>
      <c r="U246" s="110">
        <v>21156</v>
      </c>
      <c r="V246" s="110" t="s">
        <v>46</v>
      </c>
      <c r="W246" s="110">
        <v>180</v>
      </c>
      <c r="X246" s="280" t="s">
        <v>37</v>
      </c>
      <c r="Y246" s="280" t="s">
        <v>37</v>
      </c>
      <c r="Z246" s="280" t="s">
        <v>38</v>
      </c>
      <c r="AA246" s="280" t="s">
        <v>38</v>
      </c>
      <c r="AB246" s="280" t="s">
        <v>38</v>
      </c>
      <c r="AC246" s="280" t="s">
        <v>37</v>
      </c>
      <c r="AD246" s="281">
        <v>46321</v>
      </c>
      <c r="AE246" s="280" t="s">
        <v>39</v>
      </c>
    </row>
    <row r="247" spans="1:31">
      <c r="A247" s="3" t="s">
        <v>39</v>
      </c>
      <c r="B247" s="3">
        <v>3</v>
      </c>
      <c r="C247" s="3">
        <v>10</v>
      </c>
      <c r="D247" s="290" t="s">
        <v>48</v>
      </c>
      <c r="E247" s="328" t="s">
        <v>242</v>
      </c>
      <c r="F247" s="104" t="s">
        <v>243</v>
      </c>
      <c r="G247" s="105">
        <v>100</v>
      </c>
      <c r="H247" s="105"/>
      <c r="I247" s="105"/>
      <c r="J247" s="106">
        <v>46351</v>
      </c>
      <c r="K247" s="448">
        <v>167</v>
      </c>
      <c r="L247" s="105" t="s">
        <v>33</v>
      </c>
      <c r="M247" s="109">
        <v>0.92777777777777781</v>
      </c>
      <c r="N247" s="294"/>
      <c r="O247" s="460"/>
      <c r="P247" s="110" t="s">
        <v>39</v>
      </c>
      <c r="Q247" s="111">
        <v>46171</v>
      </c>
      <c r="R247" s="112">
        <v>4500</v>
      </c>
      <c r="S247" s="112">
        <v>135000</v>
      </c>
      <c r="T247" s="116">
        <v>445.5</v>
      </c>
      <c r="U247" s="110">
        <v>21156</v>
      </c>
      <c r="V247" s="110" t="s">
        <v>46</v>
      </c>
      <c r="W247" s="110">
        <v>180</v>
      </c>
      <c r="X247" s="280" t="s">
        <v>37</v>
      </c>
      <c r="Y247" s="280" t="s">
        <v>37</v>
      </c>
      <c r="Z247" s="280" t="s">
        <v>38</v>
      </c>
      <c r="AA247" s="280" t="s">
        <v>38</v>
      </c>
      <c r="AB247" s="280" t="s">
        <v>38</v>
      </c>
      <c r="AC247" s="280" t="s">
        <v>37</v>
      </c>
      <c r="AD247" s="281">
        <v>46321</v>
      </c>
      <c r="AE247" s="280" t="s">
        <v>39</v>
      </c>
    </row>
    <row r="248" spans="1:31">
      <c r="A248" s="3" t="s">
        <v>39</v>
      </c>
      <c r="B248" s="3">
        <v>4</v>
      </c>
      <c r="C248" s="3">
        <v>10</v>
      </c>
      <c r="D248" s="290" t="s">
        <v>2734</v>
      </c>
      <c r="E248" s="496" t="s">
        <v>242</v>
      </c>
      <c r="F248" s="104" t="s">
        <v>243</v>
      </c>
      <c r="G248" s="105">
        <v>19</v>
      </c>
      <c r="H248" s="105"/>
      <c r="I248" s="293"/>
      <c r="J248" s="106">
        <v>46351</v>
      </c>
      <c r="K248" s="448">
        <v>167</v>
      </c>
      <c r="L248" s="105" t="s">
        <v>33</v>
      </c>
      <c r="M248" s="109">
        <v>0.92777777777777781</v>
      </c>
      <c r="N248" s="294"/>
      <c r="O248" s="105"/>
      <c r="P248" s="110" t="s">
        <v>39</v>
      </c>
      <c r="Q248" s="111">
        <v>46171</v>
      </c>
      <c r="R248" s="112">
        <v>855</v>
      </c>
      <c r="S248" s="112">
        <v>25650</v>
      </c>
      <c r="T248" s="116">
        <v>84.644999999999996</v>
      </c>
      <c r="U248" s="110">
        <v>21156</v>
      </c>
      <c r="V248" s="110" t="s">
        <v>46</v>
      </c>
      <c r="W248" s="110">
        <v>180</v>
      </c>
      <c r="X248" s="280" t="s">
        <v>37</v>
      </c>
      <c r="Y248" s="280" t="s">
        <v>37</v>
      </c>
      <c r="Z248" s="280" t="s">
        <v>38</v>
      </c>
      <c r="AA248" s="280" t="s">
        <v>38</v>
      </c>
      <c r="AB248" s="280" t="s">
        <v>38</v>
      </c>
      <c r="AC248" s="280" t="s">
        <v>37</v>
      </c>
      <c r="AD248" s="281">
        <v>46321</v>
      </c>
      <c r="AE248" s="280" t="s">
        <v>39</v>
      </c>
    </row>
    <row r="249" spans="1:31">
      <c r="A249" s="3">
        <v>1</v>
      </c>
      <c r="B249" s="3">
        <v>1</v>
      </c>
      <c r="C249" s="3">
        <v>10</v>
      </c>
      <c r="D249" s="290" t="s">
        <v>781</v>
      </c>
      <c r="E249" s="291" t="s">
        <v>801</v>
      </c>
      <c r="F249" s="104" t="s">
        <v>1159</v>
      </c>
      <c r="G249" s="105">
        <v>8</v>
      </c>
      <c r="H249" s="105"/>
      <c r="I249" s="105"/>
      <c r="J249" s="106">
        <v>46350</v>
      </c>
      <c r="K249" s="448">
        <v>166</v>
      </c>
      <c r="L249" s="105" t="s">
        <v>33</v>
      </c>
      <c r="M249" s="109">
        <v>0.92222222222222228</v>
      </c>
      <c r="N249" s="343"/>
      <c r="O249" s="292"/>
      <c r="P249" s="110" t="s">
        <v>39</v>
      </c>
      <c r="Q249" s="111">
        <v>46170</v>
      </c>
      <c r="R249" s="112">
        <v>6240</v>
      </c>
      <c r="S249" s="112">
        <v>24960</v>
      </c>
      <c r="T249" s="116">
        <v>67.142399999999995</v>
      </c>
      <c r="U249" s="110">
        <v>21159</v>
      </c>
      <c r="V249" s="110" t="s">
        <v>42</v>
      </c>
      <c r="W249" s="110">
        <v>180</v>
      </c>
      <c r="X249" s="280" t="s">
        <v>37</v>
      </c>
      <c r="Y249" s="280" t="s">
        <v>37</v>
      </c>
      <c r="Z249" s="280" t="s">
        <v>38</v>
      </c>
      <c r="AA249" s="280" t="s">
        <v>38</v>
      </c>
      <c r="AB249" s="280" t="s">
        <v>38</v>
      </c>
      <c r="AC249" s="280" t="s">
        <v>37</v>
      </c>
      <c r="AD249" s="281">
        <v>46320</v>
      </c>
      <c r="AE249" s="280" t="s">
        <v>39</v>
      </c>
    </row>
    <row r="250" spans="1:31">
      <c r="A250" s="3">
        <v>1</v>
      </c>
      <c r="B250" s="3">
        <v>1</v>
      </c>
      <c r="C250" s="3">
        <v>20</v>
      </c>
      <c r="D250" s="290" t="s">
        <v>341</v>
      </c>
      <c r="E250" s="330" t="s">
        <v>1160</v>
      </c>
      <c r="F250" s="104" t="s">
        <v>246</v>
      </c>
      <c r="G250" s="105">
        <v>1</v>
      </c>
      <c r="H250" s="105"/>
      <c r="I250" s="105"/>
      <c r="J250" s="106">
        <v>46212</v>
      </c>
      <c r="K250" s="448">
        <v>28</v>
      </c>
      <c r="L250" s="105" t="s">
        <v>211</v>
      </c>
      <c r="M250" s="109">
        <v>0.15555555555555556</v>
      </c>
      <c r="N250" s="294" t="s">
        <v>2813</v>
      </c>
      <c r="O250" s="466" t="s">
        <v>34</v>
      </c>
      <c r="P250" s="110" t="s">
        <v>35</v>
      </c>
      <c r="Q250" s="111">
        <v>46032</v>
      </c>
      <c r="R250" s="112">
        <v>360</v>
      </c>
      <c r="S250" s="112">
        <v>1440</v>
      </c>
      <c r="T250" s="116">
        <v>4.7519999999999998</v>
      </c>
      <c r="U250" s="110">
        <v>21161</v>
      </c>
      <c r="V250" s="110" t="s">
        <v>247</v>
      </c>
      <c r="W250" s="110">
        <v>180</v>
      </c>
      <c r="X250" s="280" t="s">
        <v>37</v>
      </c>
      <c r="Y250" s="280" t="s">
        <v>37</v>
      </c>
      <c r="Z250" s="280" t="s">
        <v>37</v>
      </c>
      <c r="AA250" s="280" t="s">
        <v>37</v>
      </c>
      <c r="AB250" s="280" t="s">
        <v>37</v>
      </c>
      <c r="AC250" s="280" t="s">
        <v>28</v>
      </c>
      <c r="AD250" s="281">
        <v>46182</v>
      </c>
      <c r="AE250" s="280" t="s">
        <v>39</v>
      </c>
    </row>
    <row r="251" spans="1:31">
      <c r="A251" s="3">
        <v>1</v>
      </c>
      <c r="B251" s="3">
        <v>2</v>
      </c>
      <c r="C251" s="3">
        <v>20</v>
      </c>
      <c r="D251" s="290" t="s">
        <v>341</v>
      </c>
      <c r="E251" s="325" t="s">
        <v>1160</v>
      </c>
      <c r="F251" s="104" t="s">
        <v>246</v>
      </c>
      <c r="G251" s="105">
        <v>1</v>
      </c>
      <c r="H251" s="105"/>
      <c r="I251" s="105"/>
      <c r="J251" s="106">
        <v>46212</v>
      </c>
      <c r="K251" s="448">
        <v>28</v>
      </c>
      <c r="L251" s="105" t="s">
        <v>211</v>
      </c>
      <c r="M251" s="109">
        <v>0.15555555555555556</v>
      </c>
      <c r="N251" s="294" t="s">
        <v>2812</v>
      </c>
      <c r="O251" s="475" t="s">
        <v>34</v>
      </c>
      <c r="P251" s="110" t="s">
        <v>35</v>
      </c>
      <c r="Q251" s="111">
        <v>46032</v>
      </c>
      <c r="R251" s="112">
        <v>360</v>
      </c>
      <c r="S251" s="112">
        <v>1440</v>
      </c>
      <c r="T251" s="116">
        <v>4.7519999999999998</v>
      </c>
      <c r="U251" s="110">
        <v>21161</v>
      </c>
      <c r="V251" s="110" t="s">
        <v>247</v>
      </c>
      <c r="W251" s="110">
        <v>180</v>
      </c>
      <c r="X251" s="280" t="s">
        <v>37</v>
      </c>
      <c r="Y251" s="280" t="s">
        <v>37</v>
      </c>
      <c r="Z251" s="280" t="s">
        <v>37</v>
      </c>
      <c r="AA251" s="280" t="s">
        <v>37</v>
      </c>
      <c r="AB251" s="280" t="s">
        <v>37</v>
      </c>
      <c r="AC251" s="280" t="s">
        <v>28</v>
      </c>
      <c r="AD251" s="281">
        <v>46182</v>
      </c>
      <c r="AE251" s="280" t="s">
        <v>39</v>
      </c>
    </row>
    <row r="252" spans="1:31">
      <c r="A252" s="3" t="s">
        <v>39</v>
      </c>
      <c r="B252" s="3">
        <v>3</v>
      </c>
      <c r="C252" s="3">
        <v>20</v>
      </c>
      <c r="D252" s="290" t="s">
        <v>341</v>
      </c>
      <c r="E252" s="325" t="s">
        <v>1160</v>
      </c>
      <c r="F252" s="104" t="s">
        <v>246</v>
      </c>
      <c r="G252" s="105">
        <v>1</v>
      </c>
      <c r="H252" s="105"/>
      <c r="I252" s="105"/>
      <c r="J252" s="106">
        <v>46316</v>
      </c>
      <c r="K252" s="448">
        <v>132</v>
      </c>
      <c r="L252" s="105" t="s">
        <v>33</v>
      </c>
      <c r="M252" s="109">
        <v>0.73333333333333328</v>
      </c>
      <c r="N252" s="294"/>
      <c r="O252" s="475" t="s">
        <v>34</v>
      </c>
      <c r="P252" s="110" t="s">
        <v>35</v>
      </c>
      <c r="Q252" s="111">
        <v>46136</v>
      </c>
      <c r="R252" s="112">
        <v>360</v>
      </c>
      <c r="S252" s="112">
        <v>1440</v>
      </c>
      <c r="T252" s="116">
        <v>4.7519999999999998</v>
      </c>
      <c r="U252" s="110">
        <v>21161</v>
      </c>
      <c r="V252" s="110" t="s">
        <v>247</v>
      </c>
      <c r="W252" s="110">
        <v>180</v>
      </c>
      <c r="X252" s="280" t="s">
        <v>37</v>
      </c>
      <c r="Y252" s="280" t="s">
        <v>37</v>
      </c>
      <c r="Z252" s="280" t="s">
        <v>38</v>
      </c>
      <c r="AA252" s="280" t="s">
        <v>38</v>
      </c>
      <c r="AB252" s="280" t="s">
        <v>38</v>
      </c>
      <c r="AC252" s="280" t="s">
        <v>37</v>
      </c>
      <c r="AD252" s="281">
        <v>46286</v>
      </c>
      <c r="AE252" s="280" t="s">
        <v>39</v>
      </c>
    </row>
    <row r="253" spans="1:31">
      <c r="A253" s="3" t="s">
        <v>39</v>
      </c>
      <c r="B253" s="3">
        <v>4</v>
      </c>
      <c r="C253" s="3">
        <v>20</v>
      </c>
      <c r="D253" s="290" t="s">
        <v>341</v>
      </c>
      <c r="E253" s="328" t="s">
        <v>1160</v>
      </c>
      <c r="F253" s="104" t="s">
        <v>246</v>
      </c>
      <c r="G253" s="105"/>
      <c r="H253" s="105">
        <v>96</v>
      </c>
      <c r="I253" s="105"/>
      <c r="J253" s="106">
        <v>46343</v>
      </c>
      <c r="K253" s="448">
        <v>159</v>
      </c>
      <c r="L253" s="105" t="s">
        <v>33</v>
      </c>
      <c r="M253" s="109">
        <v>0.8833333333333333</v>
      </c>
      <c r="N253" s="343"/>
      <c r="O253" s="292" t="s">
        <v>34</v>
      </c>
      <c r="P253" s="110" t="s">
        <v>35</v>
      </c>
      <c r="Q253" s="111">
        <v>46163</v>
      </c>
      <c r="R253" s="112">
        <v>96</v>
      </c>
      <c r="S253" s="112">
        <v>384</v>
      </c>
      <c r="T253" s="116">
        <v>1.2672000000000001</v>
      </c>
      <c r="U253" s="110">
        <v>21161</v>
      </c>
      <c r="V253" s="110" t="s">
        <v>247</v>
      </c>
      <c r="W253" s="110">
        <v>180</v>
      </c>
      <c r="X253" s="280" t="s">
        <v>37</v>
      </c>
      <c r="Y253" s="280" t="s">
        <v>37</v>
      </c>
      <c r="Z253" s="280" t="s">
        <v>38</v>
      </c>
      <c r="AA253" s="280" t="s">
        <v>38</v>
      </c>
      <c r="AB253" s="280" t="s">
        <v>38</v>
      </c>
      <c r="AC253" s="280" t="s">
        <v>37</v>
      </c>
      <c r="AD253" s="281">
        <v>46313</v>
      </c>
      <c r="AE253" s="280" t="s">
        <v>39</v>
      </c>
    </row>
    <row r="254" spans="1:31">
      <c r="A254" s="3" t="s">
        <v>39</v>
      </c>
      <c r="B254" s="3">
        <v>5</v>
      </c>
      <c r="C254" s="3">
        <v>20</v>
      </c>
      <c r="D254" s="290" t="s">
        <v>341</v>
      </c>
      <c r="E254" s="325" t="s">
        <v>1160</v>
      </c>
      <c r="F254" s="104" t="s">
        <v>246</v>
      </c>
      <c r="G254" s="105"/>
      <c r="H254" s="105">
        <v>270</v>
      </c>
      <c r="I254" s="105"/>
      <c r="J254" s="106">
        <v>46343</v>
      </c>
      <c r="K254" s="448">
        <v>159</v>
      </c>
      <c r="L254" s="105" t="s">
        <v>33</v>
      </c>
      <c r="M254" s="109">
        <v>0.8833333333333333</v>
      </c>
      <c r="N254" s="294"/>
      <c r="O254" s="475" t="s">
        <v>34</v>
      </c>
      <c r="P254" s="110" t="s">
        <v>35</v>
      </c>
      <c r="Q254" s="111">
        <v>46163</v>
      </c>
      <c r="R254" s="112">
        <v>270</v>
      </c>
      <c r="S254" s="112">
        <v>1080</v>
      </c>
      <c r="T254" s="116">
        <v>3.5640000000000001</v>
      </c>
      <c r="U254" s="110">
        <v>21161</v>
      </c>
      <c r="V254" s="110" t="s">
        <v>247</v>
      </c>
      <c r="W254" s="110">
        <v>180</v>
      </c>
      <c r="X254" s="280" t="s">
        <v>37</v>
      </c>
      <c r="Y254" s="280" t="s">
        <v>37</v>
      </c>
      <c r="Z254" s="280" t="s">
        <v>38</v>
      </c>
      <c r="AA254" s="280" t="s">
        <v>38</v>
      </c>
      <c r="AB254" s="280" t="s">
        <v>38</v>
      </c>
      <c r="AC254" s="280" t="s">
        <v>37</v>
      </c>
      <c r="AD254" s="281">
        <v>46313</v>
      </c>
      <c r="AE254" s="280" t="s">
        <v>39</v>
      </c>
    </row>
    <row r="255" spans="1:31">
      <c r="A255" s="3">
        <v>1</v>
      </c>
      <c r="B255" s="3">
        <v>1</v>
      </c>
      <c r="C255" s="3">
        <v>10</v>
      </c>
      <c r="D255" s="290" t="s">
        <v>2547</v>
      </c>
      <c r="E255" s="313" t="s">
        <v>249</v>
      </c>
      <c r="F255" s="104" t="s">
        <v>2486</v>
      </c>
      <c r="G255" s="105">
        <v>9</v>
      </c>
      <c r="H255" s="105"/>
      <c r="I255" s="105"/>
      <c r="J255" s="106">
        <v>46268</v>
      </c>
      <c r="K255" s="448">
        <v>84</v>
      </c>
      <c r="L255" s="105" t="s">
        <v>312</v>
      </c>
      <c r="M255" s="109">
        <v>0.7</v>
      </c>
      <c r="N255" s="343"/>
      <c r="O255" s="460"/>
      <c r="P255" s="110" t="s">
        <v>39</v>
      </c>
      <c r="Q255" s="111">
        <v>46148</v>
      </c>
      <c r="R255" s="112">
        <v>468</v>
      </c>
      <c r="S255" s="112">
        <v>7020</v>
      </c>
      <c r="T255" s="116">
        <v>70.2</v>
      </c>
      <c r="U255" s="110">
        <v>21173</v>
      </c>
      <c r="V255" s="110" t="s">
        <v>36</v>
      </c>
      <c r="W255" s="110">
        <v>120</v>
      </c>
      <c r="X255" s="280" t="s">
        <v>37</v>
      </c>
      <c r="Y255" s="280" t="s">
        <v>37</v>
      </c>
      <c r="Z255" s="280" t="s">
        <v>37</v>
      </c>
      <c r="AA255" s="280" t="s">
        <v>38</v>
      </c>
      <c r="AB255" s="280" t="s">
        <v>38</v>
      </c>
      <c r="AC255" s="280" t="s">
        <v>37</v>
      </c>
      <c r="AD255" s="281">
        <v>46238</v>
      </c>
      <c r="AE255" s="280" t="s">
        <v>39</v>
      </c>
    </row>
    <row r="256" spans="1:31">
      <c r="A256" s="3">
        <v>1</v>
      </c>
      <c r="B256" s="3">
        <v>2</v>
      </c>
      <c r="C256" s="3">
        <v>10</v>
      </c>
      <c r="D256" s="290" t="s">
        <v>2552</v>
      </c>
      <c r="E256" s="474" t="s">
        <v>249</v>
      </c>
      <c r="F256" s="104" t="s">
        <v>2486</v>
      </c>
      <c r="G256" s="105">
        <v>2</v>
      </c>
      <c r="H256" s="105"/>
      <c r="I256" s="105"/>
      <c r="J256" s="106">
        <v>46268</v>
      </c>
      <c r="K256" s="448">
        <v>84</v>
      </c>
      <c r="L256" s="105" t="s">
        <v>312</v>
      </c>
      <c r="M256" s="109">
        <v>0.7</v>
      </c>
      <c r="N256" s="294"/>
      <c r="O256" s="460"/>
      <c r="P256" s="110" t="s">
        <v>39</v>
      </c>
      <c r="Q256" s="111">
        <v>46148</v>
      </c>
      <c r="R256" s="112">
        <v>104</v>
      </c>
      <c r="S256" s="112">
        <v>1560</v>
      </c>
      <c r="T256" s="116">
        <v>15.6</v>
      </c>
      <c r="U256" s="110">
        <v>21173</v>
      </c>
      <c r="V256" s="110" t="s">
        <v>36</v>
      </c>
      <c r="W256" s="110">
        <v>120</v>
      </c>
      <c r="X256" s="280" t="s">
        <v>37</v>
      </c>
      <c r="Y256" s="280" t="s">
        <v>37</v>
      </c>
      <c r="Z256" s="280" t="s">
        <v>37</v>
      </c>
      <c r="AA256" s="280" t="s">
        <v>38</v>
      </c>
      <c r="AB256" s="280" t="s">
        <v>38</v>
      </c>
      <c r="AC256" s="280" t="s">
        <v>37</v>
      </c>
      <c r="AD256" s="281">
        <v>46238</v>
      </c>
      <c r="AE256" s="280" t="s">
        <v>39</v>
      </c>
    </row>
    <row r="257" spans="1:31">
      <c r="A257" s="3">
        <v>1</v>
      </c>
      <c r="B257" s="3">
        <v>1</v>
      </c>
      <c r="C257" s="3">
        <v>10</v>
      </c>
      <c r="D257" s="290" t="s">
        <v>378</v>
      </c>
      <c r="E257" s="510" t="s">
        <v>258</v>
      </c>
      <c r="F257" s="104" t="s">
        <v>259</v>
      </c>
      <c r="G257" s="105">
        <v>14</v>
      </c>
      <c r="H257" s="105"/>
      <c r="I257" s="105"/>
      <c r="J257" s="106">
        <v>46470</v>
      </c>
      <c r="K257" s="448">
        <v>286</v>
      </c>
      <c r="L257" s="105" t="s">
        <v>33</v>
      </c>
      <c r="M257" s="109">
        <v>0.78356164383561644</v>
      </c>
      <c r="N257" s="343"/>
      <c r="O257" s="292"/>
      <c r="P257" s="110" t="s">
        <v>39</v>
      </c>
      <c r="Q257" s="111">
        <v>46105</v>
      </c>
      <c r="R257" s="112">
        <v>3024</v>
      </c>
      <c r="S257" s="112">
        <v>18144</v>
      </c>
      <c r="T257" s="116">
        <v>64.411199999999994</v>
      </c>
      <c r="U257" s="110">
        <v>21177</v>
      </c>
      <c r="V257" s="110" t="s">
        <v>194</v>
      </c>
      <c r="W257" s="110">
        <v>365</v>
      </c>
      <c r="X257" s="280" t="s">
        <v>37</v>
      </c>
      <c r="Y257" s="280" t="s">
        <v>37</v>
      </c>
      <c r="Z257" s="280" t="s">
        <v>38</v>
      </c>
      <c r="AA257" s="280" t="s">
        <v>38</v>
      </c>
      <c r="AB257" s="280" t="s">
        <v>38</v>
      </c>
      <c r="AC257" s="280" t="s">
        <v>37</v>
      </c>
      <c r="AD257" s="281">
        <v>46440</v>
      </c>
      <c r="AE257" s="280" t="s">
        <v>39</v>
      </c>
    </row>
    <row r="258" spans="1:31">
      <c r="A258" s="3">
        <v>1</v>
      </c>
      <c r="B258" s="3">
        <v>2</v>
      </c>
      <c r="C258" s="3">
        <v>10</v>
      </c>
      <c r="D258" s="290" t="s">
        <v>684</v>
      </c>
      <c r="E258" s="291" t="s">
        <v>258</v>
      </c>
      <c r="F258" s="104" t="s">
        <v>259</v>
      </c>
      <c r="G258" s="105">
        <v>34</v>
      </c>
      <c r="H258" s="105"/>
      <c r="I258" s="105"/>
      <c r="J258" s="106">
        <v>46470</v>
      </c>
      <c r="K258" s="448">
        <v>286</v>
      </c>
      <c r="L258" s="105" t="s">
        <v>33</v>
      </c>
      <c r="M258" s="109">
        <v>0.78356164383561644</v>
      </c>
      <c r="N258" s="308"/>
      <c r="O258" s="466"/>
      <c r="P258" s="110" t="s">
        <v>39</v>
      </c>
      <c r="Q258" s="111">
        <v>46105</v>
      </c>
      <c r="R258" s="112">
        <v>7344</v>
      </c>
      <c r="S258" s="112">
        <v>44064</v>
      </c>
      <c r="T258" s="116">
        <v>156.4272</v>
      </c>
      <c r="U258" s="110">
        <v>21177</v>
      </c>
      <c r="V258" s="110" t="s">
        <v>194</v>
      </c>
      <c r="W258" s="110">
        <v>365</v>
      </c>
      <c r="X258" s="280" t="s">
        <v>37</v>
      </c>
      <c r="Y258" s="280" t="s">
        <v>37</v>
      </c>
      <c r="Z258" s="280" t="s">
        <v>38</v>
      </c>
      <c r="AA258" s="280" t="s">
        <v>38</v>
      </c>
      <c r="AB258" s="280" t="s">
        <v>38</v>
      </c>
      <c r="AC258" s="280" t="s">
        <v>37</v>
      </c>
      <c r="AD258" s="281">
        <v>46440</v>
      </c>
      <c r="AE258" s="280" t="s">
        <v>39</v>
      </c>
    </row>
    <row r="259" spans="1:31">
      <c r="A259" s="3">
        <v>1</v>
      </c>
      <c r="B259" s="3">
        <v>1</v>
      </c>
      <c r="C259" s="3">
        <v>10</v>
      </c>
      <c r="D259" s="290" t="s">
        <v>2689</v>
      </c>
      <c r="E259" s="304" t="s">
        <v>264</v>
      </c>
      <c r="F259" s="104" t="s">
        <v>265</v>
      </c>
      <c r="G259" s="105">
        <v>15</v>
      </c>
      <c r="H259" s="105"/>
      <c r="I259" s="105"/>
      <c r="J259" s="106">
        <v>46426</v>
      </c>
      <c r="K259" s="448">
        <v>242</v>
      </c>
      <c r="L259" s="105" t="s">
        <v>33</v>
      </c>
      <c r="M259" s="109">
        <v>0.89629629629629626</v>
      </c>
      <c r="N259" s="294"/>
      <c r="O259" s="292"/>
      <c r="P259" s="110" t="s">
        <v>39</v>
      </c>
      <c r="Q259" s="111">
        <v>46156</v>
      </c>
      <c r="R259" s="112">
        <v>9000</v>
      </c>
      <c r="S259" s="112">
        <v>54000</v>
      </c>
      <c r="T259" s="116">
        <v>145.26</v>
      </c>
      <c r="U259" s="110">
        <v>21189</v>
      </c>
      <c r="V259" s="110" t="s">
        <v>42</v>
      </c>
      <c r="W259" s="110">
        <v>270</v>
      </c>
      <c r="X259" s="280" t="s">
        <v>37</v>
      </c>
      <c r="Y259" s="280" t="s">
        <v>37</v>
      </c>
      <c r="Z259" s="280" t="s">
        <v>38</v>
      </c>
      <c r="AA259" s="280" t="s">
        <v>38</v>
      </c>
      <c r="AB259" s="280" t="s">
        <v>38</v>
      </c>
      <c r="AC259" s="280" t="s">
        <v>37</v>
      </c>
      <c r="AD259" s="281">
        <v>46396</v>
      </c>
      <c r="AE259" s="280" t="s">
        <v>39</v>
      </c>
    </row>
    <row r="260" spans="1:31">
      <c r="A260" s="3">
        <v>1</v>
      </c>
      <c r="B260" s="3">
        <v>2</v>
      </c>
      <c r="C260" s="3">
        <v>20</v>
      </c>
      <c r="D260" s="290" t="s">
        <v>61</v>
      </c>
      <c r="E260" s="489" t="s">
        <v>264</v>
      </c>
      <c r="F260" s="104" t="s">
        <v>265</v>
      </c>
      <c r="G260" s="105">
        <v>3</v>
      </c>
      <c r="H260" s="105"/>
      <c r="I260" s="105"/>
      <c r="J260" s="106">
        <v>46428</v>
      </c>
      <c r="K260" s="448">
        <v>244</v>
      </c>
      <c r="L260" s="105" t="s">
        <v>33</v>
      </c>
      <c r="M260" s="109">
        <v>0.90370370370370368</v>
      </c>
      <c r="N260" s="343"/>
      <c r="O260" s="460" t="s">
        <v>62</v>
      </c>
      <c r="P260" s="110" t="s">
        <v>35</v>
      </c>
      <c r="Q260" s="111">
        <v>46158</v>
      </c>
      <c r="R260" s="112">
        <v>1800</v>
      </c>
      <c r="S260" s="112">
        <v>10800</v>
      </c>
      <c r="T260" s="116">
        <v>29.052</v>
      </c>
      <c r="U260" s="110">
        <v>21189</v>
      </c>
      <c r="V260" s="110" t="s">
        <v>42</v>
      </c>
      <c r="W260" s="110">
        <v>270</v>
      </c>
      <c r="X260" s="280" t="s">
        <v>37</v>
      </c>
      <c r="Y260" s="280" t="s">
        <v>37</v>
      </c>
      <c r="Z260" s="280" t="s">
        <v>38</v>
      </c>
      <c r="AA260" s="280" t="s">
        <v>38</v>
      </c>
      <c r="AB260" s="280" t="s">
        <v>38</v>
      </c>
      <c r="AC260" s="280" t="s">
        <v>37</v>
      </c>
      <c r="AD260" s="281">
        <v>46398</v>
      </c>
      <c r="AE260" s="280" t="s">
        <v>39</v>
      </c>
    </row>
    <row r="261" spans="1:31">
      <c r="A261" s="3" t="s">
        <v>39</v>
      </c>
      <c r="B261" s="3">
        <v>3</v>
      </c>
      <c r="C261" s="3">
        <v>10</v>
      </c>
      <c r="D261" s="290" t="s">
        <v>2740</v>
      </c>
      <c r="E261" s="291" t="s">
        <v>264</v>
      </c>
      <c r="F261" s="104" t="s">
        <v>265</v>
      </c>
      <c r="G261" s="105">
        <v>38</v>
      </c>
      <c r="H261" s="105"/>
      <c r="I261" s="105"/>
      <c r="J261" s="106">
        <v>46442</v>
      </c>
      <c r="K261" s="448">
        <v>258</v>
      </c>
      <c r="L261" s="105" t="s">
        <v>33</v>
      </c>
      <c r="M261" s="109">
        <v>0.9555555555555556</v>
      </c>
      <c r="N261" s="294"/>
      <c r="O261" s="466"/>
      <c r="P261" s="110" t="s">
        <v>39</v>
      </c>
      <c r="Q261" s="111">
        <v>46172</v>
      </c>
      <c r="R261" s="112">
        <v>22800</v>
      </c>
      <c r="S261" s="112">
        <v>136800</v>
      </c>
      <c r="T261" s="116">
        <v>367.99200000000002</v>
      </c>
      <c r="U261" s="110">
        <v>21189</v>
      </c>
      <c r="V261" s="110" t="s">
        <v>42</v>
      </c>
      <c r="W261" s="110">
        <v>270</v>
      </c>
      <c r="X261" s="280" t="s">
        <v>37</v>
      </c>
      <c r="Y261" s="280" t="s">
        <v>37</v>
      </c>
      <c r="Z261" s="280" t="s">
        <v>38</v>
      </c>
      <c r="AA261" s="280" t="s">
        <v>38</v>
      </c>
      <c r="AB261" s="280" t="s">
        <v>38</v>
      </c>
      <c r="AC261" s="280" t="s">
        <v>37</v>
      </c>
      <c r="AD261" s="281">
        <v>46412</v>
      </c>
      <c r="AE261" s="280" t="s">
        <v>39</v>
      </c>
    </row>
    <row r="262" spans="1:31">
      <c r="A262" s="3" t="s">
        <v>39</v>
      </c>
      <c r="B262" s="3">
        <v>4</v>
      </c>
      <c r="C262" s="3">
        <v>10</v>
      </c>
      <c r="D262" s="290" t="s">
        <v>620</v>
      </c>
      <c r="E262" s="291" t="s">
        <v>264</v>
      </c>
      <c r="F262" s="104" t="s">
        <v>265</v>
      </c>
      <c r="G262" s="105">
        <v>24</v>
      </c>
      <c r="H262" s="105"/>
      <c r="I262" s="105"/>
      <c r="J262" s="106">
        <v>46442</v>
      </c>
      <c r="K262" s="448">
        <v>258</v>
      </c>
      <c r="L262" s="105" t="s">
        <v>33</v>
      </c>
      <c r="M262" s="109">
        <v>0.9555555555555556</v>
      </c>
      <c r="N262" s="294"/>
      <c r="O262" s="462"/>
      <c r="P262" s="110" t="s">
        <v>39</v>
      </c>
      <c r="Q262" s="111">
        <v>46172</v>
      </c>
      <c r="R262" s="112">
        <v>14400</v>
      </c>
      <c r="S262" s="112">
        <v>86400</v>
      </c>
      <c r="T262" s="116">
        <v>232.416</v>
      </c>
      <c r="U262" s="110">
        <v>21189</v>
      </c>
      <c r="V262" s="110" t="s">
        <v>42</v>
      </c>
      <c r="W262" s="110">
        <v>270</v>
      </c>
      <c r="X262" s="280" t="s">
        <v>37</v>
      </c>
      <c r="Y262" s="280" t="s">
        <v>37</v>
      </c>
      <c r="Z262" s="280" t="s">
        <v>38</v>
      </c>
      <c r="AA262" s="280" t="s">
        <v>38</v>
      </c>
      <c r="AB262" s="280" t="s">
        <v>38</v>
      </c>
      <c r="AC262" s="280" t="s">
        <v>37</v>
      </c>
      <c r="AD262" s="281">
        <v>46412</v>
      </c>
      <c r="AE262" s="280" t="s">
        <v>39</v>
      </c>
    </row>
    <row r="263" spans="1:31">
      <c r="A263" s="3" t="s">
        <v>39</v>
      </c>
      <c r="B263" s="3">
        <v>5</v>
      </c>
      <c r="C263" s="3">
        <v>20</v>
      </c>
      <c r="D263" s="290" t="s">
        <v>2620</v>
      </c>
      <c r="E263" s="486" t="s">
        <v>264</v>
      </c>
      <c r="F263" s="104" t="s">
        <v>265</v>
      </c>
      <c r="G263" s="105">
        <v>23</v>
      </c>
      <c r="H263" s="105"/>
      <c r="I263" s="105"/>
      <c r="J263" s="106">
        <v>46442</v>
      </c>
      <c r="K263" s="448">
        <v>258</v>
      </c>
      <c r="L263" s="105" t="s">
        <v>33</v>
      </c>
      <c r="M263" s="109">
        <v>0.9555555555555556</v>
      </c>
      <c r="N263" s="294"/>
      <c r="O263" s="292" t="s">
        <v>34</v>
      </c>
      <c r="P263" s="110" t="s">
        <v>35</v>
      </c>
      <c r="Q263" s="111">
        <v>46172</v>
      </c>
      <c r="R263" s="112">
        <v>13800</v>
      </c>
      <c r="S263" s="112">
        <v>82800</v>
      </c>
      <c r="T263" s="116">
        <v>222.732</v>
      </c>
      <c r="U263" s="110">
        <v>21189</v>
      </c>
      <c r="V263" s="110" t="s">
        <v>42</v>
      </c>
      <c r="W263" s="110">
        <v>270</v>
      </c>
      <c r="X263" s="280" t="s">
        <v>37</v>
      </c>
      <c r="Y263" s="280" t="s">
        <v>37</v>
      </c>
      <c r="Z263" s="280" t="s">
        <v>38</v>
      </c>
      <c r="AA263" s="280" t="s">
        <v>38</v>
      </c>
      <c r="AB263" s="280" t="s">
        <v>38</v>
      </c>
      <c r="AC263" s="280" t="s">
        <v>37</v>
      </c>
      <c r="AD263" s="281">
        <v>46412</v>
      </c>
      <c r="AE263" s="280" t="s">
        <v>39</v>
      </c>
    </row>
    <row r="264" spans="1:31">
      <c r="A264" s="3" t="s">
        <v>39</v>
      </c>
      <c r="B264" s="3">
        <v>6</v>
      </c>
      <c r="C264" s="3">
        <v>10</v>
      </c>
      <c r="D264" s="290" t="s">
        <v>2844</v>
      </c>
      <c r="E264" s="514" t="s">
        <v>264</v>
      </c>
      <c r="F264" s="104" t="s">
        <v>265</v>
      </c>
      <c r="G264" s="105">
        <v>2</v>
      </c>
      <c r="H264" s="105"/>
      <c r="I264" s="105"/>
      <c r="J264" s="106">
        <v>46442</v>
      </c>
      <c r="K264" s="448">
        <v>258</v>
      </c>
      <c r="L264" s="105" t="s">
        <v>33</v>
      </c>
      <c r="M264" s="109">
        <v>0.9555555555555556</v>
      </c>
      <c r="N264" s="308" t="s">
        <v>2725</v>
      </c>
      <c r="O264" s="292"/>
      <c r="P264" s="110" t="s">
        <v>39</v>
      </c>
      <c r="Q264" s="111">
        <v>46172</v>
      </c>
      <c r="R264" s="112">
        <v>1200</v>
      </c>
      <c r="S264" s="112">
        <v>7200</v>
      </c>
      <c r="T264" s="116">
        <v>19.367999999999999</v>
      </c>
      <c r="U264" s="110">
        <v>21189</v>
      </c>
      <c r="V264" s="110" t="s">
        <v>42</v>
      </c>
      <c r="W264" s="110">
        <v>270</v>
      </c>
      <c r="X264" s="280" t="s">
        <v>37</v>
      </c>
      <c r="Y264" s="280" t="s">
        <v>37</v>
      </c>
      <c r="Z264" s="280" t="s">
        <v>38</v>
      </c>
      <c r="AA264" s="280" t="s">
        <v>38</v>
      </c>
      <c r="AB264" s="280" t="s">
        <v>38</v>
      </c>
      <c r="AC264" s="280" t="s">
        <v>37</v>
      </c>
      <c r="AD264" s="281">
        <v>46412</v>
      </c>
      <c r="AE264" s="280" t="s">
        <v>39</v>
      </c>
    </row>
    <row r="265" spans="1:31">
      <c r="A265" s="3">
        <v>1</v>
      </c>
      <c r="B265" s="3">
        <v>1</v>
      </c>
      <c r="C265" s="3">
        <v>10</v>
      </c>
      <c r="D265" s="290" t="s">
        <v>681</v>
      </c>
      <c r="E265" s="330" t="s">
        <v>1787</v>
      </c>
      <c r="F265" s="104" t="s">
        <v>1788</v>
      </c>
      <c r="G265" s="105">
        <v>10</v>
      </c>
      <c r="H265" s="105"/>
      <c r="I265" s="105"/>
      <c r="J265" s="106">
        <v>46427</v>
      </c>
      <c r="K265" s="448">
        <v>243</v>
      </c>
      <c r="L265" s="105" t="s">
        <v>33</v>
      </c>
      <c r="M265" s="109">
        <v>0.9</v>
      </c>
      <c r="N265" s="308"/>
      <c r="O265" s="292"/>
      <c r="P265" s="110" t="s">
        <v>39</v>
      </c>
      <c r="Q265" s="111">
        <v>46157</v>
      </c>
      <c r="R265" s="112">
        <v>6600</v>
      </c>
      <c r="S265" s="112">
        <v>39600</v>
      </c>
      <c r="T265" s="116">
        <v>106.524</v>
      </c>
      <c r="U265" s="110">
        <v>21203</v>
      </c>
      <c r="V265" s="110" t="s">
        <v>42</v>
      </c>
      <c r="W265" s="110">
        <v>270</v>
      </c>
      <c r="X265" s="280" t="s">
        <v>37</v>
      </c>
      <c r="Y265" s="280" t="s">
        <v>37</v>
      </c>
      <c r="Z265" s="280" t="s">
        <v>38</v>
      </c>
      <c r="AA265" s="280" t="s">
        <v>38</v>
      </c>
      <c r="AB265" s="280" t="s">
        <v>38</v>
      </c>
      <c r="AC265" s="280" t="s">
        <v>37</v>
      </c>
      <c r="AD265" s="281">
        <v>46397</v>
      </c>
      <c r="AE265" s="280" t="s">
        <v>39</v>
      </c>
    </row>
    <row r="266" spans="1:31">
      <c r="A266" s="3">
        <v>1</v>
      </c>
      <c r="B266" s="3">
        <v>2</v>
      </c>
      <c r="C266" s="3">
        <v>10</v>
      </c>
      <c r="D266" s="290" t="s">
        <v>2728</v>
      </c>
      <c r="E266" s="291" t="s">
        <v>1787</v>
      </c>
      <c r="F266" s="104" t="s">
        <v>1788</v>
      </c>
      <c r="G266" s="105">
        <v>26</v>
      </c>
      <c r="H266" s="105"/>
      <c r="I266" s="105"/>
      <c r="J266" s="106">
        <v>46446</v>
      </c>
      <c r="K266" s="448">
        <v>262</v>
      </c>
      <c r="L266" s="105" t="s">
        <v>33</v>
      </c>
      <c r="M266" s="109">
        <v>0.97037037037037033</v>
      </c>
      <c r="N266" s="294"/>
      <c r="O266" s="460"/>
      <c r="P266" s="110" t="s">
        <v>39</v>
      </c>
      <c r="Q266" s="111">
        <v>46176</v>
      </c>
      <c r="R266" s="112">
        <v>17160</v>
      </c>
      <c r="S266" s="112">
        <v>102960</v>
      </c>
      <c r="T266" s="116">
        <v>276.9624</v>
      </c>
      <c r="U266" s="110">
        <v>21203</v>
      </c>
      <c r="V266" s="110" t="s">
        <v>42</v>
      </c>
      <c r="W266" s="110">
        <v>270</v>
      </c>
      <c r="X266" s="280" t="s">
        <v>37</v>
      </c>
      <c r="Y266" s="280" t="s">
        <v>37</v>
      </c>
      <c r="Z266" s="280" t="s">
        <v>38</v>
      </c>
      <c r="AA266" s="280" t="s">
        <v>38</v>
      </c>
      <c r="AB266" s="280" t="s">
        <v>38</v>
      </c>
      <c r="AC266" s="280" t="s">
        <v>37</v>
      </c>
      <c r="AD266" s="281">
        <v>46416</v>
      </c>
      <c r="AE266" s="280" t="s">
        <v>39</v>
      </c>
    </row>
    <row r="267" spans="1:31">
      <c r="A267" s="3" t="s">
        <v>39</v>
      </c>
      <c r="B267" s="3">
        <v>3</v>
      </c>
      <c r="C267" s="3">
        <v>10</v>
      </c>
      <c r="D267" s="290" t="s">
        <v>585</v>
      </c>
      <c r="E267" s="291" t="s">
        <v>1787</v>
      </c>
      <c r="F267" s="104" t="s">
        <v>1788</v>
      </c>
      <c r="G267" s="105">
        <v>75</v>
      </c>
      <c r="H267" s="105"/>
      <c r="I267" s="105"/>
      <c r="J267" s="106">
        <v>46446</v>
      </c>
      <c r="K267" s="448">
        <v>262</v>
      </c>
      <c r="L267" s="105" t="s">
        <v>33</v>
      </c>
      <c r="M267" s="109">
        <v>0.97037037037037033</v>
      </c>
      <c r="N267" s="343"/>
      <c r="O267" s="292"/>
      <c r="P267" s="110" t="s">
        <v>39</v>
      </c>
      <c r="Q267" s="111">
        <v>46176</v>
      </c>
      <c r="R267" s="112">
        <v>49500</v>
      </c>
      <c r="S267" s="112">
        <v>297000</v>
      </c>
      <c r="T267" s="116">
        <v>798.93</v>
      </c>
      <c r="U267" s="110">
        <v>21203</v>
      </c>
      <c r="V267" s="110" t="s">
        <v>42</v>
      </c>
      <c r="W267" s="110">
        <v>270</v>
      </c>
      <c r="X267" s="280" t="s">
        <v>37</v>
      </c>
      <c r="Y267" s="280" t="s">
        <v>37</v>
      </c>
      <c r="Z267" s="280" t="s">
        <v>38</v>
      </c>
      <c r="AA267" s="280" t="s">
        <v>38</v>
      </c>
      <c r="AB267" s="280" t="s">
        <v>38</v>
      </c>
      <c r="AC267" s="280" t="s">
        <v>37</v>
      </c>
      <c r="AD267" s="281">
        <v>46416</v>
      </c>
      <c r="AE267" s="280" t="s">
        <v>39</v>
      </c>
    </row>
    <row r="268" spans="1:31">
      <c r="A268" s="3" t="s">
        <v>39</v>
      </c>
      <c r="B268" s="3">
        <v>4</v>
      </c>
      <c r="C268" s="3">
        <v>10</v>
      </c>
      <c r="D268" s="290" t="s">
        <v>347</v>
      </c>
      <c r="E268" s="467" t="s">
        <v>1787</v>
      </c>
      <c r="F268" s="104" t="s">
        <v>1788</v>
      </c>
      <c r="G268" s="105">
        <v>74</v>
      </c>
      <c r="H268" s="105"/>
      <c r="I268" s="105"/>
      <c r="J268" s="106">
        <v>46447</v>
      </c>
      <c r="K268" s="448">
        <v>263</v>
      </c>
      <c r="L268" s="105" t="s">
        <v>33</v>
      </c>
      <c r="M268" s="109">
        <v>0.97407407407407409</v>
      </c>
      <c r="N268" s="343"/>
      <c r="O268" s="466"/>
      <c r="P268" s="110" t="s">
        <v>39</v>
      </c>
      <c r="Q268" s="111">
        <v>46177</v>
      </c>
      <c r="R268" s="112">
        <v>48840</v>
      </c>
      <c r="S268" s="112">
        <v>293040</v>
      </c>
      <c r="T268" s="116">
        <v>788.27760000000001</v>
      </c>
      <c r="U268" s="110">
        <v>21203</v>
      </c>
      <c r="V268" s="110" t="s">
        <v>42</v>
      </c>
      <c r="W268" s="110">
        <v>270</v>
      </c>
      <c r="X268" s="280" t="s">
        <v>37</v>
      </c>
      <c r="Y268" s="280" t="s">
        <v>37</v>
      </c>
      <c r="Z268" s="280" t="s">
        <v>38</v>
      </c>
      <c r="AA268" s="280" t="s">
        <v>38</v>
      </c>
      <c r="AB268" s="280" t="s">
        <v>38</v>
      </c>
      <c r="AC268" s="280" t="s">
        <v>37</v>
      </c>
      <c r="AD268" s="281">
        <v>46417</v>
      </c>
      <c r="AE268" s="280" t="s">
        <v>39</v>
      </c>
    </row>
    <row r="269" spans="1:31">
      <c r="A269" s="3" t="s">
        <v>39</v>
      </c>
      <c r="B269" s="3">
        <v>5</v>
      </c>
      <c r="C269" s="3">
        <v>10</v>
      </c>
      <c r="D269" s="290" t="s">
        <v>348</v>
      </c>
      <c r="E269" s="494" t="s">
        <v>1787</v>
      </c>
      <c r="F269" s="104" t="s">
        <v>1788</v>
      </c>
      <c r="G269" s="105">
        <v>75</v>
      </c>
      <c r="H269" s="105"/>
      <c r="I269" s="105"/>
      <c r="J269" s="106">
        <v>46447</v>
      </c>
      <c r="K269" s="448">
        <v>263</v>
      </c>
      <c r="L269" s="105" t="s">
        <v>33</v>
      </c>
      <c r="M269" s="109">
        <v>0.97407407407407409</v>
      </c>
      <c r="N269" s="343"/>
      <c r="O269" s="292"/>
      <c r="P269" s="110" t="s">
        <v>39</v>
      </c>
      <c r="Q269" s="111">
        <v>46177</v>
      </c>
      <c r="R269" s="112">
        <v>49500</v>
      </c>
      <c r="S269" s="112">
        <v>297000</v>
      </c>
      <c r="T269" s="116">
        <v>798.93</v>
      </c>
      <c r="U269" s="110">
        <v>21203</v>
      </c>
      <c r="V269" s="110" t="s">
        <v>42</v>
      </c>
      <c r="W269" s="110">
        <v>270</v>
      </c>
      <c r="X269" s="280" t="s">
        <v>37</v>
      </c>
      <c r="Y269" s="280" t="s">
        <v>37</v>
      </c>
      <c r="Z269" s="280" t="s">
        <v>38</v>
      </c>
      <c r="AA269" s="280" t="s">
        <v>38</v>
      </c>
      <c r="AB269" s="280" t="s">
        <v>38</v>
      </c>
      <c r="AC269" s="280" t="s">
        <v>37</v>
      </c>
      <c r="AD269" s="281">
        <v>46417</v>
      </c>
      <c r="AE269" s="280" t="s">
        <v>39</v>
      </c>
    </row>
    <row r="270" spans="1:31">
      <c r="A270" s="3" t="s">
        <v>39</v>
      </c>
      <c r="B270" s="3">
        <v>6</v>
      </c>
      <c r="C270" s="3">
        <v>10</v>
      </c>
      <c r="D270" s="290" t="s">
        <v>682</v>
      </c>
      <c r="E270" s="483" t="s">
        <v>1787</v>
      </c>
      <c r="F270" s="104" t="s">
        <v>1788</v>
      </c>
      <c r="G270" s="105">
        <v>16</v>
      </c>
      <c r="H270" s="105"/>
      <c r="I270" s="105"/>
      <c r="J270" s="106">
        <v>46447</v>
      </c>
      <c r="K270" s="448">
        <v>263</v>
      </c>
      <c r="L270" s="105" t="s">
        <v>33</v>
      </c>
      <c r="M270" s="109">
        <v>0.97407407407407409</v>
      </c>
      <c r="N270" s="308"/>
      <c r="O270" s="292"/>
      <c r="P270" s="110" t="s">
        <v>39</v>
      </c>
      <c r="Q270" s="111">
        <v>46177</v>
      </c>
      <c r="R270" s="112">
        <v>10560</v>
      </c>
      <c r="S270" s="112">
        <v>63360</v>
      </c>
      <c r="T270" s="116">
        <v>170.4384</v>
      </c>
      <c r="U270" s="110">
        <v>21203</v>
      </c>
      <c r="V270" s="110" t="s">
        <v>42</v>
      </c>
      <c r="W270" s="110">
        <v>270</v>
      </c>
      <c r="X270" s="280" t="s">
        <v>37</v>
      </c>
      <c r="Y270" s="280" t="s">
        <v>37</v>
      </c>
      <c r="Z270" s="280" t="s">
        <v>38</v>
      </c>
      <c r="AA270" s="280" t="s">
        <v>38</v>
      </c>
      <c r="AB270" s="280" t="s">
        <v>38</v>
      </c>
      <c r="AC270" s="280" t="s">
        <v>37</v>
      </c>
      <c r="AD270" s="281">
        <v>46417</v>
      </c>
      <c r="AE270" s="280" t="s">
        <v>39</v>
      </c>
    </row>
    <row r="271" spans="1:31">
      <c r="A271" s="3" t="s">
        <v>39</v>
      </c>
      <c r="B271" s="3">
        <v>7</v>
      </c>
      <c r="C271" s="3">
        <v>10</v>
      </c>
      <c r="D271" s="290" t="s">
        <v>2790</v>
      </c>
      <c r="E271" s="341" t="s">
        <v>1787</v>
      </c>
      <c r="F271" s="104" t="s">
        <v>1788</v>
      </c>
      <c r="G271" s="105">
        <v>75</v>
      </c>
      <c r="H271" s="105"/>
      <c r="I271" s="105"/>
      <c r="J271" s="106">
        <v>46448</v>
      </c>
      <c r="K271" s="448">
        <v>264</v>
      </c>
      <c r="L271" s="105" t="s">
        <v>33</v>
      </c>
      <c r="M271" s="109">
        <v>0.97777777777777775</v>
      </c>
      <c r="N271" s="294"/>
      <c r="O271" s="292"/>
      <c r="P271" s="110" t="s">
        <v>39</v>
      </c>
      <c r="Q271" s="111">
        <v>46178</v>
      </c>
      <c r="R271" s="112">
        <v>49500</v>
      </c>
      <c r="S271" s="112">
        <v>297000</v>
      </c>
      <c r="T271" s="116">
        <v>798.93</v>
      </c>
      <c r="U271" s="110">
        <v>21203</v>
      </c>
      <c r="V271" s="110" t="s">
        <v>42</v>
      </c>
      <c r="W271" s="110">
        <v>270</v>
      </c>
      <c r="X271" s="280" t="s">
        <v>37</v>
      </c>
      <c r="Y271" s="280" t="s">
        <v>37</v>
      </c>
      <c r="Z271" s="280" t="s">
        <v>38</v>
      </c>
      <c r="AA271" s="280" t="s">
        <v>38</v>
      </c>
      <c r="AB271" s="280" t="s">
        <v>38</v>
      </c>
      <c r="AC271" s="280" t="s">
        <v>37</v>
      </c>
      <c r="AD271" s="281">
        <v>46418</v>
      </c>
      <c r="AE271" s="280" t="s">
        <v>39</v>
      </c>
    </row>
    <row r="272" spans="1:31">
      <c r="A272" s="3" t="s">
        <v>39</v>
      </c>
      <c r="B272" s="3">
        <v>8</v>
      </c>
      <c r="C272" s="3">
        <v>10</v>
      </c>
      <c r="D272" s="290" t="s">
        <v>2799</v>
      </c>
      <c r="E272" s="291" t="s">
        <v>1787</v>
      </c>
      <c r="F272" s="104" t="s">
        <v>1788</v>
      </c>
      <c r="G272" s="105">
        <v>40</v>
      </c>
      <c r="H272" s="105">
        <v>228</v>
      </c>
      <c r="I272" s="105"/>
      <c r="J272" s="106">
        <v>46448</v>
      </c>
      <c r="K272" s="448">
        <v>264</v>
      </c>
      <c r="L272" s="105" t="s">
        <v>33</v>
      </c>
      <c r="M272" s="109">
        <v>0.97777777777777775</v>
      </c>
      <c r="N272" s="308"/>
      <c r="O272" s="292"/>
      <c r="P272" s="110" t="s">
        <v>39</v>
      </c>
      <c r="Q272" s="111">
        <v>46178</v>
      </c>
      <c r="R272" s="112">
        <v>26628</v>
      </c>
      <c r="S272" s="112">
        <v>159768</v>
      </c>
      <c r="T272" s="116">
        <v>429.77591999999999</v>
      </c>
      <c r="U272" s="110">
        <v>21203</v>
      </c>
      <c r="V272" s="110" t="s">
        <v>42</v>
      </c>
      <c r="W272" s="110">
        <v>270</v>
      </c>
      <c r="X272" s="280" t="s">
        <v>37</v>
      </c>
      <c r="Y272" s="280" t="s">
        <v>37</v>
      </c>
      <c r="Z272" s="280" t="s">
        <v>38</v>
      </c>
      <c r="AA272" s="280" t="s">
        <v>38</v>
      </c>
      <c r="AB272" s="280" t="s">
        <v>38</v>
      </c>
      <c r="AC272" s="280" t="s">
        <v>37</v>
      </c>
      <c r="AD272" s="281">
        <v>46418</v>
      </c>
      <c r="AE272" s="280" t="s">
        <v>39</v>
      </c>
    </row>
    <row r="273" spans="1:31">
      <c r="A273" s="3">
        <v>1</v>
      </c>
      <c r="B273" s="3">
        <v>1</v>
      </c>
      <c r="C273" s="3">
        <v>20</v>
      </c>
      <c r="D273" s="290" t="s">
        <v>554</v>
      </c>
      <c r="E273" s="303" t="s">
        <v>268</v>
      </c>
      <c r="F273" s="104" t="s">
        <v>269</v>
      </c>
      <c r="G273" s="105">
        <v>80</v>
      </c>
      <c r="H273" s="105"/>
      <c r="I273" s="105"/>
      <c r="J273" s="106">
        <v>46515</v>
      </c>
      <c r="K273" s="448">
        <v>331</v>
      </c>
      <c r="L273" s="105" t="s">
        <v>33</v>
      </c>
      <c r="M273" s="109">
        <v>0.9068493150684932</v>
      </c>
      <c r="N273" s="294"/>
      <c r="O273" s="292" t="s">
        <v>899</v>
      </c>
      <c r="P273" s="110" t="s">
        <v>35</v>
      </c>
      <c r="Q273" s="111">
        <v>46150</v>
      </c>
      <c r="R273" s="112">
        <v>20800</v>
      </c>
      <c r="S273" s="112">
        <v>124800</v>
      </c>
      <c r="T273" s="116">
        <v>411.84</v>
      </c>
      <c r="U273" s="110">
        <v>21255</v>
      </c>
      <c r="V273" s="110" t="s">
        <v>194</v>
      </c>
      <c r="W273" s="110">
        <v>365</v>
      </c>
      <c r="X273" s="280" t="s">
        <v>37</v>
      </c>
      <c r="Y273" s="280" t="s">
        <v>37</v>
      </c>
      <c r="Z273" s="280" t="s">
        <v>38</v>
      </c>
      <c r="AA273" s="280" t="s">
        <v>38</v>
      </c>
      <c r="AB273" s="280" t="s">
        <v>38</v>
      </c>
      <c r="AC273" s="280" t="s">
        <v>37</v>
      </c>
      <c r="AD273" s="281">
        <v>46485</v>
      </c>
      <c r="AE273" s="280" t="s">
        <v>39</v>
      </c>
    </row>
    <row r="274" spans="1:31">
      <c r="A274" s="3">
        <v>1</v>
      </c>
      <c r="B274" s="3">
        <v>2</v>
      </c>
      <c r="C274" s="3">
        <v>20</v>
      </c>
      <c r="D274" s="499" t="s">
        <v>2831</v>
      </c>
      <c r="E274" s="291" t="s">
        <v>268</v>
      </c>
      <c r="F274" s="104" t="s">
        <v>269</v>
      </c>
      <c r="G274" s="105">
        <v>73</v>
      </c>
      <c r="H274" s="105"/>
      <c r="I274" s="105"/>
      <c r="J274" s="106">
        <v>46546</v>
      </c>
      <c r="K274" s="500">
        <v>362</v>
      </c>
      <c r="L274" s="105" t="s">
        <v>33</v>
      </c>
      <c r="M274" s="109">
        <v>0.99178082191780825</v>
      </c>
      <c r="N274" s="294"/>
      <c r="O274" s="292" t="s">
        <v>899</v>
      </c>
      <c r="P274" s="110" t="s">
        <v>35</v>
      </c>
      <c r="Q274" s="111">
        <v>46181</v>
      </c>
      <c r="R274" s="112">
        <v>18980</v>
      </c>
      <c r="S274" s="112">
        <v>113880</v>
      </c>
      <c r="T274" s="116">
        <v>375.80399999999997</v>
      </c>
      <c r="U274" s="110">
        <v>21255</v>
      </c>
      <c r="V274" s="110" t="s">
        <v>194</v>
      </c>
      <c r="W274" s="110">
        <v>365</v>
      </c>
      <c r="X274" s="280" t="s">
        <v>37</v>
      </c>
      <c r="Y274" s="280" t="s">
        <v>37</v>
      </c>
      <c r="Z274" s="280" t="s">
        <v>38</v>
      </c>
      <c r="AA274" s="280" t="s">
        <v>38</v>
      </c>
      <c r="AB274" s="280" t="s">
        <v>38</v>
      </c>
      <c r="AC274" s="280" t="s">
        <v>37</v>
      </c>
      <c r="AD274" s="281">
        <v>46516</v>
      </c>
      <c r="AE274" s="280" t="s">
        <v>39</v>
      </c>
    </row>
    <row r="275" spans="1:31">
      <c r="A275" s="3" t="s">
        <v>39</v>
      </c>
      <c r="B275" s="3">
        <v>3</v>
      </c>
      <c r="C275" s="3">
        <v>20</v>
      </c>
      <c r="D275" s="290" t="s">
        <v>63</v>
      </c>
      <c r="E275" s="291" t="s">
        <v>268</v>
      </c>
      <c r="F275" s="104" t="s">
        <v>269</v>
      </c>
      <c r="G275" s="105">
        <v>22</v>
      </c>
      <c r="H275" s="105"/>
      <c r="I275" s="105"/>
      <c r="J275" s="106">
        <v>46546</v>
      </c>
      <c r="K275" s="448">
        <v>362</v>
      </c>
      <c r="L275" s="105" t="s">
        <v>33</v>
      </c>
      <c r="M275" s="109">
        <v>0.99178082191780825</v>
      </c>
      <c r="N275" s="294"/>
      <c r="O275" s="292" t="s">
        <v>899</v>
      </c>
      <c r="P275" s="110" t="s">
        <v>35</v>
      </c>
      <c r="Q275" s="111">
        <v>46181</v>
      </c>
      <c r="R275" s="112">
        <v>5720</v>
      </c>
      <c r="S275" s="112">
        <v>34320</v>
      </c>
      <c r="T275" s="116">
        <v>113.256</v>
      </c>
      <c r="U275" s="110">
        <v>21255</v>
      </c>
      <c r="V275" s="110" t="s">
        <v>194</v>
      </c>
      <c r="W275" s="110">
        <v>365</v>
      </c>
      <c r="X275" s="280" t="s">
        <v>37</v>
      </c>
      <c r="Y275" s="280" t="s">
        <v>37</v>
      </c>
      <c r="Z275" s="280" t="s">
        <v>38</v>
      </c>
      <c r="AA275" s="280" t="s">
        <v>38</v>
      </c>
      <c r="AB275" s="280" t="s">
        <v>38</v>
      </c>
      <c r="AC275" s="280" t="s">
        <v>37</v>
      </c>
      <c r="AD275" s="281">
        <v>46516</v>
      </c>
      <c r="AE275" s="280" t="s">
        <v>39</v>
      </c>
    </row>
    <row r="276" spans="1:31">
      <c r="A276" s="3" t="s">
        <v>39</v>
      </c>
      <c r="B276" s="3">
        <v>4</v>
      </c>
      <c r="C276" s="3">
        <v>10</v>
      </c>
      <c r="D276" s="290" t="s">
        <v>374</v>
      </c>
      <c r="E276" s="303" t="s">
        <v>268</v>
      </c>
      <c r="F276" s="104" t="s">
        <v>269</v>
      </c>
      <c r="G276" s="105">
        <v>73</v>
      </c>
      <c r="H276" s="105"/>
      <c r="I276" s="105"/>
      <c r="J276" s="106">
        <v>46546</v>
      </c>
      <c r="K276" s="448">
        <v>362</v>
      </c>
      <c r="L276" s="105" t="s">
        <v>33</v>
      </c>
      <c r="M276" s="109">
        <v>0.99178082191780825</v>
      </c>
      <c r="N276" s="294"/>
      <c r="O276" s="507"/>
      <c r="P276" s="110" t="s">
        <v>39</v>
      </c>
      <c r="Q276" s="111">
        <v>46181</v>
      </c>
      <c r="R276" s="112">
        <v>18980</v>
      </c>
      <c r="S276" s="112">
        <v>113880</v>
      </c>
      <c r="T276" s="116">
        <v>375.80399999999997</v>
      </c>
      <c r="U276" s="110">
        <v>21255</v>
      </c>
      <c r="V276" s="110" t="s">
        <v>194</v>
      </c>
      <c r="W276" s="110">
        <v>365</v>
      </c>
      <c r="X276" s="280" t="s">
        <v>37</v>
      </c>
      <c r="Y276" s="280" t="s">
        <v>37</v>
      </c>
      <c r="Z276" s="280" t="s">
        <v>38</v>
      </c>
      <c r="AA276" s="280" t="s">
        <v>38</v>
      </c>
      <c r="AB276" s="280" t="s">
        <v>38</v>
      </c>
      <c r="AC276" s="280" t="s">
        <v>37</v>
      </c>
      <c r="AD276" s="281">
        <v>46516</v>
      </c>
      <c r="AE276" s="280" t="s">
        <v>39</v>
      </c>
    </row>
    <row r="277" spans="1:31">
      <c r="A277" s="3" t="s">
        <v>39</v>
      </c>
      <c r="B277" s="3">
        <v>5</v>
      </c>
      <c r="C277" s="3">
        <v>10</v>
      </c>
      <c r="D277" s="290" t="s">
        <v>667</v>
      </c>
      <c r="E277" s="303" t="s">
        <v>268</v>
      </c>
      <c r="F277" s="104" t="s">
        <v>269</v>
      </c>
      <c r="G277" s="105">
        <v>73</v>
      </c>
      <c r="H277" s="105"/>
      <c r="I277" s="105"/>
      <c r="J277" s="106">
        <v>46546</v>
      </c>
      <c r="K277" s="448">
        <v>362</v>
      </c>
      <c r="L277" s="105" t="s">
        <v>33</v>
      </c>
      <c r="M277" s="109">
        <v>0.99178082191780825</v>
      </c>
      <c r="N277" s="343"/>
      <c r="O277" s="511"/>
      <c r="P277" s="110" t="s">
        <v>39</v>
      </c>
      <c r="Q277" s="111">
        <v>46181</v>
      </c>
      <c r="R277" s="112">
        <v>18980</v>
      </c>
      <c r="S277" s="112">
        <v>113880</v>
      </c>
      <c r="T277" s="116">
        <v>375.80399999999997</v>
      </c>
      <c r="U277" s="110">
        <v>21255</v>
      </c>
      <c r="V277" s="110" t="s">
        <v>194</v>
      </c>
      <c r="W277" s="110">
        <v>365</v>
      </c>
      <c r="X277" s="280" t="s">
        <v>37</v>
      </c>
      <c r="Y277" s="280" t="s">
        <v>37</v>
      </c>
      <c r="Z277" s="280" t="s">
        <v>38</v>
      </c>
      <c r="AA277" s="280" t="s">
        <v>38</v>
      </c>
      <c r="AB277" s="280" t="s">
        <v>38</v>
      </c>
      <c r="AC277" s="280" t="s">
        <v>37</v>
      </c>
      <c r="AD277" s="281">
        <v>46516</v>
      </c>
      <c r="AE277" s="280" t="s">
        <v>39</v>
      </c>
    </row>
    <row r="278" spans="1:31">
      <c r="A278" s="3" t="s">
        <v>39</v>
      </c>
      <c r="B278" s="3">
        <v>6</v>
      </c>
      <c r="C278" s="3">
        <v>10</v>
      </c>
      <c r="D278" s="290" t="s">
        <v>255</v>
      </c>
      <c r="E278" s="291" t="s">
        <v>268</v>
      </c>
      <c r="F278" s="104" t="s">
        <v>269</v>
      </c>
      <c r="G278" s="105">
        <v>38</v>
      </c>
      <c r="H278" s="105">
        <v>128</v>
      </c>
      <c r="I278" s="105"/>
      <c r="J278" s="106">
        <v>46546</v>
      </c>
      <c r="K278" s="448">
        <v>362</v>
      </c>
      <c r="L278" s="105" t="s">
        <v>33</v>
      </c>
      <c r="M278" s="109">
        <v>0.99178082191780825</v>
      </c>
      <c r="N278" s="294"/>
      <c r="O278" s="292"/>
      <c r="P278" s="110" t="s">
        <v>39</v>
      </c>
      <c r="Q278" s="111">
        <v>46181</v>
      </c>
      <c r="R278" s="112">
        <v>10008</v>
      </c>
      <c r="S278" s="112">
        <v>60048</v>
      </c>
      <c r="T278" s="116">
        <v>198.1584</v>
      </c>
      <c r="U278" s="110">
        <v>21255</v>
      </c>
      <c r="V278" s="110" t="s">
        <v>194</v>
      </c>
      <c r="W278" s="110">
        <v>365</v>
      </c>
      <c r="X278" s="280" t="s">
        <v>37</v>
      </c>
      <c r="Y278" s="280" t="s">
        <v>37</v>
      </c>
      <c r="Z278" s="280" t="s">
        <v>38</v>
      </c>
      <c r="AA278" s="280" t="s">
        <v>38</v>
      </c>
      <c r="AB278" s="280" t="s">
        <v>38</v>
      </c>
      <c r="AC278" s="280" t="s">
        <v>37</v>
      </c>
      <c r="AD278" s="281">
        <v>46516</v>
      </c>
      <c r="AE278" s="280" t="s">
        <v>39</v>
      </c>
    </row>
    <row r="279" spans="1:31">
      <c r="A279" s="3">
        <v>1</v>
      </c>
      <c r="B279" s="3">
        <v>1</v>
      </c>
      <c r="C279" s="3">
        <v>20</v>
      </c>
      <c r="D279" s="290" t="s">
        <v>278</v>
      </c>
      <c r="E279" s="574" t="s">
        <v>271</v>
      </c>
      <c r="F279" s="104" t="s">
        <v>272</v>
      </c>
      <c r="G279" s="105"/>
      <c r="H279" s="105"/>
      <c r="I279" s="105"/>
      <c r="J279" s="106"/>
      <c r="K279" s="448" t="s">
        <v>39</v>
      </c>
      <c r="L279" s="105" t="s">
        <v>39</v>
      </c>
      <c r="M279" s="109" t="s">
        <v>39</v>
      </c>
      <c r="N279" s="294"/>
      <c r="O279" s="292" t="s">
        <v>73</v>
      </c>
      <c r="P279" s="110" t="s">
        <v>35</v>
      </c>
      <c r="Q279" s="111" t="s">
        <v>39</v>
      </c>
      <c r="R279" s="112">
        <v>0</v>
      </c>
      <c r="S279" s="112">
        <v>0</v>
      </c>
      <c r="T279" s="116">
        <v>0</v>
      </c>
      <c r="U279" s="110">
        <v>213</v>
      </c>
      <c r="V279" s="110" t="s">
        <v>74</v>
      </c>
      <c r="W279" s="110">
        <v>120</v>
      </c>
      <c r="X279" s="280" t="s">
        <v>37</v>
      </c>
      <c r="Y279" s="280" t="s">
        <v>38</v>
      </c>
      <c r="Z279" s="280" t="s">
        <v>38</v>
      </c>
      <c r="AA279" s="280" t="s">
        <v>38</v>
      </c>
      <c r="AB279" s="280" t="s">
        <v>37</v>
      </c>
      <c r="AC279" s="280" t="s">
        <v>37</v>
      </c>
      <c r="AD279" s="281" t="s">
        <v>39</v>
      </c>
      <c r="AE279" s="280" t="s">
        <v>39</v>
      </c>
    </row>
    <row r="280" spans="1:31">
      <c r="A280" s="3">
        <v>1</v>
      </c>
      <c r="B280" s="3">
        <v>2</v>
      </c>
      <c r="C280" s="3">
        <v>20</v>
      </c>
      <c r="D280" s="290" t="s">
        <v>2497</v>
      </c>
      <c r="E280" s="496" t="s">
        <v>271</v>
      </c>
      <c r="F280" s="104" t="s">
        <v>272</v>
      </c>
      <c r="G280" s="105"/>
      <c r="H280" s="105"/>
      <c r="I280" s="105"/>
      <c r="J280" s="106"/>
      <c r="K280" s="448" t="s">
        <v>39</v>
      </c>
      <c r="L280" s="105" t="s">
        <v>39</v>
      </c>
      <c r="M280" s="109" t="s">
        <v>39</v>
      </c>
      <c r="N280" s="294"/>
      <c r="O280" s="292" t="s">
        <v>73</v>
      </c>
      <c r="P280" s="110" t="s">
        <v>35</v>
      </c>
      <c r="Q280" s="111" t="s">
        <v>39</v>
      </c>
      <c r="R280" s="112">
        <v>0</v>
      </c>
      <c r="S280" s="112">
        <v>0</v>
      </c>
      <c r="T280" s="116">
        <v>0</v>
      </c>
      <c r="U280" s="110">
        <v>213</v>
      </c>
      <c r="V280" s="110" t="s">
        <v>74</v>
      </c>
      <c r="W280" s="110">
        <v>120</v>
      </c>
      <c r="X280" s="280" t="s">
        <v>37</v>
      </c>
      <c r="Y280" s="280" t="s">
        <v>38</v>
      </c>
      <c r="Z280" s="280" t="s">
        <v>38</v>
      </c>
      <c r="AA280" s="280" t="s">
        <v>38</v>
      </c>
      <c r="AB280" s="280" t="s">
        <v>37</v>
      </c>
      <c r="AC280" s="280" t="s">
        <v>37</v>
      </c>
      <c r="AD280" s="281" t="s">
        <v>39</v>
      </c>
      <c r="AE280" s="280" t="s">
        <v>39</v>
      </c>
    </row>
    <row r="281" spans="1:31">
      <c r="A281" s="3" t="s">
        <v>39</v>
      </c>
      <c r="B281" s="3">
        <v>3</v>
      </c>
      <c r="C281" s="3">
        <v>10</v>
      </c>
      <c r="D281" s="290" t="s">
        <v>284</v>
      </c>
      <c r="E281" s="574" t="s">
        <v>271</v>
      </c>
      <c r="F281" s="104" t="s">
        <v>272</v>
      </c>
      <c r="G281" s="105"/>
      <c r="H281" s="105"/>
      <c r="I281" s="105"/>
      <c r="J281" s="106"/>
      <c r="K281" s="448" t="s">
        <v>39</v>
      </c>
      <c r="L281" s="105" t="s">
        <v>39</v>
      </c>
      <c r="M281" s="109" t="s">
        <v>39</v>
      </c>
      <c r="N281" s="294"/>
      <c r="O281" s="511"/>
      <c r="P281" s="110" t="s">
        <v>39</v>
      </c>
      <c r="Q281" s="111" t="s">
        <v>39</v>
      </c>
      <c r="R281" s="112">
        <v>0</v>
      </c>
      <c r="S281" s="112">
        <v>0</v>
      </c>
      <c r="T281" s="116">
        <v>0</v>
      </c>
      <c r="U281" s="110">
        <v>213</v>
      </c>
      <c r="V281" s="110" t="s">
        <v>74</v>
      </c>
      <c r="W281" s="110">
        <v>120</v>
      </c>
      <c r="X281" s="280" t="s">
        <v>37</v>
      </c>
      <c r="Y281" s="280" t="s">
        <v>38</v>
      </c>
      <c r="Z281" s="280" t="s">
        <v>38</v>
      </c>
      <c r="AA281" s="280" t="s">
        <v>38</v>
      </c>
      <c r="AB281" s="280" t="s">
        <v>37</v>
      </c>
      <c r="AC281" s="280" t="s">
        <v>37</v>
      </c>
      <c r="AD281" s="281" t="s">
        <v>39</v>
      </c>
      <c r="AE281" s="280" t="s">
        <v>39</v>
      </c>
    </row>
    <row r="282" spans="1:31">
      <c r="A282" s="3" t="s">
        <v>39</v>
      </c>
      <c r="B282" s="3">
        <v>4</v>
      </c>
      <c r="C282" s="3">
        <v>10</v>
      </c>
      <c r="D282" s="290" t="s">
        <v>106</v>
      </c>
      <c r="E282" s="574" t="s">
        <v>271</v>
      </c>
      <c r="F282" s="104" t="s">
        <v>272</v>
      </c>
      <c r="G282" s="105"/>
      <c r="H282" s="105"/>
      <c r="I282" s="105"/>
      <c r="J282" s="106"/>
      <c r="K282" s="448" t="s">
        <v>39</v>
      </c>
      <c r="L282" s="105" t="s">
        <v>39</v>
      </c>
      <c r="M282" s="109" t="s">
        <v>39</v>
      </c>
      <c r="N282" s="294"/>
      <c r="O282" s="515"/>
      <c r="P282" s="110" t="s">
        <v>39</v>
      </c>
      <c r="Q282" s="111" t="s">
        <v>39</v>
      </c>
      <c r="R282" s="112">
        <v>0</v>
      </c>
      <c r="S282" s="112">
        <v>0</v>
      </c>
      <c r="T282" s="116">
        <v>0</v>
      </c>
      <c r="U282" s="110">
        <v>213</v>
      </c>
      <c r="V282" s="110" t="s">
        <v>74</v>
      </c>
      <c r="W282" s="110">
        <v>120</v>
      </c>
      <c r="X282" s="280" t="s">
        <v>37</v>
      </c>
      <c r="Y282" s="280" t="s">
        <v>38</v>
      </c>
      <c r="Z282" s="280" t="s">
        <v>38</v>
      </c>
      <c r="AA282" s="280" t="s">
        <v>38</v>
      </c>
      <c r="AB282" s="280" t="s">
        <v>37</v>
      </c>
      <c r="AC282" s="280" t="s">
        <v>37</v>
      </c>
      <c r="AD282" s="281" t="s">
        <v>39</v>
      </c>
      <c r="AE282" s="280" t="s">
        <v>39</v>
      </c>
    </row>
    <row r="283" spans="1:31">
      <c r="A283" s="3" t="s">
        <v>39</v>
      </c>
      <c r="B283" s="3">
        <v>5</v>
      </c>
      <c r="C283" s="3">
        <v>20</v>
      </c>
      <c r="D283" s="290" t="s">
        <v>287</v>
      </c>
      <c r="E283" s="574" t="s">
        <v>271</v>
      </c>
      <c r="F283" s="104" t="s">
        <v>272</v>
      </c>
      <c r="G283" s="105"/>
      <c r="H283" s="105"/>
      <c r="I283" s="105"/>
      <c r="J283" s="106"/>
      <c r="K283" s="448" t="s">
        <v>39</v>
      </c>
      <c r="L283" s="105" t="s">
        <v>39</v>
      </c>
      <c r="M283" s="109" t="s">
        <v>39</v>
      </c>
      <c r="N283" s="294"/>
      <c r="O283" s="292" t="s">
        <v>73</v>
      </c>
      <c r="P283" s="110" t="s">
        <v>35</v>
      </c>
      <c r="Q283" s="111" t="s">
        <v>39</v>
      </c>
      <c r="R283" s="112">
        <v>0</v>
      </c>
      <c r="S283" s="112">
        <v>0</v>
      </c>
      <c r="T283" s="116">
        <v>0</v>
      </c>
      <c r="U283" s="110">
        <v>213</v>
      </c>
      <c r="V283" s="110" t="s">
        <v>74</v>
      </c>
      <c r="W283" s="110">
        <v>120</v>
      </c>
      <c r="X283" s="280" t="s">
        <v>37</v>
      </c>
      <c r="Y283" s="280" t="s">
        <v>38</v>
      </c>
      <c r="Z283" s="280" t="s">
        <v>38</v>
      </c>
      <c r="AA283" s="280" t="s">
        <v>38</v>
      </c>
      <c r="AB283" s="280" t="s">
        <v>37</v>
      </c>
      <c r="AC283" s="280" t="s">
        <v>37</v>
      </c>
      <c r="AD283" s="281" t="s">
        <v>39</v>
      </c>
      <c r="AE283" s="280" t="s">
        <v>39</v>
      </c>
    </row>
    <row r="284" spans="1:31">
      <c r="A284" s="3" t="s">
        <v>39</v>
      </c>
      <c r="B284" s="3">
        <v>6</v>
      </c>
      <c r="C284" s="3">
        <v>20</v>
      </c>
      <c r="D284" s="290" t="s">
        <v>396</v>
      </c>
      <c r="E284" s="291" t="s">
        <v>271</v>
      </c>
      <c r="F284" s="104" t="s">
        <v>272</v>
      </c>
      <c r="G284" s="105"/>
      <c r="H284" s="105"/>
      <c r="I284" s="105"/>
      <c r="J284" s="106"/>
      <c r="K284" s="448" t="s">
        <v>39</v>
      </c>
      <c r="L284" s="105" t="s">
        <v>39</v>
      </c>
      <c r="M284" s="109" t="s">
        <v>39</v>
      </c>
      <c r="N284" s="308"/>
      <c r="O284" s="105" t="s">
        <v>73</v>
      </c>
      <c r="P284" s="110" t="s">
        <v>35</v>
      </c>
      <c r="Q284" s="111" t="s">
        <v>39</v>
      </c>
      <c r="R284" s="112">
        <v>0</v>
      </c>
      <c r="S284" s="112">
        <v>0</v>
      </c>
      <c r="T284" s="116">
        <v>0</v>
      </c>
      <c r="U284" s="110">
        <v>213</v>
      </c>
      <c r="V284" s="110" t="s">
        <v>74</v>
      </c>
      <c r="W284" s="110">
        <v>120</v>
      </c>
      <c r="X284" s="280" t="s">
        <v>37</v>
      </c>
      <c r="Y284" s="280" t="s">
        <v>38</v>
      </c>
      <c r="Z284" s="280" t="s">
        <v>38</v>
      </c>
      <c r="AA284" s="280" t="s">
        <v>38</v>
      </c>
      <c r="AB284" s="280" t="s">
        <v>37</v>
      </c>
      <c r="AC284" s="280" t="s">
        <v>37</v>
      </c>
      <c r="AD284" s="281" t="s">
        <v>39</v>
      </c>
      <c r="AE284" s="280" t="s">
        <v>39</v>
      </c>
    </row>
    <row r="285" spans="1:31">
      <c r="A285" s="3" t="s">
        <v>39</v>
      </c>
      <c r="B285" s="3">
        <v>7</v>
      </c>
      <c r="C285" s="3">
        <v>20</v>
      </c>
      <c r="D285" s="290" t="s">
        <v>473</v>
      </c>
      <c r="E285" s="512" t="s">
        <v>271</v>
      </c>
      <c r="F285" s="104" t="s">
        <v>272</v>
      </c>
      <c r="G285" s="105"/>
      <c r="H285" s="105"/>
      <c r="I285" s="105"/>
      <c r="J285" s="106"/>
      <c r="K285" s="448" t="s">
        <v>39</v>
      </c>
      <c r="L285" s="105" t="s">
        <v>39</v>
      </c>
      <c r="M285" s="109" t="s">
        <v>39</v>
      </c>
      <c r="N285" s="294"/>
      <c r="O285" s="292" t="s">
        <v>73</v>
      </c>
      <c r="P285" s="110" t="s">
        <v>35</v>
      </c>
      <c r="Q285" s="111" t="s">
        <v>39</v>
      </c>
      <c r="R285" s="112">
        <v>0</v>
      </c>
      <c r="S285" s="112">
        <v>0</v>
      </c>
      <c r="T285" s="116">
        <v>0</v>
      </c>
      <c r="U285" s="110">
        <v>213</v>
      </c>
      <c r="V285" s="110" t="s">
        <v>74</v>
      </c>
      <c r="W285" s="110">
        <v>120</v>
      </c>
      <c r="X285" s="280" t="s">
        <v>37</v>
      </c>
      <c r="Y285" s="280" t="s">
        <v>38</v>
      </c>
      <c r="Z285" s="280" t="s">
        <v>38</v>
      </c>
      <c r="AA285" s="280" t="s">
        <v>38</v>
      </c>
      <c r="AB285" s="280" t="s">
        <v>37</v>
      </c>
      <c r="AC285" s="280" t="s">
        <v>37</v>
      </c>
      <c r="AD285" s="281" t="s">
        <v>39</v>
      </c>
      <c r="AE285" s="280" t="s">
        <v>39</v>
      </c>
    </row>
    <row r="286" spans="1:31">
      <c r="A286" s="3" t="s">
        <v>39</v>
      </c>
      <c r="B286" s="3">
        <v>8</v>
      </c>
      <c r="C286" s="3">
        <v>20</v>
      </c>
      <c r="D286" s="290" t="s">
        <v>108</v>
      </c>
      <c r="E286" s="291" t="s">
        <v>271</v>
      </c>
      <c r="F286" s="104" t="s">
        <v>272</v>
      </c>
      <c r="G286" s="105"/>
      <c r="H286" s="105"/>
      <c r="I286" s="105"/>
      <c r="J286" s="106"/>
      <c r="K286" s="448" t="s">
        <v>39</v>
      </c>
      <c r="L286" s="105" t="s">
        <v>39</v>
      </c>
      <c r="M286" s="109" t="s">
        <v>39</v>
      </c>
      <c r="N286" s="308"/>
      <c r="O286" s="575" t="s">
        <v>73</v>
      </c>
      <c r="P286" s="110" t="s">
        <v>35</v>
      </c>
      <c r="Q286" s="111" t="s">
        <v>39</v>
      </c>
      <c r="R286" s="112">
        <v>0</v>
      </c>
      <c r="S286" s="112">
        <v>0</v>
      </c>
      <c r="T286" s="116">
        <v>0</v>
      </c>
      <c r="U286" s="110">
        <v>213</v>
      </c>
      <c r="V286" s="110" t="s">
        <v>74</v>
      </c>
      <c r="W286" s="110">
        <v>120</v>
      </c>
      <c r="X286" s="280" t="s">
        <v>37</v>
      </c>
      <c r="Y286" s="280" t="s">
        <v>38</v>
      </c>
      <c r="Z286" s="280" t="s">
        <v>38</v>
      </c>
      <c r="AA286" s="280" t="s">
        <v>38</v>
      </c>
      <c r="AB286" s="280" t="s">
        <v>37</v>
      </c>
      <c r="AC286" s="280" t="s">
        <v>37</v>
      </c>
      <c r="AD286" s="281" t="s">
        <v>39</v>
      </c>
      <c r="AE286" s="280" t="s">
        <v>39</v>
      </c>
    </row>
    <row r="287" spans="1:31">
      <c r="A287" s="3" t="s">
        <v>39</v>
      </c>
      <c r="B287" s="3">
        <v>9</v>
      </c>
      <c r="C287" s="3">
        <v>20</v>
      </c>
      <c r="D287" s="290" t="s">
        <v>477</v>
      </c>
      <c r="E287" s="494" t="s">
        <v>271</v>
      </c>
      <c r="F287" s="104" t="s">
        <v>272</v>
      </c>
      <c r="G287" s="105"/>
      <c r="H287" s="105"/>
      <c r="I287" s="105"/>
      <c r="J287" s="106"/>
      <c r="K287" s="448" t="s">
        <v>39</v>
      </c>
      <c r="L287" s="105" t="s">
        <v>39</v>
      </c>
      <c r="M287" s="109" t="s">
        <v>39</v>
      </c>
      <c r="N287" s="294"/>
      <c r="O287" s="495" t="s">
        <v>73</v>
      </c>
      <c r="P287" s="110" t="s">
        <v>35</v>
      </c>
      <c r="Q287" s="111" t="s">
        <v>39</v>
      </c>
      <c r="R287" s="112">
        <v>0</v>
      </c>
      <c r="S287" s="112">
        <v>0</v>
      </c>
      <c r="T287" s="116">
        <v>0</v>
      </c>
      <c r="U287" s="110">
        <v>213</v>
      </c>
      <c r="V287" s="110" t="s">
        <v>74</v>
      </c>
      <c r="W287" s="110">
        <v>120</v>
      </c>
      <c r="X287" s="280" t="s">
        <v>37</v>
      </c>
      <c r="Y287" s="280" t="s">
        <v>38</v>
      </c>
      <c r="Z287" s="280" t="s">
        <v>38</v>
      </c>
      <c r="AA287" s="280" t="s">
        <v>38</v>
      </c>
      <c r="AB287" s="280" t="s">
        <v>37</v>
      </c>
      <c r="AC287" s="280" t="s">
        <v>37</v>
      </c>
      <c r="AD287" s="281" t="s">
        <v>39</v>
      </c>
      <c r="AE287" s="280" t="s">
        <v>39</v>
      </c>
    </row>
    <row r="288" spans="1:31">
      <c r="A288" s="3" t="s">
        <v>39</v>
      </c>
      <c r="B288" s="3">
        <v>10</v>
      </c>
      <c r="C288" s="3">
        <v>20</v>
      </c>
      <c r="D288" s="290" t="s">
        <v>124</v>
      </c>
      <c r="E288" s="506" t="s">
        <v>271</v>
      </c>
      <c r="F288" s="104" t="s">
        <v>272</v>
      </c>
      <c r="G288" s="105"/>
      <c r="H288" s="105"/>
      <c r="I288" s="105"/>
      <c r="J288" s="106"/>
      <c r="K288" s="448" t="s">
        <v>39</v>
      </c>
      <c r="L288" s="105" t="s">
        <v>39</v>
      </c>
      <c r="M288" s="109" t="s">
        <v>39</v>
      </c>
      <c r="N288" s="294"/>
      <c r="O288" s="292" t="s">
        <v>73</v>
      </c>
      <c r="P288" s="110" t="s">
        <v>35</v>
      </c>
      <c r="Q288" s="111" t="s">
        <v>39</v>
      </c>
      <c r="R288" s="112">
        <v>0</v>
      </c>
      <c r="S288" s="112">
        <v>0</v>
      </c>
      <c r="T288" s="116">
        <v>0</v>
      </c>
      <c r="U288" s="110">
        <v>213</v>
      </c>
      <c r="V288" s="110" t="s">
        <v>74</v>
      </c>
      <c r="W288" s="110">
        <v>120</v>
      </c>
      <c r="X288" s="280" t="s">
        <v>37</v>
      </c>
      <c r="Y288" s="280" t="s">
        <v>38</v>
      </c>
      <c r="Z288" s="280" t="s">
        <v>38</v>
      </c>
      <c r="AA288" s="280" t="s">
        <v>38</v>
      </c>
      <c r="AB288" s="280" t="s">
        <v>37</v>
      </c>
      <c r="AC288" s="280" t="s">
        <v>37</v>
      </c>
      <c r="AD288" s="281" t="s">
        <v>39</v>
      </c>
      <c r="AE288" s="280" t="s">
        <v>39</v>
      </c>
    </row>
    <row r="289" spans="1:31">
      <c r="A289" s="3" t="s">
        <v>39</v>
      </c>
      <c r="B289" s="3">
        <v>11</v>
      </c>
      <c r="C289" s="3">
        <v>10</v>
      </c>
      <c r="D289" s="290" t="s">
        <v>334</v>
      </c>
      <c r="E289" s="574" t="s">
        <v>271</v>
      </c>
      <c r="F289" s="104" t="s">
        <v>272</v>
      </c>
      <c r="G289" s="105"/>
      <c r="H289" s="105"/>
      <c r="I289" s="105"/>
      <c r="J289" s="106"/>
      <c r="K289" s="448" t="s">
        <v>39</v>
      </c>
      <c r="L289" s="105" t="s">
        <v>39</v>
      </c>
      <c r="M289" s="109" t="s">
        <v>39</v>
      </c>
      <c r="N289" s="294"/>
      <c r="O289" s="292"/>
      <c r="P289" s="110" t="s">
        <v>39</v>
      </c>
      <c r="Q289" s="111" t="s">
        <v>39</v>
      </c>
      <c r="R289" s="112">
        <v>0</v>
      </c>
      <c r="S289" s="112">
        <v>0</v>
      </c>
      <c r="T289" s="116">
        <v>0</v>
      </c>
      <c r="U289" s="110">
        <v>213</v>
      </c>
      <c r="V289" s="110" t="s">
        <v>74</v>
      </c>
      <c r="W289" s="110">
        <v>120</v>
      </c>
      <c r="X289" s="280" t="s">
        <v>37</v>
      </c>
      <c r="Y289" s="280" t="s">
        <v>38</v>
      </c>
      <c r="Z289" s="280" t="s">
        <v>38</v>
      </c>
      <c r="AA289" s="280" t="s">
        <v>38</v>
      </c>
      <c r="AB289" s="280" t="s">
        <v>37</v>
      </c>
      <c r="AC289" s="280" t="s">
        <v>37</v>
      </c>
      <c r="AD289" s="281" t="s">
        <v>39</v>
      </c>
      <c r="AE289" s="280" t="s">
        <v>39</v>
      </c>
    </row>
    <row r="290" spans="1:31">
      <c r="A290" s="3" t="s">
        <v>39</v>
      </c>
      <c r="B290" s="3">
        <v>12</v>
      </c>
      <c r="C290" s="3">
        <v>20</v>
      </c>
      <c r="D290" s="290" t="s">
        <v>125</v>
      </c>
      <c r="E290" s="506" t="s">
        <v>271</v>
      </c>
      <c r="F290" s="104" t="s">
        <v>272</v>
      </c>
      <c r="G290" s="105"/>
      <c r="H290" s="105"/>
      <c r="I290" s="105"/>
      <c r="J290" s="106"/>
      <c r="K290" s="448" t="s">
        <v>39</v>
      </c>
      <c r="L290" s="105" t="s">
        <v>39</v>
      </c>
      <c r="M290" s="109" t="s">
        <v>39</v>
      </c>
      <c r="N290" s="308"/>
      <c r="O290" s="292" t="s">
        <v>73</v>
      </c>
      <c r="P290" s="110" t="s">
        <v>35</v>
      </c>
      <c r="Q290" s="111" t="s">
        <v>39</v>
      </c>
      <c r="R290" s="112">
        <v>0</v>
      </c>
      <c r="S290" s="112">
        <v>0</v>
      </c>
      <c r="T290" s="116">
        <v>0</v>
      </c>
      <c r="U290" s="110">
        <v>213</v>
      </c>
      <c r="V290" s="110" t="s">
        <v>74</v>
      </c>
      <c r="W290" s="110">
        <v>120</v>
      </c>
      <c r="X290" s="280" t="s">
        <v>37</v>
      </c>
      <c r="Y290" s="280" t="s">
        <v>38</v>
      </c>
      <c r="Z290" s="280" t="s">
        <v>38</v>
      </c>
      <c r="AA290" s="280" t="s">
        <v>38</v>
      </c>
      <c r="AB290" s="280" t="s">
        <v>37</v>
      </c>
      <c r="AC290" s="280" t="s">
        <v>37</v>
      </c>
      <c r="AD290" s="281" t="s">
        <v>39</v>
      </c>
      <c r="AE290" s="280" t="s">
        <v>39</v>
      </c>
    </row>
    <row r="291" spans="1:31">
      <c r="A291" s="3" t="s">
        <v>39</v>
      </c>
      <c r="B291" s="3">
        <v>13</v>
      </c>
      <c r="C291" s="3">
        <v>20</v>
      </c>
      <c r="D291" s="290" t="s">
        <v>532</v>
      </c>
      <c r="E291" s="512" t="s">
        <v>271</v>
      </c>
      <c r="F291" s="104" t="s">
        <v>272</v>
      </c>
      <c r="G291" s="105"/>
      <c r="H291" s="105"/>
      <c r="I291" s="105"/>
      <c r="J291" s="106"/>
      <c r="K291" s="448" t="s">
        <v>39</v>
      </c>
      <c r="L291" s="105" t="s">
        <v>39</v>
      </c>
      <c r="M291" s="109" t="s">
        <v>39</v>
      </c>
      <c r="N291" s="294"/>
      <c r="O291" s="513" t="s">
        <v>73</v>
      </c>
      <c r="P291" s="110" t="s">
        <v>35</v>
      </c>
      <c r="Q291" s="111" t="s">
        <v>39</v>
      </c>
      <c r="R291" s="112">
        <v>0</v>
      </c>
      <c r="S291" s="112">
        <v>0</v>
      </c>
      <c r="T291" s="116">
        <v>0</v>
      </c>
      <c r="U291" s="110">
        <v>213</v>
      </c>
      <c r="V291" s="110" t="s">
        <v>74</v>
      </c>
      <c r="W291" s="110">
        <v>120</v>
      </c>
      <c r="X291" s="280" t="s">
        <v>37</v>
      </c>
      <c r="Y291" s="280" t="s">
        <v>38</v>
      </c>
      <c r="Z291" s="280" t="s">
        <v>38</v>
      </c>
      <c r="AA291" s="280" t="s">
        <v>38</v>
      </c>
      <c r="AB291" s="280" t="s">
        <v>37</v>
      </c>
      <c r="AC291" s="280" t="s">
        <v>37</v>
      </c>
      <c r="AD291" s="281" t="s">
        <v>39</v>
      </c>
      <c r="AE291" s="280" t="s">
        <v>39</v>
      </c>
    </row>
    <row r="292" spans="1:31">
      <c r="A292" s="3" t="s">
        <v>39</v>
      </c>
      <c r="B292" s="3">
        <v>14</v>
      </c>
      <c r="C292" s="3">
        <v>20</v>
      </c>
      <c r="D292" s="290" t="s">
        <v>608</v>
      </c>
      <c r="E292" s="303" t="s">
        <v>271</v>
      </c>
      <c r="F292" s="104" t="s">
        <v>272</v>
      </c>
      <c r="G292" s="105"/>
      <c r="H292" s="105"/>
      <c r="I292" s="105"/>
      <c r="J292" s="106"/>
      <c r="K292" s="448" t="s">
        <v>39</v>
      </c>
      <c r="L292" s="105" t="s">
        <v>39</v>
      </c>
      <c r="M292" s="109" t="s">
        <v>39</v>
      </c>
      <c r="N292" s="294"/>
      <c r="O292" s="575" t="s">
        <v>73</v>
      </c>
      <c r="P292" s="110" t="s">
        <v>35</v>
      </c>
      <c r="Q292" s="111" t="s">
        <v>39</v>
      </c>
      <c r="R292" s="112">
        <v>0</v>
      </c>
      <c r="S292" s="112">
        <v>0</v>
      </c>
      <c r="T292" s="116">
        <v>0</v>
      </c>
      <c r="U292" s="110">
        <v>213</v>
      </c>
      <c r="V292" s="110" t="s">
        <v>74</v>
      </c>
      <c r="W292" s="110">
        <v>120</v>
      </c>
      <c r="X292" s="280" t="s">
        <v>37</v>
      </c>
      <c r="Y292" s="280" t="s">
        <v>38</v>
      </c>
      <c r="Z292" s="280" t="s">
        <v>38</v>
      </c>
      <c r="AA292" s="280" t="s">
        <v>38</v>
      </c>
      <c r="AB292" s="280" t="s">
        <v>37</v>
      </c>
      <c r="AC292" s="280" t="s">
        <v>37</v>
      </c>
      <c r="AD292" s="281" t="s">
        <v>39</v>
      </c>
      <c r="AE292" s="280" t="s">
        <v>39</v>
      </c>
    </row>
    <row r="293" spans="1:31">
      <c r="A293" s="3" t="s">
        <v>39</v>
      </c>
      <c r="B293" s="3">
        <v>15</v>
      </c>
      <c r="C293" s="3">
        <v>20</v>
      </c>
      <c r="D293" s="290" t="s">
        <v>501</v>
      </c>
      <c r="E293" s="303" t="s">
        <v>271</v>
      </c>
      <c r="F293" s="104" t="s">
        <v>272</v>
      </c>
      <c r="G293" s="105"/>
      <c r="H293" s="105"/>
      <c r="I293" s="105"/>
      <c r="J293" s="106"/>
      <c r="K293" s="448" t="s">
        <v>39</v>
      </c>
      <c r="L293" s="105" t="s">
        <v>39</v>
      </c>
      <c r="M293" s="109" t="s">
        <v>39</v>
      </c>
      <c r="N293" s="294"/>
      <c r="O293" s="292" t="s">
        <v>73</v>
      </c>
      <c r="P293" s="110" t="s">
        <v>35</v>
      </c>
      <c r="Q293" s="111" t="s">
        <v>39</v>
      </c>
      <c r="R293" s="112">
        <v>0</v>
      </c>
      <c r="S293" s="112">
        <v>0</v>
      </c>
      <c r="T293" s="116">
        <v>0</v>
      </c>
      <c r="U293" s="110">
        <v>213</v>
      </c>
      <c r="V293" s="110" t="s">
        <v>74</v>
      </c>
      <c r="W293" s="110">
        <v>120</v>
      </c>
      <c r="X293" s="280" t="s">
        <v>37</v>
      </c>
      <c r="Y293" s="280" t="s">
        <v>38</v>
      </c>
      <c r="Z293" s="280" t="s">
        <v>38</v>
      </c>
      <c r="AA293" s="280" t="s">
        <v>38</v>
      </c>
      <c r="AB293" s="280" t="s">
        <v>37</v>
      </c>
      <c r="AC293" s="280" t="s">
        <v>37</v>
      </c>
      <c r="AD293" s="281" t="s">
        <v>39</v>
      </c>
      <c r="AE293" s="280" t="s">
        <v>39</v>
      </c>
    </row>
    <row r="294" spans="1:31">
      <c r="A294" s="3" t="s">
        <v>39</v>
      </c>
      <c r="B294" s="3">
        <v>16</v>
      </c>
      <c r="C294" s="3">
        <v>20</v>
      </c>
      <c r="D294" s="290" t="s">
        <v>398</v>
      </c>
      <c r="E294" s="486" t="s">
        <v>271</v>
      </c>
      <c r="F294" s="104" t="s">
        <v>272</v>
      </c>
      <c r="G294" s="105"/>
      <c r="H294" s="105"/>
      <c r="I294" s="105"/>
      <c r="J294" s="106"/>
      <c r="K294" s="448" t="s">
        <v>39</v>
      </c>
      <c r="L294" s="105" t="s">
        <v>39</v>
      </c>
      <c r="M294" s="109" t="s">
        <v>39</v>
      </c>
      <c r="N294" s="294"/>
      <c r="O294" s="292" t="s">
        <v>73</v>
      </c>
      <c r="P294" s="110" t="s">
        <v>35</v>
      </c>
      <c r="Q294" s="111" t="s">
        <v>39</v>
      </c>
      <c r="R294" s="112">
        <v>0</v>
      </c>
      <c r="S294" s="112">
        <v>0</v>
      </c>
      <c r="T294" s="116">
        <v>0</v>
      </c>
      <c r="U294" s="110">
        <v>213</v>
      </c>
      <c r="V294" s="110" t="s">
        <v>74</v>
      </c>
      <c r="W294" s="110">
        <v>120</v>
      </c>
      <c r="X294" s="280" t="s">
        <v>37</v>
      </c>
      <c r="Y294" s="280" t="s">
        <v>38</v>
      </c>
      <c r="Z294" s="280" t="s">
        <v>38</v>
      </c>
      <c r="AA294" s="280" t="s">
        <v>38</v>
      </c>
      <c r="AB294" s="280" t="s">
        <v>37</v>
      </c>
      <c r="AC294" s="280" t="s">
        <v>37</v>
      </c>
      <c r="AD294" s="281" t="s">
        <v>39</v>
      </c>
      <c r="AE294" s="280" t="s">
        <v>39</v>
      </c>
    </row>
    <row r="295" spans="1:31">
      <c r="A295" s="3" t="s">
        <v>39</v>
      </c>
      <c r="B295" s="3">
        <v>17</v>
      </c>
      <c r="C295" s="3">
        <v>20</v>
      </c>
      <c r="D295" s="290" t="s">
        <v>734</v>
      </c>
      <c r="E295" s="494" t="s">
        <v>271</v>
      </c>
      <c r="F295" s="104" t="s">
        <v>272</v>
      </c>
      <c r="G295" s="105"/>
      <c r="H295" s="105"/>
      <c r="I295" s="105"/>
      <c r="J295" s="106"/>
      <c r="K295" s="448" t="s">
        <v>39</v>
      </c>
      <c r="L295" s="105" t="s">
        <v>39</v>
      </c>
      <c r="M295" s="109" t="s">
        <v>39</v>
      </c>
      <c r="N295" s="294"/>
      <c r="O295" s="495" t="s">
        <v>73</v>
      </c>
      <c r="P295" s="110" t="s">
        <v>35</v>
      </c>
      <c r="Q295" s="111" t="s">
        <v>39</v>
      </c>
      <c r="R295" s="112">
        <v>0</v>
      </c>
      <c r="S295" s="112">
        <v>0</v>
      </c>
      <c r="T295" s="116">
        <v>0</v>
      </c>
      <c r="U295" s="110">
        <v>213</v>
      </c>
      <c r="V295" s="110" t="s">
        <v>74</v>
      </c>
      <c r="W295" s="110">
        <v>120</v>
      </c>
      <c r="X295" s="280" t="s">
        <v>37</v>
      </c>
      <c r="Y295" s="280" t="s">
        <v>38</v>
      </c>
      <c r="Z295" s="280" t="s">
        <v>38</v>
      </c>
      <c r="AA295" s="280" t="s">
        <v>38</v>
      </c>
      <c r="AB295" s="280" t="s">
        <v>37</v>
      </c>
      <c r="AC295" s="280" t="s">
        <v>37</v>
      </c>
      <c r="AD295" s="281" t="s">
        <v>39</v>
      </c>
      <c r="AE295" s="280" t="s">
        <v>39</v>
      </c>
    </row>
    <row r="296" spans="1:31">
      <c r="A296" s="3" t="s">
        <v>39</v>
      </c>
      <c r="B296" s="3">
        <v>18</v>
      </c>
      <c r="C296" s="3">
        <v>20</v>
      </c>
      <c r="D296" s="290" t="s">
        <v>137</v>
      </c>
      <c r="E296" s="303" t="s">
        <v>271</v>
      </c>
      <c r="F296" s="104" t="s">
        <v>272</v>
      </c>
      <c r="G296" s="105"/>
      <c r="H296" s="105"/>
      <c r="I296" s="105"/>
      <c r="J296" s="106"/>
      <c r="K296" s="448" t="s">
        <v>39</v>
      </c>
      <c r="L296" s="105" t="s">
        <v>39</v>
      </c>
      <c r="M296" s="109" t="s">
        <v>39</v>
      </c>
      <c r="N296" s="294"/>
      <c r="O296" s="292" t="s">
        <v>73</v>
      </c>
      <c r="P296" s="110" t="s">
        <v>35</v>
      </c>
      <c r="Q296" s="111" t="s">
        <v>39</v>
      </c>
      <c r="R296" s="112">
        <v>0</v>
      </c>
      <c r="S296" s="112">
        <v>0</v>
      </c>
      <c r="T296" s="116">
        <v>0</v>
      </c>
      <c r="U296" s="110">
        <v>213</v>
      </c>
      <c r="V296" s="110" t="s">
        <v>74</v>
      </c>
      <c r="W296" s="110">
        <v>120</v>
      </c>
      <c r="X296" s="280" t="s">
        <v>37</v>
      </c>
      <c r="Y296" s="280" t="s">
        <v>38</v>
      </c>
      <c r="Z296" s="280" t="s">
        <v>38</v>
      </c>
      <c r="AA296" s="280" t="s">
        <v>38</v>
      </c>
      <c r="AB296" s="280" t="s">
        <v>37</v>
      </c>
      <c r="AC296" s="280" t="s">
        <v>37</v>
      </c>
      <c r="AD296" s="281" t="s">
        <v>39</v>
      </c>
      <c r="AE296" s="280" t="s">
        <v>39</v>
      </c>
    </row>
    <row r="297" spans="1:31">
      <c r="A297" s="3" t="s">
        <v>39</v>
      </c>
      <c r="B297" s="3">
        <v>19</v>
      </c>
      <c r="C297" s="3">
        <v>20</v>
      </c>
      <c r="D297" s="290" t="s">
        <v>737</v>
      </c>
      <c r="E297" s="303" t="s">
        <v>271</v>
      </c>
      <c r="F297" s="104" t="s">
        <v>272</v>
      </c>
      <c r="G297" s="105"/>
      <c r="H297" s="105"/>
      <c r="I297" s="105"/>
      <c r="J297" s="106"/>
      <c r="K297" s="448" t="s">
        <v>39</v>
      </c>
      <c r="L297" s="105" t="s">
        <v>39</v>
      </c>
      <c r="M297" s="109" t="s">
        <v>39</v>
      </c>
      <c r="N297" s="294"/>
      <c r="O297" s="292" t="s">
        <v>73</v>
      </c>
      <c r="P297" s="110" t="s">
        <v>35</v>
      </c>
      <c r="Q297" s="111" t="s">
        <v>39</v>
      </c>
      <c r="R297" s="112">
        <v>0</v>
      </c>
      <c r="S297" s="112">
        <v>0</v>
      </c>
      <c r="T297" s="116">
        <v>0</v>
      </c>
      <c r="U297" s="110">
        <v>213</v>
      </c>
      <c r="V297" s="110" t="s">
        <v>74</v>
      </c>
      <c r="W297" s="110">
        <v>120</v>
      </c>
      <c r="X297" s="280" t="s">
        <v>37</v>
      </c>
      <c r="Y297" s="280" t="s">
        <v>38</v>
      </c>
      <c r="Z297" s="280" t="s">
        <v>38</v>
      </c>
      <c r="AA297" s="280" t="s">
        <v>38</v>
      </c>
      <c r="AB297" s="280" t="s">
        <v>37</v>
      </c>
      <c r="AC297" s="280" t="s">
        <v>37</v>
      </c>
      <c r="AD297" s="281" t="s">
        <v>39</v>
      </c>
      <c r="AE297" s="280" t="s">
        <v>39</v>
      </c>
    </row>
    <row r="298" spans="1:31">
      <c r="A298" s="3" t="s">
        <v>39</v>
      </c>
      <c r="B298" s="3">
        <v>20</v>
      </c>
      <c r="C298" s="3">
        <v>20</v>
      </c>
      <c r="D298" s="290" t="s">
        <v>511</v>
      </c>
      <c r="E298" s="512" t="s">
        <v>271</v>
      </c>
      <c r="F298" s="104" t="s">
        <v>272</v>
      </c>
      <c r="G298" s="105"/>
      <c r="H298" s="105"/>
      <c r="I298" s="105"/>
      <c r="J298" s="106"/>
      <c r="K298" s="448" t="s">
        <v>39</v>
      </c>
      <c r="L298" s="105" t="s">
        <v>39</v>
      </c>
      <c r="M298" s="109" t="s">
        <v>39</v>
      </c>
      <c r="N298" s="294"/>
      <c r="O298" s="292" t="s">
        <v>73</v>
      </c>
      <c r="P298" s="110" t="s">
        <v>35</v>
      </c>
      <c r="Q298" s="111" t="s">
        <v>39</v>
      </c>
      <c r="R298" s="112">
        <v>0</v>
      </c>
      <c r="S298" s="112">
        <v>0</v>
      </c>
      <c r="T298" s="116">
        <v>0</v>
      </c>
      <c r="U298" s="110">
        <v>213</v>
      </c>
      <c r="V298" s="110" t="s">
        <v>74</v>
      </c>
      <c r="W298" s="110">
        <v>120</v>
      </c>
      <c r="X298" s="280" t="s">
        <v>37</v>
      </c>
      <c r="Y298" s="280" t="s">
        <v>38</v>
      </c>
      <c r="Z298" s="280" t="s">
        <v>38</v>
      </c>
      <c r="AA298" s="280" t="s">
        <v>38</v>
      </c>
      <c r="AB298" s="280" t="s">
        <v>37</v>
      </c>
      <c r="AC298" s="280" t="s">
        <v>37</v>
      </c>
      <c r="AD298" s="281" t="s">
        <v>39</v>
      </c>
      <c r="AE298" s="280" t="s">
        <v>39</v>
      </c>
    </row>
    <row r="299" spans="1:31">
      <c r="A299" s="3" t="s">
        <v>39</v>
      </c>
      <c r="B299" s="3">
        <v>21</v>
      </c>
      <c r="C299" s="3">
        <v>20</v>
      </c>
      <c r="D299" s="290" t="s">
        <v>548</v>
      </c>
      <c r="E299" s="494" t="s">
        <v>271</v>
      </c>
      <c r="F299" s="104" t="s">
        <v>272</v>
      </c>
      <c r="G299" s="105"/>
      <c r="H299" s="105"/>
      <c r="I299" s="105"/>
      <c r="J299" s="106"/>
      <c r="K299" s="448" t="s">
        <v>39</v>
      </c>
      <c r="L299" s="105" t="s">
        <v>39</v>
      </c>
      <c r="M299" s="109" t="s">
        <v>39</v>
      </c>
      <c r="N299" s="294"/>
      <c r="O299" s="292" t="s">
        <v>73</v>
      </c>
      <c r="P299" s="110" t="s">
        <v>35</v>
      </c>
      <c r="Q299" s="111" t="s">
        <v>39</v>
      </c>
      <c r="R299" s="112">
        <v>0</v>
      </c>
      <c r="S299" s="112">
        <v>0</v>
      </c>
      <c r="T299" s="116">
        <v>0</v>
      </c>
      <c r="U299" s="110">
        <v>213</v>
      </c>
      <c r="V299" s="110" t="s">
        <v>74</v>
      </c>
      <c r="W299" s="110">
        <v>120</v>
      </c>
      <c r="X299" s="280" t="s">
        <v>37</v>
      </c>
      <c r="Y299" s="280" t="s">
        <v>38</v>
      </c>
      <c r="Z299" s="280" t="s">
        <v>38</v>
      </c>
      <c r="AA299" s="280" t="s">
        <v>38</v>
      </c>
      <c r="AB299" s="280" t="s">
        <v>37</v>
      </c>
      <c r="AC299" s="280" t="s">
        <v>37</v>
      </c>
      <c r="AD299" s="281" t="s">
        <v>39</v>
      </c>
      <c r="AE299" s="280" t="s">
        <v>39</v>
      </c>
    </row>
    <row r="300" spans="1:31">
      <c r="A300" s="3">
        <v>1</v>
      </c>
      <c r="B300" s="3">
        <v>1</v>
      </c>
      <c r="C300" s="3">
        <v>10</v>
      </c>
      <c r="D300" s="290" t="s">
        <v>643</v>
      </c>
      <c r="E300" s="291" t="s">
        <v>310</v>
      </c>
      <c r="F300" s="104" t="s">
        <v>311</v>
      </c>
      <c r="G300" s="105">
        <v>26</v>
      </c>
      <c r="H300" s="105"/>
      <c r="I300" s="105"/>
      <c r="J300" s="106">
        <v>46256</v>
      </c>
      <c r="K300" s="448">
        <v>72</v>
      </c>
      <c r="L300" s="105" t="s">
        <v>312</v>
      </c>
      <c r="M300" s="109">
        <v>0.8</v>
      </c>
      <c r="N300" s="294"/>
      <c r="O300" s="292"/>
      <c r="P300" s="110" t="s">
        <v>39</v>
      </c>
      <c r="Q300" s="111">
        <v>46166</v>
      </c>
      <c r="R300" s="112">
        <v>16640</v>
      </c>
      <c r="S300" s="112">
        <v>99840</v>
      </c>
      <c r="T300" s="116">
        <v>199.68</v>
      </c>
      <c r="U300" s="110">
        <v>21447</v>
      </c>
      <c r="V300" s="110" t="s">
        <v>36</v>
      </c>
      <c r="W300" s="110">
        <v>90</v>
      </c>
      <c r="X300" s="280" t="s">
        <v>37</v>
      </c>
      <c r="Y300" s="280" t="s">
        <v>38</v>
      </c>
      <c r="Z300" s="280" t="s">
        <v>38</v>
      </c>
      <c r="AA300" s="280" t="s">
        <v>38</v>
      </c>
      <c r="AB300" s="280" t="s">
        <v>38</v>
      </c>
      <c r="AC300" s="280" t="s">
        <v>37</v>
      </c>
      <c r="AD300" s="281">
        <v>46226</v>
      </c>
      <c r="AE300" s="280" t="s">
        <v>39</v>
      </c>
    </row>
    <row r="301" spans="1:31">
      <c r="A301" s="3">
        <v>1</v>
      </c>
      <c r="B301" s="3">
        <v>2</v>
      </c>
      <c r="C301" s="3">
        <v>10</v>
      </c>
      <c r="D301" s="290" t="s">
        <v>777</v>
      </c>
      <c r="E301" s="340" t="s">
        <v>310</v>
      </c>
      <c r="F301" s="104" t="s">
        <v>311</v>
      </c>
      <c r="G301" s="105">
        <v>20</v>
      </c>
      <c r="H301" s="105"/>
      <c r="I301" s="105"/>
      <c r="J301" s="106">
        <v>46256</v>
      </c>
      <c r="K301" s="448">
        <v>72</v>
      </c>
      <c r="L301" s="105" t="s">
        <v>312</v>
      </c>
      <c r="M301" s="109">
        <v>0.8</v>
      </c>
      <c r="N301" s="294"/>
      <c r="O301" s="292"/>
      <c r="P301" s="110" t="s">
        <v>39</v>
      </c>
      <c r="Q301" s="111">
        <v>46166</v>
      </c>
      <c r="R301" s="112">
        <v>12800</v>
      </c>
      <c r="S301" s="112">
        <v>76800</v>
      </c>
      <c r="T301" s="116">
        <v>153.6</v>
      </c>
      <c r="U301" s="110">
        <v>21447</v>
      </c>
      <c r="V301" s="110" t="s">
        <v>36</v>
      </c>
      <c r="W301" s="110">
        <v>90</v>
      </c>
      <c r="X301" s="280" t="s">
        <v>37</v>
      </c>
      <c r="Y301" s="280" t="s">
        <v>38</v>
      </c>
      <c r="Z301" s="280" t="s">
        <v>38</v>
      </c>
      <c r="AA301" s="280" t="s">
        <v>38</v>
      </c>
      <c r="AB301" s="280" t="s">
        <v>38</v>
      </c>
      <c r="AC301" s="280" t="s">
        <v>37</v>
      </c>
      <c r="AD301" s="281">
        <v>46226</v>
      </c>
      <c r="AE301" s="280" t="s">
        <v>39</v>
      </c>
    </row>
    <row r="302" spans="1:31">
      <c r="A302" s="3" t="s">
        <v>39</v>
      </c>
      <c r="B302" s="3">
        <v>3</v>
      </c>
      <c r="C302" s="3">
        <v>10</v>
      </c>
      <c r="D302" s="290" t="s">
        <v>639</v>
      </c>
      <c r="E302" s="461" t="s">
        <v>310</v>
      </c>
      <c r="F302" s="104" t="s">
        <v>311</v>
      </c>
      <c r="G302" s="105">
        <v>52</v>
      </c>
      <c r="H302" s="105"/>
      <c r="I302" s="105"/>
      <c r="J302" s="106">
        <v>46256</v>
      </c>
      <c r="K302" s="448">
        <v>72</v>
      </c>
      <c r="L302" s="105" t="s">
        <v>312</v>
      </c>
      <c r="M302" s="109">
        <v>0.8</v>
      </c>
      <c r="N302" s="294"/>
      <c r="O302" s="475"/>
      <c r="P302" s="110" t="s">
        <v>39</v>
      </c>
      <c r="Q302" s="111">
        <v>46166</v>
      </c>
      <c r="R302" s="112">
        <v>33280</v>
      </c>
      <c r="S302" s="112">
        <v>199680</v>
      </c>
      <c r="T302" s="116">
        <v>399.36</v>
      </c>
      <c r="U302" s="110">
        <v>21447</v>
      </c>
      <c r="V302" s="110" t="s">
        <v>36</v>
      </c>
      <c r="W302" s="110">
        <v>90</v>
      </c>
      <c r="X302" s="280" t="s">
        <v>37</v>
      </c>
      <c r="Y302" s="280" t="s">
        <v>38</v>
      </c>
      <c r="Z302" s="280" t="s">
        <v>38</v>
      </c>
      <c r="AA302" s="280" t="s">
        <v>38</v>
      </c>
      <c r="AB302" s="280" t="s">
        <v>38</v>
      </c>
      <c r="AC302" s="280" t="s">
        <v>37</v>
      </c>
      <c r="AD302" s="281">
        <v>46226</v>
      </c>
      <c r="AE302" s="280" t="s">
        <v>39</v>
      </c>
    </row>
    <row r="303" spans="1:31">
      <c r="A303" s="3" t="s">
        <v>39</v>
      </c>
      <c r="B303" s="3">
        <v>4</v>
      </c>
      <c r="C303" s="3">
        <v>10</v>
      </c>
      <c r="D303" s="290" t="s">
        <v>640</v>
      </c>
      <c r="E303" s="461" t="s">
        <v>310</v>
      </c>
      <c r="F303" s="104" t="s">
        <v>311</v>
      </c>
      <c r="G303" s="105">
        <v>64</v>
      </c>
      <c r="H303" s="105"/>
      <c r="I303" s="105"/>
      <c r="J303" s="106">
        <v>46256</v>
      </c>
      <c r="K303" s="448">
        <v>72</v>
      </c>
      <c r="L303" s="105" t="s">
        <v>312</v>
      </c>
      <c r="M303" s="109">
        <v>0.8</v>
      </c>
      <c r="N303" s="294"/>
      <c r="O303" s="460"/>
      <c r="P303" s="110" t="s">
        <v>39</v>
      </c>
      <c r="Q303" s="111">
        <v>46166</v>
      </c>
      <c r="R303" s="112">
        <v>40960</v>
      </c>
      <c r="S303" s="112">
        <v>245760</v>
      </c>
      <c r="T303" s="116">
        <v>491.52</v>
      </c>
      <c r="U303" s="110">
        <v>21447</v>
      </c>
      <c r="V303" s="110" t="s">
        <v>36</v>
      </c>
      <c r="W303" s="110">
        <v>90</v>
      </c>
      <c r="X303" s="280" t="s">
        <v>37</v>
      </c>
      <c r="Y303" s="280" t="s">
        <v>38</v>
      </c>
      <c r="Z303" s="280" t="s">
        <v>38</v>
      </c>
      <c r="AA303" s="280" t="s">
        <v>38</v>
      </c>
      <c r="AB303" s="280" t="s">
        <v>38</v>
      </c>
      <c r="AC303" s="280" t="s">
        <v>37</v>
      </c>
      <c r="AD303" s="281">
        <v>46226</v>
      </c>
      <c r="AE303" s="280" t="s">
        <v>39</v>
      </c>
    </row>
    <row r="304" spans="1:31">
      <c r="A304" s="3" t="s">
        <v>39</v>
      </c>
      <c r="B304" s="3">
        <v>5</v>
      </c>
      <c r="C304" s="3">
        <v>10</v>
      </c>
      <c r="D304" s="290" t="s">
        <v>2580</v>
      </c>
      <c r="E304" s="291" t="s">
        <v>310</v>
      </c>
      <c r="F304" s="104" t="s">
        <v>311</v>
      </c>
      <c r="G304" s="105">
        <v>36</v>
      </c>
      <c r="H304" s="105"/>
      <c r="I304" s="105"/>
      <c r="J304" s="106">
        <v>46256</v>
      </c>
      <c r="K304" s="448">
        <v>72</v>
      </c>
      <c r="L304" s="105" t="s">
        <v>312</v>
      </c>
      <c r="M304" s="109">
        <v>0.8</v>
      </c>
      <c r="N304" s="343"/>
      <c r="O304" s="292"/>
      <c r="P304" s="110" t="s">
        <v>39</v>
      </c>
      <c r="Q304" s="111">
        <v>46166</v>
      </c>
      <c r="R304" s="112">
        <v>23040</v>
      </c>
      <c r="S304" s="112">
        <v>138240</v>
      </c>
      <c r="T304" s="116">
        <v>276.48</v>
      </c>
      <c r="U304" s="110">
        <v>21447</v>
      </c>
      <c r="V304" s="110" t="s">
        <v>36</v>
      </c>
      <c r="W304" s="110">
        <v>90</v>
      </c>
      <c r="X304" s="280" t="s">
        <v>37</v>
      </c>
      <c r="Y304" s="280" t="s">
        <v>38</v>
      </c>
      <c r="Z304" s="280" t="s">
        <v>38</v>
      </c>
      <c r="AA304" s="280" t="s">
        <v>38</v>
      </c>
      <c r="AB304" s="280" t="s">
        <v>38</v>
      </c>
      <c r="AC304" s="280" t="s">
        <v>37</v>
      </c>
      <c r="AD304" s="281">
        <v>46226</v>
      </c>
      <c r="AE304" s="280" t="s">
        <v>39</v>
      </c>
    </row>
    <row r="305" spans="1:31">
      <c r="A305" s="3" t="s">
        <v>39</v>
      </c>
      <c r="B305" s="3">
        <v>6</v>
      </c>
      <c r="C305" s="3">
        <v>10</v>
      </c>
      <c r="D305" s="290" t="s">
        <v>216</v>
      </c>
      <c r="E305" s="321" t="s">
        <v>310</v>
      </c>
      <c r="F305" s="104" t="s">
        <v>311</v>
      </c>
      <c r="G305" s="105">
        <v>34</v>
      </c>
      <c r="H305" s="105">
        <v>24</v>
      </c>
      <c r="I305" s="105"/>
      <c r="J305" s="106">
        <v>46257</v>
      </c>
      <c r="K305" s="448">
        <v>73</v>
      </c>
      <c r="L305" s="105" t="s">
        <v>312</v>
      </c>
      <c r="M305" s="109">
        <v>0.81111111111111112</v>
      </c>
      <c r="N305" s="294"/>
      <c r="O305" s="460"/>
      <c r="P305" s="110" t="s">
        <v>39</v>
      </c>
      <c r="Q305" s="111">
        <v>46167</v>
      </c>
      <c r="R305" s="112">
        <v>21784</v>
      </c>
      <c r="S305" s="112">
        <v>130704</v>
      </c>
      <c r="T305" s="116">
        <v>261.40800000000002</v>
      </c>
      <c r="U305" s="110">
        <v>21447</v>
      </c>
      <c r="V305" s="110" t="s">
        <v>36</v>
      </c>
      <c r="W305" s="110">
        <v>90</v>
      </c>
      <c r="X305" s="280" t="s">
        <v>37</v>
      </c>
      <c r="Y305" s="280" t="s">
        <v>38</v>
      </c>
      <c r="Z305" s="280" t="s">
        <v>38</v>
      </c>
      <c r="AA305" s="280" t="s">
        <v>38</v>
      </c>
      <c r="AB305" s="280" t="s">
        <v>38</v>
      </c>
      <c r="AC305" s="280" t="s">
        <v>37</v>
      </c>
      <c r="AD305" s="281">
        <v>46227</v>
      </c>
      <c r="AE305" s="280" t="s">
        <v>39</v>
      </c>
    </row>
    <row r="306" spans="1:31">
      <c r="A306" s="3" t="s">
        <v>39</v>
      </c>
      <c r="B306" s="3">
        <v>7</v>
      </c>
      <c r="C306" s="3">
        <v>10</v>
      </c>
      <c r="D306" s="290" t="s">
        <v>592</v>
      </c>
      <c r="E306" s="474" t="s">
        <v>310</v>
      </c>
      <c r="F306" s="104" t="s">
        <v>311</v>
      </c>
      <c r="G306" s="105">
        <v>64</v>
      </c>
      <c r="H306" s="105"/>
      <c r="I306" s="105"/>
      <c r="J306" s="106">
        <v>46257</v>
      </c>
      <c r="K306" s="448">
        <v>73</v>
      </c>
      <c r="L306" s="105" t="s">
        <v>312</v>
      </c>
      <c r="M306" s="109">
        <v>0.81111111111111112</v>
      </c>
      <c r="N306" s="294"/>
      <c r="O306" s="105"/>
      <c r="P306" s="110" t="s">
        <v>39</v>
      </c>
      <c r="Q306" s="111">
        <v>46167</v>
      </c>
      <c r="R306" s="112">
        <v>40960</v>
      </c>
      <c r="S306" s="112">
        <v>245760</v>
      </c>
      <c r="T306" s="116">
        <v>491.52</v>
      </c>
      <c r="U306" s="110">
        <v>21447</v>
      </c>
      <c r="V306" s="110" t="s">
        <v>36</v>
      </c>
      <c r="W306" s="110">
        <v>90</v>
      </c>
      <c r="X306" s="280" t="s">
        <v>37</v>
      </c>
      <c r="Y306" s="280" t="s">
        <v>38</v>
      </c>
      <c r="Z306" s="280" t="s">
        <v>38</v>
      </c>
      <c r="AA306" s="280" t="s">
        <v>38</v>
      </c>
      <c r="AB306" s="280" t="s">
        <v>38</v>
      </c>
      <c r="AC306" s="280" t="s">
        <v>37</v>
      </c>
      <c r="AD306" s="281">
        <v>46227</v>
      </c>
      <c r="AE306" s="280" t="s">
        <v>39</v>
      </c>
    </row>
    <row r="307" spans="1:31">
      <c r="A307" s="3" t="s">
        <v>39</v>
      </c>
      <c r="B307" s="3">
        <v>8</v>
      </c>
      <c r="C307" s="3">
        <v>10</v>
      </c>
      <c r="D307" s="290" t="s">
        <v>647</v>
      </c>
      <c r="E307" s="469" t="s">
        <v>310</v>
      </c>
      <c r="F307" s="104" t="s">
        <v>311</v>
      </c>
      <c r="G307" s="105">
        <v>32</v>
      </c>
      <c r="H307" s="105"/>
      <c r="I307" s="105"/>
      <c r="J307" s="106">
        <v>46257</v>
      </c>
      <c r="K307" s="448">
        <v>73</v>
      </c>
      <c r="L307" s="105" t="s">
        <v>312</v>
      </c>
      <c r="M307" s="109">
        <v>0.81111111111111112</v>
      </c>
      <c r="N307" s="343"/>
      <c r="O307" s="473"/>
      <c r="P307" s="110" t="s">
        <v>39</v>
      </c>
      <c r="Q307" s="111">
        <v>46167</v>
      </c>
      <c r="R307" s="112">
        <v>20480</v>
      </c>
      <c r="S307" s="112">
        <v>122880</v>
      </c>
      <c r="T307" s="116">
        <v>245.76</v>
      </c>
      <c r="U307" s="110">
        <v>21447</v>
      </c>
      <c r="V307" s="110" t="s">
        <v>36</v>
      </c>
      <c r="W307" s="110">
        <v>90</v>
      </c>
      <c r="X307" s="280" t="s">
        <v>37</v>
      </c>
      <c r="Y307" s="280" t="s">
        <v>38</v>
      </c>
      <c r="Z307" s="280" t="s">
        <v>38</v>
      </c>
      <c r="AA307" s="280" t="s">
        <v>38</v>
      </c>
      <c r="AB307" s="280" t="s">
        <v>38</v>
      </c>
      <c r="AC307" s="280" t="s">
        <v>37</v>
      </c>
      <c r="AD307" s="281">
        <v>46227</v>
      </c>
      <c r="AE307" s="280" t="s">
        <v>39</v>
      </c>
    </row>
    <row r="308" spans="1:31">
      <c r="A308" s="3" t="s">
        <v>39</v>
      </c>
      <c r="B308" s="3">
        <v>9</v>
      </c>
      <c r="C308" s="3">
        <v>10</v>
      </c>
      <c r="D308" s="290" t="s">
        <v>358</v>
      </c>
      <c r="E308" s="327" t="s">
        <v>310</v>
      </c>
      <c r="F308" s="104" t="s">
        <v>311</v>
      </c>
      <c r="G308" s="105">
        <v>34</v>
      </c>
      <c r="H308" s="105"/>
      <c r="I308" s="105"/>
      <c r="J308" s="106">
        <v>46258</v>
      </c>
      <c r="K308" s="448">
        <v>74</v>
      </c>
      <c r="L308" s="105" t="s">
        <v>312</v>
      </c>
      <c r="M308" s="109">
        <v>0.82222222222222219</v>
      </c>
      <c r="N308" s="343"/>
      <c r="O308" s="292"/>
      <c r="P308" s="110" t="s">
        <v>39</v>
      </c>
      <c r="Q308" s="111">
        <v>46168</v>
      </c>
      <c r="R308" s="112">
        <v>21760</v>
      </c>
      <c r="S308" s="112">
        <v>130560</v>
      </c>
      <c r="T308" s="116">
        <v>261.12</v>
      </c>
      <c r="U308" s="110">
        <v>21447</v>
      </c>
      <c r="V308" s="110" t="s">
        <v>36</v>
      </c>
      <c r="W308" s="110">
        <v>90</v>
      </c>
      <c r="X308" s="280" t="s">
        <v>37</v>
      </c>
      <c r="Y308" s="280" t="s">
        <v>38</v>
      </c>
      <c r="Z308" s="280" t="s">
        <v>38</v>
      </c>
      <c r="AA308" s="280" t="s">
        <v>38</v>
      </c>
      <c r="AB308" s="280" t="s">
        <v>38</v>
      </c>
      <c r="AC308" s="280" t="s">
        <v>37</v>
      </c>
      <c r="AD308" s="281">
        <v>46228</v>
      </c>
      <c r="AE308" s="280" t="s">
        <v>39</v>
      </c>
    </row>
    <row r="309" spans="1:31">
      <c r="A309" s="3" t="s">
        <v>39</v>
      </c>
      <c r="B309" s="3">
        <v>10</v>
      </c>
      <c r="C309" s="3">
        <v>10</v>
      </c>
      <c r="D309" s="290" t="s">
        <v>252</v>
      </c>
      <c r="E309" s="291" t="s">
        <v>310</v>
      </c>
      <c r="F309" s="104" t="s">
        <v>311</v>
      </c>
      <c r="G309" s="105">
        <v>52</v>
      </c>
      <c r="H309" s="105"/>
      <c r="I309" s="105"/>
      <c r="J309" s="106">
        <v>46258</v>
      </c>
      <c r="K309" s="448">
        <v>74</v>
      </c>
      <c r="L309" s="105" t="s">
        <v>312</v>
      </c>
      <c r="M309" s="109">
        <v>0.82222222222222219</v>
      </c>
      <c r="N309" s="343"/>
      <c r="O309" s="473"/>
      <c r="P309" s="110" t="s">
        <v>39</v>
      </c>
      <c r="Q309" s="111">
        <v>46168</v>
      </c>
      <c r="R309" s="112">
        <v>33280</v>
      </c>
      <c r="S309" s="112">
        <v>199680</v>
      </c>
      <c r="T309" s="116">
        <v>399.36</v>
      </c>
      <c r="U309" s="110">
        <v>21447</v>
      </c>
      <c r="V309" s="110" t="s">
        <v>36</v>
      </c>
      <c r="W309" s="110">
        <v>90</v>
      </c>
      <c r="X309" s="280" t="s">
        <v>37</v>
      </c>
      <c r="Y309" s="280" t="s">
        <v>38</v>
      </c>
      <c r="Z309" s="280" t="s">
        <v>38</v>
      </c>
      <c r="AA309" s="280" t="s">
        <v>38</v>
      </c>
      <c r="AB309" s="280" t="s">
        <v>38</v>
      </c>
      <c r="AC309" s="280" t="s">
        <v>37</v>
      </c>
      <c r="AD309" s="281">
        <v>46228</v>
      </c>
      <c r="AE309" s="280" t="s">
        <v>39</v>
      </c>
    </row>
    <row r="310" spans="1:31">
      <c r="A310" s="3" t="s">
        <v>39</v>
      </c>
      <c r="B310" s="3">
        <v>11</v>
      </c>
      <c r="C310" s="3">
        <v>10</v>
      </c>
      <c r="D310" s="290" t="s">
        <v>2579</v>
      </c>
      <c r="E310" s="291" t="s">
        <v>310</v>
      </c>
      <c r="F310" s="104" t="s">
        <v>311</v>
      </c>
      <c r="G310" s="105">
        <v>10</v>
      </c>
      <c r="H310" s="105"/>
      <c r="I310" s="105"/>
      <c r="J310" s="106">
        <v>46258</v>
      </c>
      <c r="K310" s="448">
        <v>74</v>
      </c>
      <c r="L310" s="105" t="s">
        <v>312</v>
      </c>
      <c r="M310" s="109">
        <v>0.82222222222222219</v>
      </c>
      <c r="N310" s="343" t="s">
        <v>2832</v>
      </c>
      <c r="O310" s="292"/>
      <c r="P310" s="110" t="s">
        <v>39</v>
      </c>
      <c r="Q310" s="111">
        <v>46168</v>
      </c>
      <c r="R310" s="112">
        <v>6400</v>
      </c>
      <c r="S310" s="112">
        <v>38400</v>
      </c>
      <c r="T310" s="116">
        <v>76.8</v>
      </c>
      <c r="U310" s="110">
        <v>21447</v>
      </c>
      <c r="V310" s="110" t="s">
        <v>36</v>
      </c>
      <c r="W310" s="110">
        <v>90</v>
      </c>
      <c r="X310" s="280" t="s">
        <v>37</v>
      </c>
      <c r="Y310" s="280" t="s">
        <v>38</v>
      </c>
      <c r="Z310" s="280" t="s">
        <v>38</v>
      </c>
      <c r="AA310" s="280" t="s">
        <v>38</v>
      </c>
      <c r="AB310" s="280" t="s">
        <v>38</v>
      </c>
      <c r="AC310" s="280" t="s">
        <v>37</v>
      </c>
      <c r="AD310" s="281">
        <v>46228</v>
      </c>
      <c r="AE310" s="280" t="s">
        <v>39</v>
      </c>
    </row>
    <row r="311" spans="1:31">
      <c r="A311" s="3">
        <v>1</v>
      </c>
      <c r="B311" s="3">
        <v>1</v>
      </c>
      <c r="C311" s="3">
        <v>10</v>
      </c>
      <c r="D311" s="290" t="s">
        <v>2534</v>
      </c>
      <c r="E311" s="474" t="s">
        <v>313</v>
      </c>
      <c r="F311" s="104" t="s">
        <v>314</v>
      </c>
      <c r="G311" s="105">
        <v>8</v>
      </c>
      <c r="H311" s="105"/>
      <c r="I311" s="105"/>
      <c r="J311" s="106">
        <v>46278</v>
      </c>
      <c r="K311" s="448">
        <v>94</v>
      </c>
      <c r="L311" s="105" t="s">
        <v>171</v>
      </c>
      <c r="M311" s="109">
        <v>0.78333333333333333</v>
      </c>
      <c r="N311" s="294"/>
      <c r="O311" s="292"/>
      <c r="P311" s="110" t="s">
        <v>39</v>
      </c>
      <c r="Q311" s="111">
        <v>46158</v>
      </c>
      <c r="R311" s="112">
        <v>480</v>
      </c>
      <c r="S311" s="112">
        <v>2880</v>
      </c>
      <c r="T311" s="116">
        <v>57.6</v>
      </c>
      <c r="U311" s="110">
        <v>21703</v>
      </c>
      <c r="V311" s="110" t="s">
        <v>36</v>
      </c>
      <c r="W311" s="110">
        <v>120</v>
      </c>
      <c r="X311" s="280" t="s">
        <v>37</v>
      </c>
      <c r="Y311" s="280" t="s">
        <v>37</v>
      </c>
      <c r="Z311" s="280" t="s">
        <v>38</v>
      </c>
      <c r="AA311" s="280" t="s">
        <v>38</v>
      </c>
      <c r="AB311" s="280" t="s">
        <v>38</v>
      </c>
      <c r="AC311" s="280" t="s">
        <v>37</v>
      </c>
      <c r="AD311" s="281">
        <v>46248</v>
      </c>
      <c r="AE311" s="280" t="s">
        <v>39</v>
      </c>
    </row>
    <row r="312" spans="1:31">
      <c r="A312" s="3">
        <v>1</v>
      </c>
      <c r="B312" s="3">
        <v>2</v>
      </c>
      <c r="C312" s="3">
        <v>10</v>
      </c>
      <c r="D312" s="290" t="s">
        <v>2536</v>
      </c>
      <c r="E312" s="458" t="s">
        <v>313</v>
      </c>
      <c r="F312" s="104" t="s">
        <v>314</v>
      </c>
      <c r="G312" s="105">
        <v>2</v>
      </c>
      <c r="H312" s="105"/>
      <c r="I312" s="105"/>
      <c r="J312" s="106">
        <v>46284</v>
      </c>
      <c r="K312" s="448">
        <v>100</v>
      </c>
      <c r="L312" s="105" t="s">
        <v>171</v>
      </c>
      <c r="M312" s="109">
        <v>0.83333333333333337</v>
      </c>
      <c r="N312" s="343"/>
      <c r="O312" s="460"/>
      <c r="P312" s="110" t="s">
        <v>39</v>
      </c>
      <c r="Q312" s="111">
        <v>46164</v>
      </c>
      <c r="R312" s="112">
        <v>120</v>
      </c>
      <c r="S312" s="112">
        <v>720</v>
      </c>
      <c r="T312" s="116">
        <v>14.4</v>
      </c>
      <c r="U312" s="110">
        <v>21703</v>
      </c>
      <c r="V312" s="110" t="s">
        <v>36</v>
      </c>
      <c r="W312" s="110">
        <v>120</v>
      </c>
      <c r="X312" s="280" t="s">
        <v>37</v>
      </c>
      <c r="Y312" s="280" t="s">
        <v>37</v>
      </c>
      <c r="Z312" s="280" t="s">
        <v>38</v>
      </c>
      <c r="AA312" s="280" t="s">
        <v>38</v>
      </c>
      <c r="AB312" s="280" t="s">
        <v>38</v>
      </c>
      <c r="AC312" s="280" t="s">
        <v>37</v>
      </c>
      <c r="AD312" s="281">
        <v>46254</v>
      </c>
      <c r="AE312" s="280" t="s">
        <v>39</v>
      </c>
    </row>
    <row r="313" spans="1:31">
      <c r="A313" s="3" t="s">
        <v>39</v>
      </c>
      <c r="B313" s="3">
        <v>3</v>
      </c>
      <c r="C313" s="3">
        <v>10</v>
      </c>
      <c r="D313" s="290" t="s">
        <v>2566</v>
      </c>
      <c r="E313" s="476" t="s">
        <v>313</v>
      </c>
      <c r="F313" s="104" t="s">
        <v>314</v>
      </c>
      <c r="G313" s="105">
        <v>26</v>
      </c>
      <c r="H313" s="105"/>
      <c r="I313" s="105"/>
      <c r="J313" s="106">
        <v>46284</v>
      </c>
      <c r="K313" s="448">
        <v>100</v>
      </c>
      <c r="L313" s="105" t="s">
        <v>171</v>
      </c>
      <c r="M313" s="109">
        <v>0.83333333333333337</v>
      </c>
      <c r="N313" s="343"/>
      <c r="O313" s="292"/>
      <c r="P313" s="110" t="s">
        <v>39</v>
      </c>
      <c r="Q313" s="111">
        <v>46164</v>
      </c>
      <c r="R313" s="112">
        <v>1560</v>
      </c>
      <c r="S313" s="112">
        <v>9360</v>
      </c>
      <c r="T313" s="116">
        <v>187.2</v>
      </c>
      <c r="U313" s="110">
        <v>21703</v>
      </c>
      <c r="V313" s="110" t="s">
        <v>36</v>
      </c>
      <c r="W313" s="110">
        <v>120</v>
      </c>
      <c r="X313" s="280" t="s">
        <v>37</v>
      </c>
      <c r="Y313" s="280" t="s">
        <v>37</v>
      </c>
      <c r="Z313" s="280" t="s">
        <v>38</v>
      </c>
      <c r="AA313" s="280" t="s">
        <v>38</v>
      </c>
      <c r="AB313" s="280" t="s">
        <v>38</v>
      </c>
      <c r="AC313" s="280" t="s">
        <v>37</v>
      </c>
      <c r="AD313" s="281">
        <v>46254</v>
      </c>
      <c r="AE313" s="280" t="s">
        <v>39</v>
      </c>
    </row>
    <row r="314" spans="1:31">
      <c r="A314" s="3" t="s">
        <v>39</v>
      </c>
      <c r="B314" s="3">
        <v>4</v>
      </c>
      <c r="C314" s="3">
        <v>10</v>
      </c>
      <c r="D314" s="290" t="s">
        <v>2648</v>
      </c>
      <c r="E314" s="458" t="s">
        <v>313</v>
      </c>
      <c r="F314" s="104" t="s">
        <v>314</v>
      </c>
      <c r="G314" s="105">
        <v>18</v>
      </c>
      <c r="H314" s="105"/>
      <c r="I314" s="105"/>
      <c r="J314" s="106">
        <v>46294</v>
      </c>
      <c r="K314" s="448">
        <v>110</v>
      </c>
      <c r="L314" s="105" t="s">
        <v>171</v>
      </c>
      <c r="M314" s="109">
        <v>0.91666666666666663</v>
      </c>
      <c r="N314" s="294"/>
      <c r="O314" s="292"/>
      <c r="P314" s="110" t="s">
        <v>39</v>
      </c>
      <c r="Q314" s="111">
        <v>46174</v>
      </c>
      <c r="R314" s="112">
        <v>1080</v>
      </c>
      <c r="S314" s="112">
        <v>6480</v>
      </c>
      <c r="T314" s="116">
        <v>129.6</v>
      </c>
      <c r="U314" s="110">
        <v>21703</v>
      </c>
      <c r="V314" s="110" t="s">
        <v>36</v>
      </c>
      <c r="W314" s="110">
        <v>120</v>
      </c>
      <c r="X314" s="280" t="s">
        <v>37</v>
      </c>
      <c r="Y314" s="280" t="s">
        <v>37</v>
      </c>
      <c r="Z314" s="280" t="s">
        <v>38</v>
      </c>
      <c r="AA314" s="280" t="s">
        <v>38</v>
      </c>
      <c r="AB314" s="280" t="s">
        <v>38</v>
      </c>
      <c r="AC314" s="280" t="s">
        <v>37</v>
      </c>
      <c r="AD314" s="281">
        <v>46264</v>
      </c>
      <c r="AE314" s="280" t="s">
        <v>39</v>
      </c>
    </row>
    <row r="315" spans="1:31">
      <c r="A315" s="3" t="s">
        <v>39</v>
      </c>
      <c r="B315" s="3">
        <v>5</v>
      </c>
      <c r="C315" s="3">
        <v>10</v>
      </c>
      <c r="D315" s="290" t="s">
        <v>2583</v>
      </c>
      <c r="E315" s="512" t="s">
        <v>313</v>
      </c>
      <c r="F315" s="104" t="s">
        <v>314</v>
      </c>
      <c r="G315" s="105">
        <v>10</v>
      </c>
      <c r="H315" s="105"/>
      <c r="I315" s="105"/>
      <c r="J315" s="106">
        <v>46295</v>
      </c>
      <c r="K315" s="448">
        <v>111</v>
      </c>
      <c r="L315" s="105" t="s">
        <v>171</v>
      </c>
      <c r="M315" s="109">
        <v>0.92500000000000004</v>
      </c>
      <c r="N315" s="343"/>
      <c r="O315" s="292"/>
      <c r="P315" s="110" t="s">
        <v>39</v>
      </c>
      <c r="Q315" s="111">
        <v>46175</v>
      </c>
      <c r="R315" s="112">
        <v>600</v>
      </c>
      <c r="S315" s="112">
        <v>3600</v>
      </c>
      <c r="T315" s="116">
        <v>72</v>
      </c>
      <c r="U315" s="110">
        <v>21703</v>
      </c>
      <c r="V315" s="110" t="s">
        <v>36</v>
      </c>
      <c r="W315" s="110">
        <v>120</v>
      </c>
      <c r="X315" s="280" t="s">
        <v>37</v>
      </c>
      <c r="Y315" s="280" t="s">
        <v>37</v>
      </c>
      <c r="Z315" s="280" t="s">
        <v>38</v>
      </c>
      <c r="AA315" s="280" t="s">
        <v>38</v>
      </c>
      <c r="AB315" s="280" t="s">
        <v>38</v>
      </c>
      <c r="AC315" s="280" t="s">
        <v>37</v>
      </c>
      <c r="AD315" s="281">
        <v>46265</v>
      </c>
      <c r="AE315" s="280" t="s">
        <v>39</v>
      </c>
    </row>
    <row r="316" spans="1:31">
      <c r="A316" s="3" t="s">
        <v>39</v>
      </c>
      <c r="B316" s="3">
        <v>6</v>
      </c>
      <c r="C316" s="3">
        <v>10</v>
      </c>
      <c r="D316" s="290" t="s">
        <v>2641</v>
      </c>
      <c r="E316" s="514" t="s">
        <v>313</v>
      </c>
      <c r="F316" s="104" t="s">
        <v>314</v>
      </c>
      <c r="G316" s="105">
        <v>9</v>
      </c>
      <c r="H316" s="105"/>
      <c r="I316" s="105"/>
      <c r="J316" s="106">
        <v>46296</v>
      </c>
      <c r="K316" s="448">
        <v>112</v>
      </c>
      <c r="L316" s="105" t="s">
        <v>171</v>
      </c>
      <c r="M316" s="109">
        <v>0.93333333333333335</v>
      </c>
      <c r="N316" s="294"/>
      <c r="O316" s="292"/>
      <c r="P316" s="110" t="s">
        <v>39</v>
      </c>
      <c r="Q316" s="111">
        <v>46176</v>
      </c>
      <c r="R316" s="112">
        <v>540</v>
      </c>
      <c r="S316" s="112">
        <v>3240</v>
      </c>
      <c r="T316" s="116">
        <v>64.8</v>
      </c>
      <c r="U316" s="110">
        <v>21703</v>
      </c>
      <c r="V316" s="110" t="s">
        <v>36</v>
      </c>
      <c r="W316" s="110">
        <v>120</v>
      </c>
      <c r="X316" s="280" t="s">
        <v>37</v>
      </c>
      <c r="Y316" s="280" t="s">
        <v>37</v>
      </c>
      <c r="Z316" s="280" t="s">
        <v>38</v>
      </c>
      <c r="AA316" s="280" t="s">
        <v>38</v>
      </c>
      <c r="AB316" s="280" t="s">
        <v>38</v>
      </c>
      <c r="AC316" s="280" t="s">
        <v>37</v>
      </c>
      <c r="AD316" s="281">
        <v>46266</v>
      </c>
      <c r="AE316" s="280" t="s">
        <v>39</v>
      </c>
    </row>
    <row r="317" spans="1:31">
      <c r="A317" s="3" t="s">
        <v>39</v>
      </c>
      <c r="B317" s="3">
        <v>7</v>
      </c>
      <c r="C317" s="3">
        <v>10</v>
      </c>
      <c r="D317" s="290" t="s">
        <v>2650</v>
      </c>
      <c r="E317" s="514" t="s">
        <v>313</v>
      </c>
      <c r="F317" s="104" t="s">
        <v>314</v>
      </c>
      <c r="G317" s="105">
        <v>16</v>
      </c>
      <c r="H317" s="105"/>
      <c r="I317" s="105"/>
      <c r="J317" s="106">
        <v>46296</v>
      </c>
      <c r="K317" s="448">
        <v>112</v>
      </c>
      <c r="L317" s="105" t="s">
        <v>171</v>
      </c>
      <c r="M317" s="109">
        <v>0.93333333333333335</v>
      </c>
      <c r="N317" s="294"/>
      <c r="O317" s="460"/>
      <c r="P317" s="110" t="s">
        <v>39</v>
      </c>
      <c r="Q317" s="111">
        <v>46176</v>
      </c>
      <c r="R317" s="112">
        <v>960</v>
      </c>
      <c r="S317" s="112">
        <v>5760</v>
      </c>
      <c r="T317" s="116">
        <v>115.2</v>
      </c>
      <c r="U317" s="110">
        <v>21703</v>
      </c>
      <c r="V317" s="110" t="s">
        <v>36</v>
      </c>
      <c r="W317" s="110">
        <v>120</v>
      </c>
      <c r="X317" s="280" t="s">
        <v>37</v>
      </c>
      <c r="Y317" s="280" t="s">
        <v>37</v>
      </c>
      <c r="Z317" s="280" t="s">
        <v>38</v>
      </c>
      <c r="AA317" s="280" t="s">
        <v>38</v>
      </c>
      <c r="AB317" s="280" t="s">
        <v>38</v>
      </c>
      <c r="AC317" s="280" t="s">
        <v>37</v>
      </c>
      <c r="AD317" s="281">
        <v>46266</v>
      </c>
      <c r="AE317" s="280" t="s">
        <v>39</v>
      </c>
    </row>
    <row r="318" spans="1:31">
      <c r="A318" s="3">
        <v>1</v>
      </c>
      <c r="B318" s="3">
        <v>1</v>
      </c>
      <c r="C318" s="3">
        <v>20</v>
      </c>
      <c r="D318" s="290" t="s">
        <v>217</v>
      </c>
      <c r="E318" s="301" t="s">
        <v>316</v>
      </c>
      <c r="F318" s="104" t="s">
        <v>317</v>
      </c>
      <c r="G318" s="105">
        <v>5</v>
      </c>
      <c r="H318" s="105"/>
      <c r="I318" s="105"/>
      <c r="J318" s="106">
        <v>46337</v>
      </c>
      <c r="K318" s="448">
        <v>153</v>
      </c>
      <c r="L318" s="105" t="s">
        <v>33</v>
      </c>
      <c r="M318" s="109">
        <v>0.85</v>
      </c>
      <c r="N318" s="343"/>
      <c r="O318" s="460" t="s">
        <v>62</v>
      </c>
      <c r="P318" s="110" t="s">
        <v>35</v>
      </c>
      <c r="Q318" s="111">
        <v>46157</v>
      </c>
      <c r="R318" s="112">
        <v>3000</v>
      </c>
      <c r="S318" s="112">
        <v>18000</v>
      </c>
      <c r="T318" s="116">
        <v>48.42</v>
      </c>
      <c r="U318" s="110">
        <v>21730</v>
      </c>
      <c r="V318" s="110" t="s">
        <v>42</v>
      </c>
      <c r="W318" s="110">
        <v>180</v>
      </c>
      <c r="X318" s="280" t="s">
        <v>37</v>
      </c>
      <c r="Y318" s="280" t="s">
        <v>37</v>
      </c>
      <c r="Z318" s="280" t="s">
        <v>38</v>
      </c>
      <c r="AA318" s="280" t="s">
        <v>38</v>
      </c>
      <c r="AB318" s="280" t="s">
        <v>38</v>
      </c>
      <c r="AC318" s="280" t="s">
        <v>37</v>
      </c>
      <c r="AD318" s="281">
        <v>46307</v>
      </c>
      <c r="AE318" s="280" t="s">
        <v>39</v>
      </c>
    </row>
    <row r="319" spans="1:31">
      <c r="A319" s="3">
        <v>1</v>
      </c>
      <c r="B319" s="3">
        <v>2</v>
      </c>
      <c r="C319" s="3">
        <v>10</v>
      </c>
      <c r="D319" s="290" t="s">
        <v>321</v>
      </c>
      <c r="E319" s="291" t="s">
        <v>316</v>
      </c>
      <c r="F319" s="104" t="s">
        <v>317</v>
      </c>
      <c r="G319" s="105">
        <v>21</v>
      </c>
      <c r="H319" s="105"/>
      <c r="I319" s="105"/>
      <c r="J319" s="106">
        <v>46338</v>
      </c>
      <c r="K319" s="448">
        <v>154</v>
      </c>
      <c r="L319" s="105" t="s">
        <v>33</v>
      </c>
      <c r="M319" s="109">
        <v>0.85555555555555551</v>
      </c>
      <c r="N319" s="343"/>
      <c r="O319" s="292"/>
      <c r="P319" s="110" t="s">
        <v>39</v>
      </c>
      <c r="Q319" s="111">
        <v>46158</v>
      </c>
      <c r="R319" s="112">
        <v>12600</v>
      </c>
      <c r="S319" s="112">
        <v>75600</v>
      </c>
      <c r="T319" s="116">
        <v>203.364</v>
      </c>
      <c r="U319" s="110">
        <v>21730</v>
      </c>
      <c r="V319" s="110" t="s">
        <v>42</v>
      </c>
      <c r="W319" s="110">
        <v>180</v>
      </c>
      <c r="X319" s="280" t="s">
        <v>37</v>
      </c>
      <c r="Y319" s="280" t="s">
        <v>37</v>
      </c>
      <c r="Z319" s="280" t="s">
        <v>38</v>
      </c>
      <c r="AA319" s="280" t="s">
        <v>38</v>
      </c>
      <c r="AB319" s="280" t="s">
        <v>38</v>
      </c>
      <c r="AC319" s="280" t="s">
        <v>37</v>
      </c>
      <c r="AD319" s="281">
        <v>46308</v>
      </c>
      <c r="AE319" s="280" t="s">
        <v>39</v>
      </c>
    </row>
    <row r="320" spans="1:31">
      <c r="A320" s="3" t="s">
        <v>39</v>
      </c>
      <c r="B320" s="3">
        <v>3</v>
      </c>
      <c r="C320" s="3">
        <v>10</v>
      </c>
      <c r="D320" s="290" t="s">
        <v>709</v>
      </c>
      <c r="E320" s="303" t="s">
        <v>316</v>
      </c>
      <c r="F320" s="104" t="s">
        <v>317</v>
      </c>
      <c r="G320" s="105">
        <v>59</v>
      </c>
      <c r="H320" s="105"/>
      <c r="I320" s="105"/>
      <c r="J320" s="106">
        <v>46338</v>
      </c>
      <c r="K320" s="448">
        <v>154</v>
      </c>
      <c r="L320" s="105" t="s">
        <v>33</v>
      </c>
      <c r="M320" s="109">
        <v>0.85555555555555551</v>
      </c>
      <c r="N320" s="294"/>
      <c r="O320" s="292"/>
      <c r="P320" s="110" t="s">
        <v>39</v>
      </c>
      <c r="Q320" s="111">
        <v>46158</v>
      </c>
      <c r="R320" s="112">
        <v>35400</v>
      </c>
      <c r="S320" s="112">
        <v>212400</v>
      </c>
      <c r="T320" s="116">
        <v>571.35599999999999</v>
      </c>
      <c r="U320" s="110">
        <v>21730</v>
      </c>
      <c r="V320" s="110" t="s">
        <v>42</v>
      </c>
      <c r="W320" s="110">
        <v>180</v>
      </c>
      <c r="X320" s="280" t="s">
        <v>37</v>
      </c>
      <c r="Y320" s="280" t="s">
        <v>37</v>
      </c>
      <c r="Z320" s="280" t="s">
        <v>38</v>
      </c>
      <c r="AA320" s="280" t="s">
        <v>38</v>
      </c>
      <c r="AB320" s="280" t="s">
        <v>38</v>
      </c>
      <c r="AC320" s="280" t="s">
        <v>37</v>
      </c>
      <c r="AD320" s="281">
        <v>46308</v>
      </c>
      <c r="AE320" s="280" t="s">
        <v>39</v>
      </c>
    </row>
    <row r="321" spans="1:31">
      <c r="A321" s="3" t="s">
        <v>39</v>
      </c>
      <c r="B321" s="3">
        <v>4</v>
      </c>
      <c r="C321" s="3">
        <v>10</v>
      </c>
      <c r="D321" s="290" t="s">
        <v>760</v>
      </c>
      <c r="E321" s="291" t="s">
        <v>316</v>
      </c>
      <c r="F321" s="104" t="s">
        <v>317</v>
      </c>
      <c r="G321" s="105">
        <v>5</v>
      </c>
      <c r="H321" s="105"/>
      <c r="I321" s="105"/>
      <c r="J321" s="106">
        <v>46338</v>
      </c>
      <c r="K321" s="448">
        <v>154</v>
      </c>
      <c r="L321" s="105" t="s">
        <v>33</v>
      </c>
      <c r="M321" s="109">
        <v>0.85555555555555551</v>
      </c>
      <c r="N321" s="294"/>
      <c r="O321" s="292"/>
      <c r="P321" s="110" t="s">
        <v>39</v>
      </c>
      <c r="Q321" s="111">
        <v>46158</v>
      </c>
      <c r="R321" s="112">
        <v>3000</v>
      </c>
      <c r="S321" s="112">
        <v>18000</v>
      </c>
      <c r="T321" s="116">
        <v>48.42</v>
      </c>
      <c r="U321" s="110">
        <v>21730</v>
      </c>
      <c r="V321" s="110" t="s">
        <v>42</v>
      </c>
      <c r="W321" s="110">
        <v>180</v>
      </c>
      <c r="X321" s="280" t="s">
        <v>37</v>
      </c>
      <c r="Y321" s="280" t="s">
        <v>37</v>
      </c>
      <c r="Z321" s="280" t="s">
        <v>38</v>
      </c>
      <c r="AA321" s="280" t="s">
        <v>38</v>
      </c>
      <c r="AB321" s="280" t="s">
        <v>38</v>
      </c>
      <c r="AC321" s="280" t="s">
        <v>37</v>
      </c>
      <c r="AD321" s="281">
        <v>46308</v>
      </c>
      <c r="AE321" s="280" t="s">
        <v>39</v>
      </c>
    </row>
    <row r="322" spans="1:31">
      <c r="A322" s="3" t="s">
        <v>39</v>
      </c>
      <c r="B322" s="3">
        <v>5</v>
      </c>
      <c r="C322" s="3">
        <v>10</v>
      </c>
      <c r="D322" s="290" t="s">
        <v>321</v>
      </c>
      <c r="E322" s="291" t="s">
        <v>316</v>
      </c>
      <c r="F322" s="104" t="s">
        <v>317</v>
      </c>
      <c r="G322" s="105">
        <v>53</v>
      </c>
      <c r="H322" s="105"/>
      <c r="I322" s="105"/>
      <c r="J322" s="106">
        <v>46347</v>
      </c>
      <c r="K322" s="448">
        <v>163</v>
      </c>
      <c r="L322" s="105" t="s">
        <v>33</v>
      </c>
      <c r="M322" s="109">
        <v>0.90555555555555556</v>
      </c>
      <c r="N322" s="343"/>
      <c r="O322" s="292"/>
      <c r="P322" s="110" t="s">
        <v>39</v>
      </c>
      <c r="Q322" s="111">
        <v>46167</v>
      </c>
      <c r="R322" s="112">
        <v>31800</v>
      </c>
      <c r="S322" s="112">
        <v>190800</v>
      </c>
      <c r="T322" s="116">
        <v>513.25199999999995</v>
      </c>
      <c r="U322" s="110">
        <v>21730</v>
      </c>
      <c r="V322" s="110" t="s">
        <v>42</v>
      </c>
      <c r="W322" s="110">
        <v>180</v>
      </c>
      <c r="X322" s="280" t="s">
        <v>37</v>
      </c>
      <c r="Y322" s="280" t="s">
        <v>37</v>
      </c>
      <c r="Z322" s="280" t="s">
        <v>38</v>
      </c>
      <c r="AA322" s="280" t="s">
        <v>38</v>
      </c>
      <c r="AB322" s="280" t="s">
        <v>38</v>
      </c>
      <c r="AC322" s="280" t="s">
        <v>37</v>
      </c>
      <c r="AD322" s="281">
        <v>46317</v>
      </c>
      <c r="AE322" s="280" t="s">
        <v>39</v>
      </c>
    </row>
    <row r="323" spans="1:31">
      <c r="A323" s="3">
        <v>1</v>
      </c>
      <c r="B323" s="3">
        <v>1</v>
      </c>
      <c r="C323" s="3">
        <v>20</v>
      </c>
      <c r="D323" s="290" t="s">
        <v>61</v>
      </c>
      <c r="E323" s="330" t="s">
        <v>318</v>
      </c>
      <c r="F323" s="104" t="s">
        <v>319</v>
      </c>
      <c r="G323" s="105">
        <v>5</v>
      </c>
      <c r="H323" s="105"/>
      <c r="I323" s="105"/>
      <c r="J323" s="106">
        <v>46419</v>
      </c>
      <c r="K323" s="448">
        <v>235</v>
      </c>
      <c r="L323" s="105" t="s">
        <v>33</v>
      </c>
      <c r="M323" s="109">
        <v>0.87037037037037035</v>
      </c>
      <c r="N323" s="343"/>
      <c r="O323" s="460" t="s">
        <v>62</v>
      </c>
      <c r="P323" s="110" t="s">
        <v>35</v>
      </c>
      <c r="Q323" s="111">
        <v>46149</v>
      </c>
      <c r="R323" s="112">
        <v>2400</v>
      </c>
      <c r="S323" s="112">
        <v>14400</v>
      </c>
      <c r="T323" s="116">
        <v>47.52</v>
      </c>
      <c r="U323" s="110">
        <v>2174</v>
      </c>
      <c r="V323" s="110" t="s">
        <v>42</v>
      </c>
      <c r="W323" s="110">
        <v>270</v>
      </c>
      <c r="X323" s="280" t="s">
        <v>37</v>
      </c>
      <c r="Y323" s="280" t="s">
        <v>37</v>
      </c>
      <c r="Z323" s="280" t="s">
        <v>38</v>
      </c>
      <c r="AA323" s="280" t="s">
        <v>38</v>
      </c>
      <c r="AB323" s="280" t="s">
        <v>38</v>
      </c>
      <c r="AC323" s="280" t="s">
        <v>37</v>
      </c>
      <c r="AD323" s="281">
        <v>46389</v>
      </c>
      <c r="AE323" s="280" t="s">
        <v>39</v>
      </c>
    </row>
    <row r="324" spans="1:31">
      <c r="A324" s="3">
        <v>1</v>
      </c>
      <c r="B324" s="3">
        <v>2</v>
      </c>
      <c r="C324" s="3">
        <v>20</v>
      </c>
      <c r="D324" s="290" t="s">
        <v>61</v>
      </c>
      <c r="E324" s="337" t="s">
        <v>318</v>
      </c>
      <c r="F324" s="104" t="s">
        <v>319</v>
      </c>
      <c r="G324" s="105">
        <v>1</v>
      </c>
      <c r="H324" s="105"/>
      <c r="I324" s="105"/>
      <c r="J324" s="106">
        <v>46441</v>
      </c>
      <c r="K324" s="448">
        <v>257</v>
      </c>
      <c r="L324" s="105" t="s">
        <v>33</v>
      </c>
      <c r="M324" s="109">
        <v>0.95185185185185184</v>
      </c>
      <c r="N324" s="343"/>
      <c r="O324" s="292" t="s">
        <v>62</v>
      </c>
      <c r="P324" s="110" t="s">
        <v>35</v>
      </c>
      <c r="Q324" s="111">
        <v>46171</v>
      </c>
      <c r="R324" s="112">
        <v>480</v>
      </c>
      <c r="S324" s="112">
        <v>2880</v>
      </c>
      <c r="T324" s="116">
        <v>9.5039999999999996</v>
      </c>
      <c r="U324" s="110">
        <v>2174</v>
      </c>
      <c r="V324" s="110" t="s">
        <v>42</v>
      </c>
      <c r="W324" s="110">
        <v>270</v>
      </c>
      <c r="X324" s="280" t="s">
        <v>37</v>
      </c>
      <c r="Y324" s="280" t="s">
        <v>37</v>
      </c>
      <c r="Z324" s="280" t="s">
        <v>38</v>
      </c>
      <c r="AA324" s="280" t="s">
        <v>38</v>
      </c>
      <c r="AB324" s="280" t="s">
        <v>38</v>
      </c>
      <c r="AC324" s="280" t="s">
        <v>37</v>
      </c>
      <c r="AD324" s="281">
        <v>46411</v>
      </c>
      <c r="AE324" s="280" t="s">
        <v>39</v>
      </c>
    </row>
    <row r="325" spans="1:31">
      <c r="A325" s="3" t="s">
        <v>39</v>
      </c>
      <c r="B325" s="3">
        <v>3</v>
      </c>
      <c r="C325" s="3">
        <v>20</v>
      </c>
      <c r="D325" s="290" t="s">
        <v>61</v>
      </c>
      <c r="E325" s="335" t="s">
        <v>318</v>
      </c>
      <c r="F325" s="104" t="s">
        <v>319</v>
      </c>
      <c r="G325" s="105">
        <v>8</v>
      </c>
      <c r="H325" s="105"/>
      <c r="I325" s="105"/>
      <c r="J325" s="106">
        <v>46441</v>
      </c>
      <c r="K325" s="448">
        <v>257</v>
      </c>
      <c r="L325" s="105" t="s">
        <v>33</v>
      </c>
      <c r="M325" s="109">
        <v>0.95185185185185184</v>
      </c>
      <c r="N325" s="343"/>
      <c r="O325" s="292" t="s">
        <v>62</v>
      </c>
      <c r="P325" s="110" t="s">
        <v>35</v>
      </c>
      <c r="Q325" s="111">
        <v>46171</v>
      </c>
      <c r="R325" s="112">
        <v>3840</v>
      </c>
      <c r="S325" s="112">
        <v>23040</v>
      </c>
      <c r="T325" s="116">
        <v>76.031999999999996</v>
      </c>
      <c r="U325" s="110">
        <v>2174</v>
      </c>
      <c r="V325" s="110" t="s">
        <v>42</v>
      </c>
      <c r="W325" s="110">
        <v>270</v>
      </c>
      <c r="X325" s="280" t="s">
        <v>37</v>
      </c>
      <c r="Y325" s="280" t="s">
        <v>37</v>
      </c>
      <c r="Z325" s="280" t="s">
        <v>38</v>
      </c>
      <c r="AA325" s="280" t="s">
        <v>38</v>
      </c>
      <c r="AB325" s="280" t="s">
        <v>38</v>
      </c>
      <c r="AC325" s="280" t="s">
        <v>37</v>
      </c>
      <c r="AD325" s="281">
        <v>46411</v>
      </c>
      <c r="AE325" s="280" t="s">
        <v>39</v>
      </c>
    </row>
    <row r="326" spans="1:31">
      <c r="A326" s="3" t="s">
        <v>39</v>
      </c>
      <c r="B326" s="3">
        <v>4</v>
      </c>
      <c r="C326" s="3">
        <v>10</v>
      </c>
      <c r="D326" s="290" t="s">
        <v>2636</v>
      </c>
      <c r="E326" s="304" t="s">
        <v>318</v>
      </c>
      <c r="F326" s="104" t="s">
        <v>319</v>
      </c>
      <c r="G326" s="105">
        <v>21</v>
      </c>
      <c r="H326" s="105"/>
      <c r="I326" s="105"/>
      <c r="J326" s="106">
        <v>46442</v>
      </c>
      <c r="K326" s="448">
        <v>258</v>
      </c>
      <c r="L326" s="105" t="s">
        <v>33</v>
      </c>
      <c r="M326" s="109">
        <v>0.9555555555555556</v>
      </c>
      <c r="N326" s="294" t="s">
        <v>2819</v>
      </c>
      <c r="O326" s="292"/>
      <c r="P326" s="110" t="s">
        <v>39</v>
      </c>
      <c r="Q326" s="111">
        <v>46172</v>
      </c>
      <c r="R326" s="112">
        <v>10080</v>
      </c>
      <c r="S326" s="112">
        <v>60480</v>
      </c>
      <c r="T326" s="116">
        <v>199.584</v>
      </c>
      <c r="U326" s="110">
        <v>2174</v>
      </c>
      <c r="V326" s="110" t="s">
        <v>42</v>
      </c>
      <c r="W326" s="110">
        <v>270</v>
      </c>
      <c r="X326" s="280" t="s">
        <v>37</v>
      </c>
      <c r="Y326" s="280" t="s">
        <v>37</v>
      </c>
      <c r="Z326" s="280" t="s">
        <v>38</v>
      </c>
      <c r="AA326" s="280" t="s">
        <v>38</v>
      </c>
      <c r="AB326" s="280" t="s">
        <v>38</v>
      </c>
      <c r="AC326" s="280" t="s">
        <v>37</v>
      </c>
      <c r="AD326" s="281">
        <v>46412</v>
      </c>
      <c r="AE326" s="280" t="s">
        <v>39</v>
      </c>
    </row>
    <row r="327" spans="1:31">
      <c r="A327" s="3" t="s">
        <v>39</v>
      </c>
      <c r="B327" s="3">
        <v>5</v>
      </c>
      <c r="C327" s="3">
        <v>10</v>
      </c>
      <c r="D327" s="290" t="s">
        <v>2596</v>
      </c>
      <c r="E327" s="296" t="s">
        <v>318</v>
      </c>
      <c r="F327" s="104" t="s">
        <v>319</v>
      </c>
      <c r="G327" s="105">
        <v>44</v>
      </c>
      <c r="H327" s="105"/>
      <c r="I327" s="105"/>
      <c r="J327" s="106">
        <v>46443</v>
      </c>
      <c r="K327" s="448">
        <v>259</v>
      </c>
      <c r="L327" s="105" t="s">
        <v>33</v>
      </c>
      <c r="M327" s="109">
        <v>0.95925925925925926</v>
      </c>
      <c r="N327" s="308"/>
      <c r="O327" s="292"/>
      <c r="P327" s="110" t="s">
        <v>39</v>
      </c>
      <c r="Q327" s="111">
        <v>46173</v>
      </c>
      <c r="R327" s="112">
        <v>21120</v>
      </c>
      <c r="S327" s="112">
        <v>126720</v>
      </c>
      <c r="T327" s="116">
        <v>418.17599999999999</v>
      </c>
      <c r="U327" s="110">
        <v>2174</v>
      </c>
      <c r="V327" s="110" t="s">
        <v>42</v>
      </c>
      <c r="W327" s="110">
        <v>270</v>
      </c>
      <c r="X327" s="280" t="s">
        <v>37</v>
      </c>
      <c r="Y327" s="280" t="s">
        <v>37</v>
      </c>
      <c r="Z327" s="280" t="s">
        <v>38</v>
      </c>
      <c r="AA327" s="280" t="s">
        <v>38</v>
      </c>
      <c r="AB327" s="280" t="s">
        <v>38</v>
      </c>
      <c r="AC327" s="280" t="s">
        <v>37</v>
      </c>
      <c r="AD327" s="281">
        <v>46413</v>
      </c>
      <c r="AE327" s="280" t="s">
        <v>39</v>
      </c>
    </row>
    <row r="328" spans="1:31">
      <c r="A328" s="3" t="s">
        <v>39</v>
      </c>
      <c r="B328" s="3">
        <v>6</v>
      </c>
      <c r="C328" s="3">
        <v>10</v>
      </c>
      <c r="D328" s="290" t="s">
        <v>2599</v>
      </c>
      <c r="E328" s="311" t="s">
        <v>318</v>
      </c>
      <c r="F328" s="104" t="s">
        <v>319</v>
      </c>
      <c r="G328" s="105">
        <v>40</v>
      </c>
      <c r="H328" s="105"/>
      <c r="I328" s="105"/>
      <c r="J328" s="106">
        <v>46443</v>
      </c>
      <c r="K328" s="448">
        <v>259</v>
      </c>
      <c r="L328" s="105" t="s">
        <v>33</v>
      </c>
      <c r="M328" s="109">
        <v>0.95925925925925926</v>
      </c>
      <c r="N328" s="308"/>
      <c r="O328" s="292"/>
      <c r="P328" s="110" t="s">
        <v>39</v>
      </c>
      <c r="Q328" s="111">
        <v>46173</v>
      </c>
      <c r="R328" s="112">
        <v>19200</v>
      </c>
      <c r="S328" s="112">
        <v>115200</v>
      </c>
      <c r="T328" s="116">
        <v>380.16</v>
      </c>
      <c r="U328" s="110">
        <v>2174</v>
      </c>
      <c r="V328" s="110" t="s">
        <v>42</v>
      </c>
      <c r="W328" s="110">
        <v>270</v>
      </c>
      <c r="X328" s="280" t="s">
        <v>37</v>
      </c>
      <c r="Y328" s="280" t="s">
        <v>37</v>
      </c>
      <c r="Z328" s="280" t="s">
        <v>38</v>
      </c>
      <c r="AA328" s="280" t="s">
        <v>38</v>
      </c>
      <c r="AB328" s="280" t="s">
        <v>38</v>
      </c>
      <c r="AC328" s="280" t="s">
        <v>37</v>
      </c>
      <c r="AD328" s="281">
        <v>46413</v>
      </c>
      <c r="AE328" s="280" t="s">
        <v>39</v>
      </c>
    </row>
    <row r="329" spans="1:31">
      <c r="A329" s="3" t="s">
        <v>39</v>
      </c>
      <c r="B329" s="3">
        <v>7</v>
      </c>
      <c r="C329" s="3">
        <v>10</v>
      </c>
      <c r="D329" s="290" t="s">
        <v>2606</v>
      </c>
      <c r="E329" s="296" t="s">
        <v>318</v>
      </c>
      <c r="F329" s="104" t="s">
        <v>319</v>
      </c>
      <c r="G329" s="105">
        <v>36</v>
      </c>
      <c r="H329" s="105"/>
      <c r="I329" s="105"/>
      <c r="J329" s="106">
        <v>46443</v>
      </c>
      <c r="K329" s="448">
        <v>259</v>
      </c>
      <c r="L329" s="105" t="s">
        <v>33</v>
      </c>
      <c r="M329" s="109">
        <v>0.95925925925925926</v>
      </c>
      <c r="N329" s="308" t="s">
        <v>2835</v>
      </c>
      <c r="O329" s="292"/>
      <c r="P329" s="110" t="s">
        <v>39</v>
      </c>
      <c r="Q329" s="111">
        <v>46173</v>
      </c>
      <c r="R329" s="112">
        <v>17280</v>
      </c>
      <c r="S329" s="112">
        <v>103680</v>
      </c>
      <c r="T329" s="116">
        <v>342.14400000000001</v>
      </c>
      <c r="U329" s="110">
        <v>2174</v>
      </c>
      <c r="V329" s="110" t="s">
        <v>42</v>
      </c>
      <c r="W329" s="110">
        <v>270</v>
      </c>
      <c r="X329" s="280" t="s">
        <v>37</v>
      </c>
      <c r="Y329" s="280" t="s">
        <v>37</v>
      </c>
      <c r="Z329" s="280" t="s">
        <v>38</v>
      </c>
      <c r="AA329" s="280" t="s">
        <v>38</v>
      </c>
      <c r="AB329" s="280" t="s">
        <v>38</v>
      </c>
      <c r="AC329" s="280" t="s">
        <v>37</v>
      </c>
      <c r="AD329" s="281">
        <v>46413</v>
      </c>
      <c r="AE329" s="280" t="s">
        <v>39</v>
      </c>
    </row>
    <row r="330" spans="1:31">
      <c r="A330" s="3" t="s">
        <v>39</v>
      </c>
      <c r="B330" s="3">
        <v>8</v>
      </c>
      <c r="C330" s="3">
        <v>10</v>
      </c>
      <c r="D330" s="290" t="s">
        <v>2607</v>
      </c>
      <c r="E330" s="464" t="s">
        <v>318</v>
      </c>
      <c r="F330" s="104" t="s">
        <v>319</v>
      </c>
      <c r="G330" s="105">
        <v>44</v>
      </c>
      <c r="H330" s="105"/>
      <c r="I330" s="105"/>
      <c r="J330" s="106">
        <v>46443</v>
      </c>
      <c r="K330" s="448">
        <v>259</v>
      </c>
      <c r="L330" s="105" t="s">
        <v>33</v>
      </c>
      <c r="M330" s="109">
        <v>0.95925925925925926</v>
      </c>
      <c r="N330" s="308"/>
      <c r="O330" s="292"/>
      <c r="P330" s="110" t="s">
        <v>39</v>
      </c>
      <c r="Q330" s="111">
        <v>46173</v>
      </c>
      <c r="R330" s="112">
        <v>21120</v>
      </c>
      <c r="S330" s="112">
        <v>126720</v>
      </c>
      <c r="T330" s="116">
        <v>418.17599999999999</v>
      </c>
      <c r="U330" s="110">
        <v>2174</v>
      </c>
      <c r="V330" s="110" t="s">
        <v>42</v>
      </c>
      <c r="W330" s="110">
        <v>270</v>
      </c>
      <c r="X330" s="280" t="s">
        <v>37</v>
      </c>
      <c r="Y330" s="280" t="s">
        <v>37</v>
      </c>
      <c r="Z330" s="280" t="s">
        <v>38</v>
      </c>
      <c r="AA330" s="280" t="s">
        <v>38</v>
      </c>
      <c r="AB330" s="280" t="s">
        <v>38</v>
      </c>
      <c r="AC330" s="280" t="s">
        <v>37</v>
      </c>
      <c r="AD330" s="281">
        <v>46413</v>
      </c>
      <c r="AE330" s="280" t="s">
        <v>39</v>
      </c>
    </row>
    <row r="331" spans="1:31">
      <c r="A331" s="3" t="s">
        <v>39</v>
      </c>
      <c r="B331" s="3">
        <v>9</v>
      </c>
      <c r="C331" s="3">
        <v>10</v>
      </c>
      <c r="D331" s="499" t="s">
        <v>2609</v>
      </c>
      <c r="E331" s="291" t="s">
        <v>318</v>
      </c>
      <c r="F331" s="104" t="s">
        <v>319</v>
      </c>
      <c r="G331" s="105">
        <v>38</v>
      </c>
      <c r="H331" s="105"/>
      <c r="I331" s="105"/>
      <c r="J331" s="106">
        <v>46443</v>
      </c>
      <c r="K331" s="500">
        <v>259</v>
      </c>
      <c r="L331" s="105" t="s">
        <v>33</v>
      </c>
      <c r="M331" s="109">
        <v>0.95925925925925926</v>
      </c>
      <c r="N331" s="503"/>
      <c r="O331" s="105"/>
      <c r="P331" s="110" t="s">
        <v>39</v>
      </c>
      <c r="Q331" s="111">
        <v>46173</v>
      </c>
      <c r="R331" s="112">
        <v>18240</v>
      </c>
      <c r="S331" s="112">
        <v>109440</v>
      </c>
      <c r="T331" s="116">
        <v>361.15199999999999</v>
      </c>
      <c r="U331" s="110">
        <v>2174</v>
      </c>
      <c r="V331" s="110" t="s">
        <v>42</v>
      </c>
      <c r="W331" s="110">
        <v>270</v>
      </c>
      <c r="X331" s="280" t="s">
        <v>37</v>
      </c>
      <c r="Y331" s="280" t="s">
        <v>37</v>
      </c>
      <c r="Z331" s="280" t="s">
        <v>38</v>
      </c>
      <c r="AA331" s="280" t="s">
        <v>38</v>
      </c>
      <c r="AB331" s="280" t="s">
        <v>38</v>
      </c>
      <c r="AC331" s="280" t="s">
        <v>37</v>
      </c>
      <c r="AD331" s="281">
        <v>46413</v>
      </c>
      <c r="AE331" s="280" t="s">
        <v>39</v>
      </c>
    </row>
    <row r="332" spans="1:31">
      <c r="A332" s="3" t="s">
        <v>39</v>
      </c>
      <c r="B332" s="3">
        <v>10</v>
      </c>
      <c r="C332" s="3">
        <v>20</v>
      </c>
      <c r="D332" s="290" t="s">
        <v>61</v>
      </c>
      <c r="E332" s="514" t="s">
        <v>318</v>
      </c>
      <c r="F332" s="104" t="s">
        <v>319</v>
      </c>
      <c r="G332" s="105">
        <v>6</v>
      </c>
      <c r="H332" s="105"/>
      <c r="I332" s="105"/>
      <c r="J332" s="106">
        <v>46444</v>
      </c>
      <c r="K332" s="448">
        <v>260</v>
      </c>
      <c r="L332" s="105" t="s">
        <v>33</v>
      </c>
      <c r="M332" s="109">
        <v>0.96296296296296291</v>
      </c>
      <c r="N332" s="343"/>
      <c r="O332" s="105" t="s">
        <v>62</v>
      </c>
      <c r="P332" s="110" t="s">
        <v>35</v>
      </c>
      <c r="Q332" s="111">
        <v>46174</v>
      </c>
      <c r="R332" s="112">
        <v>2880</v>
      </c>
      <c r="S332" s="112">
        <v>17280</v>
      </c>
      <c r="T332" s="116">
        <v>57.024000000000001</v>
      </c>
      <c r="U332" s="110">
        <v>2174</v>
      </c>
      <c r="V332" s="110" t="s">
        <v>42</v>
      </c>
      <c r="W332" s="110">
        <v>270</v>
      </c>
      <c r="X332" s="280" t="s">
        <v>37</v>
      </c>
      <c r="Y332" s="280" t="s">
        <v>37</v>
      </c>
      <c r="Z332" s="280" t="s">
        <v>38</v>
      </c>
      <c r="AA332" s="280" t="s">
        <v>38</v>
      </c>
      <c r="AB332" s="280" t="s">
        <v>38</v>
      </c>
      <c r="AC332" s="280" t="s">
        <v>37</v>
      </c>
      <c r="AD332" s="281">
        <v>46414</v>
      </c>
      <c r="AE332" s="280" t="s">
        <v>39</v>
      </c>
    </row>
    <row r="333" spans="1:31">
      <c r="A333" s="3" t="s">
        <v>39</v>
      </c>
      <c r="B333" s="3">
        <v>11</v>
      </c>
      <c r="C333" s="3">
        <v>20</v>
      </c>
      <c r="D333" s="290" t="s">
        <v>61</v>
      </c>
      <c r="E333" s="512" t="s">
        <v>318</v>
      </c>
      <c r="F333" s="104" t="s">
        <v>319</v>
      </c>
      <c r="G333" s="105">
        <v>6</v>
      </c>
      <c r="H333" s="105"/>
      <c r="I333" s="105"/>
      <c r="J333" s="106">
        <v>46444</v>
      </c>
      <c r="K333" s="448">
        <v>260</v>
      </c>
      <c r="L333" s="105" t="s">
        <v>33</v>
      </c>
      <c r="M333" s="109">
        <v>0.96296296296296291</v>
      </c>
      <c r="N333" s="343"/>
      <c r="O333" s="460" t="s">
        <v>62</v>
      </c>
      <c r="P333" s="110" t="s">
        <v>35</v>
      </c>
      <c r="Q333" s="111">
        <v>46174</v>
      </c>
      <c r="R333" s="112">
        <v>2880</v>
      </c>
      <c r="S333" s="112">
        <v>17280</v>
      </c>
      <c r="T333" s="116">
        <v>57.024000000000001</v>
      </c>
      <c r="U333" s="110">
        <v>2174</v>
      </c>
      <c r="V333" s="110" t="s">
        <v>42</v>
      </c>
      <c r="W333" s="110">
        <v>270</v>
      </c>
      <c r="X333" s="280" t="s">
        <v>37</v>
      </c>
      <c r="Y333" s="280" t="s">
        <v>37</v>
      </c>
      <c r="Z333" s="280" t="s">
        <v>38</v>
      </c>
      <c r="AA333" s="280" t="s">
        <v>38</v>
      </c>
      <c r="AB333" s="280" t="s">
        <v>38</v>
      </c>
      <c r="AC333" s="280" t="s">
        <v>37</v>
      </c>
      <c r="AD333" s="281">
        <v>46414</v>
      </c>
      <c r="AE333" s="280" t="s">
        <v>39</v>
      </c>
    </row>
    <row r="334" spans="1:31">
      <c r="A334" s="3" t="s">
        <v>39</v>
      </c>
      <c r="B334" s="3">
        <v>12</v>
      </c>
      <c r="C334" s="3">
        <v>10</v>
      </c>
      <c r="D334" s="290" t="s">
        <v>61</v>
      </c>
      <c r="E334" s="514" t="s">
        <v>318</v>
      </c>
      <c r="F334" s="104" t="s">
        <v>319</v>
      </c>
      <c r="G334" s="105">
        <v>3</v>
      </c>
      <c r="H334" s="105"/>
      <c r="I334" s="105"/>
      <c r="J334" s="106">
        <v>46444</v>
      </c>
      <c r="K334" s="448">
        <v>260</v>
      </c>
      <c r="L334" s="105" t="s">
        <v>33</v>
      </c>
      <c r="M334" s="109">
        <v>0.96296296296296291</v>
      </c>
      <c r="N334" s="294"/>
      <c r="O334" s="460"/>
      <c r="P334" s="110" t="s">
        <v>39</v>
      </c>
      <c r="Q334" s="111">
        <v>46174</v>
      </c>
      <c r="R334" s="112">
        <v>1440</v>
      </c>
      <c r="S334" s="112">
        <v>8640</v>
      </c>
      <c r="T334" s="116">
        <v>28.512</v>
      </c>
      <c r="U334" s="110">
        <v>2174</v>
      </c>
      <c r="V334" s="110" t="s">
        <v>42</v>
      </c>
      <c r="W334" s="110">
        <v>270</v>
      </c>
      <c r="X334" s="280" t="s">
        <v>37</v>
      </c>
      <c r="Y334" s="280" t="s">
        <v>37</v>
      </c>
      <c r="Z334" s="280" t="s">
        <v>38</v>
      </c>
      <c r="AA334" s="280" t="s">
        <v>38</v>
      </c>
      <c r="AB334" s="280" t="s">
        <v>38</v>
      </c>
      <c r="AC334" s="280" t="s">
        <v>37</v>
      </c>
      <c r="AD334" s="281">
        <v>46414</v>
      </c>
      <c r="AE334" s="280" t="s">
        <v>39</v>
      </c>
    </row>
    <row r="335" spans="1:31">
      <c r="A335" s="3" t="s">
        <v>39</v>
      </c>
      <c r="B335" s="3">
        <v>13</v>
      </c>
      <c r="C335" s="3">
        <v>20</v>
      </c>
      <c r="D335" s="290" t="s">
        <v>587</v>
      </c>
      <c r="E335" s="303" t="s">
        <v>318</v>
      </c>
      <c r="F335" s="104" t="s">
        <v>319</v>
      </c>
      <c r="G335" s="105">
        <v>4</v>
      </c>
      <c r="H335" s="105"/>
      <c r="I335" s="105"/>
      <c r="J335" s="106">
        <v>46444</v>
      </c>
      <c r="K335" s="448">
        <v>260</v>
      </c>
      <c r="L335" s="105" t="s">
        <v>33</v>
      </c>
      <c r="M335" s="109">
        <v>0.96296296296296291</v>
      </c>
      <c r="N335" s="294"/>
      <c r="O335" s="511" t="s">
        <v>34</v>
      </c>
      <c r="P335" s="110" t="s">
        <v>35</v>
      </c>
      <c r="Q335" s="111">
        <v>46174</v>
      </c>
      <c r="R335" s="112">
        <v>1920</v>
      </c>
      <c r="S335" s="112">
        <v>11520</v>
      </c>
      <c r="T335" s="116">
        <v>38.015999999999998</v>
      </c>
      <c r="U335" s="110">
        <v>2174</v>
      </c>
      <c r="V335" s="110" t="s">
        <v>42</v>
      </c>
      <c r="W335" s="110">
        <v>270</v>
      </c>
      <c r="X335" s="280" t="s">
        <v>37</v>
      </c>
      <c r="Y335" s="280" t="s">
        <v>37</v>
      </c>
      <c r="Z335" s="280" t="s">
        <v>38</v>
      </c>
      <c r="AA335" s="280" t="s">
        <v>38</v>
      </c>
      <c r="AB335" s="280" t="s">
        <v>38</v>
      </c>
      <c r="AC335" s="280" t="s">
        <v>37</v>
      </c>
      <c r="AD335" s="281">
        <v>46414</v>
      </c>
      <c r="AE335" s="280" t="s">
        <v>39</v>
      </c>
    </row>
    <row r="336" spans="1:31">
      <c r="A336" s="3" t="s">
        <v>39</v>
      </c>
      <c r="B336" s="3">
        <v>14</v>
      </c>
      <c r="C336" s="3">
        <v>10</v>
      </c>
      <c r="D336" s="290" t="s">
        <v>2602</v>
      </c>
      <c r="E336" s="296" t="s">
        <v>318</v>
      </c>
      <c r="F336" s="104" t="s">
        <v>319</v>
      </c>
      <c r="G336" s="105">
        <v>44</v>
      </c>
      <c r="H336" s="105"/>
      <c r="I336" s="105"/>
      <c r="J336" s="106">
        <v>46444</v>
      </c>
      <c r="K336" s="448">
        <v>260</v>
      </c>
      <c r="L336" s="105" t="s">
        <v>33</v>
      </c>
      <c r="M336" s="109">
        <v>0.96296296296296291</v>
      </c>
      <c r="N336" s="308"/>
      <c r="O336" s="292"/>
      <c r="P336" s="110" t="s">
        <v>39</v>
      </c>
      <c r="Q336" s="111">
        <v>46174</v>
      </c>
      <c r="R336" s="112">
        <v>21120</v>
      </c>
      <c r="S336" s="112">
        <v>126720</v>
      </c>
      <c r="T336" s="116">
        <v>418.17599999999999</v>
      </c>
      <c r="U336" s="110">
        <v>2174</v>
      </c>
      <c r="V336" s="110" t="s">
        <v>42</v>
      </c>
      <c r="W336" s="110">
        <v>270</v>
      </c>
      <c r="X336" s="280" t="s">
        <v>37</v>
      </c>
      <c r="Y336" s="280" t="s">
        <v>37</v>
      </c>
      <c r="Z336" s="280" t="s">
        <v>38</v>
      </c>
      <c r="AA336" s="280" t="s">
        <v>38</v>
      </c>
      <c r="AB336" s="280" t="s">
        <v>38</v>
      </c>
      <c r="AC336" s="280" t="s">
        <v>37</v>
      </c>
      <c r="AD336" s="281">
        <v>46414</v>
      </c>
      <c r="AE336" s="280" t="s">
        <v>39</v>
      </c>
    </row>
    <row r="337" spans="1:31">
      <c r="A337" s="3" t="s">
        <v>39</v>
      </c>
      <c r="B337" s="3">
        <v>15</v>
      </c>
      <c r="C337" s="3">
        <v>10</v>
      </c>
      <c r="D337" s="290" t="s">
        <v>2608</v>
      </c>
      <c r="E337" s="514" t="s">
        <v>318</v>
      </c>
      <c r="F337" s="104" t="s">
        <v>319</v>
      </c>
      <c r="G337" s="105">
        <v>4</v>
      </c>
      <c r="H337" s="105"/>
      <c r="I337" s="105"/>
      <c r="J337" s="106">
        <v>46444</v>
      </c>
      <c r="K337" s="448">
        <v>260</v>
      </c>
      <c r="L337" s="105" t="s">
        <v>33</v>
      </c>
      <c r="M337" s="109">
        <v>0.96296296296296291</v>
      </c>
      <c r="N337" s="308"/>
      <c r="O337" s="292"/>
      <c r="P337" s="110" t="s">
        <v>39</v>
      </c>
      <c r="Q337" s="111">
        <v>46174</v>
      </c>
      <c r="R337" s="112">
        <v>1920</v>
      </c>
      <c r="S337" s="112">
        <v>11520</v>
      </c>
      <c r="T337" s="116">
        <v>38.015999999999998</v>
      </c>
      <c r="U337" s="110">
        <v>2174</v>
      </c>
      <c r="V337" s="110" t="s">
        <v>42</v>
      </c>
      <c r="W337" s="110">
        <v>270</v>
      </c>
      <c r="X337" s="280" t="s">
        <v>37</v>
      </c>
      <c r="Y337" s="280" t="s">
        <v>37</v>
      </c>
      <c r="Z337" s="280" t="s">
        <v>38</v>
      </c>
      <c r="AA337" s="280" t="s">
        <v>38</v>
      </c>
      <c r="AB337" s="280" t="s">
        <v>38</v>
      </c>
      <c r="AC337" s="280" t="s">
        <v>37</v>
      </c>
      <c r="AD337" s="281">
        <v>46414</v>
      </c>
      <c r="AE337" s="280" t="s">
        <v>39</v>
      </c>
    </row>
    <row r="338" spans="1:31">
      <c r="A338" s="3" t="s">
        <v>39</v>
      </c>
      <c r="B338" s="3">
        <v>16</v>
      </c>
      <c r="C338" s="3">
        <v>20</v>
      </c>
      <c r="D338" s="290" t="s">
        <v>2609</v>
      </c>
      <c r="E338" s="296" t="s">
        <v>318</v>
      </c>
      <c r="F338" s="104" t="s">
        <v>319</v>
      </c>
      <c r="G338" s="105">
        <v>1</v>
      </c>
      <c r="H338" s="105"/>
      <c r="I338" s="105"/>
      <c r="J338" s="106">
        <v>46444</v>
      </c>
      <c r="K338" s="448">
        <v>260</v>
      </c>
      <c r="L338" s="105" t="s">
        <v>33</v>
      </c>
      <c r="M338" s="109">
        <v>0.96296296296296291</v>
      </c>
      <c r="N338" s="308"/>
      <c r="O338" s="292" t="s">
        <v>34</v>
      </c>
      <c r="P338" s="110" t="s">
        <v>35</v>
      </c>
      <c r="Q338" s="111">
        <v>46174</v>
      </c>
      <c r="R338" s="112">
        <v>480</v>
      </c>
      <c r="S338" s="112">
        <v>2880</v>
      </c>
      <c r="T338" s="116">
        <v>9.5039999999999996</v>
      </c>
      <c r="U338" s="110">
        <v>2174</v>
      </c>
      <c r="V338" s="110" t="s">
        <v>42</v>
      </c>
      <c r="W338" s="110">
        <v>270</v>
      </c>
      <c r="X338" s="280" t="s">
        <v>37</v>
      </c>
      <c r="Y338" s="280" t="s">
        <v>37</v>
      </c>
      <c r="Z338" s="280" t="s">
        <v>38</v>
      </c>
      <c r="AA338" s="280" t="s">
        <v>38</v>
      </c>
      <c r="AB338" s="280" t="s">
        <v>38</v>
      </c>
      <c r="AC338" s="280" t="s">
        <v>37</v>
      </c>
      <c r="AD338" s="281">
        <v>46414</v>
      </c>
      <c r="AE338" s="280" t="s">
        <v>39</v>
      </c>
    </row>
    <row r="339" spans="1:31">
      <c r="A339" s="3" t="s">
        <v>39</v>
      </c>
      <c r="B339" s="3">
        <v>17</v>
      </c>
      <c r="C339" s="3">
        <v>10</v>
      </c>
      <c r="D339" s="290" t="s">
        <v>2658</v>
      </c>
      <c r="E339" s="291" t="s">
        <v>318</v>
      </c>
      <c r="F339" s="104" t="s">
        <v>319</v>
      </c>
      <c r="G339" s="105">
        <v>28</v>
      </c>
      <c r="H339" s="105"/>
      <c r="I339" s="105"/>
      <c r="J339" s="106">
        <v>46444</v>
      </c>
      <c r="K339" s="448">
        <v>260</v>
      </c>
      <c r="L339" s="105" t="s">
        <v>33</v>
      </c>
      <c r="M339" s="109">
        <v>0.96296296296296291</v>
      </c>
      <c r="N339" s="308"/>
      <c r="O339" s="292"/>
      <c r="P339" s="110" t="s">
        <v>39</v>
      </c>
      <c r="Q339" s="111">
        <v>46174</v>
      </c>
      <c r="R339" s="112">
        <v>13440</v>
      </c>
      <c r="S339" s="112">
        <v>80640</v>
      </c>
      <c r="T339" s="116">
        <v>266.11200000000002</v>
      </c>
      <c r="U339" s="110">
        <v>2174</v>
      </c>
      <c r="V339" s="110" t="s">
        <v>42</v>
      </c>
      <c r="W339" s="110">
        <v>270</v>
      </c>
      <c r="X339" s="280" t="s">
        <v>37</v>
      </c>
      <c r="Y339" s="280" t="s">
        <v>37</v>
      </c>
      <c r="Z339" s="280" t="s">
        <v>38</v>
      </c>
      <c r="AA339" s="280" t="s">
        <v>38</v>
      </c>
      <c r="AB339" s="280" t="s">
        <v>38</v>
      </c>
      <c r="AC339" s="280" t="s">
        <v>37</v>
      </c>
      <c r="AD339" s="281">
        <v>46414</v>
      </c>
      <c r="AE339" s="280" t="s">
        <v>39</v>
      </c>
    </row>
    <row r="340" spans="1:31">
      <c r="A340" s="3" t="s">
        <v>39</v>
      </c>
      <c r="B340" s="3">
        <v>18</v>
      </c>
      <c r="C340" s="3">
        <v>10</v>
      </c>
      <c r="D340" s="290" t="s">
        <v>2671</v>
      </c>
      <c r="E340" s="474" t="s">
        <v>318</v>
      </c>
      <c r="F340" s="104" t="s">
        <v>319</v>
      </c>
      <c r="G340" s="105">
        <v>44</v>
      </c>
      <c r="H340" s="105"/>
      <c r="I340" s="105"/>
      <c r="J340" s="106">
        <v>46444</v>
      </c>
      <c r="K340" s="448">
        <v>260</v>
      </c>
      <c r="L340" s="105" t="s">
        <v>33</v>
      </c>
      <c r="M340" s="109">
        <v>0.96296296296296291</v>
      </c>
      <c r="N340" s="308" t="s">
        <v>2819</v>
      </c>
      <c r="O340" s="466"/>
      <c r="P340" s="110" t="s">
        <v>39</v>
      </c>
      <c r="Q340" s="111">
        <v>46174</v>
      </c>
      <c r="R340" s="112">
        <v>21120</v>
      </c>
      <c r="S340" s="112">
        <v>126720</v>
      </c>
      <c r="T340" s="116">
        <v>418.17599999999999</v>
      </c>
      <c r="U340" s="110">
        <v>2174</v>
      </c>
      <c r="V340" s="110" t="s">
        <v>42</v>
      </c>
      <c r="W340" s="110">
        <v>270</v>
      </c>
      <c r="X340" s="280" t="s">
        <v>37</v>
      </c>
      <c r="Y340" s="280" t="s">
        <v>37</v>
      </c>
      <c r="Z340" s="280" t="s">
        <v>38</v>
      </c>
      <c r="AA340" s="280" t="s">
        <v>38</v>
      </c>
      <c r="AB340" s="280" t="s">
        <v>38</v>
      </c>
      <c r="AC340" s="280" t="s">
        <v>37</v>
      </c>
      <c r="AD340" s="281">
        <v>46414</v>
      </c>
      <c r="AE340" s="280" t="s">
        <v>39</v>
      </c>
    </row>
    <row r="341" spans="1:31">
      <c r="A341" s="3" t="s">
        <v>39</v>
      </c>
      <c r="B341" s="3">
        <v>19</v>
      </c>
      <c r="C341" s="3">
        <v>10</v>
      </c>
      <c r="D341" s="290" t="s">
        <v>2676</v>
      </c>
      <c r="E341" s="472" t="s">
        <v>318</v>
      </c>
      <c r="F341" s="104" t="s">
        <v>319</v>
      </c>
      <c r="G341" s="105">
        <v>44</v>
      </c>
      <c r="H341" s="105"/>
      <c r="I341" s="105"/>
      <c r="J341" s="106">
        <v>46444</v>
      </c>
      <c r="K341" s="448">
        <v>260</v>
      </c>
      <c r="L341" s="105" t="s">
        <v>33</v>
      </c>
      <c r="M341" s="109">
        <v>0.96296296296296291</v>
      </c>
      <c r="N341" s="294" t="s">
        <v>2819</v>
      </c>
      <c r="O341" s="292"/>
      <c r="P341" s="110" t="s">
        <v>39</v>
      </c>
      <c r="Q341" s="111">
        <v>46174</v>
      </c>
      <c r="R341" s="112">
        <v>21120</v>
      </c>
      <c r="S341" s="112">
        <v>126720</v>
      </c>
      <c r="T341" s="116">
        <v>418.17599999999999</v>
      </c>
      <c r="U341" s="110">
        <v>2174</v>
      </c>
      <c r="V341" s="110" t="s">
        <v>42</v>
      </c>
      <c r="W341" s="110">
        <v>270</v>
      </c>
      <c r="X341" s="280" t="s">
        <v>37</v>
      </c>
      <c r="Y341" s="280" t="s">
        <v>37</v>
      </c>
      <c r="Z341" s="280" t="s">
        <v>38</v>
      </c>
      <c r="AA341" s="280" t="s">
        <v>38</v>
      </c>
      <c r="AB341" s="280" t="s">
        <v>38</v>
      </c>
      <c r="AC341" s="280" t="s">
        <v>37</v>
      </c>
      <c r="AD341" s="281">
        <v>46414</v>
      </c>
      <c r="AE341" s="280" t="s">
        <v>39</v>
      </c>
    </row>
    <row r="342" spans="1:31">
      <c r="A342" s="3" t="s">
        <v>39</v>
      </c>
      <c r="B342" s="3">
        <v>20</v>
      </c>
      <c r="C342" s="3">
        <v>10</v>
      </c>
      <c r="D342" s="290" t="s">
        <v>2594</v>
      </c>
      <c r="E342" s="296" t="s">
        <v>318</v>
      </c>
      <c r="F342" s="104" t="s">
        <v>319</v>
      </c>
      <c r="G342" s="105">
        <v>40</v>
      </c>
      <c r="H342" s="105"/>
      <c r="I342" s="105"/>
      <c r="J342" s="106">
        <v>46445</v>
      </c>
      <c r="K342" s="448">
        <v>261</v>
      </c>
      <c r="L342" s="105" t="s">
        <v>33</v>
      </c>
      <c r="M342" s="109">
        <v>0.96666666666666667</v>
      </c>
      <c r="N342" s="308"/>
      <c r="O342" s="292"/>
      <c r="P342" s="110" t="s">
        <v>39</v>
      </c>
      <c r="Q342" s="111">
        <v>46175</v>
      </c>
      <c r="R342" s="112">
        <v>19200</v>
      </c>
      <c r="S342" s="112">
        <v>115200</v>
      </c>
      <c r="T342" s="116">
        <v>380.16</v>
      </c>
      <c r="U342" s="110">
        <v>2174</v>
      </c>
      <c r="V342" s="110" t="s">
        <v>42</v>
      </c>
      <c r="W342" s="110">
        <v>270</v>
      </c>
      <c r="X342" s="280" t="s">
        <v>37</v>
      </c>
      <c r="Y342" s="280" t="s">
        <v>37</v>
      </c>
      <c r="Z342" s="280" t="s">
        <v>38</v>
      </c>
      <c r="AA342" s="280" t="s">
        <v>38</v>
      </c>
      <c r="AB342" s="280" t="s">
        <v>38</v>
      </c>
      <c r="AC342" s="280" t="s">
        <v>37</v>
      </c>
      <c r="AD342" s="281">
        <v>46415</v>
      </c>
      <c r="AE342" s="280" t="s">
        <v>39</v>
      </c>
    </row>
    <row r="343" spans="1:31">
      <c r="A343" s="3" t="s">
        <v>39</v>
      </c>
      <c r="B343" s="3">
        <v>21</v>
      </c>
      <c r="C343" s="3">
        <v>10</v>
      </c>
      <c r="D343" s="290" t="s">
        <v>2604</v>
      </c>
      <c r="E343" s="486" t="s">
        <v>318</v>
      </c>
      <c r="F343" s="104" t="s">
        <v>319</v>
      </c>
      <c r="G343" s="105">
        <v>44</v>
      </c>
      <c r="H343" s="105"/>
      <c r="I343" s="105"/>
      <c r="J343" s="106">
        <v>46445</v>
      </c>
      <c r="K343" s="448">
        <v>261</v>
      </c>
      <c r="L343" s="105" t="s">
        <v>33</v>
      </c>
      <c r="M343" s="109">
        <v>0.96666666666666667</v>
      </c>
      <c r="N343" s="308"/>
      <c r="O343" s="292"/>
      <c r="P343" s="110" t="s">
        <v>39</v>
      </c>
      <c r="Q343" s="111">
        <v>46175</v>
      </c>
      <c r="R343" s="112">
        <v>21120</v>
      </c>
      <c r="S343" s="112">
        <v>126720</v>
      </c>
      <c r="T343" s="116">
        <v>418.17599999999999</v>
      </c>
      <c r="U343" s="110">
        <v>2174</v>
      </c>
      <c r="V343" s="110" t="s">
        <v>42</v>
      </c>
      <c r="W343" s="110">
        <v>270</v>
      </c>
      <c r="X343" s="280" t="s">
        <v>37</v>
      </c>
      <c r="Y343" s="280" t="s">
        <v>37</v>
      </c>
      <c r="Z343" s="280" t="s">
        <v>38</v>
      </c>
      <c r="AA343" s="280" t="s">
        <v>38</v>
      </c>
      <c r="AB343" s="280" t="s">
        <v>38</v>
      </c>
      <c r="AC343" s="280" t="s">
        <v>37</v>
      </c>
      <c r="AD343" s="281">
        <v>46415</v>
      </c>
      <c r="AE343" s="280" t="s">
        <v>39</v>
      </c>
    </row>
    <row r="344" spans="1:31">
      <c r="A344" s="3" t="s">
        <v>39</v>
      </c>
      <c r="B344" s="3">
        <v>22</v>
      </c>
      <c r="C344" s="3">
        <v>10</v>
      </c>
      <c r="D344" s="290" t="s">
        <v>2605</v>
      </c>
      <c r="E344" s="296" t="s">
        <v>318</v>
      </c>
      <c r="F344" s="104" t="s">
        <v>319</v>
      </c>
      <c r="G344" s="105">
        <v>44</v>
      </c>
      <c r="H344" s="105"/>
      <c r="I344" s="105"/>
      <c r="J344" s="106">
        <v>46445</v>
      </c>
      <c r="K344" s="448">
        <v>261</v>
      </c>
      <c r="L344" s="105" t="s">
        <v>33</v>
      </c>
      <c r="M344" s="109">
        <v>0.96666666666666667</v>
      </c>
      <c r="N344" s="308"/>
      <c r="O344" s="292"/>
      <c r="P344" s="110" t="s">
        <v>39</v>
      </c>
      <c r="Q344" s="111">
        <v>46175</v>
      </c>
      <c r="R344" s="112">
        <v>21120</v>
      </c>
      <c r="S344" s="112">
        <v>126720</v>
      </c>
      <c r="T344" s="116">
        <v>418.17599999999999</v>
      </c>
      <c r="U344" s="110">
        <v>2174</v>
      </c>
      <c r="V344" s="110" t="s">
        <v>42</v>
      </c>
      <c r="W344" s="110">
        <v>270</v>
      </c>
      <c r="X344" s="280" t="s">
        <v>37</v>
      </c>
      <c r="Y344" s="280" t="s">
        <v>37</v>
      </c>
      <c r="Z344" s="280" t="s">
        <v>38</v>
      </c>
      <c r="AA344" s="280" t="s">
        <v>38</v>
      </c>
      <c r="AB344" s="280" t="s">
        <v>38</v>
      </c>
      <c r="AC344" s="280" t="s">
        <v>37</v>
      </c>
      <c r="AD344" s="281">
        <v>46415</v>
      </c>
      <c r="AE344" s="280" t="s">
        <v>39</v>
      </c>
    </row>
    <row r="345" spans="1:31">
      <c r="A345" s="3" t="s">
        <v>39</v>
      </c>
      <c r="B345" s="3">
        <v>23</v>
      </c>
      <c r="C345" s="3">
        <v>10</v>
      </c>
      <c r="D345" s="290" t="s">
        <v>2595</v>
      </c>
      <c r="E345" s="474" t="s">
        <v>318</v>
      </c>
      <c r="F345" s="104" t="s">
        <v>319</v>
      </c>
      <c r="G345" s="105">
        <v>44</v>
      </c>
      <c r="H345" s="105"/>
      <c r="I345" s="105"/>
      <c r="J345" s="106">
        <v>46446</v>
      </c>
      <c r="K345" s="448">
        <v>262</v>
      </c>
      <c r="L345" s="105" t="s">
        <v>33</v>
      </c>
      <c r="M345" s="109">
        <v>0.97037037037037033</v>
      </c>
      <c r="N345" s="308"/>
      <c r="O345" s="292"/>
      <c r="P345" s="110" t="s">
        <v>39</v>
      </c>
      <c r="Q345" s="111">
        <v>46176</v>
      </c>
      <c r="R345" s="112">
        <v>21120</v>
      </c>
      <c r="S345" s="112">
        <v>126720</v>
      </c>
      <c r="T345" s="116">
        <v>418.17599999999999</v>
      </c>
      <c r="U345" s="110">
        <v>2174</v>
      </c>
      <c r="V345" s="110" t="s">
        <v>42</v>
      </c>
      <c r="W345" s="110">
        <v>270</v>
      </c>
      <c r="X345" s="280" t="s">
        <v>37</v>
      </c>
      <c r="Y345" s="280" t="s">
        <v>37</v>
      </c>
      <c r="Z345" s="280" t="s">
        <v>38</v>
      </c>
      <c r="AA345" s="280" t="s">
        <v>38</v>
      </c>
      <c r="AB345" s="280" t="s">
        <v>38</v>
      </c>
      <c r="AC345" s="280" t="s">
        <v>37</v>
      </c>
      <c r="AD345" s="281">
        <v>46416</v>
      </c>
      <c r="AE345" s="280" t="s">
        <v>39</v>
      </c>
    </row>
    <row r="346" spans="1:31">
      <c r="A346" s="3" t="s">
        <v>39</v>
      </c>
      <c r="B346" s="3">
        <v>24</v>
      </c>
      <c r="C346" s="3">
        <v>10</v>
      </c>
      <c r="D346" s="290" t="s">
        <v>2597</v>
      </c>
      <c r="E346" s="458" t="s">
        <v>318</v>
      </c>
      <c r="F346" s="104" t="s">
        <v>319</v>
      </c>
      <c r="G346" s="105">
        <v>29</v>
      </c>
      <c r="H346" s="105">
        <v>288</v>
      </c>
      <c r="I346" s="105"/>
      <c r="J346" s="106">
        <v>46446</v>
      </c>
      <c r="K346" s="448">
        <v>262</v>
      </c>
      <c r="L346" s="105" t="s">
        <v>33</v>
      </c>
      <c r="M346" s="109">
        <v>0.97037037037037033</v>
      </c>
      <c r="N346" s="308"/>
      <c r="O346" s="292"/>
      <c r="P346" s="110" t="s">
        <v>39</v>
      </c>
      <c r="Q346" s="111">
        <v>46176</v>
      </c>
      <c r="R346" s="112">
        <v>14208</v>
      </c>
      <c r="S346" s="112">
        <v>85248</v>
      </c>
      <c r="T346" s="116">
        <v>281.3184</v>
      </c>
      <c r="U346" s="110">
        <v>2174</v>
      </c>
      <c r="V346" s="110" t="s">
        <v>42</v>
      </c>
      <c r="W346" s="110">
        <v>270</v>
      </c>
      <c r="X346" s="280" t="s">
        <v>37</v>
      </c>
      <c r="Y346" s="280" t="s">
        <v>37</v>
      </c>
      <c r="Z346" s="280" t="s">
        <v>38</v>
      </c>
      <c r="AA346" s="280" t="s">
        <v>38</v>
      </c>
      <c r="AB346" s="280" t="s">
        <v>38</v>
      </c>
      <c r="AC346" s="280" t="s">
        <v>37</v>
      </c>
      <c r="AD346" s="281">
        <v>46416</v>
      </c>
      <c r="AE346" s="280" t="s">
        <v>39</v>
      </c>
    </row>
    <row r="347" spans="1:31">
      <c r="A347" s="3">
        <v>1</v>
      </c>
      <c r="B347" s="3">
        <v>1</v>
      </c>
      <c r="C347" s="3">
        <v>20</v>
      </c>
      <c r="D347" s="290" t="s">
        <v>497</v>
      </c>
      <c r="E347" s="291" t="s">
        <v>336</v>
      </c>
      <c r="F347" s="104" t="s">
        <v>337</v>
      </c>
      <c r="G347" s="105">
        <v>8</v>
      </c>
      <c r="H347" s="105"/>
      <c r="I347" s="105"/>
      <c r="J347" s="106">
        <v>46515</v>
      </c>
      <c r="K347" s="448">
        <v>331</v>
      </c>
      <c r="L347" s="105" t="s">
        <v>33</v>
      </c>
      <c r="M347" s="109">
        <v>0.9068493150684932</v>
      </c>
      <c r="N347" s="294"/>
      <c r="O347" s="292" t="s">
        <v>67</v>
      </c>
      <c r="P347" s="110" t="s">
        <v>35</v>
      </c>
      <c r="Q347" s="111">
        <v>46150</v>
      </c>
      <c r="R347" s="112">
        <v>360</v>
      </c>
      <c r="S347" s="112">
        <v>10800</v>
      </c>
      <c r="T347" s="116">
        <v>35.64</v>
      </c>
      <c r="U347" s="110">
        <v>2182</v>
      </c>
      <c r="V347" s="110" t="s">
        <v>46</v>
      </c>
      <c r="W347" s="110">
        <v>365</v>
      </c>
      <c r="X347" s="280" t="s">
        <v>37</v>
      </c>
      <c r="Y347" s="280" t="s">
        <v>37</v>
      </c>
      <c r="Z347" s="280" t="s">
        <v>38</v>
      </c>
      <c r="AA347" s="280" t="s">
        <v>38</v>
      </c>
      <c r="AB347" s="280" t="s">
        <v>38</v>
      </c>
      <c r="AC347" s="280" t="s">
        <v>37</v>
      </c>
      <c r="AD347" s="281">
        <v>46485</v>
      </c>
      <c r="AE347" s="280" t="s">
        <v>39</v>
      </c>
    </row>
    <row r="348" spans="1:31">
      <c r="A348" s="3">
        <v>1</v>
      </c>
      <c r="B348" s="3">
        <v>2</v>
      </c>
      <c r="C348" s="3">
        <v>10</v>
      </c>
      <c r="D348" s="290" t="s">
        <v>602</v>
      </c>
      <c r="E348" s="512" t="s">
        <v>336</v>
      </c>
      <c r="F348" s="104" t="s">
        <v>337</v>
      </c>
      <c r="G348" s="105">
        <v>18</v>
      </c>
      <c r="H348" s="105"/>
      <c r="I348" s="105"/>
      <c r="J348" s="106">
        <v>46534</v>
      </c>
      <c r="K348" s="448">
        <v>350</v>
      </c>
      <c r="L348" s="105" t="s">
        <v>33</v>
      </c>
      <c r="M348" s="109">
        <v>0.95890410958904104</v>
      </c>
      <c r="N348" s="294"/>
      <c r="O348" s="292"/>
      <c r="P348" s="110" t="s">
        <v>39</v>
      </c>
      <c r="Q348" s="111">
        <v>46169</v>
      </c>
      <c r="R348" s="112">
        <v>810</v>
      </c>
      <c r="S348" s="112">
        <v>24300</v>
      </c>
      <c r="T348" s="116">
        <v>80.19</v>
      </c>
      <c r="U348" s="110">
        <v>2182</v>
      </c>
      <c r="V348" s="110" t="s">
        <v>46</v>
      </c>
      <c r="W348" s="110">
        <v>365</v>
      </c>
      <c r="X348" s="280" t="s">
        <v>37</v>
      </c>
      <c r="Y348" s="280" t="s">
        <v>37</v>
      </c>
      <c r="Z348" s="280" t="s">
        <v>38</v>
      </c>
      <c r="AA348" s="280" t="s">
        <v>38</v>
      </c>
      <c r="AB348" s="280" t="s">
        <v>38</v>
      </c>
      <c r="AC348" s="280" t="s">
        <v>37</v>
      </c>
      <c r="AD348" s="281">
        <v>46504</v>
      </c>
      <c r="AE348" s="280" t="s">
        <v>39</v>
      </c>
    </row>
    <row r="349" spans="1:31">
      <c r="A349" s="3" t="s">
        <v>39</v>
      </c>
      <c r="B349" s="3">
        <v>3</v>
      </c>
      <c r="C349" s="3">
        <v>20</v>
      </c>
      <c r="D349" s="290" t="s">
        <v>335</v>
      </c>
      <c r="E349" s="301" t="s">
        <v>336</v>
      </c>
      <c r="F349" s="104" t="s">
        <v>337</v>
      </c>
      <c r="G349" s="105">
        <v>92</v>
      </c>
      <c r="H349" s="105"/>
      <c r="I349" s="105"/>
      <c r="J349" s="106">
        <v>46535</v>
      </c>
      <c r="K349" s="448">
        <v>351</v>
      </c>
      <c r="L349" s="105" t="s">
        <v>33</v>
      </c>
      <c r="M349" s="109">
        <v>0.9616438356164384</v>
      </c>
      <c r="N349" s="294"/>
      <c r="O349" s="292" t="s">
        <v>67</v>
      </c>
      <c r="P349" s="110" t="s">
        <v>35</v>
      </c>
      <c r="Q349" s="111">
        <v>46170</v>
      </c>
      <c r="R349" s="112">
        <v>4140</v>
      </c>
      <c r="S349" s="112">
        <v>124200</v>
      </c>
      <c r="T349" s="116">
        <v>409.86</v>
      </c>
      <c r="U349" s="110">
        <v>2182</v>
      </c>
      <c r="V349" s="110" t="s">
        <v>46</v>
      </c>
      <c r="W349" s="110">
        <v>365</v>
      </c>
      <c r="X349" s="280" t="s">
        <v>37</v>
      </c>
      <c r="Y349" s="280" t="s">
        <v>37</v>
      </c>
      <c r="Z349" s="280" t="s">
        <v>38</v>
      </c>
      <c r="AA349" s="280" t="s">
        <v>38</v>
      </c>
      <c r="AB349" s="280" t="s">
        <v>38</v>
      </c>
      <c r="AC349" s="280" t="s">
        <v>37</v>
      </c>
      <c r="AD349" s="281">
        <v>46505</v>
      </c>
      <c r="AE349" s="280" t="s">
        <v>39</v>
      </c>
    </row>
    <row r="350" spans="1:31">
      <c r="A350" s="3" t="s">
        <v>39</v>
      </c>
      <c r="B350" s="3">
        <v>4</v>
      </c>
      <c r="C350" s="3">
        <v>20</v>
      </c>
      <c r="D350" s="290" t="s">
        <v>221</v>
      </c>
      <c r="E350" s="297" t="s">
        <v>336</v>
      </c>
      <c r="F350" s="104" t="s">
        <v>337</v>
      </c>
      <c r="G350" s="105">
        <v>92</v>
      </c>
      <c r="H350" s="105"/>
      <c r="I350" s="105"/>
      <c r="J350" s="106">
        <v>46535</v>
      </c>
      <c r="K350" s="448">
        <v>351</v>
      </c>
      <c r="L350" s="105" t="s">
        <v>33</v>
      </c>
      <c r="M350" s="109">
        <v>0.9616438356164384</v>
      </c>
      <c r="N350" s="294"/>
      <c r="O350" s="292" t="s">
        <v>67</v>
      </c>
      <c r="P350" s="110" t="s">
        <v>35</v>
      </c>
      <c r="Q350" s="111">
        <v>46170</v>
      </c>
      <c r="R350" s="112">
        <v>4140</v>
      </c>
      <c r="S350" s="112">
        <v>124200</v>
      </c>
      <c r="T350" s="116">
        <v>409.86</v>
      </c>
      <c r="U350" s="110">
        <v>2182</v>
      </c>
      <c r="V350" s="110" t="s">
        <v>46</v>
      </c>
      <c r="W350" s="110">
        <v>365</v>
      </c>
      <c r="X350" s="280" t="s">
        <v>37</v>
      </c>
      <c r="Y350" s="280" t="s">
        <v>37</v>
      </c>
      <c r="Z350" s="280" t="s">
        <v>38</v>
      </c>
      <c r="AA350" s="280" t="s">
        <v>38</v>
      </c>
      <c r="AB350" s="280" t="s">
        <v>38</v>
      </c>
      <c r="AC350" s="280" t="s">
        <v>37</v>
      </c>
      <c r="AD350" s="281">
        <v>46505</v>
      </c>
      <c r="AE350" s="280" t="s">
        <v>39</v>
      </c>
    </row>
    <row r="351" spans="1:31">
      <c r="A351" s="3" t="s">
        <v>39</v>
      </c>
      <c r="B351" s="3">
        <v>5</v>
      </c>
      <c r="C351" s="3">
        <v>20</v>
      </c>
      <c r="D351" s="290" t="s">
        <v>2498</v>
      </c>
      <c r="E351" s="521" t="s">
        <v>336</v>
      </c>
      <c r="F351" s="104" t="s">
        <v>337</v>
      </c>
      <c r="G351" s="105">
        <v>100</v>
      </c>
      <c r="H351" s="105"/>
      <c r="I351" s="105"/>
      <c r="J351" s="106">
        <v>46547</v>
      </c>
      <c r="K351" s="448">
        <v>363</v>
      </c>
      <c r="L351" s="105" t="s">
        <v>33</v>
      </c>
      <c r="M351" s="109">
        <v>0.9945205479452055</v>
      </c>
      <c r="N351" s="294"/>
      <c r="O351" s="522" t="s">
        <v>67</v>
      </c>
      <c r="P351" s="110" t="s">
        <v>35</v>
      </c>
      <c r="Q351" s="111">
        <v>46182</v>
      </c>
      <c r="R351" s="112">
        <v>4500</v>
      </c>
      <c r="S351" s="112">
        <v>135000</v>
      </c>
      <c r="T351" s="116">
        <v>445.5</v>
      </c>
      <c r="U351" s="110">
        <v>2182</v>
      </c>
      <c r="V351" s="110" t="s">
        <v>46</v>
      </c>
      <c r="W351" s="110">
        <v>365</v>
      </c>
      <c r="X351" s="280" t="s">
        <v>37</v>
      </c>
      <c r="Y351" s="280" t="s">
        <v>37</v>
      </c>
      <c r="Z351" s="280" t="s">
        <v>38</v>
      </c>
      <c r="AA351" s="280" t="s">
        <v>38</v>
      </c>
      <c r="AB351" s="280" t="s">
        <v>38</v>
      </c>
      <c r="AC351" s="280" t="s">
        <v>37</v>
      </c>
      <c r="AD351" s="281">
        <v>46517</v>
      </c>
      <c r="AE351" s="280" t="s">
        <v>39</v>
      </c>
    </row>
    <row r="352" spans="1:31">
      <c r="A352" s="3" t="s">
        <v>39</v>
      </c>
      <c r="B352" s="3">
        <v>6</v>
      </c>
      <c r="C352" s="3">
        <v>10</v>
      </c>
      <c r="D352" s="290" t="s">
        <v>452</v>
      </c>
      <c r="E352" s="521" t="s">
        <v>336</v>
      </c>
      <c r="F352" s="104" t="s">
        <v>337</v>
      </c>
      <c r="G352" s="105">
        <v>72</v>
      </c>
      <c r="H352" s="105"/>
      <c r="I352" s="105"/>
      <c r="J352" s="106">
        <v>46548</v>
      </c>
      <c r="K352" s="448">
        <v>364</v>
      </c>
      <c r="L352" s="105" t="s">
        <v>33</v>
      </c>
      <c r="M352" s="109">
        <v>0.99726027397260275</v>
      </c>
      <c r="N352" s="294"/>
      <c r="O352" s="292"/>
      <c r="P352" s="110" t="s">
        <v>39</v>
      </c>
      <c r="Q352" s="111">
        <v>46183</v>
      </c>
      <c r="R352" s="112">
        <v>3240</v>
      </c>
      <c r="S352" s="112">
        <v>97200</v>
      </c>
      <c r="T352" s="116">
        <v>320.76</v>
      </c>
      <c r="U352" s="110">
        <v>2182</v>
      </c>
      <c r="V352" s="110" t="s">
        <v>46</v>
      </c>
      <c r="W352" s="110">
        <v>365</v>
      </c>
      <c r="X352" s="280" t="s">
        <v>37</v>
      </c>
      <c r="Y352" s="280" t="s">
        <v>37</v>
      </c>
      <c r="Z352" s="280" t="s">
        <v>38</v>
      </c>
      <c r="AA352" s="280" t="s">
        <v>38</v>
      </c>
      <c r="AB352" s="280" t="s">
        <v>38</v>
      </c>
      <c r="AC352" s="280" t="s">
        <v>37</v>
      </c>
      <c r="AD352" s="281">
        <v>46518</v>
      </c>
      <c r="AE352" s="280" t="s">
        <v>39</v>
      </c>
    </row>
    <row r="353" spans="1:31">
      <c r="A353" s="3" t="s">
        <v>39</v>
      </c>
      <c r="B353" s="3">
        <v>7</v>
      </c>
      <c r="C353" s="3">
        <v>10</v>
      </c>
      <c r="D353" s="290" t="s">
        <v>438</v>
      </c>
      <c r="E353" s="574" t="s">
        <v>336</v>
      </c>
      <c r="F353" s="104" t="s">
        <v>337</v>
      </c>
      <c r="G353" s="105">
        <v>96</v>
      </c>
      <c r="H353" s="105"/>
      <c r="I353" s="105"/>
      <c r="J353" s="106">
        <v>46548</v>
      </c>
      <c r="K353" s="448">
        <v>364</v>
      </c>
      <c r="L353" s="105" t="s">
        <v>33</v>
      </c>
      <c r="M353" s="109">
        <v>0.99726027397260275</v>
      </c>
      <c r="N353" s="294" t="s">
        <v>2819</v>
      </c>
      <c r="O353" s="465"/>
      <c r="P353" s="110" t="s">
        <v>39</v>
      </c>
      <c r="Q353" s="111">
        <v>46183</v>
      </c>
      <c r="R353" s="112">
        <v>4320</v>
      </c>
      <c r="S353" s="112">
        <v>129600</v>
      </c>
      <c r="T353" s="116">
        <v>427.68</v>
      </c>
      <c r="U353" s="110">
        <v>2182</v>
      </c>
      <c r="V353" s="110" t="s">
        <v>46</v>
      </c>
      <c r="W353" s="110">
        <v>365</v>
      </c>
      <c r="X353" s="280" t="s">
        <v>37</v>
      </c>
      <c r="Y353" s="280" t="s">
        <v>37</v>
      </c>
      <c r="Z353" s="280" t="s">
        <v>38</v>
      </c>
      <c r="AA353" s="280" t="s">
        <v>38</v>
      </c>
      <c r="AB353" s="280" t="s">
        <v>38</v>
      </c>
      <c r="AC353" s="280" t="s">
        <v>37</v>
      </c>
      <c r="AD353" s="281">
        <v>46518</v>
      </c>
      <c r="AE353" s="280" t="s">
        <v>39</v>
      </c>
    </row>
    <row r="354" spans="1:31">
      <c r="A354" s="3" t="s">
        <v>39</v>
      </c>
      <c r="B354" s="3">
        <v>8</v>
      </c>
      <c r="C354" s="3">
        <v>10</v>
      </c>
      <c r="D354" s="290" t="s">
        <v>275</v>
      </c>
      <c r="E354" s="574" t="s">
        <v>336</v>
      </c>
      <c r="F354" s="104" t="s">
        <v>337</v>
      </c>
      <c r="G354" s="105">
        <v>96</v>
      </c>
      <c r="H354" s="105"/>
      <c r="I354" s="105"/>
      <c r="J354" s="106">
        <v>46548</v>
      </c>
      <c r="K354" s="448">
        <v>364</v>
      </c>
      <c r="L354" s="105" t="s">
        <v>33</v>
      </c>
      <c r="M354" s="109">
        <v>0.99726027397260275</v>
      </c>
      <c r="N354" s="294" t="s">
        <v>2819</v>
      </c>
      <c r="O354" s="292"/>
      <c r="P354" s="110" t="s">
        <v>39</v>
      </c>
      <c r="Q354" s="111">
        <v>46183</v>
      </c>
      <c r="R354" s="112">
        <v>4320</v>
      </c>
      <c r="S354" s="112">
        <v>129600</v>
      </c>
      <c r="T354" s="116">
        <v>427.68</v>
      </c>
      <c r="U354" s="110">
        <v>2182</v>
      </c>
      <c r="V354" s="110" t="s">
        <v>46</v>
      </c>
      <c r="W354" s="110">
        <v>365</v>
      </c>
      <c r="X354" s="280" t="s">
        <v>37</v>
      </c>
      <c r="Y354" s="280" t="s">
        <v>37</v>
      </c>
      <c r="Z354" s="280" t="s">
        <v>38</v>
      </c>
      <c r="AA354" s="280" t="s">
        <v>38</v>
      </c>
      <c r="AB354" s="280" t="s">
        <v>38</v>
      </c>
      <c r="AC354" s="280" t="s">
        <v>37</v>
      </c>
      <c r="AD354" s="281">
        <v>46518</v>
      </c>
      <c r="AE354" s="280" t="s">
        <v>39</v>
      </c>
    </row>
    <row r="355" spans="1:31">
      <c r="A355" s="3" t="s">
        <v>39</v>
      </c>
      <c r="B355" s="3">
        <v>9</v>
      </c>
      <c r="C355" s="3">
        <v>10</v>
      </c>
      <c r="D355" s="290" t="s">
        <v>281</v>
      </c>
      <c r="E355" s="514" t="s">
        <v>336</v>
      </c>
      <c r="F355" s="104" t="s">
        <v>337</v>
      </c>
      <c r="G355" s="105">
        <v>88</v>
      </c>
      <c r="H355" s="105"/>
      <c r="I355" s="105"/>
      <c r="J355" s="106">
        <v>46548</v>
      </c>
      <c r="K355" s="448">
        <v>364</v>
      </c>
      <c r="L355" s="105" t="s">
        <v>33</v>
      </c>
      <c r="M355" s="109">
        <v>0.99726027397260275</v>
      </c>
      <c r="N355" s="294" t="s">
        <v>2819</v>
      </c>
      <c r="O355" s="515"/>
      <c r="P355" s="110" t="s">
        <v>39</v>
      </c>
      <c r="Q355" s="111">
        <v>46183</v>
      </c>
      <c r="R355" s="112">
        <v>3960</v>
      </c>
      <c r="S355" s="112">
        <v>118800</v>
      </c>
      <c r="T355" s="116">
        <v>392.04</v>
      </c>
      <c r="U355" s="110">
        <v>2182</v>
      </c>
      <c r="V355" s="110" t="s">
        <v>46</v>
      </c>
      <c r="W355" s="110">
        <v>365</v>
      </c>
      <c r="X355" s="280" t="s">
        <v>37</v>
      </c>
      <c r="Y355" s="280" t="s">
        <v>37</v>
      </c>
      <c r="Z355" s="280" t="s">
        <v>38</v>
      </c>
      <c r="AA355" s="280" t="s">
        <v>38</v>
      </c>
      <c r="AB355" s="280" t="s">
        <v>38</v>
      </c>
      <c r="AC355" s="280" t="s">
        <v>37</v>
      </c>
      <c r="AD355" s="281">
        <v>46518</v>
      </c>
      <c r="AE355" s="280" t="s">
        <v>39</v>
      </c>
    </row>
    <row r="356" spans="1:31">
      <c r="A356" s="3" t="s">
        <v>39</v>
      </c>
      <c r="B356" s="3">
        <v>10</v>
      </c>
      <c r="C356" s="3">
        <v>10</v>
      </c>
      <c r="D356" s="290" t="s">
        <v>464</v>
      </c>
      <c r="E356" s="521" t="s">
        <v>336</v>
      </c>
      <c r="F356" s="104" t="s">
        <v>337</v>
      </c>
      <c r="G356" s="105">
        <v>96</v>
      </c>
      <c r="H356" s="105"/>
      <c r="I356" s="105"/>
      <c r="J356" s="106">
        <v>46548</v>
      </c>
      <c r="K356" s="448">
        <v>364</v>
      </c>
      <c r="L356" s="105" t="s">
        <v>33</v>
      </c>
      <c r="M356" s="109">
        <v>0.99726027397260275</v>
      </c>
      <c r="N356" s="294"/>
      <c r="O356" s="292"/>
      <c r="P356" s="110" t="s">
        <v>39</v>
      </c>
      <c r="Q356" s="111">
        <v>46183</v>
      </c>
      <c r="R356" s="112">
        <v>4320</v>
      </c>
      <c r="S356" s="112">
        <v>129600</v>
      </c>
      <c r="T356" s="116">
        <v>427.68</v>
      </c>
      <c r="U356" s="110">
        <v>2182</v>
      </c>
      <c r="V356" s="110" t="s">
        <v>46</v>
      </c>
      <c r="W356" s="110">
        <v>365</v>
      </c>
      <c r="X356" s="280" t="s">
        <v>37</v>
      </c>
      <c r="Y356" s="280" t="s">
        <v>37</v>
      </c>
      <c r="Z356" s="280" t="s">
        <v>38</v>
      </c>
      <c r="AA356" s="280" t="s">
        <v>38</v>
      </c>
      <c r="AB356" s="280" t="s">
        <v>38</v>
      </c>
      <c r="AC356" s="280" t="s">
        <v>37</v>
      </c>
      <c r="AD356" s="281">
        <v>46518</v>
      </c>
      <c r="AE356" s="280" t="s">
        <v>39</v>
      </c>
    </row>
    <row r="357" spans="1:31">
      <c r="A357" s="3" t="s">
        <v>39</v>
      </c>
      <c r="B357" s="3">
        <v>11</v>
      </c>
      <c r="C357" s="3">
        <v>20</v>
      </c>
      <c r="D357" s="290" t="s">
        <v>506</v>
      </c>
      <c r="E357" s="521" t="s">
        <v>336</v>
      </c>
      <c r="F357" s="104" t="s">
        <v>337</v>
      </c>
      <c r="G357" s="105">
        <v>74</v>
      </c>
      <c r="H357" s="105"/>
      <c r="I357" s="105"/>
      <c r="J357" s="106">
        <v>46548</v>
      </c>
      <c r="K357" s="448">
        <v>364</v>
      </c>
      <c r="L357" s="105" t="s">
        <v>33</v>
      </c>
      <c r="M357" s="109">
        <v>0.99726027397260275</v>
      </c>
      <c r="N357" s="294"/>
      <c r="O357" s="522" t="s">
        <v>67</v>
      </c>
      <c r="P357" s="110" t="s">
        <v>35</v>
      </c>
      <c r="Q357" s="111">
        <v>46183</v>
      </c>
      <c r="R357" s="112">
        <v>3330</v>
      </c>
      <c r="S357" s="112">
        <v>99900</v>
      </c>
      <c r="T357" s="116">
        <v>329.67</v>
      </c>
      <c r="U357" s="110">
        <v>2182</v>
      </c>
      <c r="V357" s="110" t="s">
        <v>46</v>
      </c>
      <c r="W357" s="110">
        <v>365</v>
      </c>
      <c r="X357" s="280" t="s">
        <v>37</v>
      </c>
      <c r="Y357" s="280" t="s">
        <v>37</v>
      </c>
      <c r="Z357" s="280" t="s">
        <v>38</v>
      </c>
      <c r="AA357" s="280" t="s">
        <v>38</v>
      </c>
      <c r="AB357" s="280" t="s">
        <v>38</v>
      </c>
      <c r="AC357" s="280" t="s">
        <v>37</v>
      </c>
      <c r="AD357" s="281">
        <v>46518</v>
      </c>
      <c r="AE357" s="280" t="s">
        <v>39</v>
      </c>
    </row>
    <row r="358" spans="1:31">
      <c r="A358" s="3" t="s">
        <v>39</v>
      </c>
      <c r="B358" s="3">
        <v>12</v>
      </c>
      <c r="C358" s="3">
        <v>10</v>
      </c>
      <c r="D358" s="290" t="s">
        <v>273</v>
      </c>
      <c r="E358" s="521" t="s">
        <v>336</v>
      </c>
      <c r="F358" s="104" t="s">
        <v>337</v>
      </c>
      <c r="G358" s="105">
        <v>96</v>
      </c>
      <c r="H358" s="105"/>
      <c r="I358" s="105"/>
      <c r="J358" s="106">
        <v>46549</v>
      </c>
      <c r="K358" s="448">
        <v>365</v>
      </c>
      <c r="L358" s="105" t="s">
        <v>33</v>
      </c>
      <c r="M358" s="109">
        <v>1</v>
      </c>
      <c r="N358" s="294" t="s">
        <v>2819</v>
      </c>
      <c r="O358" s="292"/>
      <c r="P358" s="110" t="s">
        <v>39</v>
      </c>
      <c r="Q358" s="111">
        <v>46184</v>
      </c>
      <c r="R358" s="112">
        <v>4320</v>
      </c>
      <c r="S358" s="112">
        <v>129600</v>
      </c>
      <c r="T358" s="116">
        <v>427.68</v>
      </c>
      <c r="U358" s="110">
        <v>2182</v>
      </c>
      <c r="V358" s="110" t="s">
        <v>46</v>
      </c>
      <c r="W358" s="110">
        <v>365</v>
      </c>
      <c r="X358" s="280" t="s">
        <v>37</v>
      </c>
      <c r="Y358" s="280" t="s">
        <v>37</v>
      </c>
      <c r="Z358" s="280" t="s">
        <v>38</v>
      </c>
      <c r="AA358" s="280" t="s">
        <v>38</v>
      </c>
      <c r="AB358" s="280" t="s">
        <v>38</v>
      </c>
      <c r="AC358" s="280" t="s">
        <v>37</v>
      </c>
      <c r="AD358" s="281">
        <v>46519</v>
      </c>
      <c r="AE358" s="280" t="s">
        <v>39</v>
      </c>
    </row>
    <row r="359" spans="1:31">
      <c r="A359" s="3" t="s">
        <v>39</v>
      </c>
      <c r="B359" s="3">
        <v>13</v>
      </c>
      <c r="C359" s="3">
        <v>20</v>
      </c>
      <c r="D359" s="290" t="s">
        <v>461</v>
      </c>
      <c r="E359" s="574" t="s">
        <v>336</v>
      </c>
      <c r="F359" s="104" t="s">
        <v>337</v>
      </c>
      <c r="G359" s="105">
        <v>104</v>
      </c>
      <c r="H359" s="105"/>
      <c r="I359" s="105"/>
      <c r="J359" s="106">
        <v>46549</v>
      </c>
      <c r="K359" s="448">
        <v>365</v>
      </c>
      <c r="L359" s="105" t="s">
        <v>33</v>
      </c>
      <c r="M359" s="109">
        <v>1</v>
      </c>
      <c r="N359" s="294" t="s">
        <v>2819</v>
      </c>
      <c r="O359" s="292" t="s">
        <v>377</v>
      </c>
      <c r="P359" s="110" t="s">
        <v>35</v>
      </c>
      <c r="Q359" s="111">
        <v>46184</v>
      </c>
      <c r="R359" s="112">
        <v>4680</v>
      </c>
      <c r="S359" s="112">
        <v>140400</v>
      </c>
      <c r="T359" s="116">
        <v>463.32</v>
      </c>
      <c r="U359" s="110">
        <v>2182</v>
      </c>
      <c r="V359" s="110" t="s">
        <v>46</v>
      </c>
      <c r="W359" s="110">
        <v>365</v>
      </c>
      <c r="X359" s="280" t="s">
        <v>37</v>
      </c>
      <c r="Y359" s="280" t="s">
        <v>37</v>
      </c>
      <c r="Z359" s="280" t="s">
        <v>38</v>
      </c>
      <c r="AA359" s="280" t="s">
        <v>38</v>
      </c>
      <c r="AB359" s="280" t="s">
        <v>38</v>
      </c>
      <c r="AC359" s="280" t="s">
        <v>37</v>
      </c>
      <c r="AD359" s="281">
        <v>46519</v>
      </c>
      <c r="AE359" s="280" t="s">
        <v>39</v>
      </c>
    </row>
    <row r="360" spans="1:31">
      <c r="A360" s="3" t="s">
        <v>39</v>
      </c>
      <c r="B360" s="3">
        <v>14</v>
      </c>
      <c r="C360" s="3">
        <v>20</v>
      </c>
      <c r="D360" s="290" t="s">
        <v>413</v>
      </c>
      <c r="E360" s="574" t="s">
        <v>336</v>
      </c>
      <c r="F360" s="104" t="s">
        <v>337</v>
      </c>
      <c r="G360" s="105">
        <v>104</v>
      </c>
      <c r="H360" s="105"/>
      <c r="I360" s="105"/>
      <c r="J360" s="106">
        <v>46549</v>
      </c>
      <c r="K360" s="448">
        <v>365</v>
      </c>
      <c r="L360" s="105" t="s">
        <v>33</v>
      </c>
      <c r="M360" s="109">
        <v>1</v>
      </c>
      <c r="N360" s="294" t="s">
        <v>2819</v>
      </c>
      <c r="O360" s="292" t="s">
        <v>377</v>
      </c>
      <c r="P360" s="110" t="s">
        <v>35</v>
      </c>
      <c r="Q360" s="111">
        <v>46184</v>
      </c>
      <c r="R360" s="112">
        <v>4680</v>
      </c>
      <c r="S360" s="112">
        <v>140400</v>
      </c>
      <c r="T360" s="116">
        <v>463.32</v>
      </c>
      <c r="U360" s="110">
        <v>2182</v>
      </c>
      <c r="V360" s="110" t="s">
        <v>46</v>
      </c>
      <c r="W360" s="110">
        <v>365</v>
      </c>
      <c r="X360" s="280" t="s">
        <v>37</v>
      </c>
      <c r="Y360" s="280" t="s">
        <v>37</v>
      </c>
      <c r="Z360" s="280" t="s">
        <v>38</v>
      </c>
      <c r="AA360" s="280" t="s">
        <v>38</v>
      </c>
      <c r="AB360" s="280" t="s">
        <v>38</v>
      </c>
      <c r="AC360" s="280" t="s">
        <v>37</v>
      </c>
      <c r="AD360" s="281">
        <v>46519</v>
      </c>
      <c r="AE360" s="280" t="s">
        <v>39</v>
      </c>
    </row>
    <row r="361" spans="1:31">
      <c r="A361" s="3">
        <v>1</v>
      </c>
      <c r="B361" s="3">
        <v>1</v>
      </c>
      <c r="C361" s="3">
        <v>10</v>
      </c>
      <c r="D361" s="290" t="s">
        <v>2550</v>
      </c>
      <c r="E361" s="340" t="s">
        <v>339</v>
      </c>
      <c r="F361" s="104" t="s">
        <v>340</v>
      </c>
      <c r="G361" s="105">
        <v>2</v>
      </c>
      <c r="H361" s="105"/>
      <c r="I361" s="105"/>
      <c r="J361" s="106">
        <v>46286</v>
      </c>
      <c r="K361" s="448">
        <v>102</v>
      </c>
      <c r="L361" s="105" t="s">
        <v>171</v>
      </c>
      <c r="M361" s="109">
        <v>0.85</v>
      </c>
      <c r="N361" s="294"/>
      <c r="O361" s="460"/>
      <c r="P361" s="110" t="s">
        <v>39</v>
      </c>
      <c r="Q361" s="111">
        <v>46166</v>
      </c>
      <c r="R361" s="112">
        <v>176</v>
      </c>
      <c r="S361" s="112">
        <v>1056</v>
      </c>
      <c r="T361" s="116">
        <v>15.84</v>
      </c>
      <c r="U361" s="110">
        <v>21959</v>
      </c>
      <c r="V361" s="110" t="s">
        <v>36</v>
      </c>
      <c r="W361" s="110">
        <v>120</v>
      </c>
      <c r="X361" s="280" t="s">
        <v>37</v>
      </c>
      <c r="Y361" s="280" t="s">
        <v>37</v>
      </c>
      <c r="Z361" s="280" t="s">
        <v>38</v>
      </c>
      <c r="AA361" s="280" t="s">
        <v>38</v>
      </c>
      <c r="AB361" s="280" t="s">
        <v>38</v>
      </c>
      <c r="AC361" s="280" t="s">
        <v>37</v>
      </c>
      <c r="AD361" s="281">
        <v>46256</v>
      </c>
      <c r="AE361" s="280" t="s">
        <v>39</v>
      </c>
    </row>
    <row r="362" spans="1:31">
      <c r="A362" s="3">
        <v>1</v>
      </c>
      <c r="B362" s="3">
        <v>2</v>
      </c>
      <c r="C362" s="3">
        <v>10</v>
      </c>
      <c r="D362" s="290" t="s">
        <v>2736</v>
      </c>
      <c r="E362" s="291" t="s">
        <v>339</v>
      </c>
      <c r="F362" s="104" t="s">
        <v>340</v>
      </c>
      <c r="G362" s="105">
        <v>29</v>
      </c>
      <c r="H362" s="105"/>
      <c r="I362" s="105"/>
      <c r="J362" s="106">
        <v>46292</v>
      </c>
      <c r="K362" s="448">
        <v>108</v>
      </c>
      <c r="L362" s="105" t="s">
        <v>171</v>
      </c>
      <c r="M362" s="109">
        <v>0.9</v>
      </c>
      <c r="N362" s="343"/>
      <c r="O362" s="292"/>
      <c r="P362" s="110" t="s">
        <v>39</v>
      </c>
      <c r="Q362" s="111">
        <v>46172</v>
      </c>
      <c r="R362" s="112">
        <v>2552</v>
      </c>
      <c r="S362" s="112">
        <v>15312</v>
      </c>
      <c r="T362" s="116">
        <v>229.68</v>
      </c>
      <c r="U362" s="110">
        <v>21959</v>
      </c>
      <c r="V362" s="110" t="s">
        <v>36</v>
      </c>
      <c r="W362" s="110">
        <v>120</v>
      </c>
      <c r="X362" s="280" t="s">
        <v>37</v>
      </c>
      <c r="Y362" s="280" t="s">
        <v>37</v>
      </c>
      <c r="Z362" s="280" t="s">
        <v>38</v>
      </c>
      <c r="AA362" s="280" t="s">
        <v>38</v>
      </c>
      <c r="AB362" s="280" t="s">
        <v>38</v>
      </c>
      <c r="AC362" s="280" t="s">
        <v>37</v>
      </c>
      <c r="AD362" s="281">
        <v>46262</v>
      </c>
      <c r="AE362" s="280" t="s">
        <v>39</v>
      </c>
    </row>
    <row r="363" spans="1:31">
      <c r="A363" s="3">
        <v>1</v>
      </c>
      <c r="B363" s="3">
        <v>1</v>
      </c>
      <c r="C363" s="3">
        <v>20</v>
      </c>
      <c r="D363" s="290" t="s">
        <v>61</v>
      </c>
      <c r="E363" s="335" t="s">
        <v>342</v>
      </c>
      <c r="F363" s="104" t="s">
        <v>343</v>
      </c>
      <c r="G363" s="105">
        <v>8</v>
      </c>
      <c r="H363" s="105"/>
      <c r="I363" s="105"/>
      <c r="J363" s="106">
        <v>46390</v>
      </c>
      <c r="K363" s="448">
        <v>206</v>
      </c>
      <c r="L363" s="105" t="s">
        <v>33</v>
      </c>
      <c r="M363" s="109">
        <v>0.76296296296296295</v>
      </c>
      <c r="N363" s="343"/>
      <c r="O363" s="105" t="s">
        <v>62</v>
      </c>
      <c r="P363" s="110" t="s">
        <v>35</v>
      </c>
      <c r="Q363" s="111">
        <v>46120</v>
      </c>
      <c r="R363" s="112">
        <v>2000</v>
      </c>
      <c r="S363" s="112">
        <v>24000</v>
      </c>
      <c r="T363" s="116">
        <v>79.2</v>
      </c>
      <c r="U363" s="110">
        <v>22006</v>
      </c>
      <c r="V363" s="110" t="s">
        <v>42</v>
      </c>
      <c r="W363" s="110">
        <v>270</v>
      </c>
      <c r="X363" s="280" t="s">
        <v>37</v>
      </c>
      <c r="Y363" s="280" t="s">
        <v>37</v>
      </c>
      <c r="Z363" s="280" t="s">
        <v>38</v>
      </c>
      <c r="AA363" s="280" t="s">
        <v>38</v>
      </c>
      <c r="AB363" s="280" t="s">
        <v>38</v>
      </c>
      <c r="AC363" s="280" t="s">
        <v>37</v>
      </c>
      <c r="AD363" s="281">
        <v>46360</v>
      </c>
      <c r="AE363" s="280" t="s">
        <v>39</v>
      </c>
    </row>
    <row r="364" spans="1:31">
      <c r="A364" s="3">
        <v>1</v>
      </c>
      <c r="B364" s="3">
        <v>2</v>
      </c>
      <c r="C364" s="3">
        <v>20</v>
      </c>
      <c r="D364" s="290" t="s">
        <v>61</v>
      </c>
      <c r="E364" s="355" t="s">
        <v>342</v>
      </c>
      <c r="F364" s="104" t="s">
        <v>343</v>
      </c>
      <c r="G364" s="105">
        <v>4</v>
      </c>
      <c r="H364" s="105">
        <v>338</v>
      </c>
      <c r="I364" s="105"/>
      <c r="J364" s="106">
        <v>46391</v>
      </c>
      <c r="K364" s="448">
        <v>207</v>
      </c>
      <c r="L364" s="105" t="s">
        <v>33</v>
      </c>
      <c r="M364" s="109">
        <v>0.76666666666666672</v>
      </c>
      <c r="N364" s="343"/>
      <c r="O364" s="292" t="s">
        <v>62</v>
      </c>
      <c r="P364" s="110" t="s">
        <v>35</v>
      </c>
      <c r="Q364" s="111">
        <v>46121</v>
      </c>
      <c r="R364" s="112">
        <v>1338</v>
      </c>
      <c r="S364" s="112">
        <v>16056</v>
      </c>
      <c r="T364" s="116">
        <v>52.9848</v>
      </c>
      <c r="U364" s="110">
        <v>22006</v>
      </c>
      <c r="V364" s="110" t="s">
        <v>42</v>
      </c>
      <c r="W364" s="110">
        <v>270</v>
      </c>
      <c r="X364" s="280" t="s">
        <v>37</v>
      </c>
      <c r="Y364" s="280" t="s">
        <v>37</v>
      </c>
      <c r="Z364" s="280" t="s">
        <v>38</v>
      </c>
      <c r="AA364" s="280" t="s">
        <v>38</v>
      </c>
      <c r="AB364" s="280" t="s">
        <v>38</v>
      </c>
      <c r="AC364" s="280" t="s">
        <v>37</v>
      </c>
      <c r="AD364" s="281">
        <v>46361</v>
      </c>
      <c r="AE364" s="280" t="s">
        <v>39</v>
      </c>
    </row>
    <row r="365" spans="1:31">
      <c r="A365" s="3" t="s">
        <v>39</v>
      </c>
      <c r="B365" s="3">
        <v>3</v>
      </c>
      <c r="C365" s="3">
        <v>10</v>
      </c>
      <c r="D365" s="290" t="s">
        <v>2731</v>
      </c>
      <c r="E365" s="303" t="s">
        <v>342</v>
      </c>
      <c r="F365" s="104" t="s">
        <v>343</v>
      </c>
      <c r="G365" s="361">
        <v>54</v>
      </c>
      <c r="H365" s="105"/>
      <c r="I365" s="105"/>
      <c r="J365" s="106">
        <v>46454</v>
      </c>
      <c r="K365" s="448">
        <v>270</v>
      </c>
      <c r="L365" s="105" t="s">
        <v>33</v>
      </c>
      <c r="M365" s="109">
        <v>1</v>
      </c>
      <c r="N365" s="294" t="s">
        <v>2819</v>
      </c>
      <c r="O365" s="460"/>
      <c r="P365" s="110" t="s">
        <v>39</v>
      </c>
      <c r="Q365" s="111">
        <v>46184</v>
      </c>
      <c r="R365" s="112">
        <v>13500</v>
      </c>
      <c r="S365" s="112">
        <v>162000</v>
      </c>
      <c r="T365" s="116">
        <v>534.6</v>
      </c>
      <c r="U365" s="110">
        <v>22006</v>
      </c>
      <c r="V365" s="110" t="s">
        <v>42</v>
      </c>
      <c r="W365" s="110">
        <v>270</v>
      </c>
      <c r="X365" s="280" t="s">
        <v>37</v>
      </c>
      <c r="Y365" s="280" t="s">
        <v>37</v>
      </c>
      <c r="Z365" s="280" t="s">
        <v>38</v>
      </c>
      <c r="AA365" s="280" t="s">
        <v>38</v>
      </c>
      <c r="AB365" s="280" t="s">
        <v>38</v>
      </c>
      <c r="AC365" s="280" t="s">
        <v>37</v>
      </c>
      <c r="AD365" s="281">
        <v>46424</v>
      </c>
      <c r="AE365" s="280" t="s">
        <v>39</v>
      </c>
    </row>
    <row r="366" spans="1:31">
      <c r="A366" s="3" t="s">
        <v>39</v>
      </c>
      <c r="B366" s="3">
        <v>4</v>
      </c>
      <c r="C366" s="3">
        <v>10</v>
      </c>
      <c r="D366" s="290" t="s">
        <v>2751</v>
      </c>
      <c r="E366" s="574" t="s">
        <v>342</v>
      </c>
      <c r="F366" s="104" t="s">
        <v>343</v>
      </c>
      <c r="G366" s="105">
        <v>54</v>
      </c>
      <c r="H366" s="105"/>
      <c r="I366" s="105"/>
      <c r="J366" s="106">
        <v>46454</v>
      </c>
      <c r="K366" s="448">
        <v>270</v>
      </c>
      <c r="L366" s="105" t="s">
        <v>33</v>
      </c>
      <c r="M366" s="109">
        <v>1</v>
      </c>
      <c r="N366" s="294" t="s">
        <v>2819</v>
      </c>
      <c r="O366" s="292"/>
      <c r="P366" s="110" t="s">
        <v>39</v>
      </c>
      <c r="Q366" s="111">
        <v>46184</v>
      </c>
      <c r="R366" s="112">
        <v>13500</v>
      </c>
      <c r="S366" s="112">
        <v>162000</v>
      </c>
      <c r="T366" s="116">
        <v>534.6</v>
      </c>
      <c r="U366" s="110">
        <v>22006</v>
      </c>
      <c r="V366" s="110" t="s">
        <v>42</v>
      </c>
      <c r="W366" s="110">
        <v>270</v>
      </c>
      <c r="X366" s="280" t="s">
        <v>37</v>
      </c>
      <c r="Y366" s="280" t="s">
        <v>37</v>
      </c>
      <c r="Z366" s="280" t="s">
        <v>38</v>
      </c>
      <c r="AA366" s="280" t="s">
        <v>38</v>
      </c>
      <c r="AB366" s="280" t="s">
        <v>38</v>
      </c>
      <c r="AC366" s="280" t="s">
        <v>37</v>
      </c>
      <c r="AD366" s="281">
        <v>46424</v>
      </c>
      <c r="AE366" s="280" t="s">
        <v>39</v>
      </c>
    </row>
    <row r="367" spans="1:31">
      <c r="A367" s="3">
        <v>1</v>
      </c>
      <c r="B367" s="3">
        <v>1</v>
      </c>
      <c r="C367" s="3">
        <v>10</v>
      </c>
      <c r="D367" s="290" t="s">
        <v>2703</v>
      </c>
      <c r="E367" s="336" t="s">
        <v>936</v>
      </c>
      <c r="F367" s="104" t="s">
        <v>2787</v>
      </c>
      <c r="G367" s="105">
        <v>13</v>
      </c>
      <c r="H367" s="105"/>
      <c r="I367" s="105"/>
      <c r="J367" s="106">
        <v>46337</v>
      </c>
      <c r="K367" s="448">
        <v>153</v>
      </c>
      <c r="L367" s="105" t="s">
        <v>33</v>
      </c>
      <c r="M367" s="109">
        <v>0.85</v>
      </c>
      <c r="N367" s="294" t="s">
        <v>2725</v>
      </c>
      <c r="O367" s="292"/>
      <c r="P367" s="110" t="s">
        <v>39</v>
      </c>
      <c r="Q367" s="111">
        <v>46157</v>
      </c>
      <c r="R367" s="112">
        <v>7800</v>
      </c>
      <c r="S367" s="112">
        <v>46800</v>
      </c>
      <c r="T367" s="116">
        <v>125.892</v>
      </c>
      <c r="U367" s="110">
        <v>22102</v>
      </c>
      <c r="V367" s="110" t="s">
        <v>42</v>
      </c>
      <c r="W367" s="110">
        <v>180</v>
      </c>
      <c r="X367" s="280" t="s">
        <v>37</v>
      </c>
      <c r="Y367" s="280" t="s">
        <v>37</v>
      </c>
      <c r="Z367" s="280" t="s">
        <v>38</v>
      </c>
      <c r="AA367" s="280" t="s">
        <v>38</v>
      </c>
      <c r="AB367" s="280" t="s">
        <v>38</v>
      </c>
      <c r="AC367" s="280" t="s">
        <v>37</v>
      </c>
      <c r="AD367" s="281">
        <v>46307</v>
      </c>
      <c r="AE367" s="280" t="s">
        <v>39</v>
      </c>
    </row>
    <row r="368" spans="1:31">
      <c r="A368" s="3">
        <v>1</v>
      </c>
      <c r="B368" s="3">
        <v>2</v>
      </c>
      <c r="C368" s="3">
        <v>10</v>
      </c>
      <c r="D368" s="290" t="s">
        <v>56</v>
      </c>
      <c r="E368" s="303" t="s">
        <v>936</v>
      </c>
      <c r="F368" s="104" t="s">
        <v>2787</v>
      </c>
      <c r="G368" s="105">
        <v>15</v>
      </c>
      <c r="H368" s="105"/>
      <c r="I368" s="105"/>
      <c r="J368" s="106">
        <v>46356</v>
      </c>
      <c r="K368" s="448">
        <v>172</v>
      </c>
      <c r="L368" s="105" t="s">
        <v>33</v>
      </c>
      <c r="M368" s="109">
        <v>0.9555555555555556</v>
      </c>
      <c r="N368" s="294" t="s">
        <v>2839</v>
      </c>
      <c r="O368" s="292"/>
      <c r="P368" s="110" t="s">
        <v>39</v>
      </c>
      <c r="Q368" s="111">
        <v>46176</v>
      </c>
      <c r="R368" s="112">
        <v>9000</v>
      </c>
      <c r="S368" s="112">
        <v>54000</v>
      </c>
      <c r="T368" s="116">
        <v>145.26</v>
      </c>
      <c r="U368" s="110">
        <v>22102</v>
      </c>
      <c r="V368" s="110" t="s">
        <v>42</v>
      </c>
      <c r="W368" s="110">
        <v>180</v>
      </c>
      <c r="X368" s="280" t="s">
        <v>37</v>
      </c>
      <c r="Y368" s="280" t="s">
        <v>37</v>
      </c>
      <c r="Z368" s="280" t="s">
        <v>38</v>
      </c>
      <c r="AA368" s="280" t="s">
        <v>38</v>
      </c>
      <c r="AB368" s="280" t="s">
        <v>38</v>
      </c>
      <c r="AC368" s="280" t="s">
        <v>37</v>
      </c>
      <c r="AD368" s="281">
        <v>46326</v>
      </c>
      <c r="AE368" s="280" t="s">
        <v>39</v>
      </c>
    </row>
    <row r="369" spans="1:31">
      <c r="A369" s="3">
        <v>1</v>
      </c>
      <c r="B369" s="3">
        <v>1</v>
      </c>
      <c r="C369" s="3">
        <v>20</v>
      </c>
      <c r="D369" s="290" t="s">
        <v>61</v>
      </c>
      <c r="E369" s="506" t="s">
        <v>350</v>
      </c>
      <c r="F369" s="104" t="s">
        <v>351</v>
      </c>
      <c r="G369" s="105">
        <v>3</v>
      </c>
      <c r="H369" s="105"/>
      <c r="I369" s="105"/>
      <c r="J369" s="106">
        <v>46348</v>
      </c>
      <c r="K369" s="448">
        <v>164</v>
      </c>
      <c r="L369" s="105" t="s">
        <v>33</v>
      </c>
      <c r="M369" s="109">
        <v>0.91111111111111109</v>
      </c>
      <c r="N369" s="343"/>
      <c r="O369" s="460" t="s">
        <v>62</v>
      </c>
      <c r="P369" s="110" t="s">
        <v>35</v>
      </c>
      <c r="Q369" s="111">
        <v>46168</v>
      </c>
      <c r="R369" s="112">
        <v>1800</v>
      </c>
      <c r="S369" s="112">
        <v>10800</v>
      </c>
      <c r="T369" s="116">
        <v>29.052</v>
      </c>
      <c r="U369" s="110">
        <v>22135</v>
      </c>
      <c r="V369" s="110" t="s">
        <v>42</v>
      </c>
      <c r="W369" s="110">
        <v>180</v>
      </c>
      <c r="X369" s="280" t="s">
        <v>37</v>
      </c>
      <c r="Y369" s="280" t="s">
        <v>37</v>
      </c>
      <c r="Z369" s="280" t="s">
        <v>38</v>
      </c>
      <c r="AA369" s="280" t="s">
        <v>38</v>
      </c>
      <c r="AB369" s="280" t="s">
        <v>38</v>
      </c>
      <c r="AC369" s="280" t="s">
        <v>37</v>
      </c>
      <c r="AD369" s="281">
        <v>46318</v>
      </c>
      <c r="AE369" s="280" t="s">
        <v>39</v>
      </c>
    </row>
    <row r="370" spans="1:31">
      <c r="A370" s="3">
        <v>1</v>
      </c>
      <c r="B370" s="3">
        <v>1</v>
      </c>
      <c r="C370" s="3">
        <v>20</v>
      </c>
      <c r="D370" s="290" t="s">
        <v>61</v>
      </c>
      <c r="E370" s="312" t="s">
        <v>352</v>
      </c>
      <c r="F370" s="104" t="s">
        <v>353</v>
      </c>
      <c r="G370" s="105"/>
      <c r="H370" s="105">
        <v>3</v>
      </c>
      <c r="I370" s="105"/>
      <c r="J370" s="106">
        <v>46222</v>
      </c>
      <c r="K370" s="448">
        <v>38</v>
      </c>
      <c r="L370" s="105" t="s">
        <v>215</v>
      </c>
      <c r="M370" s="109">
        <v>0.6333333333333333</v>
      </c>
      <c r="N370" s="343"/>
      <c r="O370" s="292" t="s">
        <v>34</v>
      </c>
      <c r="P370" s="110" t="s">
        <v>35</v>
      </c>
      <c r="Q370" s="111">
        <v>46162</v>
      </c>
      <c r="R370" s="112">
        <v>3</v>
      </c>
      <c r="S370" s="112">
        <v>3</v>
      </c>
      <c r="T370" s="116">
        <v>8.9999999999999998E-4</v>
      </c>
      <c r="U370" s="110">
        <v>22202</v>
      </c>
      <c r="V370" s="110" t="s">
        <v>354</v>
      </c>
      <c r="W370" s="110">
        <v>60</v>
      </c>
      <c r="X370" s="280" t="s">
        <v>37</v>
      </c>
      <c r="Y370" s="280" t="s">
        <v>37</v>
      </c>
      <c r="Z370" s="280" t="s">
        <v>37</v>
      </c>
      <c r="AA370" s="280" t="s">
        <v>38</v>
      </c>
      <c r="AB370" s="280" t="s">
        <v>38</v>
      </c>
      <c r="AC370" s="280" t="s">
        <v>37</v>
      </c>
      <c r="AD370" s="281">
        <v>46207</v>
      </c>
      <c r="AE370" s="280" t="s">
        <v>39</v>
      </c>
    </row>
    <row r="371" spans="1:31">
      <c r="A371" s="3">
        <v>1</v>
      </c>
      <c r="B371" s="3">
        <v>2</v>
      </c>
      <c r="C371" s="3">
        <v>20</v>
      </c>
      <c r="D371" s="290" t="s">
        <v>61</v>
      </c>
      <c r="E371" s="317" t="s">
        <v>352</v>
      </c>
      <c r="F371" s="104" t="s">
        <v>353</v>
      </c>
      <c r="G371" s="105"/>
      <c r="H371" s="105">
        <v>2</v>
      </c>
      <c r="I371" s="105"/>
      <c r="J371" s="266">
        <v>46222</v>
      </c>
      <c r="K371" s="448">
        <v>38</v>
      </c>
      <c r="L371" s="105" t="s">
        <v>215</v>
      </c>
      <c r="M371" s="109">
        <v>0.6333333333333333</v>
      </c>
      <c r="N371" s="343"/>
      <c r="O371" s="460" t="s">
        <v>34</v>
      </c>
      <c r="P371" s="110" t="s">
        <v>35</v>
      </c>
      <c r="Q371" s="111">
        <v>46162</v>
      </c>
      <c r="R371" s="112">
        <v>2</v>
      </c>
      <c r="S371" s="112">
        <v>2</v>
      </c>
      <c r="T371" s="116">
        <v>5.9999999999999995E-4</v>
      </c>
      <c r="U371" s="110">
        <v>22202</v>
      </c>
      <c r="V371" s="110" t="s">
        <v>354</v>
      </c>
      <c r="W371" s="110">
        <v>60</v>
      </c>
      <c r="X371" s="280" t="s">
        <v>37</v>
      </c>
      <c r="Y371" s="280" t="s">
        <v>37</v>
      </c>
      <c r="Z371" s="280" t="s">
        <v>37</v>
      </c>
      <c r="AA371" s="280" t="s">
        <v>38</v>
      </c>
      <c r="AB371" s="280" t="s">
        <v>38</v>
      </c>
      <c r="AC371" s="280" t="s">
        <v>37</v>
      </c>
      <c r="AD371" s="281">
        <v>46207</v>
      </c>
      <c r="AE371" s="280" t="s">
        <v>39</v>
      </c>
    </row>
    <row r="372" spans="1:31">
      <c r="A372" s="3">
        <v>1</v>
      </c>
      <c r="B372" s="3">
        <v>1</v>
      </c>
      <c r="C372" s="3">
        <v>10</v>
      </c>
      <c r="D372" s="290" t="s">
        <v>2573</v>
      </c>
      <c r="E372" s="318" t="s">
        <v>356</v>
      </c>
      <c r="F372" s="104" t="s">
        <v>357</v>
      </c>
      <c r="G372" s="105">
        <v>2</v>
      </c>
      <c r="H372" s="105"/>
      <c r="I372" s="105"/>
      <c r="J372" s="106">
        <v>46260</v>
      </c>
      <c r="K372" s="448">
        <v>76</v>
      </c>
      <c r="L372" s="105" t="s">
        <v>312</v>
      </c>
      <c r="M372" s="109">
        <v>0.84444444444444444</v>
      </c>
      <c r="N372" s="343"/>
      <c r="O372" s="460"/>
      <c r="P372" s="110" t="s">
        <v>39</v>
      </c>
      <c r="Q372" s="111">
        <v>46170</v>
      </c>
      <c r="R372" s="112">
        <v>192</v>
      </c>
      <c r="S372" s="112">
        <v>4608</v>
      </c>
      <c r="T372" s="116">
        <v>15.2064</v>
      </c>
      <c r="U372" s="110">
        <v>2222</v>
      </c>
      <c r="V372" s="110" t="s">
        <v>36</v>
      </c>
      <c r="W372" s="110">
        <v>90</v>
      </c>
      <c r="X372" s="280" t="s">
        <v>37</v>
      </c>
      <c r="Y372" s="280" t="s">
        <v>37</v>
      </c>
      <c r="Z372" s="280" t="s">
        <v>38</v>
      </c>
      <c r="AA372" s="280" t="s">
        <v>38</v>
      </c>
      <c r="AB372" s="280" t="s">
        <v>38</v>
      </c>
      <c r="AC372" s="280" t="s">
        <v>37</v>
      </c>
      <c r="AD372" s="281">
        <v>46230</v>
      </c>
      <c r="AE372" s="280" t="s">
        <v>39</v>
      </c>
    </row>
    <row r="373" spans="1:31">
      <c r="A373" s="3">
        <v>1</v>
      </c>
      <c r="B373" s="3">
        <v>2</v>
      </c>
      <c r="C373" s="3">
        <v>10</v>
      </c>
      <c r="D373" s="290" t="s">
        <v>2577</v>
      </c>
      <c r="E373" s="303" t="s">
        <v>356</v>
      </c>
      <c r="F373" s="104" t="s">
        <v>357</v>
      </c>
      <c r="G373" s="105">
        <v>23</v>
      </c>
      <c r="H373" s="105"/>
      <c r="I373" s="105"/>
      <c r="J373" s="106">
        <v>46260</v>
      </c>
      <c r="K373" s="448">
        <v>76</v>
      </c>
      <c r="L373" s="105" t="s">
        <v>312</v>
      </c>
      <c r="M373" s="109">
        <v>0.84444444444444444</v>
      </c>
      <c r="N373" s="343"/>
      <c r="O373" s="105"/>
      <c r="P373" s="110" t="s">
        <v>39</v>
      </c>
      <c r="Q373" s="111">
        <v>46170</v>
      </c>
      <c r="R373" s="112">
        <v>2208</v>
      </c>
      <c r="S373" s="112">
        <v>52992</v>
      </c>
      <c r="T373" s="116">
        <v>174.87360000000001</v>
      </c>
      <c r="U373" s="110">
        <v>2222</v>
      </c>
      <c r="V373" s="110" t="s">
        <v>36</v>
      </c>
      <c r="W373" s="110">
        <v>90</v>
      </c>
      <c r="X373" s="280" t="s">
        <v>37</v>
      </c>
      <c r="Y373" s="280" t="s">
        <v>37</v>
      </c>
      <c r="Z373" s="280" t="s">
        <v>38</v>
      </c>
      <c r="AA373" s="280" t="s">
        <v>38</v>
      </c>
      <c r="AB373" s="280" t="s">
        <v>38</v>
      </c>
      <c r="AC373" s="280" t="s">
        <v>37</v>
      </c>
      <c r="AD373" s="281">
        <v>46230</v>
      </c>
      <c r="AE373" s="280" t="s">
        <v>39</v>
      </c>
    </row>
    <row r="374" spans="1:31">
      <c r="A374" s="3" t="s">
        <v>39</v>
      </c>
      <c r="B374" s="3">
        <v>3</v>
      </c>
      <c r="C374" s="3">
        <v>10</v>
      </c>
      <c r="D374" s="290" t="s">
        <v>2531</v>
      </c>
      <c r="E374" s="291" t="s">
        <v>356</v>
      </c>
      <c r="F374" s="104" t="s">
        <v>357</v>
      </c>
      <c r="G374" s="105">
        <v>12</v>
      </c>
      <c r="H374" s="105"/>
      <c r="I374" s="105"/>
      <c r="J374" s="106">
        <v>46261</v>
      </c>
      <c r="K374" s="448">
        <v>77</v>
      </c>
      <c r="L374" s="105" t="s">
        <v>312</v>
      </c>
      <c r="M374" s="109">
        <v>0.85555555555555551</v>
      </c>
      <c r="N374" s="294"/>
      <c r="O374" s="292"/>
      <c r="P374" s="110" t="s">
        <v>39</v>
      </c>
      <c r="Q374" s="111">
        <v>46171</v>
      </c>
      <c r="R374" s="112">
        <v>1152</v>
      </c>
      <c r="S374" s="112">
        <v>27648</v>
      </c>
      <c r="T374" s="116">
        <v>91.238399999999999</v>
      </c>
      <c r="U374" s="110">
        <v>2222</v>
      </c>
      <c r="V374" s="110" t="s">
        <v>36</v>
      </c>
      <c r="W374" s="110">
        <v>90</v>
      </c>
      <c r="X374" s="280" t="s">
        <v>37</v>
      </c>
      <c r="Y374" s="280" t="s">
        <v>37</v>
      </c>
      <c r="Z374" s="280" t="s">
        <v>38</v>
      </c>
      <c r="AA374" s="280" t="s">
        <v>38</v>
      </c>
      <c r="AB374" s="280" t="s">
        <v>38</v>
      </c>
      <c r="AC374" s="280" t="s">
        <v>37</v>
      </c>
      <c r="AD374" s="281">
        <v>46231</v>
      </c>
      <c r="AE374" s="280" t="s">
        <v>39</v>
      </c>
    </row>
    <row r="375" spans="1:31">
      <c r="A375" s="3" t="s">
        <v>39</v>
      </c>
      <c r="B375" s="3">
        <v>4</v>
      </c>
      <c r="C375" s="3">
        <v>10</v>
      </c>
      <c r="D375" s="290" t="s">
        <v>2532</v>
      </c>
      <c r="E375" s="324" t="s">
        <v>356</v>
      </c>
      <c r="F375" s="104" t="s">
        <v>357</v>
      </c>
      <c r="G375" s="105">
        <v>24</v>
      </c>
      <c r="H375" s="105"/>
      <c r="I375" s="105"/>
      <c r="J375" s="106">
        <v>46261</v>
      </c>
      <c r="K375" s="448">
        <v>77</v>
      </c>
      <c r="L375" s="105" t="s">
        <v>312</v>
      </c>
      <c r="M375" s="109">
        <v>0.85555555555555551</v>
      </c>
      <c r="N375" s="294"/>
      <c r="O375" s="292"/>
      <c r="P375" s="110" t="s">
        <v>39</v>
      </c>
      <c r="Q375" s="111">
        <v>46171</v>
      </c>
      <c r="R375" s="112">
        <v>2304</v>
      </c>
      <c r="S375" s="112">
        <v>55296</v>
      </c>
      <c r="T375" s="116">
        <v>182.4768</v>
      </c>
      <c r="U375" s="110">
        <v>2222</v>
      </c>
      <c r="V375" s="110" t="s">
        <v>36</v>
      </c>
      <c r="W375" s="110">
        <v>90</v>
      </c>
      <c r="X375" s="280" t="s">
        <v>37</v>
      </c>
      <c r="Y375" s="280" t="s">
        <v>37</v>
      </c>
      <c r="Z375" s="280" t="s">
        <v>38</v>
      </c>
      <c r="AA375" s="280" t="s">
        <v>38</v>
      </c>
      <c r="AB375" s="280" t="s">
        <v>38</v>
      </c>
      <c r="AC375" s="280" t="s">
        <v>37</v>
      </c>
      <c r="AD375" s="281">
        <v>46231</v>
      </c>
      <c r="AE375" s="280" t="s">
        <v>39</v>
      </c>
    </row>
    <row r="376" spans="1:31">
      <c r="A376" s="3" t="s">
        <v>39</v>
      </c>
      <c r="B376" s="3">
        <v>5</v>
      </c>
      <c r="C376" s="3">
        <v>10</v>
      </c>
      <c r="D376" s="499" t="s">
        <v>2548</v>
      </c>
      <c r="E376" s="291" t="s">
        <v>356</v>
      </c>
      <c r="F376" s="104" t="s">
        <v>357</v>
      </c>
      <c r="G376" s="105">
        <v>2</v>
      </c>
      <c r="H376" s="105"/>
      <c r="I376" s="105"/>
      <c r="J376" s="106">
        <v>46261</v>
      </c>
      <c r="K376" s="500">
        <v>77</v>
      </c>
      <c r="L376" s="105" t="s">
        <v>312</v>
      </c>
      <c r="M376" s="109">
        <v>0.85555555555555551</v>
      </c>
      <c r="N376" s="501"/>
      <c r="O376" s="105"/>
      <c r="P376" s="110" t="s">
        <v>39</v>
      </c>
      <c r="Q376" s="111">
        <v>46171</v>
      </c>
      <c r="R376" s="112">
        <v>192</v>
      </c>
      <c r="S376" s="112">
        <v>4608</v>
      </c>
      <c r="T376" s="116">
        <v>15.2064</v>
      </c>
      <c r="U376" s="110">
        <v>2222</v>
      </c>
      <c r="V376" s="110" t="s">
        <v>36</v>
      </c>
      <c r="W376" s="110">
        <v>90</v>
      </c>
      <c r="X376" s="280" t="s">
        <v>37</v>
      </c>
      <c r="Y376" s="280" t="s">
        <v>37</v>
      </c>
      <c r="Z376" s="280" t="s">
        <v>38</v>
      </c>
      <c r="AA376" s="280" t="s">
        <v>38</v>
      </c>
      <c r="AB376" s="280" t="s">
        <v>38</v>
      </c>
      <c r="AC376" s="280" t="s">
        <v>37</v>
      </c>
      <c r="AD376" s="281">
        <v>46231</v>
      </c>
      <c r="AE376" s="280" t="s">
        <v>39</v>
      </c>
    </row>
    <row r="377" spans="1:31">
      <c r="A377" s="3" t="s">
        <v>39</v>
      </c>
      <c r="B377" s="3">
        <v>6</v>
      </c>
      <c r="C377" s="3">
        <v>10</v>
      </c>
      <c r="D377" s="290" t="s">
        <v>2551</v>
      </c>
      <c r="E377" s="353" t="s">
        <v>356</v>
      </c>
      <c r="F377" s="104" t="s">
        <v>357</v>
      </c>
      <c r="G377" s="105">
        <v>4</v>
      </c>
      <c r="H377" s="105"/>
      <c r="I377" s="105"/>
      <c r="J377" s="106">
        <v>46261</v>
      </c>
      <c r="K377" s="448">
        <v>77</v>
      </c>
      <c r="L377" s="105" t="s">
        <v>312</v>
      </c>
      <c r="M377" s="109">
        <v>0.85555555555555551</v>
      </c>
      <c r="N377" s="294" t="s">
        <v>2805</v>
      </c>
      <c r="O377" s="292"/>
      <c r="P377" s="110" t="s">
        <v>39</v>
      </c>
      <c r="Q377" s="111">
        <v>46171</v>
      </c>
      <c r="R377" s="112">
        <v>384</v>
      </c>
      <c r="S377" s="112">
        <v>9216</v>
      </c>
      <c r="T377" s="116">
        <v>30.412800000000001</v>
      </c>
      <c r="U377" s="110">
        <v>2222</v>
      </c>
      <c r="V377" s="110" t="s">
        <v>36</v>
      </c>
      <c r="W377" s="110">
        <v>90</v>
      </c>
      <c r="X377" s="280" t="s">
        <v>37</v>
      </c>
      <c r="Y377" s="280" t="s">
        <v>37</v>
      </c>
      <c r="Z377" s="280" t="s">
        <v>38</v>
      </c>
      <c r="AA377" s="280" t="s">
        <v>38</v>
      </c>
      <c r="AB377" s="280" t="s">
        <v>38</v>
      </c>
      <c r="AC377" s="280" t="s">
        <v>37</v>
      </c>
      <c r="AD377" s="281">
        <v>46231</v>
      </c>
      <c r="AE377" s="280" t="s">
        <v>39</v>
      </c>
    </row>
    <row r="378" spans="1:31">
      <c r="A378" s="3" t="s">
        <v>39</v>
      </c>
      <c r="B378" s="3">
        <v>7</v>
      </c>
      <c r="C378" s="3">
        <v>10</v>
      </c>
      <c r="D378" s="290" t="s">
        <v>2578</v>
      </c>
      <c r="E378" s="303" t="s">
        <v>356</v>
      </c>
      <c r="F378" s="104" t="s">
        <v>357</v>
      </c>
      <c r="G378" s="105">
        <v>16</v>
      </c>
      <c r="H378" s="105"/>
      <c r="I378" s="105"/>
      <c r="J378" s="106">
        <v>46261</v>
      </c>
      <c r="K378" s="448">
        <v>77</v>
      </c>
      <c r="L378" s="105" t="s">
        <v>312</v>
      </c>
      <c r="M378" s="109">
        <v>0.85555555555555551</v>
      </c>
      <c r="N378" s="343"/>
      <c r="O378" s="466"/>
      <c r="P378" s="110" t="s">
        <v>39</v>
      </c>
      <c r="Q378" s="111">
        <v>46171</v>
      </c>
      <c r="R378" s="112">
        <v>1536</v>
      </c>
      <c r="S378" s="112">
        <v>36864</v>
      </c>
      <c r="T378" s="116">
        <v>121.6512</v>
      </c>
      <c r="U378" s="110">
        <v>2222</v>
      </c>
      <c r="V378" s="110" t="s">
        <v>36</v>
      </c>
      <c r="W378" s="110">
        <v>90</v>
      </c>
      <c r="X378" s="280" t="s">
        <v>37</v>
      </c>
      <c r="Y378" s="280" t="s">
        <v>37</v>
      </c>
      <c r="Z378" s="280" t="s">
        <v>38</v>
      </c>
      <c r="AA378" s="280" t="s">
        <v>38</v>
      </c>
      <c r="AB378" s="280" t="s">
        <v>38</v>
      </c>
      <c r="AC378" s="280" t="s">
        <v>37</v>
      </c>
      <c r="AD378" s="281">
        <v>46231</v>
      </c>
      <c r="AE378" s="280" t="s">
        <v>39</v>
      </c>
    </row>
    <row r="379" spans="1:31">
      <c r="A379" s="3" t="s">
        <v>39</v>
      </c>
      <c r="B379" s="3">
        <v>8</v>
      </c>
      <c r="C379" s="3">
        <v>10</v>
      </c>
      <c r="D379" s="290" t="s">
        <v>359</v>
      </c>
      <c r="E379" s="310" t="s">
        <v>356</v>
      </c>
      <c r="F379" s="104" t="s">
        <v>357</v>
      </c>
      <c r="G379" s="105">
        <v>64</v>
      </c>
      <c r="H379" s="105"/>
      <c r="I379" s="105"/>
      <c r="J379" s="106">
        <v>46267</v>
      </c>
      <c r="K379" s="448">
        <v>83</v>
      </c>
      <c r="L379" s="105" t="s">
        <v>312</v>
      </c>
      <c r="M379" s="109">
        <v>0.92222222222222228</v>
      </c>
      <c r="N379" s="294"/>
      <c r="O379" s="292"/>
      <c r="P379" s="110" t="s">
        <v>39</v>
      </c>
      <c r="Q379" s="111">
        <v>46177</v>
      </c>
      <c r="R379" s="112">
        <v>6144</v>
      </c>
      <c r="S379" s="112">
        <v>147456</v>
      </c>
      <c r="T379" s="116">
        <v>486.60480000000001</v>
      </c>
      <c r="U379" s="110">
        <v>2222</v>
      </c>
      <c r="V379" s="110" t="s">
        <v>36</v>
      </c>
      <c r="W379" s="110">
        <v>90</v>
      </c>
      <c r="X379" s="280" t="s">
        <v>37</v>
      </c>
      <c r="Y379" s="280" t="s">
        <v>37</v>
      </c>
      <c r="Z379" s="280" t="s">
        <v>38</v>
      </c>
      <c r="AA379" s="280" t="s">
        <v>38</v>
      </c>
      <c r="AB379" s="280" t="s">
        <v>38</v>
      </c>
      <c r="AC379" s="280" t="s">
        <v>37</v>
      </c>
      <c r="AD379" s="281">
        <v>46237</v>
      </c>
      <c r="AE379" s="280" t="s">
        <v>39</v>
      </c>
    </row>
    <row r="380" spans="1:31">
      <c r="A380" s="3" t="s">
        <v>39</v>
      </c>
      <c r="B380" s="3">
        <v>9</v>
      </c>
      <c r="C380" s="3">
        <v>10</v>
      </c>
      <c r="D380" s="290" t="s">
        <v>779</v>
      </c>
      <c r="E380" s="474" t="s">
        <v>356</v>
      </c>
      <c r="F380" s="104" t="s">
        <v>357</v>
      </c>
      <c r="G380" s="105">
        <v>64</v>
      </c>
      <c r="H380" s="105"/>
      <c r="I380" s="105"/>
      <c r="J380" s="106">
        <v>46267</v>
      </c>
      <c r="K380" s="448">
        <v>83</v>
      </c>
      <c r="L380" s="105" t="s">
        <v>312</v>
      </c>
      <c r="M380" s="109">
        <v>0.92222222222222228</v>
      </c>
      <c r="N380" s="343"/>
      <c r="O380" s="292"/>
      <c r="P380" s="110" t="s">
        <v>39</v>
      </c>
      <c r="Q380" s="111">
        <v>46177</v>
      </c>
      <c r="R380" s="112">
        <v>6144</v>
      </c>
      <c r="S380" s="112">
        <v>147456</v>
      </c>
      <c r="T380" s="116">
        <v>486.60480000000001</v>
      </c>
      <c r="U380" s="110">
        <v>2222</v>
      </c>
      <c r="V380" s="110" t="s">
        <v>36</v>
      </c>
      <c r="W380" s="110">
        <v>90</v>
      </c>
      <c r="X380" s="280" t="s">
        <v>37</v>
      </c>
      <c r="Y380" s="280" t="s">
        <v>37</v>
      </c>
      <c r="Z380" s="280" t="s">
        <v>38</v>
      </c>
      <c r="AA380" s="280" t="s">
        <v>38</v>
      </c>
      <c r="AB380" s="280" t="s">
        <v>38</v>
      </c>
      <c r="AC380" s="280" t="s">
        <v>37</v>
      </c>
      <c r="AD380" s="281">
        <v>46237</v>
      </c>
      <c r="AE380" s="280" t="s">
        <v>39</v>
      </c>
    </row>
    <row r="381" spans="1:31">
      <c r="A381" s="3" t="s">
        <v>39</v>
      </c>
      <c r="B381" s="3">
        <v>10</v>
      </c>
      <c r="C381" s="3">
        <v>10</v>
      </c>
      <c r="D381" s="290" t="s">
        <v>646</v>
      </c>
      <c r="E381" s="330" t="s">
        <v>356</v>
      </c>
      <c r="F381" s="104" t="s">
        <v>357</v>
      </c>
      <c r="G381" s="105">
        <v>64</v>
      </c>
      <c r="H381" s="105"/>
      <c r="I381" s="105"/>
      <c r="J381" s="106">
        <v>46267</v>
      </c>
      <c r="K381" s="448">
        <v>83</v>
      </c>
      <c r="L381" s="105" t="s">
        <v>312</v>
      </c>
      <c r="M381" s="109">
        <v>0.92222222222222228</v>
      </c>
      <c r="N381" s="343"/>
      <c r="O381" s="292"/>
      <c r="P381" s="110" t="s">
        <v>39</v>
      </c>
      <c r="Q381" s="111">
        <v>46177</v>
      </c>
      <c r="R381" s="112">
        <v>6144</v>
      </c>
      <c r="S381" s="112">
        <v>147456</v>
      </c>
      <c r="T381" s="116">
        <v>486.60480000000001</v>
      </c>
      <c r="U381" s="110">
        <v>2222</v>
      </c>
      <c r="V381" s="110" t="s">
        <v>36</v>
      </c>
      <c r="W381" s="110">
        <v>90</v>
      </c>
      <c r="X381" s="280" t="s">
        <v>37</v>
      </c>
      <c r="Y381" s="280" t="s">
        <v>37</v>
      </c>
      <c r="Z381" s="280" t="s">
        <v>38</v>
      </c>
      <c r="AA381" s="280" t="s">
        <v>38</v>
      </c>
      <c r="AB381" s="280" t="s">
        <v>38</v>
      </c>
      <c r="AC381" s="280" t="s">
        <v>37</v>
      </c>
      <c r="AD381" s="281">
        <v>46237</v>
      </c>
      <c r="AE381" s="280" t="s">
        <v>39</v>
      </c>
    </row>
    <row r="382" spans="1:31">
      <c r="A382" s="3" t="s">
        <v>39</v>
      </c>
      <c r="B382" s="3">
        <v>11</v>
      </c>
      <c r="C382" s="3">
        <v>10</v>
      </c>
      <c r="D382" s="290" t="s">
        <v>780</v>
      </c>
      <c r="E382" s="303" t="s">
        <v>356</v>
      </c>
      <c r="F382" s="104" t="s">
        <v>357</v>
      </c>
      <c r="G382" s="105">
        <v>64</v>
      </c>
      <c r="H382" s="105"/>
      <c r="I382" s="105"/>
      <c r="J382" s="106">
        <v>46267</v>
      </c>
      <c r="K382" s="448">
        <v>83</v>
      </c>
      <c r="L382" s="105" t="s">
        <v>312</v>
      </c>
      <c r="M382" s="109">
        <v>0.92222222222222228</v>
      </c>
      <c r="N382" s="343"/>
      <c r="O382" s="292"/>
      <c r="P382" s="110" t="s">
        <v>39</v>
      </c>
      <c r="Q382" s="111">
        <v>46177</v>
      </c>
      <c r="R382" s="112">
        <v>6144</v>
      </c>
      <c r="S382" s="112">
        <v>147456</v>
      </c>
      <c r="T382" s="116">
        <v>486.60480000000001</v>
      </c>
      <c r="U382" s="110">
        <v>2222</v>
      </c>
      <c r="V382" s="110" t="s">
        <v>36</v>
      </c>
      <c r="W382" s="110">
        <v>90</v>
      </c>
      <c r="X382" s="280" t="s">
        <v>37</v>
      </c>
      <c r="Y382" s="280" t="s">
        <v>37</v>
      </c>
      <c r="Z382" s="280" t="s">
        <v>38</v>
      </c>
      <c r="AA382" s="280" t="s">
        <v>38</v>
      </c>
      <c r="AB382" s="280" t="s">
        <v>38</v>
      </c>
      <c r="AC382" s="280" t="s">
        <v>37</v>
      </c>
      <c r="AD382" s="281">
        <v>46237</v>
      </c>
      <c r="AE382" s="280" t="s">
        <v>39</v>
      </c>
    </row>
    <row r="383" spans="1:31">
      <c r="A383" s="3" t="s">
        <v>39</v>
      </c>
      <c r="B383" s="3">
        <v>12</v>
      </c>
      <c r="C383" s="3">
        <v>10</v>
      </c>
      <c r="D383" s="290" t="s">
        <v>594</v>
      </c>
      <c r="E383" s="325" t="s">
        <v>356</v>
      </c>
      <c r="F383" s="104" t="s">
        <v>357</v>
      </c>
      <c r="G383" s="105">
        <v>64</v>
      </c>
      <c r="H383" s="105"/>
      <c r="I383" s="105"/>
      <c r="J383" s="106">
        <v>46267</v>
      </c>
      <c r="K383" s="448">
        <v>83</v>
      </c>
      <c r="L383" s="105" t="s">
        <v>312</v>
      </c>
      <c r="M383" s="109">
        <v>0.92222222222222228</v>
      </c>
      <c r="N383" s="343"/>
      <c r="O383" s="460"/>
      <c r="P383" s="110" t="s">
        <v>39</v>
      </c>
      <c r="Q383" s="111">
        <v>46177</v>
      </c>
      <c r="R383" s="112">
        <v>6144</v>
      </c>
      <c r="S383" s="112">
        <v>147456</v>
      </c>
      <c r="T383" s="116">
        <v>486.60480000000001</v>
      </c>
      <c r="U383" s="110">
        <v>2222</v>
      </c>
      <c r="V383" s="110" t="s">
        <v>36</v>
      </c>
      <c r="W383" s="110">
        <v>90</v>
      </c>
      <c r="X383" s="280" t="s">
        <v>37</v>
      </c>
      <c r="Y383" s="280" t="s">
        <v>37</v>
      </c>
      <c r="Z383" s="280" t="s">
        <v>38</v>
      </c>
      <c r="AA383" s="280" t="s">
        <v>38</v>
      </c>
      <c r="AB383" s="280" t="s">
        <v>38</v>
      </c>
      <c r="AC383" s="280" t="s">
        <v>37</v>
      </c>
      <c r="AD383" s="281">
        <v>46237</v>
      </c>
      <c r="AE383" s="280" t="s">
        <v>39</v>
      </c>
    </row>
    <row r="384" spans="1:31">
      <c r="A384" s="3" t="s">
        <v>39</v>
      </c>
      <c r="B384" s="3">
        <v>13</v>
      </c>
      <c r="C384" s="3">
        <v>10</v>
      </c>
      <c r="D384" s="290" t="s">
        <v>2504</v>
      </c>
      <c r="E384" s="483" t="s">
        <v>356</v>
      </c>
      <c r="F384" s="104" t="s">
        <v>357</v>
      </c>
      <c r="G384" s="105">
        <v>8</v>
      </c>
      <c r="H384" s="105"/>
      <c r="I384" s="105"/>
      <c r="J384" s="106">
        <v>46268</v>
      </c>
      <c r="K384" s="448">
        <v>84</v>
      </c>
      <c r="L384" s="105" t="s">
        <v>312</v>
      </c>
      <c r="M384" s="109">
        <v>0.93333333333333335</v>
      </c>
      <c r="N384" s="294"/>
      <c r="O384" s="460"/>
      <c r="P384" s="110" t="s">
        <v>39</v>
      </c>
      <c r="Q384" s="111">
        <v>46178</v>
      </c>
      <c r="R384" s="112">
        <v>768</v>
      </c>
      <c r="S384" s="112">
        <v>18432</v>
      </c>
      <c r="T384" s="116">
        <v>60.825600000000001</v>
      </c>
      <c r="U384" s="110">
        <v>2222</v>
      </c>
      <c r="V384" s="110" t="s">
        <v>36</v>
      </c>
      <c r="W384" s="110">
        <v>90</v>
      </c>
      <c r="X384" s="280" t="s">
        <v>37</v>
      </c>
      <c r="Y384" s="280" t="s">
        <v>37</v>
      </c>
      <c r="Z384" s="280" t="s">
        <v>38</v>
      </c>
      <c r="AA384" s="280" t="s">
        <v>38</v>
      </c>
      <c r="AB384" s="280" t="s">
        <v>38</v>
      </c>
      <c r="AC384" s="280" t="s">
        <v>37</v>
      </c>
      <c r="AD384" s="281">
        <v>46238</v>
      </c>
      <c r="AE384" s="280" t="s">
        <v>39</v>
      </c>
    </row>
    <row r="385" spans="1:31">
      <c r="A385" s="3" t="s">
        <v>39</v>
      </c>
      <c r="B385" s="3">
        <v>14</v>
      </c>
      <c r="C385" s="3">
        <v>10</v>
      </c>
      <c r="D385" s="290" t="s">
        <v>385</v>
      </c>
      <c r="E385" s="291" t="s">
        <v>356</v>
      </c>
      <c r="F385" s="104" t="s">
        <v>357</v>
      </c>
      <c r="G385" s="105">
        <v>4</v>
      </c>
      <c r="H385" s="105"/>
      <c r="I385" s="105"/>
      <c r="J385" s="106">
        <v>46268</v>
      </c>
      <c r="K385" s="448">
        <v>84</v>
      </c>
      <c r="L385" s="105" t="s">
        <v>312</v>
      </c>
      <c r="M385" s="109">
        <v>0.93333333333333335</v>
      </c>
      <c r="N385" s="343"/>
      <c r="O385" s="292"/>
      <c r="P385" s="110" t="s">
        <v>39</v>
      </c>
      <c r="Q385" s="111">
        <v>46178</v>
      </c>
      <c r="R385" s="112">
        <v>384</v>
      </c>
      <c r="S385" s="112">
        <v>9216</v>
      </c>
      <c r="T385" s="116">
        <v>30.412800000000001</v>
      </c>
      <c r="U385" s="110">
        <v>2222</v>
      </c>
      <c r="V385" s="110" t="s">
        <v>36</v>
      </c>
      <c r="W385" s="110">
        <v>90</v>
      </c>
      <c r="X385" s="280" t="s">
        <v>37</v>
      </c>
      <c r="Y385" s="280" t="s">
        <v>37</v>
      </c>
      <c r="Z385" s="280" t="s">
        <v>38</v>
      </c>
      <c r="AA385" s="280" t="s">
        <v>38</v>
      </c>
      <c r="AB385" s="280" t="s">
        <v>38</v>
      </c>
      <c r="AC385" s="280" t="s">
        <v>37</v>
      </c>
      <c r="AD385" s="281">
        <v>46238</v>
      </c>
      <c r="AE385" s="280" t="s">
        <v>39</v>
      </c>
    </row>
    <row r="386" spans="1:31">
      <c r="A386" s="3" t="s">
        <v>39</v>
      </c>
      <c r="B386" s="3">
        <v>15</v>
      </c>
      <c r="C386" s="3">
        <v>10</v>
      </c>
      <c r="D386" s="290" t="s">
        <v>173</v>
      </c>
      <c r="E386" s="291" t="s">
        <v>356</v>
      </c>
      <c r="F386" s="104" t="s">
        <v>357</v>
      </c>
      <c r="G386" s="105">
        <v>44</v>
      </c>
      <c r="H386" s="105"/>
      <c r="I386" s="105"/>
      <c r="J386" s="106">
        <v>46268</v>
      </c>
      <c r="K386" s="448">
        <v>84</v>
      </c>
      <c r="L386" s="105" t="s">
        <v>312</v>
      </c>
      <c r="M386" s="109">
        <v>0.93333333333333335</v>
      </c>
      <c r="N386" s="294"/>
      <c r="O386" s="460"/>
      <c r="P386" s="110" t="s">
        <v>39</v>
      </c>
      <c r="Q386" s="111">
        <v>46178</v>
      </c>
      <c r="R386" s="112">
        <v>4224</v>
      </c>
      <c r="S386" s="112">
        <v>101376</v>
      </c>
      <c r="T386" s="116">
        <v>334.54079999999999</v>
      </c>
      <c r="U386" s="110">
        <v>2222</v>
      </c>
      <c r="V386" s="110" t="s">
        <v>36</v>
      </c>
      <c r="W386" s="110">
        <v>90</v>
      </c>
      <c r="X386" s="280" t="s">
        <v>37</v>
      </c>
      <c r="Y386" s="280" t="s">
        <v>37</v>
      </c>
      <c r="Z386" s="280" t="s">
        <v>38</v>
      </c>
      <c r="AA386" s="280" t="s">
        <v>38</v>
      </c>
      <c r="AB386" s="280" t="s">
        <v>38</v>
      </c>
      <c r="AC386" s="280" t="s">
        <v>37</v>
      </c>
      <c r="AD386" s="281">
        <v>46238</v>
      </c>
      <c r="AE386" s="280" t="s">
        <v>39</v>
      </c>
    </row>
    <row r="387" spans="1:31">
      <c r="A387" s="3" t="s">
        <v>39</v>
      </c>
      <c r="B387" s="3">
        <v>16</v>
      </c>
      <c r="C387" s="3">
        <v>10</v>
      </c>
      <c r="D387" s="290" t="s">
        <v>2744</v>
      </c>
      <c r="E387" s="312" t="s">
        <v>356</v>
      </c>
      <c r="F387" s="104" t="s">
        <v>357</v>
      </c>
      <c r="G387" s="105">
        <v>39</v>
      </c>
      <c r="H387" s="105"/>
      <c r="I387" s="105"/>
      <c r="J387" s="284">
        <v>46268</v>
      </c>
      <c r="K387" s="448">
        <v>84</v>
      </c>
      <c r="L387" s="105" t="s">
        <v>312</v>
      </c>
      <c r="M387" s="109">
        <v>0.93333333333333335</v>
      </c>
      <c r="N387" s="343"/>
      <c r="O387" s="292"/>
      <c r="P387" s="110" t="s">
        <v>39</v>
      </c>
      <c r="Q387" s="111">
        <v>46178</v>
      </c>
      <c r="R387" s="112">
        <v>3744</v>
      </c>
      <c r="S387" s="112">
        <v>89856</v>
      </c>
      <c r="T387" s="116">
        <v>296.52480000000003</v>
      </c>
      <c r="U387" s="110">
        <v>2222</v>
      </c>
      <c r="V387" s="110" t="s">
        <v>36</v>
      </c>
      <c r="W387" s="110">
        <v>90</v>
      </c>
      <c r="X387" s="280" t="s">
        <v>37</v>
      </c>
      <c r="Y387" s="280" t="s">
        <v>37</v>
      </c>
      <c r="Z387" s="280" t="s">
        <v>38</v>
      </c>
      <c r="AA387" s="280" t="s">
        <v>38</v>
      </c>
      <c r="AB387" s="280" t="s">
        <v>38</v>
      </c>
      <c r="AC387" s="280" t="s">
        <v>37</v>
      </c>
      <c r="AD387" s="281">
        <v>46238</v>
      </c>
      <c r="AE387" s="280" t="s">
        <v>39</v>
      </c>
    </row>
    <row r="388" spans="1:31">
      <c r="A388" s="3" t="s">
        <v>39</v>
      </c>
      <c r="B388" s="3">
        <v>17</v>
      </c>
      <c r="C388" s="3">
        <v>10</v>
      </c>
      <c r="D388" s="290" t="s">
        <v>765</v>
      </c>
      <c r="E388" s="313" t="s">
        <v>356</v>
      </c>
      <c r="F388" s="104" t="s">
        <v>357</v>
      </c>
      <c r="G388" s="105">
        <v>26</v>
      </c>
      <c r="H388" s="105"/>
      <c r="I388" s="105"/>
      <c r="J388" s="106">
        <v>46268</v>
      </c>
      <c r="K388" s="448">
        <v>84</v>
      </c>
      <c r="L388" s="105" t="s">
        <v>312</v>
      </c>
      <c r="M388" s="109">
        <v>0.93333333333333335</v>
      </c>
      <c r="N388" s="343"/>
      <c r="O388" s="292"/>
      <c r="P388" s="110" t="s">
        <v>39</v>
      </c>
      <c r="Q388" s="111">
        <v>46178</v>
      </c>
      <c r="R388" s="112">
        <v>2496</v>
      </c>
      <c r="S388" s="112">
        <v>59904</v>
      </c>
      <c r="T388" s="116">
        <v>197.6832</v>
      </c>
      <c r="U388" s="110">
        <v>2222</v>
      </c>
      <c r="V388" s="110" t="s">
        <v>36</v>
      </c>
      <c r="W388" s="110">
        <v>90</v>
      </c>
      <c r="X388" s="280" t="s">
        <v>37</v>
      </c>
      <c r="Y388" s="280" t="s">
        <v>37</v>
      </c>
      <c r="Z388" s="280" t="s">
        <v>38</v>
      </c>
      <c r="AA388" s="280" t="s">
        <v>38</v>
      </c>
      <c r="AB388" s="280" t="s">
        <v>38</v>
      </c>
      <c r="AC388" s="280" t="s">
        <v>37</v>
      </c>
      <c r="AD388" s="281">
        <v>46238</v>
      </c>
      <c r="AE388" s="280" t="s">
        <v>39</v>
      </c>
    </row>
    <row r="389" spans="1:31">
      <c r="A389" s="3" t="s">
        <v>39</v>
      </c>
      <c r="B389" s="3">
        <v>18</v>
      </c>
      <c r="C389" s="3">
        <v>10</v>
      </c>
      <c r="D389" s="290" t="s">
        <v>766</v>
      </c>
      <c r="E389" s="291" t="s">
        <v>356</v>
      </c>
      <c r="F389" s="104" t="s">
        <v>357</v>
      </c>
      <c r="G389" s="105">
        <v>40</v>
      </c>
      <c r="H389" s="105"/>
      <c r="I389" s="105"/>
      <c r="J389" s="106">
        <v>46268</v>
      </c>
      <c r="K389" s="448">
        <v>84</v>
      </c>
      <c r="L389" s="105" t="s">
        <v>312</v>
      </c>
      <c r="M389" s="109">
        <v>0.93333333333333335</v>
      </c>
      <c r="N389" s="343"/>
      <c r="O389" s="292"/>
      <c r="P389" s="110" t="s">
        <v>39</v>
      </c>
      <c r="Q389" s="111">
        <v>46178</v>
      </c>
      <c r="R389" s="112">
        <v>3840</v>
      </c>
      <c r="S389" s="112">
        <v>92160</v>
      </c>
      <c r="T389" s="116">
        <v>304.12799999999999</v>
      </c>
      <c r="U389" s="110">
        <v>2222</v>
      </c>
      <c r="V389" s="110" t="s">
        <v>36</v>
      </c>
      <c r="W389" s="110">
        <v>90</v>
      </c>
      <c r="X389" s="280" t="s">
        <v>37</v>
      </c>
      <c r="Y389" s="280" t="s">
        <v>37</v>
      </c>
      <c r="Z389" s="280" t="s">
        <v>38</v>
      </c>
      <c r="AA389" s="280" t="s">
        <v>38</v>
      </c>
      <c r="AB389" s="280" t="s">
        <v>38</v>
      </c>
      <c r="AC389" s="280" t="s">
        <v>37</v>
      </c>
      <c r="AD389" s="281">
        <v>46238</v>
      </c>
      <c r="AE389" s="280" t="s">
        <v>39</v>
      </c>
    </row>
    <row r="390" spans="1:31">
      <c r="A390" s="3" t="s">
        <v>39</v>
      </c>
      <c r="B390" s="3">
        <v>19</v>
      </c>
      <c r="C390" s="3">
        <v>10</v>
      </c>
      <c r="D390" s="290" t="s">
        <v>2574</v>
      </c>
      <c r="E390" s="318" t="s">
        <v>356</v>
      </c>
      <c r="F390" s="104" t="s">
        <v>357</v>
      </c>
      <c r="G390" s="105">
        <v>34</v>
      </c>
      <c r="H390" s="105"/>
      <c r="I390" s="105"/>
      <c r="J390" s="106">
        <v>46268</v>
      </c>
      <c r="K390" s="448">
        <v>84</v>
      </c>
      <c r="L390" s="105" t="s">
        <v>312</v>
      </c>
      <c r="M390" s="109">
        <v>0.93333333333333335</v>
      </c>
      <c r="N390" s="294"/>
      <c r="O390" s="292"/>
      <c r="P390" s="110" t="s">
        <v>39</v>
      </c>
      <c r="Q390" s="111">
        <v>46178</v>
      </c>
      <c r="R390" s="112">
        <v>3264</v>
      </c>
      <c r="S390" s="112">
        <v>78336</v>
      </c>
      <c r="T390" s="116">
        <v>258.50880000000001</v>
      </c>
      <c r="U390" s="110">
        <v>2222</v>
      </c>
      <c r="V390" s="110" t="s">
        <v>36</v>
      </c>
      <c r="W390" s="110">
        <v>90</v>
      </c>
      <c r="X390" s="280" t="s">
        <v>37</v>
      </c>
      <c r="Y390" s="280" t="s">
        <v>37</v>
      </c>
      <c r="Z390" s="280" t="s">
        <v>38</v>
      </c>
      <c r="AA390" s="280" t="s">
        <v>38</v>
      </c>
      <c r="AB390" s="280" t="s">
        <v>38</v>
      </c>
      <c r="AC390" s="280" t="s">
        <v>37</v>
      </c>
      <c r="AD390" s="281">
        <v>46238</v>
      </c>
      <c r="AE390" s="280" t="s">
        <v>39</v>
      </c>
    </row>
    <row r="391" spans="1:31">
      <c r="A391" s="3" t="s">
        <v>39</v>
      </c>
      <c r="B391" s="3">
        <v>20</v>
      </c>
      <c r="C391" s="3">
        <v>10</v>
      </c>
      <c r="D391" s="290" t="s">
        <v>2576</v>
      </c>
      <c r="E391" s="483" t="s">
        <v>356</v>
      </c>
      <c r="F391" s="104" t="s">
        <v>357</v>
      </c>
      <c r="G391" s="105">
        <v>38</v>
      </c>
      <c r="H391" s="105"/>
      <c r="I391" s="105"/>
      <c r="J391" s="106">
        <v>46268</v>
      </c>
      <c r="K391" s="448">
        <v>84</v>
      </c>
      <c r="L391" s="105" t="s">
        <v>312</v>
      </c>
      <c r="M391" s="109">
        <v>0.93333333333333335</v>
      </c>
      <c r="N391" s="294"/>
      <c r="O391" s="292"/>
      <c r="P391" s="110" t="s">
        <v>39</v>
      </c>
      <c r="Q391" s="111">
        <v>46178</v>
      </c>
      <c r="R391" s="112">
        <v>3648</v>
      </c>
      <c r="S391" s="112">
        <v>87552</v>
      </c>
      <c r="T391" s="116">
        <v>288.92160000000001</v>
      </c>
      <c r="U391" s="110">
        <v>2222</v>
      </c>
      <c r="V391" s="110" t="s">
        <v>36</v>
      </c>
      <c r="W391" s="110">
        <v>90</v>
      </c>
      <c r="X391" s="280" t="s">
        <v>37</v>
      </c>
      <c r="Y391" s="280" t="s">
        <v>37</v>
      </c>
      <c r="Z391" s="280" t="s">
        <v>38</v>
      </c>
      <c r="AA391" s="280" t="s">
        <v>38</v>
      </c>
      <c r="AB391" s="280" t="s">
        <v>38</v>
      </c>
      <c r="AC391" s="280" t="s">
        <v>37</v>
      </c>
      <c r="AD391" s="281">
        <v>46238</v>
      </c>
      <c r="AE391" s="280" t="s">
        <v>39</v>
      </c>
    </row>
    <row r="392" spans="1:31">
      <c r="A392" s="3" t="s">
        <v>39</v>
      </c>
      <c r="B392" s="3">
        <v>21</v>
      </c>
      <c r="C392" s="3">
        <v>10</v>
      </c>
      <c r="D392" s="290" t="s">
        <v>764</v>
      </c>
      <c r="E392" s="318" t="s">
        <v>356</v>
      </c>
      <c r="F392" s="104" t="s">
        <v>357</v>
      </c>
      <c r="G392" s="105">
        <v>40</v>
      </c>
      <c r="H392" s="105"/>
      <c r="I392" s="105"/>
      <c r="J392" s="106">
        <v>46269</v>
      </c>
      <c r="K392" s="448">
        <v>85</v>
      </c>
      <c r="L392" s="105" t="s">
        <v>312</v>
      </c>
      <c r="M392" s="109">
        <v>0.94444444444444442</v>
      </c>
      <c r="N392" s="294"/>
      <c r="O392" s="292"/>
      <c r="P392" s="110" t="s">
        <v>39</v>
      </c>
      <c r="Q392" s="111">
        <v>46179</v>
      </c>
      <c r="R392" s="112">
        <v>3840</v>
      </c>
      <c r="S392" s="112">
        <v>92160</v>
      </c>
      <c r="T392" s="116">
        <v>304.12799999999999</v>
      </c>
      <c r="U392" s="110">
        <v>2222</v>
      </c>
      <c r="V392" s="110" t="s">
        <v>36</v>
      </c>
      <c r="W392" s="110">
        <v>90</v>
      </c>
      <c r="X392" s="280" t="s">
        <v>37</v>
      </c>
      <c r="Y392" s="280" t="s">
        <v>37</v>
      </c>
      <c r="Z392" s="280" t="s">
        <v>38</v>
      </c>
      <c r="AA392" s="280" t="s">
        <v>38</v>
      </c>
      <c r="AB392" s="280" t="s">
        <v>38</v>
      </c>
      <c r="AC392" s="280" t="s">
        <v>37</v>
      </c>
      <c r="AD392" s="281">
        <v>46239</v>
      </c>
      <c r="AE392" s="280" t="s">
        <v>39</v>
      </c>
    </row>
    <row r="393" spans="1:31">
      <c r="A393" s="3" t="s">
        <v>39</v>
      </c>
      <c r="B393" s="3">
        <v>22</v>
      </c>
      <c r="C393" s="3">
        <v>10</v>
      </c>
      <c r="D393" s="290" t="s">
        <v>593</v>
      </c>
      <c r="E393" s="291" t="s">
        <v>356</v>
      </c>
      <c r="F393" s="104" t="s">
        <v>357</v>
      </c>
      <c r="G393" s="105">
        <v>40</v>
      </c>
      <c r="H393" s="105"/>
      <c r="I393" s="105"/>
      <c r="J393" s="106">
        <v>46269</v>
      </c>
      <c r="K393" s="448">
        <v>85</v>
      </c>
      <c r="L393" s="105" t="s">
        <v>312</v>
      </c>
      <c r="M393" s="109">
        <v>0.94444444444444442</v>
      </c>
      <c r="N393" s="294"/>
      <c r="O393" s="292"/>
      <c r="P393" s="110" t="s">
        <v>39</v>
      </c>
      <c r="Q393" s="111">
        <v>46179</v>
      </c>
      <c r="R393" s="112">
        <v>3840</v>
      </c>
      <c r="S393" s="112">
        <v>92160</v>
      </c>
      <c r="T393" s="116">
        <v>304.12799999999999</v>
      </c>
      <c r="U393" s="110">
        <v>2222</v>
      </c>
      <c r="V393" s="110" t="s">
        <v>36</v>
      </c>
      <c r="W393" s="110">
        <v>90</v>
      </c>
      <c r="X393" s="280" t="s">
        <v>37</v>
      </c>
      <c r="Y393" s="280" t="s">
        <v>37</v>
      </c>
      <c r="Z393" s="280" t="s">
        <v>38</v>
      </c>
      <c r="AA393" s="280" t="s">
        <v>38</v>
      </c>
      <c r="AB393" s="280" t="s">
        <v>38</v>
      </c>
      <c r="AC393" s="280" t="s">
        <v>37</v>
      </c>
      <c r="AD393" s="281">
        <v>46239</v>
      </c>
      <c r="AE393" s="280" t="s">
        <v>39</v>
      </c>
    </row>
    <row r="394" spans="1:31">
      <c r="A394" s="3" t="s">
        <v>39</v>
      </c>
      <c r="B394" s="3">
        <v>23</v>
      </c>
      <c r="C394" s="3">
        <v>10</v>
      </c>
      <c r="D394" s="290" t="s">
        <v>363</v>
      </c>
      <c r="E394" s="291" t="s">
        <v>356</v>
      </c>
      <c r="F394" s="104" t="s">
        <v>357</v>
      </c>
      <c r="G394" s="105">
        <v>38</v>
      </c>
      <c r="H394" s="105"/>
      <c r="I394" s="105"/>
      <c r="J394" s="106">
        <v>46269</v>
      </c>
      <c r="K394" s="448">
        <v>85</v>
      </c>
      <c r="L394" s="105" t="s">
        <v>312</v>
      </c>
      <c r="M394" s="109">
        <v>0.94444444444444442</v>
      </c>
      <c r="N394" s="294"/>
      <c r="O394" s="292"/>
      <c r="P394" s="110" t="s">
        <v>39</v>
      </c>
      <c r="Q394" s="111">
        <v>46179</v>
      </c>
      <c r="R394" s="112">
        <v>3648</v>
      </c>
      <c r="S394" s="112">
        <v>87552</v>
      </c>
      <c r="T394" s="116">
        <v>288.92160000000001</v>
      </c>
      <c r="U394" s="110">
        <v>2222</v>
      </c>
      <c r="V394" s="110" t="s">
        <v>36</v>
      </c>
      <c r="W394" s="110">
        <v>90</v>
      </c>
      <c r="X394" s="280" t="s">
        <v>37</v>
      </c>
      <c r="Y394" s="280" t="s">
        <v>37</v>
      </c>
      <c r="Z394" s="280" t="s">
        <v>38</v>
      </c>
      <c r="AA394" s="280" t="s">
        <v>38</v>
      </c>
      <c r="AB394" s="280" t="s">
        <v>38</v>
      </c>
      <c r="AC394" s="280" t="s">
        <v>37</v>
      </c>
      <c r="AD394" s="281">
        <v>46239</v>
      </c>
      <c r="AE394" s="280" t="s">
        <v>39</v>
      </c>
    </row>
    <row r="395" spans="1:31">
      <c r="A395" s="3">
        <v>1</v>
      </c>
      <c r="B395" s="3">
        <v>1</v>
      </c>
      <c r="C395" s="3">
        <v>10</v>
      </c>
      <c r="D395" s="290" t="s">
        <v>588</v>
      </c>
      <c r="E395" s="514" t="s">
        <v>365</v>
      </c>
      <c r="F395" s="104" t="s">
        <v>366</v>
      </c>
      <c r="G395" s="105">
        <v>2</v>
      </c>
      <c r="H395" s="105"/>
      <c r="I395" s="105"/>
      <c r="J395" s="106">
        <v>46499</v>
      </c>
      <c r="K395" s="448">
        <v>315</v>
      </c>
      <c r="L395" s="105" t="s">
        <v>33</v>
      </c>
      <c r="M395" s="109">
        <v>0.86301369863013699</v>
      </c>
      <c r="N395" s="294"/>
      <c r="O395" s="466"/>
      <c r="P395" s="110" t="s">
        <v>39</v>
      </c>
      <c r="Q395" s="111">
        <v>46134</v>
      </c>
      <c r="R395" s="112">
        <v>936</v>
      </c>
      <c r="S395" s="112">
        <v>5616</v>
      </c>
      <c r="T395" s="116">
        <v>15.10704</v>
      </c>
      <c r="U395" s="110">
        <v>22242</v>
      </c>
      <c r="V395" s="110" t="s">
        <v>42</v>
      </c>
      <c r="W395" s="110">
        <v>365</v>
      </c>
      <c r="X395" s="280" t="s">
        <v>37</v>
      </c>
      <c r="Y395" s="280" t="s">
        <v>37</v>
      </c>
      <c r="Z395" s="280" t="s">
        <v>38</v>
      </c>
      <c r="AA395" s="280" t="s">
        <v>38</v>
      </c>
      <c r="AB395" s="280" t="s">
        <v>38</v>
      </c>
      <c r="AC395" s="280" t="s">
        <v>37</v>
      </c>
      <c r="AD395" s="281">
        <v>46469</v>
      </c>
      <c r="AE395" s="280" t="s">
        <v>39</v>
      </c>
    </row>
    <row r="396" spans="1:31">
      <c r="A396" s="3">
        <v>1</v>
      </c>
      <c r="B396" s="3">
        <v>2</v>
      </c>
      <c r="C396" s="3">
        <v>10</v>
      </c>
      <c r="D396" s="290" t="s">
        <v>427</v>
      </c>
      <c r="E396" s="303" t="s">
        <v>365</v>
      </c>
      <c r="F396" s="104" t="s">
        <v>366</v>
      </c>
      <c r="G396" s="105">
        <v>6</v>
      </c>
      <c r="H396" s="105"/>
      <c r="I396" s="105"/>
      <c r="J396" s="106">
        <v>46526</v>
      </c>
      <c r="K396" s="448">
        <v>342</v>
      </c>
      <c r="L396" s="105" t="s">
        <v>33</v>
      </c>
      <c r="M396" s="109">
        <v>0.93698630136986305</v>
      </c>
      <c r="N396" s="308"/>
      <c r="O396" s="292"/>
      <c r="P396" s="110" t="s">
        <v>39</v>
      </c>
      <c r="Q396" s="111">
        <v>46161</v>
      </c>
      <c r="R396" s="112">
        <v>2808</v>
      </c>
      <c r="S396" s="112">
        <v>16848</v>
      </c>
      <c r="T396" s="116">
        <v>45.321120000000001</v>
      </c>
      <c r="U396" s="110">
        <v>22242</v>
      </c>
      <c r="V396" s="110" t="s">
        <v>42</v>
      </c>
      <c r="W396" s="110">
        <v>365</v>
      </c>
      <c r="X396" s="280" t="s">
        <v>37</v>
      </c>
      <c r="Y396" s="280" t="s">
        <v>37</v>
      </c>
      <c r="Z396" s="280" t="s">
        <v>38</v>
      </c>
      <c r="AA396" s="280" t="s">
        <v>38</v>
      </c>
      <c r="AB396" s="280" t="s">
        <v>38</v>
      </c>
      <c r="AC396" s="280" t="s">
        <v>37</v>
      </c>
      <c r="AD396" s="281">
        <v>46496</v>
      </c>
      <c r="AE396" s="280" t="s">
        <v>39</v>
      </c>
    </row>
    <row r="397" spans="1:31">
      <c r="A397" s="3" t="s">
        <v>39</v>
      </c>
      <c r="B397" s="3">
        <v>3</v>
      </c>
      <c r="C397" s="3">
        <v>10</v>
      </c>
      <c r="D397" s="290" t="s">
        <v>198</v>
      </c>
      <c r="E397" s="291" t="s">
        <v>365</v>
      </c>
      <c r="F397" s="104" t="s">
        <v>366</v>
      </c>
      <c r="G397" s="105">
        <v>4</v>
      </c>
      <c r="H397" s="105"/>
      <c r="I397" s="105"/>
      <c r="J397" s="106">
        <v>46526</v>
      </c>
      <c r="K397" s="448">
        <v>342</v>
      </c>
      <c r="L397" s="105" t="s">
        <v>33</v>
      </c>
      <c r="M397" s="109">
        <v>0.93698630136986305</v>
      </c>
      <c r="N397" s="308"/>
      <c r="O397" s="292"/>
      <c r="P397" s="110" t="s">
        <v>39</v>
      </c>
      <c r="Q397" s="111">
        <v>46161</v>
      </c>
      <c r="R397" s="112">
        <v>1872</v>
      </c>
      <c r="S397" s="112">
        <v>11232</v>
      </c>
      <c r="T397" s="116">
        <v>30.214079999999999</v>
      </c>
      <c r="U397" s="110">
        <v>22242</v>
      </c>
      <c r="V397" s="110" t="s">
        <v>42</v>
      </c>
      <c r="W397" s="110">
        <v>365</v>
      </c>
      <c r="X397" s="280" t="s">
        <v>37</v>
      </c>
      <c r="Y397" s="280" t="s">
        <v>37</v>
      </c>
      <c r="Z397" s="280" t="s">
        <v>38</v>
      </c>
      <c r="AA397" s="280" t="s">
        <v>38</v>
      </c>
      <c r="AB397" s="280" t="s">
        <v>38</v>
      </c>
      <c r="AC397" s="280" t="s">
        <v>37</v>
      </c>
      <c r="AD397" s="281">
        <v>46496</v>
      </c>
      <c r="AE397" s="280" t="s">
        <v>39</v>
      </c>
    </row>
    <row r="398" spans="1:31">
      <c r="A398" s="3" t="s">
        <v>39</v>
      </c>
      <c r="B398" s="3">
        <v>4</v>
      </c>
      <c r="C398" s="3">
        <v>10</v>
      </c>
      <c r="D398" s="290" t="s">
        <v>680</v>
      </c>
      <c r="E398" s="330" t="s">
        <v>365</v>
      </c>
      <c r="F398" s="104" t="s">
        <v>366</v>
      </c>
      <c r="G398" s="105">
        <v>19</v>
      </c>
      <c r="H398" s="105"/>
      <c r="I398" s="105"/>
      <c r="J398" s="106">
        <v>46526</v>
      </c>
      <c r="K398" s="448">
        <v>342</v>
      </c>
      <c r="L398" s="105" t="s">
        <v>33</v>
      </c>
      <c r="M398" s="109">
        <v>0.93698630136986305</v>
      </c>
      <c r="N398" s="308"/>
      <c r="O398" s="292"/>
      <c r="P398" s="110" t="s">
        <v>39</v>
      </c>
      <c r="Q398" s="111">
        <v>46161</v>
      </c>
      <c r="R398" s="112">
        <v>8892</v>
      </c>
      <c r="S398" s="112">
        <v>53352</v>
      </c>
      <c r="T398" s="116">
        <v>143.51687999999999</v>
      </c>
      <c r="U398" s="110">
        <v>22242</v>
      </c>
      <c r="V398" s="110" t="s">
        <v>42</v>
      </c>
      <c r="W398" s="110">
        <v>365</v>
      </c>
      <c r="X398" s="280" t="s">
        <v>37</v>
      </c>
      <c r="Y398" s="280" t="s">
        <v>37</v>
      </c>
      <c r="Z398" s="280" t="s">
        <v>38</v>
      </c>
      <c r="AA398" s="280" t="s">
        <v>38</v>
      </c>
      <c r="AB398" s="280" t="s">
        <v>38</v>
      </c>
      <c r="AC398" s="280" t="s">
        <v>37</v>
      </c>
      <c r="AD398" s="281">
        <v>46496</v>
      </c>
      <c r="AE398" s="280" t="s">
        <v>39</v>
      </c>
    </row>
    <row r="399" spans="1:31">
      <c r="A399" s="3">
        <v>1</v>
      </c>
      <c r="B399" s="3">
        <v>1</v>
      </c>
      <c r="C399" s="3">
        <v>10</v>
      </c>
      <c r="D399" s="290" t="s">
        <v>2702</v>
      </c>
      <c r="E399" s="357" t="s">
        <v>2487</v>
      </c>
      <c r="F399" s="104" t="s">
        <v>2488</v>
      </c>
      <c r="G399" s="105">
        <v>14</v>
      </c>
      <c r="H399" s="105"/>
      <c r="I399" s="105"/>
      <c r="J399" s="106">
        <v>46321</v>
      </c>
      <c r="K399" s="448">
        <v>137</v>
      </c>
      <c r="L399" s="105" t="s">
        <v>33</v>
      </c>
      <c r="M399" s="109">
        <v>0.76111111111111107</v>
      </c>
      <c r="N399" s="308"/>
      <c r="O399" s="460"/>
      <c r="P399" s="110" t="s">
        <v>39</v>
      </c>
      <c r="Q399" s="111">
        <v>46141</v>
      </c>
      <c r="R399" s="112">
        <v>7392</v>
      </c>
      <c r="S399" s="112">
        <v>44352</v>
      </c>
      <c r="T399" s="116">
        <v>137.49119999999999</v>
      </c>
      <c r="U399" s="110">
        <v>22265</v>
      </c>
      <c r="V399" s="110" t="s">
        <v>42</v>
      </c>
      <c r="W399" s="110">
        <v>180</v>
      </c>
      <c r="X399" s="280" t="s">
        <v>37</v>
      </c>
      <c r="Y399" s="280" t="s">
        <v>37</v>
      </c>
      <c r="Z399" s="280" t="s">
        <v>38</v>
      </c>
      <c r="AA399" s="280" t="s">
        <v>38</v>
      </c>
      <c r="AB399" s="280" t="s">
        <v>38</v>
      </c>
      <c r="AC399" s="280" t="s">
        <v>37</v>
      </c>
      <c r="AD399" s="281">
        <v>46291</v>
      </c>
      <c r="AE399" s="280" t="s">
        <v>39</v>
      </c>
    </row>
    <row r="400" spans="1:31">
      <c r="A400" s="3">
        <v>1</v>
      </c>
      <c r="B400" s="3">
        <v>2</v>
      </c>
      <c r="C400" s="3">
        <v>10</v>
      </c>
      <c r="D400" s="290" t="s">
        <v>787</v>
      </c>
      <c r="E400" s="512" t="s">
        <v>2487</v>
      </c>
      <c r="F400" s="104" t="s">
        <v>2488</v>
      </c>
      <c r="G400" s="105">
        <v>10</v>
      </c>
      <c r="H400" s="105"/>
      <c r="I400" s="105"/>
      <c r="J400" s="106">
        <v>46348</v>
      </c>
      <c r="K400" s="448">
        <v>164</v>
      </c>
      <c r="L400" s="105" t="s">
        <v>33</v>
      </c>
      <c r="M400" s="109">
        <v>0.91111111111111109</v>
      </c>
      <c r="N400" s="308"/>
      <c r="O400" s="292"/>
      <c r="P400" s="110" t="s">
        <v>39</v>
      </c>
      <c r="Q400" s="111">
        <v>46168</v>
      </c>
      <c r="R400" s="112">
        <v>5280</v>
      </c>
      <c r="S400" s="112">
        <v>31680</v>
      </c>
      <c r="T400" s="116">
        <v>98.207999999999998</v>
      </c>
      <c r="U400" s="110">
        <v>22265</v>
      </c>
      <c r="V400" s="110" t="s">
        <v>42</v>
      </c>
      <c r="W400" s="110">
        <v>180</v>
      </c>
      <c r="X400" s="280" t="s">
        <v>37</v>
      </c>
      <c r="Y400" s="280" t="s">
        <v>37</v>
      </c>
      <c r="Z400" s="280" t="s">
        <v>38</v>
      </c>
      <c r="AA400" s="280" t="s">
        <v>38</v>
      </c>
      <c r="AB400" s="280" t="s">
        <v>38</v>
      </c>
      <c r="AC400" s="280" t="s">
        <v>37</v>
      </c>
      <c r="AD400" s="281">
        <v>46318</v>
      </c>
      <c r="AE400" s="280" t="s">
        <v>39</v>
      </c>
    </row>
    <row r="401" spans="1:31">
      <c r="A401" s="3" t="s">
        <v>39</v>
      </c>
      <c r="B401" s="3">
        <v>3</v>
      </c>
      <c r="C401" s="3">
        <v>10</v>
      </c>
      <c r="D401" s="290" t="s">
        <v>2702</v>
      </c>
      <c r="E401" s="357" t="s">
        <v>2487</v>
      </c>
      <c r="F401" s="104" t="s">
        <v>2488</v>
      </c>
      <c r="G401" s="105">
        <v>1</v>
      </c>
      <c r="H401" s="105"/>
      <c r="I401" s="105"/>
      <c r="J401" s="106">
        <v>46348</v>
      </c>
      <c r="K401" s="448">
        <v>164</v>
      </c>
      <c r="L401" s="105" t="s">
        <v>33</v>
      </c>
      <c r="M401" s="109">
        <v>0.91111111111111109</v>
      </c>
      <c r="N401" s="308"/>
      <c r="O401" s="460"/>
      <c r="P401" s="110" t="s">
        <v>39</v>
      </c>
      <c r="Q401" s="111">
        <v>46168</v>
      </c>
      <c r="R401" s="112">
        <v>528</v>
      </c>
      <c r="S401" s="112">
        <v>3168</v>
      </c>
      <c r="T401" s="116">
        <v>9.8208000000000002</v>
      </c>
      <c r="U401" s="110">
        <v>22265</v>
      </c>
      <c r="V401" s="110" t="s">
        <v>42</v>
      </c>
      <c r="W401" s="110">
        <v>180</v>
      </c>
      <c r="X401" s="280" t="s">
        <v>37</v>
      </c>
      <c r="Y401" s="280" t="s">
        <v>37</v>
      </c>
      <c r="Z401" s="280" t="s">
        <v>38</v>
      </c>
      <c r="AA401" s="280" t="s">
        <v>38</v>
      </c>
      <c r="AB401" s="280" t="s">
        <v>38</v>
      </c>
      <c r="AC401" s="280" t="s">
        <v>37</v>
      </c>
      <c r="AD401" s="281">
        <v>46318</v>
      </c>
      <c r="AE401" s="280" t="s">
        <v>39</v>
      </c>
    </row>
    <row r="402" spans="1:31">
      <c r="A402" s="3">
        <v>1</v>
      </c>
      <c r="B402" s="3">
        <v>1</v>
      </c>
      <c r="C402" s="3">
        <v>10</v>
      </c>
      <c r="D402" s="290" t="s">
        <v>2829</v>
      </c>
      <c r="E402" s="506" t="s">
        <v>2489</v>
      </c>
      <c r="F402" s="104" t="s">
        <v>2490</v>
      </c>
      <c r="G402" s="105">
        <v>19</v>
      </c>
      <c r="H402" s="105"/>
      <c r="I402" s="105"/>
      <c r="J402" s="106">
        <v>46318</v>
      </c>
      <c r="K402" s="448">
        <v>134</v>
      </c>
      <c r="L402" s="105" t="s">
        <v>33</v>
      </c>
      <c r="M402" s="109">
        <v>0.49629629629629629</v>
      </c>
      <c r="N402" s="294" t="s">
        <v>2725</v>
      </c>
      <c r="O402" s="292"/>
      <c r="P402" s="110" t="s">
        <v>39</v>
      </c>
      <c r="Q402" s="111">
        <v>46048</v>
      </c>
      <c r="R402" s="112">
        <v>10032</v>
      </c>
      <c r="S402" s="112">
        <v>60192</v>
      </c>
      <c r="T402" s="116">
        <v>186.59520000000001</v>
      </c>
      <c r="U402" s="110">
        <v>22269</v>
      </c>
      <c r="V402" s="110" t="s">
        <v>42</v>
      </c>
      <c r="W402" s="110">
        <v>270</v>
      </c>
      <c r="X402" s="280" t="s">
        <v>37</v>
      </c>
      <c r="Y402" s="280" t="s">
        <v>37</v>
      </c>
      <c r="Z402" s="280" t="s">
        <v>37</v>
      </c>
      <c r="AA402" s="280" t="s">
        <v>38</v>
      </c>
      <c r="AB402" s="280" t="s">
        <v>38</v>
      </c>
      <c r="AC402" s="280" t="s">
        <v>37</v>
      </c>
      <c r="AD402" s="281">
        <v>46288</v>
      </c>
      <c r="AE402" s="280" t="s">
        <v>39</v>
      </c>
    </row>
    <row r="403" spans="1:31">
      <c r="A403" s="3">
        <v>1</v>
      </c>
      <c r="B403" s="3">
        <v>2</v>
      </c>
      <c r="C403" s="3">
        <v>10</v>
      </c>
      <c r="D403" s="290" t="s">
        <v>94</v>
      </c>
      <c r="E403" s="303" t="s">
        <v>2489</v>
      </c>
      <c r="F403" s="104" t="s">
        <v>2490</v>
      </c>
      <c r="G403" s="105">
        <v>5</v>
      </c>
      <c r="H403" s="105"/>
      <c r="I403" s="105"/>
      <c r="J403" s="106">
        <v>46436</v>
      </c>
      <c r="K403" s="448">
        <v>252</v>
      </c>
      <c r="L403" s="105" t="s">
        <v>33</v>
      </c>
      <c r="M403" s="109">
        <v>0.93333333333333335</v>
      </c>
      <c r="N403" s="343"/>
      <c r="O403" s="460"/>
      <c r="P403" s="110" t="s">
        <v>39</v>
      </c>
      <c r="Q403" s="111">
        <v>46166</v>
      </c>
      <c r="R403" s="112">
        <v>2640</v>
      </c>
      <c r="S403" s="112">
        <v>15840</v>
      </c>
      <c r="T403" s="116">
        <v>49.103999999999999</v>
      </c>
      <c r="U403" s="110">
        <v>22269</v>
      </c>
      <c r="V403" s="110" t="s">
        <v>42</v>
      </c>
      <c r="W403" s="110">
        <v>270</v>
      </c>
      <c r="X403" s="280" t="s">
        <v>37</v>
      </c>
      <c r="Y403" s="280" t="s">
        <v>37</v>
      </c>
      <c r="Z403" s="280" t="s">
        <v>38</v>
      </c>
      <c r="AA403" s="280" t="s">
        <v>38</v>
      </c>
      <c r="AB403" s="280" t="s">
        <v>38</v>
      </c>
      <c r="AC403" s="280" t="s">
        <v>37</v>
      </c>
      <c r="AD403" s="281">
        <v>46406</v>
      </c>
      <c r="AE403" s="280" t="s">
        <v>39</v>
      </c>
    </row>
    <row r="404" spans="1:31">
      <c r="A404" s="3" t="s">
        <v>39</v>
      </c>
      <c r="B404" s="3">
        <v>3</v>
      </c>
      <c r="C404" s="3">
        <v>10</v>
      </c>
      <c r="D404" s="290" t="s">
        <v>2655</v>
      </c>
      <c r="E404" s="474" t="s">
        <v>2489</v>
      </c>
      <c r="F404" s="104" t="s">
        <v>2490</v>
      </c>
      <c r="G404" s="105">
        <v>39</v>
      </c>
      <c r="H404" s="105"/>
      <c r="I404" s="105"/>
      <c r="J404" s="106">
        <v>46436</v>
      </c>
      <c r="K404" s="448">
        <v>252</v>
      </c>
      <c r="L404" s="105" t="s">
        <v>33</v>
      </c>
      <c r="M404" s="109">
        <v>0.93333333333333335</v>
      </c>
      <c r="N404" s="308"/>
      <c r="O404" s="460"/>
      <c r="P404" s="110" t="s">
        <v>39</v>
      </c>
      <c r="Q404" s="111">
        <v>46166</v>
      </c>
      <c r="R404" s="112">
        <v>20592</v>
      </c>
      <c r="S404" s="112">
        <v>123552</v>
      </c>
      <c r="T404" s="116">
        <v>383.01119999999997</v>
      </c>
      <c r="U404" s="110">
        <v>22269</v>
      </c>
      <c r="V404" s="110" t="s">
        <v>42</v>
      </c>
      <c r="W404" s="110">
        <v>270</v>
      </c>
      <c r="X404" s="280" t="s">
        <v>37</v>
      </c>
      <c r="Y404" s="280" t="s">
        <v>37</v>
      </c>
      <c r="Z404" s="280" t="s">
        <v>38</v>
      </c>
      <c r="AA404" s="280" t="s">
        <v>38</v>
      </c>
      <c r="AB404" s="280" t="s">
        <v>38</v>
      </c>
      <c r="AC404" s="280" t="s">
        <v>37</v>
      </c>
      <c r="AD404" s="281">
        <v>46406</v>
      </c>
      <c r="AE404" s="280" t="s">
        <v>39</v>
      </c>
    </row>
    <row r="405" spans="1:31">
      <c r="A405" s="3">
        <v>1</v>
      </c>
      <c r="B405" s="3">
        <v>1</v>
      </c>
      <c r="C405" s="3">
        <v>10</v>
      </c>
      <c r="D405" s="290" t="s">
        <v>2677</v>
      </c>
      <c r="E405" s="458" t="s">
        <v>1966</v>
      </c>
      <c r="F405" s="104" t="s">
        <v>1967</v>
      </c>
      <c r="G405" s="105">
        <v>16</v>
      </c>
      <c r="H405" s="105"/>
      <c r="I405" s="105"/>
      <c r="J405" s="106">
        <v>46410</v>
      </c>
      <c r="K405" s="448">
        <v>226</v>
      </c>
      <c r="L405" s="105" t="s">
        <v>33</v>
      </c>
      <c r="M405" s="109">
        <v>0.83703703703703702</v>
      </c>
      <c r="N405" s="294"/>
      <c r="O405" s="292"/>
      <c r="P405" s="110" t="s">
        <v>39</v>
      </c>
      <c r="Q405" s="111">
        <v>46140</v>
      </c>
      <c r="R405" s="112">
        <v>8448</v>
      </c>
      <c r="S405" s="112">
        <v>50688</v>
      </c>
      <c r="T405" s="116">
        <v>157.1328</v>
      </c>
      <c r="U405" s="110">
        <v>22270</v>
      </c>
      <c r="V405" s="110" t="s">
        <v>42</v>
      </c>
      <c r="W405" s="110">
        <v>270</v>
      </c>
      <c r="X405" s="280" t="s">
        <v>37</v>
      </c>
      <c r="Y405" s="280" t="s">
        <v>37</v>
      </c>
      <c r="Z405" s="280" t="s">
        <v>38</v>
      </c>
      <c r="AA405" s="280" t="s">
        <v>38</v>
      </c>
      <c r="AB405" s="280" t="s">
        <v>38</v>
      </c>
      <c r="AC405" s="280" t="s">
        <v>37</v>
      </c>
      <c r="AD405" s="281">
        <v>46380</v>
      </c>
      <c r="AE405" s="280" t="s">
        <v>39</v>
      </c>
    </row>
    <row r="406" spans="1:31">
      <c r="A406" s="3">
        <v>1</v>
      </c>
      <c r="B406" s="3">
        <v>2</v>
      </c>
      <c r="C406" s="3">
        <v>10</v>
      </c>
      <c r="D406" s="290" t="s">
        <v>2695</v>
      </c>
      <c r="E406" s="336" t="s">
        <v>1966</v>
      </c>
      <c r="F406" s="104" t="s">
        <v>1967</v>
      </c>
      <c r="G406" s="105">
        <v>28</v>
      </c>
      <c r="H406" s="105"/>
      <c r="I406" s="105"/>
      <c r="J406" s="106">
        <v>46410</v>
      </c>
      <c r="K406" s="448">
        <v>226</v>
      </c>
      <c r="L406" s="105" t="s">
        <v>33</v>
      </c>
      <c r="M406" s="109">
        <v>0.83703703703703702</v>
      </c>
      <c r="N406" s="308" t="s">
        <v>2725</v>
      </c>
      <c r="O406" s="460"/>
      <c r="P406" s="110" t="s">
        <v>39</v>
      </c>
      <c r="Q406" s="111">
        <v>46140</v>
      </c>
      <c r="R406" s="112">
        <v>14784</v>
      </c>
      <c r="S406" s="112">
        <v>88704</v>
      </c>
      <c r="T406" s="116">
        <v>274.98239999999998</v>
      </c>
      <c r="U406" s="110">
        <v>22270</v>
      </c>
      <c r="V406" s="110" t="s">
        <v>42</v>
      </c>
      <c r="W406" s="110">
        <v>270</v>
      </c>
      <c r="X406" s="280" t="s">
        <v>37</v>
      </c>
      <c r="Y406" s="280" t="s">
        <v>37</v>
      </c>
      <c r="Z406" s="280" t="s">
        <v>38</v>
      </c>
      <c r="AA406" s="280" t="s">
        <v>38</v>
      </c>
      <c r="AB406" s="280" t="s">
        <v>38</v>
      </c>
      <c r="AC406" s="280" t="s">
        <v>37</v>
      </c>
      <c r="AD406" s="281">
        <v>46380</v>
      </c>
      <c r="AE406" s="280" t="s">
        <v>39</v>
      </c>
    </row>
    <row r="407" spans="1:31">
      <c r="A407" s="3" t="s">
        <v>39</v>
      </c>
      <c r="B407" s="3">
        <v>3</v>
      </c>
      <c r="C407" s="3">
        <v>10</v>
      </c>
      <c r="D407" s="290" t="s">
        <v>2662</v>
      </c>
      <c r="E407" s="291" t="s">
        <v>1966</v>
      </c>
      <c r="F407" s="104" t="s">
        <v>1967</v>
      </c>
      <c r="G407" s="105">
        <v>20</v>
      </c>
      <c r="H407" s="105"/>
      <c r="I407" s="105"/>
      <c r="J407" s="106">
        <v>46424</v>
      </c>
      <c r="K407" s="448">
        <v>240</v>
      </c>
      <c r="L407" s="105" t="s">
        <v>33</v>
      </c>
      <c r="M407" s="109">
        <v>0.88888888888888884</v>
      </c>
      <c r="N407" s="294" t="s">
        <v>2725</v>
      </c>
      <c r="O407" s="466"/>
      <c r="P407" s="110" t="s">
        <v>39</v>
      </c>
      <c r="Q407" s="111">
        <v>46154</v>
      </c>
      <c r="R407" s="112">
        <v>10560</v>
      </c>
      <c r="S407" s="112">
        <v>63360</v>
      </c>
      <c r="T407" s="116">
        <v>196.416</v>
      </c>
      <c r="U407" s="110">
        <v>22270</v>
      </c>
      <c r="V407" s="110" t="s">
        <v>42</v>
      </c>
      <c r="W407" s="110">
        <v>270</v>
      </c>
      <c r="X407" s="280" t="s">
        <v>37</v>
      </c>
      <c r="Y407" s="280" t="s">
        <v>37</v>
      </c>
      <c r="Z407" s="280" t="s">
        <v>38</v>
      </c>
      <c r="AA407" s="280" t="s">
        <v>38</v>
      </c>
      <c r="AB407" s="280" t="s">
        <v>38</v>
      </c>
      <c r="AC407" s="280" t="s">
        <v>37</v>
      </c>
      <c r="AD407" s="281">
        <v>46394</v>
      </c>
      <c r="AE407" s="280" t="s">
        <v>39</v>
      </c>
    </row>
    <row r="408" spans="1:31">
      <c r="A408" s="3" t="s">
        <v>39</v>
      </c>
      <c r="B408" s="3">
        <v>4</v>
      </c>
      <c r="C408" s="3">
        <v>10</v>
      </c>
      <c r="D408" s="290" t="s">
        <v>2677</v>
      </c>
      <c r="E408" s="458" t="s">
        <v>1966</v>
      </c>
      <c r="F408" s="104" t="s">
        <v>1967</v>
      </c>
      <c r="G408" s="105">
        <v>10</v>
      </c>
      <c r="H408" s="105"/>
      <c r="I408" s="105"/>
      <c r="J408" s="106">
        <v>46424</v>
      </c>
      <c r="K408" s="448">
        <v>240</v>
      </c>
      <c r="L408" s="105" t="s">
        <v>33</v>
      </c>
      <c r="M408" s="109">
        <v>0.88888888888888884</v>
      </c>
      <c r="N408" s="294"/>
      <c r="O408" s="292"/>
      <c r="P408" s="110" t="s">
        <v>39</v>
      </c>
      <c r="Q408" s="111">
        <v>46154</v>
      </c>
      <c r="R408" s="112">
        <v>5280</v>
      </c>
      <c r="S408" s="112">
        <v>31680</v>
      </c>
      <c r="T408" s="116">
        <v>98.207999999999998</v>
      </c>
      <c r="U408" s="110">
        <v>22270</v>
      </c>
      <c r="V408" s="110" t="s">
        <v>42</v>
      </c>
      <c r="W408" s="110">
        <v>270</v>
      </c>
      <c r="X408" s="280" t="s">
        <v>37</v>
      </c>
      <c r="Y408" s="280" t="s">
        <v>37</v>
      </c>
      <c r="Z408" s="280" t="s">
        <v>38</v>
      </c>
      <c r="AA408" s="280" t="s">
        <v>38</v>
      </c>
      <c r="AB408" s="280" t="s">
        <v>38</v>
      </c>
      <c r="AC408" s="280" t="s">
        <v>37</v>
      </c>
      <c r="AD408" s="281">
        <v>46394</v>
      </c>
      <c r="AE408" s="280" t="s">
        <v>39</v>
      </c>
    </row>
    <row r="409" spans="1:31">
      <c r="A409" s="3" t="s">
        <v>39</v>
      </c>
      <c r="B409" s="3">
        <v>5</v>
      </c>
      <c r="C409" s="3">
        <v>10</v>
      </c>
      <c r="D409" s="290" t="s">
        <v>250</v>
      </c>
      <c r="E409" s="347" t="s">
        <v>1966</v>
      </c>
      <c r="F409" s="104" t="s">
        <v>1967</v>
      </c>
      <c r="G409" s="105">
        <v>24</v>
      </c>
      <c r="H409" s="105"/>
      <c r="I409" s="105"/>
      <c r="J409" s="106">
        <v>46434</v>
      </c>
      <c r="K409" s="448">
        <v>250</v>
      </c>
      <c r="L409" s="105" t="s">
        <v>33</v>
      </c>
      <c r="M409" s="109">
        <v>0.92592592592592593</v>
      </c>
      <c r="N409" s="343" t="s">
        <v>2816</v>
      </c>
      <c r="O409" s="460"/>
      <c r="P409" s="110" t="s">
        <v>39</v>
      </c>
      <c r="Q409" s="111">
        <v>46164</v>
      </c>
      <c r="R409" s="112">
        <v>12672</v>
      </c>
      <c r="S409" s="112">
        <v>76032</v>
      </c>
      <c r="T409" s="116">
        <v>235.69919999999999</v>
      </c>
      <c r="U409" s="110">
        <v>22270</v>
      </c>
      <c r="V409" s="110" t="s">
        <v>42</v>
      </c>
      <c r="W409" s="110">
        <v>270</v>
      </c>
      <c r="X409" s="280" t="s">
        <v>37</v>
      </c>
      <c r="Y409" s="280" t="s">
        <v>37</v>
      </c>
      <c r="Z409" s="280" t="s">
        <v>38</v>
      </c>
      <c r="AA409" s="280" t="s">
        <v>38</v>
      </c>
      <c r="AB409" s="280" t="s">
        <v>38</v>
      </c>
      <c r="AC409" s="280" t="s">
        <v>37</v>
      </c>
      <c r="AD409" s="281">
        <v>46404</v>
      </c>
      <c r="AE409" s="280" t="s">
        <v>39</v>
      </c>
    </row>
    <row r="410" spans="1:31">
      <c r="A410" s="3" t="s">
        <v>39</v>
      </c>
      <c r="B410" s="3">
        <v>6</v>
      </c>
      <c r="C410" s="3">
        <v>10</v>
      </c>
      <c r="D410" s="290" t="s">
        <v>2660</v>
      </c>
      <c r="E410" s="366" t="s">
        <v>1966</v>
      </c>
      <c r="F410" s="104" t="s">
        <v>1967</v>
      </c>
      <c r="G410" s="105">
        <v>46</v>
      </c>
      <c r="H410" s="105"/>
      <c r="I410" s="105"/>
      <c r="J410" s="106">
        <v>46434</v>
      </c>
      <c r="K410" s="448">
        <v>250</v>
      </c>
      <c r="L410" s="105" t="s">
        <v>33</v>
      </c>
      <c r="M410" s="109">
        <v>0.92592592592592593</v>
      </c>
      <c r="N410" s="308" t="s">
        <v>2725</v>
      </c>
      <c r="O410" s="105"/>
      <c r="P410" s="110" t="s">
        <v>39</v>
      </c>
      <c r="Q410" s="111">
        <v>46164</v>
      </c>
      <c r="R410" s="112">
        <v>24288</v>
      </c>
      <c r="S410" s="112">
        <v>145728</v>
      </c>
      <c r="T410" s="116">
        <v>451.7568</v>
      </c>
      <c r="U410" s="110">
        <v>22270</v>
      </c>
      <c r="V410" s="110" t="s">
        <v>42</v>
      </c>
      <c r="W410" s="110">
        <v>270</v>
      </c>
      <c r="X410" s="280" t="s">
        <v>37</v>
      </c>
      <c r="Y410" s="280" t="s">
        <v>37</v>
      </c>
      <c r="Z410" s="280" t="s">
        <v>38</v>
      </c>
      <c r="AA410" s="280" t="s">
        <v>38</v>
      </c>
      <c r="AB410" s="280" t="s">
        <v>38</v>
      </c>
      <c r="AC410" s="280" t="s">
        <v>37</v>
      </c>
      <c r="AD410" s="281">
        <v>46404</v>
      </c>
      <c r="AE410" s="280" t="s">
        <v>39</v>
      </c>
    </row>
    <row r="411" spans="1:31">
      <c r="A411" s="3" t="s">
        <v>39</v>
      </c>
      <c r="B411" s="3">
        <v>7</v>
      </c>
      <c r="C411" s="3">
        <v>20</v>
      </c>
      <c r="D411" s="290" t="s">
        <v>2662</v>
      </c>
      <c r="E411" s="291" t="s">
        <v>1966</v>
      </c>
      <c r="F411" s="104" t="s">
        <v>1967</v>
      </c>
      <c r="G411" s="105">
        <v>26</v>
      </c>
      <c r="H411" s="105"/>
      <c r="I411" s="105"/>
      <c r="J411" s="106">
        <v>46434</v>
      </c>
      <c r="K411" s="448">
        <v>250</v>
      </c>
      <c r="L411" s="105" t="s">
        <v>33</v>
      </c>
      <c r="M411" s="109">
        <v>0.92592592592592593</v>
      </c>
      <c r="N411" s="294" t="s">
        <v>2725</v>
      </c>
      <c r="O411" s="466" t="s">
        <v>34</v>
      </c>
      <c r="P411" s="110" t="s">
        <v>35</v>
      </c>
      <c r="Q411" s="111">
        <v>46164</v>
      </c>
      <c r="R411" s="112">
        <v>13728</v>
      </c>
      <c r="S411" s="112">
        <v>82368</v>
      </c>
      <c r="T411" s="116">
        <v>255.3408</v>
      </c>
      <c r="U411" s="110">
        <v>22270</v>
      </c>
      <c r="V411" s="110" t="s">
        <v>42</v>
      </c>
      <c r="W411" s="110">
        <v>270</v>
      </c>
      <c r="X411" s="280" t="s">
        <v>37</v>
      </c>
      <c r="Y411" s="280" t="s">
        <v>37</v>
      </c>
      <c r="Z411" s="280" t="s">
        <v>38</v>
      </c>
      <c r="AA411" s="280" t="s">
        <v>38</v>
      </c>
      <c r="AB411" s="280" t="s">
        <v>38</v>
      </c>
      <c r="AC411" s="280" t="s">
        <v>37</v>
      </c>
      <c r="AD411" s="281">
        <v>46404</v>
      </c>
      <c r="AE411" s="280" t="s">
        <v>39</v>
      </c>
    </row>
    <row r="412" spans="1:31">
      <c r="A412" s="3" t="s">
        <v>39</v>
      </c>
      <c r="B412" s="3">
        <v>8</v>
      </c>
      <c r="C412" s="3">
        <v>10</v>
      </c>
      <c r="D412" s="290" t="s">
        <v>2652</v>
      </c>
      <c r="E412" s="474" t="s">
        <v>1966</v>
      </c>
      <c r="F412" s="104" t="s">
        <v>1967</v>
      </c>
      <c r="G412" s="105">
        <v>39</v>
      </c>
      <c r="H412" s="105"/>
      <c r="I412" s="105"/>
      <c r="J412" s="106">
        <v>46435</v>
      </c>
      <c r="K412" s="448">
        <v>251</v>
      </c>
      <c r="L412" s="105" t="s">
        <v>33</v>
      </c>
      <c r="M412" s="109">
        <v>0.92962962962962958</v>
      </c>
      <c r="N412" s="294" t="s">
        <v>2725</v>
      </c>
      <c r="O412" s="292"/>
      <c r="P412" s="110" t="s">
        <v>39</v>
      </c>
      <c r="Q412" s="111">
        <v>46165</v>
      </c>
      <c r="R412" s="112">
        <v>20592</v>
      </c>
      <c r="S412" s="112">
        <v>123552</v>
      </c>
      <c r="T412" s="116">
        <v>383.01119999999997</v>
      </c>
      <c r="U412" s="110">
        <v>22270</v>
      </c>
      <c r="V412" s="110" t="s">
        <v>42</v>
      </c>
      <c r="W412" s="110">
        <v>270</v>
      </c>
      <c r="X412" s="280" t="s">
        <v>37</v>
      </c>
      <c r="Y412" s="280" t="s">
        <v>37</v>
      </c>
      <c r="Z412" s="280" t="s">
        <v>38</v>
      </c>
      <c r="AA412" s="280" t="s">
        <v>38</v>
      </c>
      <c r="AB412" s="280" t="s">
        <v>38</v>
      </c>
      <c r="AC412" s="280" t="s">
        <v>37</v>
      </c>
      <c r="AD412" s="281">
        <v>46405</v>
      </c>
      <c r="AE412" s="280" t="s">
        <v>39</v>
      </c>
    </row>
    <row r="413" spans="1:31">
      <c r="A413" s="3" t="s">
        <v>39</v>
      </c>
      <c r="B413" s="3">
        <v>9</v>
      </c>
      <c r="C413" s="3">
        <v>10</v>
      </c>
      <c r="D413" s="290" t="s">
        <v>2677</v>
      </c>
      <c r="E413" s="458" t="s">
        <v>1966</v>
      </c>
      <c r="F413" s="104" t="s">
        <v>1967</v>
      </c>
      <c r="G413" s="105">
        <v>20</v>
      </c>
      <c r="H413" s="105"/>
      <c r="I413" s="105"/>
      <c r="J413" s="272">
        <v>46435</v>
      </c>
      <c r="K413" s="448">
        <v>251</v>
      </c>
      <c r="L413" s="105" t="s">
        <v>33</v>
      </c>
      <c r="M413" s="109">
        <v>0.92962962962962958</v>
      </c>
      <c r="N413" s="294"/>
      <c r="O413" s="460"/>
      <c r="P413" s="110" t="s">
        <v>39</v>
      </c>
      <c r="Q413" s="111">
        <v>46165</v>
      </c>
      <c r="R413" s="112">
        <v>10560</v>
      </c>
      <c r="S413" s="112">
        <v>63360</v>
      </c>
      <c r="T413" s="116">
        <v>196.416</v>
      </c>
      <c r="U413" s="110">
        <v>22270</v>
      </c>
      <c r="V413" s="110" t="s">
        <v>42</v>
      </c>
      <c r="W413" s="110">
        <v>270</v>
      </c>
      <c r="X413" s="280" t="s">
        <v>37</v>
      </c>
      <c r="Y413" s="280" t="s">
        <v>37</v>
      </c>
      <c r="Z413" s="280" t="s">
        <v>38</v>
      </c>
      <c r="AA413" s="280" t="s">
        <v>38</v>
      </c>
      <c r="AB413" s="280" t="s">
        <v>38</v>
      </c>
      <c r="AC413" s="280" t="s">
        <v>37</v>
      </c>
      <c r="AD413" s="281">
        <v>46405</v>
      </c>
      <c r="AE413" s="280" t="s">
        <v>39</v>
      </c>
    </row>
    <row r="414" spans="1:31">
      <c r="A414" s="3" t="s">
        <v>39</v>
      </c>
      <c r="B414" s="3">
        <v>10</v>
      </c>
      <c r="C414" s="3">
        <v>10</v>
      </c>
      <c r="D414" s="290" t="s">
        <v>652</v>
      </c>
      <c r="E414" s="303" t="s">
        <v>1966</v>
      </c>
      <c r="F414" s="104" t="s">
        <v>1967</v>
      </c>
      <c r="G414" s="105">
        <v>47</v>
      </c>
      <c r="H414" s="105"/>
      <c r="I414" s="105"/>
      <c r="J414" s="106">
        <v>46447</v>
      </c>
      <c r="K414" s="448">
        <v>263</v>
      </c>
      <c r="L414" s="105" t="s">
        <v>33</v>
      </c>
      <c r="M414" s="109">
        <v>0.97407407407407409</v>
      </c>
      <c r="N414" s="343"/>
      <c r="O414" s="460"/>
      <c r="P414" s="110" t="s">
        <v>39</v>
      </c>
      <c r="Q414" s="111">
        <v>46177</v>
      </c>
      <c r="R414" s="112">
        <v>24816</v>
      </c>
      <c r="S414" s="112">
        <v>148896</v>
      </c>
      <c r="T414" s="116">
        <v>461.57760000000002</v>
      </c>
      <c r="U414" s="110">
        <v>22270</v>
      </c>
      <c r="V414" s="110" t="s">
        <v>42</v>
      </c>
      <c r="W414" s="110">
        <v>270</v>
      </c>
      <c r="X414" s="280" t="s">
        <v>37</v>
      </c>
      <c r="Y414" s="280" t="s">
        <v>37</v>
      </c>
      <c r="Z414" s="280" t="s">
        <v>38</v>
      </c>
      <c r="AA414" s="280" t="s">
        <v>38</v>
      </c>
      <c r="AB414" s="280" t="s">
        <v>38</v>
      </c>
      <c r="AC414" s="280" t="s">
        <v>37</v>
      </c>
      <c r="AD414" s="281">
        <v>46417</v>
      </c>
      <c r="AE414" s="280" t="s">
        <v>39</v>
      </c>
    </row>
    <row r="415" spans="1:31">
      <c r="A415" s="3" t="s">
        <v>39</v>
      </c>
      <c r="B415" s="3">
        <v>11</v>
      </c>
      <c r="C415" s="3">
        <v>10</v>
      </c>
      <c r="D415" s="290" t="s">
        <v>2649</v>
      </c>
      <c r="E415" s="291" t="s">
        <v>1966</v>
      </c>
      <c r="F415" s="104" t="s">
        <v>1967</v>
      </c>
      <c r="G415" s="105">
        <v>24</v>
      </c>
      <c r="H415" s="105"/>
      <c r="I415" s="105"/>
      <c r="J415" s="106">
        <v>46448</v>
      </c>
      <c r="K415" s="448">
        <v>264</v>
      </c>
      <c r="L415" s="105" t="s">
        <v>33</v>
      </c>
      <c r="M415" s="109">
        <v>0.97777777777777775</v>
      </c>
      <c r="N415" s="294"/>
      <c r="O415" s="460"/>
      <c r="P415" s="110" t="s">
        <v>39</v>
      </c>
      <c r="Q415" s="111">
        <v>46178</v>
      </c>
      <c r="R415" s="112">
        <v>12672</v>
      </c>
      <c r="S415" s="112">
        <v>76032</v>
      </c>
      <c r="T415" s="116">
        <v>235.69919999999999</v>
      </c>
      <c r="U415" s="110">
        <v>22270</v>
      </c>
      <c r="V415" s="110" t="s">
        <v>42</v>
      </c>
      <c r="W415" s="110">
        <v>270</v>
      </c>
      <c r="X415" s="280" t="s">
        <v>37</v>
      </c>
      <c r="Y415" s="280" t="s">
        <v>37</v>
      </c>
      <c r="Z415" s="280" t="s">
        <v>38</v>
      </c>
      <c r="AA415" s="280" t="s">
        <v>38</v>
      </c>
      <c r="AB415" s="280" t="s">
        <v>38</v>
      </c>
      <c r="AC415" s="280" t="s">
        <v>37</v>
      </c>
      <c r="AD415" s="281">
        <v>46418</v>
      </c>
      <c r="AE415" s="280" t="s">
        <v>39</v>
      </c>
    </row>
    <row r="416" spans="1:31">
      <c r="A416" s="3">
        <v>1</v>
      </c>
      <c r="B416" s="3">
        <v>1</v>
      </c>
      <c r="C416" s="3">
        <v>20</v>
      </c>
      <c r="D416" s="290" t="s">
        <v>2482</v>
      </c>
      <c r="E416" s="303" t="s">
        <v>1535</v>
      </c>
      <c r="F416" s="104" t="s">
        <v>1536</v>
      </c>
      <c r="G416" s="105">
        <v>21</v>
      </c>
      <c r="H416" s="105"/>
      <c r="I416" s="105"/>
      <c r="J416" s="106">
        <v>46424</v>
      </c>
      <c r="K416" s="448">
        <v>240</v>
      </c>
      <c r="L416" s="105" t="s">
        <v>33</v>
      </c>
      <c r="M416" s="109">
        <v>0.88888888888888884</v>
      </c>
      <c r="N416" s="294"/>
      <c r="O416" s="292" t="s">
        <v>62</v>
      </c>
      <c r="P416" s="110" t="s">
        <v>35</v>
      </c>
      <c r="Q416" s="111">
        <v>46154</v>
      </c>
      <c r="R416" s="112">
        <v>11088</v>
      </c>
      <c r="S416" s="112">
        <v>66528</v>
      </c>
      <c r="T416" s="116">
        <v>206.23679999999999</v>
      </c>
      <c r="U416" s="110">
        <v>22271</v>
      </c>
      <c r="V416" s="110" t="s">
        <v>42</v>
      </c>
      <c r="W416" s="110">
        <v>270</v>
      </c>
      <c r="X416" s="280" t="s">
        <v>37</v>
      </c>
      <c r="Y416" s="280" t="s">
        <v>37</v>
      </c>
      <c r="Z416" s="280" t="s">
        <v>38</v>
      </c>
      <c r="AA416" s="280" t="s">
        <v>38</v>
      </c>
      <c r="AB416" s="280" t="s">
        <v>38</v>
      </c>
      <c r="AC416" s="280" t="s">
        <v>37</v>
      </c>
      <c r="AD416" s="281">
        <v>46394</v>
      </c>
      <c r="AE416" s="280" t="s">
        <v>39</v>
      </c>
    </row>
    <row r="417" spans="1:31">
      <c r="A417" s="3">
        <v>1</v>
      </c>
      <c r="B417" s="3">
        <v>2</v>
      </c>
      <c r="C417" s="3">
        <v>20</v>
      </c>
      <c r="D417" s="290" t="s">
        <v>621</v>
      </c>
      <c r="E417" s="512" t="s">
        <v>1535</v>
      </c>
      <c r="F417" s="104" t="s">
        <v>1536</v>
      </c>
      <c r="G417" s="105">
        <v>24</v>
      </c>
      <c r="H417" s="105"/>
      <c r="I417" s="105"/>
      <c r="J417" s="106">
        <v>46425</v>
      </c>
      <c r="K417" s="448">
        <v>241</v>
      </c>
      <c r="L417" s="105" t="s">
        <v>33</v>
      </c>
      <c r="M417" s="109">
        <v>0.8925925925925926</v>
      </c>
      <c r="N417" s="343"/>
      <c r="O417" s="292" t="s">
        <v>62</v>
      </c>
      <c r="P417" s="110" t="s">
        <v>35</v>
      </c>
      <c r="Q417" s="111">
        <v>46155</v>
      </c>
      <c r="R417" s="112">
        <v>12672</v>
      </c>
      <c r="S417" s="112">
        <v>76032</v>
      </c>
      <c r="T417" s="116">
        <v>235.69919999999999</v>
      </c>
      <c r="U417" s="110">
        <v>22271</v>
      </c>
      <c r="V417" s="110" t="s">
        <v>42</v>
      </c>
      <c r="W417" s="110">
        <v>270</v>
      </c>
      <c r="X417" s="280" t="s">
        <v>37</v>
      </c>
      <c r="Y417" s="280" t="s">
        <v>37</v>
      </c>
      <c r="Z417" s="280" t="s">
        <v>38</v>
      </c>
      <c r="AA417" s="280" t="s">
        <v>38</v>
      </c>
      <c r="AB417" s="280" t="s">
        <v>38</v>
      </c>
      <c r="AC417" s="280" t="s">
        <v>37</v>
      </c>
      <c r="AD417" s="281">
        <v>46395</v>
      </c>
      <c r="AE417" s="280" t="s">
        <v>39</v>
      </c>
    </row>
    <row r="418" spans="1:31">
      <c r="A418" s="3" t="s">
        <v>39</v>
      </c>
      <c r="B418" s="3">
        <v>3</v>
      </c>
      <c r="C418" s="3">
        <v>20</v>
      </c>
      <c r="D418" s="290" t="s">
        <v>92</v>
      </c>
      <c r="E418" s="297" t="s">
        <v>1535</v>
      </c>
      <c r="F418" s="104" t="s">
        <v>1536</v>
      </c>
      <c r="G418" s="105">
        <v>7</v>
      </c>
      <c r="H418" s="105"/>
      <c r="I418" s="293"/>
      <c r="J418" s="106">
        <v>46425</v>
      </c>
      <c r="K418" s="448">
        <v>241</v>
      </c>
      <c r="L418" s="105" t="s">
        <v>33</v>
      </c>
      <c r="M418" s="109">
        <v>0.8925925925925926</v>
      </c>
      <c r="N418" s="343"/>
      <c r="O418" s="460" t="s">
        <v>62</v>
      </c>
      <c r="P418" s="110" t="s">
        <v>35</v>
      </c>
      <c r="Q418" s="111">
        <v>46155</v>
      </c>
      <c r="R418" s="112">
        <v>3696</v>
      </c>
      <c r="S418" s="112">
        <v>22176</v>
      </c>
      <c r="T418" s="116">
        <v>68.745599999999996</v>
      </c>
      <c r="U418" s="110">
        <v>22271</v>
      </c>
      <c r="V418" s="110" t="s">
        <v>42</v>
      </c>
      <c r="W418" s="110">
        <v>270</v>
      </c>
      <c r="X418" s="280" t="s">
        <v>37</v>
      </c>
      <c r="Y418" s="280" t="s">
        <v>37</v>
      </c>
      <c r="Z418" s="280" t="s">
        <v>38</v>
      </c>
      <c r="AA418" s="280" t="s">
        <v>38</v>
      </c>
      <c r="AB418" s="280" t="s">
        <v>38</v>
      </c>
      <c r="AC418" s="280" t="s">
        <v>37</v>
      </c>
      <c r="AD418" s="281">
        <v>46395</v>
      </c>
      <c r="AE418" s="280" t="s">
        <v>39</v>
      </c>
    </row>
    <row r="419" spans="1:31">
      <c r="A419" s="3" t="s">
        <v>39</v>
      </c>
      <c r="B419" s="3">
        <v>4</v>
      </c>
      <c r="C419" s="3">
        <v>20</v>
      </c>
      <c r="D419" s="290" t="s">
        <v>2701</v>
      </c>
      <c r="E419" s="357" t="s">
        <v>1535</v>
      </c>
      <c r="F419" s="104" t="s">
        <v>1536</v>
      </c>
      <c r="G419" s="105">
        <v>4</v>
      </c>
      <c r="H419" s="105"/>
      <c r="I419" s="105"/>
      <c r="J419" s="106">
        <v>46428</v>
      </c>
      <c r="K419" s="448">
        <v>244</v>
      </c>
      <c r="L419" s="105" t="s">
        <v>33</v>
      </c>
      <c r="M419" s="109">
        <v>0.90370370370370368</v>
      </c>
      <c r="N419" s="308"/>
      <c r="O419" s="460" t="s">
        <v>34</v>
      </c>
      <c r="P419" s="110" t="s">
        <v>35</v>
      </c>
      <c r="Q419" s="111">
        <v>46158</v>
      </c>
      <c r="R419" s="112">
        <v>2112</v>
      </c>
      <c r="S419" s="112">
        <v>12672</v>
      </c>
      <c r="T419" s="116">
        <v>39.283200000000001</v>
      </c>
      <c r="U419" s="110">
        <v>22271</v>
      </c>
      <c r="V419" s="110" t="s">
        <v>42</v>
      </c>
      <c r="W419" s="110">
        <v>270</v>
      </c>
      <c r="X419" s="280" t="s">
        <v>37</v>
      </c>
      <c r="Y419" s="280" t="s">
        <v>37</v>
      </c>
      <c r="Z419" s="280" t="s">
        <v>38</v>
      </c>
      <c r="AA419" s="280" t="s">
        <v>38</v>
      </c>
      <c r="AB419" s="280" t="s">
        <v>38</v>
      </c>
      <c r="AC419" s="280" t="s">
        <v>37</v>
      </c>
      <c r="AD419" s="281">
        <v>46398</v>
      </c>
      <c r="AE419" s="280" t="s">
        <v>39</v>
      </c>
    </row>
    <row r="420" spans="1:31">
      <c r="A420" s="3" t="s">
        <v>39</v>
      </c>
      <c r="B420" s="3">
        <v>5</v>
      </c>
      <c r="C420" s="3">
        <v>20</v>
      </c>
      <c r="D420" s="290" t="s">
        <v>2529</v>
      </c>
      <c r="E420" s="303" t="s">
        <v>1535</v>
      </c>
      <c r="F420" s="104" t="s">
        <v>1536</v>
      </c>
      <c r="G420" s="105"/>
      <c r="H420" s="105">
        <v>463</v>
      </c>
      <c r="I420" s="105"/>
      <c r="J420" s="106">
        <v>46432</v>
      </c>
      <c r="K420" s="448">
        <v>248</v>
      </c>
      <c r="L420" s="105" t="s">
        <v>33</v>
      </c>
      <c r="M420" s="109">
        <v>0.91851851851851851</v>
      </c>
      <c r="N420" s="343"/>
      <c r="O420" s="468" t="s">
        <v>34</v>
      </c>
      <c r="P420" s="110" t="s">
        <v>35</v>
      </c>
      <c r="Q420" s="111">
        <v>46162</v>
      </c>
      <c r="R420" s="112">
        <v>463</v>
      </c>
      <c r="S420" s="112">
        <v>2778</v>
      </c>
      <c r="T420" s="116">
        <v>8.6118000000000006</v>
      </c>
      <c r="U420" s="110">
        <v>22271</v>
      </c>
      <c r="V420" s="110" t="s">
        <v>42</v>
      </c>
      <c r="W420" s="110">
        <v>270</v>
      </c>
      <c r="X420" s="280" t="s">
        <v>37</v>
      </c>
      <c r="Y420" s="280" t="s">
        <v>37</v>
      </c>
      <c r="Z420" s="280" t="s">
        <v>38</v>
      </c>
      <c r="AA420" s="280" t="s">
        <v>38</v>
      </c>
      <c r="AB420" s="280" t="s">
        <v>38</v>
      </c>
      <c r="AC420" s="280" t="s">
        <v>37</v>
      </c>
      <c r="AD420" s="281">
        <v>46402</v>
      </c>
      <c r="AE420" s="280" t="s">
        <v>39</v>
      </c>
    </row>
    <row r="421" spans="1:31">
      <c r="A421" s="3" t="s">
        <v>39</v>
      </c>
      <c r="B421" s="3">
        <v>6</v>
      </c>
      <c r="C421" s="3">
        <v>20</v>
      </c>
      <c r="D421" s="290" t="s">
        <v>2747</v>
      </c>
      <c r="E421" s="459" t="s">
        <v>1535</v>
      </c>
      <c r="F421" s="104" t="s">
        <v>1536</v>
      </c>
      <c r="G421" s="105">
        <v>18</v>
      </c>
      <c r="H421" s="105"/>
      <c r="I421" s="105"/>
      <c r="J421" s="106">
        <v>46437</v>
      </c>
      <c r="K421" s="448">
        <v>253</v>
      </c>
      <c r="L421" s="105" t="s">
        <v>33</v>
      </c>
      <c r="M421" s="109">
        <v>0.937037037037037</v>
      </c>
      <c r="N421" s="343"/>
      <c r="O421" s="460" t="s">
        <v>62</v>
      </c>
      <c r="P421" s="110" t="s">
        <v>35</v>
      </c>
      <c r="Q421" s="111">
        <v>46167</v>
      </c>
      <c r="R421" s="112">
        <v>9504</v>
      </c>
      <c r="S421" s="112">
        <v>57024</v>
      </c>
      <c r="T421" s="116">
        <v>176.77440000000001</v>
      </c>
      <c r="U421" s="110">
        <v>22271</v>
      </c>
      <c r="V421" s="110" t="s">
        <v>42</v>
      </c>
      <c r="W421" s="110">
        <v>270</v>
      </c>
      <c r="X421" s="280" t="s">
        <v>37</v>
      </c>
      <c r="Y421" s="280" t="s">
        <v>37</v>
      </c>
      <c r="Z421" s="280" t="s">
        <v>38</v>
      </c>
      <c r="AA421" s="280" t="s">
        <v>38</v>
      </c>
      <c r="AB421" s="280" t="s">
        <v>38</v>
      </c>
      <c r="AC421" s="280" t="s">
        <v>37</v>
      </c>
      <c r="AD421" s="281">
        <v>46407</v>
      </c>
      <c r="AE421" s="280" t="s">
        <v>39</v>
      </c>
    </row>
    <row r="422" spans="1:31">
      <c r="A422" s="3" t="s">
        <v>39</v>
      </c>
      <c r="B422" s="3">
        <v>7</v>
      </c>
      <c r="C422" s="3">
        <v>20</v>
      </c>
      <c r="D422" s="499" t="s">
        <v>190</v>
      </c>
      <c r="E422" s="291" t="s">
        <v>1535</v>
      </c>
      <c r="F422" s="104" t="s">
        <v>1536</v>
      </c>
      <c r="G422" s="105">
        <v>6</v>
      </c>
      <c r="H422" s="105"/>
      <c r="I422" s="105"/>
      <c r="J422" s="106">
        <v>46437</v>
      </c>
      <c r="K422" s="500">
        <v>253</v>
      </c>
      <c r="L422" s="105" t="s">
        <v>33</v>
      </c>
      <c r="M422" s="109">
        <v>0.937037037037037</v>
      </c>
      <c r="N422" s="502"/>
      <c r="O422" s="105" t="s">
        <v>62</v>
      </c>
      <c r="P422" s="110" t="s">
        <v>35</v>
      </c>
      <c r="Q422" s="111">
        <v>46167</v>
      </c>
      <c r="R422" s="112">
        <v>3168</v>
      </c>
      <c r="S422" s="112">
        <v>19008</v>
      </c>
      <c r="T422" s="116">
        <v>58.924799999999998</v>
      </c>
      <c r="U422" s="110">
        <v>22271</v>
      </c>
      <c r="V422" s="110" t="s">
        <v>42</v>
      </c>
      <c r="W422" s="110">
        <v>270</v>
      </c>
      <c r="X422" s="280" t="s">
        <v>37</v>
      </c>
      <c r="Y422" s="280" t="s">
        <v>37</v>
      </c>
      <c r="Z422" s="280" t="s">
        <v>38</v>
      </c>
      <c r="AA422" s="280" t="s">
        <v>38</v>
      </c>
      <c r="AB422" s="280" t="s">
        <v>38</v>
      </c>
      <c r="AC422" s="280" t="s">
        <v>37</v>
      </c>
      <c r="AD422" s="281">
        <v>46407</v>
      </c>
      <c r="AE422" s="280" t="s">
        <v>39</v>
      </c>
    </row>
    <row r="423" spans="1:31">
      <c r="A423" s="3" t="s">
        <v>39</v>
      </c>
      <c r="B423" s="3">
        <v>8</v>
      </c>
      <c r="C423" s="3">
        <v>10</v>
      </c>
      <c r="D423" s="290" t="s">
        <v>2743</v>
      </c>
      <c r="E423" s="514" t="s">
        <v>1535</v>
      </c>
      <c r="F423" s="104" t="s">
        <v>1536</v>
      </c>
      <c r="G423" s="515">
        <v>51</v>
      </c>
      <c r="H423" s="305"/>
      <c r="I423" s="305"/>
      <c r="J423" s="516">
        <v>46437</v>
      </c>
      <c r="K423" s="448">
        <v>253</v>
      </c>
      <c r="L423" s="105" t="s">
        <v>33</v>
      </c>
      <c r="M423" s="109">
        <v>0.937037037037037</v>
      </c>
      <c r="N423" s="294" t="s">
        <v>2820</v>
      </c>
      <c r="O423" s="460"/>
      <c r="P423" s="110" t="s">
        <v>39</v>
      </c>
      <c r="Q423" s="111">
        <v>46167</v>
      </c>
      <c r="R423" s="112">
        <v>26928</v>
      </c>
      <c r="S423" s="112">
        <v>161568</v>
      </c>
      <c r="T423" s="116">
        <v>500.86079999999998</v>
      </c>
      <c r="U423" s="110">
        <v>22271</v>
      </c>
      <c r="V423" s="110" t="s">
        <v>42</v>
      </c>
      <c r="W423" s="110">
        <v>270</v>
      </c>
      <c r="X423" s="280" t="s">
        <v>37</v>
      </c>
      <c r="Y423" s="280" t="s">
        <v>37</v>
      </c>
      <c r="Z423" s="280" t="s">
        <v>38</v>
      </c>
      <c r="AA423" s="280" t="s">
        <v>38</v>
      </c>
      <c r="AB423" s="280" t="s">
        <v>38</v>
      </c>
      <c r="AC423" s="280" t="s">
        <v>37</v>
      </c>
      <c r="AD423" s="281">
        <v>46407</v>
      </c>
      <c r="AE423" s="280" t="s">
        <v>39</v>
      </c>
    </row>
    <row r="424" spans="1:31">
      <c r="A424" s="3">
        <v>1</v>
      </c>
      <c r="B424" s="3">
        <v>1</v>
      </c>
      <c r="C424" s="3">
        <v>20</v>
      </c>
      <c r="D424" s="290" t="s">
        <v>61</v>
      </c>
      <c r="E424" s="317" t="s">
        <v>379</v>
      </c>
      <c r="F424" s="104" t="s">
        <v>380</v>
      </c>
      <c r="G424" s="105"/>
      <c r="H424" s="105">
        <v>10</v>
      </c>
      <c r="I424" s="105"/>
      <c r="J424" s="266">
        <v>46215</v>
      </c>
      <c r="K424" s="448">
        <v>31</v>
      </c>
      <c r="L424" s="105" t="s">
        <v>215</v>
      </c>
      <c r="M424" s="109">
        <v>0.51666666666666672</v>
      </c>
      <c r="N424" s="343"/>
      <c r="O424" s="460" t="s">
        <v>34</v>
      </c>
      <c r="P424" s="110" t="s">
        <v>35</v>
      </c>
      <c r="Q424" s="111">
        <v>46155</v>
      </c>
      <c r="R424" s="112">
        <v>10</v>
      </c>
      <c r="S424" s="112">
        <v>10</v>
      </c>
      <c r="T424" s="116">
        <v>3.0000000000000001E-3</v>
      </c>
      <c r="U424" s="110">
        <v>22284</v>
      </c>
      <c r="V424" s="110" t="s">
        <v>354</v>
      </c>
      <c r="W424" s="110">
        <v>60</v>
      </c>
      <c r="X424" s="280" t="s">
        <v>37</v>
      </c>
      <c r="Y424" s="280" t="s">
        <v>37</v>
      </c>
      <c r="Z424" s="280" t="s">
        <v>37</v>
      </c>
      <c r="AA424" s="280" t="s">
        <v>38</v>
      </c>
      <c r="AB424" s="280" t="s">
        <v>38</v>
      </c>
      <c r="AC424" s="280" t="s">
        <v>37</v>
      </c>
      <c r="AD424" s="281">
        <v>46200</v>
      </c>
      <c r="AE424" s="280" t="s">
        <v>39</v>
      </c>
    </row>
    <row r="425" spans="1:31">
      <c r="A425" s="3">
        <v>1</v>
      </c>
      <c r="B425" s="3">
        <v>2</v>
      </c>
      <c r="C425" s="3">
        <v>20</v>
      </c>
      <c r="D425" s="290" t="s">
        <v>61</v>
      </c>
      <c r="E425" s="469" t="s">
        <v>379</v>
      </c>
      <c r="F425" s="104" t="s">
        <v>380</v>
      </c>
      <c r="G425" s="105"/>
      <c r="H425" s="105">
        <v>14</v>
      </c>
      <c r="I425" s="105"/>
      <c r="J425" s="106">
        <v>46224</v>
      </c>
      <c r="K425" s="448">
        <v>40</v>
      </c>
      <c r="L425" s="105" t="s">
        <v>215</v>
      </c>
      <c r="M425" s="109">
        <v>0.66666666666666663</v>
      </c>
      <c r="N425" s="343"/>
      <c r="O425" s="468" t="s">
        <v>34</v>
      </c>
      <c r="P425" s="110" t="s">
        <v>35</v>
      </c>
      <c r="Q425" s="111">
        <v>46164</v>
      </c>
      <c r="R425" s="112">
        <v>14</v>
      </c>
      <c r="S425" s="112">
        <v>14</v>
      </c>
      <c r="T425" s="116">
        <v>4.1999999999999997E-3</v>
      </c>
      <c r="U425" s="110">
        <v>22284</v>
      </c>
      <c r="V425" s="110" t="s">
        <v>354</v>
      </c>
      <c r="W425" s="110">
        <v>60</v>
      </c>
      <c r="X425" s="280" t="s">
        <v>37</v>
      </c>
      <c r="Y425" s="280" t="s">
        <v>37</v>
      </c>
      <c r="Z425" s="280" t="s">
        <v>37</v>
      </c>
      <c r="AA425" s="280" t="s">
        <v>38</v>
      </c>
      <c r="AB425" s="280" t="s">
        <v>38</v>
      </c>
      <c r="AC425" s="280" t="s">
        <v>37</v>
      </c>
      <c r="AD425" s="281">
        <v>46209</v>
      </c>
      <c r="AE425" s="280" t="s">
        <v>39</v>
      </c>
    </row>
    <row r="426" spans="1:31">
      <c r="A426" s="3" t="s">
        <v>39</v>
      </c>
      <c r="B426" s="3">
        <v>3</v>
      </c>
      <c r="C426" s="3">
        <v>20</v>
      </c>
      <c r="D426" s="290" t="s">
        <v>61</v>
      </c>
      <c r="E426" s="303" t="s">
        <v>379</v>
      </c>
      <c r="F426" s="104" t="s">
        <v>380</v>
      </c>
      <c r="G426" s="105">
        <v>1</v>
      </c>
      <c r="H426" s="105"/>
      <c r="I426" s="105"/>
      <c r="J426" s="106">
        <v>46224</v>
      </c>
      <c r="K426" s="448">
        <v>40</v>
      </c>
      <c r="L426" s="105" t="s">
        <v>215</v>
      </c>
      <c r="M426" s="109">
        <v>0.66666666666666663</v>
      </c>
      <c r="N426" s="294"/>
      <c r="O426" s="292" t="s">
        <v>34</v>
      </c>
      <c r="P426" s="110" t="s">
        <v>35</v>
      </c>
      <c r="Q426" s="111">
        <v>46164</v>
      </c>
      <c r="R426" s="112">
        <v>16</v>
      </c>
      <c r="S426" s="112">
        <v>16</v>
      </c>
      <c r="T426" s="116">
        <v>4.7999999999999996E-3</v>
      </c>
      <c r="U426" s="110">
        <v>22284</v>
      </c>
      <c r="V426" s="110" t="s">
        <v>354</v>
      </c>
      <c r="W426" s="110">
        <v>60</v>
      </c>
      <c r="X426" s="280" t="s">
        <v>37</v>
      </c>
      <c r="Y426" s="280" t="s">
        <v>37</v>
      </c>
      <c r="Z426" s="280" t="s">
        <v>37</v>
      </c>
      <c r="AA426" s="280" t="s">
        <v>38</v>
      </c>
      <c r="AB426" s="280" t="s">
        <v>38</v>
      </c>
      <c r="AC426" s="280" t="s">
        <v>37</v>
      </c>
      <c r="AD426" s="281">
        <v>46209</v>
      </c>
      <c r="AE426" s="280" t="s">
        <v>39</v>
      </c>
    </row>
    <row r="427" spans="1:31">
      <c r="A427" s="3">
        <v>1</v>
      </c>
      <c r="B427" s="3">
        <v>1</v>
      </c>
      <c r="C427" s="3">
        <v>10</v>
      </c>
      <c r="D427" s="290" t="s">
        <v>2553</v>
      </c>
      <c r="E427" s="299" t="s">
        <v>382</v>
      </c>
      <c r="F427" s="104" t="s">
        <v>383</v>
      </c>
      <c r="G427" s="105">
        <v>6</v>
      </c>
      <c r="H427" s="105"/>
      <c r="I427" s="105"/>
      <c r="J427" s="106">
        <v>46263</v>
      </c>
      <c r="K427" s="448">
        <v>79</v>
      </c>
      <c r="L427" s="105" t="s">
        <v>312</v>
      </c>
      <c r="M427" s="109">
        <v>0.43888888888888888</v>
      </c>
      <c r="N427" s="343"/>
      <c r="O427" s="292"/>
      <c r="P427" s="110" t="s">
        <v>39</v>
      </c>
      <c r="Q427" s="111">
        <v>46083</v>
      </c>
      <c r="R427" s="112">
        <v>2880</v>
      </c>
      <c r="S427" s="112">
        <v>17280</v>
      </c>
      <c r="T427" s="116">
        <v>57.024000000000001</v>
      </c>
      <c r="U427" s="110">
        <v>22315</v>
      </c>
      <c r="V427" s="110" t="s">
        <v>42</v>
      </c>
      <c r="W427" s="110">
        <v>180</v>
      </c>
      <c r="X427" s="280" t="s">
        <v>37</v>
      </c>
      <c r="Y427" s="280" t="s">
        <v>38</v>
      </c>
      <c r="Z427" s="280" t="s">
        <v>37</v>
      </c>
      <c r="AA427" s="280" t="s">
        <v>38</v>
      </c>
      <c r="AB427" s="280" t="s">
        <v>37</v>
      </c>
      <c r="AC427" s="280" t="s">
        <v>37</v>
      </c>
      <c r="AD427" s="281">
        <v>46233</v>
      </c>
      <c r="AE427" s="280" t="s">
        <v>39</v>
      </c>
    </row>
    <row r="428" spans="1:31">
      <c r="A428" s="3">
        <v>1</v>
      </c>
      <c r="B428" s="3">
        <v>2</v>
      </c>
      <c r="C428" s="3">
        <v>10</v>
      </c>
      <c r="D428" s="499" t="s">
        <v>2673</v>
      </c>
      <c r="E428" s="291" t="s">
        <v>382</v>
      </c>
      <c r="F428" s="104" t="s">
        <v>383</v>
      </c>
      <c r="G428" s="105">
        <v>23</v>
      </c>
      <c r="H428" s="105"/>
      <c r="I428" s="105"/>
      <c r="J428" s="106">
        <v>46328</v>
      </c>
      <c r="K428" s="500">
        <v>144</v>
      </c>
      <c r="L428" s="105" t="s">
        <v>33</v>
      </c>
      <c r="M428" s="109">
        <v>0.8</v>
      </c>
      <c r="N428" s="501"/>
      <c r="O428" s="105"/>
      <c r="P428" s="110" t="s">
        <v>39</v>
      </c>
      <c r="Q428" s="111">
        <v>46148</v>
      </c>
      <c r="R428" s="112">
        <v>11040</v>
      </c>
      <c r="S428" s="112">
        <v>66240</v>
      </c>
      <c r="T428" s="116">
        <v>218.59200000000001</v>
      </c>
      <c r="U428" s="110">
        <v>22315</v>
      </c>
      <c r="V428" s="110" t="s">
        <v>42</v>
      </c>
      <c r="W428" s="110">
        <v>180</v>
      </c>
      <c r="X428" s="280" t="s">
        <v>37</v>
      </c>
      <c r="Y428" s="280" t="s">
        <v>37</v>
      </c>
      <c r="Z428" s="280" t="s">
        <v>38</v>
      </c>
      <c r="AA428" s="280" t="s">
        <v>38</v>
      </c>
      <c r="AB428" s="280" t="s">
        <v>38</v>
      </c>
      <c r="AC428" s="280" t="s">
        <v>37</v>
      </c>
      <c r="AD428" s="281">
        <v>46298</v>
      </c>
      <c r="AE428" s="280" t="s">
        <v>39</v>
      </c>
    </row>
    <row r="429" spans="1:31">
      <c r="A429" s="3" t="s">
        <v>39</v>
      </c>
      <c r="B429" s="3">
        <v>3</v>
      </c>
      <c r="C429" s="3">
        <v>20</v>
      </c>
      <c r="D429" s="290" t="s">
        <v>61</v>
      </c>
      <c r="E429" s="512" t="s">
        <v>382</v>
      </c>
      <c r="F429" s="104" t="s">
        <v>383</v>
      </c>
      <c r="G429" s="105">
        <v>12</v>
      </c>
      <c r="H429" s="105"/>
      <c r="I429" s="105"/>
      <c r="J429" s="106">
        <v>46349</v>
      </c>
      <c r="K429" s="448">
        <v>165</v>
      </c>
      <c r="L429" s="105" t="s">
        <v>33</v>
      </c>
      <c r="M429" s="109">
        <v>0.91666666666666663</v>
      </c>
      <c r="N429" s="343"/>
      <c r="O429" s="292" t="s">
        <v>62</v>
      </c>
      <c r="P429" s="110" t="s">
        <v>35</v>
      </c>
      <c r="Q429" s="111">
        <v>46169</v>
      </c>
      <c r="R429" s="112">
        <v>5760</v>
      </c>
      <c r="S429" s="112">
        <v>34560</v>
      </c>
      <c r="T429" s="116">
        <v>114.048</v>
      </c>
      <c r="U429" s="110">
        <v>22315</v>
      </c>
      <c r="V429" s="110" t="s">
        <v>42</v>
      </c>
      <c r="W429" s="110">
        <v>180</v>
      </c>
      <c r="X429" s="280" t="s">
        <v>37</v>
      </c>
      <c r="Y429" s="280" t="s">
        <v>37</v>
      </c>
      <c r="Z429" s="280" t="s">
        <v>38</v>
      </c>
      <c r="AA429" s="280" t="s">
        <v>38</v>
      </c>
      <c r="AB429" s="280" t="s">
        <v>38</v>
      </c>
      <c r="AC429" s="280" t="s">
        <v>37</v>
      </c>
      <c r="AD429" s="281">
        <v>46319</v>
      </c>
      <c r="AE429" s="280" t="s">
        <v>39</v>
      </c>
    </row>
    <row r="430" spans="1:31">
      <c r="A430" s="3" t="s">
        <v>39</v>
      </c>
      <c r="B430" s="3">
        <v>4</v>
      </c>
      <c r="C430" s="3">
        <v>10</v>
      </c>
      <c r="D430" s="290" t="s">
        <v>2624</v>
      </c>
      <c r="E430" s="296" t="s">
        <v>382</v>
      </c>
      <c r="F430" s="104" t="s">
        <v>383</v>
      </c>
      <c r="G430" s="105">
        <v>17</v>
      </c>
      <c r="H430" s="105"/>
      <c r="I430" s="105"/>
      <c r="J430" s="254">
        <v>46349</v>
      </c>
      <c r="K430" s="448">
        <v>165</v>
      </c>
      <c r="L430" s="105" t="s">
        <v>33</v>
      </c>
      <c r="M430" s="109">
        <v>0.91666666666666663</v>
      </c>
      <c r="N430" s="294"/>
      <c r="O430" s="292"/>
      <c r="P430" s="110" t="s">
        <v>39</v>
      </c>
      <c r="Q430" s="111">
        <v>46169</v>
      </c>
      <c r="R430" s="112">
        <v>8160</v>
      </c>
      <c r="S430" s="112">
        <v>48960</v>
      </c>
      <c r="T430" s="116">
        <v>161.56800000000001</v>
      </c>
      <c r="U430" s="110">
        <v>22315</v>
      </c>
      <c r="V430" s="110" t="s">
        <v>42</v>
      </c>
      <c r="W430" s="110">
        <v>180</v>
      </c>
      <c r="X430" s="280" t="s">
        <v>37</v>
      </c>
      <c r="Y430" s="280" t="s">
        <v>37</v>
      </c>
      <c r="Z430" s="280" t="s">
        <v>38</v>
      </c>
      <c r="AA430" s="280" t="s">
        <v>38</v>
      </c>
      <c r="AB430" s="280" t="s">
        <v>38</v>
      </c>
      <c r="AC430" s="280" t="s">
        <v>37</v>
      </c>
      <c r="AD430" s="281">
        <v>46319</v>
      </c>
      <c r="AE430" s="280" t="s">
        <v>39</v>
      </c>
    </row>
    <row r="431" spans="1:31">
      <c r="A431" s="3" t="s">
        <v>39</v>
      </c>
      <c r="B431" s="3">
        <v>5</v>
      </c>
      <c r="C431" s="3">
        <v>10</v>
      </c>
      <c r="D431" s="290" t="s">
        <v>2633</v>
      </c>
      <c r="E431" s="314" t="s">
        <v>382</v>
      </c>
      <c r="F431" s="104" t="s">
        <v>383</v>
      </c>
      <c r="G431" s="105">
        <v>12</v>
      </c>
      <c r="H431" s="105"/>
      <c r="I431" s="105"/>
      <c r="J431" s="106">
        <v>46349</v>
      </c>
      <c r="K431" s="448">
        <v>165</v>
      </c>
      <c r="L431" s="105" t="s">
        <v>33</v>
      </c>
      <c r="M431" s="109">
        <v>0.91666666666666663</v>
      </c>
      <c r="N431" s="294"/>
      <c r="O431" s="460"/>
      <c r="P431" s="110" t="s">
        <v>39</v>
      </c>
      <c r="Q431" s="111">
        <v>46169</v>
      </c>
      <c r="R431" s="112">
        <v>5760</v>
      </c>
      <c r="S431" s="112">
        <v>34560</v>
      </c>
      <c r="T431" s="116">
        <v>114.048</v>
      </c>
      <c r="U431" s="110">
        <v>22315</v>
      </c>
      <c r="V431" s="110" t="s">
        <v>42</v>
      </c>
      <c r="W431" s="110">
        <v>180</v>
      </c>
      <c r="X431" s="280" t="s">
        <v>37</v>
      </c>
      <c r="Y431" s="280" t="s">
        <v>37</v>
      </c>
      <c r="Z431" s="280" t="s">
        <v>38</v>
      </c>
      <c r="AA431" s="280" t="s">
        <v>38</v>
      </c>
      <c r="AB431" s="280" t="s">
        <v>38</v>
      </c>
      <c r="AC431" s="280" t="s">
        <v>37</v>
      </c>
      <c r="AD431" s="281">
        <v>46319</v>
      </c>
      <c r="AE431" s="280" t="s">
        <v>39</v>
      </c>
    </row>
    <row r="432" spans="1:31">
      <c r="A432" s="3" t="s">
        <v>39</v>
      </c>
      <c r="B432" s="3">
        <v>6</v>
      </c>
      <c r="C432" s="3">
        <v>10</v>
      </c>
      <c r="D432" s="290" t="s">
        <v>2656</v>
      </c>
      <c r="E432" s="472" t="s">
        <v>382</v>
      </c>
      <c r="F432" s="104" t="s">
        <v>383</v>
      </c>
      <c r="G432" s="105">
        <v>10</v>
      </c>
      <c r="H432" s="105"/>
      <c r="I432" s="105"/>
      <c r="J432" s="106">
        <v>46349</v>
      </c>
      <c r="K432" s="448">
        <v>165</v>
      </c>
      <c r="L432" s="105" t="s">
        <v>33</v>
      </c>
      <c r="M432" s="109">
        <v>0.91666666666666663</v>
      </c>
      <c r="N432" s="308" t="s">
        <v>2792</v>
      </c>
      <c r="O432" s="292"/>
      <c r="P432" s="110" t="s">
        <v>39</v>
      </c>
      <c r="Q432" s="111">
        <v>46169</v>
      </c>
      <c r="R432" s="112">
        <v>4800</v>
      </c>
      <c r="S432" s="112">
        <v>28800</v>
      </c>
      <c r="T432" s="116">
        <v>95.04</v>
      </c>
      <c r="U432" s="110">
        <v>22315</v>
      </c>
      <c r="V432" s="110" t="s">
        <v>42</v>
      </c>
      <c r="W432" s="110">
        <v>180</v>
      </c>
      <c r="X432" s="280" t="s">
        <v>37</v>
      </c>
      <c r="Y432" s="280" t="s">
        <v>37</v>
      </c>
      <c r="Z432" s="280" t="s">
        <v>38</v>
      </c>
      <c r="AA432" s="280" t="s">
        <v>38</v>
      </c>
      <c r="AB432" s="280" t="s">
        <v>38</v>
      </c>
      <c r="AC432" s="280" t="s">
        <v>37</v>
      </c>
      <c r="AD432" s="281">
        <v>46319</v>
      </c>
      <c r="AE432" s="280" t="s">
        <v>39</v>
      </c>
    </row>
    <row r="433" spans="1:31">
      <c r="A433" s="3" t="s">
        <v>39</v>
      </c>
      <c r="B433" s="3">
        <v>7</v>
      </c>
      <c r="C433" s="3">
        <v>10</v>
      </c>
      <c r="D433" s="290" t="s">
        <v>2682</v>
      </c>
      <c r="E433" s="514" t="s">
        <v>382</v>
      </c>
      <c r="F433" s="104" t="s">
        <v>383</v>
      </c>
      <c r="G433" s="105">
        <v>1</v>
      </c>
      <c r="H433" s="105"/>
      <c r="I433" s="105"/>
      <c r="J433" s="106">
        <v>46349</v>
      </c>
      <c r="K433" s="448">
        <v>165</v>
      </c>
      <c r="L433" s="105" t="s">
        <v>33</v>
      </c>
      <c r="M433" s="109">
        <v>0.91666666666666663</v>
      </c>
      <c r="N433" s="308"/>
      <c r="O433" s="292"/>
      <c r="P433" s="110" t="s">
        <v>39</v>
      </c>
      <c r="Q433" s="111">
        <v>46169</v>
      </c>
      <c r="R433" s="112">
        <v>480</v>
      </c>
      <c r="S433" s="112">
        <v>2880</v>
      </c>
      <c r="T433" s="116">
        <v>9.5039999999999996</v>
      </c>
      <c r="U433" s="110">
        <v>22315</v>
      </c>
      <c r="V433" s="110" t="s">
        <v>42</v>
      </c>
      <c r="W433" s="110">
        <v>180</v>
      </c>
      <c r="X433" s="280" t="s">
        <v>37</v>
      </c>
      <c r="Y433" s="280" t="s">
        <v>37</v>
      </c>
      <c r="Z433" s="280" t="s">
        <v>38</v>
      </c>
      <c r="AA433" s="280" t="s">
        <v>38</v>
      </c>
      <c r="AB433" s="280" t="s">
        <v>38</v>
      </c>
      <c r="AC433" s="280" t="s">
        <v>37</v>
      </c>
      <c r="AD433" s="281">
        <v>46319</v>
      </c>
      <c r="AE433" s="280" t="s">
        <v>39</v>
      </c>
    </row>
    <row r="434" spans="1:31">
      <c r="A434" s="3">
        <v>1</v>
      </c>
      <c r="B434" s="3">
        <v>1</v>
      </c>
      <c r="C434" s="3">
        <v>10</v>
      </c>
      <c r="D434" s="290" t="s">
        <v>685</v>
      </c>
      <c r="E434" s="303" t="s">
        <v>2495</v>
      </c>
      <c r="F434" s="104" t="s">
        <v>2496</v>
      </c>
      <c r="G434" s="105">
        <v>29</v>
      </c>
      <c r="H434" s="105"/>
      <c r="I434" s="105"/>
      <c r="J434" s="106">
        <v>46466</v>
      </c>
      <c r="K434" s="448">
        <v>282</v>
      </c>
      <c r="L434" s="105" t="s">
        <v>33</v>
      </c>
      <c r="M434" s="109">
        <v>0.77260273972602744</v>
      </c>
      <c r="N434" s="308" t="s">
        <v>2841</v>
      </c>
      <c r="O434" s="292"/>
      <c r="P434" s="110" t="s">
        <v>39</v>
      </c>
      <c r="Q434" s="111">
        <v>46101</v>
      </c>
      <c r="R434" s="112">
        <v>6264</v>
      </c>
      <c r="S434" s="112">
        <v>37584</v>
      </c>
      <c r="T434" s="116">
        <v>133.42320000000001</v>
      </c>
      <c r="U434" s="110">
        <v>22398</v>
      </c>
      <c r="V434" s="110" t="s">
        <v>194</v>
      </c>
      <c r="W434" s="110">
        <v>365</v>
      </c>
      <c r="X434" s="280" t="s">
        <v>37</v>
      </c>
      <c r="Y434" s="280" t="s">
        <v>37</v>
      </c>
      <c r="Z434" s="280" t="s">
        <v>38</v>
      </c>
      <c r="AA434" s="280" t="s">
        <v>38</v>
      </c>
      <c r="AB434" s="280" t="s">
        <v>38</v>
      </c>
      <c r="AC434" s="280" t="s">
        <v>37</v>
      </c>
      <c r="AD434" s="281">
        <v>46436</v>
      </c>
      <c r="AE434" s="280" t="s">
        <v>39</v>
      </c>
    </row>
    <row r="435" spans="1:31">
      <c r="A435" s="3">
        <v>1</v>
      </c>
      <c r="B435" s="3">
        <v>1</v>
      </c>
      <c r="C435" s="3">
        <v>20</v>
      </c>
      <c r="D435" s="290" t="s">
        <v>457</v>
      </c>
      <c r="E435" s="461" t="s">
        <v>393</v>
      </c>
      <c r="F435" s="104" t="s">
        <v>394</v>
      </c>
      <c r="G435" s="105">
        <v>88</v>
      </c>
      <c r="H435" s="105"/>
      <c r="I435" s="105"/>
      <c r="J435" s="106">
        <v>46541</v>
      </c>
      <c r="K435" s="448">
        <v>357</v>
      </c>
      <c r="L435" s="105" t="s">
        <v>33</v>
      </c>
      <c r="M435" s="109">
        <v>0.9780821917808219</v>
      </c>
      <c r="N435" s="294" t="s">
        <v>2810</v>
      </c>
      <c r="O435" s="292" t="s">
        <v>392</v>
      </c>
      <c r="P435" s="110" t="s">
        <v>35</v>
      </c>
      <c r="Q435" s="111">
        <v>46176</v>
      </c>
      <c r="R435" s="112">
        <v>3960</v>
      </c>
      <c r="S435" s="112">
        <v>118800</v>
      </c>
      <c r="T435" s="116">
        <v>392.04</v>
      </c>
      <c r="U435" s="110">
        <v>22512</v>
      </c>
      <c r="V435" s="110" t="s">
        <v>194</v>
      </c>
      <c r="W435" s="110">
        <v>365</v>
      </c>
      <c r="X435" s="280" t="s">
        <v>37</v>
      </c>
      <c r="Y435" s="280" t="s">
        <v>37</v>
      </c>
      <c r="Z435" s="280" t="s">
        <v>38</v>
      </c>
      <c r="AA435" s="280" t="s">
        <v>38</v>
      </c>
      <c r="AB435" s="280" t="s">
        <v>38</v>
      </c>
      <c r="AC435" s="280" t="s">
        <v>37</v>
      </c>
      <c r="AD435" s="281">
        <v>46511</v>
      </c>
      <c r="AE435" s="280" t="s">
        <v>39</v>
      </c>
    </row>
    <row r="436" spans="1:31">
      <c r="A436" s="3">
        <v>1</v>
      </c>
      <c r="B436" s="3">
        <v>2</v>
      </c>
      <c r="C436" s="3">
        <v>20</v>
      </c>
      <c r="D436" s="290" t="s">
        <v>445</v>
      </c>
      <c r="E436" s="467" t="s">
        <v>393</v>
      </c>
      <c r="F436" s="104" t="s">
        <v>394</v>
      </c>
      <c r="G436" s="105">
        <v>104</v>
      </c>
      <c r="H436" s="105"/>
      <c r="I436" s="105"/>
      <c r="J436" s="106">
        <v>46541</v>
      </c>
      <c r="K436" s="448">
        <v>357</v>
      </c>
      <c r="L436" s="105" t="s">
        <v>33</v>
      </c>
      <c r="M436" s="109">
        <v>0.9780821917808219</v>
      </c>
      <c r="N436" s="294" t="s">
        <v>2810</v>
      </c>
      <c r="O436" s="292" t="s">
        <v>392</v>
      </c>
      <c r="P436" s="110" t="s">
        <v>35</v>
      </c>
      <c r="Q436" s="111">
        <v>46176</v>
      </c>
      <c r="R436" s="112">
        <v>4680</v>
      </c>
      <c r="S436" s="112">
        <v>140400</v>
      </c>
      <c r="T436" s="116">
        <v>463.32</v>
      </c>
      <c r="U436" s="110">
        <v>22512</v>
      </c>
      <c r="V436" s="110" t="s">
        <v>194</v>
      </c>
      <c r="W436" s="110">
        <v>365</v>
      </c>
      <c r="X436" s="280" t="s">
        <v>37</v>
      </c>
      <c r="Y436" s="280" t="s">
        <v>37</v>
      </c>
      <c r="Z436" s="280" t="s">
        <v>38</v>
      </c>
      <c r="AA436" s="280" t="s">
        <v>38</v>
      </c>
      <c r="AB436" s="280" t="s">
        <v>38</v>
      </c>
      <c r="AC436" s="280" t="s">
        <v>37</v>
      </c>
      <c r="AD436" s="281">
        <v>46511</v>
      </c>
      <c r="AE436" s="280" t="s">
        <v>39</v>
      </c>
    </row>
    <row r="437" spans="1:31">
      <c r="A437" s="3" t="s">
        <v>39</v>
      </c>
      <c r="B437" s="3">
        <v>3</v>
      </c>
      <c r="C437" s="3">
        <v>20</v>
      </c>
      <c r="D437" s="290" t="s">
        <v>462</v>
      </c>
      <c r="E437" s="469" t="s">
        <v>393</v>
      </c>
      <c r="F437" s="104" t="s">
        <v>394</v>
      </c>
      <c r="G437" s="105">
        <v>104</v>
      </c>
      <c r="H437" s="105"/>
      <c r="I437" s="105"/>
      <c r="J437" s="106">
        <v>46541</v>
      </c>
      <c r="K437" s="448">
        <v>357</v>
      </c>
      <c r="L437" s="105" t="s">
        <v>33</v>
      </c>
      <c r="M437" s="109">
        <v>0.9780821917808219</v>
      </c>
      <c r="N437" s="294" t="s">
        <v>2810</v>
      </c>
      <c r="O437" s="292" t="s">
        <v>392</v>
      </c>
      <c r="P437" s="110" t="s">
        <v>35</v>
      </c>
      <c r="Q437" s="111">
        <v>46176</v>
      </c>
      <c r="R437" s="112">
        <v>4680</v>
      </c>
      <c r="S437" s="112">
        <v>140400</v>
      </c>
      <c r="T437" s="116">
        <v>463.32</v>
      </c>
      <c r="U437" s="110">
        <v>22512</v>
      </c>
      <c r="V437" s="110" t="s">
        <v>194</v>
      </c>
      <c r="W437" s="110">
        <v>365</v>
      </c>
      <c r="X437" s="280" t="s">
        <v>37</v>
      </c>
      <c r="Y437" s="280" t="s">
        <v>37</v>
      </c>
      <c r="Z437" s="280" t="s">
        <v>38</v>
      </c>
      <c r="AA437" s="280" t="s">
        <v>38</v>
      </c>
      <c r="AB437" s="280" t="s">
        <v>38</v>
      </c>
      <c r="AC437" s="280" t="s">
        <v>37</v>
      </c>
      <c r="AD437" s="281">
        <v>46511</v>
      </c>
      <c r="AE437" s="280" t="s">
        <v>39</v>
      </c>
    </row>
    <row r="438" spans="1:31">
      <c r="A438" s="3" t="s">
        <v>39</v>
      </c>
      <c r="B438" s="3">
        <v>4</v>
      </c>
      <c r="C438" s="3">
        <v>20</v>
      </c>
      <c r="D438" s="290" t="s">
        <v>474</v>
      </c>
      <c r="E438" s="474" t="s">
        <v>393</v>
      </c>
      <c r="F438" s="104" t="s">
        <v>394</v>
      </c>
      <c r="G438" s="105">
        <v>70</v>
      </c>
      <c r="H438" s="105">
        <v>41</v>
      </c>
      <c r="I438" s="105"/>
      <c r="J438" s="106">
        <v>46541</v>
      </c>
      <c r="K438" s="448">
        <v>357</v>
      </c>
      <c r="L438" s="105" t="s">
        <v>33</v>
      </c>
      <c r="M438" s="109">
        <v>0.9780821917808219</v>
      </c>
      <c r="N438" s="294" t="s">
        <v>2810</v>
      </c>
      <c r="O438" s="475" t="s">
        <v>392</v>
      </c>
      <c r="P438" s="110" t="s">
        <v>35</v>
      </c>
      <c r="Q438" s="111">
        <v>46176</v>
      </c>
      <c r="R438" s="112">
        <v>3191</v>
      </c>
      <c r="S438" s="112">
        <v>95730</v>
      </c>
      <c r="T438" s="116">
        <v>315.90899999999999</v>
      </c>
      <c r="U438" s="110">
        <v>22512</v>
      </c>
      <c r="V438" s="110" t="s">
        <v>194</v>
      </c>
      <c r="W438" s="110">
        <v>365</v>
      </c>
      <c r="X438" s="280" t="s">
        <v>37</v>
      </c>
      <c r="Y438" s="280" t="s">
        <v>37</v>
      </c>
      <c r="Z438" s="280" t="s">
        <v>38</v>
      </c>
      <c r="AA438" s="280" t="s">
        <v>38</v>
      </c>
      <c r="AB438" s="280" t="s">
        <v>38</v>
      </c>
      <c r="AC438" s="280" t="s">
        <v>37</v>
      </c>
      <c r="AD438" s="281">
        <v>46511</v>
      </c>
      <c r="AE438" s="280" t="s">
        <v>39</v>
      </c>
    </row>
    <row r="439" spans="1:31">
      <c r="A439" s="3" t="s">
        <v>39</v>
      </c>
      <c r="B439" s="3">
        <v>5</v>
      </c>
      <c r="C439" s="3">
        <v>20</v>
      </c>
      <c r="D439" s="290" t="s">
        <v>111</v>
      </c>
      <c r="E439" s="461" t="s">
        <v>393</v>
      </c>
      <c r="F439" s="104" t="s">
        <v>394</v>
      </c>
      <c r="G439" s="105">
        <v>112</v>
      </c>
      <c r="H439" s="105"/>
      <c r="I439" s="293"/>
      <c r="J439" s="106">
        <v>46541</v>
      </c>
      <c r="K439" s="448">
        <v>357</v>
      </c>
      <c r="L439" s="105" t="s">
        <v>33</v>
      </c>
      <c r="M439" s="109">
        <v>0.9780821917808219</v>
      </c>
      <c r="N439" s="294" t="s">
        <v>2810</v>
      </c>
      <c r="O439" s="292" t="s">
        <v>392</v>
      </c>
      <c r="P439" s="110" t="s">
        <v>35</v>
      </c>
      <c r="Q439" s="111">
        <v>46176</v>
      </c>
      <c r="R439" s="112">
        <v>5040</v>
      </c>
      <c r="S439" s="112">
        <v>151200</v>
      </c>
      <c r="T439" s="116">
        <v>498.96</v>
      </c>
      <c r="U439" s="110">
        <v>22512</v>
      </c>
      <c r="V439" s="110" t="s">
        <v>194</v>
      </c>
      <c r="W439" s="110">
        <v>365</v>
      </c>
      <c r="X439" s="280" t="s">
        <v>37</v>
      </c>
      <c r="Y439" s="280" t="s">
        <v>37</v>
      </c>
      <c r="Z439" s="280" t="s">
        <v>38</v>
      </c>
      <c r="AA439" s="280" t="s">
        <v>38</v>
      </c>
      <c r="AB439" s="280" t="s">
        <v>38</v>
      </c>
      <c r="AC439" s="280" t="s">
        <v>37</v>
      </c>
      <c r="AD439" s="281">
        <v>46511</v>
      </c>
      <c r="AE439" s="280" t="s">
        <v>39</v>
      </c>
    </row>
    <row r="440" spans="1:31">
      <c r="A440" s="3" t="s">
        <v>39</v>
      </c>
      <c r="B440" s="3">
        <v>6</v>
      </c>
      <c r="C440" s="3">
        <v>20</v>
      </c>
      <c r="D440" s="290" t="s">
        <v>2784</v>
      </c>
      <c r="E440" s="469" t="s">
        <v>393</v>
      </c>
      <c r="F440" s="104" t="s">
        <v>394</v>
      </c>
      <c r="G440" s="105">
        <v>88</v>
      </c>
      <c r="H440" s="105"/>
      <c r="I440" s="105"/>
      <c r="J440" s="106">
        <v>46542</v>
      </c>
      <c r="K440" s="448">
        <v>358</v>
      </c>
      <c r="L440" s="105" t="s">
        <v>33</v>
      </c>
      <c r="M440" s="109">
        <v>0.98082191780821915</v>
      </c>
      <c r="N440" s="294" t="s">
        <v>2810</v>
      </c>
      <c r="O440" s="292" t="s">
        <v>392</v>
      </c>
      <c r="P440" s="110" t="s">
        <v>35</v>
      </c>
      <c r="Q440" s="111">
        <v>46177</v>
      </c>
      <c r="R440" s="112">
        <v>3960</v>
      </c>
      <c r="S440" s="112">
        <v>118800</v>
      </c>
      <c r="T440" s="116">
        <v>392.04</v>
      </c>
      <c r="U440" s="110">
        <v>22512</v>
      </c>
      <c r="V440" s="110" t="s">
        <v>194</v>
      </c>
      <c r="W440" s="110">
        <v>365</v>
      </c>
      <c r="X440" s="280" t="s">
        <v>37</v>
      </c>
      <c r="Y440" s="280" t="s">
        <v>37</v>
      </c>
      <c r="Z440" s="280" t="s">
        <v>38</v>
      </c>
      <c r="AA440" s="280" t="s">
        <v>38</v>
      </c>
      <c r="AB440" s="280" t="s">
        <v>38</v>
      </c>
      <c r="AC440" s="280" t="s">
        <v>37</v>
      </c>
      <c r="AD440" s="281">
        <v>46512</v>
      </c>
      <c r="AE440" s="280" t="s">
        <v>39</v>
      </c>
    </row>
    <row r="441" spans="1:31">
      <c r="A441" s="3" t="s">
        <v>39</v>
      </c>
      <c r="B441" s="3">
        <v>7</v>
      </c>
      <c r="C441" s="3">
        <v>20</v>
      </c>
      <c r="D441" s="290" t="s">
        <v>454</v>
      </c>
      <c r="E441" s="469" t="s">
        <v>393</v>
      </c>
      <c r="F441" s="104" t="s">
        <v>394</v>
      </c>
      <c r="G441" s="105">
        <v>88</v>
      </c>
      <c r="H441" s="105"/>
      <c r="I441" s="105"/>
      <c r="J441" s="106">
        <v>46542</v>
      </c>
      <c r="K441" s="448">
        <v>358</v>
      </c>
      <c r="L441" s="105" t="s">
        <v>33</v>
      </c>
      <c r="M441" s="109">
        <v>0.98082191780821915</v>
      </c>
      <c r="N441" s="294" t="s">
        <v>2810</v>
      </c>
      <c r="O441" s="468" t="s">
        <v>392</v>
      </c>
      <c r="P441" s="110" t="s">
        <v>35</v>
      </c>
      <c r="Q441" s="111">
        <v>46177</v>
      </c>
      <c r="R441" s="112">
        <v>3960</v>
      </c>
      <c r="S441" s="112">
        <v>118800</v>
      </c>
      <c r="T441" s="116">
        <v>392.04</v>
      </c>
      <c r="U441" s="110">
        <v>22512</v>
      </c>
      <c r="V441" s="110" t="s">
        <v>194</v>
      </c>
      <c r="W441" s="110">
        <v>365</v>
      </c>
      <c r="X441" s="280" t="s">
        <v>37</v>
      </c>
      <c r="Y441" s="280" t="s">
        <v>37</v>
      </c>
      <c r="Z441" s="280" t="s">
        <v>38</v>
      </c>
      <c r="AA441" s="280" t="s">
        <v>38</v>
      </c>
      <c r="AB441" s="280" t="s">
        <v>38</v>
      </c>
      <c r="AC441" s="280" t="s">
        <v>37</v>
      </c>
      <c r="AD441" s="281">
        <v>46512</v>
      </c>
      <c r="AE441" s="280" t="s">
        <v>39</v>
      </c>
    </row>
    <row r="442" spans="1:31">
      <c r="A442" s="3" t="s">
        <v>39</v>
      </c>
      <c r="B442" s="3">
        <v>8</v>
      </c>
      <c r="C442" s="3">
        <v>20</v>
      </c>
      <c r="D442" s="290" t="s">
        <v>227</v>
      </c>
      <c r="E442" s="494" t="s">
        <v>393</v>
      </c>
      <c r="F442" s="104" t="s">
        <v>394</v>
      </c>
      <c r="G442" s="105">
        <v>88</v>
      </c>
      <c r="H442" s="105"/>
      <c r="I442" s="105"/>
      <c r="J442" s="106">
        <v>46542</v>
      </c>
      <c r="K442" s="448">
        <v>358</v>
      </c>
      <c r="L442" s="105" t="s">
        <v>33</v>
      </c>
      <c r="M442" s="109">
        <v>0.98082191780821915</v>
      </c>
      <c r="N442" s="294"/>
      <c r="O442" s="292" t="s">
        <v>392</v>
      </c>
      <c r="P442" s="110" t="s">
        <v>35</v>
      </c>
      <c r="Q442" s="111">
        <v>46177</v>
      </c>
      <c r="R442" s="112">
        <v>3960</v>
      </c>
      <c r="S442" s="112">
        <v>118800</v>
      </c>
      <c r="T442" s="116">
        <v>392.04</v>
      </c>
      <c r="U442" s="110">
        <v>22512</v>
      </c>
      <c r="V442" s="110" t="s">
        <v>194</v>
      </c>
      <c r="W442" s="110">
        <v>365</v>
      </c>
      <c r="X442" s="280" t="s">
        <v>37</v>
      </c>
      <c r="Y442" s="280" t="s">
        <v>37</v>
      </c>
      <c r="Z442" s="280" t="s">
        <v>38</v>
      </c>
      <c r="AA442" s="280" t="s">
        <v>38</v>
      </c>
      <c r="AB442" s="280" t="s">
        <v>38</v>
      </c>
      <c r="AC442" s="280" t="s">
        <v>37</v>
      </c>
      <c r="AD442" s="281">
        <v>46512</v>
      </c>
      <c r="AE442" s="280" t="s">
        <v>39</v>
      </c>
    </row>
    <row r="443" spans="1:31">
      <c r="A443" s="3" t="s">
        <v>39</v>
      </c>
      <c r="B443" s="3">
        <v>9</v>
      </c>
      <c r="C443" s="3">
        <v>20</v>
      </c>
      <c r="D443" s="290" t="s">
        <v>431</v>
      </c>
      <c r="E443" s="470" t="s">
        <v>393</v>
      </c>
      <c r="F443" s="104" t="s">
        <v>394</v>
      </c>
      <c r="G443" s="105">
        <v>88</v>
      </c>
      <c r="H443" s="105"/>
      <c r="I443" s="105"/>
      <c r="J443" s="106">
        <v>46542</v>
      </c>
      <c r="K443" s="448">
        <v>358</v>
      </c>
      <c r="L443" s="105" t="s">
        <v>33</v>
      </c>
      <c r="M443" s="109">
        <v>0.98082191780821915</v>
      </c>
      <c r="N443" s="294" t="s">
        <v>2810</v>
      </c>
      <c r="O443" s="471" t="s">
        <v>392</v>
      </c>
      <c r="P443" s="110" t="s">
        <v>35</v>
      </c>
      <c r="Q443" s="111">
        <v>46177</v>
      </c>
      <c r="R443" s="112">
        <v>3960</v>
      </c>
      <c r="S443" s="112">
        <v>118800</v>
      </c>
      <c r="T443" s="116">
        <v>392.04</v>
      </c>
      <c r="U443" s="110">
        <v>22512</v>
      </c>
      <c r="V443" s="110" t="s">
        <v>194</v>
      </c>
      <c r="W443" s="110">
        <v>365</v>
      </c>
      <c r="X443" s="280" t="s">
        <v>37</v>
      </c>
      <c r="Y443" s="280" t="s">
        <v>37</v>
      </c>
      <c r="Z443" s="280" t="s">
        <v>38</v>
      </c>
      <c r="AA443" s="280" t="s">
        <v>38</v>
      </c>
      <c r="AB443" s="280" t="s">
        <v>38</v>
      </c>
      <c r="AC443" s="280" t="s">
        <v>37</v>
      </c>
      <c r="AD443" s="281">
        <v>46512</v>
      </c>
      <c r="AE443" s="280" t="s">
        <v>39</v>
      </c>
    </row>
    <row r="444" spans="1:31">
      <c r="A444" s="3" t="s">
        <v>39</v>
      </c>
      <c r="B444" s="3">
        <v>10</v>
      </c>
      <c r="C444" s="3">
        <v>20</v>
      </c>
      <c r="D444" s="290" t="s">
        <v>444</v>
      </c>
      <c r="E444" s="470" t="s">
        <v>393</v>
      </c>
      <c r="F444" s="104" t="s">
        <v>394</v>
      </c>
      <c r="G444" s="105">
        <v>88</v>
      </c>
      <c r="H444" s="105"/>
      <c r="I444" s="105"/>
      <c r="J444" s="106">
        <v>46542</v>
      </c>
      <c r="K444" s="448">
        <v>358</v>
      </c>
      <c r="L444" s="105" t="s">
        <v>33</v>
      </c>
      <c r="M444" s="109">
        <v>0.98082191780821915</v>
      </c>
      <c r="N444" s="294" t="s">
        <v>2810</v>
      </c>
      <c r="O444" s="471" t="s">
        <v>392</v>
      </c>
      <c r="P444" s="110" t="s">
        <v>35</v>
      </c>
      <c r="Q444" s="111">
        <v>46177</v>
      </c>
      <c r="R444" s="112">
        <v>3960</v>
      </c>
      <c r="S444" s="112">
        <v>118800</v>
      </c>
      <c r="T444" s="116">
        <v>392.04</v>
      </c>
      <c r="U444" s="110">
        <v>22512</v>
      </c>
      <c r="V444" s="110" t="s">
        <v>194</v>
      </c>
      <c r="W444" s="110">
        <v>365</v>
      </c>
      <c r="X444" s="280" t="s">
        <v>37</v>
      </c>
      <c r="Y444" s="280" t="s">
        <v>37</v>
      </c>
      <c r="Z444" s="280" t="s">
        <v>38</v>
      </c>
      <c r="AA444" s="280" t="s">
        <v>38</v>
      </c>
      <c r="AB444" s="280" t="s">
        <v>38</v>
      </c>
      <c r="AC444" s="280" t="s">
        <v>37</v>
      </c>
      <c r="AD444" s="281">
        <v>46512</v>
      </c>
      <c r="AE444" s="280" t="s">
        <v>39</v>
      </c>
    </row>
    <row r="445" spans="1:31">
      <c r="A445" s="3" t="s">
        <v>39</v>
      </c>
      <c r="B445" s="3">
        <v>11</v>
      </c>
      <c r="C445" s="3">
        <v>20</v>
      </c>
      <c r="D445" s="290" t="s">
        <v>580</v>
      </c>
      <c r="E445" s="470" t="s">
        <v>393</v>
      </c>
      <c r="F445" s="104" t="s">
        <v>394</v>
      </c>
      <c r="G445" s="105">
        <v>100</v>
      </c>
      <c r="H445" s="105"/>
      <c r="I445" s="105"/>
      <c r="J445" s="106">
        <v>46542</v>
      </c>
      <c r="K445" s="448">
        <v>358</v>
      </c>
      <c r="L445" s="105" t="s">
        <v>33</v>
      </c>
      <c r="M445" s="109">
        <v>0.98082191780821915</v>
      </c>
      <c r="N445" s="294" t="s">
        <v>2810</v>
      </c>
      <c r="O445" s="471" t="s">
        <v>392</v>
      </c>
      <c r="P445" s="110" t="s">
        <v>35</v>
      </c>
      <c r="Q445" s="111">
        <v>46177</v>
      </c>
      <c r="R445" s="112">
        <v>4500</v>
      </c>
      <c r="S445" s="112">
        <v>135000</v>
      </c>
      <c r="T445" s="116">
        <v>445.5</v>
      </c>
      <c r="U445" s="110">
        <v>22512</v>
      </c>
      <c r="V445" s="110" t="s">
        <v>194</v>
      </c>
      <c r="W445" s="110">
        <v>365</v>
      </c>
      <c r="X445" s="280" t="s">
        <v>37</v>
      </c>
      <c r="Y445" s="280" t="s">
        <v>37</v>
      </c>
      <c r="Z445" s="280" t="s">
        <v>38</v>
      </c>
      <c r="AA445" s="280" t="s">
        <v>38</v>
      </c>
      <c r="AB445" s="280" t="s">
        <v>38</v>
      </c>
      <c r="AC445" s="280" t="s">
        <v>37</v>
      </c>
      <c r="AD445" s="281">
        <v>46512</v>
      </c>
      <c r="AE445" s="280" t="s">
        <v>39</v>
      </c>
    </row>
    <row r="446" spans="1:31">
      <c r="A446" s="3" t="s">
        <v>39</v>
      </c>
      <c r="B446" s="3">
        <v>12</v>
      </c>
      <c r="C446" s="3">
        <v>20</v>
      </c>
      <c r="D446" s="290" t="s">
        <v>466</v>
      </c>
      <c r="E446" s="474" t="s">
        <v>393</v>
      </c>
      <c r="F446" s="104" t="s">
        <v>394</v>
      </c>
      <c r="G446" s="105">
        <v>68</v>
      </c>
      <c r="H446" s="105"/>
      <c r="I446" s="105"/>
      <c r="J446" s="106">
        <v>46542</v>
      </c>
      <c r="K446" s="448">
        <v>358</v>
      </c>
      <c r="L446" s="105" t="s">
        <v>33</v>
      </c>
      <c r="M446" s="109">
        <v>0.98082191780821915</v>
      </c>
      <c r="N446" s="294" t="s">
        <v>2810</v>
      </c>
      <c r="O446" s="475" t="s">
        <v>392</v>
      </c>
      <c r="P446" s="110" t="s">
        <v>35</v>
      </c>
      <c r="Q446" s="111">
        <v>46177</v>
      </c>
      <c r="R446" s="112">
        <v>3060</v>
      </c>
      <c r="S446" s="112">
        <v>91800</v>
      </c>
      <c r="T446" s="116">
        <v>302.94</v>
      </c>
      <c r="U446" s="110">
        <v>22512</v>
      </c>
      <c r="V446" s="110" t="s">
        <v>194</v>
      </c>
      <c r="W446" s="110">
        <v>365</v>
      </c>
      <c r="X446" s="280" t="s">
        <v>37</v>
      </c>
      <c r="Y446" s="280" t="s">
        <v>37</v>
      </c>
      <c r="Z446" s="280" t="s">
        <v>38</v>
      </c>
      <c r="AA446" s="280" t="s">
        <v>38</v>
      </c>
      <c r="AB446" s="280" t="s">
        <v>38</v>
      </c>
      <c r="AC446" s="280" t="s">
        <v>37</v>
      </c>
      <c r="AD446" s="281">
        <v>46512</v>
      </c>
      <c r="AE446" s="280" t="s">
        <v>39</v>
      </c>
    </row>
    <row r="447" spans="1:31">
      <c r="A447" s="3" t="s">
        <v>39</v>
      </c>
      <c r="B447" s="3">
        <v>13</v>
      </c>
      <c r="C447" s="3">
        <v>20</v>
      </c>
      <c r="D447" s="290" t="s">
        <v>572</v>
      </c>
      <c r="E447" s="474" t="s">
        <v>393</v>
      </c>
      <c r="F447" s="104" t="s">
        <v>394</v>
      </c>
      <c r="G447" s="105">
        <v>104</v>
      </c>
      <c r="H447" s="105"/>
      <c r="I447" s="105"/>
      <c r="J447" s="106">
        <v>46542</v>
      </c>
      <c r="K447" s="448">
        <v>358</v>
      </c>
      <c r="L447" s="105" t="s">
        <v>33</v>
      </c>
      <c r="M447" s="109">
        <v>0.98082191780821915</v>
      </c>
      <c r="N447" s="294" t="s">
        <v>2810</v>
      </c>
      <c r="O447" s="292" t="s">
        <v>392</v>
      </c>
      <c r="P447" s="110" t="s">
        <v>35</v>
      </c>
      <c r="Q447" s="111">
        <v>46177</v>
      </c>
      <c r="R447" s="112">
        <v>4680</v>
      </c>
      <c r="S447" s="112">
        <v>140400</v>
      </c>
      <c r="T447" s="116">
        <v>463.32</v>
      </c>
      <c r="U447" s="110">
        <v>22512</v>
      </c>
      <c r="V447" s="110" t="s">
        <v>194</v>
      </c>
      <c r="W447" s="110">
        <v>365</v>
      </c>
      <c r="X447" s="280" t="s">
        <v>37</v>
      </c>
      <c r="Y447" s="280" t="s">
        <v>37</v>
      </c>
      <c r="Z447" s="280" t="s">
        <v>38</v>
      </c>
      <c r="AA447" s="280" t="s">
        <v>38</v>
      </c>
      <c r="AB447" s="280" t="s">
        <v>38</v>
      </c>
      <c r="AC447" s="280" t="s">
        <v>37</v>
      </c>
      <c r="AD447" s="281">
        <v>46512</v>
      </c>
      <c r="AE447" s="280" t="s">
        <v>39</v>
      </c>
    </row>
    <row r="448" spans="1:31">
      <c r="A448" s="3">
        <v>1</v>
      </c>
      <c r="B448" s="3">
        <v>1</v>
      </c>
      <c r="C448" s="3">
        <v>20</v>
      </c>
      <c r="D448" s="290" t="s">
        <v>196</v>
      </c>
      <c r="E448" s="474" t="s">
        <v>1963</v>
      </c>
      <c r="F448" s="104" t="s">
        <v>1964</v>
      </c>
      <c r="G448" s="105">
        <v>3</v>
      </c>
      <c r="H448" s="105"/>
      <c r="I448" s="105"/>
      <c r="J448" s="106">
        <v>46510</v>
      </c>
      <c r="K448" s="448">
        <v>326</v>
      </c>
      <c r="L448" s="105" t="s">
        <v>33</v>
      </c>
      <c r="M448" s="109">
        <v>0.89315068493150684</v>
      </c>
      <c r="N448" s="308"/>
      <c r="O448" s="292" t="s">
        <v>34</v>
      </c>
      <c r="P448" s="110" t="s">
        <v>35</v>
      </c>
      <c r="Q448" s="111">
        <v>46145</v>
      </c>
      <c r="R448" s="112">
        <v>960</v>
      </c>
      <c r="S448" s="112">
        <v>5760</v>
      </c>
      <c r="T448" s="116">
        <v>27.244800000000001</v>
      </c>
      <c r="U448" s="110">
        <v>22579</v>
      </c>
      <c r="V448" s="110" t="s">
        <v>42</v>
      </c>
      <c r="W448" s="110">
        <v>365</v>
      </c>
      <c r="X448" s="280" t="s">
        <v>37</v>
      </c>
      <c r="Y448" s="280" t="s">
        <v>37</v>
      </c>
      <c r="Z448" s="280" t="s">
        <v>38</v>
      </c>
      <c r="AA448" s="280" t="s">
        <v>38</v>
      </c>
      <c r="AB448" s="280" t="s">
        <v>38</v>
      </c>
      <c r="AC448" s="280" t="s">
        <v>37</v>
      </c>
      <c r="AD448" s="281">
        <v>46480</v>
      </c>
      <c r="AE448" s="280" t="s">
        <v>39</v>
      </c>
    </row>
    <row r="449" spans="1:31">
      <c r="A449" s="3">
        <v>1</v>
      </c>
      <c r="B449" s="3">
        <v>2</v>
      </c>
      <c r="C449" s="3">
        <v>10</v>
      </c>
      <c r="D449" s="290" t="s">
        <v>197</v>
      </c>
      <c r="E449" s="291" t="s">
        <v>1963</v>
      </c>
      <c r="F449" s="104" t="s">
        <v>1964</v>
      </c>
      <c r="G449" s="105">
        <v>6</v>
      </c>
      <c r="H449" s="105"/>
      <c r="I449" s="105"/>
      <c r="J449" s="106">
        <v>46510</v>
      </c>
      <c r="K449" s="448">
        <v>326</v>
      </c>
      <c r="L449" s="105" t="s">
        <v>33</v>
      </c>
      <c r="M449" s="109">
        <v>0.89315068493150684</v>
      </c>
      <c r="N449" s="308"/>
      <c r="O449" s="292"/>
      <c r="P449" s="110" t="s">
        <v>39</v>
      </c>
      <c r="Q449" s="111">
        <v>46145</v>
      </c>
      <c r="R449" s="112">
        <v>1920</v>
      </c>
      <c r="S449" s="112">
        <v>11520</v>
      </c>
      <c r="T449" s="116">
        <v>54.489600000000003</v>
      </c>
      <c r="U449" s="110">
        <v>22579</v>
      </c>
      <c r="V449" s="110" t="s">
        <v>42</v>
      </c>
      <c r="W449" s="110">
        <v>365</v>
      </c>
      <c r="X449" s="280" t="s">
        <v>37</v>
      </c>
      <c r="Y449" s="280" t="s">
        <v>37</v>
      </c>
      <c r="Z449" s="280" t="s">
        <v>38</v>
      </c>
      <c r="AA449" s="280" t="s">
        <v>38</v>
      </c>
      <c r="AB449" s="280" t="s">
        <v>38</v>
      </c>
      <c r="AC449" s="280" t="s">
        <v>37</v>
      </c>
      <c r="AD449" s="281">
        <v>46480</v>
      </c>
      <c r="AE449" s="280" t="s">
        <v>39</v>
      </c>
    </row>
    <row r="450" spans="1:31">
      <c r="A450" s="3">
        <v>1</v>
      </c>
      <c r="B450" s="3">
        <v>1</v>
      </c>
      <c r="C450" s="3">
        <v>10</v>
      </c>
      <c r="D450" s="290" t="s">
        <v>262</v>
      </c>
      <c r="E450" s="506" t="s">
        <v>403</v>
      </c>
      <c r="F450" s="104" t="s">
        <v>404</v>
      </c>
      <c r="G450" s="105">
        <v>3</v>
      </c>
      <c r="H450" s="105"/>
      <c r="I450" s="105"/>
      <c r="J450" s="106">
        <v>46349</v>
      </c>
      <c r="K450" s="448">
        <v>165</v>
      </c>
      <c r="L450" s="105" t="s">
        <v>33</v>
      </c>
      <c r="M450" s="109">
        <v>0.91666666666666663</v>
      </c>
      <c r="N450" s="294"/>
      <c r="O450" s="460"/>
      <c r="P450" s="110" t="s">
        <v>39</v>
      </c>
      <c r="Q450" s="111">
        <v>46169</v>
      </c>
      <c r="R450" s="112">
        <v>135</v>
      </c>
      <c r="S450" s="112">
        <v>4050</v>
      </c>
      <c r="T450" s="116">
        <v>13.365</v>
      </c>
      <c r="U450" s="110">
        <v>22613</v>
      </c>
      <c r="V450" s="110" t="s">
        <v>46</v>
      </c>
      <c r="W450" s="110">
        <v>180</v>
      </c>
      <c r="X450" s="280" t="s">
        <v>37</v>
      </c>
      <c r="Y450" s="280" t="s">
        <v>37</v>
      </c>
      <c r="Z450" s="280" t="s">
        <v>38</v>
      </c>
      <c r="AA450" s="280" t="s">
        <v>38</v>
      </c>
      <c r="AB450" s="280" t="s">
        <v>38</v>
      </c>
      <c r="AC450" s="280" t="s">
        <v>37</v>
      </c>
      <c r="AD450" s="281">
        <v>46319</v>
      </c>
      <c r="AE450" s="280" t="s">
        <v>39</v>
      </c>
    </row>
    <row r="451" spans="1:31">
      <c r="A451" s="3">
        <v>1</v>
      </c>
      <c r="B451" s="3">
        <v>2</v>
      </c>
      <c r="C451" s="3">
        <v>20</v>
      </c>
      <c r="D451" s="290" t="s">
        <v>509</v>
      </c>
      <c r="E451" s="303" t="s">
        <v>403</v>
      </c>
      <c r="F451" s="104" t="s">
        <v>404</v>
      </c>
      <c r="G451" s="105">
        <v>96</v>
      </c>
      <c r="H451" s="105"/>
      <c r="I451" s="105"/>
      <c r="J451" s="106">
        <v>46358</v>
      </c>
      <c r="K451" s="448">
        <v>174</v>
      </c>
      <c r="L451" s="105" t="s">
        <v>33</v>
      </c>
      <c r="M451" s="109">
        <v>0.96666666666666667</v>
      </c>
      <c r="N451" s="294" t="s">
        <v>2834</v>
      </c>
      <c r="O451" s="292" t="s">
        <v>34</v>
      </c>
      <c r="P451" s="110" t="s">
        <v>35</v>
      </c>
      <c r="Q451" s="111">
        <v>46178</v>
      </c>
      <c r="R451" s="112">
        <v>4320</v>
      </c>
      <c r="S451" s="112">
        <v>129600</v>
      </c>
      <c r="T451" s="116">
        <v>427.68</v>
      </c>
      <c r="U451" s="110">
        <v>22613</v>
      </c>
      <c r="V451" s="110" t="s">
        <v>46</v>
      </c>
      <c r="W451" s="110">
        <v>180</v>
      </c>
      <c r="X451" s="280" t="s">
        <v>37</v>
      </c>
      <c r="Y451" s="280" t="s">
        <v>37</v>
      </c>
      <c r="Z451" s="280" t="s">
        <v>38</v>
      </c>
      <c r="AA451" s="280" t="s">
        <v>38</v>
      </c>
      <c r="AB451" s="280" t="s">
        <v>38</v>
      </c>
      <c r="AC451" s="280" t="s">
        <v>37</v>
      </c>
      <c r="AD451" s="281">
        <v>46328</v>
      </c>
      <c r="AE451" s="280" t="s">
        <v>39</v>
      </c>
    </row>
    <row r="452" spans="1:31">
      <c r="A452" s="3" t="s">
        <v>39</v>
      </c>
      <c r="B452" s="3">
        <v>3</v>
      </c>
      <c r="C452" s="3">
        <v>20</v>
      </c>
      <c r="D452" s="290" t="s">
        <v>2484</v>
      </c>
      <c r="E452" s="483" t="s">
        <v>403</v>
      </c>
      <c r="F452" s="104" t="s">
        <v>404</v>
      </c>
      <c r="G452" s="105">
        <v>96</v>
      </c>
      <c r="H452" s="105"/>
      <c r="I452" s="105"/>
      <c r="J452" s="106">
        <v>46358</v>
      </c>
      <c r="K452" s="448">
        <v>174</v>
      </c>
      <c r="L452" s="105" t="s">
        <v>33</v>
      </c>
      <c r="M452" s="109">
        <v>0.96666666666666667</v>
      </c>
      <c r="N452" s="294" t="s">
        <v>2834</v>
      </c>
      <c r="O452" s="575" t="s">
        <v>34</v>
      </c>
      <c r="P452" s="110" t="s">
        <v>35</v>
      </c>
      <c r="Q452" s="111">
        <v>46178</v>
      </c>
      <c r="R452" s="112">
        <v>4320</v>
      </c>
      <c r="S452" s="112">
        <v>129600</v>
      </c>
      <c r="T452" s="116">
        <v>427.68</v>
      </c>
      <c r="U452" s="110">
        <v>22613</v>
      </c>
      <c r="V452" s="110" t="s">
        <v>46</v>
      </c>
      <c r="W452" s="110">
        <v>180</v>
      </c>
      <c r="X452" s="280" t="s">
        <v>37</v>
      </c>
      <c r="Y452" s="280" t="s">
        <v>37</v>
      </c>
      <c r="Z452" s="280" t="s">
        <v>38</v>
      </c>
      <c r="AA452" s="280" t="s">
        <v>38</v>
      </c>
      <c r="AB452" s="280" t="s">
        <v>38</v>
      </c>
      <c r="AC452" s="280" t="s">
        <v>37</v>
      </c>
      <c r="AD452" s="281">
        <v>46328</v>
      </c>
      <c r="AE452" s="280" t="s">
        <v>39</v>
      </c>
    </row>
    <row r="453" spans="1:31">
      <c r="A453" s="3" t="s">
        <v>39</v>
      </c>
      <c r="B453" s="3">
        <v>4</v>
      </c>
      <c r="C453" s="3">
        <v>10</v>
      </c>
      <c r="D453" s="290" t="s">
        <v>510</v>
      </c>
      <c r="E453" s="303" t="s">
        <v>403</v>
      </c>
      <c r="F453" s="104" t="s">
        <v>404</v>
      </c>
      <c r="G453" s="105">
        <v>96</v>
      </c>
      <c r="H453" s="105"/>
      <c r="I453" s="105"/>
      <c r="J453" s="106">
        <v>46359</v>
      </c>
      <c r="K453" s="448">
        <v>175</v>
      </c>
      <c r="L453" s="105" t="s">
        <v>33</v>
      </c>
      <c r="M453" s="109">
        <v>0.97222222222222221</v>
      </c>
      <c r="N453" s="294"/>
      <c r="O453" s="292"/>
      <c r="P453" s="110" t="s">
        <v>39</v>
      </c>
      <c r="Q453" s="111">
        <v>46179</v>
      </c>
      <c r="R453" s="112">
        <v>4320</v>
      </c>
      <c r="S453" s="112">
        <v>129600</v>
      </c>
      <c r="T453" s="116">
        <v>427.68</v>
      </c>
      <c r="U453" s="110">
        <v>22613</v>
      </c>
      <c r="V453" s="110" t="s">
        <v>46</v>
      </c>
      <c r="W453" s="110">
        <v>180</v>
      </c>
      <c r="X453" s="280" t="s">
        <v>37</v>
      </c>
      <c r="Y453" s="280" t="s">
        <v>37</v>
      </c>
      <c r="Z453" s="280" t="s">
        <v>38</v>
      </c>
      <c r="AA453" s="280" t="s">
        <v>38</v>
      </c>
      <c r="AB453" s="280" t="s">
        <v>38</v>
      </c>
      <c r="AC453" s="280" t="s">
        <v>37</v>
      </c>
      <c r="AD453" s="281">
        <v>46329</v>
      </c>
      <c r="AE453" s="280" t="s">
        <v>39</v>
      </c>
    </row>
    <row r="454" spans="1:31">
      <c r="A454" s="3" t="s">
        <v>39</v>
      </c>
      <c r="B454" s="3">
        <v>5</v>
      </c>
      <c r="C454" s="3">
        <v>10</v>
      </c>
      <c r="D454" s="290" t="s">
        <v>2500</v>
      </c>
      <c r="E454" s="303" t="s">
        <v>403</v>
      </c>
      <c r="F454" s="104" t="s">
        <v>404</v>
      </c>
      <c r="G454" s="105">
        <v>96</v>
      </c>
      <c r="H454" s="105"/>
      <c r="I454" s="105"/>
      <c r="J454" s="106">
        <v>46362</v>
      </c>
      <c r="K454" s="448">
        <v>178</v>
      </c>
      <c r="L454" s="105" t="s">
        <v>33</v>
      </c>
      <c r="M454" s="109">
        <v>0.98888888888888893</v>
      </c>
      <c r="N454" s="294" t="s">
        <v>2819</v>
      </c>
      <c r="O454" s="511"/>
      <c r="P454" s="110" t="s">
        <v>39</v>
      </c>
      <c r="Q454" s="111">
        <v>46182</v>
      </c>
      <c r="R454" s="112">
        <v>4320</v>
      </c>
      <c r="S454" s="112">
        <v>129600</v>
      </c>
      <c r="T454" s="116">
        <v>427.68</v>
      </c>
      <c r="U454" s="110">
        <v>22613</v>
      </c>
      <c r="V454" s="110" t="s">
        <v>46</v>
      </c>
      <c r="W454" s="110">
        <v>180</v>
      </c>
      <c r="X454" s="280" t="s">
        <v>37</v>
      </c>
      <c r="Y454" s="280" t="s">
        <v>37</v>
      </c>
      <c r="Z454" s="280" t="s">
        <v>38</v>
      </c>
      <c r="AA454" s="280" t="s">
        <v>38</v>
      </c>
      <c r="AB454" s="280" t="s">
        <v>38</v>
      </c>
      <c r="AC454" s="280" t="s">
        <v>37</v>
      </c>
      <c r="AD454" s="281">
        <v>46332</v>
      </c>
      <c r="AE454" s="280" t="s">
        <v>39</v>
      </c>
    </row>
    <row r="455" spans="1:31">
      <c r="A455" s="3" t="s">
        <v>39</v>
      </c>
      <c r="B455" s="3">
        <v>6</v>
      </c>
      <c r="C455" s="3">
        <v>10</v>
      </c>
      <c r="D455" s="290" t="s">
        <v>400</v>
      </c>
      <c r="E455" s="303" t="s">
        <v>403</v>
      </c>
      <c r="F455" s="104" t="s">
        <v>404</v>
      </c>
      <c r="G455" s="105">
        <v>112</v>
      </c>
      <c r="H455" s="105"/>
      <c r="I455" s="105"/>
      <c r="J455" s="106">
        <v>46363</v>
      </c>
      <c r="K455" s="448">
        <v>179</v>
      </c>
      <c r="L455" s="105" t="s">
        <v>33</v>
      </c>
      <c r="M455" s="109">
        <v>0.99444444444444446</v>
      </c>
      <c r="N455" s="294" t="s">
        <v>2819</v>
      </c>
      <c r="O455" s="511"/>
      <c r="P455" s="110" t="s">
        <v>39</v>
      </c>
      <c r="Q455" s="111">
        <v>46183</v>
      </c>
      <c r="R455" s="112">
        <v>5040</v>
      </c>
      <c r="S455" s="112">
        <v>151200</v>
      </c>
      <c r="T455" s="116">
        <v>498.96</v>
      </c>
      <c r="U455" s="110">
        <v>22613</v>
      </c>
      <c r="V455" s="110" t="s">
        <v>46</v>
      </c>
      <c r="W455" s="110">
        <v>180</v>
      </c>
      <c r="X455" s="280" t="s">
        <v>37</v>
      </c>
      <c r="Y455" s="280" t="s">
        <v>37</v>
      </c>
      <c r="Z455" s="280" t="s">
        <v>38</v>
      </c>
      <c r="AA455" s="280" t="s">
        <v>38</v>
      </c>
      <c r="AB455" s="280" t="s">
        <v>38</v>
      </c>
      <c r="AC455" s="280" t="s">
        <v>37</v>
      </c>
      <c r="AD455" s="281">
        <v>46333</v>
      </c>
      <c r="AE455" s="280" t="s">
        <v>39</v>
      </c>
    </row>
    <row r="456" spans="1:31">
      <c r="A456" s="3" t="s">
        <v>39</v>
      </c>
      <c r="B456" s="3">
        <v>7</v>
      </c>
      <c r="C456" s="3">
        <v>10</v>
      </c>
      <c r="D456" s="290" t="s">
        <v>127</v>
      </c>
      <c r="E456" s="574" t="s">
        <v>403</v>
      </c>
      <c r="F456" s="104" t="s">
        <v>404</v>
      </c>
      <c r="G456" s="105"/>
      <c r="H456" s="105">
        <v>112</v>
      </c>
      <c r="I456" s="105"/>
      <c r="J456" s="106">
        <v>46363</v>
      </c>
      <c r="K456" s="448">
        <v>179</v>
      </c>
      <c r="L456" s="105" t="s">
        <v>33</v>
      </c>
      <c r="M456" s="109">
        <v>0.99444444444444446</v>
      </c>
      <c r="N456" s="294"/>
      <c r="O456" s="292"/>
      <c r="P456" s="110" t="s">
        <v>39</v>
      </c>
      <c r="Q456" s="111">
        <v>46183</v>
      </c>
      <c r="R456" s="112">
        <v>112</v>
      </c>
      <c r="S456" s="112">
        <v>3360</v>
      </c>
      <c r="T456" s="116">
        <v>11.087999999999999</v>
      </c>
      <c r="U456" s="110">
        <v>22613</v>
      </c>
      <c r="V456" s="110" t="s">
        <v>46</v>
      </c>
      <c r="W456" s="110">
        <v>180</v>
      </c>
      <c r="X456" s="280" t="s">
        <v>37</v>
      </c>
      <c r="Y456" s="280" t="s">
        <v>37</v>
      </c>
      <c r="Z456" s="280" t="s">
        <v>38</v>
      </c>
      <c r="AA456" s="280" t="s">
        <v>38</v>
      </c>
      <c r="AB456" s="280" t="s">
        <v>38</v>
      </c>
      <c r="AC456" s="280" t="s">
        <v>37</v>
      </c>
      <c r="AD456" s="281">
        <v>46333</v>
      </c>
      <c r="AE456" s="280" t="s">
        <v>39</v>
      </c>
    </row>
    <row r="457" spans="1:31">
      <c r="A457" s="3" t="s">
        <v>39</v>
      </c>
      <c r="B457" s="3">
        <v>8</v>
      </c>
      <c r="C457" s="3">
        <v>10</v>
      </c>
      <c r="D457" s="290" t="s">
        <v>741</v>
      </c>
      <c r="E457" s="574" t="s">
        <v>403</v>
      </c>
      <c r="F457" s="104" t="s">
        <v>404</v>
      </c>
      <c r="G457" s="105">
        <v>96</v>
      </c>
      <c r="H457" s="105"/>
      <c r="I457" s="105"/>
      <c r="J457" s="106">
        <v>46363</v>
      </c>
      <c r="K457" s="448">
        <v>179</v>
      </c>
      <c r="L457" s="105" t="s">
        <v>33</v>
      </c>
      <c r="M457" s="109">
        <v>0.99444444444444446</v>
      </c>
      <c r="N457" s="294" t="s">
        <v>2819</v>
      </c>
      <c r="O457" s="466"/>
      <c r="P457" s="110" t="s">
        <v>39</v>
      </c>
      <c r="Q457" s="111">
        <v>46183</v>
      </c>
      <c r="R457" s="112">
        <v>4320</v>
      </c>
      <c r="S457" s="112">
        <v>129600</v>
      </c>
      <c r="T457" s="116">
        <v>427.68</v>
      </c>
      <c r="U457" s="110">
        <v>22613</v>
      </c>
      <c r="V457" s="110" t="s">
        <v>46</v>
      </c>
      <c r="W457" s="110">
        <v>180</v>
      </c>
      <c r="X457" s="280" t="s">
        <v>37</v>
      </c>
      <c r="Y457" s="280" t="s">
        <v>37</v>
      </c>
      <c r="Z457" s="280" t="s">
        <v>38</v>
      </c>
      <c r="AA457" s="280" t="s">
        <v>38</v>
      </c>
      <c r="AB457" s="280" t="s">
        <v>38</v>
      </c>
      <c r="AC457" s="280" t="s">
        <v>37</v>
      </c>
      <c r="AD457" s="281">
        <v>46333</v>
      </c>
      <c r="AE457" s="280" t="s">
        <v>39</v>
      </c>
    </row>
    <row r="458" spans="1:31">
      <c r="A458" s="3" t="s">
        <v>39</v>
      </c>
      <c r="B458" s="3">
        <v>9</v>
      </c>
      <c r="C458" s="3">
        <v>20</v>
      </c>
      <c r="D458" s="290" t="s">
        <v>537</v>
      </c>
      <c r="E458" s="303" t="s">
        <v>403</v>
      </c>
      <c r="F458" s="104" t="s">
        <v>404</v>
      </c>
      <c r="G458" s="105">
        <v>96</v>
      </c>
      <c r="H458" s="105"/>
      <c r="I458" s="105"/>
      <c r="J458" s="106">
        <v>46363</v>
      </c>
      <c r="K458" s="448">
        <v>179</v>
      </c>
      <c r="L458" s="105" t="s">
        <v>33</v>
      </c>
      <c r="M458" s="109">
        <v>0.99444444444444446</v>
      </c>
      <c r="N458" s="294"/>
      <c r="O458" s="292" t="s">
        <v>377</v>
      </c>
      <c r="P458" s="110" t="s">
        <v>35</v>
      </c>
      <c r="Q458" s="111">
        <v>46183</v>
      </c>
      <c r="R458" s="112">
        <v>4320</v>
      </c>
      <c r="S458" s="112">
        <v>129600</v>
      </c>
      <c r="T458" s="116">
        <v>427.68</v>
      </c>
      <c r="U458" s="110">
        <v>22613</v>
      </c>
      <c r="V458" s="110" t="s">
        <v>46</v>
      </c>
      <c r="W458" s="110">
        <v>180</v>
      </c>
      <c r="X458" s="280" t="s">
        <v>37</v>
      </c>
      <c r="Y458" s="280" t="s">
        <v>37</v>
      </c>
      <c r="Z458" s="280" t="s">
        <v>38</v>
      </c>
      <c r="AA458" s="280" t="s">
        <v>38</v>
      </c>
      <c r="AB458" s="280" t="s">
        <v>38</v>
      </c>
      <c r="AC458" s="280" t="s">
        <v>37</v>
      </c>
      <c r="AD458" s="281">
        <v>46333</v>
      </c>
      <c r="AE458" s="280" t="s">
        <v>39</v>
      </c>
    </row>
    <row r="459" spans="1:31">
      <c r="A459" s="3" t="s">
        <v>39</v>
      </c>
      <c r="B459" s="3">
        <v>10</v>
      </c>
      <c r="C459" s="3">
        <v>10</v>
      </c>
      <c r="D459" s="290" t="s">
        <v>512</v>
      </c>
      <c r="E459" s="521" t="s">
        <v>403</v>
      </c>
      <c r="F459" s="104" t="s">
        <v>404</v>
      </c>
      <c r="G459" s="105">
        <v>96</v>
      </c>
      <c r="H459" s="105"/>
      <c r="I459" s="105"/>
      <c r="J459" s="106">
        <v>46363</v>
      </c>
      <c r="K459" s="448">
        <v>179</v>
      </c>
      <c r="L459" s="105" t="s">
        <v>33</v>
      </c>
      <c r="M459" s="109">
        <v>0.99444444444444446</v>
      </c>
      <c r="N459" s="294" t="s">
        <v>2819</v>
      </c>
      <c r="O459" s="292"/>
      <c r="P459" s="110" t="s">
        <v>39</v>
      </c>
      <c r="Q459" s="111">
        <v>46183</v>
      </c>
      <c r="R459" s="112">
        <v>4320</v>
      </c>
      <c r="S459" s="112">
        <v>129600</v>
      </c>
      <c r="T459" s="116">
        <v>427.68</v>
      </c>
      <c r="U459" s="110">
        <v>22613</v>
      </c>
      <c r="V459" s="110" t="s">
        <v>46</v>
      </c>
      <c r="W459" s="110">
        <v>180</v>
      </c>
      <c r="X459" s="280" t="s">
        <v>37</v>
      </c>
      <c r="Y459" s="280" t="s">
        <v>37</v>
      </c>
      <c r="Z459" s="280" t="s">
        <v>38</v>
      </c>
      <c r="AA459" s="280" t="s">
        <v>38</v>
      </c>
      <c r="AB459" s="280" t="s">
        <v>38</v>
      </c>
      <c r="AC459" s="280" t="s">
        <v>37</v>
      </c>
      <c r="AD459" s="281">
        <v>46333</v>
      </c>
      <c r="AE459" s="280" t="s">
        <v>39</v>
      </c>
    </row>
    <row r="460" spans="1:31">
      <c r="A460" s="3" t="s">
        <v>39</v>
      </c>
      <c r="B460" s="3">
        <v>11</v>
      </c>
      <c r="C460" s="3">
        <v>20</v>
      </c>
      <c r="D460" s="290" t="s">
        <v>406</v>
      </c>
      <c r="E460" s="574" t="s">
        <v>403</v>
      </c>
      <c r="F460" s="104" t="s">
        <v>404</v>
      </c>
      <c r="G460" s="105">
        <v>112</v>
      </c>
      <c r="H460" s="105"/>
      <c r="I460" s="105"/>
      <c r="J460" s="106">
        <v>46364</v>
      </c>
      <c r="K460" s="448">
        <v>180</v>
      </c>
      <c r="L460" s="105" t="s">
        <v>33</v>
      </c>
      <c r="M460" s="109">
        <v>1</v>
      </c>
      <c r="N460" s="294" t="s">
        <v>2819</v>
      </c>
      <c r="O460" s="292" t="s">
        <v>377</v>
      </c>
      <c r="P460" s="110" t="s">
        <v>35</v>
      </c>
      <c r="Q460" s="111">
        <v>46184</v>
      </c>
      <c r="R460" s="112">
        <v>5040</v>
      </c>
      <c r="S460" s="112">
        <v>151200</v>
      </c>
      <c r="T460" s="116">
        <v>498.96</v>
      </c>
      <c r="U460" s="110">
        <v>22613</v>
      </c>
      <c r="V460" s="110" t="s">
        <v>46</v>
      </c>
      <c r="W460" s="110">
        <v>180</v>
      </c>
      <c r="X460" s="280" t="s">
        <v>37</v>
      </c>
      <c r="Y460" s="280" t="s">
        <v>37</v>
      </c>
      <c r="Z460" s="280" t="s">
        <v>38</v>
      </c>
      <c r="AA460" s="280" t="s">
        <v>38</v>
      </c>
      <c r="AB460" s="280" t="s">
        <v>38</v>
      </c>
      <c r="AC460" s="280" t="s">
        <v>37</v>
      </c>
      <c r="AD460" s="281">
        <v>46334</v>
      </c>
      <c r="AE460" s="280" t="s">
        <v>39</v>
      </c>
    </row>
    <row r="461" spans="1:31">
      <c r="A461" s="3" t="s">
        <v>39</v>
      </c>
      <c r="B461" s="3">
        <v>12</v>
      </c>
      <c r="C461" s="3">
        <v>10</v>
      </c>
      <c r="D461" s="290" t="s">
        <v>2840</v>
      </c>
      <c r="E461" s="574" t="s">
        <v>403</v>
      </c>
      <c r="F461" s="104" t="s">
        <v>404</v>
      </c>
      <c r="G461" s="105">
        <v>96</v>
      </c>
      <c r="H461" s="105"/>
      <c r="I461" s="105"/>
      <c r="J461" s="106">
        <v>46364</v>
      </c>
      <c r="K461" s="448">
        <v>180</v>
      </c>
      <c r="L461" s="105" t="s">
        <v>33</v>
      </c>
      <c r="M461" s="109">
        <v>1</v>
      </c>
      <c r="N461" s="294" t="s">
        <v>2819</v>
      </c>
      <c r="O461" s="513"/>
      <c r="P461" s="110" t="s">
        <v>39</v>
      </c>
      <c r="Q461" s="111">
        <v>46184</v>
      </c>
      <c r="R461" s="112">
        <v>4320</v>
      </c>
      <c r="S461" s="112">
        <v>129600</v>
      </c>
      <c r="T461" s="116">
        <v>427.68</v>
      </c>
      <c r="U461" s="110">
        <v>22613</v>
      </c>
      <c r="V461" s="110" t="s">
        <v>46</v>
      </c>
      <c r="W461" s="110">
        <v>180</v>
      </c>
      <c r="X461" s="280" t="s">
        <v>37</v>
      </c>
      <c r="Y461" s="280" t="s">
        <v>37</v>
      </c>
      <c r="Z461" s="280" t="s">
        <v>38</v>
      </c>
      <c r="AA461" s="280" t="s">
        <v>38</v>
      </c>
      <c r="AB461" s="280" t="s">
        <v>38</v>
      </c>
      <c r="AC461" s="280" t="s">
        <v>37</v>
      </c>
      <c r="AD461" s="281">
        <v>46334</v>
      </c>
      <c r="AE461" s="280" t="s">
        <v>39</v>
      </c>
    </row>
    <row r="462" spans="1:31">
      <c r="A462" s="3" t="s">
        <v>39</v>
      </c>
      <c r="B462" s="3">
        <v>13</v>
      </c>
      <c r="C462" s="3">
        <v>10</v>
      </c>
      <c r="D462" s="290" t="s">
        <v>739</v>
      </c>
      <c r="E462" s="574" t="s">
        <v>403</v>
      </c>
      <c r="F462" s="104" t="s">
        <v>404</v>
      </c>
      <c r="G462" s="105">
        <v>96</v>
      </c>
      <c r="H462" s="105"/>
      <c r="I462" s="105"/>
      <c r="J462" s="106">
        <v>46364</v>
      </c>
      <c r="K462" s="448">
        <v>180</v>
      </c>
      <c r="L462" s="105" t="s">
        <v>33</v>
      </c>
      <c r="M462" s="109">
        <v>1</v>
      </c>
      <c r="N462" s="294" t="s">
        <v>2819</v>
      </c>
      <c r="O462" s="292"/>
      <c r="P462" s="110" t="s">
        <v>39</v>
      </c>
      <c r="Q462" s="111">
        <v>46184</v>
      </c>
      <c r="R462" s="112">
        <v>4320</v>
      </c>
      <c r="S462" s="112">
        <v>129600</v>
      </c>
      <c r="T462" s="116">
        <v>427.68</v>
      </c>
      <c r="U462" s="110">
        <v>22613</v>
      </c>
      <c r="V462" s="110" t="s">
        <v>46</v>
      </c>
      <c r="W462" s="110">
        <v>180</v>
      </c>
      <c r="X462" s="280" t="s">
        <v>37</v>
      </c>
      <c r="Y462" s="280" t="s">
        <v>37</v>
      </c>
      <c r="Z462" s="280" t="s">
        <v>38</v>
      </c>
      <c r="AA462" s="280" t="s">
        <v>38</v>
      </c>
      <c r="AB462" s="280" t="s">
        <v>38</v>
      </c>
      <c r="AC462" s="280" t="s">
        <v>37</v>
      </c>
      <c r="AD462" s="281">
        <v>46334</v>
      </c>
      <c r="AE462" s="280" t="s">
        <v>39</v>
      </c>
    </row>
    <row r="463" spans="1:31">
      <c r="A463" s="3" t="s">
        <v>39</v>
      </c>
      <c r="B463" s="3">
        <v>14</v>
      </c>
      <c r="C463" s="3">
        <v>20</v>
      </c>
      <c r="D463" s="290" t="s">
        <v>742</v>
      </c>
      <c r="E463" s="476" t="s">
        <v>403</v>
      </c>
      <c r="F463" s="104" t="s">
        <v>404</v>
      </c>
      <c r="G463" s="105">
        <v>96</v>
      </c>
      <c r="H463" s="105"/>
      <c r="I463" s="105"/>
      <c r="J463" s="106">
        <v>46364</v>
      </c>
      <c r="K463" s="448">
        <v>180</v>
      </c>
      <c r="L463" s="105" t="s">
        <v>33</v>
      </c>
      <c r="M463" s="109">
        <v>1</v>
      </c>
      <c r="N463" s="294" t="s">
        <v>2819</v>
      </c>
      <c r="O463" s="575" t="s">
        <v>377</v>
      </c>
      <c r="P463" s="110" t="s">
        <v>35</v>
      </c>
      <c r="Q463" s="111">
        <v>46184</v>
      </c>
      <c r="R463" s="112">
        <v>4320</v>
      </c>
      <c r="S463" s="112">
        <v>129600</v>
      </c>
      <c r="T463" s="116">
        <v>427.68</v>
      </c>
      <c r="U463" s="110">
        <v>22613</v>
      </c>
      <c r="V463" s="110" t="s">
        <v>46</v>
      </c>
      <c r="W463" s="110">
        <v>180</v>
      </c>
      <c r="X463" s="280" t="s">
        <v>37</v>
      </c>
      <c r="Y463" s="280" t="s">
        <v>37</v>
      </c>
      <c r="Z463" s="280" t="s">
        <v>38</v>
      </c>
      <c r="AA463" s="280" t="s">
        <v>38</v>
      </c>
      <c r="AB463" s="280" t="s">
        <v>38</v>
      </c>
      <c r="AC463" s="280" t="s">
        <v>37</v>
      </c>
      <c r="AD463" s="281">
        <v>46334</v>
      </c>
      <c r="AE463" s="280" t="s">
        <v>39</v>
      </c>
    </row>
    <row r="464" spans="1:31">
      <c r="A464" s="3">
        <v>1</v>
      </c>
      <c r="B464" s="3">
        <v>1</v>
      </c>
      <c r="C464" s="3">
        <v>10</v>
      </c>
      <c r="D464" s="290" t="s">
        <v>231</v>
      </c>
      <c r="E464" s="319" t="s">
        <v>1965</v>
      </c>
      <c r="F464" s="104" t="s">
        <v>404</v>
      </c>
      <c r="G464" s="105">
        <v>36</v>
      </c>
      <c r="H464" s="105"/>
      <c r="I464" s="105"/>
      <c r="J464" s="106">
        <v>46336</v>
      </c>
      <c r="K464" s="448">
        <v>152</v>
      </c>
      <c r="L464" s="105" t="s">
        <v>33</v>
      </c>
      <c r="M464" s="109">
        <v>0.84444444444444444</v>
      </c>
      <c r="N464" s="308"/>
      <c r="O464" s="292"/>
      <c r="P464" s="110" t="s">
        <v>39</v>
      </c>
      <c r="Q464" s="111">
        <v>46156</v>
      </c>
      <c r="R464" s="112">
        <v>1944</v>
      </c>
      <c r="S464" s="112">
        <v>58320</v>
      </c>
      <c r="T464" s="116">
        <v>192.45599999999999</v>
      </c>
      <c r="U464" s="110">
        <v>22613</v>
      </c>
      <c r="V464" s="110" t="s">
        <v>46</v>
      </c>
      <c r="W464" s="110">
        <v>180</v>
      </c>
      <c r="X464" s="280" t="s">
        <v>37</v>
      </c>
      <c r="Y464" s="280" t="s">
        <v>37</v>
      </c>
      <c r="Z464" s="280" t="s">
        <v>38</v>
      </c>
      <c r="AA464" s="280" t="s">
        <v>38</v>
      </c>
      <c r="AB464" s="280" t="s">
        <v>38</v>
      </c>
      <c r="AC464" s="280" t="s">
        <v>37</v>
      </c>
      <c r="AD464" s="281">
        <v>46306</v>
      </c>
      <c r="AE464" s="280" t="s">
        <v>39</v>
      </c>
    </row>
    <row r="465" spans="1:31">
      <c r="A465" s="3">
        <v>1</v>
      </c>
      <c r="B465" s="3">
        <v>2</v>
      </c>
      <c r="C465" s="3">
        <v>10</v>
      </c>
      <c r="D465" s="290" t="s">
        <v>231</v>
      </c>
      <c r="E465" s="319" t="s">
        <v>1965</v>
      </c>
      <c r="F465" s="104" t="s">
        <v>404</v>
      </c>
      <c r="G465" s="105">
        <v>12</v>
      </c>
      <c r="H465" s="105"/>
      <c r="I465" s="105"/>
      <c r="J465" s="106">
        <v>46358</v>
      </c>
      <c r="K465" s="448">
        <v>174</v>
      </c>
      <c r="L465" s="105" t="s">
        <v>33</v>
      </c>
      <c r="M465" s="109">
        <v>0.96666666666666667</v>
      </c>
      <c r="N465" s="308"/>
      <c r="O465" s="292"/>
      <c r="P465" s="110" t="s">
        <v>39</v>
      </c>
      <c r="Q465" s="111">
        <v>46178</v>
      </c>
      <c r="R465" s="112">
        <v>648</v>
      </c>
      <c r="S465" s="112">
        <v>19440</v>
      </c>
      <c r="T465" s="116">
        <v>64.152000000000001</v>
      </c>
      <c r="U465" s="110">
        <v>22613</v>
      </c>
      <c r="V465" s="110" t="s">
        <v>46</v>
      </c>
      <c r="W465" s="110">
        <v>180</v>
      </c>
      <c r="X465" s="280" t="s">
        <v>37</v>
      </c>
      <c r="Y465" s="280" t="s">
        <v>37</v>
      </c>
      <c r="Z465" s="280" t="s">
        <v>38</v>
      </c>
      <c r="AA465" s="280" t="s">
        <v>38</v>
      </c>
      <c r="AB465" s="280" t="s">
        <v>38</v>
      </c>
      <c r="AC465" s="280" t="s">
        <v>37</v>
      </c>
      <c r="AD465" s="281">
        <v>46328</v>
      </c>
      <c r="AE465" s="280" t="s">
        <v>39</v>
      </c>
    </row>
    <row r="466" spans="1:31">
      <c r="A466" s="3">
        <v>1</v>
      </c>
      <c r="B466" s="3">
        <v>1</v>
      </c>
      <c r="C466" s="3">
        <v>10</v>
      </c>
      <c r="D466" s="290" t="s">
        <v>2727</v>
      </c>
      <c r="E466" s="483" t="s">
        <v>417</v>
      </c>
      <c r="F466" s="104" t="s">
        <v>418</v>
      </c>
      <c r="G466" s="105">
        <v>17</v>
      </c>
      <c r="H466" s="105"/>
      <c r="I466" s="105"/>
      <c r="J466" s="106">
        <v>46424</v>
      </c>
      <c r="K466" s="448">
        <v>240</v>
      </c>
      <c r="L466" s="105" t="s">
        <v>33</v>
      </c>
      <c r="M466" s="109">
        <v>0.88888888888888884</v>
      </c>
      <c r="N466" s="294" t="s">
        <v>2807</v>
      </c>
      <c r="O466" s="466"/>
      <c r="P466" s="110" t="s">
        <v>39</v>
      </c>
      <c r="Q466" s="111">
        <v>46154</v>
      </c>
      <c r="R466" s="112">
        <v>4420</v>
      </c>
      <c r="S466" s="112">
        <v>26520</v>
      </c>
      <c r="T466" s="116">
        <v>87.516000000000005</v>
      </c>
      <c r="U466" s="110">
        <v>22866</v>
      </c>
      <c r="V466" s="110" t="s">
        <v>194</v>
      </c>
      <c r="W466" s="110">
        <v>270</v>
      </c>
      <c r="X466" s="280" t="s">
        <v>37</v>
      </c>
      <c r="Y466" s="280" t="s">
        <v>37</v>
      </c>
      <c r="Z466" s="280" t="s">
        <v>38</v>
      </c>
      <c r="AA466" s="280" t="s">
        <v>38</v>
      </c>
      <c r="AB466" s="280" t="s">
        <v>38</v>
      </c>
      <c r="AC466" s="280" t="s">
        <v>37</v>
      </c>
      <c r="AD466" s="281">
        <v>46394</v>
      </c>
      <c r="AE466" s="280" t="s">
        <v>39</v>
      </c>
    </row>
    <row r="467" spans="1:31">
      <c r="A467" s="3">
        <v>1</v>
      </c>
      <c r="B467" s="3">
        <v>2</v>
      </c>
      <c r="C467" s="3">
        <v>10</v>
      </c>
      <c r="D467" s="290" t="s">
        <v>688</v>
      </c>
      <c r="E467" s="323" t="s">
        <v>417</v>
      </c>
      <c r="F467" s="104" t="s">
        <v>418</v>
      </c>
      <c r="G467" s="105">
        <v>12</v>
      </c>
      <c r="H467" s="105"/>
      <c r="I467" s="105"/>
      <c r="J467" s="106">
        <v>46424</v>
      </c>
      <c r="K467" s="448">
        <v>240</v>
      </c>
      <c r="L467" s="105" t="s">
        <v>33</v>
      </c>
      <c r="M467" s="109">
        <v>0.88888888888888884</v>
      </c>
      <c r="N467" s="308" t="s">
        <v>2807</v>
      </c>
      <c r="O467" s="292"/>
      <c r="P467" s="110" t="s">
        <v>39</v>
      </c>
      <c r="Q467" s="111">
        <v>46154</v>
      </c>
      <c r="R467" s="112">
        <v>3120</v>
      </c>
      <c r="S467" s="112">
        <v>18720</v>
      </c>
      <c r="T467" s="116">
        <v>61.776000000000003</v>
      </c>
      <c r="U467" s="110">
        <v>22866</v>
      </c>
      <c r="V467" s="110" t="s">
        <v>194</v>
      </c>
      <c r="W467" s="110">
        <v>270</v>
      </c>
      <c r="X467" s="280" t="s">
        <v>37</v>
      </c>
      <c r="Y467" s="280" t="s">
        <v>37</v>
      </c>
      <c r="Z467" s="280" t="s">
        <v>38</v>
      </c>
      <c r="AA467" s="280" t="s">
        <v>38</v>
      </c>
      <c r="AB467" s="280" t="s">
        <v>38</v>
      </c>
      <c r="AC467" s="280" t="s">
        <v>37</v>
      </c>
      <c r="AD467" s="281">
        <v>46394</v>
      </c>
      <c r="AE467" s="280" t="s">
        <v>39</v>
      </c>
    </row>
    <row r="468" spans="1:31">
      <c r="A468" s="3" t="s">
        <v>39</v>
      </c>
      <c r="B468" s="3">
        <v>3</v>
      </c>
      <c r="C468" s="3">
        <v>20</v>
      </c>
      <c r="D468" s="290" t="s">
        <v>2529</v>
      </c>
      <c r="E468" s="303" t="s">
        <v>417</v>
      </c>
      <c r="F468" s="104" t="s">
        <v>418</v>
      </c>
      <c r="G468" s="105">
        <v>2</v>
      </c>
      <c r="H468" s="105"/>
      <c r="I468" s="105"/>
      <c r="J468" s="106">
        <v>46426</v>
      </c>
      <c r="K468" s="448">
        <v>242</v>
      </c>
      <c r="L468" s="105" t="s">
        <v>33</v>
      </c>
      <c r="M468" s="109">
        <v>0.89629629629629626</v>
      </c>
      <c r="N468" s="343"/>
      <c r="O468" s="292" t="s">
        <v>34</v>
      </c>
      <c r="P468" s="110" t="s">
        <v>35</v>
      </c>
      <c r="Q468" s="111">
        <v>46156</v>
      </c>
      <c r="R468" s="112">
        <v>520</v>
      </c>
      <c r="S468" s="112">
        <v>3120</v>
      </c>
      <c r="T468" s="116">
        <v>10.295999999999999</v>
      </c>
      <c r="U468" s="110">
        <v>22866</v>
      </c>
      <c r="V468" s="110" t="s">
        <v>194</v>
      </c>
      <c r="W468" s="110">
        <v>270</v>
      </c>
      <c r="X468" s="280" t="s">
        <v>37</v>
      </c>
      <c r="Y468" s="280" t="s">
        <v>37</v>
      </c>
      <c r="Z468" s="280" t="s">
        <v>38</v>
      </c>
      <c r="AA468" s="280" t="s">
        <v>38</v>
      </c>
      <c r="AB468" s="280" t="s">
        <v>38</v>
      </c>
      <c r="AC468" s="280" t="s">
        <v>37</v>
      </c>
      <c r="AD468" s="281">
        <v>46396</v>
      </c>
      <c r="AE468" s="280" t="s">
        <v>39</v>
      </c>
    </row>
    <row r="469" spans="1:31">
      <c r="A469" s="3" t="s">
        <v>39</v>
      </c>
      <c r="B469" s="3">
        <v>4</v>
      </c>
      <c r="C469" s="3">
        <v>20</v>
      </c>
      <c r="D469" s="290" t="s">
        <v>649</v>
      </c>
      <c r="E469" s="291" t="s">
        <v>417</v>
      </c>
      <c r="F469" s="104" t="s">
        <v>418</v>
      </c>
      <c r="G469" s="105">
        <v>31</v>
      </c>
      <c r="H469" s="105"/>
      <c r="I469" s="105"/>
      <c r="J469" s="106">
        <v>46426</v>
      </c>
      <c r="K469" s="448">
        <v>242</v>
      </c>
      <c r="L469" s="105" t="s">
        <v>33</v>
      </c>
      <c r="M469" s="109">
        <v>0.89629629629629626</v>
      </c>
      <c r="N469" s="294" t="s">
        <v>2827</v>
      </c>
      <c r="O469" s="495" t="s">
        <v>34</v>
      </c>
      <c r="P469" s="110" t="s">
        <v>35</v>
      </c>
      <c r="Q469" s="111">
        <v>46156</v>
      </c>
      <c r="R469" s="112">
        <v>8060</v>
      </c>
      <c r="S469" s="112">
        <v>48360</v>
      </c>
      <c r="T469" s="116">
        <v>159.58799999999999</v>
      </c>
      <c r="U469" s="110">
        <v>22866</v>
      </c>
      <c r="V469" s="110" t="s">
        <v>194</v>
      </c>
      <c r="W469" s="110">
        <v>270</v>
      </c>
      <c r="X469" s="280" t="s">
        <v>37</v>
      </c>
      <c r="Y469" s="280" t="s">
        <v>37</v>
      </c>
      <c r="Z469" s="280" t="s">
        <v>38</v>
      </c>
      <c r="AA469" s="280" t="s">
        <v>38</v>
      </c>
      <c r="AB469" s="280" t="s">
        <v>38</v>
      </c>
      <c r="AC469" s="280" t="s">
        <v>37</v>
      </c>
      <c r="AD469" s="281">
        <v>46396</v>
      </c>
      <c r="AE469" s="280" t="s">
        <v>39</v>
      </c>
    </row>
    <row r="470" spans="1:31">
      <c r="A470" s="3">
        <v>1</v>
      </c>
      <c r="B470" s="3">
        <v>1</v>
      </c>
      <c r="C470" s="3">
        <v>10</v>
      </c>
      <c r="D470" s="290" t="s">
        <v>367</v>
      </c>
      <c r="E470" s="297" t="s">
        <v>2785</v>
      </c>
      <c r="F470" s="104" t="s">
        <v>418</v>
      </c>
      <c r="G470" s="105">
        <v>10</v>
      </c>
      <c r="H470" s="105"/>
      <c r="I470" s="105"/>
      <c r="J470" s="106">
        <v>46426</v>
      </c>
      <c r="K470" s="448">
        <v>242</v>
      </c>
      <c r="L470" s="105" t="s">
        <v>33</v>
      </c>
      <c r="M470" s="109">
        <v>0.89629629629629626</v>
      </c>
      <c r="N470" s="308" t="s">
        <v>2807</v>
      </c>
      <c r="O470" s="460"/>
      <c r="P470" s="110" t="s">
        <v>39</v>
      </c>
      <c r="Q470" s="111">
        <v>46156</v>
      </c>
      <c r="R470" s="112">
        <v>2400</v>
      </c>
      <c r="S470" s="112">
        <v>14400</v>
      </c>
      <c r="T470" s="116">
        <v>47.52</v>
      </c>
      <c r="U470" s="110">
        <v>22866</v>
      </c>
      <c r="V470" s="110" t="s">
        <v>194</v>
      </c>
      <c r="W470" s="110">
        <v>270</v>
      </c>
      <c r="X470" s="280" t="s">
        <v>37</v>
      </c>
      <c r="Y470" s="280" t="s">
        <v>37</v>
      </c>
      <c r="Z470" s="280" t="s">
        <v>38</v>
      </c>
      <c r="AA470" s="280" t="s">
        <v>38</v>
      </c>
      <c r="AB470" s="280" t="s">
        <v>38</v>
      </c>
      <c r="AC470" s="280" t="s">
        <v>37</v>
      </c>
      <c r="AD470" s="281">
        <v>46396</v>
      </c>
      <c r="AE470" s="280" t="s">
        <v>39</v>
      </c>
    </row>
    <row r="471" spans="1:31">
      <c r="A471" s="3">
        <v>1</v>
      </c>
      <c r="B471" s="3">
        <v>1</v>
      </c>
      <c r="C471" s="3">
        <v>10</v>
      </c>
      <c r="D471" s="290" t="s">
        <v>184</v>
      </c>
      <c r="E471" s="295" t="s">
        <v>421</v>
      </c>
      <c r="F471" s="104" t="s">
        <v>422</v>
      </c>
      <c r="G471" s="105">
        <v>42</v>
      </c>
      <c r="H471" s="105"/>
      <c r="I471" s="105"/>
      <c r="J471" s="106">
        <v>46308</v>
      </c>
      <c r="K471" s="448">
        <v>124</v>
      </c>
      <c r="L471" s="105" t="s">
        <v>33</v>
      </c>
      <c r="M471" s="109">
        <v>0.45925925925925926</v>
      </c>
      <c r="N471" s="308"/>
      <c r="O471" s="292"/>
      <c r="P471" s="110" t="s">
        <v>39</v>
      </c>
      <c r="Q471" s="111">
        <v>46038</v>
      </c>
      <c r="R471" s="112">
        <v>2730</v>
      </c>
      <c r="S471" s="112">
        <v>65520</v>
      </c>
      <c r="T471" s="116">
        <v>216.21600000000001</v>
      </c>
      <c r="U471" s="110">
        <v>22867</v>
      </c>
      <c r="V471" s="110" t="s">
        <v>194</v>
      </c>
      <c r="W471" s="110">
        <v>270</v>
      </c>
      <c r="X471" s="280" t="s">
        <v>37</v>
      </c>
      <c r="Y471" s="280" t="s">
        <v>37</v>
      </c>
      <c r="Z471" s="280" t="s">
        <v>37</v>
      </c>
      <c r="AA471" s="280" t="s">
        <v>38</v>
      </c>
      <c r="AB471" s="280" t="s">
        <v>38</v>
      </c>
      <c r="AC471" s="280" t="s">
        <v>37</v>
      </c>
      <c r="AD471" s="281">
        <v>46278</v>
      </c>
      <c r="AE471" s="280" t="s">
        <v>39</v>
      </c>
    </row>
    <row r="472" spans="1:31">
      <c r="A472" s="3">
        <v>1</v>
      </c>
      <c r="B472" s="3">
        <v>2</v>
      </c>
      <c r="C472" s="3">
        <v>10</v>
      </c>
      <c r="D472" s="290" t="s">
        <v>184</v>
      </c>
      <c r="E472" s="458" t="s">
        <v>421</v>
      </c>
      <c r="F472" s="104" t="s">
        <v>422</v>
      </c>
      <c r="G472" s="105">
        <v>5</v>
      </c>
      <c r="H472" s="105"/>
      <c r="I472" s="105"/>
      <c r="J472" s="106">
        <v>46309</v>
      </c>
      <c r="K472" s="448">
        <v>125</v>
      </c>
      <c r="L472" s="105" t="s">
        <v>33</v>
      </c>
      <c r="M472" s="109">
        <v>0.46296296296296297</v>
      </c>
      <c r="N472" s="308"/>
      <c r="O472" s="292"/>
      <c r="P472" s="110" t="s">
        <v>39</v>
      </c>
      <c r="Q472" s="111">
        <v>46039</v>
      </c>
      <c r="R472" s="112">
        <v>325</v>
      </c>
      <c r="S472" s="112">
        <v>7800</v>
      </c>
      <c r="T472" s="116">
        <v>25.74</v>
      </c>
      <c r="U472" s="110">
        <v>22867</v>
      </c>
      <c r="V472" s="110" t="s">
        <v>194</v>
      </c>
      <c r="W472" s="110">
        <v>270</v>
      </c>
      <c r="X472" s="280" t="s">
        <v>37</v>
      </c>
      <c r="Y472" s="280" t="s">
        <v>37</v>
      </c>
      <c r="Z472" s="280" t="s">
        <v>37</v>
      </c>
      <c r="AA472" s="280" t="s">
        <v>38</v>
      </c>
      <c r="AB472" s="280" t="s">
        <v>38</v>
      </c>
      <c r="AC472" s="280" t="s">
        <v>37</v>
      </c>
      <c r="AD472" s="281">
        <v>46279</v>
      </c>
      <c r="AE472" s="280" t="s">
        <v>39</v>
      </c>
    </row>
    <row r="473" spans="1:31">
      <c r="A473" s="3">
        <v>1</v>
      </c>
      <c r="B473" s="3">
        <v>1</v>
      </c>
      <c r="C473" s="3">
        <v>10</v>
      </c>
      <c r="D473" s="290" t="s">
        <v>786</v>
      </c>
      <c r="E473" s="469" t="s">
        <v>2491</v>
      </c>
      <c r="F473" s="104" t="s">
        <v>2492</v>
      </c>
      <c r="G473" s="105">
        <v>37</v>
      </c>
      <c r="H473" s="105"/>
      <c r="I473" s="105"/>
      <c r="J473" s="106">
        <v>46255</v>
      </c>
      <c r="K473" s="448">
        <v>71</v>
      </c>
      <c r="L473" s="105" t="s">
        <v>312</v>
      </c>
      <c r="M473" s="109">
        <v>0.39444444444444443</v>
      </c>
      <c r="N473" s="343"/>
      <c r="O473" s="292"/>
      <c r="P473" s="110" t="s">
        <v>39</v>
      </c>
      <c r="Q473" s="111">
        <v>46075</v>
      </c>
      <c r="R473" s="112">
        <v>19536</v>
      </c>
      <c r="S473" s="112">
        <v>117216</v>
      </c>
      <c r="T473" s="116">
        <v>363.36959999999999</v>
      </c>
      <c r="U473" s="110">
        <v>23013</v>
      </c>
      <c r="V473" s="110" t="s">
        <v>42</v>
      </c>
      <c r="W473" s="110">
        <v>180</v>
      </c>
      <c r="X473" s="280" t="s">
        <v>37</v>
      </c>
      <c r="Y473" s="280" t="s">
        <v>38</v>
      </c>
      <c r="Z473" s="280" t="s">
        <v>37</v>
      </c>
      <c r="AA473" s="280" t="s">
        <v>38</v>
      </c>
      <c r="AB473" s="280" t="s">
        <v>37</v>
      </c>
      <c r="AC473" s="280" t="s">
        <v>37</v>
      </c>
      <c r="AD473" s="281">
        <v>46225</v>
      </c>
      <c r="AE473" s="280" t="s">
        <v>39</v>
      </c>
    </row>
    <row r="474" spans="1:31">
      <c r="A474" s="3">
        <v>1</v>
      </c>
      <c r="B474" s="3">
        <v>1</v>
      </c>
      <c r="C474" s="3">
        <v>10</v>
      </c>
      <c r="D474" s="290" t="s">
        <v>332</v>
      </c>
      <c r="E474" s="291" t="s">
        <v>429</v>
      </c>
      <c r="F474" s="104" t="s">
        <v>430</v>
      </c>
      <c r="G474" s="105">
        <v>79</v>
      </c>
      <c r="H474" s="105"/>
      <c r="I474" s="105"/>
      <c r="J474" s="106">
        <v>46352</v>
      </c>
      <c r="K474" s="448">
        <v>168</v>
      </c>
      <c r="L474" s="105" t="s">
        <v>33</v>
      </c>
      <c r="M474" s="109">
        <v>0.93333333333333335</v>
      </c>
      <c r="N474" s="343"/>
      <c r="O474" s="292"/>
      <c r="P474" s="110" t="s">
        <v>39</v>
      </c>
      <c r="Q474" s="111">
        <v>46172</v>
      </c>
      <c r="R474" s="112">
        <v>37920</v>
      </c>
      <c r="S474" s="112">
        <v>227520</v>
      </c>
      <c r="T474" s="116">
        <v>750.81600000000003</v>
      </c>
      <c r="U474" s="110">
        <v>23121</v>
      </c>
      <c r="V474" s="110" t="s">
        <v>42</v>
      </c>
      <c r="W474" s="110">
        <v>180</v>
      </c>
      <c r="X474" s="280" t="s">
        <v>37</v>
      </c>
      <c r="Y474" s="280" t="s">
        <v>37</v>
      </c>
      <c r="Z474" s="280" t="s">
        <v>38</v>
      </c>
      <c r="AA474" s="280" t="s">
        <v>38</v>
      </c>
      <c r="AB474" s="280" t="s">
        <v>38</v>
      </c>
      <c r="AC474" s="280" t="s">
        <v>37</v>
      </c>
      <c r="AD474" s="281">
        <v>46322</v>
      </c>
      <c r="AE474" s="280" t="s">
        <v>39</v>
      </c>
    </row>
    <row r="475" spans="1:31">
      <c r="A475" s="3">
        <v>1</v>
      </c>
      <c r="B475" s="3">
        <v>2</v>
      </c>
      <c r="C475" s="3">
        <v>20</v>
      </c>
      <c r="D475" s="290" t="s">
        <v>61</v>
      </c>
      <c r="E475" s="483" t="s">
        <v>429</v>
      </c>
      <c r="F475" s="104" t="s">
        <v>430</v>
      </c>
      <c r="G475" s="105">
        <v>12</v>
      </c>
      <c r="H475" s="105"/>
      <c r="I475" s="105"/>
      <c r="J475" s="106">
        <v>46352</v>
      </c>
      <c r="K475" s="448">
        <v>168</v>
      </c>
      <c r="L475" s="105" t="s">
        <v>33</v>
      </c>
      <c r="M475" s="109">
        <v>0.93333333333333335</v>
      </c>
      <c r="N475" s="343"/>
      <c r="O475" s="292" t="s">
        <v>62</v>
      </c>
      <c r="P475" s="110" t="s">
        <v>35</v>
      </c>
      <c r="Q475" s="111">
        <v>46172</v>
      </c>
      <c r="R475" s="112">
        <v>5760</v>
      </c>
      <c r="S475" s="112">
        <v>34560</v>
      </c>
      <c r="T475" s="116">
        <v>114.048</v>
      </c>
      <c r="U475" s="110">
        <v>23121</v>
      </c>
      <c r="V475" s="110" t="s">
        <v>42</v>
      </c>
      <c r="W475" s="110">
        <v>180</v>
      </c>
      <c r="X475" s="280" t="s">
        <v>37</v>
      </c>
      <c r="Y475" s="280" t="s">
        <v>37</v>
      </c>
      <c r="Z475" s="280" t="s">
        <v>38</v>
      </c>
      <c r="AA475" s="280" t="s">
        <v>38</v>
      </c>
      <c r="AB475" s="280" t="s">
        <v>38</v>
      </c>
      <c r="AC475" s="280" t="s">
        <v>37</v>
      </c>
      <c r="AD475" s="281">
        <v>46322</v>
      </c>
      <c r="AE475" s="280" t="s">
        <v>39</v>
      </c>
    </row>
    <row r="476" spans="1:31">
      <c r="A476" s="3" t="s">
        <v>39</v>
      </c>
      <c r="B476" s="3">
        <v>3</v>
      </c>
      <c r="C476" s="3">
        <v>20</v>
      </c>
      <c r="D476" s="290" t="s">
        <v>61</v>
      </c>
      <c r="E476" s="483" t="s">
        <v>429</v>
      </c>
      <c r="F476" s="104" t="s">
        <v>430</v>
      </c>
      <c r="G476" s="105">
        <v>7</v>
      </c>
      <c r="H476" s="105"/>
      <c r="I476" s="105"/>
      <c r="J476" s="106">
        <v>46352</v>
      </c>
      <c r="K476" s="448">
        <v>168</v>
      </c>
      <c r="L476" s="105" t="s">
        <v>33</v>
      </c>
      <c r="M476" s="109">
        <v>0.93333333333333335</v>
      </c>
      <c r="N476" s="343"/>
      <c r="O476" s="292" t="s">
        <v>62</v>
      </c>
      <c r="P476" s="110" t="s">
        <v>35</v>
      </c>
      <c r="Q476" s="111">
        <v>46172</v>
      </c>
      <c r="R476" s="112">
        <v>3360</v>
      </c>
      <c r="S476" s="112">
        <v>20160</v>
      </c>
      <c r="T476" s="116">
        <v>66.528000000000006</v>
      </c>
      <c r="U476" s="110">
        <v>23121</v>
      </c>
      <c r="V476" s="110" t="s">
        <v>42</v>
      </c>
      <c r="W476" s="110">
        <v>180</v>
      </c>
      <c r="X476" s="280" t="s">
        <v>37</v>
      </c>
      <c r="Y476" s="280" t="s">
        <v>37</v>
      </c>
      <c r="Z476" s="280" t="s">
        <v>38</v>
      </c>
      <c r="AA476" s="280" t="s">
        <v>38</v>
      </c>
      <c r="AB476" s="280" t="s">
        <v>38</v>
      </c>
      <c r="AC476" s="280" t="s">
        <v>37</v>
      </c>
      <c r="AD476" s="281">
        <v>46322</v>
      </c>
      <c r="AE476" s="280" t="s">
        <v>39</v>
      </c>
    </row>
    <row r="477" spans="1:31">
      <c r="A477" s="3">
        <v>1</v>
      </c>
      <c r="B477" s="3">
        <v>1</v>
      </c>
      <c r="C477" s="3">
        <v>10</v>
      </c>
      <c r="D477" s="290" t="s">
        <v>280</v>
      </c>
      <c r="E477" s="315" t="s">
        <v>432</v>
      </c>
      <c r="F477" s="104" t="s">
        <v>433</v>
      </c>
      <c r="G477" s="105">
        <v>38</v>
      </c>
      <c r="H477" s="105"/>
      <c r="I477" s="105"/>
      <c r="J477" s="106">
        <v>46359</v>
      </c>
      <c r="K477" s="448">
        <v>175</v>
      </c>
      <c r="L477" s="105" t="s">
        <v>33</v>
      </c>
      <c r="M477" s="109">
        <v>0.97222222222222221</v>
      </c>
      <c r="N477" s="294"/>
      <c r="O477" s="292"/>
      <c r="P477" s="110" t="s">
        <v>39</v>
      </c>
      <c r="Q477" s="111">
        <v>46179</v>
      </c>
      <c r="R477" s="112">
        <v>1710</v>
      </c>
      <c r="S477" s="112">
        <v>51300</v>
      </c>
      <c r="T477" s="116">
        <v>169.29</v>
      </c>
      <c r="U477" s="110">
        <v>2511</v>
      </c>
      <c r="V477" s="110" t="s">
        <v>46</v>
      </c>
      <c r="W477" s="110">
        <v>180</v>
      </c>
      <c r="X477" s="280" t="s">
        <v>37</v>
      </c>
      <c r="Y477" s="280" t="s">
        <v>37</v>
      </c>
      <c r="Z477" s="280" t="s">
        <v>38</v>
      </c>
      <c r="AA477" s="280" t="s">
        <v>38</v>
      </c>
      <c r="AB477" s="280" t="s">
        <v>38</v>
      </c>
      <c r="AC477" s="280" t="s">
        <v>37</v>
      </c>
      <c r="AD477" s="281">
        <v>46329</v>
      </c>
      <c r="AE477" s="280" t="s">
        <v>39</v>
      </c>
    </row>
    <row r="478" spans="1:31">
      <c r="A478" s="3">
        <v>1</v>
      </c>
      <c r="B478" s="3">
        <v>2</v>
      </c>
      <c r="C478" s="3">
        <v>10</v>
      </c>
      <c r="D478" s="290" t="s">
        <v>441</v>
      </c>
      <c r="E478" s="461" t="s">
        <v>432</v>
      </c>
      <c r="F478" s="104" t="s">
        <v>433</v>
      </c>
      <c r="G478" s="105">
        <v>50</v>
      </c>
      <c r="H478" s="105"/>
      <c r="I478" s="105"/>
      <c r="J478" s="106">
        <v>46359</v>
      </c>
      <c r="K478" s="448">
        <v>175</v>
      </c>
      <c r="L478" s="105" t="s">
        <v>33</v>
      </c>
      <c r="M478" s="109">
        <v>0.97222222222222221</v>
      </c>
      <c r="N478" s="294"/>
      <c r="O478" s="460"/>
      <c r="P478" s="110" t="s">
        <v>39</v>
      </c>
      <c r="Q478" s="111">
        <v>46179</v>
      </c>
      <c r="R478" s="112">
        <v>2250</v>
      </c>
      <c r="S478" s="112">
        <v>67500</v>
      </c>
      <c r="T478" s="116">
        <v>222.75</v>
      </c>
      <c r="U478" s="110">
        <v>2511</v>
      </c>
      <c r="V478" s="110" t="s">
        <v>46</v>
      </c>
      <c r="W478" s="110">
        <v>180</v>
      </c>
      <c r="X478" s="280" t="s">
        <v>37</v>
      </c>
      <c r="Y478" s="280" t="s">
        <v>37</v>
      </c>
      <c r="Z478" s="280" t="s">
        <v>38</v>
      </c>
      <c r="AA478" s="280" t="s">
        <v>38</v>
      </c>
      <c r="AB478" s="280" t="s">
        <v>38</v>
      </c>
      <c r="AC478" s="280" t="s">
        <v>37</v>
      </c>
      <c r="AD478" s="281">
        <v>46329</v>
      </c>
      <c r="AE478" s="280" t="s">
        <v>39</v>
      </c>
    </row>
    <row r="479" spans="1:31">
      <c r="A479" s="3" t="s">
        <v>39</v>
      </c>
      <c r="B479" s="3">
        <v>3</v>
      </c>
      <c r="C479" s="3">
        <v>10</v>
      </c>
      <c r="D479" s="290" t="s">
        <v>401</v>
      </c>
      <c r="E479" s="296" t="s">
        <v>432</v>
      </c>
      <c r="F479" s="104" t="s">
        <v>433</v>
      </c>
      <c r="G479" s="105">
        <v>104</v>
      </c>
      <c r="H479" s="105"/>
      <c r="I479" s="105"/>
      <c r="J479" s="106">
        <v>46359</v>
      </c>
      <c r="K479" s="448">
        <v>175</v>
      </c>
      <c r="L479" s="105" t="s">
        <v>33</v>
      </c>
      <c r="M479" s="109">
        <v>0.97222222222222221</v>
      </c>
      <c r="N479" s="294" t="s">
        <v>2819</v>
      </c>
      <c r="O479" s="292"/>
      <c r="P479" s="110" t="s">
        <v>39</v>
      </c>
      <c r="Q479" s="111">
        <v>46179</v>
      </c>
      <c r="R479" s="112">
        <v>4680</v>
      </c>
      <c r="S479" s="112">
        <v>140400</v>
      </c>
      <c r="T479" s="116">
        <v>463.32</v>
      </c>
      <c r="U479" s="110">
        <v>2511</v>
      </c>
      <c r="V479" s="110" t="s">
        <v>46</v>
      </c>
      <c r="W479" s="110">
        <v>180</v>
      </c>
      <c r="X479" s="280" t="s">
        <v>37</v>
      </c>
      <c r="Y479" s="280" t="s">
        <v>37</v>
      </c>
      <c r="Z479" s="280" t="s">
        <v>38</v>
      </c>
      <c r="AA479" s="280" t="s">
        <v>38</v>
      </c>
      <c r="AB479" s="280" t="s">
        <v>38</v>
      </c>
      <c r="AC479" s="280" t="s">
        <v>37</v>
      </c>
      <c r="AD479" s="281">
        <v>46329</v>
      </c>
      <c r="AE479" s="280" t="s">
        <v>39</v>
      </c>
    </row>
    <row r="480" spans="1:31">
      <c r="A480" s="3" t="s">
        <v>39</v>
      </c>
      <c r="B480" s="3">
        <v>4</v>
      </c>
      <c r="C480" s="3">
        <v>10</v>
      </c>
      <c r="D480" s="290" t="s">
        <v>446</v>
      </c>
      <c r="E480" s="325" t="s">
        <v>432</v>
      </c>
      <c r="F480" s="104" t="s">
        <v>433</v>
      </c>
      <c r="G480" s="105">
        <v>104</v>
      </c>
      <c r="H480" s="105"/>
      <c r="I480" s="105"/>
      <c r="J480" s="106">
        <v>46359</v>
      </c>
      <c r="K480" s="448">
        <v>175</v>
      </c>
      <c r="L480" s="105" t="s">
        <v>33</v>
      </c>
      <c r="M480" s="109">
        <v>0.97222222222222221</v>
      </c>
      <c r="N480" s="294"/>
      <c r="O480" s="292"/>
      <c r="P480" s="110" t="s">
        <v>39</v>
      </c>
      <c r="Q480" s="111">
        <v>46179</v>
      </c>
      <c r="R480" s="112">
        <v>4680</v>
      </c>
      <c r="S480" s="112">
        <v>140400</v>
      </c>
      <c r="T480" s="116">
        <v>463.32</v>
      </c>
      <c r="U480" s="110">
        <v>2511</v>
      </c>
      <c r="V480" s="110" t="s">
        <v>46</v>
      </c>
      <c r="W480" s="110">
        <v>180</v>
      </c>
      <c r="X480" s="280" t="s">
        <v>37</v>
      </c>
      <c r="Y480" s="280" t="s">
        <v>37</v>
      </c>
      <c r="Z480" s="280" t="s">
        <v>38</v>
      </c>
      <c r="AA480" s="280" t="s">
        <v>38</v>
      </c>
      <c r="AB480" s="280" t="s">
        <v>38</v>
      </c>
      <c r="AC480" s="280" t="s">
        <v>37</v>
      </c>
      <c r="AD480" s="281">
        <v>46329</v>
      </c>
      <c r="AE480" s="280" t="s">
        <v>39</v>
      </c>
    </row>
    <row r="481" spans="1:31">
      <c r="A481" s="3" t="s">
        <v>39</v>
      </c>
      <c r="B481" s="3">
        <v>5</v>
      </c>
      <c r="C481" s="3">
        <v>10</v>
      </c>
      <c r="D481" s="290" t="s">
        <v>412</v>
      </c>
      <c r="E481" s="467" t="s">
        <v>432</v>
      </c>
      <c r="F481" s="104" t="s">
        <v>433</v>
      </c>
      <c r="G481" s="105">
        <v>104</v>
      </c>
      <c r="H481" s="105"/>
      <c r="I481" s="105"/>
      <c r="J481" s="106">
        <v>46359</v>
      </c>
      <c r="K481" s="448">
        <v>175</v>
      </c>
      <c r="L481" s="105" t="s">
        <v>33</v>
      </c>
      <c r="M481" s="109">
        <v>0.97222222222222221</v>
      </c>
      <c r="N481" s="294"/>
      <c r="O481" s="292"/>
      <c r="P481" s="110" t="s">
        <v>39</v>
      </c>
      <c r="Q481" s="111">
        <v>46179</v>
      </c>
      <c r="R481" s="112">
        <v>4680</v>
      </c>
      <c r="S481" s="112">
        <v>140400</v>
      </c>
      <c r="T481" s="116">
        <v>463.32</v>
      </c>
      <c r="U481" s="110">
        <v>2511</v>
      </c>
      <c r="V481" s="110" t="s">
        <v>46</v>
      </c>
      <c r="W481" s="110">
        <v>180</v>
      </c>
      <c r="X481" s="280" t="s">
        <v>37</v>
      </c>
      <c r="Y481" s="280" t="s">
        <v>37</v>
      </c>
      <c r="Z481" s="280" t="s">
        <v>38</v>
      </c>
      <c r="AA481" s="280" t="s">
        <v>38</v>
      </c>
      <c r="AB481" s="280" t="s">
        <v>38</v>
      </c>
      <c r="AC481" s="280" t="s">
        <v>37</v>
      </c>
      <c r="AD481" s="281">
        <v>46329</v>
      </c>
      <c r="AE481" s="280" t="s">
        <v>39</v>
      </c>
    </row>
    <row r="482" spans="1:31">
      <c r="A482" s="3" t="s">
        <v>39</v>
      </c>
      <c r="B482" s="3">
        <v>6</v>
      </c>
      <c r="C482" s="3">
        <v>10</v>
      </c>
      <c r="D482" s="290" t="s">
        <v>224</v>
      </c>
      <c r="E482" s="486" t="s">
        <v>432</v>
      </c>
      <c r="F482" s="104" t="s">
        <v>433</v>
      </c>
      <c r="G482" s="105">
        <v>52</v>
      </c>
      <c r="H482" s="105"/>
      <c r="I482" s="105"/>
      <c r="J482" s="266">
        <v>46360</v>
      </c>
      <c r="K482" s="448">
        <v>176</v>
      </c>
      <c r="L482" s="105" t="s">
        <v>33</v>
      </c>
      <c r="M482" s="109">
        <v>0.97777777777777775</v>
      </c>
      <c r="N482" s="294"/>
      <c r="O482" s="292"/>
      <c r="P482" s="110" t="s">
        <v>39</v>
      </c>
      <c r="Q482" s="111">
        <v>46180</v>
      </c>
      <c r="R482" s="112">
        <v>2340</v>
      </c>
      <c r="S482" s="112">
        <v>70200</v>
      </c>
      <c r="T482" s="116">
        <v>231.66</v>
      </c>
      <c r="U482" s="110">
        <v>2511</v>
      </c>
      <c r="V482" s="110" t="s">
        <v>46</v>
      </c>
      <c r="W482" s="110">
        <v>180</v>
      </c>
      <c r="X482" s="280" t="s">
        <v>37</v>
      </c>
      <c r="Y482" s="280" t="s">
        <v>37</v>
      </c>
      <c r="Z482" s="280" t="s">
        <v>38</v>
      </c>
      <c r="AA482" s="280" t="s">
        <v>38</v>
      </c>
      <c r="AB482" s="280" t="s">
        <v>38</v>
      </c>
      <c r="AC482" s="280" t="s">
        <v>37</v>
      </c>
      <c r="AD482" s="281">
        <v>46330</v>
      </c>
      <c r="AE482" s="280" t="s">
        <v>39</v>
      </c>
    </row>
    <row r="483" spans="1:31">
      <c r="A483" s="3" t="s">
        <v>39</v>
      </c>
      <c r="B483" s="3">
        <v>7</v>
      </c>
      <c r="C483" s="3">
        <v>20</v>
      </c>
      <c r="D483" s="290" t="s">
        <v>602</v>
      </c>
      <c r="E483" s="486" t="s">
        <v>432</v>
      </c>
      <c r="F483" s="104" t="s">
        <v>433</v>
      </c>
      <c r="G483" s="105">
        <v>14</v>
      </c>
      <c r="H483" s="105"/>
      <c r="I483" s="105"/>
      <c r="J483" s="106">
        <v>46360</v>
      </c>
      <c r="K483" s="448">
        <v>176</v>
      </c>
      <c r="L483" s="105" t="s">
        <v>33</v>
      </c>
      <c r="M483" s="109">
        <v>0.97777777777777775</v>
      </c>
      <c r="N483" s="294" t="s">
        <v>85</v>
      </c>
      <c r="O483" s="292" t="s">
        <v>67</v>
      </c>
      <c r="P483" s="110" t="s">
        <v>35</v>
      </c>
      <c r="Q483" s="111">
        <v>46180</v>
      </c>
      <c r="R483" s="112">
        <v>630</v>
      </c>
      <c r="S483" s="112">
        <v>18900</v>
      </c>
      <c r="T483" s="116">
        <v>62.37</v>
      </c>
      <c r="U483" s="110">
        <v>2511</v>
      </c>
      <c r="V483" s="110" t="s">
        <v>46</v>
      </c>
      <c r="W483" s="110">
        <v>180</v>
      </c>
      <c r="X483" s="280" t="s">
        <v>37</v>
      </c>
      <c r="Y483" s="280" t="s">
        <v>37</v>
      </c>
      <c r="Z483" s="280" t="s">
        <v>38</v>
      </c>
      <c r="AA483" s="280" t="s">
        <v>38</v>
      </c>
      <c r="AB483" s="280" t="s">
        <v>38</v>
      </c>
      <c r="AC483" s="280" t="s">
        <v>37</v>
      </c>
      <c r="AD483" s="281">
        <v>46330</v>
      </c>
      <c r="AE483" s="280" t="s">
        <v>39</v>
      </c>
    </row>
    <row r="484" spans="1:31">
      <c r="A484" s="3">
        <v>1</v>
      </c>
      <c r="B484" s="3">
        <v>1</v>
      </c>
      <c r="C484" s="3">
        <v>20</v>
      </c>
      <c r="D484" s="290" t="s">
        <v>225</v>
      </c>
      <c r="E484" s="512" t="s">
        <v>435</v>
      </c>
      <c r="F484" s="104" t="s">
        <v>436</v>
      </c>
      <c r="G484" s="105">
        <v>92</v>
      </c>
      <c r="H484" s="105"/>
      <c r="I484" s="105"/>
      <c r="J484" s="106">
        <v>46362</v>
      </c>
      <c r="K484" s="448">
        <v>178</v>
      </c>
      <c r="L484" s="105" t="s">
        <v>33</v>
      </c>
      <c r="M484" s="109">
        <v>0.98888888888888893</v>
      </c>
      <c r="N484" s="294"/>
      <c r="O484" s="292" t="s">
        <v>67</v>
      </c>
      <c r="P484" s="110" t="s">
        <v>35</v>
      </c>
      <c r="Q484" s="111">
        <v>46182</v>
      </c>
      <c r="R484" s="112">
        <v>4140</v>
      </c>
      <c r="S484" s="112">
        <v>124200</v>
      </c>
      <c r="T484" s="116">
        <v>409.86</v>
      </c>
      <c r="U484" s="110">
        <v>2512</v>
      </c>
      <c r="V484" s="110" t="s">
        <v>46</v>
      </c>
      <c r="W484" s="110">
        <v>180</v>
      </c>
      <c r="X484" s="280" t="s">
        <v>37</v>
      </c>
      <c r="Y484" s="280" t="s">
        <v>37</v>
      </c>
      <c r="Z484" s="280" t="s">
        <v>38</v>
      </c>
      <c r="AA484" s="280" t="s">
        <v>38</v>
      </c>
      <c r="AB484" s="280" t="s">
        <v>38</v>
      </c>
      <c r="AC484" s="280" t="s">
        <v>37</v>
      </c>
      <c r="AD484" s="281">
        <v>46332</v>
      </c>
      <c r="AE484" s="280" t="s">
        <v>39</v>
      </c>
    </row>
    <row r="485" spans="1:31">
      <c r="A485" s="3">
        <v>1</v>
      </c>
      <c r="B485" s="3">
        <v>2</v>
      </c>
      <c r="C485" s="3">
        <v>20</v>
      </c>
      <c r="D485" s="290" t="s">
        <v>277</v>
      </c>
      <c r="E485" s="512" t="s">
        <v>435</v>
      </c>
      <c r="F485" s="104" t="s">
        <v>436</v>
      </c>
      <c r="G485" s="105">
        <v>52</v>
      </c>
      <c r="H485" s="105"/>
      <c r="I485" s="105"/>
      <c r="J485" s="106">
        <v>46362</v>
      </c>
      <c r="K485" s="448">
        <v>178</v>
      </c>
      <c r="L485" s="105" t="s">
        <v>33</v>
      </c>
      <c r="M485" s="109">
        <v>0.98888888888888893</v>
      </c>
      <c r="N485" s="294"/>
      <c r="O485" s="513" t="s">
        <v>67</v>
      </c>
      <c r="P485" s="110" t="s">
        <v>35</v>
      </c>
      <c r="Q485" s="111">
        <v>46182</v>
      </c>
      <c r="R485" s="112">
        <v>2340</v>
      </c>
      <c r="S485" s="112">
        <v>70200</v>
      </c>
      <c r="T485" s="116">
        <v>231.66</v>
      </c>
      <c r="U485" s="110">
        <v>2512</v>
      </c>
      <c r="V485" s="110" t="s">
        <v>46</v>
      </c>
      <c r="W485" s="110">
        <v>180</v>
      </c>
      <c r="X485" s="280" t="s">
        <v>37</v>
      </c>
      <c r="Y485" s="280" t="s">
        <v>37</v>
      </c>
      <c r="Z485" s="280" t="s">
        <v>38</v>
      </c>
      <c r="AA485" s="280" t="s">
        <v>38</v>
      </c>
      <c r="AB485" s="280" t="s">
        <v>38</v>
      </c>
      <c r="AC485" s="280" t="s">
        <v>37</v>
      </c>
      <c r="AD485" s="281">
        <v>46332</v>
      </c>
      <c r="AE485" s="280" t="s">
        <v>39</v>
      </c>
    </row>
    <row r="486" spans="1:31">
      <c r="A486" s="3" t="s">
        <v>39</v>
      </c>
      <c r="B486" s="3">
        <v>3</v>
      </c>
      <c r="C486" s="3">
        <v>20</v>
      </c>
      <c r="D486" s="290" t="s">
        <v>279</v>
      </c>
      <c r="E486" s="303" t="s">
        <v>435</v>
      </c>
      <c r="F486" s="104" t="s">
        <v>436</v>
      </c>
      <c r="G486" s="105">
        <v>52</v>
      </c>
      <c r="H486" s="105"/>
      <c r="I486" s="105"/>
      <c r="J486" s="278">
        <v>46362</v>
      </c>
      <c r="K486" s="448">
        <v>178</v>
      </c>
      <c r="L486" s="105" t="s">
        <v>33</v>
      </c>
      <c r="M486" s="109">
        <v>0.98888888888888893</v>
      </c>
      <c r="N486" s="294"/>
      <c r="O486" s="292" t="s">
        <v>67</v>
      </c>
      <c r="P486" s="110" t="s">
        <v>35</v>
      </c>
      <c r="Q486" s="111">
        <v>46182</v>
      </c>
      <c r="R486" s="112">
        <v>2340</v>
      </c>
      <c r="S486" s="112">
        <v>70200</v>
      </c>
      <c r="T486" s="116">
        <v>231.66</v>
      </c>
      <c r="U486" s="110">
        <v>2512</v>
      </c>
      <c r="V486" s="110" t="s">
        <v>46</v>
      </c>
      <c r="W486" s="110">
        <v>180</v>
      </c>
      <c r="X486" s="280" t="s">
        <v>37</v>
      </c>
      <c r="Y486" s="280" t="s">
        <v>37</v>
      </c>
      <c r="Z486" s="280" t="s">
        <v>38</v>
      </c>
      <c r="AA486" s="280" t="s">
        <v>38</v>
      </c>
      <c r="AB486" s="280" t="s">
        <v>38</v>
      </c>
      <c r="AC486" s="280" t="s">
        <v>37</v>
      </c>
      <c r="AD486" s="281">
        <v>46332</v>
      </c>
      <c r="AE486" s="280" t="s">
        <v>39</v>
      </c>
    </row>
    <row r="487" spans="1:31">
      <c r="A487" s="3" t="s">
        <v>39</v>
      </c>
      <c r="B487" s="3">
        <v>4</v>
      </c>
      <c r="C487" s="3">
        <v>10</v>
      </c>
      <c r="D487" s="290" t="s">
        <v>82</v>
      </c>
      <c r="E487" s="506" t="s">
        <v>435</v>
      </c>
      <c r="F487" s="104" t="s">
        <v>436</v>
      </c>
      <c r="G487" s="105">
        <v>112</v>
      </c>
      <c r="H487" s="105"/>
      <c r="I487" s="105"/>
      <c r="J487" s="106">
        <v>46362</v>
      </c>
      <c r="K487" s="448">
        <v>178</v>
      </c>
      <c r="L487" s="105" t="s">
        <v>33</v>
      </c>
      <c r="M487" s="109">
        <v>0.98888888888888893</v>
      </c>
      <c r="N487" s="294"/>
      <c r="O487" s="507"/>
      <c r="P487" s="110" t="s">
        <v>39</v>
      </c>
      <c r="Q487" s="111">
        <v>46182</v>
      </c>
      <c r="R487" s="112">
        <v>5040</v>
      </c>
      <c r="S487" s="112">
        <v>151200</v>
      </c>
      <c r="T487" s="116">
        <v>498.96</v>
      </c>
      <c r="U487" s="110">
        <v>2512</v>
      </c>
      <c r="V487" s="110" t="s">
        <v>46</v>
      </c>
      <c r="W487" s="110">
        <v>180</v>
      </c>
      <c r="X487" s="280" t="s">
        <v>37</v>
      </c>
      <c r="Y487" s="280" t="s">
        <v>37</v>
      </c>
      <c r="Z487" s="280" t="s">
        <v>38</v>
      </c>
      <c r="AA487" s="280" t="s">
        <v>38</v>
      </c>
      <c r="AB487" s="280" t="s">
        <v>38</v>
      </c>
      <c r="AC487" s="280" t="s">
        <v>37</v>
      </c>
      <c r="AD487" s="281">
        <v>46332</v>
      </c>
      <c r="AE487" s="280" t="s">
        <v>39</v>
      </c>
    </row>
    <row r="488" spans="1:31">
      <c r="A488" s="3" t="s">
        <v>39</v>
      </c>
      <c r="B488" s="3">
        <v>5</v>
      </c>
      <c r="C488" s="3">
        <v>10</v>
      </c>
      <c r="D488" s="290" t="s">
        <v>83</v>
      </c>
      <c r="E488" s="506" t="s">
        <v>435</v>
      </c>
      <c r="F488" s="104" t="s">
        <v>436</v>
      </c>
      <c r="G488" s="105">
        <v>10</v>
      </c>
      <c r="H488" s="105"/>
      <c r="I488" s="105"/>
      <c r="J488" s="106">
        <v>46362</v>
      </c>
      <c r="K488" s="448">
        <v>178</v>
      </c>
      <c r="L488" s="105" t="s">
        <v>33</v>
      </c>
      <c r="M488" s="109">
        <v>0.98888888888888893</v>
      </c>
      <c r="N488" s="294"/>
      <c r="O488" s="292"/>
      <c r="P488" s="110" t="s">
        <v>39</v>
      </c>
      <c r="Q488" s="111">
        <v>46182</v>
      </c>
      <c r="R488" s="112">
        <v>450</v>
      </c>
      <c r="S488" s="112">
        <v>13500</v>
      </c>
      <c r="T488" s="116">
        <v>44.55</v>
      </c>
      <c r="U488" s="110">
        <v>2512</v>
      </c>
      <c r="V488" s="110" t="s">
        <v>46</v>
      </c>
      <c r="W488" s="110">
        <v>180</v>
      </c>
      <c r="X488" s="280" t="s">
        <v>37</v>
      </c>
      <c r="Y488" s="280" t="s">
        <v>37</v>
      </c>
      <c r="Z488" s="280" t="s">
        <v>38</v>
      </c>
      <c r="AA488" s="280" t="s">
        <v>38</v>
      </c>
      <c r="AB488" s="280" t="s">
        <v>38</v>
      </c>
      <c r="AC488" s="280" t="s">
        <v>37</v>
      </c>
      <c r="AD488" s="281">
        <v>46332</v>
      </c>
      <c r="AE488" s="280" t="s">
        <v>39</v>
      </c>
    </row>
    <row r="489" spans="1:31">
      <c r="A489" s="3" t="s">
        <v>39</v>
      </c>
      <c r="B489" s="3">
        <v>6</v>
      </c>
      <c r="C489" s="3">
        <v>10</v>
      </c>
      <c r="D489" s="290" t="s">
        <v>502</v>
      </c>
      <c r="E489" s="508" t="s">
        <v>435</v>
      </c>
      <c r="F489" s="104" t="s">
        <v>436</v>
      </c>
      <c r="G489" s="105">
        <v>96</v>
      </c>
      <c r="H489" s="105"/>
      <c r="I489" s="105"/>
      <c r="J489" s="106">
        <v>46362</v>
      </c>
      <c r="K489" s="448">
        <v>178</v>
      </c>
      <c r="L489" s="105" t="s">
        <v>33</v>
      </c>
      <c r="M489" s="109">
        <v>0.98888888888888893</v>
      </c>
      <c r="N489" s="294" t="s">
        <v>2819</v>
      </c>
      <c r="O489" s="292"/>
      <c r="P489" s="110" t="s">
        <v>39</v>
      </c>
      <c r="Q489" s="111">
        <v>46182</v>
      </c>
      <c r="R489" s="112">
        <v>4320</v>
      </c>
      <c r="S489" s="112">
        <v>129600</v>
      </c>
      <c r="T489" s="116">
        <v>427.68</v>
      </c>
      <c r="U489" s="110">
        <v>2512</v>
      </c>
      <c r="V489" s="110" t="s">
        <v>46</v>
      </c>
      <c r="W489" s="110">
        <v>180</v>
      </c>
      <c r="X489" s="280" t="s">
        <v>37</v>
      </c>
      <c r="Y489" s="280" t="s">
        <v>37</v>
      </c>
      <c r="Z489" s="280" t="s">
        <v>38</v>
      </c>
      <c r="AA489" s="280" t="s">
        <v>38</v>
      </c>
      <c r="AB489" s="280" t="s">
        <v>38</v>
      </c>
      <c r="AC489" s="280" t="s">
        <v>37</v>
      </c>
      <c r="AD489" s="281">
        <v>46332</v>
      </c>
      <c r="AE489" s="280" t="s">
        <v>39</v>
      </c>
    </row>
    <row r="490" spans="1:31">
      <c r="A490" s="3" t="s">
        <v>39</v>
      </c>
      <c r="B490" s="3">
        <v>7</v>
      </c>
      <c r="C490" s="3">
        <v>10</v>
      </c>
      <c r="D490" s="290" t="s">
        <v>740</v>
      </c>
      <c r="E490" s="508" t="s">
        <v>435</v>
      </c>
      <c r="F490" s="104" t="s">
        <v>436</v>
      </c>
      <c r="G490" s="105">
        <v>96</v>
      </c>
      <c r="H490" s="105"/>
      <c r="I490" s="105"/>
      <c r="J490" s="106">
        <v>46362</v>
      </c>
      <c r="K490" s="448">
        <v>178</v>
      </c>
      <c r="L490" s="105" t="s">
        <v>33</v>
      </c>
      <c r="M490" s="109">
        <v>0.98888888888888893</v>
      </c>
      <c r="N490" s="294" t="s">
        <v>2819</v>
      </c>
      <c r="O490" s="292"/>
      <c r="P490" s="110" t="s">
        <v>39</v>
      </c>
      <c r="Q490" s="111">
        <v>46182</v>
      </c>
      <c r="R490" s="112">
        <v>4320</v>
      </c>
      <c r="S490" s="112">
        <v>129600</v>
      </c>
      <c r="T490" s="116">
        <v>427.68</v>
      </c>
      <c r="U490" s="110">
        <v>2512</v>
      </c>
      <c r="V490" s="110" t="s">
        <v>46</v>
      </c>
      <c r="W490" s="110">
        <v>180</v>
      </c>
      <c r="X490" s="280" t="s">
        <v>37</v>
      </c>
      <c r="Y490" s="280" t="s">
        <v>37</v>
      </c>
      <c r="Z490" s="280" t="s">
        <v>38</v>
      </c>
      <c r="AA490" s="280" t="s">
        <v>38</v>
      </c>
      <c r="AB490" s="280" t="s">
        <v>38</v>
      </c>
      <c r="AC490" s="280" t="s">
        <v>37</v>
      </c>
      <c r="AD490" s="281">
        <v>46332</v>
      </c>
      <c r="AE490" s="280" t="s">
        <v>39</v>
      </c>
    </row>
    <row r="491" spans="1:31">
      <c r="A491" s="3" t="s">
        <v>39</v>
      </c>
      <c r="B491" s="3">
        <v>8</v>
      </c>
      <c r="C491" s="3">
        <v>10</v>
      </c>
      <c r="D491" s="290" t="s">
        <v>536</v>
      </c>
      <c r="E491" s="508" t="s">
        <v>435</v>
      </c>
      <c r="F491" s="104" t="s">
        <v>436</v>
      </c>
      <c r="G491" s="105">
        <v>96</v>
      </c>
      <c r="H491" s="105"/>
      <c r="I491" s="105"/>
      <c r="J491" s="106">
        <v>46362</v>
      </c>
      <c r="K491" s="448">
        <v>178</v>
      </c>
      <c r="L491" s="105" t="s">
        <v>33</v>
      </c>
      <c r="M491" s="109">
        <v>0.98888888888888893</v>
      </c>
      <c r="N491" s="294" t="s">
        <v>2819</v>
      </c>
      <c r="O491" s="466"/>
      <c r="P491" s="110" t="s">
        <v>39</v>
      </c>
      <c r="Q491" s="111">
        <v>46182</v>
      </c>
      <c r="R491" s="112">
        <v>4320</v>
      </c>
      <c r="S491" s="112">
        <v>129600</v>
      </c>
      <c r="T491" s="116">
        <v>427.68</v>
      </c>
      <c r="U491" s="110">
        <v>2512</v>
      </c>
      <c r="V491" s="110" t="s">
        <v>46</v>
      </c>
      <c r="W491" s="110">
        <v>180</v>
      </c>
      <c r="X491" s="280" t="s">
        <v>37</v>
      </c>
      <c r="Y491" s="280" t="s">
        <v>37</v>
      </c>
      <c r="Z491" s="280" t="s">
        <v>38</v>
      </c>
      <c r="AA491" s="280" t="s">
        <v>38</v>
      </c>
      <c r="AB491" s="280" t="s">
        <v>38</v>
      </c>
      <c r="AC491" s="280" t="s">
        <v>37</v>
      </c>
      <c r="AD491" s="281">
        <v>46332</v>
      </c>
      <c r="AE491" s="280" t="s">
        <v>39</v>
      </c>
    </row>
    <row r="492" spans="1:31">
      <c r="A492" s="3" t="s">
        <v>39</v>
      </c>
      <c r="B492" s="3">
        <v>9</v>
      </c>
      <c r="C492" s="3">
        <v>20</v>
      </c>
      <c r="D492" s="290" t="s">
        <v>790</v>
      </c>
      <c r="E492" s="521" t="s">
        <v>435</v>
      </c>
      <c r="F492" s="104" t="s">
        <v>436</v>
      </c>
      <c r="G492" s="105">
        <v>16</v>
      </c>
      <c r="H492" s="105"/>
      <c r="I492" s="105"/>
      <c r="J492" s="266">
        <v>46362</v>
      </c>
      <c r="K492" s="448">
        <v>178</v>
      </c>
      <c r="L492" s="105" t="s">
        <v>33</v>
      </c>
      <c r="M492" s="109">
        <v>0.98888888888888893</v>
      </c>
      <c r="N492" s="294"/>
      <c r="O492" s="292" t="s">
        <v>67</v>
      </c>
      <c r="P492" s="110" t="s">
        <v>35</v>
      </c>
      <c r="Q492" s="111">
        <v>46182</v>
      </c>
      <c r="R492" s="112">
        <v>720</v>
      </c>
      <c r="S492" s="112">
        <v>21600</v>
      </c>
      <c r="T492" s="116">
        <v>71.28</v>
      </c>
      <c r="U492" s="110">
        <v>2512</v>
      </c>
      <c r="V492" s="110" t="s">
        <v>46</v>
      </c>
      <c r="W492" s="110">
        <v>180</v>
      </c>
      <c r="X492" s="280" t="s">
        <v>37</v>
      </c>
      <c r="Y492" s="280" t="s">
        <v>37</v>
      </c>
      <c r="Z492" s="280" t="s">
        <v>38</v>
      </c>
      <c r="AA492" s="280" t="s">
        <v>38</v>
      </c>
      <c r="AB492" s="280" t="s">
        <v>38</v>
      </c>
      <c r="AC492" s="280" t="s">
        <v>37</v>
      </c>
      <c r="AD492" s="281">
        <v>46332</v>
      </c>
      <c r="AE492" s="280" t="s">
        <v>39</v>
      </c>
    </row>
    <row r="493" spans="1:31">
      <c r="A493" s="3" t="s">
        <v>39</v>
      </c>
      <c r="B493" s="3">
        <v>10</v>
      </c>
      <c r="C493" s="3">
        <v>20</v>
      </c>
      <c r="D493" s="290" t="s">
        <v>471</v>
      </c>
      <c r="E493" s="512" t="s">
        <v>435</v>
      </c>
      <c r="F493" s="104" t="s">
        <v>436</v>
      </c>
      <c r="G493" s="105">
        <v>92</v>
      </c>
      <c r="H493" s="105"/>
      <c r="I493" s="105"/>
      <c r="J493" s="271">
        <v>46363</v>
      </c>
      <c r="K493" s="448">
        <v>179</v>
      </c>
      <c r="L493" s="105" t="s">
        <v>33</v>
      </c>
      <c r="M493" s="109">
        <v>0.99444444444444446</v>
      </c>
      <c r="N493" s="294"/>
      <c r="O493" s="292" t="s">
        <v>67</v>
      </c>
      <c r="P493" s="110" t="s">
        <v>35</v>
      </c>
      <c r="Q493" s="111">
        <v>46183</v>
      </c>
      <c r="R493" s="112">
        <v>4140</v>
      </c>
      <c r="S493" s="112">
        <v>124200</v>
      </c>
      <c r="T493" s="116">
        <v>409.86</v>
      </c>
      <c r="U493" s="110">
        <v>2512</v>
      </c>
      <c r="V493" s="110" t="s">
        <v>46</v>
      </c>
      <c r="W493" s="110">
        <v>180</v>
      </c>
      <c r="X493" s="280" t="s">
        <v>37</v>
      </c>
      <c r="Y493" s="280" t="s">
        <v>37</v>
      </c>
      <c r="Z493" s="280" t="s">
        <v>38</v>
      </c>
      <c r="AA493" s="280" t="s">
        <v>38</v>
      </c>
      <c r="AB493" s="280" t="s">
        <v>38</v>
      </c>
      <c r="AC493" s="280" t="s">
        <v>37</v>
      </c>
      <c r="AD493" s="281">
        <v>46333</v>
      </c>
      <c r="AE493" s="280" t="s">
        <v>39</v>
      </c>
    </row>
    <row r="494" spans="1:31">
      <c r="A494" s="3" t="s">
        <v>39</v>
      </c>
      <c r="B494" s="3">
        <v>11</v>
      </c>
      <c r="C494" s="3">
        <v>20</v>
      </c>
      <c r="D494" s="290" t="s">
        <v>735</v>
      </c>
      <c r="E494" s="514" t="s">
        <v>435</v>
      </c>
      <c r="F494" s="104" t="s">
        <v>436</v>
      </c>
      <c r="G494" s="105">
        <v>108</v>
      </c>
      <c r="H494" s="105">
        <v>27</v>
      </c>
      <c r="I494" s="105"/>
      <c r="J494" s="106">
        <v>46363</v>
      </c>
      <c r="K494" s="448">
        <v>179</v>
      </c>
      <c r="L494" s="105" t="s">
        <v>33</v>
      </c>
      <c r="M494" s="109">
        <v>0.99444444444444446</v>
      </c>
      <c r="N494" s="294" t="s">
        <v>2819</v>
      </c>
      <c r="O494" s="515" t="s">
        <v>377</v>
      </c>
      <c r="P494" s="110" t="s">
        <v>35</v>
      </c>
      <c r="Q494" s="111">
        <v>46183</v>
      </c>
      <c r="R494" s="112">
        <v>4887</v>
      </c>
      <c r="S494" s="112">
        <v>146610</v>
      </c>
      <c r="T494" s="116">
        <v>483.81299999999999</v>
      </c>
      <c r="U494" s="110">
        <v>2512</v>
      </c>
      <c r="V494" s="110" t="s">
        <v>46</v>
      </c>
      <c r="W494" s="110">
        <v>180</v>
      </c>
      <c r="X494" s="280" t="s">
        <v>37</v>
      </c>
      <c r="Y494" s="280" t="s">
        <v>37</v>
      </c>
      <c r="Z494" s="280" t="s">
        <v>38</v>
      </c>
      <c r="AA494" s="280" t="s">
        <v>38</v>
      </c>
      <c r="AB494" s="280" t="s">
        <v>38</v>
      </c>
      <c r="AC494" s="280" t="s">
        <v>37</v>
      </c>
      <c r="AD494" s="281">
        <v>46333</v>
      </c>
      <c r="AE494" s="280" t="s">
        <v>39</v>
      </c>
    </row>
    <row r="495" spans="1:31">
      <c r="A495" s="3" t="s">
        <v>39</v>
      </c>
      <c r="B495" s="3">
        <v>12</v>
      </c>
      <c r="C495" s="3">
        <v>10</v>
      </c>
      <c r="D495" s="290" t="s">
        <v>298</v>
      </c>
      <c r="E495" s="512" t="s">
        <v>435</v>
      </c>
      <c r="F495" s="104" t="s">
        <v>436</v>
      </c>
      <c r="G495" s="105">
        <v>96</v>
      </c>
      <c r="H495" s="105"/>
      <c r="I495" s="105"/>
      <c r="J495" s="106">
        <v>46363</v>
      </c>
      <c r="K495" s="448">
        <v>179</v>
      </c>
      <c r="L495" s="105" t="s">
        <v>33</v>
      </c>
      <c r="M495" s="109">
        <v>0.99444444444444446</v>
      </c>
      <c r="N495" s="294" t="s">
        <v>2819</v>
      </c>
      <c r="O495" s="292"/>
      <c r="P495" s="110" t="s">
        <v>39</v>
      </c>
      <c r="Q495" s="111">
        <v>46183</v>
      </c>
      <c r="R495" s="112">
        <v>4320</v>
      </c>
      <c r="S495" s="112">
        <v>129600</v>
      </c>
      <c r="T495" s="116">
        <v>427.68</v>
      </c>
      <c r="U495" s="110">
        <v>2512</v>
      </c>
      <c r="V495" s="110" t="s">
        <v>46</v>
      </c>
      <c r="W495" s="110">
        <v>180</v>
      </c>
      <c r="X495" s="280" t="s">
        <v>37</v>
      </c>
      <c r="Y495" s="280" t="s">
        <v>37</v>
      </c>
      <c r="Z495" s="280" t="s">
        <v>38</v>
      </c>
      <c r="AA495" s="280" t="s">
        <v>38</v>
      </c>
      <c r="AB495" s="280" t="s">
        <v>38</v>
      </c>
      <c r="AC495" s="280" t="s">
        <v>37</v>
      </c>
      <c r="AD495" s="281">
        <v>46333</v>
      </c>
      <c r="AE495" s="280" t="s">
        <v>39</v>
      </c>
    </row>
    <row r="496" spans="1:31">
      <c r="A496" s="3" t="s">
        <v>39</v>
      </c>
      <c r="B496" s="3">
        <v>13</v>
      </c>
      <c r="C496" s="3">
        <v>10</v>
      </c>
      <c r="D496" s="290" t="s">
        <v>299</v>
      </c>
      <c r="E496" s="512" t="s">
        <v>435</v>
      </c>
      <c r="F496" s="104" t="s">
        <v>436</v>
      </c>
      <c r="G496" s="105">
        <v>96</v>
      </c>
      <c r="H496" s="105"/>
      <c r="I496" s="105"/>
      <c r="J496" s="106">
        <v>46363</v>
      </c>
      <c r="K496" s="448">
        <v>179</v>
      </c>
      <c r="L496" s="105" t="s">
        <v>33</v>
      </c>
      <c r="M496" s="109">
        <v>0.99444444444444446</v>
      </c>
      <c r="N496" s="294" t="s">
        <v>2819</v>
      </c>
      <c r="O496" s="292"/>
      <c r="P496" s="110" t="s">
        <v>39</v>
      </c>
      <c r="Q496" s="111">
        <v>46183</v>
      </c>
      <c r="R496" s="112">
        <v>4320</v>
      </c>
      <c r="S496" s="112">
        <v>129600</v>
      </c>
      <c r="T496" s="116">
        <v>427.68</v>
      </c>
      <c r="U496" s="110">
        <v>2512</v>
      </c>
      <c r="V496" s="110" t="s">
        <v>46</v>
      </c>
      <c r="W496" s="110">
        <v>180</v>
      </c>
      <c r="X496" s="280" t="s">
        <v>37</v>
      </c>
      <c r="Y496" s="280" t="s">
        <v>37</v>
      </c>
      <c r="Z496" s="280" t="s">
        <v>38</v>
      </c>
      <c r="AA496" s="280" t="s">
        <v>38</v>
      </c>
      <c r="AB496" s="280" t="s">
        <v>38</v>
      </c>
      <c r="AC496" s="280" t="s">
        <v>37</v>
      </c>
      <c r="AD496" s="281">
        <v>46333</v>
      </c>
      <c r="AE496" s="280" t="s">
        <v>39</v>
      </c>
    </row>
    <row r="497" spans="1:31">
      <c r="A497" s="3" t="s">
        <v>39</v>
      </c>
      <c r="B497" s="3">
        <v>14</v>
      </c>
      <c r="C497" s="3">
        <v>10</v>
      </c>
      <c r="D497" s="290" t="s">
        <v>738</v>
      </c>
      <c r="E497" s="512" t="s">
        <v>435</v>
      </c>
      <c r="F497" s="104" t="s">
        <v>436</v>
      </c>
      <c r="G497" s="105">
        <v>96</v>
      </c>
      <c r="H497" s="105"/>
      <c r="I497" s="105"/>
      <c r="J497" s="106">
        <v>46363</v>
      </c>
      <c r="K497" s="448">
        <v>179</v>
      </c>
      <c r="L497" s="105" t="s">
        <v>33</v>
      </c>
      <c r="M497" s="109">
        <v>0.99444444444444446</v>
      </c>
      <c r="N497" s="294" t="s">
        <v>2819</v>
      </c>
      <c r="O497" s="511"/>
      <c r="P497" s="110" t="s">
        <v>39</v>
      </c>
      <c r="Q497" s="111">
        <v>46183</v>
      </c>
      <c r="R497" s="112">
        <v>4320</v>
      </c>
      <c r="S497" s="112">
        <v>129600</v>
      </c>
      <c r="T497" s="116">
        <v>427.68</v>
      </c>
      <c r="U497" s="110">
        <v>2512</v>
      </c>
      <c r="V497" s="110" t="s">
        <v>46</v>
      </c>
      <c r="W497" s="110">
        <v>180</v>
      </c>
      <c r="X497" s="280" t="s">
        <v>37</v>
      </c>
      <c r="Y497" s="280" t="s">
        <v>37</v>
      </c>
      <c r="Z497" s="280" t="s">
        <v>38</v>
      </c>
      <c r="AA497" s="280" t="s">
        <v>38</v>
      </c>
      <c r="AB497" s="280" t="s">
        <v>38</v>
      </c>
      <c r="AC497" s="280" t="s">
        <v>37</v>
      </c>
      <c r="AD497" s="281">
        <v>46333</v>
      </c>
      <c r="AE497" s="280" t="s">
        <v>39</v>
      </c>
    </row>
    <row r="498" spans="1:31">
      <c r="A498" s="3">
        <v>1</v>
      </c>
      <c r="B498" s="3">
        <v>1</v>
      </c>
      <c r="C498" s="3">
        <v>10</v>
      </c>
      <c r="D498" s="290" t="s">
        <v>2483</v>
      </c>
      <c r="E498" s="303" t="s">
        <v>1767</v>
      </c>
      <c r="F498" s="104" t="s">
        <v>1768</v>
      </c>
      <c r="G498" s="504">
        <v>28</v>
      </c>
      <c r="H498" s="105"/>
      <c r="I498" s="105"/>
      <c r="J498" s="106">
        <v>46394</v>
      </c>
      <c r="K498" s="448">
        <v>210</v>
      </c>
      <c r="L498" s="105" t="s">
        <v>33</v>
      </c>
      <c r="M498" s="109">
        <v>0.77777777777777779</v>
      </c>
      <c r="N498" s="294"/>
      <c r="O498" s="105"/>
      <c r="P498" s="110" t="s">
        <v>39</v>
      </c>
      <c r="Q498" s="111">
        <v>46124</v>
      </c>
      <c r="R498" s="112">
        <v>13440</v>
      </c>
      <c r="S498" s="112">
        <v>80640</v>
      </c>
      <c r="T498" s="116">
        <v>266.11200000000002</v>
      </c>
      <c r="U498" s="110">
        <v>2641</v>
      </c>
      <c r="V498" s="110" t="s">
        <v>42</v>
      </c>
      <c r="W498" s="110">
        <v>270</v>
      </c>
      <c r="X498" s="280" t="s">
        <v>37</v>
      </c>
      <c r="Y498" s="280" t="s">
        <v>37</v>
      </c>
      <c r="Z498" s="280" t="s">
        <v>38</v>
      </c>
      <c r="AA498" s="280" t="s">
        <v>38</v>
      </c>
      <c r="AB498" s="280" t="s">
        <v>38</v>
      </c>
      <c r="AC498" s="280" t="s">
        <v>37</v>
      </c>
      <c r="AD498" s="281">
        <v>46364</v>
      </c>
      <c r="AE498" s="280" t="s">
        <v>39</v>
      </c>
    </row>
    <row r="499" spans="1:31">
      <c r="A499" s="3">
        <v>1</v>
      </c>
      <c r="B499" s="3">
        <v>1</v>
      </c>
      <c r="C499" s="3">
        <v>10</v>
      </c>
      <c r="D499" s="290" t="s">
        <v>261</v>
      </c>
      <c r="E499" s="291" t="s">
        <v>483</v>
      </c>
      <c r="F499" s="104" t="s">
        <v>484</v>
      </c>
      <c r="G499" s="105">
        <v>5</v>
      </c>
      <c r="H499" s="105"/>
      <c r="I499" s="105"/>
      <c r="J499" s="106">
        <v>46265</v>
      </c>
      <c r="K499" s="448">
        <v>81</v>
      </c>
      <c r="L499" s="105" t="s">
        <v>312</v>
      </c>
      <c r="M499" s="109">
        <v>0.9</v>
      </c>
      <c r="N499" s="343"/>
      <c r="O499" s="292"/>
      <c r="P499" s="110" t="s">
        <v>39</v>
      </c>
      <c r="Q499" s="111">
        <v>46175</v>
      </c>
      <c r="R499" s="112">
        <v>500</v>
      </c>
      <c r="S499" s="112">
        <v>3000</v>
      </c>
      <c r="T499" s="116">
        <v>45</v>
      </c>
      <c r="U499" s="110">
        <v>2882</v>
      </c>
      <c r="V499" s="110" t="s">
        <v>36</v>
      </c>
      <c r="W499" s="110">
        <v>90</v>
      </c>
      <c r="X499" s="280" t="s">
        <v>37</v>
      </c>
      <c r="Y499" s="280" t="s">
        <v>37</v>
      </c>
      <c r="Z499" s="280" t="s">
        <v>38</v>
      </c>
      <c r="AA499" s="280" t="s">
        <v>38</v>
      </c>
      <c r="AB499" s="280" t="s">
        <v>38</v>
      </c>
      <c r="AC499" s="280" t="s">
        <v>37</v>
      </c>
      <c r="AD499" s="281">
        <v>46235</v>
      </c>
      <c r="AE499" s="280" t="s">
        <v>39</v>
      </c>
    </row>
    <row r="500" spans="1:31">
      <c r="A500" s="3">
        <v>1</v>
      </c>
      <c r="B500" s="3">
        <v>2</v>
      </c>
      <c r="C500" s="3">
        <v>10</v>
      </c>
      <c r="D500" s="290" t="s">
        <v>2512</v>
      </c>
      <c r="E500" s="514" t="s">
        <v>483</v>
      </c>
      <c r="F500" s="104" t="s">
        <v>484</v>
      </c>
      <c r="G500" s="515">
        <v>15</v>
      </c>
      <c r="H500" s="515"/>
      <c r="I500" s="515"/>
      <c r="J500" s="516">
        <v>46266</v>
      </c>
      <c r="K500" s="448">
        <v>82</v>
      </c>
      <c r="L500" s="105" t="s">
        <v>312</v>
      </c>
      <c r="M500" s="109">
        <v>0.91111111111111109</v>
      </c>
      <c r="N500" s="343"/>
      <c r="O500" s="292"/>
      <c r="P500" s="110" t="s">
        <v>39</v>
      </c>
      <c r="Q500" s="111">
        <v>46176</v>
      </c>
      <c r="R500" s="112">
        <v>1500</v>
      </c>
      <c r="S500" s="112">
        <v>9000</v>
      </c>
      <c r="T500" s="116">
        <v>135</v>
      </c>
      <c r="U500" s="110">
        <v>2882</v>
      </c>
      <c r="V500" s="110" t="s">
        <v>36</v>
      </c>
      <c r="W500" s="110">
        <v>90</v>
      </c>
      <c r="X500" s="280" t="s">
        <v>37</v>
      </c>
      <c r="Y500" s="280" t="s">
        <v>37</v>
      </c>
      <c r="Z500" s="280" t="s">
        <v>38</v>
      </c>
      <c r="AA500" s="280" t="s">
        <v>38</v>
      </c>
      <c r="AB500" s="280" t="s">
        <v>38</v>
      </c>
      <c r="AC500" s="280" t="s">
        <v>37</v>
      </c>
      <c r="AD500" s="281">
        <v>46236</v>
      </c>
      <c r="AE500" s="280" t="s">
        <v>39</v>
      </c>
    </row>
    <row r="501" spans="1:31">
      <c r="A501" s="3" t="s">
        <v>39</v>
      </c>
      <c r="B501" s="3">
        <v>3</v>
      </c>
      <c r="C501" s="3">
        <v>10</v>
      </c>
      <c r="D501" s="290" t="s">
        <v>2523</v>
      </c>
      <c r="E501" s="510" t="s">
        <v>483</v>
      </c>
      <c r="F501" s="104" t="s">
        <v>484</v>
      </c>
      <c r="G501" s="105">
        <v>13</v>
      </c>
      <c r="H501" s="105"/>
      <c r="I501" s="105"/>
      <c r="J501" s="106">
        <v>46266</v>
      </c>
      <c r="K501" s="448">
        <v>82</v>
      </c>
      <c r="L501" s="105" t="s">
        <v>312</v>
      </c>
      <c r="M501" s="109">
        <v>0.91111111111111109</v>
      </c>
      <c r="N501" s="294"/>
      <c r="O501" s="292"/>
      <c r="P501" s="110" t="s">
        <v>39</v>
      </c>
      <c r="Q501" s="111">
        <v>46176</v>
      </c>
      <c r="R501" s="112">
        <v>1300</v>
      </c>
      <c r="S501" s="112">
        <v>7800</v>
      </c>
      <c r="T501" s="116">
        <v>117</v>
      </c>
      <c r="U501" s="110">
        <v>2882</v>
      </c>
      <c r="V501" s="110" t="s">
        <v>36</v>
      </c>
      <c r="W501" s="110">
        <v>90</v>
      </c>
      <c r="X501" s="280" t="s">
        <v>37</v>
      </c>
      <c r="Y501" s="280" t="s">
        <v>37</v>
      </c>
      <c r="Z501" s="280" t="s">
        <v>38</v>
      </c>
      <c r="AA501" s="280" t="s">
        <v>38</v>
      </c>
      <c r="AB501" s="280" t="s">
        <v>38</v>
      </c>
      <c r="AC501" s="280" t="s">
        <v>37</v>
      </c>
      <c r="AD501" s="281">
        <v>46236</v>
      </c>
      <c r="AE501" s="280" t="s">
        <v>39</v>
      </c>
    </row>
    <row r="502" spans="1:31">
      <c r="A502" s="3" t="s">
        <v>39</v>
      </c>
      <c r="B502" s="3">
        <v>4</v>
      </c>
      <c r="C502" s="3">
        <v>10</v>
      </c>
      <c r="D502" s="290" t="s">
        <v>2524</v>
      </c>
      <c r="E502" s="472" t="s">
        <v>483</v>
      </c>
      <c r="F502" s="104" t="s">
        <v>484</v>
      </c>
      <c r="G502" s="105">
        <v>24</v>
      </c>
      <c r="H502" s="105"/>
      <c r="I502" s="105"/>
      <c r="J502" s="106">
        <v>46266</v>
      </c>
      <c r="K502" s="448">
        <v>82</v>
      </c>
      <c r="L502" s="105" t="s">
        <v>312</v>
      </c>
      <c r="M502" s="109">
        <v>0.91111111111111109</v>
      </c>
      <c r="N502" s="294"/>
      <c r="O502" s="105"/>
      <c r="P502" s="110" t="s">
        <v>39</v>
      </c>
      <c r="Q502" s="111">
        <v>46176</v>
      </c>
      <c r="R502" s="112">
        <v>2400</v>
      </c>
      <c r="S502" s="112">
        <v>14400</v>
      </c>
      <c r="T502" s="116">
        <v>216</v>
      </c>
      <c r="U502" s="110">
        <v>2882</v>
      </c>
      <c r="V502" s="110" t="s">
        <v>36</v>
      </c>
      <c r="W502" s="110">
        <v>90</v>
      </c>
      <c r="X502" s="280" t="s">
        <v>37</v>
      </c>
      <c r="Y502" s="280" t="s">
        <v>37</v>
      </c>
      <c r="Z502" s="280" t="s">
        <v>38</v>
      </c>
      <c r="AA502" s="280" t="s">
        <v>38</v>
      </c>
      <c r="AB502" s="280" t="s">
        <v>38</v>
      </c>
      <c r="AC502" s="280" t="s">
        <v>37</v>
      </c>
      <c r="AD502" s="281">
        <v>46236</v>
      </c>
      <c r="AE502" s="280" t="s">
        <v>39</v>
      </c>
    </row>
    <row r="503" spans="1:31">
      <c r="A503" s="3" t="s">
        <v>39</v>
      </c>
      <c r="B503" s="3">
        <v>5</v>
      </c>
      <c r="C503" s="3">
        <v>10</v>
      </c>
      <c r="D503" s="290" t="s">
        <v>2525</v>
      </c>
      <c r="E503" s="512" t="s">
        <v>483</v>
      </c>
      <c r="F503" s="104" t="s">
        <v>484</v>
      </c>
      <c r="G503" s="105">
        <v>22</v>
      </c>
      <c r="H503" s="105"/>
      <c r="I503" s="293"/>
      <c r="J503" s="106">
        <v>46266</v>
      </c>
      <c r="K503" s="448">
        <v>82</v>
      </c>
      <c r="L503" s="105" t="s">
        <v>312</v>
      </c>
      <c r="M503" s="109">
        <v>0.91111111111111109</v>
      </c>
      <c r="N503" s="294"/>
      <c r="O503" s="292"/>
      <c r="P503" s="110" t="s">
        <v>39</v>
      </c>
      <c r="Q503" s="111">
        <v>46176</v>
      </c>
      <c r="R503" s="112">
        <v>2200</v>
      </c>
      <c r="S503" s="112">
        <v>13200</v>
      </c>
      <c r="T503" s="116">
        <v>198</v>
      </c>
      <c r="U503" s="110">
        <v>2882</v>
      </c>
      <c r="V503" s="110" t="s">
        <v>36</v>
      </c>
      <c r="W503" s="110">
        <v>90</v>
      </c>
      <c r="X503" s="280" t="s">
        <v>37</v>
      </c>
      <c r="Y503" s="280" t="s">
        <v>37</v>
      </c>
      <c r="Z503" s="280" t="s">
        <v>38</v>
      </c>
      <c r="AA503" s="280" t="s">
        <v>38</v>
      </c>
      <c r="AB503" s="280" t="s">
        <v>38</v>
      </c>
      <c r="AC503" s="280" t="s">
        <v>37</v>
      </c>
      <c r="AD503" s="281">
        <v>46236</v>
      </c>
      <c r="AE503" s="280" t="s">
        <v>39</v>
      </c>
    </row>
    <row r="504" spans="1:31">
      <c r="A504" s="3" t="s">
        <v>39</v>
      </c>
      <c r="B504" s="3">
        <v>6</v>
      </c>
      <c r="C504" s="3">
        <v>10</v>
      </c>
      <c r="D504" s="290" t="s">
        <v>2542</v>
      </c>
      <c r="E504" s="486" t="s">
        <v>483</v>
      </c>
      <c r="F504" s="104" t="s">
        <v>484</v>
      </c>
      <c r="G504" s="105">
        <v>8</v>
      </c>
      <c r="H504" s="105"/>
      <c r="I504" s="105"/>
      <c r="J504" s="106">
        <v>46266</v>
      </c>
      <c r="K504" s="448">
        <v>82</v>
      </c>
      <c r="L504" s="105" t="s">
        <v>312</v>
      </c>
      <c r="M504" s="109">
        <v>0.91111111111111109</v>
      </c>
      <c r="N504" s="294"/>
      <c r="O504" s="105"/>
      <c r="P504" s="110" t="s">
        <v>39</v>
      </c>
      <c r="Q504" s="111">
        <v>46176</v>
      </c>
      <c r="R504" s="112">
        <v>800</v>
      </c>
      <c r="S504" s="112">
        <v>4800</v>
      </c>
      <c r="T504" s="116">
        <v>72</v>
      </c>
      <c r="U504" s="110">
        <v>2882</v>
      </c>
      <c r="V504" s="110" t="s">
        <v>36</v>
      </c>
      <c r="W504" s="110">
        <v>90</v>
      </c>
      <c r="X504" s="280" t="s">
        <v>37</v>
      </c>
      <c r="Y504" s="280" t="s">
        <v>37</v>
      </c>
      <c r="Z504" s="280" t="s">
        <v>38</v>
      </c>
      <c r="AA504" s="280" t="s">
        <v>38</v>
      </c>
      <c r="AB504" s="280" t="s">
        <v>38</v>
      </c>
      <c r="AC504" s="280" t="s">
        <v>37</v>
      </c>
      <c r="AD504" s="281">
        <v>46236</v>
      </c>
      <c r="AE504" s="280" t="s">
        <v>39</v>
      </c>
    </row>
    <row r="505" spans="1:31">
      <c r="A505" s="3">
        <v>1</v>
      </c>
      <c r="B505" s="3">
        <v>1</v>
      </c>
      <c r="C505" s="3">
        <v>20</v>
      </c>
      <c r="D505" s="499" t="s">
        <v>2554</v>
      </c>
      <c r="E505" s="291" t="s">
        <v>487</v>
      </c>
      <c r="F505" s="104" t="s">
        <v>488</v>
      </c>
      <c r="G505" s="105">
        <v>12</v>
      </c>
      <c r="H505" s="105"/>
      <c r="I505" s="105"/>
      <c r="J505" s="106">
        <v>46335</v>
      </c>
      <c r="K505" s="500">
        <v>151</v>
      </c>
      <c r="L505" s="105" t="s">
        <v>33</v>
      </c>
      <c r="M505" s="109">
        <v>0.83888888888888891</v>
      </c>
      <c r="N505" s="502"/>
      <c r="O505" s="105" t="s">
        <v>62</v>
      </c>
      <c r="P505" s="110" t="s">
        <v>35</v>
      </c>
      <c r="Q505" s="111">
        <v>46155</v>
      </c>
      <c r="R505" s="112">
        <v>5760</v>
      </c>
      <c r="S505" s="112">
        <v>34560</v>
      </c>
      <c r="T505" s="116">
        <v>114.048</v>
      </c>
      <c r="U505" s="110">
        <v>2976</v>
      </c>
      <c r="V505" s="110" t="s">
        <v>42</v>
      </c>
      <c r="W505" s="110">
        <v>180</v>
      </c>
      <c r="X505" s="280" t="s">
        <v>37</v>
      </c>
      <c r="Y505" s="280" t="s">
        <v>37</v>
      </c>
      <c r="Z505" s="280" t="s">
        <v>38</v>
      </c>
      <c r="AA505" s="280" t="s">
        <v>38</v>
      </c>
      <c r="AB505" s="280" t="s">
        <v>38</v>
      </c>
      <c r="AC505" s="280" t="s">
        <v>37</v>
      </c>
      <c r="AD505" s="281">
        <v>46305</v>
      </c>
      <c r="AE505" s="280" t="s">
        <v>39</v>
      </c>
    </row>
    <row r="506" spans="1:31">
      <c r="A506" s="3">
        <v>1</v>
      </c>
      <c r="B506" s="3">
        <v>2</v>
      </c>
      <c r="C506" s="3">
        <v>20</v>
      </c>
      <c r="D506" s="290" t="s">
        <v>99</v>
      </c>
      <c r="E506" s="302" t="s">
        <v>487</v>
      </c>
      <c r="F506" s="104" t="s">
        <v>488</v>
      </c>
      <c r="G506" s="105">
        <v>17</v>
      </c>
      <c r="H506" s="105"/>
      <c r="I506" s="105"/>
      <c r="J506" s="266">
        <v>46342</v>
      </c>
      <c r="K506" s="448">
        <v>158</v>
      </c>
      <c r="L506" s="105" t="s">
        <v>33</v>
      </c>
      <c r="M506" s="109">
        <v>0.87777777777777777</v>
      </c>
      <c r="N506" s="343"/>
      <c r="O506" s="292" t="s">
        <v>62</v>
      </c>
      <c r="P506" s="110" t="s">
        <v>35</v>
      </c>
      <c r="Q506" s="111">
        <v>46162</v>
      </c>
      <c r="R506" s="112">
        <v>8160</v>
      </c>
      <c r="S506" s="112">
        <v>48960</v>
      </c>
      <c r="T506" s="116">
        <v>161.56800000000001</v>
      </c>
      <c r="U506" s="110">
        <v>2976</v>
      </c>
      <c r="V506" s="110" t="s">
        <v>42</v>
      </c>
      <c r="W506" s="110">
        <v>180</v>
      </c>
      <c r="X506" s="280" t="s">
        <v>37</v>
      </c>
      <c r="Y506" s="280" t="s">
        <v>37</v>
      </c>
      <c r="Z506" s="280" t="s">
        <v>38</v>
      </c>
      <c r="AA506" s="280" t="s">
        <v>38</v>
      </c>
      <c r="AB506" s="280" t="s">
        <v>38</v>
      </c>
      <c r="AC506" s="280" t="s">
        <v>37</v>
      </c>
      <c r="AD506" s="281">
        <v>46312</v>
      </c>
      <c r="AE506" s="280" t="s">
        <v>39</v>
      </c>
    </row>
    <row r="507" spans="1:31">
      <c r="A507" s="3" t="s">
        <v>39</v>
      </c>
      <c r="B507" s="3">
        <v>3</v>
      </c>
      <c r="C507" s="3">
        <v>20</v>
      </c>
      <c r="D507" s="290" t="s">
        <v>61</v>
      </c>
      <c r="E507" s="319" t="s">
        <v>487</v>
      </c>
      <c r="F507" s="104" t="s">
        <v>488</v>
      </c>
      <c r="G507" s="105">
        <v>12</v>
      </c>
      <c r="H507" s="105"/>
      <c r="I507" s="105"/>
      <c r="J507" s="277">
        <v>46343</v>
      </c>
      <c r="K507" s="448">
        <v>159</v>
      </c>
      <c r="L507" s="105" t="s">
        <v>33</v>
      </c>
      <c r="M507" s="109">
        <v>0.8833333333333333</v>
      </c>
      <c r="N507" s="343"/>
      <c r="O507" s="292" t="s">
        <v>62</v>
      </c>
      <c r="P507" s="110" t="s">
        <v>35</v>
      </c>
      <c r="Q507" s="111">
        <v>46163</v>
      </c>
      <c r="R507" s="112">
        <v>5760</v>
      </c>
      <c r="S507" s="112">
        <v>34560</v>
      </c>
      <c r="T507" s="116">
        <v>114.048</v>
      </c>
      <c r="U507" s="110">
        <v>2976</v>
      </c>
      <c r="V507" s="110" t="s">
        <v>42</v>
      </c>
      <c r="W507" s="110">
        <v>180</v>
      </c>
      <c r="X507" s="280" t="s">
        <v>37</v>
      </c>
      <c r="Y507" s="280" t="s">
        <v>37</v>
      </c>
      <c r="Z507" s="280" t="s">
        <v>38</v>
      </c>
      <c r="AA507" s="280" t="s">
        <v>38</v>
      </c>
      <c r="AB507" s="280" t="s">
        <v>38</v>
      </c>
      <c r="AC507" s="280" t="s">
        <v>37</v>
      </c>
      <c r="AD507" s="281">
        <v>46313</v>
      </c>
      <c r="AE507" s="280" t="s">
        <v>39</v>
      </c>
    </row>
    <row r="508" spans="1:31">
      <c r="A508" s="3" t="s">
        <v>39</v>
      </c>
      <c r="B508" s="3">
        <v>4</v>
      </c>
      <c r="C508" s="3">
        <v>20</v>
      </c>
      <c r="D508" s="290" t="s">
        <v>61</v>
      </c>
      <c r="E508" s="303" t="s">
        <v>487</v>
      </c>
      <c r="F508" s="104" t="s">
        <v>488</v>
      </c>
      <c r="G508" s="105">
        <v>7</v>
      </c>
      <c r="H508" s="105"/>
      <c r="I508" s="105"/>
      <c r="J508" s="106">
        <v>46344</v>
      </c>
      <c r="K508" s="448">
        <v>160</v>
      </c>
      <c r="L508" s="105" t="s">
        <v>33</v>
      </c>
      <c r="M508" s="109">
        <v>0.88888888888888884</v>
      </c>
      <c r="N508" s="294"/>
      <c r="O508" s="292" t="s">
        <v>62</v>
      </c>
      <c r="P508" s="110" t="s">
        <v>35</v>
      </c>
      <c r="Q508" s="111">
        <v>46164</v>
      </c>
      <c r="R508" s="112">
        <v>3360</v>
      </c>
      <c r="S508" s="112">
        <v>20160</v>
      </c>
      <c r="T508" s="116">
        <v>66.528000000000006</v>
      </c>
      <c r="U508" s="110">
        <v>2976</v>
      </c>
      <c r="V508" s="110" t="s">
        <v>42</v>
      </c>
      <c r="W508" s="110">
        <v>180</v>
      </c>
      <c r="X508" s="280" t="s">
        <v>37</v>
      </c>
      <c r="Y508" s="280" t="s">
        <v>37</v>
      </c>
      <c r="Z508" s="280" t="s">
        <v>38</v>
      </c>
      <c r="AA508" s="280" t="s">
        <v>38</v>
      </c>
      <c r="AB508" s="280" t="s">
        <v>38</v>
      </c>
      <c r="AC508" s="280" t="s">
        <v>37</v>
      </c>
      <c r="AD508" s="281">
        <v>46314</v>
      </c>
      <c r="AE508" s="280" t="s">
        <v>39</v>
      </c>
    </row>
    <row r="509" spans="1:31">
      <c r="A509" s="3" t="s">
        <v>39</v>
      </c>
      <c r="B509" s="3">
        <v>5</v>
      </c>
      <c r="C509" s="3">
        <v>20</v>
      </c>
      <c r="D509" s="290" t="s">
        <v>61</v>
      </c>
      <c r="E509" s="315" t="s">
        <v>487</v>
      </c>
      <c r="F509" s="104" t="s">
        <v>488</v>
      </c>
      <c r="G509" s="105">
        <v>4</v>
      </c>
      <c r="H509" s="105"/>
      <c r="I509" s="105"/>
      <c r="J509" s="106">
        <v>46344</v>
      </c>
      <c r="K509" s="448">
        <v>160</v>
      </c>
      <c r="L509" s="105" t="s">
        <v>33</v>
      </c>
      <c r="M509" s="109">
        <v>0.88888888888888884</v>
      </c>
      <c r="N509" s="294"/>
      <c r="O509" s="460" t="s">
        <v>62</v>
      </c>
      <c r="P509" s="110" t="s">
        <v>35</v>
      </c>
      <c r="Q509" s="111">
        <v>46164</v>
      </c>
      <c r="R509" s="112">
        <v>1920</v>
      </c>
      <c r="S509" s="112">
        <v>11520</v>
      </c>
      <c r="T509" s="116">
        <v>38.015999999999998</v>
      </c>
      <c r="U509" s="110">
        <v>2976</v>
      </c>
      <c r="V509" s="110" t="s">
        <v>42</v>
      </c>
      <c r="W509" s="110">
        <v>180</v>
      </c>
      <c r="X509" s="280" t="s">
        <v>37</v>
      </c>
      <c r="Y509" s="280" t="s">
        <v>37</v>
      </c>
      <c r="Z509" s="280" t="s">
        <v>38</v>
      </c>
      <c r="AA509" s="280" t="s">
        <v>38</v>
      </c>
      <c r="AB509" s="280" t="s">
        <v>38</v>
      </c>
      <c r="AC509" s="280" t="s">
        <v>37</v>
      </c>
      <c r="AD509" s="281">
        <v>46314</v>
      </c>
      <c r="AE509" s="280" t="s">
        <v>39</v>
      </c>
    </row>
    <row r="510" spans="1:31">
      <c r="A510" s="3" t="s">
        <v>39</v>
      </c>
      <c r="B510" s="3">
        <v>6</v>
      </c>
      <c r="C510" s="3">
        <v>10</v>
      </c>
      <c r="D510" s="290" t="s">
        <v>2684</v>
      </c>
      <c r="E510" s="304" t="s">
        <v>487</v>
      </c>
      <c r="F510" s="104" t="s">
        <v>488</v>
      </c>
      <c r="G510" s="105">
        <v>4</v>
      </c>
      <c r="H510" s="105"/>
      <c r="I510" s="105"/>
      <c r="J510" s="106">
        <v>46355</v>
      </c>
      <c r="K510" s="448">
        <v>171</v>
      </c>
      <c r="L510" s="105" t="s">
        <v>33</v>
      </c>
      <c r="M510" s="109">
        <v>0.95</v>
      </c>
      <c r="N510" s="294"/>
      <c r="O510" s="292"/>
      <c r="P510" s="110" t="s">
        <v>39</v>
      </c>
      <c r="Q510" s="111">
        <v>46175</v>
      </c>
      <c r="R510" s="112">
        <v>1920</v>
      </c>
      <c r="S510" s="112">
        <v>11520</v>
      </c>
      <c r="T510" s="116">
        <v>38.015999999999998</v>
      </c>
      <c r="U510" s="110">
        <v>2976</v>
      </c>
      <c r="V510" s="110" t="s">
        <v>42</v>
      </c>
      <c r="W510" s="110">
        <v>180</v>
      </c>
      <c r="X510" s="280" t="s">
        <v>37</v>
      </c>
      <c r="Y510" s="280" t="s">
        <v>37</v>
      </c>
      <c r="Z510" s="280" t="s">
        <v>38</v>
      </c>
      <c r="AA510" s="280" t="s">
        <v>38</v>
      </c>
      <c r="AB510" s="280" t="s">
        <v>38</v>
      </c>
      <c r="AC510" s="280" t="s">
        <v>37</v>
      </c>
      <c r="AD510" s="281">
        <v>46325</v>
      </c>
      <c r="AE510" s="280" t="s">
        <v>39</v>
      </c>
    </row>
    <row r="511" spans="1:31">
      <c r="A511" s="3" t="s">
        <v>39</v>
      </c>
      <c r="B511" s="3">
        <v>7</v>
      </c>
      <c r="C511" s="3">
        <v>10</v>
      </c>
      <c r="D511" s="290" t="s">
        <v>328</v>
      </c>
      <c r="E511" s="469" t="s">
        <v>487</v>
      </c>
      <c r="F511" s="104" t="s">
        <v>488</v>
      </c>
      <c r="G511" s="105">
        <v>73</v>
      </c>
      <c r="H511" s="105"/>
      <c r="I511" s="105"/>
      <c r="J511" s="106">
        <v>46356</v>
      </c>
      <c r="K511" s="448">
        <v>172</v>
      </c>
      <c r="L511" s="105" t="s">
        <v>33</v>
      </c>
      <c r="M511" s="109">
        <v>0.9555555555555556</v>
      </c>
      <c r="N511" s="343" t="s">
        <v>2811</v>
      </c>
      <c r="O511" s="292"/>
      <c r="P511" s="110" t="s">
        <v>39</v>
      </c>
      <c r="Q511" s="111">
        <v>46176</v>
      </c>
      <c r="R511" s="112">
        <v>35040</v>
      </c>
      <c r="S511" s="112">
        <v>210240</v>
      </c>
      <c r="T511" s="116">
        <v>693.79200000000003</v>
      </c>
      <c r="U511" s="110">
        <v>2976</v>
      </c>
      <c r="V511" s="110" t="s">
        <v>42</v>
      </c>
      <c r="W511" s="110">
        <v>180</v>
      </c>
      <c r="X511" s="280" t="s">
        <v>37</v>
      </c>
      <c r="Y511" s="280" t="s">
        <v>37</v>
      </c>
      <c r="Z511" s="280" t="s">
        <v>38</v>
      </c>
      <c r="AA511" s="280" t="s">
        <v>38</v>
      </c>
      <c r="AB511" s="280" t="s">
        <v>38</v>
      </c>
      <c r="AC511" s="280" t="s">
        <v>37</v>
      </c>
      <c r="AD511" s="281">
        <v>46326</v>
      </c>
      <c r="AE511" s="280" t="s">
        <v>39</v>
      </c>
    </row>
    <row r="512" spans="1:31">
      <c r="A512" s="3" t="s">
        <v>39</v>
      </c>
      <c r="B512" s="3">
        <v>8</v>
      </c>
      <c r="C512" s="3">
        <v>10</v>
      </c>
      <c r="D512" s="290" t="s">
        <v>333</v>
      </c>
      <c r="E512" s="514" t="s">
        <v>487</v>
      </c>
      <c r="F512" s="104" t="s">
        <v>488</v>
      </c>
      <c r="G512" s="105">
        <v>52</v>
      </c>
      <c r="H512" s="105"/>
      <c r="I512" s="105"/>
      <c r="J512" s="106">
        <v>46357</v>
      </c>
      <c r="K512" s="448">
        <v>173</v>
      </c>
      <c r="L512" s="105" t="s">
        <v>33</v>
      </c>
      <c r="M512" s="109">
        <v>0.96111111111111114</v>
      </c>
      <c r="N512" s="294" t="s">
        <v>2819</v>
      </c>
      <c r="O512" s="292"/>
      <c r="P512" s="110" t="s">
        <v>39</v>
      </c>
      <c r="Q512" s="111">
        <v>46177</v>
      </c>
      <c r="R512" s="112">
        <v>24960</v>
      </c>
      <c r="S512" s="112">
        <v>149760</v>
      </c>
      <c r="T512" s="116">
        <v>494.20800000000003</v>
      </c>
      <c r="U512" s="110">
        <v>2976</v>
      </c>
      <c r="V512" s="110" t="s">
        <v>42</v>
      </c>
      <c r="W512" s="110">
        <v>180</v>
      </c>
      <c r="X512" s="280" t="s">
        <v>37</v>
      </c>
      <c r="Y512" s="280" t="s">
        <v>37</v>
      </c>
      <c r="Z512" s="280" t="s">
        <v>38</v>
      </c>
      <c r="AA512" s="280" t="s">
        <v>38</v>
      </c>
      <c r="AB512" s="280" t="s">
        <v>38</v>
      </c>
      <c r="AC512" s="280" t="s">
        <v>37</v>
      </c>
      <c r="AD512" s="281">
        <v>46327</v>
      </c>
      <c r="AE512" s="280" t="s">
        <v>39</v>
      </c>
    </row>
    <row r="513" spans="1:31">
      <c r="A513" s="3" t="s">
        <v>39</v>
      </c>
      <c r="B513" s="3">
        <v>9</v>
      </c>
      <c r="C513" s="3">
        <v>10</v>
      </c>
      <c r="D513" s="290" t="s">
        <v>2501</v>
      </c>
      <c r="E513" s="483" t="s">
        <v>487</v>
      </c>
      <c r="F513" s="104" t="s">
        <v>488</v>
      </c>
      <c r="G513" s="105">
        <v>52</v>
      </c>
      <c r="H513" s="105"/>
      <c r="I513" s="105"/>
      <c r="J513" s="106">
        <v>46357</v>
      </c>
      <c r="K513" s="448">
        <v>173</v>
      </c>
      <c r="L513" s="105" t="s">
        <v>33</v>
      </c>
      <c r="M513" s="109">
        <v>0.96111111111111114</v>
      </c>
      <c r="N513" s="294"/>
      <c r="O513" s="292"/>
      <c r="P513" s="110" t="s">
        <v>39</v>
      </c>
      <c r="Q513" s="111">
        <v>46177</v>
      </c>
      <c r="R513" s="112">
        <v>24960</v>
      </c>
      <c r="S513" s="112">
        <v>149760</v>
      </c>
      <c r="T513" s="116">
        <v>494.20800000000003</v>
      </c>
      <c r="U513" s="110">
        <v>2976</v>
      </c>
      <c r="V513" s="110" t="s">
        <v>42</v>
      </c>
      <c r="W513" s="110">
        <v>180</v>
      </c>
      <c r="X513" s="280" t="s">
        <v>37</v>
      </c>
      <c r="Y513" s="280" t="s">
        <v>37</v>
      </c>
      <c r="Z513" s="280" t="s">
        <v>38</v>
      </c>
      <c r="AA513" s="280" t="s">
        <v>38</v>
      </c>
      <c r="AB513" s="280" t="s">
        <v>38</v>
      </c>
      <c r="AC513" s="280" t="s">
        <v>37</v>
      </c>
      <c r="AD513" s="281">
        <v>46327</v>
      </c>
      <c r="AE513" s="280" t="s">
        <v>39</v>
      </c>
    </row>
    <row r="514" spans="1:31">
      <c r="A514" s="3" t="s">
        <v>39</v>
      </c>
      <c r="B514" s="3">
        <v>10</v>
      </c>
      <c r="C514" s="3">
        <v>10</v>
      </c>
      <c r="D514" s="290" t="s">
        <v>325</v>
      </c>
      <c r="E514" s="291" t="s">
        <v>487</v>
      </c>
      <c r="F514" s="104" t="s">
        <v>488</v>
      </c>
      <c r="G514" s="105">
        <v>61</v>
      </c>
      <c r="H514" s="105">
        <v>129</v>
      </c>
      <c r="I514" s="105"/>
      <c r="J514" s="106">
        <v>46357</v>
      </c>
      <c r="K514" s="448">
        <v>173</v>
      </c>
      <c r="L514" s="105" t="s">
        <v>33</v>
      </c>
      <c r="M514" s="109">
        <v>0.96111111111111114</v>
      </c>
      <c r="N514" s="343"/>
      <c r="O514" s="468"/>
      <c r="P514" s="110" t="s">
        <v>39</v>
      </c>
      <c r="Q514" s="111">
        <v>46177</v>
      </c>
      <c r="R514" s="112">
        <v>29409</v>
      </c>
      <c r="S514" s="112">
        <v>176454</v>
      </c>
      <c r="T514" s="116">
        <v>582.29819999999995</v>
      </c>
      <c r="U514" s="110">
        <v>2976</v>
      </c>
      <c r="V514" s="110" t="s">
        <v>42</v>
      </c>
      <c r="W514" s="110">
        <v>180</v>
      </c>
      <c r="X514" s="280" t="s">
        <v>37</v>
      </c>
      <c r="Y514" s="280" t="s">
        <v>37</v>
      </c>
      <c r="Z514" s="280" t="s">
        <v>38</v>
      </c>
      <c r="AA514" s="280" t="s">
        <v>38</v>
      </c>
      <c r="AB514" s="280" t="s">
        <v>38</v>
      </c>
      <c r="AC514" s="280" t="s">
        <v>37</v>
      </c>
      <c r="AD514" s="281">
        <v>46327</v>
      </c>
      <c r="AE514" s="280" t="s">
        <v>39</v>
      </c>
    </row>
    <row r="515" spans="1:31">
      <c r="A515" s="3">
        <v>1</v>
      </c>
      <c r="B515" s="3">
        <v>1</v>
      </c>
      <c r="C515" s="3">
        <v>20</v>
      </c>
      <c r="D515" s="290" t="s">
        <v>61</v>
      </c>
      <c r="E515" s="476" t="s">
        <v>494</v>
      </c>
      <c r="F515" s="104" t="s">
        <v>495</v>
      </c>
      <c r="G515" s="105"/>
      <c r="H515" s="105">
        <v>2</v>
      </c>
      <c r="I515" s="105"/>
      <c r="J515" s="266">
        <v>46229</v>
      </c>
      <c r="K515" s="448">
        <v>45</v>
      </c>
      <c r="L515" s="105" t="s">
        <v>215</v>
      </c>
      <c r="M515" s="109">
        <v>0.75</v>
      </c>
      <c r="N515" s="343" t="s">
        <v>2838</v>
      </c>
      <c r="O515" s="460" t="s">
        <v>34</v>
      </c>
      <c r="P515" s="110" t="s">
        <v>35</v>
      </c>
      <c r="Q515" s="111">
        <v>46169</v>
      </c>
      <c r="R515" s="112">
        <v>2</v>
      </c>
      <c r="S515" s="112">
        <v>2</v>
      </c>
      <c r="T515" s="116">
        <v>5.9999999999999995E-4</v>
      </c>
      <c r="U515" s="110">
        <v>31</v>
      </c>
      <c r="V515" s="110" t="s">
        <v>354</v>
      </c>
      <c r="W515" s="110">
        <v>60</v>
      </c>
      <c r="X515" s="280" t="s">
        <v>37</v>
      </c>
      <c r="Y515" s="280" t="s">
        <v>37</v>
      </c>
      <c r="Z515" s="280" t="s">
        <v>38</v>
      </c>
      <c r="AA515" s="280" t="s">
        <v>38</v>
      </c>
      <c r="AB515" s="280" t="s">
        <v>38</v>
      </c>
      <c r="AC515" s="280" t="s">
        <v>37</v>
      </c>
      <c r="AD515" s="281">
        <v>46214</v>
      </c>
      <c r="AE515" s="280" t="s">
        <v>39</v>
      </c>
    </row>
    <row r="516" spans="1:31">
      <c r="A516" s="3">
        <v>1</v>
      </c>
      <c r="B516" s="3">
        <v>2</v>
      </c>
      <c r="C516" s="3">
        <v>20</v>
      </c>
      <c r="D516" s="290" t="s">
        <v>641</v>
      </c>
      <c r="E516" s="291" t="s">
        <v>494</v>
      </c>
      <c r="F516" s="104" t="s">
        <v>495</v>
      </c>
      <c r="G516" s="105">
        <v>52</v>
      </c>
      <c r="H516" s="105"/>
      <c r="I516" s="105"/>
      <c r="J516" s="106">
        <v>46242</v>
      </c>
      <c r="K516" s="448">
        <v>58</v>
      </c>
      <c r="L516" s="105" t="s">
        <v>215</v>
      </c>
      <c r="M516" s="109">
        <v>0.96666666666666667</v>
      </c>
      <c r="N516" s="294" t="s">
        <v>2842</v>
      </c>
      <c r="O516" s="292" t="s">
        <v>377</v>
      </c>
      <c r="P516" s="110" t="s">
        <v>35</v>
      </c>
      <c r="Q516" s="111">
        <v>46182</v>
      </c>
      <c r="R516" s="112">
        <v>468</v>
      </c>
      <c r="S516" s="112">
        <v>468</v>
      </c>
      <c r="T516" s="116">
        <v>0.1404</v>
      </c>
      <c r="U516" s="110">
        <v>31</v>
      </c>
      <c r="V516" s="110" t="s">
        <v>354</v>
      </c>
      <c r="W516" s="110">
        <v>60</v>
      </c>
      <c r="X516" s="280" t="s">
        <v>37</v>
      </c>
      <c r="Y516" s="280" t="s">
        <v>37</v>
      </c>
      <c r="Z516" s="280" t="s">
        <v>38</v>
      </c>
      <c r="AA516" s="280" t="s">
        <v>38</v>
      </c>
      <c r="AB516" s="280" t="s">
        <v>38</v>
      </c>
      <c r="AC516" s="280" t="s">
        <v>37</v>
      </c>
      <c r="AD516" s="281">
        <v>46227</v>
      </c>
      <c r="AE516" s="280" t="s">
        <v>39</v>
      </c>
    </row>
    <row r="517" spans="1:31">
      <c r="A517" s="3" t="s">
        <v>39</v>
      </c>
      <c r="B517" s="3">
        <v>3</v>
      </c>
      <c r="C517" s="3">
        <v>20</v>
      </c>
      <c r="D517" s="290" t="s">
        <v>631</v>
      </c>
      <c r="E517" s="291" t="s">
        <v>494</v>
      </c>
      <c r="F517" s="104" t="s">
        <v>495</v>
      </c>
      <c r="G517" s="105">
        <v>28</v>
      </c>
      <c r="H517" s="105"/>
      <c r="I517" s="105"/>
      <c r="J517" s="106">
        <v>46243</v>
      </c>
      <c r="K517" s="448">
        <v>59</v>
      </c>
      <c r="L517" s="105" t="s">
        <v>215</v>
      </c>
      <c r="M517" s="109">
        <v>0.98333333333333328</v>
      </c>
      <c r="N517" s="343"/>
      <c r="O517" s="292" t="s">
        <v>377</v>
      </c>
      <c r="P517" s="110" t="s">
        <v>35</v>
      </c>
      <c r="Q517" s="111">
        <v>46183</v>
      </c>
      <c r="R517" s="112">
        <v>252</v>
      </c>
      <c r="S517" s="112">
        <v>252</v>
      </c>
      <c r="T517" s="116">
        <v>7.5600000000000001E-2</v>
      </c>
      <c r="U517" s="110">
        <v>31</v>
      </c>
      <c r="V517" s="110" t="s">
        <v>354</v>
      </c>
      <c r="W517" s="110">
        <v>60</v>
      </c>
      <c r="X517" s="280" t="s">
        <v>37</v>
      </c>
      <c r="Y517" s="280" t="s">
        <v>37</v>
      </c>
      <c r="Z517" s="280" t="s">
        <v>38</v>
      </c>
      <c r="AA517" s="280" t="s">
        <v>38</v>
      </c>
      <c r="AB517" s="280" t="s">
        <v>38</v>
      </c>
      <c r="AC517" s="280" t="s">
        <v>37</v>
      </c>
      <c r="AD517" s="281">
        <v>46228</v>
      </c>
      <c r="AE517" s="280" t="s">
        <v>39</v>
      </c>
    </row>
    <row r="518" spans="1:31">
      <c r="A518" s="3" t="s">
        <v>39</v>
      </c>
      <c r="B518" s="3">
        <v>4</v>
      </c>
      <c r="C518" s="3">
        <v>20</v>
      </c>
      <c r="D518" s="290" t="s">
        <v>641</v>
      </c>
      <c r="E518" s="291" t="s">
        <v>494</v>
      </c>
      <c r="F518" s="104" t="s">
        <v>495</v>
      </c>
      <c r="G518" s="105">
        <v>52</v>
      </c>
      <c r="H518" s="105"/>
      <c r="I518" s="105"/>
      <c r="J518" s="106">
        <v>46243</v>
      </c>
      <c r="K518" s="448">
        <v>59</v>
      </c>
      <c r="L518" s="105" t="s">
        <v>215</v>
      </c>
      <c r="M518" s="109">
        <v>0.98333333333333328</v>
      </c>
      <c r="N518" s="294"/>
      <c r="O518" s="292" t="s">
        <v>377</v>
      </c>
      <c r="P518" s="110" t="s">
        <v>35</v>
      </c>
      <c r="Q518" s="111">
        <v>46183</v>
      </c>
      <c r="R518" s="112">
        <v>468</v>
      </c>
      <c r="S518" s="112">
        <v>468</v>
      </c>
      <c r="T518" s="116">
        <v>0.1404</v>
      </c>
      <c r="U518" s="110">
        <v>31</v>
      </c>
      <c r="V518" s="110" t="s">
        <v>354</v>
      </c>
      <c r="W518" s="110">
        <v>60</v>
      </c>
      <c r="X518" s="280" t="s">
        <v>37</v>
      </c>
      <c r="Y518" s="280" t="s">
        <v>37</v>
      </c>
      <c r="Z518" s="280" t="s">
        <v>38</v>
      </c>
      <c r="AA518" s="280" t="s">
        <v>38</v>
      </c>
      <c r="AB518" s="280" t="s">
        <v>38</v>
      </c>
      <c r="AC518" s="280" t="s">
        <v>37</v>
      </c>
      <c r="AD518" s="281">
        <v>46228</v>
      </c>
      <c r="AE518" s="280" t="s">
        <v>39</v>
      </c>
    </row>
    <row r="519" spans="1:31">
      <c r="A519" s="3">
        <v>1</v>
      </c>
      <c r="B519" s="3">
        <v>1</v>
      </c>
      <c r="C519" s="3">
        <v>10</v>
      </c>
      <c r="D519" s="290" t="s">
        <v>500</v>
      </c>
      <c r="E519" s="303" t="s">
        <v>498</v>
      </c>
      <c r="F519" s="104" t="s">
        <v>499</v>
      </c>
      <c r="G519" s="105">
        <v>108</v>
      </c>
      <c r="H519" s="105"/>
      <c r="I519" s="105"/>
      <c r="J519" s="106">
        <v>46359</v>
      </c>
      <c r="K519" s="448">
        <v>175</v>
      </c>
      <c r="L519" s="105" t="s">
        <v>33</v>
      </c>
      <c r="M519" s="109">
        <v>0.97222222222222221</v>
      </c>
      <c r="N519" s="294" t="s">
        <v>2819</v>
      </c>
      <c r="O519" s="460"/>
      <c r="P519" s="110" t="s">
        <v>39</v>
      </c>
      <c r="Q519" s="111">
        <v>46179</v>
      </c>
      <c r="R519" s="112">
        <v>4860</v>
      </c>
      <c r="S519" s="112">
        <v>145800</v>
      </c>
      <c r="T519" s="116">
        <v>481.14</v>
      </c>
      <c r="U519" s="110">
        <v>3128</v>
      </c>
      <c r="V519" s="110" t="s">
        <v>46</v>
      </c>
      <c r="W519" s="110">
        <v>180</v>
      </c>
      <c r="X519" s="280" t="s">
        <v>37</v>
      </c>
      <c r="Y519" s="280" t="s">
        <v>37</v>
      </c>
      <c r="Z519" s="280" t="s">
        <v>38</v>
      </c>
      <c r="AA519" s="280" t="s">
        <v>38</v>
      </c>
      <c r="AB519" s="280" t="s">
        <v>38</v>
      </c>
      <c r="AC519" s="280" t="s">
        <v>37</v>
      </c>
      <c r="AD519" s="281">
        <v>46329</v>
      </c>
      <c r="AE519" s="280" t="s">
        <v>39</v>
      </c>
    </row>
    <row r="520" spans="1:31">
      <c r="A520" s="3">
        <v>1</v>
      </c>
      <c r="B520" s="3">
        <v>2</v>
      </c>
      <c r="C520" s="3">
        <v>10</v>
      </c>
      <c r="D520" s="290" t="s">
        <v>2598</v>
      </c>
      <c r="E520" s="486" t="s">
        <v>498</v>
      </c>
      <c r="F520" s="104" t="s">
        <v>499</v>
      </c>
      <c r="G520" s="105">
        <v>9</v>
      </c>
      <c r="H520" s="105"/>
      <c r="I520" s="105"/>
      <c r="J520" s="106">
        <v>46359</v>
      </c>
      <c r="K520" s="448">
        <v>175</v>
      </c>
      <c r="L520" s="105" t="s">
        <v>33</v>
      </c>
      <c r="M520" s="109">
        <v>0.97222222222222221</v>
      </c>
      <c r="N520" s="308"/>
      <c r="O520" s="292"/>
      <c r="P520" s="110" t="s">
        <v>39</v>
      </c>
      <c r="Q520" s="111">
        <v>46179</v>
      </c>
      <c r="R520" s="112">
        <v>405</v>
      </c>
      <c r="S520" s="112">
        <v>12150</v>
      </c>
      <c r="T520" s="116">
        <v>40.094999999999999</v>
      </c>
      <c r="U520" s="110">
        <v>3128</v>
      </c>
      <c r="V520" s="110" t="s">
        <v>46</v>
      </c>
      <c r="W520" s="110">
        <v>180</v>
      </c>
      <c r="X520" s="280" t="s">
        <v>37</v>
      </c>
      <c r="Y520" s="280" t="s">
        <v>37</v>
      </c>
      <c r="Z520" s="280" t="s">
        <v>38</v>
      </c>
      <c r="AA520" s="280" t="s">
        <v>38</v>
      </c>
      <c r="AB520" s="280" t="s">
        <v>38</v>
      </c>
      <c r="AC520" s="280" t="s">
        <v>37</v>
      </c>
      <c r="AD520" s="281">
        <v>46329</v>
      </c>
      <c r="AE520" s="280" t="s">
        <v>39</v>
      </c>
    </row>
    <row r="521" spans="1:31">
      <c r="A521" s="3" t="s">
        <v>39</v>
      </c>
      <c r="B521" s="3">
        <v>3</v>
      </c>
      <c r="C521" s="3">
        <v>10</v>
      </c>
      <c r="D521" s="290" t="s">
        <v>2603</v>
      </c>
      <c r="E521" s="486" t="s">
        <v>498</v>
      </c>
      <c r="F521" s="104" t="s">
        <v>499</v>
      </c>
      <c r="G521" s="105">
        <v>42</v>
      </c>
      <c r="H521" s="105"/>
      <c r="I521" s="105"/>
      <c r="J521" s="106">
        <v>46359</v>
      </c>
      <c r="K521" s="448">
        <v>175</v>
      </c>
      <c r="L521" s="105" t="s">
        <v>33</v>
      </c>
      <c r="M521" s="109">
        <v>0.97222222222222221</v>
      </c>
      <c r="N521" s="308" t="s">
        <v>2819</v>
      </c>
      <c r="O521" s="292"/>
      <c r="P521" s="110" t="s">
        <v>39</v>
      </c>
      <c r="Q521" s="111">
        <v>46179</v>
      </c>
      <c r="R521" s="112">
        <v>1890</v>
      </c>
      <c r="S521" s="112">
        <v>56700</v>
      </c>
      <c r="T521" s="116">
        <v>187.11</v>
      </c>
      <c r="U521" s="110">
        <v>3128</v>
      </c>
      <c r="V521" s="110" t="s">
        <v>46</v>
      </c>
      <c r="W521" s="110">
        <v>180</v>
      </c>
      <c r="X521" s="280" t="s">
        <v>37</v>
      </c>
      <c r="Y521" s="280" t="s">
        <v>37</v>
      </c>
      <c r="Z521" s="280" t="s">
        <v>38</v>
      </c>
      <c r="AA521" s="280" t="s">
        <v>38</v>
      </c>
      <c r="AB521" s="280" t="s">
        <v>38</v>
      </c>
      <c r="AC521" s="280" t="s">
        <v>37</v>
      </c>
      <c r="AD521" s="281">
        <v>46329</v>
      </c>
      <c r="AE521" s="280" t="s">
        <v>39</v>
      </c>
    </row>
    <row r="522" spans="1:31">
      <c r="A522" s="3" t="s">
        <v>39</v>
      </c>
      <c r="B522" s="3">
        <v>4</v>
      </c>
      <c r="C522" s="3">
        <v>10</v>
      </c>
      <c r="D522" s="290" t="s">
        <v>2608</v>
      </c>
      <c r="E522" s="486" t="s">
        <v>498</v>
      </c>
      <c r="F522" s="104" t="s">
        <v>499</v>
      </c>
      <c r="G522" s="105">
        <v>30</v>
      </c>
      <c r="H522" s="105"/>
      <c r="I522" s="105"/>
      <c r="J522" s="106">
        <v>46359</v>
      </c>
      <c r="K522" s="448">
        <v>175</v>
      </c>
      <c r="L522" s="105" t="s">
        <v>33</v>
      </c>
      <c r="M522" s="109">
        <v>0.97222222222222221</v>
      </c>
      <c r="N522" s="308"/>
      <c r="O522" s="292"/>
      <c r="P522" s="110" t="s">
        <v>39</v>
      </c>
      <c r="Q522" s="111">
        <v>46179</v>
      </c>
      <c r="R522" s="112">
        <v>1350</v>
      </c>
      <c r="S522" s="112">
        <v>40500</v>
      </c>
      <c r="T522" s="116">
        <v>133.65</v>
      </c>
      <c r="U522" s="110">
        <v>3128</v>
      </c>
      <c r="V522" s="110" t="s">
        <v>46</v>
      </c>
      <c r="W522" s="110">
        <v>180</v>
      </c>
      <c r="X522" s="280" t="s">
        <v>37</v>
      </c>
      <c r="Y522" s="280" t="s">
        <v>37</v>
      </c>
      <c r="Z522" s="280" t="s">
        <v>38</v>
      </c>
      <c r="AA522" s="280" t="s">
        <v>38</v>
      </c>
      <c r="AB522" s="280" t="s">
        <v>38</v>
      </c>
      <c r="AC522" s="280" t="s">
        <v>37</v>
      </c>
      <c r="AD522" s="281">
        <v>46329</v>
      </c>
      <c r="AE522" s="280" t="s">
        <v>39</v>
      </c>
    </row>
    <row r="523" spans="1:31">
      <c r="A523" s="3" t="s">
        <v>39</v>
      </c>
      <c r="B523" s="3">
        <v>5</v>
      </c>
      <c r="C523" s="3">
        <v>20</v>
      </c>
      <c r="D523" s="290" t="s">
        <v>726</v>
      </c>
      <c r="E523" s="291" t="s">
        <v>498</v>
      </c>
      <c r="F523" s="104" t="s">
        <v>499</v>
      </c>
      <c r="G523" s="105">
        <v>14</v>
      </c>
      <c r="H523" s="105"/>
      <c r="I523" s="105"/>
      <c r="J523" s="106">
        <v>46360</v>
      </c>
      <c r="K523" s="448">
        <v>176</v>
      </c>
      <c r="L523" s="105" t="s">
        <v>33</v>
      </c>
      <c r="M523" s="109">
        <v>0.97777777777777775</v>
      </c>
      <c r="N523" s="308"/>
      <c r="O523" s="105" t="s">
        <v>67</v>
      </c>
      <c r="P523" s="110" t="s">
        <v>35</v>
      </c>
      <c r="Q523" s="111">
        <v>46180</v>
      </c>
      <c r="R523" s="112">
        <v>630</v>
      </c>
      <c r="S523" s="112">
        <v>18900</v>
      </c>
      <c r="T523" s="116">
        <v>62.37</v>
      </c>
      <c r="U523" s="110">
        <v>3128</v>
      </c>
      <c r="V523" s="110" t="s">
        <v>46</v>
      </c>
      <c r="W523" s="110">
        <v>180</v>
      </c>
      <c r="X523" s="280" t="s">
        <v>37</v>
      </c>
      <c r="Y523" s="280" t="s">
        <v>37</v>
      </c>
      <c r="Z523" s="280" t="s">
        <v>38</v>
      </c>
      <c r="AA523" s="280" t="s">
        <v>38</v>
      </c>
      <c r="AB523" s="280" t="s">
        <v>38</v>
      </c>
      <c r="AC523" s="280" t="s">
        <v>37</v>
      </c>
      <c r="AD523" s="281">
        <v>46330</v>
      </c>
      <c r="AE523" s="280" t="s">
        <v>39</v>
      </c>
    </row>
    <row r="524" spans="1:31">
      <c r="A524" s="3" t="s">
        <v>39</v>
      </c>
      <c r="B524" s="3">
        <v>6</v>
      </c>
      <c r="C524" s="3">
        <v>10</v>
      </c>
      <c r="D524" s="290" t="s">
        <v>2614</v>
      </c>
      <c r="E524" s="303" t="s">
        <v>498</v>
      </c>
      <c r="F524" s="104" t="s">
        <v>499</v>
      </c>
      <c r="G524" s="105">
        <v>4</v>
      </c>
      <c r="H524" s="105"/>
      <c r="I524" s="105"/>
      <c r="J524" s="272">
        <v>46360</v>
      </c>
      <c r="K524" s="448">
        <v>176</v>
      </c>
      <c r="L524" s="105" t="s">
        <v>33</v>
      </c>
      <c r="M524" s="109">
        <v>0.97777777777777775</v>
      </c>
      <c r="N524" s="308" t="s">
        <v>2819</v>
      </c>
      <c r="O524" s="292"/>
      <c r="P524" s="110" t="s">
        <v>39</v>
      </c>
      <c r="Q524" s="111">
        <v>46180</v>
      </c>
      <c r="R524" s="112">
        <v>180</v>
      </c>
      <c r="S524" s="112">
        <v>5400</v>
      </c>
      <c r="T524" s="116">
        <v>17.82</v>
      </c>
      <c r="U524" s="110">
        <v>3128</v>
      </c>
      <c r="V524" s="110" t="s">
        <v>46</v>
      </c>
      <c r="W524" s="110">
        <v>180</v>
      </c>
      <c r="X524" s="280" t="s">
        <v>37</v>
      </c>
      <c r="Y524" s="280" t="s">
        <v>37</v>
      </c>
      <c r="Z524" s="280" t="s">
        <v>38</v>
      </c>
      <c r="AA524" s="280" t="s">
        <v>38</v>
      </c>
      <c r="AB524" s="280" t="s">
        <v>38</v>
      </c>
      <c r="AC524" s="280" t="s">
        <v>37</v>
      </c>
      <c r="AD524" s="281">
        <v>46330</v>
      </c>
      <c r="AE524" s="280" t="s">
        <v>39</v>
      </c>
    </row>
    <row r="525" spans="1:31">
      <c r="A525" s="3" t="s">
        <v>39</v>
      </c>
      <c r="B525" s="3">
        <v>7</v>
      </c>
      <c r="C525" s="3">
        <v>10</v>
      </c>
      <c r="D525" s="290" t="s">
        <v>534</v>
      </c>
      <c r="E525" s="498" t="s">
        <v>498</v>
      </c>
      <c r="F525" s="104" t="s">
        <v>499</v>
      </c>
      <c r="G525" s="105">
        <v>108</v>
      </c>
      <c r="H525" s="105"/>
      <c r="I525" s="105"/>
      <c r="J525" s="106">
        <v>46361</v>
      </c>
      <c r="K525" s="448">
        <v>177</v>
      </c>
      <c r="L525" s="105" t="s">
        <v>33</v>
      </c>
      <c r="M525" s="109">
        <v>0.98333333333333328</v>
      </c>
      <c r="N525" s="294"/>
      <c r="O525" s="292"/>
      <c r="P525" s="110" t="s">
        <v>39</v>
      </c>
      <c r="Q525" s="111">
        <v>46181</v>
      </c>
      <c r="R525" s="112">
        <v>4860</v>
      </c>
      <c r="S525" s="112">
        <v>145800</v>
      </c>
      <c r="T525" s="116">
        <v>481.14</v>
      </c>
      <c r="U525" s="110">
        <v>3128</v>
      </c>
      <c r="V525" s="110" t="s">
        <v>46</v>
      </c>
      <c r="W525" s="110">
        <v>180</v>
      </c>
      <c r="X525" s="280" t="s">
        <v>37</v>
      </c>
      <c r="Y525" s="280" t="s">
        <v>37</v>
      </c>
      <c r="Z525" s="280" t="s">
        <v>38</v>
      </c>
      <c r="AA525" s="280" t="s">
        <v>38</v>
      </c>
      <c r="AB525" s="280" t="s">
        <v>38</v>
      </c>
      <c r="AC525" s="280" t="s">
        <v>37</v>
      </c>
      <c r="AD525" s="281">
        <v>46331</v>
      </c>
      <c r="AE525" s="280" t="s">
        <v>39</v>
      </c>
    </row>
    <row r="526" spans="1:31">
      <c r="A526" s="3" t="s">
        <v>39</v>
      </c>
      <c r="B526" s="3">
        <v>8</v>
      </c>
      <c r="C526" s="3">
        <v>10</v>
      </c>
      <c r="D526" s="290" t="s">
        <v>535</v>
      </c>
      <c r="E526" s="498" t="s">
        <v>498</v>
      </c>
      <c r="F526" s="104" t="s">
        <v>499</v>
      </c>
      <c r="G526" s="105">
        <v>108</v>
      </c>
      <c r="H526" s="105"/>
      <c r="I526" s="105"/>
      <c r="J526" s="106">
        <v>46361</v>
      </c>
      <c r="K526" s="448">
        <v>177</v>
      </c>
      <c r="L526" s="105" t="s">
        <v>33</v>
      </c>
      <c r="M526" s="109">
        <v>0.98333333333333328</v>
      </c>
      <c r="N526" s="294"/>
      <c r="O526" s="292"/>
      <c r="P526" s="110" t="s">
        <v>39</v>
      </c>
      <c r="Q526" s="111">
        <v>46181</v>
      </c>
      <c r="R526" s="112">
        <v>4860</v>
      </c>
      <c r="S526" s="112">
        <v>145800</v>
      </c>
      <c r="T526" s="116">
        <v>481.14</v>
      </c>
      <c r="U526" s="110">
        <v>3128</v>
      </c>
      <c r="V526" s="110" t="s">
        <v>46</v>
      </c>
      <c r="W526" s="110">
        <v>180</v>
      </c>
      <c r="X526" s="280" t="s">
        <v>37</v>
      </c>
      <c r="Y526" s="280" t="s">
        <v>37</v>
      </c>
      <c r="Z526" s="280" t="s">
        <v>38</v>
      </c>
      <c r="AA526" s="280" t="s">
        <v>38</v>
      </c>
      <c r="AB526" s="280" t="s">
        <v>38</v>
      </c>
      <c r="AC526" s="280" t="s">
        <v>37</v>
      </c>
      <c r="AD526" s="281">
        <v>46331</v>
      </c>
      <c r="AE526" s="280" t="s">
        <v>39</v>
      </c>
    </row>
    <row r="527" spans="1:31">
      <c r="A527" s="3" t="s">
        <v>39</v>
      </c>
      <c r="B527" s="3">
        <v>9</v>
      </c>
      <c r="C527" s="3">
        <v>20</v>
      </c>
      <c r="D527" s="290" t="s">
        <v>749</v>
      </c>
      <c r="E527" s="303" t="s">
        <v>498</v>
      </c>
      <c r="F527" s="104" t="s">
        <v>499</v>
      </c>
      <c r="G527" s="105">
        <v>100</v>
      </c>
      <c r="H527" s="105"/>
      <c r="I527" s="105"/>
      <c r="J527" s="285">
        <v>46361</v>
      </c>
      <c r="K527" s="448">
        <v>177</v>
      </c>
      <c r="L527" s="105" t="s">
        <v>33</v>
      </c>
      <c r="M527" s="109">
        <v>0.98333333333333328</v>
      </c>
      <c r="N527" s="294" t="s">
        <v>2834</v>
      </c>
      <c r="O527" s="292" t="s">
        <v>34</v>
      </c>
      <c r="P527" s="110" t="s">
        <v>35</v>
      </c>
      <c r="Q527" s="111">
        <v>46181</v>
      </c>
      <c r="R527" s="112">
        <v>4500</v>
      </c>
      <c r="S527" s="112">
        <v>135000</v>
      </c>
      <c r="T527" s="116">
        <v>445.5</v>
      </c>
      <c r="U527" s="110">
        <v>3128</v>
      </c>
      <c r="V527" s="110" t="s">
        <v>46</v>
      </c>
      <c r="W527" s="110">
        <v>180</v>
      </c>
      <c r="X527" s="280" t="s">
        <v>37</v>
      </c>
      <c r="Y527" s="280" t="s">
        <v>37</v>
      </c>
      <c r="Z527" s="280" t="s">
        <v>38</v>
      </c>
      <c r="AA527" s="280" t="s">
        <v>38</v>
      </c>
      <c r="AB527" s="280" t="s">
        <v>38</v>
      </c>
      <c r="AC527" s="280" t="s">
        <v>37</v>
      </c>
      <c r="AD527" s="281">
        <v>46331</v>
      </c>
      <c r="AE527" s="280" t="s">
        <v>39</v>
      </c>
    </row>
    <row r="528" spans="1:31">
      <c r="A528" s="3" t="s">
        <v>39</v>
      </c>
      <c r="B528" s="3">
        <v>10</v>
      </c>
      <c r="C528" s="3">
        <v>20</v>
      </c>
      <c r="D528" s="290" t="s">
        <v>518</v>
      </c>
      <c r="E528" s="303" t="s">
        <v>498</v>
      </c>
      <c r="F528" s="104" t="s">
        <v>499</v>
      </c>
      <c r="G528" s="105">
        <v>100</v>
      </c>
      <c r="H528" s="105"/>
      <c r="I528" s="105"/>
      <c r="J528" s="106">
        <v>46361</v>
      </c>
      <c r="K528" s="448">
        <v>177</v>
      </c>
      <c r="L528" s="105" t="s">
        <v>33</v>
      </c>
      <c r="M528" s="109">
        <v>0.98333333333333328</v>
      </c>
      <c r="N528" s="294" t="s">
        <v>2834</v>
      </c>
      <c r="O528" s="292" t="s">
        <v>34</v>
      </c>
      <c r="P528" s="110" t="s">
        <v>35</v>
      </c>
      <c r="Q528" s="111">
        <v>46181</v>
      </c>
      <c r="R528" s="112">
        <v>4500</v>
      </c>
      <c r="S528" s="112">
        <v>135000</v>
      </c>
      <c r="T528" s="116">
        <v>445.5</v>
      </c>
      <c r="U528" s="110">
        <v>3128</v>
      </c>
      <c r="V528" s="110" t="s">
        <v>46</v>
      </c>
      <c r="W528" s="110">
        <v>180</v>
      </c>
      <c r="X528" s="280" t="s">
        <v>37</v>
      </c>
      <c r="Y528" s="280" t="s">
        <v>37</v>
      </c>
      <c r="Z528" s="280" t="s">
        <v>38</v>
      </c>
      <c r="AA528" s="280" t="s">
        <v>38</v>
      </c>
      <c r="AB528" s="280" t="s">
        <v>38</v>
      </c>
      <c r="AC528" s="280" t="s">
        <v>37</v>
      </c>
      <c r="AD528" s="281">
        <v>46331</v>
      </c>
      <c r="AE528" s="280" t="s">
        <v>39</v>
      </c>
    </row>
    <row r="529" spans="1:31">
      <c r="A529" s="3" t="s">
        <v>39</v>
      </c>
      <c r="B529" s="3">
        <v>11</v>
      </c>
      <c r="C529" s="3">
        <v>10</v>
      </c>
      <c r="D529" s="290" t="s">
        <v>304</v>
      </c>
      <c r="E529" s="306" t="s">
        <v>498</v>
      </c>
      <c r="F529" s="104" t="s">
        <v>499</v>
      </c>
      <c r="G529" s="105">
        <v>48</v>
      </c>
      <c r="H529" s="105"/>
      <c r="I529" s="105"/>
      <c r="J529" s="106">
        <v>46361</v>
      </c>
      <c r="K529" s="448">
        <v>177</v>
      </c>
      <c r="L529" s="105" t="s">
        <v>33</v>
      </c>
      <c r="M529" s="109">
        <v>0.98333333333333328</v>
      </c>
      <c r="N529" s="294" t="s">
        <v>2834</v>
      </c>
      <c r="O529" s="292"/>
      <c r="P529" s="110" t="s">
        <v>39</v>
      </c>
      <c r="Q529" s="111">
        <v>46181</v>
      </c>
      <c r="R529" s="112">
        <v>2160</v>
      </c>
      <c r="S529" s="112">
        <v>64800</v>
      </c>
      <c r="T529" s="116">
        <v>213.84</v>
      </c>
      <c r="U529" s="110">
        <v>3128</v>
      </c>
      <c r="V529" s="110" t="s">
        <v>46</v>
      </c>
      <c r="W529" s="110">
        <v>180</v>
      </c>
      <c r="X529" s="280" t="s">
        <v>37</v>
      </c>
      <c r="Y529" s="280" t="s">
        <v>37</v>
      </c>
      <c r="Z529" s="280" t="s">
        <v>38</v>
      </c>
      <c r="AA529" s="280" t="s">
        <v>38</v>
      </c>
      <c r="AB529" s="280" t="s">
        <v>38</v>
      </c>
      <c r="AC529" s="280" t="s">
        <v>37</v>
      </c>
      <c r="AD529" s="281">
        <v>46331</v>
      </c>
      <c r="AE529" s="280" t="s">
        <v>39</v>
      </c>
    </row>
    <row r="530" spans="1:31">
      <c r="A530" s="3" t="s">
        <v>39</v>
      </c>
      <c r="B530" s="3">
        <v>12</v>
      </c>
      <c r="C530" s="3">
        <v>10</v>
      </c>
      <c r="D530" s="290" t="s">
        <v>305</v>
      </c>
      <c r="E530" s="474" t="s">
        <v>498</v>
      </c>
      <c r="F530" s="104" t="s">
        <v>499</v>
      </c>
      <c r="G530" s="105">
        <v>45</v>
      </c>
      <c r="H530" s="105"/>
      <c r="I530" s="105"/>
      <c r="J530" s="106">
        <v>46361</v>
      </c>
      <c r="K530" s="448">
        <v>177</v>
      </c>
      <c r="L530" s="105" t="s">
        <v>33</v>
      </c>
      <c r="M530" s="109">
        <v>0.98333333333333328</v>
      </c>
      <c r="N530" s="294" t="s">
        <v>2834</v>
      </c>
      <c r="O530" s="292"/>
      <c r="P530" s="110" t="s">
        <v>39</v>
      </c>
      <c r="Q530" s="111">
        <v>46181</v>
      </c>
      <c r="R530" s="112">
        <v>2025</v>
      </c>
      <c r="S530" s="112">
        <v>60750</v>
      </c>
      <c r="T530" s="116">
        <v>200.47499999999999</v>
      </c>
      <c r="U530" s="110">
        <v>3128</v>
      </c>
      <c r="V530" s="110" t="s">
        <v>46</v>
      </c>
      <c r="W530" s="110">
        <v>180</v>
      </c>
      <c r="X530" s="280" t="s">
        <v>37</v>
      </c>
      <c r="Y530" s="280" t="s">
        <v>37</v>
      </c>
      <c r="Z530" s="280" t="s">
        <v>38</v>
      </c>
      <c r="AA530" s="280" t="s">
        <v>38</v>
      </c>
      <c r="AB530" s="280" t="s">
        <v>38</v>
      </c>
      <c r="AC530" s="280" t="s">
        <v>37</v>
      </c>
      <c r="AD530" s="281">
        <v>46331</v>
      </c>
      <c r="AE530" s="280" t="s">
        <v>39</v>
      </c>
    </row>
    <row r="531" spans="1:31">
      <c r="A531" s="3" t="s">
        <v>39</v>
      </c>
      <c r="B531" s="3">
        <v>13</v>
      </c>
      <c r="C531" s="3">
        <v>10</v>
      </c>
      <c r="D531" s="290" t="s">
        <v>504</v>
      </c>
      <c r="E531" s="508" t="s">
        <v>498</v>
      </c>
      <c r="F531" s="104" t="s">
        <v>499</v>
      </c>
      <c r="G531" s="105">
        <v>92</v>
      </c>
      <c r="H531" s="105"/>
      <c r="I531" s="105"/>
      <c r="J531" s="106">
        <v>46362</v>
      </c>
      <c r="K531" s="448">
        <v>178</v>
      </c>
      <c r="L531" s="105" t="s">
        <v>33</v>
      </c>
      <c r="M531" s="109">
        <v>0.98888888888888893</v>
      </c>
      <c r="N531" s="294" t="s">
        <v>2819</v>
      </c>
      <c r="O531" s="509"/>
      <c r="P531" s="110" t="s">
        <v>39</v>
      </c>
      <c r="Q531" s="111">
        <v>46182</v>
      </c>
      <c r="R531" s="112">
        <v>4140</v>
      </c>
      <c r="S531" s="112">
        <v>124200</v>
      </c>
      <c r="T531" s="116">
        <v>409.86</v>
      </c>
      <c r="U531" s="110">
        <v>3128</v>
      </c>
      <c r="V531" s="110" t="s">
        <v>46</v>
      </c>
      <c r="W531" s="110">
        <v>180</v>
      </c>
      <c r="X531" s="280" t="s">
        <v>37</v>
      </c>
      <c r="Y531" s="280" t="s">
        <v>37</v>
      </c>
      <c r="Z531" s="280" t="s">
        <v>38</v>
      </c>
      <c r="AA531" s="280" t="s">
        <v>38</v>
      </c>
      <c r="AB531" s="280" t="s">
        <v>38</v>
      </c>
      <c r="AC531" s="280" t="s">
        <v>37</v>
      </c>
      <c r="AD531" s="281">
        <v>46332</v>
      </c>
      <c r="AE531" s="280" t="s">
        <v>39</v>
      </c>
    </row>
    <row r="532" spans="1:31">
      <c r="A532" s="3" t="s">
        <v>39</v>
      </c>
      <c r="B532" s="3">
        <v>14</v>
      </c>
      <c r="C532" s="3">
        <v>20</v>
      </c>
      <c r="D532" s="290" t="s">
        <v>302</v>
      </c>
      <c r="E532" s="476" t="s">
        <v>498</v>
      </c>
      <c r="F532" s="104" t="s">
        <v>499</v>
      </c>
      <c r="G532" s="105">
        <v>100</v>
      </c>
      <c r="H532" s="105"/>
      <c r="I532" s="105"/>
      <c r="J532" s="106">
        <v>46362</v>
      </c>
      <c r="K532" s="448">
        <v>178</v>
      </c>
      <c r="L532" s="105" t="s">
        <v>33</v>
      </c>
      <c r="M532" s="109">
        <v>0.98888888888888893</v>
      </c>
      <c r="N532" s="294" t="s">
        <v>2819</v>
      </c>
      <c r="O532" s="513" t="s">
        <v>2795</v>
      </c>
      <c r="P532" s="110" t="s">
        <v>35</v>
      </c>
      <c r="Q532" s="111">
        <v>46182</v>
      </c>
      <c r="R532" s="112">
        <v>4500</v>
      </c>
      <c r="S532" s="112">
        <v>135000</v>
      </c>
      <c r="T532" s="116">
        <v>445.5</v>
      </c>
      <c r="U532" s="110">
        <v>3128</v>
      </c>
      <c r="V532" s="110" t="s">
        <v>46</v>
      </c>
      <c r="W532" s="110">
        <v>180</v>
      </c>
      <c r="X532" s="280" t="s">
        <v>37</v>
      </c>
      <c r="Y532" s="280" t="s">
        <v>37</v>
      </c>
      <c r="Z532" s="280" t="s">
        <v>38</v>
      </c>
      <c r="AA532" s="280" t="s">
        <v>38</v>
      </c>
      <c r="AB532" s="280" t="s">
        <v>38</v>
      </c>
      <c r="AC532" s="280" t="s">
        <v>37</v>
      </c>
      <c r="AD532" s="281">
        <v>46332</v>
      </c>
      <c r="AE532" s="280" t="s">
        <v>39</v>
      </c>
    </row>
    <row r="533" spans="1:31">
      <c r="A533" s="3" t="s">
        <v>39</v>
      </c>
      <c r="B533" s="3">
        <v>15</v>
      </c>
      <c r="C533" s="3">
        <v>20</v>
      </c>
      <c r="D533" s="290" t="s">
        <v>303</v>
      </c>
      <c r="E533" s="306" t="s">
        <v>498</v>
      </c>
      <c r="F533" s="104" t="s">
        <v>499</v>
      </c>
      <c r="G533" s="105">
        <v>100</v>
      </c>
      <c r="H533" s="105"/>
      <c r="I533" s="105"/>
      <c r="J533" s="106">
        <v>46362</v>
      </c>
      <c r="K533" s="448">
        <v>178</v>
      </c>
      <c r="L533" s="105" t="s">
        <v>33</v>
      </c>
      <c r="M533" s="109">
        <v>0.98888888888888893</v>
      </c>
      <c r="N533" s="294" t="s">
        <v>2819</v>
      </c>
      <c r="O533" s="513" t="s">
        <v>2795</v>
      </c>
      <c r="P533" s="110" t="s">
        <v>35</v>
      </c>
      <c r="Q533" s="111">
        <v>46182</v>
      </c>
      <c r="R533" s="112">
        <v>4500</v>
      </c>
      <c r="S533" s="112">
        <v>135000</v>
      </c>
      <c r="T533" s="116">
        <v>445.5</v>
      </c>
      <c r="U533" s="110">
        <v>3128</v>
      </c>
      <c r="V533" s="110" t="s">
        <v>46</v>
      </c>
      <c r="W533" s="110">
        <v>180</v>
      </c>
      <c r="X533" s="280" t="s">
        <v>37</v>
      </c>
      <c r="Y533" s="280" t="s">
        <v>37</v>
      </c>
      <c r="Z533" s="280" t="s">
        <v>38</v>
      </c>
      <c r="AA533" s="280" t="s">
        <v>38</v>
      </c>
      <c r="AB533" s="280" t="s">
        <v>38</v>
      </c>
      <c r="AC533" s="280" t="s">
        <v>37</v>
      </c>
      <c r="AD533" s="281">
        <v>46332</v>
      </c>
      <c r="AE533" s="280" t="s">
        <v>39</v>
      </c>
    </row>
    <row r="534" spans="1:31">
      <c r="A534" s="3" t="s">
        <v>39</v>
      </c>
      <c r="B534" s="3">
        <v>16</v>
      </c>
      <c r="C534" s="3">
        <v>10</v>
      </c>
      <c r="D534" s="290" t="s">
        <v>2585</v>
      </c>
      <c r="E534" s="514" t="s">
        <v>498</v>
      </c>
      <c r="F534" s="104" t="s">
        <v>499</v>
      </c>
      <c r="G534" s="105">
        <v>38</v>
      </c>
      <c r="H534" s="105"/>
      <c r="I534" s="105"/>
      <c r="J534" s="106">
        <v>46362</v>
      </c>
      <c r="K534" s="448">
        <v>178</v>
      </c>
      <c r="L534" s="105" t="s">
        <v>33</v>
      </c>
      <c r="M534" s="109">
        <v>0.98888888888888893</v>
      </c>
      <c r="N534" s="308"/>
      <c r="O534" s="292"/>
      <c r="P534" s="110" t="s">
        <v>39</v>
      </c>
      <c r="Q534" s="111">
        <v>46182</v>
      </c>
      <c r="R534" s="112">
        <v>1710</v>
      </c>
      <c r="S534" s="112">
        <v>51300</v>
      </c>
      <c r="T534" s="116">
        <v>169.29</v>
      </c>
      <c r="U534" s="110">
        <v>3128</v>
      </c>
      <c r="V534" s="110" t="s">
        <v>46</v>
      </c>
      <c r="W534" s="110">
        <v>180</v>
      </c>
      <c r="X534" s="280" t="s">
        <v>37</v>
      </c>
      <c r="Y534" s="280" t="s">
        <v>37</v>
      </c>
      <c r="Z534" s="280" t="s">
        <v>38</v>
      </c>
      <c r="AA534" s="280" t="s">
        <v>38</v>
      </c>
      <c r="AB534" s="280" t="s">
        <v>38</v>
      </c>
      <c r="AC534" s="280" t="s">
        <v>37</v>
      </c>
      <c r="AD534" s="281">
        <v>46332</v>
      </c>
      <c r="AE534" s="280" t="s">
        <v>39</v>
      </c>
    </row>
    <row r="535" spans="1:31">
      <c r="A535" s="3" t="s">
        <v>39</v>
      </c>
      <c r="B535" s="3">
        <v>17</v>
      </c>
      <c r="C535" s="3">
        <v>10</v>
      </c>
      <c r="D535" s="290" t="s">
        <v>2586</v>
      </c>
      <c r="E535" s="486" t="s">
        <v>498</v>
      </c>
      <c r="F535" s="104" t="s">
        <v>499</v>
      </c>
      <c r="G535" s="105">
        <v>40</v>
      </c>
      <c r="H535" s="105"/>
      <c r="I535" s="105"/>
      <c r="J535" s="106">
        <v>46362</v>
      </c>
      <c r="K535" s="448">
        <v>178</v>
      </c>
      <c r="L535" s="105" t="s">
        <v>33</v>
      </c>
      <c r="M535" s="109">
        <v>0.98888888888888893</v>
      </c>
      <c r="N535" s="308"/>
      <c r="O535" s="292"/>
      <c r="P535" s="110" t="s">
        <v>39</v>
      </c>
      <c r="Q535" s="111">
        <v>46182</v>
      </c>
      <c r="R535" s="112">
        <v>1800</v>
      </c>
      <c r="S535" s="112">
        <v>54000</v>
      </c>
      <c r="T535" s="116">
        <v>178.2</v>
      </c>
      <c r="U535" s="110">
        <v>3128</v>
      </c>
      <c r="V535" s="110" t="s">
        <v>46</v>
      </c>
      <c r="W535" s="110">
        <v>180</v>
      </c>
      <c r="X535" s="280" t="s">
        <v>37</v>
      </c>
      <c r="Y535" s="280" t="s">
        <v>37</v>
      </c>
      <c r="Z535" s="280" t="s">
        <v>38</v>
      </c>
      <c r="AA535" s="280" t="s">
        <v>38</v>
      </c>
      <c r="AB535" s="280" t="s">
        <v>38</v>
      </c>
      <c r="AC535" s="280" t="s">
        <v>37</v>
      </c>
      <c r="AD535" s="281">
        <v>46332</v>
      </c>
      <c r="AE535" s="280" t="s">
        <v>39</v>
      </c>
    </row>
    <row r="536" spans="1:31">
      <c r="A536" s="3" t="s">
        <v>39</v>
      </c>
      <c r="B536" s="3">
        <v>18</v>
      </c>
      <c r="C536" s="3">
        <v>10</v>
      </c>
      <c r="D536" s="290" t="s">
        <v>2592</v>
      </c>
      <c r="E536" s="311" t="s">
        <v>498</v>
      </c>
      <c r="F536" s="104" t="s">
        <v>499</v>
      </c>
      <c r="G536" s="105">
        <v>42</v>
      </c>
      <c r="H536" s="105"/>
      <c r="I536" s="105"/>
      <c r="J536" s="106">
        <v>46362</v>
      </c>
      <c r="K536" s="448">
        <v>178</v>
      </c>
      <c r="L536" s="105" t="s">
        <v>33</v>
      </c>
      <c r="M536" s="109">
        <v>0.98888888888888893</v>
      </c>
      <c r="N536" s="308" t="s">
        <v>2819</v>
      </c>
      <c r="O536" s="292"/>
      <c r="P536" s="110" t="s">
        <v>39</v>
      </c>
      <c r="Q536" s="111">
        <v>46182</v>
      </c>
      <c r="R536" s="112">
        <v>1890</v>
      </c>
      <c r="S536" s="112">
        <v>56700</v>
      </c>
      <c r="T536" s="116">
        <v>187.11</v>
      </c>
      <c r="U536" s="110">
        <v>3128</v>
      </c>
      <c r="V536" s="110" t="s">
        <v>46</v>
      </c>
      <c r="W536" s="110">
        <v>180</v>
      </c>
      <c r="X536" s="280" t="s">
        <v>37</v>
      </c>
      <c r="Y536" s="280" t="s">
        <v>37</v>
      </c>
      <c r="Z536" s="280" t="s">
        <v>38</v>
      </c>
      <c r="AA536" s="280" t="s">
        <v>38</v>
      </c>
      <c r="AB536" s="280" t="s">
        <v>38</v>
      </c>
      <c r="AC536" s="280" t="s">
        <v>37</v>
      </c>
      <c r="AD536" s="281">
        <v>46332</v>
      </c>
      <c r="AE536" s="280" t="s">
        <v>39</v>
      </c>
    </row>
    <row r="537" spans="1:31">
      <c r="A537" s="3" t="s">
        <v>39</v>
      </c>
      <c r="B537" s="3">
        <v>19</v>
      </c>
      <c r="C537" s="3">
        <v>10</v>
      </c>
      <c r="D537" s="290" t="s">
        <v>2593</v>
      </c>
      <c r="E537" s="296" t="s">
        <v>498</v>
      </c>
      <c r="F537" s="104" t="s">
        <v>499</v>
      </c>
      <c r="G537" s="105">
        <v>42</v>
      </c>
      <c r="H537" s="105"/>
      <c r="I537" s="105"/>
      <c r="J537" s="106">
        <v>46362</v>
      </c>
      <c r="K537" s="448">
        <v>178</v>
      </c>
      <c r="L537" s="105" t="s">
        <v>33</v>
      </c>
      <c r="M537" s="109">
        <v>0.98888888888888893</v>
      </c>
      <c r="N537" s="308" t="s">
        <v>2819</v>
      </c>
      <c r="O537" s="292"/>
      <c r="P537" s="110" t="s">
        <v>39</v>
      </c>
      <c r="Q537" s="111">
        <v>46182</v>
      </c>
      <c r="R537" s="112">
        <v>1890</v>
      </c>
      <c r="S537" s="112">
        <v>56700</v>
      </c>
      <c r="T537" s="116">
        <v>187.11</v>
      </c>
      <c r="U537" s="110">
        <v>3128</v>
      </c>
      <c r="V537" s="110" t="s">
        <v>46</v>
      </c>
      <c r="W537" s="110">
        <v>180</v>
      </c>
      <c r="X537" s="280" t="s">
        <v>37</v>
      </c>
      <c r="Y537" s="280" t="s">
        <v>37</v>
      </c>
      <c r="Z537" s="280" t="s">
        <v>38</v>
      </c>
      <c r="AA537" s="280" t="s">
        <v>38</v>
      </c>
      <c r="AB537" s="280" t="s">
        <v>38</v>
      </c>
      <c r="AC537" s="280" t="s">
        <v>37</v>
      </c>
      <c r="AD537" s="281">
        <v>46332</v>
      </c>
      <c r="AE537" s="280" t="s">
        <v>39</v>
      </c>
    </row>
    <row r="538" spans="1:31">
      <c r="A538" s="3" t="s">
        <v>39</v>
      </c>
      <c r="B538" s="3">
        <v>20</v>
      </c>
      <c r="C538" s="3">
        <v>10</v>
      </c>
      <c r="D538" s="290" t="s">
        <v>2610</v>
      </c>
      <c r="E538" s="296" t="s">
        <v>498</v>
      </c>
      <c r="F538" s="104" t="s">
        <v>499</v>
      </c>
      <c r="G538" s="105">
        <v>42</v>
      </c>
      <c r="H538" s="105"/>
      <c r="I538" s="105"/>
      <c r="J538" s="106">
        <v>46362</v>
      </c>
      <c r="K538" s="448">
        <v>178</v>
      </c>
      <c r="L538" s="105" t="s">
        <v>33</v>
      </c>
      <c r="M538" s="109">
        <v>0.98888888888888893</v>
      </c>
      <c r="N538" s="308" t="s">
        <v>2819</v>
      </c>
      <c r="O538" s="292"/>
      <c r="P538" s="110" t="s">
        <v>39</v>
      </c>
      <c r="Q538" s="111">
        <v>46182</v>
      </c>
      <c r="R538" s="112">
        <v>1890</v>
      </c>
      <c r="S538" s="112">
        <v>56700</v>
      </c>
      <c r="T538" s="116">
        <v>187.11</v>
      </c>
      <c r="U538" s="110">
        <v>3128</v>
      </c>
      <c r="V538" s="110" t="s">
        <v>46</v>
      </c>
      <c r="W538" s="110">
        <v>180</v>
      </c>
      <c r="X538" s="280" t="s">
        <v>37</v>
      </c>
      <c r="Y538" s="280" t="s">
        <v>37</v>
      </c>
      <c r="Z538" s="280" t="s">
        <v>38</v>
      </c>
      <c r="AA538" s="280" t="s">
        <v>38</v>
      </c>
      <c r="AB538" s="280" t="s">
        <v>38</v>
      </c>
      <c r="AC538" s="280" t="s">
        <v>37</v>
      </c>
      <c r="AD538" s="281">
        <v>46332</v>
      </c>
      <c r="AE538" s="280" t="s">
        <v>39</v>
      </c>
    </row>
    <row r="539" spans="1:31">
      <c r="A539" s="3" t="s">
        <v>39</v>
      </c>
      <c r="B539" s="3">
        <v>21</v>
      </c>
      <c r="C539" s="3">
        <v>10</v>
      </c>
      <c r="D539" s="290" t="s">
        <v>2611</v>
      </c>
      <c r="E539" s="296" t="s">
        <v>498</v>
      </c>
      <c r="F539" s="104" t="s">
        <v>499</v>
      </c>
      <c r="G539" s="105">
        <v>42</v>
      </c>
      <c r="H539" s="105"/>
      <c r="I539" s="105"/>
      <c r="J539" s="106">
        <v>46362</v>
      </c>
      <c r="K539" s="448">
        <v>178</v>
      </c>
      <c r="L539" s="105" t="s">
        <v>33</v>
      </c>
      <c r="M539" s="109">
        <v>0.98888888888888893</v>
      </c>
      <c r="N539" s="308" t="s">
        <v>2819</v>
      </c>
      <c r="O539" s="292"/>
      <c r="P539" s="110" t="s">
        <v>39</v>
      </c>
      <c r="Q539" s="111">
        <v>46182</v>
      </c>
      <c r="R539" s="112">
        <v>1890</v>
      </c>
      <c r="S539" s="112">
        <v>56700</v>
      </c>
      <c r="T539" s="116">
        <v>187.11</v>
      </c>
      <c r="U539" s="110">
        <v>3128</v>
      </c>
      <c r="V539" s="110" t="s">
        <v>46</v>
      </c>
      <c r="W539" s="110">
        <v>180</v>
      </c>
      <c r="X539" s="280" t="s">
        <v>37</v>
      </c>
      <c r="Y539" s="280" t="s">
        <v>37</v>
      </c>
      <c r="Z539" s="280" t="s">
        <v>38</v>
      </c>
      <c r="AA539" s="280" t="s">
        <v>38</v>
      </c>
      <c r="AB539" s="280" t="s">
        <v>38</v>
      </c>
      <c r="AC539" s="280" t="s">
        <v>37</v>
      </c>
      <c r="AD539" s="281">
        <v>46332</v>
      </c>
      <c r="AE539" s="280" t="s">
        <v>39</v>
      </c>
    </row>
    <row r="540" spans="1:31">
      <c r="A540" s="3" t="s">
        <v>39</v>
      </c>
      <c r="B540" s="3">
        <v>22</v>
      </c>
      <c r="C540" s="3">
        <v>10</v>
      </c>
      <c r="D540" s="290" t="s">
        <v>2616</v>
      </c>
      <c r="E540" s="514" t="s">
        <v>498</v>
      </c>
      <c r="F540" s="104" t="s">
        <v>499</v>
      </c>
      <c r="G540" s="105">
        <v>2</v>
      </c>
      <c r="H540" s="105"/>
      <c r="I540" s="105"/>
      <c r="J540" s="106">
        <v>46362</v>
      </c>
      <c r="K540" s="448">
        <v>178</v>
      </c>
      <c r="L540" s="105" t="s">
        <v>33</v>
      </c>
      <c r="M540" s="109">
        <v>0.98888888888888893</v>
      </c>
      <c r="N540" s="308"/>
      <c r="O540" s="292"/>
      <c r="P540" s="110" t="s">
        <v>39</v>
      </c>
      <c r="Q540" s="111">
        <v>46182</v>
      </c>
      <c r="R540" s="112">
        <v>90</v>
      </c>
      <c r="S540" s="112">
        <v>2700</v>
      </c>
      <c r="T540" s="116">
        <v>8.91</v>
      </c>
      <c r="U540" s="110">
        <v>3128</v>
      </c>
      <c r="V540" s="110" t="s">
        <v>46</v>
      </c>
      <c r="W540" s="110">
        <v>180</v>
      </c>
      <c r="X540" s="280" t="s">
        <v>37</v>
      </c>
      <c r="Y540" s="280" t="s">
        <v>37</v>
      </c>
      <c r="Z540" s="280" t="s">
        <v>38</v>
      </c>
      <c r="AA540" s="280" t="s">
        <v>38</v>
      </c>
      <c r="AB540" s="280" t="s">
        <v>38</v>
      </c>
      <c r="AC540" s="280" t="s">
        <v>37</v>
      </c>
      <c r="AD540" s="281">
        <v>46332</v>
      </c>
      <c r="AE540" s="280" t="s">
        <v>39</v>
      </c>
    </row>
    <row r="541" spans="1:31">
      <c r="A541" s="3" t="s">
        <v>39</v>
      </c>
      <c r="B541" s="3">
        <v>23</v>
      </c>
      <c r="C541" s="3">
        <v>10</v>
      </c>
      <c r="D541" s="290" t="s">
        <v>2618</v>
      </c>
      <c r="E541" s="514" t="s">
        <v>498</v>
      </c>
      <c r="F541" s="104" t="s">
        <v>499</v>
      </c>
      <c r="G541" s="105">
        <v>22</v>
      </c>
      <c r="H541" s="105"/>
      <c r="I541" s="105"/>
      <c r="J541" s="106">
        <v>46362</v>
      </c>
      <c r="K541" s="448">
        <v>178</v>
      </c>
      <c r="L541" s="105" t="s">
        <v>33</v>
      </c>
      <c r="M541" s="109">
        <v>0.98888888888888893</v>
      </c>
      <c r="N541" s="308"/>
      <c r="O541" s="292"/>
      <c r="P541" s="110" t="s">
        <v>39</v>
      </c>
      <c r="Q541" s="111">
        <v>46182</v>
      </c>
      <c r="R541" s="112">
        <v>990</v>
      </c>
      <c r="S541" s="112">
        <v>29700</v>
      </c>
      <c r="T541" s="116">
        <v>98.01</v>
      </c>
      <c r="U541" s="110">
        <v>3128</v>
      </c>
      <c r="V541" s="110" t="s">
        <v>46</v>
      </c>
      <c r="W541" s="110">
        <v>180</v>
      </c>
      <c r="X541" s="280" t="s">
        <v>37</v>
      </c>
      <c r="Y541" s="280" t="s">
        <v>37</v>
      </c>
      <c r="Z541" s="280" t="s">
        <v>38</v>
      </c>
      <c r="AA541" s="280" t="s">
        <v>38</v>
      </c>
      <c r="AB541" s="280" t="s">
        <v>38</v>
      </c>
      <c r="AC541" s="280" t="s">
        <v>37</v>
      </c>
      <c r="AD541" s="281">
        <v>46332</v>
      </c>
      <c r="AE541" s="280" t="s">
        <v>39</v>
      </c>
    </row>
    <row r="542" spans="1:31">
      <c r="A542" s="3" t="s">
        <v>39</v>
      </c>
      <c r="B542" s="3">
        <v>24</v>
      </c>
      <c r="C542" s="3">
        <v>10</v>
      </c>
      <c r="D542" s="290" t="s">
        <v>2619</v>
      </c>
      <c r="E542" s="514" t="s">
        <v>498</v>
      </c>
      <c r="F542" s="104" t="s">
        <v>499</v>
      </c>
      <c r="G542" s="105">
        <v>22</v>
      </c>
      <c r="H542" s="105"/>
      <c r="I542" s="105"/>
      <c r="J542" s="106">
        <v>46362</v>
      </c>
      <c r="K542" s="448">
        <v>178</v>
      </c>
      <c r="L542" s="105" t="s">
        <v>33</v>
      </c>
      <c r="M542" s="109">
        <v>0.98888888888888893</v>
      </c>
      <c r="N542" s="308"/>
      <c r="O542" s="475"/>
      <c r="P542" s="110" t="s">
        <v>39</v>
      </c>
      <c r="Q542" s="111">
        <v>46182</v>
      </c>
      <c r="R542" s="112">
        <v>990</v>
      </c>
      <c r="S542" s="112">
        <v>29700</v>
      </c>
      <c r="T542" s="116">
        <v>98.01</v>
      </c>
      <c r="U542" s="110">
        <v>3128</v>
      </c>
      <c r="V542" s="110" t="s">
        <v>46</v>
      </c>
      <c r="W542" s="110">
        <v>180</v>
      </c>
      <c r="X542" s="280" t="s">
        <v>37</v>
      </c>
      <c r="Y542" s="280" t="s">
        <v>37</v>
      </c>
      <c r="Z542" s="280" t="s">
        <v>38</v>
      </c>
      <c r="AA542" s="280" t="s">
        <v>38</v>
      </c>
      <c r="AB542" s="280" t="s">
        <v>38</v>
      </c>
      <c r="AC542" s="280" t="s">
        <v>37</v>
      </c>
      <c r="AD542" s="281">
        <v>46332</v>
      </c>
      <c r="AE542" s="280" t="s">
        <v>39</v>
      </c>
    </row>
    <row r="543" spans="1:31">
      <c r="A543" s="3" t="s">
        <v>39</v>
      </c>
      <c r="B543" s="3">
        <v>25</v>
      </c>
      <c r="C543" s="3">
        <v>10</v>
      </c>
      <c r="D543" s="290" t="s">
        <v>732</v>
      </c>
      <c r="E543" s="303" t="s">
        <v>498</v>
      </c>
      <c r="F543" s="104" t="s">
        <v>499</v>
      </c>
      <c r="G543" s="105">
        <v>108</v>
      </c>
      <c r="H543" s="105"/>
      <c r="I543" s="105"/>
      <c r="J543" s="106">
        <v>46363</v>
      </c>
      <c r="K543" s="448">
        <v>179</v>
      </c>
      <c r="L543" s="105" t="s">
        <v>33</v>
      </c>
      <c r="M543" s="109">
        <v>0.99444444444444446</v>
      </c>
      <c r="N543" s="294" t="s">
        <v>2819</v>
      </c>
      <c r="O543" s="460"/>
      <c r="P543" s="110" t="s">
        <v>39</v>
      </c>
      <c r="Q543" s="111">
        <v>46183</v>
      </c>
      <c r="R543" s="112">
        <v>4860</v>
      </c>
      <c r="S543" s="112">
        <v>145800</v>
      </c>
      <c r="T543" s="116">
        <v>481.14</v>
      </c>
      <c r="U543" s="110">
        <v>3128</v>
      </c>
      <c r="V543" s="110" t="s">
        <v>46</v>
      </c>
      <c r="W543" s="110">
        <v>180</v>
      </c>
      <c r="X543" s="280" t="s">
        <v>37</v>
      </c>
      <c r="Y543" s="280" t="s">
        <v>37</v>
      </c>
      <c r="Z543" s="280" t="s">
        <v>38</v>
      </c>
      <c r="AA543" s="280" t="s">
        <v>38</v>
      </c>
      <c r="AB543" s="280" t="s">
        <v>38</v>
      </c>
      <c r="AC543" s="280" t="s">
        <v>37</v>
      </c>
      <c r="AD543" s="281">
        <v>46333</v>
      </c>
      <c r="AE543" s="280" t="s">
        <v>39</v>
      </c>
    </row>
    <row r="544" spans="1:31">
      <c r="A544" s="3" t="s">
        <v>39</v>
      </c>
      <c r="B544" s="3">
        <v>26</v>
      </c>
      <c r="C544" s="3">
        <v>20</v>
      </c>
      <c r="D544" s="290" t="s">
        <v>745</v>
      </c>
      <c r="E544" s="512" t="s">
        <v>498</v>
      </c>
      <c r="F544" s="104" t="s">
        <v>499</v>
      </c>
      <c r="G544" s="105">
        <v>84</v>
      </c>
      <c r="H544" s="105"/>
      <c r="I544" s="105"/>
      <c r="J544" s="106">
        <v>46363</v>
      </c>
      <c r="K544" s="448">
        <v>179</v>
      </c>
      <c r="L544" s="105" t="s">
        <v>33</v>
      </c>
      <c r="M544" s="109">
        <v>0.99444444444444446</v>
      </c>
      <c r="N544" s="294" t="s">
        <v>2819</v>
      </c>
      <c r="O544" s="292" t="s">
        <v>2795</v>
      </c>
      <c r="P544" s="110" t="s">
        <v>35</v>
      </c>
      <c r="Q544" s="111">
        <v>46183</v>
      </c>
      <c r="R544" s="112">
        <v>3780</v>
      </c>
      <c r="S544" s="112">
        <v>113400</v>
      </c>
      <c r="T544" s="116">
        <v>374.22</v>
      </c>
      <c r="U544" s="110">
        <v>3128</v>
      </c>
      <c r="V544" s="110" t="s">
        <v>46</v>
      </c>
      <c r="W544" s="110">
        <v>180</v>
      </c>
      <c r="X544" s="280" t="s">
        <v>37</v>
      </c>
      <c r="Y544" s="280" t="s">
        <v>37</v>
      </c>
      <c r="Z544" s="280" t="s">
        <v>38</v>
      </c>
      <c r="AA544" s="280" t="s">
        <v>38</v>
      </c>
      <c r="AB544" s="280" t="s">
        <v>38</v>
      </c>
      <c r="AC544" s="280" t="s">
        <v>37</v>
      </c>
      <c r="AD544" s="281">
        <v>46333</v>
      </c>
      <c r="AE544" s="280" t="s">
        <v>39</v>
      </c>
    </row>
    <row r="545" spans="1:31">
      <c r="A545" s="3" t="s">
        <v>39</v>
      </c>
      <c r="B545" s="3">
        <v>27</v>
      </c>
      <c r="C545" s="3">
        <v>20</v>
      </c>
      <c r="D545" s="290" t="s">
        <v>746</v>
      </c>
      <c r="E545" s="512" t="s">
        <v>498</v>
      </c>
      <c r="F545" s="104" t="s">
        <v>499</v>
      </c>
      <c r="G545" s="105">
        <v>84</v>
      </c>
      <c r="H545" s="105"/>
      <c r="I545" s="105"/>
      <c r="J545" s="106">
        <v>46363</v>
      </c>
      <c r="K545" s="448">
        <v>179</v>
      </c>
      <c r="L545" s="105" t="s">
        <v>33</v>
      </c>
      <c r="M545" s="109">
        <v>0.99444444444444446</v>
      </c>
      <c r="N545" s="294" t="s">
        <v>2819</v>
      </c>
      <c r="O545" s="292" t="s">
        <v>2795</v>
      </c>
      <c r="P545" s="110" t="s">
        <v>35</v>
      </c>
      <c r="Q545" s="111">
        <v>46183</v>
      </c>
      <c r="R545" s="112">
        <v>3780</v>
      </c>
      <c r="S545" s="112">
        <v>113400</v>
      </c>
      <c r="T545" s="116">
        <v>374.22</v>
      </c>
      <c r="U545" s="110">
        <v>3128</v>
      </c>
      <c r="V545" s="110" t="s">
        <v>46</v>
      </c>
      <c r="W545" s="110">
        <v>180</v>
      </c>
      <c r="X545" s="280" t="s">
        <v>37</v>
      </c>
      <c r="Y545" s="280" t="s">
        <v>37</v>
      </c>
      <c r="Z545" s="280" t="s">
        <v>38</v>
      </c>
      <c r="AA545" s="280" t="s">
        <v>38</v>
      </c>
      <c r="AB545" s="280" t="s">
        <v>38</v>
      </c>
      <c r="AC545" s="280" t="s">
        <v>37</v>
      </c>
      <c r="AD545" s="281">
        <v>46333</v>
      </c>
      <c r="AE545" s="280" t="s">
        <v>39</v>
      </c>
    </row>
    <row r="546" spans="1:31">
      <c r="A546" s="3" t="s">
        <v>39</v>
      </c>
      <c r="B546" s="3">
        <v>28</v>
      </c>
      <c r="C546" s="3">
        <v>10</v>
      </c>
      <c r="D546" s="290" t="s">
        <v>747</v>
      </c>
      <c r="E546" s="312" t="s">
        <v>498</v>
      </c>
      <c r="F546" s="104" t="s">
        <v>499</v>
      </c>
      <c r="G546" s="105">
        <v>84</v>
      </c>
      <c r="H546" s="105"/>
      <c r="I546" s="105"/>
      <c r="J546" s="266">
        <v>46363</v>
      </c>
      <c r="K546" s="448">
        <v>179</v>
      </c>
      <c r="L546" s="105" t="s">
        <v>33</v>
      </c>
      <c r="M546" s="109">
        <v>0.99444444444444446</v>
      </c>
      <c r="N546" s="294" t="s">
        <v>2819</v>
      </c>
      <c r="O546" s="292"/>
      <c r="P546" s="110" t="s">
        <v>39</v>
      </c>
      <c r="Q546" s="111">
        <v>46183</v>
      </c>
      <c r="R546" s="112">
        <v>3780</v>
      </c>
      <c r="S546" s="112">
        <v>113400</v>
      </c>
      <c r="T546" s="116">
        <v>374.22</v>
      </c>
      <c r="U546" s="110">
        <v>3128</v>
      </c>
      <c r="V546" s="110" t="s">
        <v>46</v>
      </c>
      <c r="W546" s="110">
        <v>180</v>
      </c>
      <c r="X546" s="280" t="s">
        <v>37</v>
      </c>
      <c r="Y546" s="280" t="s">
        <v>37</v>
      </c>
      <c r="Z546" s="280" t="s">
        <v>38</v>
      </c>
      <c r="AA546" s="280" t="s">
        <v>38</v>
      </c>
      <c r="AB546" s="280" t="s">
        <v>38</v>
      </c>
      <c r="AC546" s="280" t="s">
        <v>37</v>
      </c>
      <c r="AD546" s="281">
        <v>46333</v>
      </c>
      <c r="AE546" s="280" t="s">
        <v>39</v>
      </c>
    </row>
    <row r="547" spans="1:31">
      <c r="A547" s="3" t="s">
        <v>39</v>
      </c>
      <c r="B547" s="3">
        <v>29</v>
      </c>
      <c r="C547" s="3">
        <v>10</v>
      </c>
      <c r="D547" s="290" t="s">
        <v>748</v>
      </c>
      <c r="E547" s="312" t="s">
        <v>498</v>
      </c>
      <c r="F547" s="104" t="s">
        <v>499</v>
      </c>
      <c r="G547" s="105">
        <v>84</v>
      </c>
      <c r="H547" s="105"/>
      <c r="I547" s="105"/>
      <c r="J547" s="266">
        <v>46363</v>
      </c>
      <c r="K547" s="448">
        <v>179</v>
      </c>
      <c r="L547" s="105" t="s">
        <v>33</v>
      </c>
      <c r="M547" s="109">
        <v>0.99444444444444446</v>
      </c>
      <c r="N547" s="294" t="s">
        <v>2819</v>
      </c>
      <c r="O547" s="292"/>
      <c r="P547" s="110" t="s">
        <v>39</v>
      </c>
      <c r="Q547" s="111">
        <v>46183</v>
      </c>
      <c r="R547" s="112">
        <v>3780</v>
      </c>
      <c r="S547" s="112">
        <v>113400</v>
      </c>
      <c r="T547" s="116">
        <v>374.22</v>
      </c>
      <c r="U547" s="110">
        <v>3128</v>
      </c>
      <c r="V547" s="110" t="s">
        <v>46</v>
      </c>
      <c r="W547" s="110">
        <v>180</v>
      </c>
      <c r="X547" s="280" t="s">
        <v>37</v>
      </c>
      <c r="Y547" s="280" t="s">
        <v>37</v>
      </c>
      <c r="Z547" s="280" t="s">
        <v>38</v>
      </c>
      <c r="AA547" s="280" t="s">
        <v>38</v>
      </c>
      <c r="AB547" s="280" t="s">
        <v>38</v>
      </c>
      <c r="AC547" s="280" t="s">
        <v>37</v>
      </c>
      <c r="AD547" s="281">
        <v>46333</v>
      </c>
      <c r="AE547" s="280" t="s">
        <v>39</v>
      </c>
    </row>
    <row r="548" spans="1:31">
      <c r="A548" s="3" t="s">
        <v>39</v>
      </c>
      <c r="B548" s="3">
        <v>30</v>
      </c>
      <c r="C548" s="3">
        <v>10</v>
      </c>
      <c r="D548" s="290" t="s">
        <v>540</v>
      </c>
      <c r="E548" s="330" t="s">
        <v>498</v>
      </c>
      <c r="F548" s="104" t="s">
        <v>499</v>
      </c>
      <c r="G548" s="105">
        <v>100</v>
      </c>
      <c r="H548" s="105"/>
      <c r="I548" s="105"/>
      <c r="J548" s="106">
        <v>46363</v>
      </c>
      <c r="K548" s="448">
        <v>179</v>
      </c>
      <c r="L548" s="105" t="s">
        <v>33</v>
      </c>
      <c r="M548" s="109">
        <v>0.99444444444444446</v>
      </c>
      <c r="N548" s="294" t="s">
        <v>2819</v>
      </c>
      <c r="O548" s="292"/>
      <c r="P548" s="110" t="s">
        <v>39</v>
      </c>
      <c r="Q548" s="111">
        <v>46183</v>
      </c>
      <c r="R548" s="112">
        <v>4500</v>
      </c>
      <c r="S548" s="112">
        <v>135000</v>
      </c>
      <c r="T548" s="116">
        <v>445.5</v>
      </c>
      <c r="U548" s="110">
        <v>3128</v>
      </c>
      <c r="V548" s="110" t="s">
        <v>46</v>
      </c>
      <c r="W548" s="110">
        <v>180</v>
      </c>
      <c r="X548" s="280" t="s">
        <v>37</v>
      </c>
      <c r="Y548" s="280" t="s">
        <v>37</v>
      </c>
      <c r="Z548" s="280" t="s">
        <v>38</v>
      </c>
      <c r="AA548" s="280" t="s">
        <v>38</v>
      </c>
      <c r="AB548" s="280" t="s">
        <v>38</v>
      </c>
      <c r="AC548" s="280" t="s">
        <v>37</v>
      </c>
      <c r="AD548" s="281">
        <v>46333</v>
      </c>
      <c r="AE548" s="280" t="s">
        <v>39</v>
      </c>
    </row>
    <row r="549" spans="1:31">
      <c r="A549" s="3" t="s">
        <v>39</v>
      </c>
      <c r="B549" s="3">
        <v>31</v>
      </c>
      <c r="C549" s="3">
        <v>10</v>
      </c>
      <c r="D549" s="290" t="s">
        <v>516</v>
      </c>
      <c r="E549" s="474" t="s">
        <v>498</v>
      </c>
      <c r="F549" s="104" t="s">
        <v>499</v>
      </c>
      <c r="G549" s="105">
        <v>100</v>
      </c>
      <c r="H549" s="105"/>
      <c r="I549" s="105"/>
      <c r="J549" s="106">
        <v>46363</v>
      </c>
      <c r="K549" s="448">
        <v>179</v>
      </c>
      <c r="L549" s="105" t="s">
        <v>33</v>
      </c>
      <c r="M549" s="109">
        <v>0.99444444444444446</v>
      </c>
      <c r="N549" s="294" t="s">
        <v>2819</v>
      </c>
      <c r="O549" s="292"/>
      <c r="P549" s="110" t="s">
        <v>39</v>
      </c>
      <c r="Q549" s="111">
        <v>46183</v>
      </c>
      <c r="R549" s="112">
        <v>4500</v>
      </c>
      <c r="S549" s="112">
        <v>135000</v>
      </c>
      <c r="T549" s="116">
        <v>445.5</v>
      </c>
      <c r="U549" s="110">
        <v>3128</v>
      </c>
      <c r="V549" s="110" t="s">
        <v>46</v>
      </c>
      <c r="W549" s="110">
        <v>180</v>
      </c>
      <c r="X549" s="280" t="s">
        <v>37</v>
      </c>
      <c r="Y549" s="280" t="s">
        <v>37</v>
      </c>
      <c r="Z549" s="280" t="s">
        <v>38</v>
      </c>
      <c r="AA549" s="280" t="s">
        <v>38</v>
      </c>
      <c r="AB549" s="280" t="s">
        <v>38</v>
      </c>
      <c r="AC549" s="280" t="s">
        <v>37</v>
      </c>
      <c r="AD549" s="281">
        <v>46333</v>
      </c>
      <c r="AE549" s="280" t="s">
        <v>39</v>
      </c>
    </row>
    <row r="550" spans="1:31">
      <c r="A550" s="3" t="s">
        <v>39</v>
      </c>
      <c r="B550" s="3">
        <v>32</v>
      </c>
      <c r="C550" s="3">
        <v>10</v>
      </c>
      <c r="D550" s="290" t="s">
        <v>517</v>
      </c>
      <c r="E550" s="474" t="s">
        <v>498</v>
      </c>
      <c r="F550" s="104" t="s">
        <v>499</v>
      </c>
      <c r="G550" s="105">
        <v>100</v>
      </c>
      <c r="H550" s="105"/>
      <c r="I550" s="105"/>
      <c r="J550" s="106">
        <v>46363</v>
      </c>
      <c r="K550" s="448">
        <v>179</v>
      </c>
      <c r="L550" s="105" t="s">
        <v>33</v>
      </c>
      <c r="M550" s="109">
        <v>0.99444444444444446</v>
      </c>
      <c r="N550" s="294" t="s">
        <v>2819</v>
      </c>
      <c r="O550" s="292"/>
      <c r="P550" s="110" t="s">
        <v>39</v>
      </c>
      <c r="Q550" s="111">
        <v>46183</v>
      </c>
      <c r="R550" s="112">
        <v>4500</v>
      </c>
      <c r="S550" s="112">
        <v>135000</v>
      </c>
      <c r="T550" s="116">
        <v>445.5</v>
      </c>
      <c r="U550" s="110">
        <v>3128</v>
      </c>
      <c r="V550" s="110" t="s">
        <v>46</v>
      </c>
      <c r="W550" s="110">
        <v>180</v>
      </c>
      <c r="X550" s="280" t="s">
        <v>37</v>
      </c>
      <c r="Y550" s="280" t="s">
        <v>37</v>
      </c>
      <c r="Z550" s="280" t="s">
        <v>38</v>
      </c>
      <c r="AA550" s="280" t="s">
        <v>38</v>
      </c>
      <c r="AB550" s="280" t="s">
        <v>38</v>
      </c>
      <c r="AC550" s="280" t="s">
        <v>37</v>
      </c>
      <c r="AD550" s="281">
        <v>46333</v>
      </c>
      <c r="AE550" s="280" t="s">
        <v>39</v>
      </c>
    </row>
    <row r="551" spans="1:31">
      <c r="A551" s="3" t="s">
        <v>39</v>
      </c>
      <c r="B551" s="3">
        <v>33</v>
      </c>
      <c r="C551" s="3">
        <v>20</v>
      </c>
      <c r="D551" s="290" t="s">
        <v>519</v>
      </c>
      <c r="E551" s="303" t="s">
        <v>498</v>
      </c>
      <c r="F551" s="104" t="s">
        <v>499</v>
      </c>
      <c r="G551" s="105">
        <v>96</v>
      </c>
      <c r="H551" s="105"/>
      <c r="I551" s="105"/>
      <c r="J551" s="106">
        <v>46363</v>
      </c>
      <c r="K551" s="448">
        <v>179</v>
      </c>
      <c r="L551" s="105" t="s">
        <v>33</v>
      </c>
      <c r="M551" s="109">
        <v>0.99444444444444446</v>
      </c>
      <c r="N551" s="294" t="s">
        <v>2819</v>
      </c>
      <c r="O551" s="292" t="s">
        <v>2795</v>
      </c>
      <c r="P551" s="110" t="s">
        <v>35</v>
      </c>
      <c r="Q551" s="111">
        <v>46183</v>
      </c>
      <c r="R551" s="112">
        <v>4320</v>
      </c>
      <c r="S551" s="112">
        <v>129600</v>
      </c>
      <c r="T551" s="116">
        <v>427.68</v>
      </c>
      <c r="U551" s="110">
        <v>3128</v>
      </c>
      <c r="V551" s="110" t="s">
        <v>46</v>
      </c>
      <c r="W551" s="110">
        <v>180</v>
      </c>
      <c r="X551" s="280" t="s">
        <v>37</v>
      </c>
      <c r="Y551" s="280" t="s">
        <v>37</v>
      </c>
      <c r="Z551" s="280" t="s">
        <v>38</v>
      </c>
      <c r="AA551" s="280" t="s">
        <v>38</v>
      </c>
      <c r="AB551" s="280" t="s">
        <v>38</v>
      </c>
      <c r="AC551" s="280" t="s">
        <v>37</v>
      </c>
      <c r="AD551" s="281">
        <v>46333</v>
      </c>
      <c r="AE551" s="280" t="s">
        <v>39</v>
      </c>
    </row>
    <row r="552" spans="1:31">
      <c r="A552" s="3" t="s">
        <v>39</v>
      </c>
      <c r="B552" s="3">
        <v>34</v>
      </c>
      <c r="C552" s="3">
        <v>20</v>
      </c>
      <c r="D552" s="290" t="s">
        <v>520</v>
      </c>
      <c r="E552" s="303" t="s">
        <v>498</v>
      </c>
      <c r="F552" s="104" t="s">
        <v>499</v>
      </c>
      <c r="G552" s="105">
        <v>100</v>
      </c>
      <c r="H552" s="105"/>
      <c r="I552" s="105"/>
      <c r="J552" s="106">
        <v>46363</v>
      </c>
      <c r="K552" s="448">
        <v>179</v>
      </c>
      <c r="L552" s="105" t="s">
        <v>33</v>
      </c>
      <c r="M552" s="109">
        <v>0.99444444444444446</v>
      </c>
      <c r="N552" s="294" t="s">
        <v>2819</v>
      </c>
      <c r="O552" s="292" t="s">
        <v>2795</v>
      </c>
      <c r="P552" s="110" t="s">
        <v>35</v>
      </c>
      <c r="Q552" s="111">
        <v>46183</v>
      </c>
      <c r="R552" s="112">
        <v>4500</v>
      </c>
      <c r="S552" s="112">
        <v>135000</v>
      </c>
      <c r="T552" s="116">
        <v>445.5</v>
      </c>
      <c r="U552" s="110">
        <v>3128</v>
      </c>
      <c r="V552" s="110" t="s">
        <v>46</v>
      </c>
      <c r="W552" s="110">
        <v>180</v>
      </c>
      <c r="X552" s="280" t="s">
        <v>37</v>
      </c>
      <c r="Y552" s="280" t="s">
        <v>37</v>
      </c>
      <c r="Z552" s="280" t="s">
        <v>38</v>
      </c>
      <c r="AA552" s="280" t="s">
        <v>38</v>
      </c>
      <c r="AB552" s="280" t="s">
        <v>38</v>
      </c>
      <c r="AC552" s="280" t="s">
        <v>37</v>
      </c>
      <c r="AD552" s="281">
        <v>46333</v>
      </c>
      <c r="AE552" s="280" t="s">
        <v>39</v>
      </c>
    </row>
    <row r="553" spans="1:31">
      <c r="A553" s="3" t="s">
        <v>39</v>
      </c>
      <c r="B553" s="3">
        <v>35</v>
      </c>
      <c r="C553" s="3">
        <v>20</v>
      </c>
      <c r="D553" s="290" t="s">
        <v>521</v>
      </c>
      <c r="E553" s="303" t="s">
        <v>498</v>
      </c>
      <c r="F553" s="104" t="s">
        <v>499</v>
      </c>
      <c r="G553" s="105">
        <v>100</v>
      </c>
      <c r="H553" s="105"/>
      <c r="I553" s="105"/>
      <c r="J553" s="106">
        <v>46363</v>
      </c>
      <c r="K553" s="448">
        <v>179</v>
      </c>
      <c r="L553" s="105" t="s">
        <v>33</v>
      </c>
      <c r="M553" s="109">
        <v>0.99444444444444446</v>
      </c>
      <c r="N553" s="294"/>
      <c r="O553" s="292" t="s">
        <v>377</v>
      </c>
      <c r="P553" s="110" t="s">
        <v>35</v>
      </c>
      <c r="Q553" s="111">
        <v>46183</v>
      </c>
      <c r="R553" s="112">
        <v>4500</v>
      </c>
      <c r="S553" s="112">
        <v>135000</v>
      </c>
      <c r="T553" s="116">
        <v>445.5</v>
      </c>
      <c r="U553" s="110">
        <v>3128</v>
      </c>
      <c r="V553" s="110" t="s">
        <v>46</v>
      </c>
      <c r="W553" s="110">
        <v>180</v>
      </c>
      <c r="X553" s="280" t="s">
        <v>37</v>
      </c>
      <c r="Y553" s="280" t="s">
        <v>37</v>
      </c>
      <c r="Z553" s="280" t="s">
        <v>38</v>
      </c>
      <c r="AA553" s="280" t="s">
        <v>38</v>
      </c>
      <c r="AB553" s="280" t="s">
        <v>38</v>
      </c>
      <c r="AC553" s="280" t="s">
        <v>37</v>
      </c>
      <c r="AD553" s="281">
        <v>46333</v>
      </c>
      <c r="AE553" s="280" t="s">
        <v>39</v>
      </c>
    </row>
    <row r="554" spans="1:31">
      <c r="A554" s="3" t="s">
        <v>39</v>
      </c>
      <c r="B554" s="3">
        <v>36</v>
      </c>
      <c r="C554" s="3">
        <v>20</v>
      </c>
      <c r="D554" s="290" t="s">
        <v>482</v>
      </c>
      <c r="E554" s="303" t="s">
        <v>498</v>
      </c>
      <c r="F554" s="104" t="s">
        <v>499</v>
      </c>
      <c r="G554" s="105">
        <v>100</v>
      </c>
      <c r="H554" s="105"/>
      <c r="I554" s="105"/>
      <c r="J554" s="106">
        <v>46363</v>
      </c>
      <c r="K554" s="448">
        <v>179</v>
      </c>
      <c r="L554" s="105" t="s">
        <v>33</v>
      </c>
      <c r="M554" s="109">
        <v>0.99444444444444446</v>
      </c>
      <c r="N554" s="294"/>
      <c r="O554" s="292" t="s">
        <v>377</v>
      </c>
      <c r="P554" s="110" t="s">
        <v>35</v>
      </c>
      <c r="Q554" s="111">
        <v>46183</v>
      </c>
      <c r="R554" s="112">
        <v>4500</v>
      </c>
      <c r="S554" s="112">
        <v>135000</v>
      </c>
      <c r="T554" s="116">
        <v>445.5</v>
      </c>
      <c r="U554" s="110">
        <v>3128</v>
      </c>
      <c r="V554" s="110" t="s">
        <v>46</v>
      </c>
      <c r="W554" s="110">
        <v>180</v>
      </c>
      <c r="X554" s="280" t="s">
        <v>37</v>
      </c>
      <c r="Y554" s="280" t="s">
        <v>37</v>
      </c>
      <c r="Z554" s="280" t="s">
        <v>38</v>
      </c>
      <c r="AA554" s="280" t="s">
        <v>38</v>
      </c>
      <c r="AB554" s="280" t="s">
        <v>38</v>
      </c>
      <c r="AC554" s="280" t="s">
        <v>37</v>
      </c>
      <c r="AD554" s="281">
        <v>46333</v>
      </c>
      <c r="AE554" s="280" t="s">
        <v>39</v>
      </c>
    </row>
    <row r="555" spans="1:31">
      <c r="A555" s="3" t="s">
        <v>39</v>
      </c>
      <c r="B555" s="3">
        <v>37</v>
      </c>
      <c r="C555" s="3">
        <v>20</v>
      </c>
      <c r="D555" s="290" t="s">
        <v>522</v>
      </c>
      <c r="E555" s="303" t="s">
        <v>498</v>
      </c>
      <c r="F555" s="104" t="s">
        <v>499</v>
      </c>
      <c r="G555" s="105">
        <v>100</v>
      </c>
      <c r="H555" s="105"/>
      <c r="I555" s="105"/>
      <c r="J555" s="106">
        <v>46363</v>
      </c>
      <c r="K555" s="448">
        <v>179</v>
      </c>
      <c r="L555" s="105" t="s">
        <v>33</v>
      </c>
      <c r="M555" s="109">
        <v>0.99444444444444446</v>
      </c>
      <c r="N555" s="294"/>
      <c r="O555" s="292" t="s">
        <v>377</v>
      </c>
      <c r="P555" s="110" t="s">
        <v>35</v>
      </c>
      <c r="Q555" s="111">
        <v>46183</v>
      </c>
      <c r="R555" s="112">
        <v>4500</v>
      </c>
      <c r="S555" s="112">
        <v>135000</v>
      </c>
      <c r="T555" s="116">
        <v>445.5</v>
      </c>
      <c r="U555" s="110">
        <v>3128</v>
      </c>
      <c r="V555" s="110" t="s">
        <v>46</v>
      </c>
      <c r="W555" s="110">
        <v>180</v>
      </c>
      <c r="X555" s="280" t="s">
        <v>37</v>
      </c>
      <c r="Y555" s="280" t="s">
        <v>37</v>
      </c>
      <c r="Z555" s="280" t="s">
        <v>38</v>
      </c>
      <c r="AA555" s="280" t="s">
        <v>38</v>
      </c>
      <c r="AB555" s="280" t="s">
        <v>38</v>
      </c>
      <c r="AC555" s="280" t="s">
        <v>37</v>
      </c>
      <c r="AD555" s="281">
        <v>46333</v>
      </c>
      <c r="AE555" s="280" t="s">
        <v>39</v>
      </c>
    </row>
    <row r="556" spans="1:31">
      <c r="A556" s="3" t="s">
        <v>39</v>
      </c>
      <c r="B556" s="3">
        <v>38</v>
      </c>
      <c r="C556" s="3">
        <v>20</v>
      </c>
      <c r="D556" s="290" t="s">
        <v>523</v>
      </c>
      <c r="E556" s="303" t="s">
        <v>498</v>
      </c>
      <c r="F556" s="104" t="s">
        <v>499</v>
      </c>
      <c r="G556" s="105">
        <v>100</v>
      </c>
      <c r="H556" s="105"/>
      <c r="I556" s="105"/>
      <c r="J556" s="106">
        <v>46363</v>
      </c>
      <c r="K556" s="448">
        <v>179</v>
      </c>
      <c r="L556" s="105" t="s">
        <v>33</v>
      </c>
      <c r="M556" s="109">
        <v>0.99444444444444446</v>
      </c>
      <c r="N556" s="294"/>
      <c r="O556" s="292" t="s">
        <v>377</v>
      </c>
      <c r="P556" s="110" t="s">
        <v>35</v>
      </c>
      <c r="Q556" s="111">
        <v>46183</v>
      </c>
      <c r="R556" s="112">
        <v>4500</v>
      </c>
      <c r="S556" s="112">
        <v>135000</v>
      </c>
      <c r="T556" s="116">
        <v>445.5</v>
      </c>
      <c r="U556" s="110">
        <v>3128</v>
      </c>
      <c r="V556" s="110" t="s">
        <v>46</v>
      </c>
      <c r="W556" s="110">
        <v>180</v>
      </c>
      <c r="X556" s="280" t="s">
        <v>37</v>
      </c>
      <c r="Y556" s="280" t="s">
        <v>37</v>
      </c>
      <c r="Z556" s="280" t="s">
        <v>38</v>
      </c>
      <c r="AA556" s="280" t="s">
        <v>38</v>
      </c>
      <c r="AB556" s="280" t="s">
        <v>38</v>
      </c>
      <c r="AC556" s="280" t="s">
        <v>37</v>
      </c>
      <c r="AD556" s="281">
        <v>46333</v>
      </c>
      <c r="AE556" s="280" t="s">
        <v>39</v>
      </c>
    </row>
    <row r="557" spans="1:31">
      <c r="A557" s="3" t="s">
        <v>39</v>
      </c>
      <c r="B557" s="3">
        <v>39</v>
      </c>
      <c r="C557" s="3">
        <v>20</v>
      </c>
      <c r="D557" s="290" t="s">
        <v>306</v>
      </c>
      <c r="E557" s="521" t="s">
        <v>498</v>
      </c>
      <c r="F557" s="104" t="s">
        <v>499</v>
      </c>
      <c r="G557" s="105">
        <v>100</v>
      </c>
      <c r="H557" s="105"/>
      <c r="I557" s="105"/>
      <c r="J557" s="106">
        <v>46363</v>
      </c>
      <c r="K557" s="448">
        <v>179</v>
      </c>
      <c r="L557" s="105" t="s">
        <v>33</v>
      </c>
      <c r="M557" s="109">
        <v>0.99444444444444446</v>
      </c>
      <c r="N557" s="294"/>
      <c r="O557" s="522" t="s">
        <v>377</v>
      </c>
      <c r="P557" s="110" t="s">
        <v>35</v>
      </c>
      <c r="Q557" s="111">
        <v>46183</v>
      </c>
      <c r="R557" s="112">
        <v>4500</v>
      </c>
      <c r="S557" s="112">
        <v>135000</v>
      </c>
      <c r="T557" s="116">
        <v>445.5</v>
      </c>
      <c r="U557" s="110">
        <v>3128</v>
      </c>
      <c r="V557" s="110" t="s">
        <v>46</v>
      </c>
      <c r="W557" s="110">
        <v>180</v>
      </c>
      <c r="X557" s="280" t="s">
        <v>37</v>
      </c>
      <c r="Y557" s="280" t="s">
        <v>37</v>
      </c>
      <c r="Z557" s="280" t="s">
        <v>38</v>
      </c>
      <c r="AA557" s="280" t="s">
        <v>38</v>
      </c>
      <c r="AB557" s="280" t="s">
        <v>38</v>
      </c>
      <c r="AC557" s="280" t="s">
        <v>37</v>
      </c>
      <c r="AD557" s="281">
        <v>46333</v>
      </c>
      <c r="AE557" s="280" t="s">
        <v>39</v>
      </c>
    </row>
    <row r="558" spans="1:31">
      <c r="A558" s="3" t="s">
        <v>39</v>
      </c>
      <c r="B558" s="3">
        <v>40</v>
      </c>
      <c r="C558" s="3">
        <v>20</v>
      </c>
      <c r="D558" s="290" t="s">
        <v>307</v>
      </c>
      <c r="E558" s="521" t="s">
        <v>498</v>
      </c>
      <c r="F558" s="104" t="s">
        <v>499</v>
      </c>
      <c r="G558" s="105">
        <v>100</v>
      </c>
      <c r="H558" s="105"/>
      <c r="I558" s="105"/>
      <c r="J558" s="106">
        <v>46363</v>
      </c>
      <c r="K558" s="448">
        <v>179</v>
      </c>
      <c r="L558" s="105" t="s">
        <v>33</v>
      </c>
      <c r="M558" s="109">
        <v>0.99444444444444446</v>
      </c>
      <c r="N558" s="294"/>
      <c r="O558" s="522" t="s">
        <v>377</v>
      </c>
      <c r="P558" s="110" t="s">
        <v>35</v>
      </c>
      <c r="Q558" s="111">
        <v>46183</v>
      </c>
      <c r="R558" s="112">
        <v>4500</v>
      </c>
      <c r="S558" s="112">
        <v>135000</v>
      </c>
      <c r="T558" s="116">
        <v>445.5</v>
      </c>
      <c r="U558" s="110">
        <v>3128</v>
      </c>
      <c r="V558" s="110" t="s">
        <v>46</v>
      </c>
      <c r="W558" s="110">
        <v>180</v>
      </c>
      <c r="X558" s="280" t="s">
        <v>37</v>
      </c>
      <c r="Y558" s="280" t="s">
        <v>37</v>
      </c>
      <c r="Z558" s="280" t="s">
        <v>38</v>
      </c>
      <c r="AA558" s="280" t="s">
        <v>38</v>
      </c>
      <c r="AB558" s="280" t="s">
        <v>38</v>
      </c>
      <c r="AC558" s="280" t="s">
        <v>37</v>
      </c>
      <c r="AD558" s="281">
        <v>46333</v>
      </c>
      <c r="AE558" s="280" t="s">
        <v>39</v>
      </c>
    </row>
    <row r="559" spans="1:31">
      <c r="A559" s="3" t="s">
        <v>39</v>
      </c>
      <c r="B559" s="3">
        <v>41</v>
      </c>
      <c r="C559" s="3">
        <v>10</v>
      </c>
      <c r="D559" s="290" t="s">
        <v>308</v>
      </c>
      <c r="E559" s="508" t="s">
        <v>498</v>
      </c>
      <c r="F559" s="104" t="s">
        <v>499</v>
      </c>
      <c r="G559" s="105">
        <v>100</v>
      </c>
      <c r="H559" s="105"/>
      <c r="I559" s="105"/>
      <c r="J559" s="106">
        <v>46363</v>
      </c>
      <c r="K559" s="448">
        <v>179</v>
      </c>
      <c r="L559" s="105" t="s">
        <v>33</v>
      </c>
      <c r="M559" s="109">
        <v>0.99444444444444446</v>
      </c>
      <c r="N559" s="294" t="s">
        <v>2819</v>
      </c>
      <c r="O559" s="292"/>
      <c r="P559" s="110" t="s">
        <v>39</v>
      </c>
      <c r="Q559" s="111">
        <v>46183</v>
      </c>
      <c r="R559" s="112">
        <v>4500</v>
      </c>
      <c r="S559" s="112">
        <v>135000</v>
      </c>
      <c r="T559" s="116">
        <v>445.5</v>
      </c>
      <c r="U559" s="110">
        <v>3128</v>
      </c>
      <c r="V559" s="110" t="s">
        <v>46</v>
      </c>
      <c r="W559" s="110">
        <v>180</v>
      </c>
      <c r="X559" s="280" t="s">
        <v>37</v>
      </c>
      <c r="Y559" s="280" t="s">
        <v>37</v>
      </c>
      <c r="Z559" s="280" t="s">
        <v>38</v>
      </c>
      <c r="AA559" s="280" t="s">
        <v>38</v>
      </c>
      <c r="AB559" s="280" t="s">
        <v>38</v>
      </c>
      <c r="AC559" s="280" t="s">
        <v>37</v>
      </c>
      <c r="AD559" s="281">
        <v>46333</v>
      </c>
      <c r="AE559" s="280" t="s">
        <v>39</v>
      </c>
    </row>
    <row r="560" spans="1:31">
      <c r="A560" s="3" t="s">
        <v>39</v>
      </c>
      <c r="B560" s="3">
        <v>42</v>
      </c>
      <c r="C560" s="3">
        <v>10</v>
      </c>
      <c r="D560" s="290" t="s">
        <v>503</v>
      </c>
      <c r="E560" s="574" t="s">
        <v>498</v>
      </c>
      <c r="F560" s="104" t="s">
        <v>499</v>
      </c>
      <c r="G560" s="105">
        <v>96</v>
      </c>
      <c r="H560" s="105"/>
      <c r="I560" s="105"/>
      <c r="J560" s="106">
        <v>46364</v>
      </c>
      <c r="K560" s="448">
        <v>180</v>
      </c>
      <c r="L560" s="105" t="s">
        <v>33</v>
      </c>
      <c r="M560" s="109">
        <v>1</v>
      </c>
      <c r="N560" s="294" t="s">
        <v>2819</v>
      </c>
      <c r="O560" s="477"/>
      <c r="P560" s="110" t="s">
        <v>39</v>
      </c>
      <c r="Q560" s="111">
        <v>46184</v>
      </c>
      <c r="R560" s="112">
        <v>4320</v>
      </c>
      <c r="S560" s="112">
        <v>129600</v>
      </c>
      <c r="T560" s="116">
        <v>427.68</v>
      </c>
      <c r="U560" s="110">
        <v>3128</v>
      </c>
      <c r="V560" s="110" t="s">
        <v>46</v>
      </c>
      <c r="W560" s="110">
        <v>180</v>
      </c>
      <c r="X560" s="280" t="s">
        <v>37</v>
      </c>
      <c r="Y560" s="280" t="s">
        <v>37</v>
      </c>
      <c r="Z560" s="280" t="s">
        <v>38</v>
      </c>
      <c r="AA560" s="280" t="s">
        <v>38</v>
      </c>
      <c r="AB560" s="280" t="s">
        <v>38</v>
      </c>
      <c r="AC560" s="280" t="s">
        <v>37</v>
      </c>
      <c r="AD560" s="281">
        <v>46334</v>
      </c>
      <c r="AE560" s="280" t="s">
        <v>39</v>
      </c>
    </row>
    <row r="561" spans="1:31">
      <c r="A561" s="3" t="s">
        <v>39</v>
      </c>
      <c r="B561" s="3">
        <v>43</v>
      </c>
      <c r="C561" s="3">
        <v>10</v>
      </c>
      <c r="D561" s="290" t="s">
        <v>513</v>
      </c>
      <c r="E561" s="574" t="s">
        <v>498</v>
      </c>
      <c r="F561" s="104" t="s">
        <v>499</v>
      </c>
      <c r="G561" s="105">
        <v>96</v>
      </c>
      <c r="H561" s="105"/>
      <c r="I561" s="105"/>
      <c r="J561" s="106">
        <v>46364</v>
      </c>
      <c r="K561" s="448">
        <v>180</v>
      </c>
      <c r="L561" s="105" t="s">
        <v>33</v>
      </c>
      <c r="M561" s="109">
        <v>1</v>
      </c>
      <c r="N561" s="294"/>
      <c r="O561" s="292"/>
      <c r="P561" s="110" t="s">
        <v>39</v>
      </c>
      <c r="Q561" s="111">
        <v>46184</v>
      </c>
      <c r="R561" s="112">
        <v>4320</v>
      </c>
      <c r="S561" s="112">
        <v>129600</v>
      </c>
      <c r="T561" s="116">
        <v>427.68</v>
      </c>
      <c r="U561" s="110">
        <v>3128</v>
      </c>
      <c r="V561" s="110" t="s">
        <v>46</v>
      </c>
      <c r="W561" s="110">
        <v>180</v>
      </c>
      <c r="X561" s="280" t="s">
        <v>37</v>
      </c>
      <c r="Y561" s="280" t="s">
        <v>37</v>
      </c>
      <c r="Z561" s="280" t="s">
        <v>38</v>
      </c>
      <c r="AA561" s="280" t="s">
        <v>38</v>
      </c>
      <c r="AB561" s="280" t="s">
        <v>38</v>
      </c>
      <c r="AC561" s="280" t="s">
        <v>37</v>
      </c>
      <c r="AD561" s="281">
        <v>46334</v>
      </c>
      <c r="AE561" s="280" t="s">
        <v>39</v>
      </c>
    </row>
    <row r="562" spans="1:31">
      <c r="A562" s="3" t="s">
        <v>39</v>
      </c>
      <c r="B562" s="3">
        <v>44</v>
      </c>
      <c r="C562" s="3">
        <v>20</v>
      </c>
      <c r="D562" s="290" t="s">
        <v>309</v>
      </c>
      <c r="E562" s="498" t="s">
        <v>498</v>
      </c>
      <c r="F562" s="104" t="s">
        <v>499</v>
      </c>
      <c r="G562" s="105">
        <v>100</v>
      </c>
      <c r="H562" s="105"/>
      <c r="I562" s="105"/>
      <c r="J562" s="106">
        <v>46364</v>
      </c>
      <c r="K562" s="448">
        <v>180</v>
      </c>
      <c r="L562" s="105" t="s">
        <v>33</v>
      </c>
      <c r="M562" s="109">
        <v>1</v>
      </c>
      <c r="N562" s="294" t="s">
        <v>2819</v>
      </c>
      <c r="O562" s="292" t="s">
        <v>377</v>
      </c>
      <c r="P562" s="110" t="s">
        <v>35</v>
      </c>
      <c r="Q562" s="111">
        <v>46184</v>
      </c>
      <c r="R562" s="112">
        <v>4500</v>
      </c>
      <c r="S562" s="112">
        <v>135000</v>
      </c>
      <c r="T562" s="116">
        <v>445.5</v>
      </c>
      <c r="U562" s="110">
        <v>3128</v>
      </c>
      <c r="V562" s="110" t="s">
        <v>46</v>
      </c>
      <c r="W562" s="110">
        <v>180</v>
      </c>
      <c r="X562" s="280" t="s">
        <v>37</v>
      </c>
      <c r="Y562" s="280" t="s">
        <v>37</v>
      </c>
      <c r="Z562" s="280" t="s">
        <v>38</v>
      </c>
      <c r="AA562" s="280" t="s">
        <v>38</v>
      </c>
      <c r="AB562" s="280" t="s">
        <v>38</v>
      </c>
      <c r="AC562" s="280" t="s">
        <v>37</v>
      </c>
      <c r="AD562" s="281">
        <v>46334</v>
      </c>
      <c r="AE562" s="280" t="s">
        <v>39</v>
      </c>
    </row>
    <row r="563" spans="1:31">
      <c r="A563" s="3">
        <v>1</v>
      </c>
      <c r="B563" s="3">
        <v>1</v>
      </c>
      <c r="C563" s="3">
        <v>10</v>
      </c>
      <c r="D563" s="290" t="s">
        <v>2612</v>
      </c>
      <c r="E563" s="311" t="s">
        <v>547</v>
      </c>
      <c r="F563" s="104" t="s">
        <v>499</v>
      </c>
      <c r="G563" s="105">
        <v>16</v>
      </c>
      <c r="H563" s="105"/>
      <c r="I563" s="105"/>
      <c r="J563" s="106">
        <v>46336</v>
      </c>
      <c r="K563" s="448">
        <v>152</v>
      </c>
      <c r="L563" s="105" t="s">
        <v>33</v>
      </c>
      <c r="M563" s="109">
        <v>0.84444444444444444</v>
      </c>
      <c r="N563" s="308"/>
      <c r="O563" s="292"/>
      <c r="P563" s="110" t="s">
        <v>39</v>
      </c>
      <c r="Q563" s="111">
        <v>46156</v>
      </c>
      <c r="R563" s="112">
        <v>864</v>
      </c>
      <c r="S563" s="112">
        <v>25920</v>
      </c>
      <c r="T563" s="116">
        <v>85.536000000000001</v>
      </c>
      <c r="U563" s="110">
        <v>3128</v>
      </c>
      <c r="V563" s="110" t="s">
        <v>46</v>
      </c>
      <c r="W563" s="110">
        <v>180</v>
      </c>
      <c r="X563" s="280" t="s">
        <v>37</v>
      </c>
      <c r="Y563" s="280" t="s">
        <v>37</v>
      </c>
      <c r="Z563" s="280" t="s">
        <v>38</v>
      </c>
      <c r="AA563" s="280" t="s">
        <v>38</v>
      </c>
      <c r="AB563" s="280" t="s">
        <v>38</v>
      </c>
      <c r="AC563" s="280" t="s">
        <v>37</v>
      </c>
      <c r="AD563" s="281">
        <v>46306</v>
      </c>
      <c r="AE563" s="280" t="s">
        <v>39</v>
      </c>
    </row>
    <row r="564" spans="1:31">
      <c r="A564" s="3">
        <v>1</v>
      </c>
      <c r="B564" s="3">
        <v>2</v>
      </c>
      <c r="C564" s="3">
        <v>10</v>
      </c>
      <c r="D564" s="290" t="s">
        <v>2613</v>
      </c>
      <c r="E564" s="303" t="s">
        <v>547</v>
      </c>
      <c r="F564" s="104" t="s">
        <v>499</v>
      </c>
      <c r="G564" s="105">
        <v>18</v>
      </c>
      <c r="H564" s="105"/>
      <c r="I564" s="105"/>
      <c r="J564" s="106">
        <v>46336</v>
      </c>
      <c r="K564" s="448">
        <v>152</v>
      </c>
      <c r="L564" s="105" t="s">
        <v>33</v>
      </c>
      <c r="M564" s="109">
        <v>0.84444444444444444</v>
      </c>
      <c r="N564" s="308"/>
      <c r="O564" s="466"/>
      <c r="P564" s="110" t="s">
        <v>39</v>
      </c>
      <c r="Q564" s="111">
        <v>46156</v>
      </c>
      <c r="R564" s="112">
        <v>972</v>
      </c>
      <c r="S564" s="112">
        <v>29160</v>
      </c>
      <c r="T564" s="116">
        <v>96.227999999999994</v>
      </c>
      <c r="U564" s="110">
        <v>3128</v>
      </c>
      <c r="V564" s="110" t="s">
        <v>46</v>
      </c>
      <c r="W564" s="110">
        <v>180</v>
      </c>
      <c r="X564" s="280" t="s">
        <v>37</v>
      </c>
      <c r="Y564" s="280" t="s">
        <v>37</v>
      </c>
      <c r="Z564" s="280" t="s">
        <v>38</v>
      </c>
      <c r="AA564" s="280" t="s">
        <v>38</v>
      </c>
      <c r="AB564" s="280" t="s">
        <v>38</v>
      </c>
      <c r="AC564" s="280" t="s">
        <v>37</v>
      </c>
      <c r="AD564" s="281">
        <v>46306</v>
      </c>
      <c r="AE564" s="280" t="s">
        <v>39</v>
      </c>
    </row>
    <row r="565" spans="1:31">
      <c r="A565" s="3" t="s">
        <v>39</v>
      </c>
      <c r="B565" s="3">
        <v>3</v>
      </c>
      <c r="C565" s="3">
        <v>10</v>
      </c>
      <c r="D565" s="290" t="s">
        <v>2600</v>
      </c>
      <c r="E565" s="464" t="s">
        <v>547</v>
      </c>
      <c r="F565" s="104" t="s">
        <v>499</v>
      </c>
      <c r="G565" s="105">
        <v>28</v>
      </c>
      <c r="H565" s="105"/>
      <c r="I565" s="105"/>
      <c r="J565" s="106">
        <v>46337</v>
      </c>
      <c r="K565" s="448">
        <v>153</v>
      </c>
      <c r="L565" s="105" t="s">
        <v>33</v>
      </c>
      <c r="M565" s="109">
        <v>0.85</v>
      </c>
      <c r="N565" s="308"/>
      <c r="O565" s="292"/>
      <c r="P565" s="110" t="s">
        <v>39</v>
      </c>
      <c r="Q565" s="111">
        <v>46157</v>
      </c>
      <c r="R565" s="112">
        <v>1512</v>
      </c>
      <c r="S565" s="112">
        <v>45360</v>
      </c>
      <c r="T565" s="116">
        <v>149.68799999999999</v>
      </c>
      <c r="U565" s="110">
        <v>3128</v>
      </c>
      <c r="V565" s="110" t="s">
        <v>46</v>
      </c>
      <c r="W565" s="110">
        <v>180</v>
      </c>
      <c r="X565" s="280" t="s">
        <v>37</v>
      </c>
      <c r="Y565" s="280" t="s">
        <v>37</v>
      </c>
      <c r="Z565" s="280" t="s">
        <v>38</v>
      </c>
      <c r="AA565" s="280" t="s">
        <v>38</v>
      </c>
      <c r="AB565" s="280" t="s">
        <v>38</v>
      </c>
      <c r="AC565" s="280" t="s">
        <v>37</v>
      </c>
      <c r="AD565" s="281">
        <v>46307</v>
      </c>
      <c r="AE565" s="280" t="s">
        <v>39</v>
      </c>
    </row>
    <row r="566" spans="1:31">
      <c r="A566" s="3" t="s">
        <v>39</v>
      </c>
      <c r="B566" s="3">
        <v>4</v>
      </c>
      <c r="C566" s="3">
        <v>10</v>
      </c>
      <c r="D566" s="290" t="s">
        <v>2591</v>
      </c>
      <c r="E566" s="296" t="s">
        <v>547</v>
      </c>
      <c r="F566" s="104" t="s">
        <v>499</v>
      </c>
      <c r="G566" s="105">
        <v>34</v>
      </c>
      <c r="H566" s="105"/>
      <c r="I566" s="105"/>
      <c r="J566" s="106">
        <v>46338</v>
      </c>
      <c r="K566" s="448">
        <v>154</v>
      </c>
      <c r="L566" s="105" t="s">
        <v>33</v>
      </c>
      <c r="M566" s="109">
        <v>0.85555555555555551</v>
      </c>
      <c r="N566" s="308"/>
      <c r="O566" s="292"/>
      <c r="P566" s="110" t="s">
        <v>39</v>
      </c>
      <c r="Q566" s="111">
        <v>46158</v>
      </c>
      <c r="R566" s="112">
        <v>1836</v>
      </c>
      <c r="S566" s="112">
        <v>55080</v>
      </c>
      <c r="T566" s="116">
        <v>181.76400000000001</v>
      </c>
      <c r="U566" s="110">
        <v>3128</v>
      </c>
      <c r="V566" s="110" t="s">
        <v>46</v>
      </c>
      <c r="W566" s="110">
        <v>180</v>
      </c>
      <c r="X566" s="280" t="s">
        <v>37</v>
      </c>
      <c r="Y566" s="280" t="s">
        <v>37</v>
      </c>
      <c r="Z566" s="280" t="s">
        <v>38</v>
      </c>
      <c r="AA566" s="280" t="s">
        <v>38</v>
      </c>
      <c r="AB566" s="280" t="s">
        <v>38</v>
      </c>
      <c r="AC566" s="280" t="s">
        <v>37</v>
      </c>
      <c r="AD566" s="281">
        <v>46308</v>
      </c>
      <c r="AE566" s="280" t="s">
        <v>39</v>
      </c>
    </row>
    <row r="567" spans="1:31">
      <c r="A567" s="3">
        <v>1</v>
      </c>
      <c r="B567" s="3">
        <v>1</v>
      </c>
      <c r="C567" s="3">
        <v>10</v>
      </c>
      <c r="D567" s="290" t="s">
        <v>628</v>
      </c>
      <c r="E567" s="291" t="s">
        <v>555</v>
      </c>
      <c r="F567" s="104" t="s">
        <v>556</v>
      </c>
      <c r="G567" s="105">
        <v>37</v>
      </c>
      <c r="H567" s="105"/>
      <c r="I567" s="105"/>
      <c r="J567" s="106">
        <v>46338</v>
      </c>
      <c r="K567" s="448">
        <v>154</v>
      </c>
      <c r="L567" s="105" t="s">
        <v>33</v>
      </c>
      <c r="M567" s="109">
        <v>0.57037037037037042</v>
      </c>
      <c r="N567" s="294" t="s">
        <v>2803</v>
      </c>
      <c r="O567" s="292"/>
      <c r="P567" s="110" t="s">
        <v>39</v>
      </c>
      <c r="Q567" s="111">
        <v>46068</v>
      </c>
      <c r="R567" s="112">
        <v>22200</v>
      </c>
      <c r="S567" s="112">
        <v>133200</v>
      </c>
      <c r="T567" s="116">
        <v>358.30799999999999</v>
      </c>
      <c r="U567" s="110">
        <v>3228</v>
      </c>
      <c r="V567" s="110" t="s">
        <v>42</v>
      </c>
      <c r="W567" s="110">
        <v>270</v>
      </c>
      <c r="X567" s="280" t="s">
        <v>37</v>
      </c>
      <c r="Y567" s="280" t="s">
        <v>37</v>
      </c>
      <c r="Z567" s="280" t="s">
        <v>37</v>
      </c>
      <c r="AA567" s="280" t="s">
        <v>38</v>
      </c>
      <c r="AB567" s="280" t="s">
        <v>38</v>
      </c>
      <c r="AC567" s="280" t="s">
        <v>37</v>
      </c>
      <c r="AD567" s="281">
        <v>46308</v>
      </c>
      <c r="AE567" s="280" t="s">
        <v>39</v>
      </c>
    </row>
    <row r="568" spans="1:31">
      <c r="A568" s="3">
        <v>1</v>
      </c>
      <c r="B568" s="3">
        <v>2</v>
      </c>
      <c r="C568" s="3">
        <v>20</v>
      </c>
      <c r="D568" s="290" t="s">
        <v>2529</v>
      </c>
      <c r="E568" s="303" t="s">
        <v>555</v>
      </c>
      <c r="F568" s="104" t="s">
        <v>556</v>
      </c>
      <c r="G568" s="105">
        <v>25</v>
      </c>
      <c r="H568" s="105">
        <v>587</v>
      </c>
      <c r="I568" s="105"/>
      <c r="J568" s="106">
        <v>46338</v>
      </c>
      <c r="K568" s="448">
        <v>154</v>
      </c>
      <c r="L568" s="105" t="s">
        <v>33</v>
      </c>
      <c r="M568" s="109">
        <v>0.57037037037037042</v>
      </c>
      <c r="N568" s="294" t="s">
        <v>2803</v>
      </c>
      <c r="O568" s="292" t="s">
        <v>34</v>
      </c>
      <c r="P568" s="110" t="s">
        <v>35</v>
      </c>
      <c r="Q568" s="111">
        <v>46068</v>
      </c>
      <c r="R568" s="112">
        <v>15587</v>
      </c>
      <c r="S568" s="112">
        <v>93522</v>
      </c>
      <c r="T568" s="116">
        <v>251.57418000000001</v>
      </c>
      <c r="U568" s="110">
        <v>3228</v>
      </c>
      <c r="V568" s="110" t="s">
        <v>42</v>
      </c>
      <c r="W568" s="110">
        <v>270</v>
      </c>
      <c r="X568" s="280" t="s">
        <v>37</v>
      </c>
      <c r="Y568" s="280" t="s">
        <v>37</v>
      </c>
      <c r="Z568" s="280" t="s">
        <v>37</v>
      </c>
      <c r="AA568" s="280" t="s">
        <v>38</v>
      </c>
      <c r="AB568" s="280" t="s">
        <v>38</v>
      </c>
      <c r="AC568" s="280" t="s">
        <v>37</v>
      </c>
      <c r="AD568" s="281">
        <v>46308</v>
      </c>
      <c r="AE568" s="280" t="s">
        <v>39</v>
      </c>
    </row>
    <row r="569" spans="1:31">
      <c r="A569" s="3" t="s">
        <v>39</v>
      </c>
      <c r="B569" s="3">
        <v>3</v>
      </c>
      <c r="C569" s="3">
        <v>20</v>
      </c>
      <c r="D569" s="290" t="s">
        <v>61</v>
      </c>
      <c r="E569" s="337" t="s">
        <v>555</v>
      </c>
      <c r="F569" s="104" t="s">
        <v>556</v>
      </c>
      <c r="G569" s="105">
        <v>6</v>
      </c>
      <c r="H569" s="105"/>
      <c r="I569" s="105"/>
      <c r="J569" s="106">
        <v>46429</v>
      </c>
      <c r="K569" s="448">
        <v>245</v>
      </c>
      <c r="L569" s="105" t="s">
        <v>33</v>
      </c>
      <c r="M569" s="109">
        <v>0.90740740740740744</v>
      </c>
      <c r="N569" s="294"/>
      <c r="O569" s="292" t="s">
        <v>62</v>
      </c>
      <c r="P569" s="110" t="s">
        <v>35</v>
      </c>
      <c r="Q569" s="111">
        <v>46159</v>
      </c>
      <c r="R569" s="112">
        <v>3600</v>
      </c>
      <c r="S569" s="112">
        <v>21600</v>
      </c>
      <c r="T569" s="116">
        <v>58.103999999999999</v>
      </c>
      <c r="U569" s="110">
        <v>3228</v>
      </c>
      <c r="V569" s="110" t="s">
        <v>42</v>
      </c>
      <c r="W569" s="110">
        <v>270</v>
      </c>
      <c r="X569" s="280" t="s">
        <v>37</v>
      </c>
      <c r="Y569" s="280" t="s">
        <v>37</v>
      </c>
      <c r="Z569" s="280" t="s">
        <v>38</v>
      </c>
      <c r="AA569" s="280" t="s">
        <v>38</v>
      </c>
      <c r="AB569" s="280" t="s">
        <v>38</v>
      </c>
      <c r="AC569" s="280" t="s">
        <v>37</v>
      </c>
      <c r="AD569" s="281">
        <v>46399</v>
      </c>
      <c r="AE569" s="280" t="s">
        <v>39</v>
      </c>
    </row>
    <row r="570" spans="1:31">
      <c r="A570" s="3" t="s">
        <v>39</v>
      </c>
      <c r="B570" s="3">
        <v>4</v>
      </c>
      <c r="C570" s="3">
        <v>10</v>
      </c>
      <c r="D570" s="290" t="s">
        <v>2623</v>
      </c>
      <c r="E570" s="296" t="s">
        <v>555</v>
      </c>
      <c r="F570" s="104" t="s">
        <v>556</v>
      </c>
      <c r="G570" s="105">
        <v>20</v>
      </c>
      <c r="H570" s="105"/>
      <c r="I570" s="105"/>
      <c r="J570" s="106">
        <v>46429</v>
      </c>
      <c r="K570" s="448">
        <v>245</v>
      </c>
      <c r="L570" s="105" t="s">
        <v>33</v>
      </c>
      <c r="M570" s="109">
        <v>0.90740740740740744</v>
      </c>
      <c r="N570" s="294"/>
      <c r="O570" s="292"/>
      <c r="P570" s="110" t="s">
        <v>39</v>
      </c>
      <c r="Q570" s="111">
        <v>46159</v>
      </c>
      <c r="R570" s="112">
        <v>12000</v>
      </c>
      <c r="S570" s="112">
        <v>72000</v>
      </c>
      <c r="T570" s="116">
        <v>193.68</v>
      </c>
      <c r="U570" s="110">
        <v>3228</v>
      </c>
      <c r="V570" s="110" t="s">
        <v>42</v>
      </c>
      <c r="W570" s="110">
        <v>270</v>
      </c>
      <c r="X570" s="280" t="s">
        <v>37</v>
      </c>
      <c r="Y570" s="280" t="s">
        <v>37</v>
      </c>
      <c r="Z570" s="280" t="s">
        <v>38</v>
      </c>
      <c r="AA570" s="280" t="s">
        <v>38</v>
      </c>
      <c r="AB570" s="280" t="s">
        <v>38</v>
      </c>
      <c r="AC570" s="280" t="s">
        <v>37</v>
      </c>
      <c r="AD570" s="281">
        <v>46399</v>
      </c>
      <c r="AE570" s="280" t="s">
        <v>39</v>
      </c>
    </row>
    <row r="571" spans="1:31">
      <c r="A571" s="3">
        <v>1</v>
      </c>
      <c r="B571" s="3">
        <v>1</v>
      </c>
      <c r="C571" s="3">
        <v>10</v>
      </c>
      <c r="D571" s="290" t="s">
        <v>122</v>
      </c>
      <c r="E571" s="306" t="s">
        <v>562</v>
      </c>
      <c r="F571" s="104" t="s">
        <v>563</v>
      </c>
      <c r="G571" s="105">
        <v>28</v>
      </c>
      <c r="H571" s="105"/>
      <c r="I571" s="105"/>
      <c r="J571" s="106">
        <v>46344</v>
      </c>
      <c r="K571" s="448">
        <v>160</v>
      </c>
      <c r="L571" s="105" t="s">
        <v>33</v>
      </c>
      <c r="M571" s="109">
        <v>0.88888888888888884</v>
      </c>
      <c r="N571" s="294"/>
      <c r="O571" s="575"/>
      <c r="P571" s="110" t="s">
        <v>39</v>
      </c>
      <c r="Q571" s="111">
        <v>46164</v>
      </c>
      <c r="R571" s="112">
        <v>1008</v>
      </c>
      <c r="S571" s="112">
        <v>16128</v>
      </c>
      <c r="T571" s="116">
        <v>120.96</v>
      </c>
      <c r="U571" s="110">
        <v>3583</v>
      </c>
      <c r="V571" s="110" t="s">
        <v>46</v>
      </c>
      <c r="W571" s="110">
        <v>180</v>
      </c>
      <c r="X571" s="280" t="s">
        <v>37</v>
      </c>
      <c r="Y571" s="280" t="s">
        <v>37</v>
      </c>
      <c r="Z571" s="280" t="s">
        <v>38</v>
      </c>
      <c r="AA571" s="280" t="s">
        <v>38</v>
      </c>
      <c r="AB571" s="280" t="s">
        <v>38</v>
      </c>
      <c r="AC571" s="280" t="s">
        <v>37</v>
      </c>
      <c r="AD571" s="281">
        <v>46314</v>
      </c>
      <c r="AE571" s="280" t="s">
        <v>39</v>
      </c>
    </row>
    <row r="572" spans="1:31">
      <c r="A572" s="3">
        <v>1</v>
      </c>
      <c r="B572" s="3">
        <v>2</v>
      </c>
      <c r="C572" s="3">
        <v>20</v>
      </c>
      <c r="D572" s="290" t="s">
        <v>2700</v>
      </c>
      <c r="E572" s="514" t="s">
        <v>562</v>
      </c>
      <c r="F572" s="104" t="s">
        <v>563</v>
      </c>
      <c r="G572" s="105">
        <v>4</v>
      </c>
      <c r="H572" s="105"/>
      <c r="I572" s="105"/>
      <c r="J572" s="106">
        <v>46354</v>
      </c>
      <c r="K572" s="448">
        <v>170</v>
      </c>
      <c r="L572" s="105" t="s">
        <v>33</v>
      </c>
      <c r="M572" s="109">
        <v>0.94444444444444442</v>
      </c>
      <c r="N572" s="294"/>
      <c r="O572" s="105" t="s">
        <v>34</v>
      </c>
      <c r="P572" s="110" t="s">
        <v>35</v>
      </c>
      <c r="Q572" s="111">
        <v>46174</v>
      </c>
      <c r="R572" s="112">
        <v>144</v>
      </c>
      <c r="S572" s="112">
        <v>2304</v>
      </c>
      <c r="T572" s="116">
        <v>17.28</v>
      </c>
      <c r="U572" s="110">
        <v>3583</v>
      </c>
      <c r="V572" s="110" t="s">
        <v>46</v>
      </c>
      <c r="W572" s="110">
        <v>180</v>
      </c>
      <c r="X572" s="280" t="s">
        <v>37</v>
      </c>
      <c r="Y572" s="280" t="s">
        <v>37</v>
      </c>
      <c r="Z572" s="280" t="s">
        <v>38</v>
      </c>
      <c r="AA572" s="280" t="s">
        <v>38</v>
      </c>
      <c r="AB572" s="280" t="s">
        <v>38</v>
      </c>
      <c r="AC572" s="280" t="s">
        <v>37</v>
      </c>
      <c r="AD572" s="281">
        <v>46324</v>
      </c>
      <c r="AE572" s="280" t="s">
        <v>39</v>
      </c>
    </row>
    <row r="573" spans="1:31">
      <c r="A573" s="3">
        <v>1</v>
      </c>
      <c r="B573" s="3">
        <v>1</v>
      </c>
      <c r="C573" s="3">
        <v>10</v>
      </c>
      <c r="D573" s="290" t="s">
        <v>2666</v>
      </c>
      <c r="E573" s="366" t="s">
        <v>564</v>
      </c>
      <c r="F573" s="104" t="s">
        <v>565</v>
      </c>
      <c r="G573" s="105">
        <v>22</v>
      </c>
      <c r="H573" s="105"/>
      <c r="I573" s="105"/>
      <c r="J573" s="106">
        <v>46355</v>
      </c>
      <c r="K573" s="448">
        <v>171</v>
      </c>
      <c r="L573" s="105" t="s">
        <v>33</v>
      </c>
      <c r="M573" s="109">
        <v>0.95</v>
      </c>
      <c r="N573" s="294"/>
      <c r="O573" s="292"/>
      <c r="P573" s="110" t="s">
        <v>39</v>
      </c>
      <c r="Q573" s="111">
        <v>46175</v>
      </c>
      <c r="R573" s="112">
        <v>1188</v>
      </c>
      <c r="S573" s="112">
        <v>45144</v>
      </c>
      <c r="T573" s="116">
        <v>79.001999999999995</v>
      </c>
      <c r="U573" s="110">
        <v>3617</v>
      </c>
      <c r="V573" s="110" t="s">
        <v>46</v>
      </c>
      <c r="W573" s="110">
        <v>180</v>
      </c>
      <c r="X573" s="280" t="s">
        <v>37</v>
      </c>
      <c r="Y573" s="280" t="s">
        <v>37</v>
      </c>
      <c r="Z573" s="280" t="s">
        <v>38</v>
      </c>
      <c r="AA573" s="280" t="s">
        <v>38</v>
      </c>
      <c r="AB573" s="280" t="s">
        <v>38</v>
      </c>
      <c r="AC573" s="280" t="s">
        <v>37</v>
      </c>
      <c r="AD573" s="281">
        <v>46325</v>
      </c>
      <c r="AE573" s="280" t="s">
        <v>39</v>
      </c>
    </row>
    <row r="574" spans="1:31">
      <c r="A574" s="3">
        <v>1</v>
      </c>
      <c r="B574" s="3">
        <v>2</v>
      </c>
      <c r="C574" s="3">
        <v>10</v>
      </c>
      <c r="D574" s="290" t="s">
        <v>2675</v>
      </c>
      <c r="E574" s="486" t="s">
        <v>564</v>
      </c>
      <c r="F574" s="104" t="s">
        <v>565</v>
      </c>
      <c r="G574" s="105">
        <v>26</v>
      </c>
      <c r="H574" s="105"/>
      <c r="I574" s="105"/>
      <c r="J574" s="106">
        <v>46356</v>
      </c>
      <c r="K574" s="448">
        <v>172</v>
      </c>
      <c r="L574" s="105" t="s">
        <v>33</v>
      </c>
      <c r="M574" s="109">
        <v>0.9555555555555556</v>
      </c>
      <c r="N574" s="294"/>
      <c r="O574" s="292"/>
      <c r="P574" s="110" t="s">
        <v>39</v>
      </c>
      <c r="Q574" s="111">
        <v>46176</v>
      </c>
      <c r="R574" s="112">
        <v>1404</v>
      </c>
      <c r="S574" s="112">
        <v>53352</v>
      </c>
      <c r="T574" s="116">
        <v>93.366</v>
      </c>
      <c r="U574" s="110">
        <v>3617</v>
      </c>
      <c r="V574" s="110" t="s">
        <v>46</v>
      </c>
      <c r="W574" s="110">
        <v>180</v>
      </c>
      <c r="X574" s="280" t="s">
        <v>37</v>
      </c>
      <c r="Y574" s="280" t="s">
        <v>37</v>
      </c>
      <c r="Z574" s="280" t="s">
        <v>38</v>
      </c>
      <c r="AA574" s="280" t="s">
        <v>38</v>
      </c>
      <c r="AB574" s="280" t="s">
        <v>38</v>
      </c>
      <c r="AC574" s="280" t="s">
        <v>37</v>
      </c>
      <c r="AD574" s="281">
        <v>46326</v>
      </c>
      <c r="AE574" s="280" t="s">
        <v>39</v>
      </c>
    </row>
    <row r="575" spans="1:31">
      <c r="A575" s="3">
        <v>1</v>
      </c>
      <c r="B575" s="3">
        <v>1</v>
      </c>
      <c r="C575" s="3">
        <v>10</v>
      </c>
      <c r="D575" s="290" t="s">
        <v>297</v>
      </c>
      <c r="E575" s="303" t="s">
        <v>566</v>
      </c>
      <c r="F575" s="104" t="s">
        <v>567</v>
      </c>
      <c r="G575" s="105">
        <v>19</v>
      </c>
      <c r="H575" s="105"/>
      <c r="I575" s="105"/>
      <c r="J575" s="106">
        <v>46343</v>
      </c>
      <c r="K575" s="448">
        <v>159</v>
      </c>
      <c r="L575" s="105" t="s">
        <v>33</v>
      </c>
      <c r="M575" s="109">
        <v>0.8833333333333333</v>
      </c>
      <c r="N575" s="294"/>
      <c r="O575" s="292"/>
      <c r="P575" s="110" t="s">
        <v>39</v>
      </c>
      <c r="Q575" s="111">
        <v>46163</v>
      </c>
      <c r="R575" s="112">
        <v>684</v>
      </c>
      <c r="S575" s="112">
        <v>10944</v>
      </c>
      <c r="T575" s="116">
        <v>82.08</v>
      </c>
      <c r="U575" s="110">
        <v>3659</v>
      </c>
      <c r="V575" s="110" t="s">
        <v>46</v>
      </c>
      <c r="W575" s="110">
        <v>180</v>
      </c>
      <c r="X575" s="280" t="s">
        <v>37</v>
      </c>
      <c r="Y575" s="280" t="s">
        <v>37</v>
      </c>
      <c r="Z575" s="280" t="s">
        <v>38</v>
      </c>
      <c r="AA575" s="280" t="s">
        <v>38</v>
      </c>
      <c r="AB575" s="280" t="s">
        <v>38</v>
      </c>
      <c r="AC575" s="280" t="s">
        <v>37</v>
      </c>
      <c r="AD575" s="281">
        <v>46313</v>
      </c>
      <c r="AE575" s="280" t="s">
        <v>39</v>
      </c>
    </row>
    <row r="576" spans="1:31">
      <c r="A576" s="3">
        <v>1</v>
      </c>
      <c r="B576" s="3">
        <v>2</v>
      </c>
      <c r="C576" s="3">
        <v>10</v>
      </c>
      <c r="D576" s="290" t="s">
        <v>539</v>
      </c>
      <c r="E576" s="307" t="s">
        <v>566</v>
      </c>
      <c r="F576" s="104" t="s">
        <v>567</v>
      </c>
      <c r="G576" s="105">
        <v>49</v>
      </c>
      <c r="H576" s="105"/>
      <c r="I576" s="105"/>
      <c r="J576" s="106">
        <v>46343</v>
      </c>
      <c r="K576" s="448">
        <v>159</v>
      </c>
      <c r="L576" s="105" t="s">
        <v>33</v>
      </c>
      <c r="M576" s="109">
        <v>0.8833333333333333</v>
      </c>
      <c r="N576" s="294"/>
      <c r="O576" s="292"/>
      <c r="P576" s="110" t="s">
        <v>39</v>
      </c>
      <c r="Q576" s="111">
        <v>46163</v>
      </c>
      <c r="R576" s="112">
        <v>1764</v>
      </c>
      <c r="S576" s="112">
        <v>28224</v>
      </c>
      <c r="T576" s="116">
        <v>211.68</v>
      </c>
      <c r="U576" s="110">
        <v>3659</v>
      </c>
      <c r="V576" s="110" t="s">
        <v>46</v>
      </c>
      <c r="W576" s="110">
        <v>180</v>
      </c>
      <c r="X576" s="280" t="s">
        <v>37</v>
      </c>
      <c r="Y576" s="280" t="s">
        <v>37</v>
      </c>
      <c r="Z576" s="280" t="s">
        <v>38</v>
      </c>
      <c r="AA576" s="280" t="s">
        <v>38</v>
      </c>
      <c r="AB576" s="280" t="s">
        <v>38</v>
      </c>
      <c r="AC576" s="280" t="s">
        <v>37</v>
      </c>
      <c r="AD576" s="281">
        <v>46313</v>
      </c>
      <c r="AE576" s="280" t="s">
        <v>39</v>
      </c>
    </row>
    <row r="577" spans="1:31">
      <c r="A577" s="3" t="s">
        <v>39</v>
      </c>
      <c r="B577" s="3">
        <v>3</v>
      </c>
      <c r="C577" s="3">
        <v>20</v>
      </c>
      <c r="D577" s="290" t="s">
        <v>2666</v>
      </c>
      <c r="E577" s="303" t="s">
        <v>566</v>
      </c>
      <c r="F577" s="104" t="s">
        <v>567</v>
      </c>
      <c r="G577" s="105">
        <v>6</v>
      </c>
      <c r="H577" s="105"/>
      <c r="I577" s="105"/>
      <c r="J577" s="106">
        <v>46343</v>
      </c>
      <c r="K577" s="448">
        <v>159</v>
      </c>
      <c r="L577" s="105" t="s">
        <v>33</v>
      </c>
      <c r="M577" s="109">
        <v>0.8833333333333333</v>
      </c>
      <c r="N577" s="294"/>
      <c r="O577" s="460" t="s">
        <v>34</v>
      </c>
      <c r="P577" s="110" t="s">
        <v>35</v>
      </c>
      <c r="Q577" s="111">
        <v>46163</v>
      </c>
      <c r="R577" s="112">
        <v>216</v>
      </c>
      <c r="S577" s="112">
        <v>3456</v>
      </c>
      <c r="T577" s="116">
        <v>25.92</v>
      </c>
      <c r="U577" s="110">
        <v>3659</v>
      </c>
      <c r="V577" s="110" t="s">
        <v>46</v>
      </c>
      <c r="W577" s="110">
        <v>180</v>
      </c>
      <c r="X577" s="280" t="s">
        <v>37</v>
      </c>
      <c r="Y577" s="280" t="s">
        <v>37</v>
      </c>
      <c r="Z577" s="280" t="s">
        <v>38</v>
      </c>
      <c r="AA577" s="280" t="s">
        <v>38</v>
      </c>
      <c r="AB577" s="280" t="s">
        <v>38</v>
      </c>
      <c r="AC577" s="280" t="s">
        <v>37</v>
      </c>
      <c r="AD577" s="281">
        <v>46313</v>
      </c>
      <c r="AE577" s="280" t="s">
        <v>39</v>
      </c>
    </row>
    <row r="578" spans="1:31">
      <c r="A578" s="3">
        <v>1</v>
      </c>
      <c r="B578" s="3">
        <v>1</v>
      </c>
      <c r="C578" s="3">
        <v>10</v>
      </c>
      <c r="D578" s="290" t="s">
        <v>465</v>
      </c>
      <c r="E578" s="303" t="s">
        <v>568</v>
      </c>
      <c r="F578" s="104" t="s">
        <v>569</v>
      </c>
      <c r="G578" s="105">
        <v>61</v>
      </c>
      <c r="H578" s="105"/>
      <c r="I578" s="105"/>
      <c r="J578" s="106">
        <v>46343</v>
      </c>
      <c r="K578" s="448">
        <v>159</v>
      </c>
      <c r="L578" s="105" t="s">
        <v>33</v>
      </c>
      <c r="M578" s="109">
        <v>0.8833333333333333</v>
      </c>
      <c r="N578" s="294"/>
      <c r="O578" s="460"/>
      <c r="P578" s="110" t="s">
        <v>39</v>
      </c>
      <c r="Q578" s="111">
        <v>46163</v>
      </c>
      <c r="R578" s="112">
        <v>2196</v>
      </c>
      <c r="S578" s="112">
        <v>35136</v>
      </c>
      <c r="T578" s="116">
        <v>263.52</v>
      </c>
      <c r="U578" s="110">
        <v>3664</v>
      </c>
      <c r="V578" s="110" t="s">
        <v>46</v>
      </c>
      <c r="W578" s="110">
        <v>180</v>
      </c>
      <c r="X578" s="280" t="s">
        <v>37</v>
      </c>
      <c r="Y578" s="280" t="s">
        <v>37</v>
      </c>
      <c r="Z578" s="280" t="s">
        <v>38</v>
      </c>
      <c r="AA578" s="280" t="s">
        <v>38</v>
      </c>
      <c r="AB578" s="280" t="s">
        <v>38</v>
      </c>
      <c r="AC578" s="280" t="s">
        <v>37</v>
      </c>
      <c r="AD578" s="281">
        <v>46313</v>
      </c>
      <c r="AE578" s="280" t="s">
        <v>39</v>
      </c>
    </row>
    <row r="579" spans="1:31">
      <c r="A579" s="3">
        <v>1</v>
      </c>
      <c r="B579" s="3">
        <v>2</v>
      </c>
      <c r="C579" s="3">
        <v>10</v>
      </c>
      <c r="D579" s="290" t="s">
        <v>601</v>
      </c>
      <c r="E579" s="295" t="s">
        <v>568</v>
      </c>
      <c r="F579" s="104" t="s">
        <v>569</v>
      </c>
      <c r="G579" s="105">
        <v>104</v>
      </c>
      <c r="H579" s="105"/>
      <c r="I579" s="105"/>
      <c r="J579" s="106">
        <v>46344</v>
      </c>
      <c r="K579" s="448">
        <v>160</v>
      </c>
      <c r="L579" s="105" t="s">
        <v>33</v>
      </c>
      <c r="M579" s="109">
        <v>0.88888888888888884</v>
      </c>
      <c r="N579" s="294"/>
      <c r="O579" s="460"/>
      <c r="P579" s="110" t="s">
        <v>39</v>
      </c>
      <c r="Q579" s="111">
        <v>46164</v>
      </c>
      <c r="R579" s="112">
        <v>3744</v>
      </c>
      <c r="S579" s="112">
        <v>59904</v>
      </c>
      <c r="T579" s="116">
        <v>449.28</v>
      </c>
      <c r="U579" s="110">
        <v>3664</v>
      </c>
      <c r="V579" s="110" t="s">
        <v>46</v>
      </c>
      <c r="W579" s="110">
        <v>180</v>
      </c>
      <c r="X579" s="280" t="s">
        <v>37</v>
      </c>
      <c r="Y579" s="280" t="s">
        <v>37</v>
      </c>
      <c r="Z579" s="280" t="s">
        <v>38</v>
      </c>
      <c r="AA579" s="280" t="s">
        <v>38</v>
      </c>
      <c r="AB579" s="280" t="s">
        <v>38</v>
      </c>
      <c r="AC579" s="280" t="s">
        <v>37</v>
      </c>
      <c r="AD579" s="281">
        <v>46314</v>
      </c>
      <c r="AE579" s="280" t="s">
        <v>39</v>
      </c>
    </row>
    <row r="580" spans="1:31">
      <c r="A580" s="3" t="s">
        <v>39</v>
      </c>
      <c r="B580" s="3">
        <v>3</v>
      </c>
      <c r="C580" s="3">
        <v>10</v>
      </c>
      <c r="D580" s="290" t="s">
        <v>476</v>
      </c>
      <c r="E580" s="296" t="s">
        <v>568</v>
      </c>
      <c r="F580" s="104" t="s">
        <v>569</v>
      </c>
      <c r="G580" s="105">
        <v>82</v>
      </c>
      <c r="H580" s="105"/>
      <c r="I580" s="105"/>
      <c r="J580" s="106">
        <v>46344</v>
      </c>
      <c r="K580" s="448">
        <v>160</v>
      </c>
      <c r="L580" s="105" t="s">
        <v>33</v>
      </c>
      <c r="M580" s="109">
        <v>0.88888888888888884</v>
      </c>
      <c r="N580" s="294"/>
      <c r="O580" s="460"/>
      <c r="P580" s="110" t="s">
        <v>39</v>
      </c>
      <c r="Q580" s="111">
        <v>46164</v>
      </c>
      <c r="R580" s="112">
        <v>2952</v>
      </c>
      <c r="S580" s="112">
        <v>47232</v>
      </c>
      <c r="T580" s="116">
        <v>354.24</v>
      </c>
      <c r="U580" s="110">
        <v>3664</v>
      </c>
      <c r="V580" s="110" t="s">
        <v>46</v>
      </c>
      <c r="W580" s="110">
        <v>180</v>
      </c>
      <c r="X580" s="280" t="s">
        <v>37</v>
      </c>
      <c r="Y580" s="280" t="s">
        <v>37</v>
      </c>
      <c r="Z580" s="280" t="s">
        <v>38</v>
      </c>
      <c r="AA580" s="280" t="s">
        <v>38</v>
      </c>
      <c r="AB580" s="280" t="s">
        <v>38</v>
      </c>
      <c r="AC580" s="280" t="s">
        <v>37</v>
      </c>
      <c r="AD580" s="281">
        <v>46314</v>
      </c>
      <c r="AE580" s="280" t="s">
        <v>39</v>
      </c>
    </row>
    <row r="581" spans="1:31">
      <c r="A581" s="3">
        <v>1</v>
      </c>
      <c r="B581" s="3">
        <v>1</v>
      </c>
      <c r="C581" s="3">
        <v>20</v>
      </c>
      <c r="D581" s="290" t="s">
        <v>415</v>
      </c>
      <c r="E581" s="326" t="s">
        <v>573</v>
      </c>
      <c r="F581" s="104" t="s">
        <v>574</v>
      </c>
      <c r="G581" s="105">
        <v>100</v>
      </c>
      <c r="H581" s="105"/>
      <c r="I581" s="105"/>
      <c r="J581" s="106">
        <v>46333</v>
      </c>
      <c r="K581" s="448">
        <v>149</v>
      </c>
      <c r="L581" s="105" t="s">
        <v>33</v>
      </c>
      <c r="M581" s="109">
        <v>0.82777777777777772</v>
      </c>
      <c r="N581" s="308"/>
      <c r="O581" s="292" t="s">
        <v>67</v>
      </c>
      <c r="P581" s="110" t="s">
        <v>35</v>
      </c>
      <c r="Q581" s="111">
        <v>46153</v>
      </c>
      <c r="R581" s="112">
        <v>4500</v>
      </c>
      <c r="S581" s="112">
        <v>135000</v>
      </c>
      <c r="T581" s="116">
        <v>445.5</v>
      </c>
      <c r="U581" s="110">
        <v>3751</v>
      </c>
      <c r="V581" s="110" t="s">
        <v>46</v>
      </c>
      <c r="W581" s="110">
        <v>180</v>
      </c>
      <c r="X581" s="280" t="s">
        <v>37</v>
      </c>
      <c r="Y581" s="280" t="s">
        <v>37</v>
      </c>
      <c r="Z581" s="280" t="s">
        <v>38</v>
      </c>
      <c r="AA581" s="280" t="s">
        <v>38</v>
      </c>
      <c r="AB581" s="280" t="s">
        <v>38</v>
      </c>
      <c r="AC581" s="280" t="s">
        <v>37</v>
      </c>
      <c r="AD581" s="281">
        <v>46303</v>
      </c>
      <c r="AE581" s="280" t="s">
        <v>39</v>
      </c>
    </row>
    <row r="582" spans="1:31">
      <c r="A582" s="3">
        <v>1</v>
      </c>
      <c r="B582" s="3">
        <v>2</v>
      </c>
      <c r="C582" s="3">
        <v>20</v>
      </c>
      <c r="D582" s="290" t="s">
        <v>792</v>
      </c>
      <c r="E582" s="291" t="s">
        <v>573</v>
      </c>
      <c r="F582" s="104" t="s">
        <v>574</v>
      </c>
      <c r="G582" s="105">
        <v>10</v>
      </c>
      <c r="H582" s="105"/>
      <c r="I582" s="105"/>
      <c r="J582" s="279">
        <v>46333</v>
      </c>
      <c r="K582" s="448">
        <v>149</v>
      </c>
      <c r="L582" s="105" t="s">
        <v>33</v>
      </c>
      <c r="M582" s="109">
        <v>0.82777777777777772</v>
      </c>
      <c r="N582" s="294"/>
      <c r="O582" s="292" t="s">
        <v>67</v>
      </c>
      <c r="P582" s="110" t="s">
        <v>35</v>
      </c>
      <c r="Q582" s="111">
        <v>46153</v>
      </c>
      <c r="R582" s="112">
        <v>450</v>
      </c>
      <c r="S582" s="112">
        <v>13500</v>
      </c>
      <c r="T582" s="116">
        <v>44.55</v>
      </c>
      <c r="U582" s="110">
        <v>3751</v>
      </c>
      <c r="V582" s="110" t="s">
        <v>46</v>
      </c>
      <c r="W582" s="110">
        <v>180</v>
      </c>
      <c r="X582" s="280" t="s">
        <v>37</v>
      </c>
      <c r="Y582" s="280" t="s">
        <v>37</v>
      </c>
      <c r="Z582" s="280" t="s">
        <v>38</v>
      </c>
      <c r="AA582" s="280" t="s">
        <v>38</v>
      </c>
      <c r="AB582" s="280" t="s">
        <v>38</v>
      </c>
      <c r="AC582" s="280" t="s">
        <v>37</v>
      </c>
      <c r="AD582" s="281">
        <v>46303</v>
      </c>
      <c r="AE582" s="280" t="s">
        <v>39</v>
      </c>
    </row>
    <row r="583" spans="1:31">
      <c r="A583" s="3" t="s">
        <v>39</v>
      </c>
      <c r="B583" s="3">
        <v>3</v>
      </c>
      <c r="C583" s="3">
        <v>20</v>
      </c>
      <c r="D583" s="290" t="s">
        <v>2745</v>
      </c>
      <c r="E583" s="469" t="s">
        <v>573</v>
      </c>
      <c r="F583" s="104" t="s">
        <v>574</v>
      </c>
      <c r="G583" s="105">
        <v>2</v>
      </c>
      <c r="H583" s="105"/>
      <c r="I583" s="105"/>
      <c r="J583" s="106">
        <v>46347</v>
      </c>
      <c r="K583" s="448">
        <v>163</v>
      </c>
      <c r="L583" s="105" t="s">
        <v>33</v>
      </c>
      <c r="M583" s="109">
        <v>0.90555555555555556</v>
      </c>
      <c r="N583" s="343" t="s">
        <v>2843</v>
      </c>
      <c r="O583" s="473" t="s">
        <v>67</v>
      </c>
      <c r="P583" s="110" t="s">
        <v>35</v>
      </c>
      <c r="Q583" s="111">
        <v>46167</v>
      </c>
      <c r="R583" s="112">
        <v>90</v>
      </c>
      <c r="S583" s="112">
        <v>2700</v>
      </c>
      <c r="T583" s="116">
        <v>8.91</v>
      </c>
      <c r="U583" s="110">
        <v>3751</v>
      </c>
      <c r="V583" s="110" t="s">
        <v>46</v>
      </c>
      <c r="W583" s="110">
        <v>180</v>
      </c>
      <c r="X583" s="280" t="s">
        <v>37</v>
      </c>
      <c r="Y583" s="280" t="s">
        <v>37</v>
      </c>
      <c r="Z583" s="280" t="s">
        <v>38</v>
      </c>
      <c r="AA583" s="280" t="s">
        <v>38</v>
      </c>
      <c r="AB583" s="280" t="s">
        <v>38</v>
      </c>
      <c r="AC583" s="280" t="s">
        <v>37</v>
      </c>
      <c r="AD583" s="281">
        <v>46317</v>
      </c>
      <c r="AE583" s="280" t="s">
        <v>39</v>
      </c>
    </row>
    <row r="584" spans="1:31">
      <c r="A584" s="3" t="s">
        <v>39</v>
      </c>
      <c r="B584" s="3">
        <v>4</v>
      </c>
      <c r="C584" s="3">
        <v>20</v>
      </c>
      <c r="D584" s="290" t="s">
        <v>286</v>
      </c>
      <c r="E584" s="303" t="s">
        <v>573</v>
      </c>
      <c r="F584" s="104" t="s">
        <v>574</v>
      </c>
      <c r="G584" s="105">
        <v>48</v>
      </c>
      <c r="H584" s="105"/>
      <c r="I584" s="105"/>
      <c r="J584" s="106">
        <v>46349</v>
      </c>
      <c r="K584" s="448">
        <v>165</v>
      </c>
      <c r="L584" s="105" t="s">
        <v>33</v>
      </c>
      <c r="M584" s="109">
        <v>0.91666666666666663</v>
      </c>
      <c r="N584" s="294"/>
      <c r="O584" s="292" t="s">
        <v>34</v>
      </c>
      <c r="P584" s="110" t="s">
        <v>35</v>
      </c>
      <c r="Q584" s="111">
        <v>46169</v>
      </c>
      <c r="R584" s="112">
        <v>2160</v>
      </c>
      <c r="S584" s="112">
        <v>64800</v>
      </c>
      <c r="T584" s="116">
        <v>213.84</v>
      </c>
      <c r="U584" s="110">
        <v>3751</v>
      </c>
      <c r="V584" s="110" t="s">
        <v>46</v>
      </c>
      <c r="W584" s="110">
        <v>180</v>
      </c>
      <c r="X584" s="280" t="s">
        <v>37</v>
      </c>
      <c r="Y584" s="280" t="s">
        <v>37</v>
      </c>
      <c r="Z584" s="280" t="s">
        <v>38</v>
      </c>
      <c r="AA584" s="280" t="s">
        <v>38</v>
      </c>
      <c r="AB584" s="280" t="s">
        <v>38</v>
      </c>
      <c r="AC584" s="280" t="s">
        <v>37</v>
      </c>
      <c r="AD584" s="281">
        <v>46319</v>
      </c>
      <c r="AE584" s="280" t="s">
        <v>39</v>
      </c>
    </row>
    <row r="585" spans="1:31">
      <c r="A585" s="3" t="s">
        <v>39</v>
      </c>
      <c r="B585" s="3">
        <v>5</v>
      </c>
      <c r="C585" s="3">
        <v>10</v>
      </c>
      <c r="D585" s="290" t="s">
        <v>411</v>
      </c>
      <c r="E585" s="304" t="s">
        <v>573</v>
      </c>
      <c r="F585" s="104" t="s">
        <v>574</v>
      </c>
      <c r="G585" s="105">
        <v>18</v>
      </c>
      <c r="H585" s="105"/>
      <c r="I585" s="105"/>
      <c r="J585" s="106">
        <v>46349</v>
      </c>
      <c r="K585" s="448">
        <v>165</v>
      </c>
      <c r="L585" s="105" t="s">
        <v>33</v>
      </c>
      <c r="M585" s="109">
        <v>0.91666666666666663</v>
      </c>
      <c r="N585" s="294"/>
      <c r="O585" s="292"/>
      <c r="P585" s="110" t="s">
        <v>39</v>
      </c>
      <c r="Q585" s="111">
        <v>46169</v>
      </c>
      <c r="R585" s="112">
        <v>810</v>
      </c>
      <c r="S585" s="112">
        <v>24300</v>
      </c>
      <c r="T585" s="116">
        <v>80.19</v>
      </c>
      <c r="U585" s="110">
        <v>3751</v>
      </c>
      <c r="V585" s="110" t="s">
        <v>46</v>
      </c>
      <c r="W585" s="110">
        <v>180</v>
      </c>
      <c r="X585" s="280" t="s">
        <v>37</v>
      </c>
      <c r="Y585" s="280" t="s">
        <v>37</v>
      </c>
      <c r="Z585" s="280" t="s">
        <v>38</v>
      </c>
      <c r="AA585" s="280" t="s">
        <v>38</v>
      </c>
      <c r="AB585" s="280" t="s">
        <v>38</v>
      </c>
      <c r="AC585" s="280" t="s">
        <v>37</v>
      </c>
      <c r="AD585" s="281">
        <v>46319</v>
      </c>
      <c r="AE585" s="280" t="s">
        <v>39</v>
      </c>
    </row>
    <row r="586" spans="1:31">
      <c r="A586" s="3" t="s">
        <v>39</v>
      </c>
      <c r="B586" s="3">
        <v>6</v>
      </c>
      <c r="C586" s="3">
        <v>20</v>
      </c>
      <c r="D586" s="290" t="s">
        <v>624</v>
      </c>
      <c r="E586" s="458" t="s">
        <v>573</v>
      </c>
      <c r="F586" s="104" t="s">
        <v>574</v>
      </c>
      <c r="G586" s="105">
        <v>52</v>
      </c>
      <c r="H586" s="105"/>
      <c r="I586" s="105"/>
      <c r="J586" s="106">
        <v>46349</v>
      </c>
      <c r="K586" s="448">
        <v>165</v>
      </c>
      <c r="L586" s="105" t="s">
        <v>33</v>
      </c>
      <c r="M586" s="109">
        <v>0.91666666666666663</v>
      </c>
      <c r="N586" s="294" t="s">
        <v>2797</v>
      </c>
      <c r="O586" s="292" t="s">
        <v>67</v>
      </c>
      <c r="P586" s="110" t="s">
        <v>35</v>
      </c>
      <c r="Q586" s="111">
        <v>46169</v>
      </c>
      <c r="R586" s="112">
        <v>2340</v>
      </c>
      <c r="S586" s="112">
        <v>70200</v>
      </c>
      <c r="T586" s="116">
        <v>231.66</v>
      </c>
      <c r="U586" s="110">
        <v>3751</v>
      </c>
      <c r="V586" s="110" t="s">
        <v>46</v>
      </c>
      <c r="W586" s="110">
        <v>180</v>
      </c>
      <c r="X586" s="280" t="s">
        <v>37</v>
      </c>
      <c r="Y586" s="280" t="s">
        <v>37</v>
      </c>
      <c r="Z586" s="280" t="s">
        <v>38</v>
      </c>
      <c r="AA586" s="280" t="s">
        <v>38</v>
      </c>
      <c r="AB586" s="280" t="s">
        <v>38</v>
      </c>
      <c r="AC586" s="280" t="s">
        <v>37</v>
      </c>
      <c r="AD586" s="281">
        <v>46319</v>
      </c>
      <c r="AE586" s="280" t="s">
        <v>39</v>
      </c>
    </row>
    <row r="587" spans="1:31">
      <c r="A587" s="3" t="s">
        <v>39</v>
      </c>
      <c r="B587" s="3">
        <v>7</v>
      </c>
      <c r="C587" s="3">
        <v>20</v>
      </c>
      <c r="D587" s="290" t="s">
        <v>2745</v>
      </c>
      <c r="E587" s="469" t="s">
        <v>573</v>
      </c>
      <c r="F587" s="104" t="s">
        <v>574</v>
      </c>
      <c r="G587" s="105">
        <v>12</v>
      </c>
      <c r="H587" s="105"/>
      <c r="I587" s="105"/>
      <c r="J587" s="106">
        <v>46349</v>
      </c>
      <c r="K587" s="448">
        <v>165</v>
      </c>
      <c r="L587" s="105" t="s">
        <v>33</v>
      </c>
      <c r="M587" s="109">
        <v>0.91666666666666663</v>
      </c>
      <c r="N587" s="343" t="s">
        <v>2843</v>
      </c>
      <c r="O587" s="473" t="s">
        <v>67</v>
      </c>
      <c r="P587" s="110" t="s">
        <v>35</v>
      </c>
      <c r="Q587" s="111">
        <v>46169</v>
      </c>
      <c r="R587" s="112">
        <v>540</v>
      </c>
      <c r="S587" s="112">
        <v>16200</v>
      </c>
      <c r="T587" s="116">
        <v>53.46</v>
      </c>
      <c r="U587" s="110">
        <v>3751</v>
      </c>
      <c r="V587" s="110" t="s">
        <v>46</v>
      </c>
      <c r="W587" s="110">
        <v>180</v>
      </c>
      <c r="X587" s="280" t="s">
        <v>37</v>
      </c>
      <c r="Y587" s="280" t="s">
        <v>37</v>
      </c>
      <c r="Z587" s="280" t="s">
        <v>38</v>
      </c>
      <c r="AA587" s="280" t="s">
        <v>38</v>
      </c>
      <c r="AB587" s="280" t="s">
        <v>38</v>
      </c>
      <c r="AC587" s="280" t="s">
        <v>37</v>
      </c>
      <c r="AD587" s="281">
        <v>46319</v>
      </c>
      <c r="AE587" s="280" t="s">
        <v>39</v>
      </c>
    </row>
    <row r="588" spans="1:31">
      <c r="A588" s="3" t="s">
        <v>39</v>
      </c>
      <c r="B588" s="3">
        <v>8</v>
      </c>
      <c r="C588" s="3">
        <v>20</v>
      </c>
      <c r="D588" s="290" t="s">
        <v>447</v>
      </c>
      <c r="E588" s="306" t="s">
        <v>573</v>
      </c>
      <c r="F588" s="104" t="s">
        <v>574</v>
      </c>
      <c r="G588" s="105">
        <v>100</v>
      </c>
      <c r="H588" s="105"/>
      <c r="I588" s="105"/>
      <c r="J588" s="106">
        <v>46350</v>
      </c>
      <c r="K588" s="448">
        <v>166</v>
      </c>
      <c r="L588" s="105" t="s">
        <v>33</v>
      </c>
      <c r="M588" s="109">
        <v>0.92222222222222228</v>
      </c>
      <c r="N588" s="294" t="s">
        <v>2797</v>
      </c>
      <c r="O588" s="292" t="s">
        <v>67</v>
      </c>
      <c r="P588" s="110" t="s">
        <v>35</v>
      </c>
      <c r="Q588" s="111">
        <v>46170</v>
      </c>
      <c r="R588" s="112">
        <v>4500</v>
      </c>
      <c r="S588" s="112">
        <v>135000</v>
      </c>
      <c r="T588" s="116">
        <v>445.5</v>
      </c>
      <c r="U588" s="110">
        <v>3751</v>
      </c>
      <c r="V588" s="110" t="s">
        <v>46</v>
      </c>
      <c r="W588" s="110">
        <v>180</v>
      </c>
      <c r="X588" s="280" t="s">
        <v>37</v>
      </c>
      <c r="Y588" s="280" t="s">
        <v>37</v>
      </c>
      <c r="Z588" s="280" t="s">
        <v>38</v>
      </c>
      <c r="AA588" s="280" t="s">
        <v>38</v>
      </c>
      <c r="AB588" s="280" t="s">
        <v>38</v>
      </c>
      <c r="AC588" s="280" t="s">
        <v>37</v>
      </c>
      <c r="AD588" s="281">
        <v>46320</v>
      </c>
      <c r="AE588" s="280" t="s">
        <v>39</v>
      </c>
    </row>
    <row r="589" spans="1:31">
      <c r="A589" s="3" t="s">
        <v>39</v>
      </c>
      <c r="B589" s="3">
        <v>9</v>
      </c>
      <c r="C589" s="3">
        <v>10</v>
      </c>
      <c r="D589" s="290" t="s">
        <v>399</v>
      </c>
      <c r="E589" s="506" t="s">
        <v>573</v>
      </c>
      <c r="F589" s="104" t="s">
        <v>574</v>
      </c>
      <c r="G589" s="105">
        <v>2</v>
      </c>
      <c r="H589" s="105"/>
      <c r="I589" s="105"/>
      <c r="J589" s="106">
        <v>46350</v>
      </c>
      <c r="K589" s="448">
        <v>166</v>
      </c>
      <c r="L589" s="105" t="s">
        <v>33</v>
      </c>
      <c r="M589" s="109">
        <v>0.92222222222222228</v>
      </c>
      <c r="N589" s="294"/>
      <c r="O589" s="292"/>
      <c r="P589" s="110" t="s">
        <v>39</v>
      </c>
      <c r="Q589" s="111">
        <v>46170</v>
      </c>
      <c r="R589" s="112">
        <v>90</v>
      </c>
      <c r="S589" s="112">
        <v>2700</v>
      </c>
      <c r="T589" s="116">
        <v>8.91</v>
      </c>
      <c r="U589" s="110">
        <v>3751</v>
      </c>
      <c r="V589" s="110" t="s">
        <v>46</v>
      </c>
      <c r="W589" s="110">
        <v>180</v>
      </c>
      <c r="X589" s="280" t="s">
        <v>37</v>
      </c>
      <c r="Y589" s="280" t="s">
        <v>37</v>
      </c>
      <c r="Z589" s="280" t="s">
        <v>38</v>
      </c>
      <c r="AA589" s="280" t="s">
        <v>38</v>
      </c>
      <c r="AB589" s="280" t="s">
        <v>38</v>
      </c>
      <c r="AC589" s="280" t="s">
        <v>37</v>
      </c>
      <c r="AD589" s="281">
        <v>46320</v>
      </c>
      <c r="AE589" s="280" t="s">
        <v>39</v>
      </c>
    </row>
    <row r="590" spans="1:31">
      <c r="A590" s="3" t="s">
        <v>39</v>
      </c>
      <c r="B590" s="3">
        <v>10</v>
      </c>
      <c r="C590" s="3">
        <v>20</v>
      </c>
      <c r="D590" s="290" t="s">
        <v>530</v>
      </c>
      <c r="E590" s="334" t="s">
        <v>573</v>
      </c>
      <c r="F590" s="104" t="s">
        <v>574</v>
      </c>
      <c r="G590" s="105">
        <v>108</v>
      </c>
      <c r="H590" s="105"/>
      <c r="I590" s="105"/>
      <c r="J590" s="106">
        <v>46350</v>
      </c>
      <c r="K590" s="448">
        <v>166</v>
      </c>
      <c r="L590" s="105" t="s">
        <v>33</v>
      </c>
      <c r="M590" s="109">
        <v>0.92222222222222228</v>
      </c>
      <c r="N590" s="294" t="s">
        <v>2797</v>
      </c>
      <c r="O590" s="460" t="s">
        <v>67</v>
      </c>
      <c r="P590" s="110" t="s">
        <v>35</v>
      </c>
      <c r="Q590" s="111">
        <v>46170</v>
      </c>
      <c r="R590" s="112">
        <v>4860</v>
      </c>
      <c r="S590" s="112">
        <v>145800</v>
      </c>
      <c r="T590" s="116">
        <v>481.14</v>
      </c>
      <c r="U590" s="110">
        <v>3751</v>
      </c>
      <c r="V590" s="110" t="s">
        <v>46</v>
      </c>
      <c r="W590" s="110">
        <v>180</v>
      </c>
      <c r="X590" s="280" t="s">
        <v>37</v>
      </c>
      <c r="Y590" s="280" t="s">
        <v>37</v>
      </c>
      <c r="Z590" s="280" t="s">
        <v>38</v>
      </c>
      <c r="AA590" s="280" t="s">
        <v>38</v>
      </c>
      <c r="AB590" s="280" t="s">
        <v>38</v>
      </c>
      <c r="AC590" s="280" t="s">
        <v>37</v>
      </c>
      <c r="AD590" s="281">
        <v>46320</v>
      </c>
      <c r="AE590" s="280" t="s">
        <v>39</v>
      </c>
    </row>
    <row r="591" spans="1:31">
      <c r="A591" s="3" t="s">
        <v>39</v>
      </c>
      <c r="B591" s="3">
        <v>11</v>
      </c>
      <c r="C591" s="3">
        <v>10</v>
      </c>
      <c r="D591" s="290" t="s">
        <v>228</v>
      </c>
      <c r="E591" s="512" t="s">
        <v>573</v>
      </c>
      <c r="F591" s="104" t="s">
        <v>574</v>
      </c>
      <c r="G591" s="105">
        <v>88</v>
      </c>
      <c r="H591" s="105"/>
      <c r="I591" s="105"/>
      <c r="J591" s="106">
        <v>46362</v>
      </c>
      <c r="K591" s="448">
        <v>178</v>
      </c>
      <c r="L591" s="105" t="s">
        <v>33</v>
      </c>
      <c r="M591" s="109">
        <v>0.98888888888888893</v>
      </c>
      <c r="N591" s="294"/>
      <c r="O591" s="292"/>
      <c r="P591" s="110" t="s">
        <v>39</v>
      </c>
      <c r="Q591" s="111">
        <v>46182</v>
      </c>
      <c r="R591" s="112">
        <v>3960</v>
      </c>
      <c r="S591" s="112">
        <v>118800</v>
      </c>
      <c r="T591" s="116">
        <v>392.04</v>
      </c>
      <c r="U591" s="110">
        <v>3751</v>
      </c>
      <c r="V591" s="110" t="s">
        <v>46</v>
      </c>
      <c r="W591" s="110">
        <v>180</v>
      </c>
      <c r="X591" s="280" t="s">
        <v>37</v>
      </c>
      <c r="Y591" s="280" t="s">
        <v>37</v>
      </c>
      <c r="Z591" s="280" t="s">
        <v>38</v>
      </c>
      <c r="AA591" s="280" t="s">
        <v>38</v>
      </c>
      <c r="AB591" s="280" t="s">
        <v>38</v>
      </c>
      <c r="AC591" s="280" t="s">
        <v>37</v>
      </c>
      <c r="AD591" s="281">
        <v>46332</v>
      </c>
      <c r="AE591" s="280" t="s">
        <v>39</v>
      </c>
    </row>
    <row r="592" spans="1:31">
      <c r="A592" s="3" t="s">
        <v>39</v>
      </c>
      <c r="B592" s="3">
        <v>12</v>
      </c>
      <c r="C592" s="3">
        <v>10</v>
      </c>
      <c r="D592" s="290" t="s">
        <v>443</v>
      </c>
      <c r="E592" s="512" t="s">
        <v>573</v>
      </c>
      <c r="F592" s="104" t="s">
        <v>574</v>
      </c>
      <c r="G592" s="105">
        <v>88</v>
      </c>
      <c r="H592" s="105"/>
      <c r="I592" s="105"/>
      <c r="J592" s="106">
        <v>46362</v>
      </c>
      <c r="K592" s="448">
        <v>178</v>
      </c>
      <c r="L592" s="105" t="s">
        <v>33</v>
      </c>
      <c r="M592" s="109">
        <v>0.98888888888888893</v>
      </c>
      <c r="N592" s="294"/>
      <c r="O592" s="460"/>
      <c r="P592" s="110" t="s">
        <v>39</v>
      </c>
      <c r="Q592" s="111">
        <v>46182</v>
      </c>
      <c r="R592" s="112">
        <v>3960</v>
      </c>
      <c r="S592" s="112">
        <v>118800</v>
      </c>
      <c r="T592" s="116">
        <v>392.04</v>
      </c>
      <c r="U592" s="110">
        <v>3751</v>
      </c>
      <c r="V592" s="110" t="s">
        <v>46</v>
      </c>
      <c r="W592" s="110">
        <v>180</v>
      </c>
      <c r="X592" s="280" t="s">
        <v>37</v>
      </c>
      <c r="Y592" s="280" t="s">
        <v>37</v>
      </c>
      <c r="Z592" s="280" t="s">
        <v>38</v>
      </c>
      <c r="AA592" s="280" t="s">
        <v>38</v>
      </c>
      <c r="AB592" s="280" t="s">
        <v>38</v>
      </c>
      <c r="AC592" s="280" t="s">
        <v>37</v>
      </c>
      <c r="AD592" s="281">
        <v>46332</v>
      </c>
      <c r="AE592" s="280" t="s">
        <v>39</v>
      </c>
    </row>
    <row r="593" spans="1:31">
      <c r="A593" s="3" t="s">
        <v>39</v>
      </c>
      <c r="B593" s="3">
        <v>13</v>
      </c>
      <c r="C593" s="3">
        <v>10</v>
      </c>
      <c r="D593" s="290" t="s">
        <v>241</v>
      </c>
      <c r="E593" s="514" t="s">
        <v>573</v>
      </c>
      <c r="F593" s="104" t="s">
        <v>574</v>
      </c>
      <c r="G593" s="105">
        <v>104</v>
      </c>
      <c r="H593" s="105"/>
      <c r="I593" s="105"/>
      <c r="J593" s="106">
        <v>46363</v>
      </c>
      <c r="K593" s="448">
        <v>179</v>
      </c>
      <c r="L593" s="105" t="s">
        <v>33</v>
      </c>
      <c r="M593" s="109">
        <v>0.99444444444444446</v>
      </c>
      <c r="N593" s="294" t="s">
        <v>2819</v>
      </c>
      <c r="O593" s="292"/>
      <c r="P593" s="110" t="s">
        <v>39</v>
      </c>
      <c r="Q593" s="111">
        <v>46183</v>
      </c>
      <c r="R593" s="112">
        <v>4680</v>
      </c>
      <c r="S593" s="112">
        <v>140400</v>
      </c>
      <c r="T593" s="116">
        <v>463.32</v>
      </c>
      <c r="U593" s="110">
        <v>3751</v>
      </c>
      <c r="V593" s="110" t="s">
        <v>46</v>
      </c>
      <c r="W593" s="110">
        <v>180</v>
      </c>
      <c r="X593" s="280" t="s">
        <v>37</v>
      </c>
      <c r="Y593" s="280" t="s">
        <v>37</v>
      </c>
      <c r="Z593" s="280" t="s">
        <v>38</v>
      </c>
      <c r="AA593" s="280" t="s">
        <v>38</v>
      </c>
      <c r="AB593" s="280" t="s">
        <v>38</v>
      </c>
      <c r="AC593" s="280" t="s">
        <v>37</v>
      </c>
      <c r="AD593" s="281">
        <v>46333</v>
      </c>
      <c r="AE593" s="280" t="s">
        <v>39</v>
      </c>
    </row>
    <row r="594" spans="1:31">
      <c r="A594" s="3" t="s">
        <v>39</v>
      </c>
      <c r="B594" s="3">
        <v>14</v>
      </c>
      <c r="C594" s="3">
        <v>10</v>
      </c>
      <c r="D594" s="290" t="s">
        <v>289</v>
      </c>
      <c r="E594" s="514" t="s">
        <v>573</v>
      </c>
      <c r="F594" s="104" t="s">
        <v>574</v>
      </c>
      <c r="G594" s="105">
        <v>26</v>
      </c>
      <c r="H594" s="105"/>
      <c r="I594" s="105"/>
      <c r="J594" s="106">
        <v>46363</v>
      </c>
      <c r="K594" s="448">
        <v>179</v>
      </c>
      <c r="L594" s="105" t="s">
        <v>33</v>
      </c>
      <c r="M594" s="109">
        <v>0.99444444444444446</v>
      </c>
      <c r="N594" s="294" t="s">
        <v>2819</v>
      </c>
      <c r="O594" s="292"/>
      <c r="P594" s="110" t="s">
        <v>39</v>
      </c>
      <c r="Q594" s="111">
        <v>46183</v>
      </c>
      <c r="R594" s="112">
        <v>1170</v>
      </c>
      <c r="S594" s="112">
        <v>35100</v>
      </c>
      <c r="T594" s="116">
        <v>115.83</v>
      </c>
      <c r="U594" s="110">
        <v>3751</v>
      </c>
      <c r="V594" s="110" t="s">
        <v>46</v>
      </c>
      <c r="W594" s="110">
        <v>180</v>
      </c>
      <c r="X594" s="280" t="s">
        <v>37</v>
      </c>
      <c r="Y594" s="280" t="s">
        <v>37</v>
      </c>
      <c r="Z594" s="280" t="s">
        <v>38</v>
      </c>
      <c r="AA594" s="280" t="s">
        <v>38</v>
      </c>
      <c r="AB594" s="280" t="s">
        <v>38</v>
      </c>
      <c r="AC594" s="280" t="s">
        <v>37</v>
      </c>
      <c r="AD594" s="281">
        <v>46333</v>
      </c>
      <c r="AE594" s="280" t="s">
        <v>39</v>
      </c>
    </row>
    <row r="595" spans="1:31">
      <c r="A595" s="3">
        <v>1</v>
      </c>
      <c r="B595" s="3">
        <v>1</v>
      </c>
      <c r="C595" s="3">
        <v>10</v>
      </c>
      <c r="D595" s="290" t="s">
        <v>531</v>
      </c>
      <c r="E595" s="498" t="s">
        <v>578</v>
      </c>
      <c r="F595" s="104" t="s">
        <v>579</v>
      </c>
      <c r="G595" s="105">
        <v>108</v>
      </c>
      <c r="H595" s="105"/>
      <c r="I595" s="105"/>
      <c r="J595" s="106">
        <v>46361</v>
      </c>
      <c r="K595" s="448">
        <v>177</v>
      </c>
      <c r="L595" s="105" t="s">
        <v>33</v>
      </c>
      <c r="M595" s="109">
        <v>0.98333333333333328</v>
      </c>
      <c r="N595" s="294"/>
      <c r="O595" s="292"/>
      <c r="P595" s="110" t="s">
        <v>39</v>
      </c>
      <c r="Q595" s="111">
        <v>46181</v>
      </c>
      <c r="R595" s="112">
        <v>4860</v>
      </c>
      <c r="S595" s="112">
        <v>145800</v>
      </c>
      <c r="T595" s="116">
        <v>481.14</v>
      </c>
      <c r="U595" s="110">
        <v>3759</v>
      </c>
      <c r="V595" s="110" t="s">
        <v>46</v>
      </c>
      <c r="W595" s="110">
        <v>180</v>
      </c>
      <c r="X595" s="280" t="s">
        <v>37</v>
      </c>
      <c r="Y595" s="280" t="s">
        <v>37</v>
      </c>
      <c r="Z595" s="280" t="s">
        <v>38</v>
      </c>
      <c r="AA595" s="280" t="s">
        <v>38</v>
      </c>
      <c r="AB595" s="280" t="s">
        <v>38</v>
      </c>
      <c r="AC595" s="280" t="s">
        <v>37</v>
      </c>
      <c r="AD595" s="281">
        <v>46331</v>
      </c>
      <c r="AE595" s="280" t="s">
        <v>39</v>
      </c>
    </row>
    <row r="596" spans="1:31">
      <c r="A596" s="3">
        <v>1</v>
      </c>
      <c r="B596" s="3">
        <v>2</v>
      </c>
      <c r="C596" s="3">
        <v>10</v>
      </c>
      <c r="D596" s="290" t="s">
        <v>575</v>
      </c>
      <c r="E596" s="498" t="s">
        <v>578</v>
      </c>
      <c r="F596" s="104" t="s">
        <v>579</v>
      </c>
      <c r="G596" s="105">
        <v>112</v>
      </c>
      <c r="H596" s="105"/>
      <c r="I596" s="105"/>
      <c r="J596" s="106">
        <v>46361</v>
      </c>
      <c r="K596" s="448">
        <v>177</v>
      </c>
      <c r="L596" s="105" t="s">
        <v>33</v>
      </c>
      <c r="M596" s="109">
        <v>0.98333333333333328</v>
      </c>
      <c r="N596" s="294"/>
      <c r="O596" s="292"/>
      <c r="P596" s="110" t="s">
        <v>39</v>
      </c>
      <c r="Q596" s="111">
        <v>46181</v>
      </c>
      <c r="R596" s="112">
        <v>5040</v>
      </c>
      <c r="S596" s="112">
        <v>151200</v>
      </c>
      <c r="T596" s="116">
        <v>498.96</v>
      </c>
      <c r="U596" s="110">
        <v>3759</v>
      </c>
      <c r="V596" s="110" t="s">
        <v>46</v>
      </c>
      <c r="W596" s="110">
        <v>180</v>
      </c>
      <c r="X596" s="280" t="s">
        <v>37</v>
      </c>
      <c r="Y596" s="280" t="s">
        <v>37</v>
      </c>
      <c r="Z596" s="280" t="s">
        <v>38</v>
      </c>
      <c r="AA596" s="280" t="s">
        <v>38</v>
      </c>
      <c r="AB596" s="280" t="s">
        <v>38</v>
      </c>
      <c r="AC596" s="280" t="s">
        <v>37</v>
      </c>
      <c r="AD596" s="281">
        <v>46331</v>
      </c>
      <c r="AE596" s="280" t="s">
        <v>39</v>
      </c>
    </row>
    <row r="597" spans="1:31">
      <c r="A597" s="3" t="s">
        <v>39</v>
      </c>
      <c r="B597" s="3">
        <v>3</v>
      </c>
      <c r="C597" s="3">
        <v>10</v>
      </c>
      <c r="D597" s="290" t="s">
        <v>576</v>
      </c>
      <c r="E597" s="498" t="s">
        <v>578</v>
      </c>
      <c r="F597" s="104" t="s">
        <v>579</v>
      </c>
      <c r="G597" s="105">
        <v>112</v>
      </c>
      <c r="H597" s="105"/>
      <c r="I597" s="105"/>
      <c r="J597" s="106">
        <v>46361</v>
      </c>
      <c r="K597" s="448">
        <v>177</v>
      </c>
      <c r="L597" s="105" t="s">
        <v>33</v>
      </c>
      <c r="M597" s="109">
        <v>0.98333333333333328</v>
      </c>
      <c r="N597" s="294"/>
      <c r="O597" s="292"/>
      <c r="P597" s="110" t="s">
        <v>39</v>
      </c>
      <c r="Q597" s="111">
        <v>46181</v>
      </c>
      <c r="R597" s="112">
        <v>5040</v>
      </c>
      <c r="S597" s="112">
        <v>151200</v>
      </c>
      <c r="T597" s="116">
        <v>498.96</v>
      </c>
      <c r="U597" s="110">
        <v>3759</v>
      </c>
      <c r="V597" s="110" t="s">
        <v>46</v>
      </c>
      <c r="W597" s="110">
        <v>180</v>
      </c>
      <c r="X597" s="280" t="s">
        <v>37</v>
      </c>
      <c r="Y597" s="280" t="s">
        <v>37</v>
      </c>
      <c r="Z597" s="280" t="s">
        <v>38</v>
      </c>
      <c r="AA597" s="280" t="s">
        <v>38</v>
      </c>
      <c r="AB597" s="280" t="s">
        <v>38</v>
      </c>
      <c r="AC597" s="280" t="s">
        <v>37</v>
      </c>
      <c r="AD597" s="281">
        <v>46331</v>
      </c>
      <c r="AE597" s="280" t="s">
        <v>39</v>
      </c>
    </row>
    <row r="598" spans="1:31">
      <c r="A598" s="3" t="s">
        <v>39</v>
      </c>
      <c r="B598" s="3">
        <v>4</v>
      </c>
      <c r="C598" s="3">
        <v>10</v>
      </c>
      <c r="D598" s="290" t="s">
        <v>728</v>
      </c>
      <c r="E598" s="303" t="s">
        <v>578</v>
      </c>
      <c r="F598" s="104" t="s">
        <v>579</v>
      </c>
      <c r="G598" s="105">
        <v>68</v>
      </c>
      <c r="H598" s="105">
        <v>8</v>
      </c>
      <c r="I598" s="105"/>
      <c r="J598" s="106">
        <v>46361</v>
      </c>
      <c r="K598" s="448">
        <v>177</v>
      </c>
      <c r="L598" s="105" t="s">
        <v>33</v>
      </c>
      <c r="M598" s="109">
        <v>0.98333333333333328</v>
      </c>
      <c r="N598" s="294"/>
      <c r="O598" s="292"/>
      <c r="P598" s="110" t="s">
        <v>39</v>
      </c>
      <c r="Q598" s="111">
        <v>46181</v>
      </c>
      <c r="R598" s="112">
        <v>3068</v>
      </c>
      <c r="S598" s="112">
        <v>92040</v>
      </c>
      <c r="T598" s="116">
        <v>303.73200000000003</v>
      </c>
      <c r="U598" s="110">
        <v>3759</v>
      </c>
      <c r="V598" s="110" t="s">
        <v>46</v>
      </c>
      <c r="W598" s="110">
        <v>180</v>
      </c>
      <c r="X598" s="280" t="s">
        <v>37</v>
      </c>
      <c r="Y598" s="280" t="s">
        <v>37</v>
      </c>
      <c r="Z598" s="280" t="s">
        <v>38</v>
      </c>
      <c r="AA598" s="280" t="s">
        <v>38</v>
      </c>
      <c r="AB598" s="280" t="s">
        <v>38</v>
      </c>
      <c r="AC598" s="280" t="s">
        <v>37</v>
      </c>
      <c r="AD598" s="281">
        <v>46331</v>
      </c>
      <c r="AE598" s="280" t="s">
        <v>39</v>
      </c>
    </row>
    <row r="599" spans="1:31">
      <c r="A599" s="3" t="s">
        <v>39</v>
      </c>
      <c r="B599" s="3">
        <v>5</v>
      </c>
      <c r="C599" s="3">
        <v>10</v>
      </c>
      <c r="D599" s="290" t="s">
        <v>121</v>
      </c>
      <c r="E599" s="512" t="s">
        <v>578</v>
      </c>
      <c r="F599" s="104" t="s">
        <v>579</v>
      </c>
      <c r="G599" s="105">
        <v>104</v>
      </c>
      <c r="H599" s="105"/>
      <c r="I599" s="105"/>
      <c r="J599" s="106">
        <v>46362</v>
      </c>
      <c r="K599" s="448">
        <v>178</v>
      </c>
      <c r="L599" s="105" t="s">
        <v>33</v>
      </c>
      <c r="M599" s="109">
        <v>0.98888888888888893</v>
      </c>
      <c r="N599" s="294"/>
      <c r="O599" s="292"/>
      <c r="P599" s="110" t="s">
        <v>39</v>
      </c>
      <c r="Q599" s="111">
        <v>46182</v>
      </c>
      <c r="R599" s="112">
        <v>4680</v>
      </c>
      <c r="S599" s="112">
        <v>140400</v>
      </c>
      <c r="T599" s="116">
        <v>463.32</v>
      </c>
      <c r="U599" s="110">
        <v>3759</v>
      </c>
      <c r="V599" s="110" t="s">
        <v>46</v>
      </c>
      <c r="W599" s="110">
        <v>180</v>
      </c>
      <c r="X599" s="280" t="s">
        <v>37</v>
      </c>
      <c r="Y599" s="280" t="s">
        <v>37</v>
      </c>
      <c r="Z599" s="280" t="s">
        <v>38</v>
      </c>
      <c r="AA599" s="280" t="s">
        <v>38</v>
      </c>
      <c r="AB599" s="280" t="s">
        <v>38</v>
      </c>
      <c r="AC599" s="280" t="s">
        <v>37</v>
      </c>
      <c r="AD599" s="281">
        <v>46332</v>
      </c>
      <c r="AE599" s="280" t="s">
        <v>39</v>
      </c>
    </row>
    <row r="600" spans="1:31">
      <c r="A600" s="3" t="s">
        <v>39</v>
      </c>
      <c r="B600" s="3">
        <v>6</v>
      </c>
      <c r="C600" s="3">
        <v>10</v>
      </c>
      <c r="D600" s="290" t="s">
        <v>467</v>
      </c>
      <c r="E600" s="508" t="s">
        <v>578</v>
      </c>
      <c r="F600" s="104" t="s">
        <v>579</v>
      </c>
      <c r="G600" s="105">
        <v>104</v>
      </c>
      <c r="H600" s="105"/>
      <c r="I600" s="105"/>
      <c r="J600" s="106">
        <v>46362</v>
      </c>
      <c r="K600" s="448">
        <v>178</v>
      </c>
      <c r="L600" s="105" t="s">
        <v>33</v>
      </c>
      <c r="M600" s="109">
        <v>0.98888888888888893</v>
      </c>
      <c r="N600" s="294"/>
      <c r="O600" s="292"/>
      <c r="P600" s="110" t="s">
        <v>39</v>
      </c>
      <c r="Q600" s="111">
        <v>46182</v>
      </c>
      <c r="R600" s="112">
        <v>4680</v>
      </c>
      <c r="S600" s="112">
        <v>140400</v>
      </c>
      <c r="T600" s="116">
        <v>463.32</v>
      </c>
      <c r="U600" s="110">
        <v>3759</v>
      </c>
      <c r="V600" s="110" t="s">
        <v>46</v>
      </c>
      <c r="W600" s="110">
        <v>180</v>
      </c>
      <c r="X600" s="280" t="s">
        <v>37</v>
      </c>
      <c r="Y600" s="280" t="s">
        <v>37</v>
      </c>
      <c r="Z600" s="280" t="s">
        <v>38</v>
      </c>
      <c r="AA600" s="280" t="s">
        <v>38</v>
      </c>
      <c r="AB600" s="280" t="s">
        <v>38</v>
      </c>
      <c r="AC600" s="280" t="s">
        <v>37</v>
      </c>
      <c r="AD600" s="281">
        <v>46332</v>
      </c>
      <c r="AE600" s="280" t="s">
        <v>39</v>
      </c>
    </row>
    <row r="601" spans="1:31">
      <c r="A601" s="3">
        <v>1</v>
      </c>
      <c r="B601" s="3">
        <v>1</v>
      </c>
      <c r="C601" s="3">
        <v>20</v>
      </c>
      <c r="D601" s="290" t="s">
        <v>678</v>
      </c>
      <c r="E601" s="321" t="s">
        <v>582</v>
      </c>
      <c r="F601" s="104" t="s">
        <v>583</v>
      </c>
      <c r="G601" s="105">
        <v>3</v>
      </c>
      <c r="H601" s="105"/>
      <c r="I601" s="105"/>
      <c r="J601" s="106">
        <v>46221</v>
      </c>
      <c r="K601" s="448">
        <v>37</v>
      </c>
      <c r="L601" s="105" t="s">
        <v>215</v>
      </c>
      <c r="M601" s="109">
        <v>0.20555555555555555</v>
      </c>
      <c r="N601" s="343"/>
      <c r="O601" s="460" t="s">
        <v>34</v>
      </c>
      <c r="P601" s="110" t="s">
        <v>35</v>
      </c>
      <c r="Q601" s="111">
        <v>46041</v>
      </c>
      <c r="R601" s="112">
        <v>780</v>
      </c>
      <c r="S601" s="112">
        <v>4680</v>
      </c>
      <c r="T601" s="116">
        <v>15.444000000000001</v>
      </c>
      <c r="U601" s="110">
        <v>3787</v>
      </c>
      <c r="V601" s="110" t="s">
        <v>194</v>
      </c>
      <c r="W601" s="110">
        <v>180</v>
      </c>
      <c r="X601" s="280" t="s">
        <v>37</v>
      </c>
      <c r="Y601" s="280" t="s">
        <v>38</v>
      </c>
      <c r="Z601" s="280" t="s">
        <v>37</v>
      </c>
      <c r="AA601" s="280" t="s">
        <v>38</v>
      </c>
      <c r="AB601" s="280" t="s">
        <v>37</v>
      </c>
      <c r="AC601" s="280" t="s">
        <v>37</v>
      </c>
      <c r="AD601" s="281">
        <v>46191</v>
      </c>
      <c r="AE601" s="280" t="s">
        <v>39</v>
      </c>
    </row>
    <row r="602" spans="1:31">
      <c r="A602" s="3">
        <v>1</v>
      </c>
      <c r="B602" s="3">
        <v>2</v>
      </c>
      <c r="C602" s="3">
        <v>10</v>
      </c>
      <c r="D602" s="290" t="s">
        <v>781</v>
      </c>
      <c r="E602" s="291" t="s">
        <v>582</v>
      </c>
      <c r="F602" s="104" t="s">
        <v>583</v>
      </c>
      <c r="G602" s="105">
        <v>5</v>
      </c>
      <c r="H602" s="105"/>
      <c r="I602" s="105"/>
      <c r="J602" s="106">
        <v>46347</v>
      </c>
      <c r="K602" s="448">
        <v>163</v>
      </c>
      <c r="L602" s="105" t="s">
        <v>33</v>
      </c>
      <c r="M602" s="109">
        <v>0.90555555555555556</v>
      </c>
      <c r="N602" s="343"/>
      <c r="O602" s="292"/>
      <c r="P602" s="110" t="s">
        <v>39</v>
      </c>
      <c r="Q602" s="111">
        <v>46167</v>
      </c>
      <c r="R602" s="112">
        <v>1300</v>
      </c>
      <c r="S602" s="112">
        <v>7800</v>
      </c>
      <c r="T602" s="116">
        <v>25.74</v>
      </c>
      <c r="U602" s="110">
        <v>3787</v>
      </c>
      <c r="V602" s="110" t="s">
        <v>194</v>
      </c>
      <c r="W602" s="110">
        <v>180</v>
      </c>
      <c r="X602" s="280" t="s">
        <v>37</v>
      </c>
      <c r="Y602" s="280" t="s">
        <v>37</v>
      </c>
      <c r="Z602" s="280" t="s">
        <v>38</v>
      </c>
      <c r="AA602" s="280" t="s">
        <v>38</v>
      </c>
      <c r="AB602" s="280" t="s">
        <v>38</v>
      </c>
      <c r="AC602" s="280" t="s">
        <v>37</v>
      </c>
      <c r="AD602" s="281">
        <v>46317</v>
      </c>
      <c r="AE602" s="280" t="s">
        <v>39</v>
      </c>
    </row>
    <row r="603" spans="1:31">
      <c r="A603" s="3" t="s">
        <v>39</v>
      </c>
      <c r="B603" s="3">
        <v>3</v>
      </c>
      <c r="C603" s="3">
        <v>20</v>
      </c>
      <c r="D603" s="290" t="s">
        <v>678</v>
      </c>
      <c r="E603" s="467" t="s">
        <v>582</v>
      </c>
      <c r="F603" s="104" t="s">
        <v>583</v>
      </c>
      <c r="G603" s="105">
        <v>1</v>
      </c>
      <c r="H603" s="105"/>
      <c r="I603" s="105"/>
      <c r="J603" s="106">
        <v>46347</v>
      </c>
      <c r="K603" s="448">
        <v>163</v>
      </c>
      <c r="L603" s="105" t="s">
        <v>33</v>
      </c>
      <c r="M603" s="109">
        <v>0.90555555555555556</v>
      </c>
      <c r="N603" s="343"/>
      <c r="O603" s="105" t="s">
        <v>34</v>
      </c>
      <c r="P603" s="110" t="s">
        <v>35</v>
      </c>
      <c r="Q603" s="111">
        <v>46167</v>
      </c>
      <c r="R603" s="112">
        <v>260</v>
      </c>
      <c r="S603" s="112">
        <v>1560</v>
      </c>
      <c r="T603" s="116">
        <v>5.1479999999999997</v>
      </c>
      <c r="U603" s="110">
        <v>3787</v>
      </c>
      <c r="V603" s="110" t="s">
        <v>194</v>
      </c>
      <c r="W603" s="110">
        <v>180</v>
      </c>
      <c r="X603" s="280" t="s">
        <v>37</v>
      </c>
      <c r="Y603" s="280" t="s">
        <v>37</v>
      </c>
      <c r="Z603" s="280" t="s">
        <v>38</v>
      </c>
      <c r="AA603" s="280" t="s">
        <v>38</v>
      </c>
      <c r="AB603" s="280" t="s">
        <v>38</v>
      </c>
      <c r="AC603" s="280" t="s">
        <v>37</v>
      </c>
      <c r="AD603" s="281">
        <v>46317</v>
      </c>
      <c r="AE603" s="280" t="s">
        <v>39</v>
      </c>
    </row>
    <row r="604" spans="1:31">
      <c r="A604" s="3" t="s">
        <v>39</v>
      </c>
      <c r="B604" s="3">
        <v>4</v>
      </c>
      <c r="C604" s="3">
        <v>20</v>
      </c>
      <c r="D604" s="290" t="s">
        <v>678</v>
      </c>
      <c r="E604" s="467" t="s">
        <v>582</v>
      </c>
      <c r="F604" s="104" t="s">
        <v>583</v>
      </c>
      <c r="G604" s="105">
        <v>1</v>
      </c>
      <c r="H604" s="105"/>
      <c r="I604" s="105"/>
      <c r="J604" s="106">
        <v>46347</v>
      </c>
      <c r="K604" s="448">
        <v>163</v>
      </c>
      <c r="L604" s="105" t="s">
        <v>33</v>
      </c>
      <c r="M604" s="109">
        <v>0.90555555555555556</v>
      </c>
      <c r="N604" s="343"/>
      <c r="O604" s="105" t="s">
        <v>34</v>
      </c>
      <c r="P604" s="110" t="s">
        <v>35</v>
      </c>
      <c r="Q604" s="111">
        <v>46167</v>
      </c>
      <c r="R604" s="112">
        <v>260</v>
      </c>
      <c r="S604" s="112">
        <v>1560</v>
      </c>
      <c r="T604" s="116">
        <v>5.1479999999999997</v>
      </c>
      <c r="U604" s="110">
        <v>3787</v>
      </c>
      <c r="V604" s="110" t="s">
        <v>194</v>
      </c>
      <c r="W604" s="110">
        <v>180</v>
      </c>
      <c r="X604" s="280" t="s">
        <v>37</v>
      </c>
      <c r="Y604" s="280" t="s">
        <v>37</v>
      </c>
      <c r="Z604" s="280" t="s">
        <v>38</v>
      </c>
      <c r="AA604" s="280" t="s">
        <v>38</v>
      </c>
      <c r="AB604" s="280" t="s">
        <v>38</v>
      </c>
      <c r="AC604" s="280" t="s">
        <v>37</v>
      </c>
      <c r="AD604" s="281">
        <v>46317</v>
      </c>
      <c r="AE604" s="280" t="s">
        <v>39</v>
      </c>
    </row>
    <row r="605" spans="1:31">
      <c r="A605" s="3" t="s">
        <v>39</v>
      </c>
      <c r="B605" s="3">
        <v>5</v>
      </c>
      <c r="C605" s="3">
        <v>20</v>
      </c>
      <c r="D605" s="290" t="s">
        <v>693</v>
      </c>
      <c r="E605" s="303" t="s">
        <v>582</v>
      </c>
      <c r="F605" s="104" t="s">
        <v>583</v>
      </c>
      <c r="G605" s="364">
        <v>1</v>
      </c>
      <c r="H605" s="105"/>
      <c r="I605" s="105"/>
      <c r="J605" s="106">
        <v>46347</v>
      </c>
      <c r="K605" s="448">
        <v>163</v>
      </c>
      <c r="L605" s="105" t="s">
        <v>33</v>
      </c>
      <c r="M605" s="109">
        <v>0.90555555555555556</v>
      </c>
      <c r="N605" s="308"/>
      <c r="O605" s="475" t="s">
        <v>34</v>
      </c>
      <c r="P605" s="110" t="s">
        <v>35</v>
      </c>
      <c r="Q605" s="111">
        <v>46167</v>
      </c>
      <c r="R605" s="112">
        <v>260</v>
      </c>
      <c r="S605" s="112">
        <v>1560</v>
      </c>
      <c r="T605" s="116">
        <v>5.1479999999999997</v>
      </c>
      <c r="U605" s="110">
        <v>3787</v>
      </c>
      <c r="V605" s="110" t="s">
        <v>194</v>
      </c>
      <c r="W605" s="110">
        <v>180</v>
      </c>
      <c r="X605" s="280" t="s">
        <v>37</v>
      </c>
      <c r="Y605" s="280" t="s">
        <v>37</v>
      </c>
      <c r="Z605" s="280" t="s">
        <v>38</v>
      </c>
      <c r="AA605" s="280" t="s">
        <v>38</v>
      </c>
      <c r="AB605" s="280" t="s">
        <v>38</v>
      </c>
      <c r="AC605" s="280" t="s">
        <v>37</v>
      </c>
      <c r="AD605" s="281">
        <v>46317</v>
      </c>
      <c r="AE605" s="280" t="s">
        <v>39</v>
      </c>
    </row>
    <row r="606" spans="1:31">
      <c r="A606" s="3" t="s">
        <v>39</v>
      </c>
      <c r="B606" s="3">
        <v>6</v>
      </c>
      <c r="C606" s="3">
        <v>10</v>
      </c>
      <c r="D606" s="290" t="s">
        <v>694</v>
      </c>
      <c r="E606" s="333" t="s">
        <v>582</v>
      </c>
      <c r="F606" s="104" t="s">
        <v>583</v>
      </c>
      <c r="G606" s="105">
        <v>9</v>
      </c>
      <c r="H606" s="105"/>
      <c r="I606" s="105"/>
      <c r="J606" s="106">
        <v>46347</v>
      </c>
      <c r="K606" s="448">
        <v>163</v>
      </c>
      <c r="L606" s="105" t="s">
        <v>33</v>
      </c>
      <c r="M606" s="109">
        <v>0.90555555555555556</v>
      </c>
      <c r="N606" s="308"/>
      <c r="O606" s="292"/>
      <c r="P606" s="110" t="s">
        <v>39</v>
      </c>
      <c r="Q606" s="111">
        <v>46167</v>
      </c>
      <c r="R606" s="112">
        <v>2340</v>
      </c>
      <c r="S606" s="112">
        <v>14040</v>
      </c>
      <c r="T606" s="116">
        <v>46.332000000000001</v>
      </c>
      <c r="U606" s="110">
        <v>3787</v>
      </c>
      <c r="V606" s="110" t="s">
        <v>194</v>
      </c>
      <c r="W606" s="110">
        <v>180</v>
      </c>
      <c r="X606" s="280" t="s">
        <v>37</v>
      </c>
      <c r="Y606" s="280" t="s">
        <v>37</v>
      </c>
      <c r="Z606" s="280" t="s">
        <v>38</v>
      </c>
      <c r="AA606" s="280" t="s">
        <v>38</v>
      </c>
      <c r="AB606" s="280" t="s">
        <v>38</v>
      </c>
      <c r="AC606" s="280" t="s">
        <v>37</v>
      </c>
      <c r="AD606" s="281">
        <v>46317</v>
      </c>
      <c r="AE606" s="280" t="s">
        <v>39</v>
      </c>
    </row>
    <row r="607" spans="1:31">
      <c r="A607" s="3" t="s">
        <v>39</v>
      </c>
      <c r="B607" s="3">
        <v>7</v>
      </c>
      <c r="C607" s="3">
        <v>10</v>
      </c>
      <c r="D607" s="290" t="s">
        <v>694</v>
      </c>
      <c r="E607" s="333" t="s">
        <v>582</v>
      </c>
      <c r="F607" s="104" t="s">
        <v>583</v>
      </c>
      <c r="G607" s="105">
        <v>27</v>
      </c>
      <c r="H607" s="105"/>
      <c r="I607" s="105"/>
      <c r="J607" s="106">
        <v>46361</v>
      </c>
      <c r="K607" s="448">
        <v>177</v>
      </c>
      <c r="L607" s="105" t="s">
        <v>33</v>
      </c>
      <c r="M607" s="109">
        <v>0.98333333333333328</v>
      </c>
      <c r="N607" s="308"/>
      <c r="O607" s="292"/>
      <c r="P607" s="110" t="s">
        <v>39</v>
      </c>
      <c r="Q607" s="111">
        <v>46181</v>
      </c>
      <c r="R607" s="112">
        <v>7020</v>
      </c>
      <c r="S607" s="112">
        <v>42120</v>
      </c>
      <c r="T607" s="116">
        <v>138.99600000000001</v>
      </c>
      <c r="U607" s="110">
        <v>3787</v>
      </c>
      <c r="V607" s="110" t="s">
        <v>194</v>
      </c>
      <c r="W607" s="110">
        <v>180</v>
      </c>
      <c r="X607" s="280" t="s">
        <v>37</v>
      </c>
      <c r="Y607" s="280" t="s">
        <v>37</v>
      </c>
      <c r="Z607" s="280" t="s">
        <v>38</v>
      </c>
      <c r="AA607" s="280" t="s">
        <v>38</v>
      </c>
      <c r="AB607" s="280" t="s">
        <v>38</v>
      </c>
      <c r="AC607" s="280" t="s">
        <v>37</v>
      </c>
      <c r="AD607" s="281">
        <v>46331</v>
      </c>
      <c r="AE607" s="280" t="s">
        <v>39</v>
      </c>
    </row>
    <row r="608" spans="1:31">
      <c r="A608" s="3" t="s">
        <v>39</v>
      </c>
      <c r="B608" s="3">
        <v>8</v>
      </c>
      <c r="C608" s="3">
        <v>10</v>
      </c>
      <c r="D608" s="290" t="s">
        <v>230</v>
      </c>
      <c r="E608" s="574" t="s">
        <v>582</v>
      </c>
      <c r="F608" s="104" t="s">
        <v>583</v>
      </c>
      <c r="G608" s="105">
        <v>88</v>
      </c>
      <c r="H608" s="105"/>
      <c r="I608" s="105"/>
      <c r="J608" s="106">
        <v>46363</v>
      </c>
      <c r="K608" s="448">
        <v>179</v>
      </c>
      <c r="L608" s="105" t="s">
        <v>33</v>
      </c>
      <c r="M608" s="109">
        <v>0.99444444444444446</v>
      </c>
      <c r="N608" s="294" t="s">
        <v>2819</v>
      </c>
      <c r="O608" s="460"/>
      <c r="P608" s="110" t="s">
        <v>39</v>
      </c>
      <c r="Q608" s="111">
        <v>46183</v>
      </c>
      <c r="R608" s="112">
        <v>22880</v>
      </c>
      <c r="S608" s="112">
        <v>137280</v>
      </c>
      <c r="T608" s="116">
        <v>453.024</v>
      </c>
      <c r="U608" s="110">
        <v>3787</v>
      </c>
      <c r="V608" s="110" t="s">
        <v>194</v>
      </c>
      <c r="W608" s="110">
        <v>180</v>
      </c>
      <c r="X608" s="280" t="s">
        <v>37</v>
      </c>
      <c r="Y608" s="280" t="s">
        <v>37</v>
      </c>
      <c r="Z608" s="280" t="s">
        <v>38</v>
      </c>
      <c r="AA608" s="280" t="s">
        <v>38</v>
      </c>
      <c r="AB608" s="280" t="s">
        <v>38</v>
      </c>
      <c r="AC608" s="280" t="s">
        <v>37</v>
      </c>
      <c r="AD608" s="281">
        <v>46333</v>
      </c>
      <c r="AE608" s="280" t="s">
        <v>39</v>
      </c>
    </row>
    <row r="609" spans="1:31">
      <c r="A609" s="3" t="s">
        <v>39</v>
      </c>
      <c r="B609" s="3">
        <v>9</v>
      </c>
      <c r="C609" s="3">
        <v>20</v>
      </c>
      <c r="D609" s="290" t="s">
        <v>75</v>
      </c>
      <c r="E609" s="574" t="s">
        <v>582</v>
      </c>
      <c r="F609" s="104" t="s">
        <v>583</v>
      </c>
      <c r="G609" s="105">
        <v>88</v>
      </c>
      <c r="H609" s="105"/>
      <c r="I609" s="105"/>
      <c r="J609" s="106">
        <v>46364</v>
      </c>
      <c r="K609" s="448">
        <v>180</v>
      </c>
      <c r="L609" s="105" t="s">
        <v>33</v>
      </c>
      <c r="M609" s="109">
        <v>1</v>
      </c>
      <c r="N609" s="294" t="s">
        <v>2819</v>
      </c>
      <c r="O609" s="575" t="s">
        <v>377</v>
      </c>
      <c r="P609" s="110" t="s">
        <v>35</v>
      </c>
      <c r="Q609" s="111">
        <v>46184</v>
      </c>
      <c r="R609" s="112">
        <v>22880</v>
      </c>
      <c r="S609" s="112">
        <v>137280</v>
      </c>
      <c r="T609" s="116">
        <v>453.024</v>
      </c>
      <c r="U609" s="110">
        <v>3787</v>
      </c>
      <c r="V609" s="110" t="s">
        <v>194</v>
      </c>
      <c r="W609" s="110">
        <v>180</v>
      </c>
      <c r="X609" s="280" t="s">
        <v>37</v>
      </c>
      <c r="Y609" s="280" t="s">
        <v>37</v>
      </c>
      <c r="Z609" s="280" t="s">
        <v>38</v>
      </c>
      <c r="AA609" s="280" t="s">
        <v>38</v>
      </c>
      <c r="AB609" s="280" t="s">
        <v>38</v>
      </c>
      <c r="AC609" s="280" t="s">
        <v>37</v>
      </c>
      <c r="AD609" s="281">
        <v>46334</v>
      </c>
      <c r="AE609" s="280" t="s">
        <v>39</v>
      </c>
    </row>
    <row r="610" spans="1:31">
      <c r="A610" s="3">
        <v>1</v>
      </c>
      <c r="B610" s="3">
        <v>1</v>
      </c>
      <c r="C610" s="3">
        <v>10</v>
      </c>
      <c r="D610" s="290" t="s">
        <v>2572</v>
      </c>
      <c r="E610" s="291" t="s">
        <v>590</v>
      </c>
      <c r="F610" s="104" t="s">
        <v>591</v>
      </c>
      <c r="G610" s="105">
        <v>13</v>
      </c>
      <c r="H610" s="105"/>
      <c r="I610" s="105"/>
      <c r="J610" s="106">
        <v>46264</v>
      </c>
      <c r="K610" s="448">
        <v>80</v>
      </c>
      <c r="L610" s="105" t="s">
        <v>312</v>
      </c>
      <c r="M610" s="109">
        <v>0.88888888888888884</v>
      </c>
      <c r="N610" s="343"/>
      <c r="O610" s="460"/>
      <c r="P610" s="110" t="s">
        <v>39</v>
      </c>
      <c r="Q610" s="111">
        <v>46174</v>
      </c>
      <c r="R610" s="112">
        <v>1755</v>
      </c>
      <c r="S610" s="112">
        <v>52650</v>
      </c>
      <c r="T610" s="116">
        <v>105.3</v>
      </c>
      <c r="U610" s="110">
        <v>3810</v>
      </c>
      <c r="V610" s="110" t="s">
        <v>36</v>
      </c>
      <c r="W610" s="110">
        <v>90</v>
      </c>
      <c r="X610" s="280" t="s">
        <v>37</v>
      </c>
      <c r="Y610" s="280" t="s">
        <v>37</v>
      </c>
      <c r="Z610" s="280" t="s">
        <v>38</v>
      </c>
      <c r="AA610" s="280" t="s">
        <v>38</v>
      </c>
      <c r="AB610" s="280" t="s">
        <v>38</v>
      </c>
      <c r="AC610" s="280" t="s">
        <v>37</v>
      </c>
      <c r="AD610" s="281">
        <v>46234</v>
      </c>
      <c r="AE610" s="280" t="s">
        <v>39</v>
      </c>
    </row>
    <row r="611" spans="1:31">
      <c r="A611" s="3">
        <v>1</v>
      </c>
      <c r="B611" s="3">
        <v>2</v>
      </c>
      <c r="C611" s="3">
        <v>10</v>
      </c>
      <c r="D611" s="290" t="s">
        <v>768</v>
      </c>
      <c r="E611" s="506" t="s">
        <v>590</v>
      </c>
      <c r="F611" s="104" t="s">
        <v>591</v>
      </c>
      <c r="G611" s="105">
        <v>16</v>
      </c>
      <c r="H611" s="105"/>
      <c r="I611" s="105"/>
      <c r="J611" s="106">
        <v>46271</v>
      </c>
      <c r="K611" s="448">
        <v>87</v>
      </c>
      <c r="L611" s="105" t="s">
        <v>312</v>
      </c>
      <c r="M611" s="109">
        <v>0.96666666666666667</v>
      </c>
      <c r="N611" s="294"/>
      <c r="O611" s="292"/>
      <c r="P611" s="110" t="s">
        <v>39</v>
      </c>
      <c r="Q611" s="111">
        <v>46181</v>
      </c>
      <c r="R611" s="112">
        <v>2160</v>
      </c>
      <c r="S611" s="112">
        <v>64800</v>
      </c>
      <c r="T611" s="116">
        <v>129.6</v>
      </c>
      <c r="U611" s="110">
        <v>3810</v>
      </c>
      <c r="V611" s="110" t="s">
        <v>36</v>
      </c>
      <c r="W611" s="110">
        <v>90</v>
      </c>
      <c r="X611" s="280" t="s">
        <v>37</v>
      </c>
      <c r="Y611" s="280" t="s">
        <v>37</v>
      </c>
      <c r="Z611" s="280" t="s">
        <v>38</v>
      </c>
      <c r="AA611" s="280" t="s">
        <v>38</v>
      </c>
      <c r="AB611" s="280" t="s">
        <v>38</v>
      </c>
      <c r="AC611" s="280" t="s">
        <v>37</v>
      </c>
      <c r="AD611" s="281">
        <v>46241</v>
      </c>
      <c r="AE611" s="280" t="s">
        <v>39</v>
      </c>
    </row>
    <row r="612" spans="1:31">
      <c r="A612" s="3" t="s">
        <v>39</v>
      </c>
      <c r="B612" s="3">
        <v>3</v>
      </c>
      <c r="C612" s="3">
        <v>10</v>
      </c>
      <c r="D612" s="290" t="s">
        <v>251</v>
      </c>
      <c r="E612" s="316" t="s">
        <v>590</v>
      </c>
      <c r="F612" s="104" t="s">
        <v>591</v>
      </c>
      <c r="G612" s="105">
        <v>64</v>
      </c>
      <c r="H612" s="105"/>
      <c r="I612" s="105"/>
      <c r="J612" s="106">
        <v>46271</v>
      </c>
      <c r="K612" s="448">
        <v>87</v>
      </c>
      <c r="L612" s="105" t="s">
        <v>312</v>
      </c>
      <c r="M612" s="109">
        <v>0.96666666666666667</v>
      </c>
      <c r="N612" s="294"/>
      <c r="O612" s="292"/>
      <c r="P612" s="110" t="s">
        <v>39</v>
      </c>
      <c r="Q612" s="111">
        <v>46181</v>
      </c>
      <c r="R612" s="112">
        <v>8640</v>
      </c>
      <c r="S612" s="112">
        <v>259200</v>
      </c>
      <c r="T612" s="116">
        <v>518.4</v>
      </c>
      <c r="U612" s="110">
        <v>3810</v>
      </c>
      <c r="V612" s="110" t="s">
        <v>36</v>
      </c>
      <c r="W612" s="110">
        <v>90</v>
      </c>
      <c r="X612" s="280" t="s">
        <v>37</v>
      </c>
      <c r="Y612" s="280" t="s">
        <v>37</v>
      </c>
      <c r="Z612" s="280" t="s">
        <v>38</v>
      </c>
      <c r="AA612" s="280" t="s">
        <v>38</v>
      </c>
      <c r="AB612" s="280" t="s">
        <v>38</v>
      </c>
      <c r="AC612" s="280" t="s">
        <v>37</v>
      </c>
      <c r="AD612" s="281">
        <v>46241</v>
      </c>
      <c r="AE612" s="280" t="s">
        <v>39</v>
      </c>
    </row>
    <row r="613" spans="1:31">
      <c r="A613" s="3" t="s">
        <v>39</v>
      </c>
      <c r="B613" s="3">
        <v>4</v>
      </c>
      <c r="C613" s="3">
        <v>10</v>
      </c>
      <c r="D613" s="290" t="s">
        <v>778</v>
      </c>
      <c r="E613" s="296" t="s">
        <v>590</v>
      </c>
      <c r="F613" s="104" t="s">
        <v>591</v>
      </c>
      <c r="G613" s="105">
        <v>64</v>
      </c>
      <c r="H613" s="105"/>
      <c r="I613" s="105"/>
      <c r="J613" s="106">
        <v>46271</v>
      </c>
      <c r="K613" s="448">
        <v>87</v>
      </c>
      <c r="L613" s="105" t="s">
        <v>312</v>
      </c>
      <c r="M613" s="109">
        <v>0.96666666666666667</v>
      </c>
      <c r="N613" s="343"/>
      <c r="O613" s="460"/>
      <c r="P613" s="110" t="s">
        <v>39</v>
      </c>
      <c r="Q613" s="111">
        <v>46181</v>
      </c>
      <c r="R613" s="112">
        <v>8640</v>
      </c>
      <c r="S613" s="112">
        <v>259200</v>
      </c>
      <c r="T613" s="116">
        <v>518.4</v>
      </c>
      <c r="U613" s="110">
        <v>3810</v>
      </c>
      <c r="V613" s="110" t="s">
        <v>36</v>
      </c>
      <c r="W613" s="110">
        <v>90</v>
      </c>
      <c r="X613" s="280" t="s">
        <v>37</v>
      </c>
      <c r="Y613" s="280" t="s">
        <v>37</v>
      </c>
      <c r="Z613" s="280" t="s">
        <v>38</v>
      </c>
      <c r="AA613" s="280" t="s">
        <v>38</v>
      </c>
      <c r="AB613" s="280" t="s">
        <v>38</v>
      </c>
      <c r="AC613" s="280" t="s">
        <v>37</v>
      </c>
      <c r="AD613" s="281">
        <v>46241</v>
      </c>
      <c r="AE613" s="280" t="s">
        <v>39</v>
      </c>
    </row>
    <row r="614" spans="1:31">
      <c r="A614" s="3" t="s">
        <v>39</v>
      </c>
      <c r="B614" s="3">
        <v>5</v>
      </c>
      <c r="C614" s="3">
        <v>10</v>
      </c>
      <c r="D614" s="290" t="s">
        <v>2502</v>
      </c>
      <c r="E614" s="510" t="s">
        <v>590</v>
      </c>
      <c r="F614" s="104" t="s">
        <v>591</v>
      </c>
      <c r="G614" s="105">
        <v>10</v>
      </c>
      <c r="H614" s="105"/>
      <c r="I614" s="105"/>
      <c r="J614" s="106">
        <v>46272</v>
      </c>
      <c r="K614" s="448">
        <v>88</v>
      </c>
      <c r="L614" s="105" t="s">
        <v>312</v>
      </c>
      <c r="M614" s="109">
        <v>0.97777777777777775</v>
      </c>
      <c r="N614" s="294"/>
      <c r="O614" s="105"/>
      <c r="P614" s="110" t="s">
        <v>39</v>
      </c>
      <c r="Q614" s="111">
        <v>46182</v>
      </c>
      <c r="R614" s="112">
        <v>1350</v>
      </c>
      <c r="S614" s="112">
        <v>40500</v>
      </c>
      <c r="T614" s="116">
        <v>81</v>
      </c>
      <c r="U614" s="110">
        <v>3810</v>
      </c>
      <c r="V614" s="110" t="s">
        <v>36</v>
      </c>
      <c r="W614" s="110">
        <v>90</v>
      </c>
      <c r="X614" s="280" t="s">
        <v>37</v>
      </c>
      <c r="Y614" s="280" t="s">
        <v>37</v>
      </c>
      <c r="Z614" s="280" t="s">
        <v>38</v>
      </c>
      <c r="AA614" s="280" t="s">
        <v>38</v>
      </c>
      <c r="AB614" s="280" t="s">
        <v>38</v>
      </c>
      <c r="AC614" s="280" t="s">
        <v>37</v>
      </c>
      <c r="AD614" s="281">
        <v>46242</v>
      </c>
      <c r="AE614" s="280" t="s">
        <v>39</v>
      </c>
    </row>
    <row r="615" spans="1:31">
      <c r="A615" s="3" t="s">
        <v>39</v>
      </c>
      <c r="B615" s="3">
        <v>6</v>
      </c>
      <c r="C615" s="3">
        <v>10</v>
      </c>
      <c r="D615" s="290" t="s">
        <v>2503</v>
      </c>
      <c r="E615" s="521" t="s">
        <v>590</v>
      </c>
      <c r="F615" s="104" t="s">
        <v>591</v>
      </c>
      <c r="G615" s="105">
        <v>24</v>
      </c>
      <c r="H615" s="105"/>
      <c r="I615" s="105"/>
      <c r="J615" s="106">
        <v>46272</v>
      </c>
      <c r="K615" s="448">
        <v>88</v>
      </c>
      <c r="L615" s="105" t="s">
        <v>312</v>
      </c>
      <c r="M615" s="109">
        <v>0.97777777777777775</v>
      </c>
      <c r="N615" s="294" t="s">
        <v>2819</v>
      </c>
      <c r="O615" s="105"/>
      <c r="P615" s="110" t="s">
        <v>39</v>
      </c>
      <c r="Q615" s="111">
        <v>46182</v>
      </c>
      <c r="R615" s="112">
        <v>3240</v>
      </c>
      <c r="S615" s="112">
        <v>97200</v>
      </c>
      <c r="T615" s="116">
        <v>194.4</v>
      </c>
      <c r="U615" s="110">
        <v>3810</v>
      </c>
      <c r="V615" s="110" t="s">
        <v>36</v>
      </c>
      <c r="W615" s="110">
        <v>90</v>
      </c>
      <c r="X615" s="280" t="s">
        <v>37</v>
      </c>
      <c r="Y615" s="280" t="s">
        <v>37</v>
      </c>
      <c r="Z615" s="280" t="s">
        <v>38</v>
      </c>
      <c r="AA615" s="280" t="s">
        <v>38</v>
      </c>
      <c r="AB615" s="280" t="s">
        <v>38</v>
      </c>
      <c r="AC615" s="280" t="s">
        <v>37</v>
      </c>
      <c r="AD615" s="281">
        <v>46242</v>
      </c>
      <c r="AE615" s="280" t="s">
        <v>39</v>
      </c>
    </row>
    <row r="616" spans="1:31">
      <c r="A616" s="3" t="s">
        <v>39</v>
      </c>
      <c r="B616" s="3">
        <v>7</v>
      </c>
      <c r="C616" s="3">
        <v>10</v>
      </c>
      <c r="D616" s="290" t="s">
        <v>362</v>
      </c>
      <c r="E616" s="291" t="s">
        <v>590</v>
      </c>
      <c r="F616" s="104" t="s">
        <v>591</v>
      </c>
      <c r="G616" s="105">
        <v>40</v>
      </c>
      <c r="H616" s="105"/>
      <c r="I616" s="105"/>
      <c r="J616" s="106">
        <v>46272</v>
      </c>
      <c r="K616" s="448">
        <v>88</v>
      </c>
      <c r="L616" s="105" t="s">
        <v>312</v>
      </c>
      <c r="M616" s="109">
        <v>0.97777777777777775</v>
      </c>
      <c r="N616" s="294" t="s">
        <v>2819</v>
      </c>
      <c r="O616" s="292"/>
      <c r="P616" s="110" t="s">
        <v>39</v>
      </c>
      <c r="Q616" s="111">
        <v>46182</v>
      </c>
      <c r="R616" s="112">
        <v>5400</v>
      </c>
      <c r="S616" s="112">
        <v>162000</v>
      </c>
      <c r="T616" s="116">
        <v>324</v>
      </c>
      <c r="U616" s="110">
        <v>3810</v>
      </c>
      <c r="V616" s="110" t="s">
        <v>36</v>
      </c>
      <c r="W616" s="110">
        <v>90</v>
      </c>
      <c r="X616" s="280" t="s">
        <v>37</v>
      </c>
      <c r="Y616" s="280" t="s">
        <v>37</v>
      </c>
      <c r="Z616" s="280" t="s">
        <v>38</v>
      </c>
      <c r="AA616" s="280" t="s">
        <v>38</v>
      </c>
      <c r="AB616" s="280" t="s">
        <v>38</v>
      </c>
      <c r="AC616" s="280" t="s">
        <v>37</v>
      </c>
      <c r="AD616" s="281">
        <v>46242</v>
      </c>
      <c r="AE616" s="280" t="s">
        <v>39</v>
      </c>
    </row>
    <row r="617" spans="1:31">
      <c r="A617" s="3" t="s">
        <v>39</v>
      </c>
      <c r="B617" s="3">
        <v>8</v>
      </c>
      <c r="C617" s="3">
        <v>10</v>
      </c>
      <c r="D617" s="290" t="s">
        <v>767</v>
      </c>
      <c r="E617" s="506" t="s">
        <v>590</v>
      </c>
      <c r="F617" s="104" t="s">
        <v>591</v>
      </c>
      <c r="G617" s="105">
        <v>40</v>
      </c>
      <c r="H617" s="105"/>
      <c r="I617" s="105"/>
      <c r="J617" s="106">
        <v>46272</v>
      </c>
      <c r="K617" s="448">
        <v>88</v>
      </c>
      <c r="L617" s="105" t="s">
        <v>312</v>
      </c>
      <c r="M617" s="109">
        <v>0.97777777777777775</v>
      </c>
      <c r="N617" s="343" t="s">
        <v>2819</v>
      </c>
      <c r="O617" s="292"/>
      <c r="P617" s="110" t="s">
        <v>39</v>
      </c>
      <c r="Q617" s="111">
        <v>46182</v>
      </c>
      <c r="R617" s="112">
        <v>5400</v>
      </c>
      <c r="S617" s="112">
        <v>162000</v>
      </c>
      <c r="T617" s="116">
        <v>324</v>
      </c>
      <c r="U617" s="110">
        <v>3810</v>
      </c>
      <c r="V617" s="110" t="s">
        <v>36</v>
      </c>
      <c r="W617" s="110">
        <v>90</v>
      </c>
      <c r="X617" s="280" t="s">
        <v>37</v>
      </c>
      <c r="Y617" s="280" t="s">
        <v>37</v>
      </c>
      <c r="Z617" s="280" t="s">
        <v>38</v>
      </c>
      <c r="AA617" s="280" t="s">
        <v>38</v>
      </c>
      <c r="AB617" s="280" t="s">
        <v>38</v>
      </c>
      <c r="AC617" s="280" t="s">
        <v>37</v>
      </c>
      <c r="AD617" s="281">
        <v>46242</v>
      </c>
      <c r="AE617" s="280" t="s">
        <v>39</v>
      </c>
    </row>
    <row r="618" spans="1:31">
      <c r="A618" s="3" t="s">
        <v>39</v>
      </c>
      <c r="B618" s="3">
        <v>9</v>
      </c>
      <c r="C618" s="3">
        <v>10</v>
      </c>
      <c r="D618" s="290" t="s">
        <v>256</v>
      </c>
      <c r="E618" s="291" t="s">
        <v>590</v>
      </c>
      <c r="F618" s="104" t="s">
        <v>591</v>
      </c>
      <c r="G618" s="105">
        <v>40</v>
      </c>
      <c r="H618" s="105"/>
      <c r="I618" s="105"/>
      <c r="J618" s="106">
        <v>46272</v>
      </c>
      <c r="K618" s="448">
        <v>88</v>
      </c>
      <c r="L618" s="105" t="s">
        <v>312</v>
      </c>
      <c r="M618" s="109">
        <v>0.97777777777777775</v>
      </c>
      <c r="N618" s="343" t="s">
        <v>2819</v>
      </c>
      <c r="O618" s="509"/>
      <c r="P618" s="110" t="s">
        <v>39</v>
      </c>
      <c r="Q618" s="111">
        <v>46182</v>
      </c>
      <c r="R618" s="112">
        <v>5400</v>
      </c>
      <c r="S618" s="112">
        <v>162000</v>
      </c>
      <c r="T618" s="116">
        <v>324</v>
      </c>
      <c r="U618" s="110">
        <v>3810</v>
      </c>
      <c r="V618" s="110" t="s">
        <v>36</v>
      </c>
      <c r="W618" s="110">
        <v>90</v>
      </c>
      <c r="X618" s="280" t="s">
        <v>37</v>
      </c>
      <c r="Y618" s="280" t="s">
        <v>37</v>
      </c>
      <c r="Z618" s="280" t="s">
        <v>38</v>
      </c>
      <c r="AA618" s="280" t="s">
        <v>38</v>
      </c>
      <c r="AB618" s="280" t="s">
        <v>38</v>
      </c>
      <c r="AC618" s="280" t="s">
        <v>37</v>
      </c>
      <c r="AD618" s="281">
        <v>46242</v>
      </c>
      <c r="AE618" s="280" t="s">
        <v>39</v>
      </c>
    </row>
    <row r="619" spans="1:31">
      <c r="A619" s="3" t="s">
        <v>39</v>
      </c>
      <c r="B619" s="3">
        <v>10</v>
      </c>
      <c r="C619" s="3">
        <v>10</v>
      </c>
      <c r="D619" s="290" t="s">
        <v>355</v>
      </c>
      <c r="E619" s="508" t="s">
        <v>590</v>
      </c>
      <c r="F619" s="104" t="s">
        <v>591</v>
      </c>
      <c r="G619" s="358">
        <v>40</v>
      </c>
      <c r="H619" s="105"/>
      <c r="I619" s="105"/>
      <c r="J619" s="106">
        <v>46272</v>
      </c>
      <c r="K619" s="448">
        <v>88</v>
      </c>
      <c r="L619" s="105" t="s">
        <v>312</v>
      </c>
      <c r="M619" s="109">
        <v>0.97777777777777775</v>
      </c>
      <c r="N619" s="343" t="s">
        <v>2819</v>
      </c>
      <c r="O619" s="509"/>
      <c r="P619" s="110" t="s">
        <v>39</v>
      </c>
      <c r="Q619" s="111">
        <v>46182</v>
      </c>
      <c r="R619" s="112">
        <v>5400</v>
      </c>
      <c r="S619" s="112">
        <v>162000</v>
      </c>
      <c r="T619" s="116">
        <v>324</v>
      </c>
      <c r="U619" s="110">
        <v>3810</v>
      </c>
      <c r="V619" s="110" t="s">
        <v>36</v>
      </c>
      <c r="W619" s="110">
        <v>90</v>
      </c>
      <c r="X619" s="280" t="s">
        <v>37</v>
      </c>
      <c r="Y619" s="280" t="s">
        <v>37</v>
      </c>
      <c r="Z619" s="280" t="s">
        <v>38</v>
      </c>
      <c r="AA619" s="280" t="s">
        <v>38</v>
      </c>
      <c r="AB619" s="280" t="s">
        <v>38</v>
      </c>
      <c r="AC619" s="280" t="s">
        <v>37</v>
      </c>
      <c r="AD619" s="281">
        <v>46242</v>
      </c>
      <c r="AE619" s="280" t="s">
        <v>39</v>
      </c>
    </row>
    <row r="620" spans="1:31">
      <c r="A620" s="3" t="s">
        <v>39</v>
      </c>
      <c r="B620" s="3">
        <v>11</v>
      </c>
      <c r="C620" s="3">
        <v>10</v>
      </c>
      <c r="D620" s="290" t="s">
        <v>2567</v>
      </c>
      <c r="E620" s="303" t="s">
        <v>590</v>
      </c>
      <c r="F620" s="104" t="s">
        <v>591</v>
      </c>
      <c r="G620" s="105">
        <v>42</v>
      </c>
      <c r="H620" s="105"/>
      <c r="I620" s="105"/>
      <c r="J620" s="106">
        <v>46272</v>
      </c>
      <c r="K620" s="448">
        <v>88</v>
      </c>
      <c r="L620" s="105" t="s">
        <v>312</v>
      </c>
      <c r="M620" s="109">
        <v>0.97777777777777775</v>
      </c>
      <c r="N620" s="343" t="s">
        <v>2819</v>
      </c>
      <c r="O620" s="292"/>
      <c r="P620" s="110" t="s">
        <v>39</v>
      </c>
      <c r="Q620" s="111">
        <v>46182</v>
      </c>
      <c r="R620" s="112">
        <v>5670</v>
      </c>
      <c r="S620" s="112">
        <v>170100</v>
      </c>
      <c r="T620" s="116">
        <v>340.2</v>
      </c>
      <c r="U620" s="110">
        <v>3810</v>
      </c>
      <c r="V620" s="110" t="s">
        <v>36</v>
      </c>
      <c r="W620" s="110">
        <v>90</v>
      </c>
      <c r="X620" s="280" t="s">
        <v>37</v>
      </c>
      <c r="Y620" s="280" t="s">
        <v>37</v>
      </c>
      <c r="Z620" s="280" t="s">
        <v>38</v>
      </c>
      <c r="AA620" s="280" t="s">
        <v>38</v>
      </c>
      <c r="AB620" s="280" t="s">
        <v>38</v>
      </c>
      <c r="AC620" s="280" t="s">
        <v>37</v>
      </c>
      <c r="AD620" s="281">
        <v>46242</v>
      </c>
      <c r="AE620" s="280" t="s">
        <v>39</v>
      </c>
    </row>
    <row r="621" spans="1:31">
      <c r="A621" s="3" t="s">
        <v>39</v>
      </c>
      <c r="B621" s="3">
        <v>12</v>
      </c>
      <c r="C621" s="3">
        <v>20</v>
      </c>
      <c r="D621" s="290" t="s">
        <v>2511</v>
      </c>
      <c r="E621" s="521" t="s">
        <v>590</v>
      </c>
      <c r="F621" s="104" t="s">
        <v>591</v>
      </c>
      <c r="G621" s="515">
        <v>24</v>
      </c>
      <c r="H621" s="515"/>
      <c r="I621" s="515"/>
      <c r="J621" s="516">
        <v>46273</v>
      </c>
      <c r="K621" s="448">
        <v>89</v>
      </c>
      <c r="L621" s="105" t="s">
        <v>312</v>
      </c>
      <c r="M621" s="109">
        <v>0.98888888888888893</v>
      </c>
      <c r="N621" s="343"/>
      <c r="O621" s="522" t="s">
        <v>67</v>
      </c>
      <c r="P621" s="110" t="s">
        <v>35</v>
      </c>
      <c r="Q621" s="111">
        <v>46183</v>
      </c>
      <c r="R621" s="112">
        <v>3240</v>
      </c>
      <c r="S621" s="112">
        <v>97200</v>
      </c>
      <c r="T621" s="116">
        <v>194.4</v>
      </c>
      <c r="U621" s="110">
        <v>3810</v>
      </c>
      <c r="V621" s="110" t="s">
        <v>36</v>
      </c>
      <c r="W621" s="110">
        <v>90</v>
      </c>
      <c r="X621" s="280" t="s">
        <v>37</v>
      </c>
      <c r="Y621" s="280" t="s">
        <v>37</v>
      </c>
      <c r="Z621" s="280" t="s">
        <v>38</v>
      </c>
      <c r="AA621" s="280" t="s">
        <v>38</v>
      </c>
      <c r="AB621" s="280" t="s">
        <v>38</v>
      </c>
      <c r="AC621" s="280" t="s">
        <v>37</v>
      </c>
      <c r="AD621" s="281">
        <v>46243</v>
      </c>
      <c r="AE621" s="280" t="s">
        <v>39</v>
      </c>
    </row>
    <row r="622" spans="1:31">
      <c r="A622" s="3" t="s">
        <v>39</v>
      </c>
      <c r="B622" s="3">
        <v>13</v>
      </c>
      <c r="C622" s="3">
        <v>10</v>
      </c>
      <c r="D622" s="290" t="s">
        <v>2517</v>
      </c>
      <c r="E622" s="521" t="s">
        <v>590</v>
      </c>
      <c r="F622" s="104" t="s">
        <v>591</v>
      </c>
      <c r="G622" s="105">
        <v>24</v>
      </c>
      <c r="H622" s="105"/>
      <c r="I622" s="105"/>
      <c r="J622" s="106">
        <v>46273</v>
      </c>
      <c r="K622" s="448">
        <v>89</v>
      </c>
      <c r="L622" s="105" t="s">
        <v>312</v>
      </c>
      <c r="M622" s="109">
        <v>0.98888888888888893</v>
      </c>
      <c r="N622" s="294" t="s">
        <v>2845</v>
      </c>
      <c r="O622" s="460"/>
      <c r="P622" s="110" t="s">
        <v>39</v>
      </c>
      <c r="Q622" s="111">
        <v>46183</v>
      </c>
      <c r="R622" s="112">
        <v>3240</v>
      </c>
      <c r="S622" s="112">
        <v>97200</v>
      </c>
      <c r="T622" s="116">
        <v>194.4</v>
      </c>
      <c r="U622" s="110">
        <v>3810</v>
      </c>
      <c r="V622" s="110" t="s">
        <v>36</v>
      </c>
      <c r="W622" s="110">
        <v>90</v>
      </c>
      <c r="X622" s="280" t="s">
        <v>37</v>
      </c>
      <c r="Y622" s="280" t="s">
        <v>37</v>
      </c>
      <c r="Z622" s="280" t="s">
        <v>38</v>
      </c>
      <c r="AA622" s="280" t="s">
        <v>38</v>
      </c>
      <c r="AB622" s="280" t="s">
        <v>38</v>
      </c>
      <c r="AC622" s="280" t="s">
        <v>37</v>
      </c>
      <c r="AD622" s="281">
        <v>46243</v>
      </c>
      <c r="AE622" s="280" t="s">
        <v>39</v>
      </c>
    </row>
    <row r="623" spans="1:31">
      <c r="A623" s="3" t="s">
        <v>39</v>
      </c>
      <c r="B623" s="3">
        <v>14</v>
      </c>
      <c r="C623" s="3">
        <v>10</v>
      </c>
      <c r="D623" s="290" t="s">
        <v>2571</v>
      </c>
      <c r="E623" s="574" t="s">
        <v>590</v>
      </c>
      <c r="F623" s="104" t="s">
        <v>591</v>
      </c>
      <c r="G623" s="105">
        <v>42</v>
      </c>
      <c r="H623" s="105"/>
      <c r="I623" s="105"/>
      <c r="J623" s="106">
        <v>46273</v>
      </c>
      <c r="K623" s="448">
        <v>89</v>
      </c>
      <c r="L623" s="105" t="s">
        <v>312</v>
      </c>
      <c r="M623" s="109">
        <v>0.98888888888888893</v>
      </c>
      <c r="N623" s="343" t="s">
        <v>2819</v>
      </c>
      <c r="O623" s="105"/>
      <c r="P623" s="110" t="s">
        <v>39</v>
      </c>
      <c r="Q623" s="111">
        <v>46183</v>
      </c>
      <c r="R623" s="112">
        <v>5670</v>
      </c>
      <c r="S623" s="112">
        <v>170100</v>
      </c>
      <c r="T623" s="116">
        <v>340.2</v>
      </c>
      <c r="U623" s="110">
        <v>3810</v>
      </c>
      <c r="V623" s="110" t="s">
        <v>36</v>
      </c>
      <c r="W623" s="110">
        <v>90</v>
      </c>
      <c r="X623" s="280" t="s">
        <v>37</v>
      </c>
      <c r="Y623" s="280" t="s">
        <v>37</v>
      </c>
      <c r="Z623" s="280" t="s">
        <v>38</v>
      </c>
      <c r="AA623" s="280" t="s">
        <v>38</v>
      </c>
      <c r="AB623" s="280" t="s">
        <v>38</v>
      </c>
      <c r="AC623" s="280" t="s">
        <v>37</v>
      </c>
      <c r="AD623" s="281">
        <v>46243</v>
      </c>
      <c r="AE623" s="280" t="s">
        <v>39</v>
      </c>
    </row>
    <row r="624" spans="1:31">
      <c r="A624" s="3" t="s">
        <v>39</v>
      </c>
      <c r="B624" s="3">
        <v>15</v>
      </c>
      <c r="C624" s="3">
        <v>20</v>
      </c>
      <c r="D624" s="290" t="s">
        <v>589</v>
      </c>
      <c r="E624" s="574" t="s">
        <v>590</v>
      </c>
      <c r="F624" s="104" t="s">
        <v>591</v>
      </c>
      <c r="G624" s="105">
        <v>64</v>
      </c>
      <c r="H624" s="105"/>
      <c r="I624" s="105"/>
      <c r="J624" s="106">
        <v>46274</v>
      </c>
      <c r="K624" s="448">
        <v>90</v>
      </c>
      <c r="L624" s="105" t="s">
        <v>171</v>
      </c>
      <c r="M624" s="109">
        <v>1</v>
      </c>
      <c r="N624" s="343" t="s">
        <v>2819</v>
      </c>
      <c r="O624" s="575" t="s">
        <v>377</v>
      </c>
      <c r="P624" s="110" t="s">
        <v>35</v>
      </c>
      <c r="Q624" s="111">
        <v>46184</v>
      </c>
      <c r="R624" s="112">
        <v>8640</v>
      </c>
      <c r="S624" s="112">
        <v>259200</v>
      </c>
      <c r="T624" s="116">
        <v>518.4</v>
      </c>
      <c r="U624" s="110">
        <v>3810</v>
      </c>
      <c r="V624" s="110" t="s">
        <v>36</v>
      </c>
      <c r="W624" s="110">
        <v>90</v>
      </c>
      <c r="X624" s="280" t="s">
        <v>37</v>
      </c>
      <c r="Y624" s="280" t="s">
        <v>37</v>
      </c>
      <c r="Z624" s="280" t="s">
        <v>38</v>
      </c>
      <c r="AA624" s="280" t="s">
        <v>38</v>
      </c>
      <c r="AB624" s="280" t="s">
        <v>38</v>
      </c>
      <c r="AC624" s="280" t="s">
        <v>37</v>
      </c>
      <c r="AD624" s="281">
        <v>46244</v>
      </c>
      <c r="AE624" s="280" t="s">
        <v>39</v>
      </c>
    </row>
    <row r="625" spans="1:31">
      <c r="A625" s="3">
        <v>1</v>
      </c>
      <c r="B625" s="3">
        <v>1</v>
      </c>
      <c r="C625" s="3">
        <v>20</v>
      </c>
      <c r="D625" s="290" t="s">
        <v>733</v>
      </c>
      <c r="E625" s="291" t="s">
        <v>599</v>
      </c>
      <c r="F625" s="104" t="s">
        <v>600</v>
      </c>
      <c r="G625" s="105"/>
      <c r="H625" s="105"/>
      <c r="I625" s="105"/>
      <c r="J625" s="106"/>
      <c r="K625" s="448" t="s">
        <v>39</v>
      </c>
      <c r="L625" s="105" t="s">
        <v>39</v>
      </c>
      <c r="M625" s="109" t="s">
        <v>39</v>
      </c>
      <c r="N625" s="294"/>
      <c r="O625" s="292" t="s">
        <v>73</v>
      </c>
      <c r="P625" s="110" t="s">
        <v>35</v>
      </c>
      <c r="Q625" s="111" t="s">
        <v>39</v>
      </c>
      <c r="R625" s="112">
        <v>0</v>
      </c>
      <c r="S625" s="112">
        <v>0</v>
      </c>
      <c r="T625" s="116">
        <v>0</v>
      </c>
      <c r="U625" s="110">
        <v>446</v>
      </c>
      <c r="V625" s="110" t="s">
        <v>74</v>
      </c>
      <c r="W625" s="110">
        <v>0</v>
      </c>
      <c r="X625" s="280" t="s">
        <v>37</v>
      </c>
      <c r="Y625" s="280" t="s">
        <v>38</v>
      </c>
      <c r="Z625" s="280" t="s">
        <v>38</v>
      </c>
      <c r="AA625" s="280" t="s">
        <v>38</v>
      </c>
      <c r="AB625" s="280" t="s">
        <v>37</v>
      </c>
      <c r="AC625" s="280" t="s">
        <v>37</v>
      </c>
      <c r="AD625" s="281" t="s">
        <v>39</v>
      </c>
      <c r="AE625" s="280" t="s">
        <v>39</v>
      </c>
    </row>
    <row r="626" spans="1:31">
      <c r="A626" s="3">
        <v>1</v>
      </c>
      <c r="B626" s="3">
        <v>1</v>
      </c>
      <c r="C626" s="3">
        <v>20</v>
      </c>
      <c r="D626" s="290" t="s">
        <v>98</v>
      </c>
      <c r="E626" s="335" t="s">
        <v>615</v>
      </c>
      <c r="F626" s="104" t="s">
        <v>616</v>
      </c>
      <c r="G626" s="105">
        <v>18</v>
      </c>
      <c r="H626" s="105"/>
      <c r="I626" s="105"/>
      <c r="J626" s="106">
        <v>46396</v>
      </c>
      <c r="K626" s="448">
        <v>212</v>
      </c>
      <c r="L626" s="105" t="s">
        <v>33</v>
      </c>
      <c r="M626" s="109">
        <v>0.78518518518518521</v>
      </c>
      <c r="N626" s="343"/>
      <c r="O626" s="460" t="s">
        <v>62</v>
      </c>
      <c r="P626" s="110" t="s">
        <v>35</v>
      </c>
      <c r="Q626" s="111">
        <v>46126</v>
      </c>
      <c r="R626" s="112">
        <v>8640</v>
      </c>
      <c r="S626" s="112">
        <v>51840</v>
      </c>
      <c r="T626" s="116">
        <v>171.072</v>
      </c>
      <c r="U626" s="110">
        <v>5252</v>
      </c>
      <c r="V626" s="110" t="s">
        <v>42</v>
      </c>
      <c r="W626" s="110">
        <v>270</v>
      </c>
      <c r="X626" s="280" t="s">
        <v>37</v>
      </c>
      <c r="Y626" s="280" t="s">
        <v>37</v>
      </c>
      <c r="Z626" s="280" t="s">
        <v>38</v>
      </c>
      <c r="AA626" s="280" t="s">
        <v>38</v>
      </c>
      <c r="AB626" s="280" t="s">
        <v>38</v>
      </c>
      <c r="AC626" s="280" t="s">
        <v>37</v>
      </c>
      <c r="AD626" s="281">
        <v>46366</v>
      </c>
      <c r="AE626" s="280" t="s">
        <v>39</v>
      </c>
    </row>
    <row r="627" spans="1:31">
      <c r="A627" s="3">
        <v>1</v>
      </c>
      <c r="B627" s="3">
        <v>2</v>
      </c>
      <c r="C627" s="3">
        <v>20</v>
      </c>
      <c r="D627" s="290" t="s">
        <v>61</v>
      </c>
      <c r="E627" s="298" t="s">
        <v>615</v>
      </c>
      <c r="F627" s="104" t="s">
        <v>616</v>
      </c>
      <c r="G627" s="105">
        <v>6</v>
      </c>
      <c r="H627" s="105"/>
      <c r="I627" s="105"/>
      <c r="J627" s="106">
        <v>46409</v>
      </c>
      <c r="K627" s="448">
        <v>225</v>
      </c>
      <c r="L627" s="105" t="s">
        <v>33</v>
      </c>
      <c r="M627" s="109">
        <v>0.83333333333333337</v>
      </c>
      <c r="N627" s="343"/>
      <c r="O627" s="292" t="s">
        <v>62</v>
      </c>
      <c r="P627" s="110" t="s">
        <v>35</v>
      </c>
      <c r="Q627" s="111">
        <v>46139</v>
      </c>
      <c r="R627" s="112">
        <v>2880</v>
      </c>
      <c r="S627" s="112">
        <v>17280</v>
      </c>
      <c r="T627" s="116">
        <v>57.024000000000001</v>
      </c>
      <c r="U627" s="110">
        <v>5252</v>
      </c>
      <c r="V627" s="110" t="s">
        <v>42</v>
      </c>
      <c r="W627" s="110">
        <v>270</v>
      </c>
      <c r="X627" s="280" t="s">
        <v>37</v>
      </c>
      <c r="Y627" s="280" t="s">
        <v>37</v>
      </c>
      <c r="Z627" s="280" t="s">
        <v>38</v>
      </c>
      <c r="AA627" s="280" t="s">
        <v>38</v>
      </c>
      <c r="AB627" s="280" t="s">
        <v>38</v>
      </c>
      <c r="AC627" s="280" t="s">
        <v>37</v>
      </c>
      <c r="AD627" s="281">
        <v>46379</v>
      </c>
      <c r="AE627" s="280" t="s">
        <v>39</v>
      </c>
    </row>
    <row r="628" spans="1:31">
      <c r="A628" s="3" t="s">
        <v>39</v>
      </c>
      <c r="B628" s="3">
        <v>3</v>
      </c>
      <c r="C628" s="3">
        <v>20</v>
      </c>
      <c r="D628" s="290" t="s">
        <v>93</v>
      </c>
      <c r="E628" s="291" t="s">
        <v>615</v>
      </c>
      <c r="F628" s="104" t="s">
        <v>616</v>
      </c>
      <c r="G628" s="105">
        <v>18</v>
      </c>
      <c r="H628" s="105"/>
      <c r="I628" s="105"/>
      <c r="J628" s="106">
        <v>46409</v>
      </c>
      <c r="K628" s="448">
        <v>225</v>
      </c>
      <c r="L628" s="105" t="s">
        <v>33</v>
      </c>
      <c r="M628" s="109">
        <v>0.83333333333333337</v>
      </c>
      <c r="N628" s="343"/>
      <c r="O628" s="460" t="s">
        <v>62</v>
      </c>
      <c r="P628" s="110" t="s">
        <v>35</v>
      </c>
      <c r="Q628" s="111">
        <v>46139</v>
      </c>
      <c r="R628" s="112">
        <v>8640</v>
      </c>
      <c r="S628" s="112">
        <v>51840</v>
      </c>
      <c r="T628" s="116">
        <v>171.072</v>
      </c>
      <c r="U628" s="110">
        <v>5252</v>
      </c>
      <c r="V628" s="110" t="s">
        <v>42</v>
      </c>
      <c r="W628" s="110">
        <v>270</v>
      </c>
      <c r="X628" s="280" t="s">
        <v>37</v>
      </c>
      <c r="Y628" s="280" t="s">
        <v>37</v>
      </c>
      <c r="Z628" s="280" t="s">
        <v>38</v>
      </c>
      <c r="AA628" s="280" t="s">
        <v>38</v>
      </c>
      <c r="AB628" s="280" t="s">
        <v>38</v>
      </c>
      <c r="AC628" s="280" t="s">
        <v>37</v>
      </c>
      <c r="AD628" s="281">
        <v>46379</v>
      </c>
      <c r="AE628" s="280" t="s">
        <v>39</v>
      </c>
    </row>
    <row r="629" spans="1:31">
      <c r="A629" s="3" t="s">
        <v>39</v>
      </c>
      <c r="B629" s="3">
        <v>4</v>
      </c>
      <c r="C629" s="3">
        <v>20</v>
      </c>
      <c r="D629" s="290" t="s">
        <v>2482</v>
      </c>
      <c r="E629" s="303" t="s">
        <v>615</v>
      </c>
      <c r="F629" s="104" t="s">
        <v>616</v>
      </c>
      <c r="G629" s="105">
        <v>19</v>
      </c>
      <c r="H629" s="105"/>
      <c r="I629" s="105"/>
      <c r="J629" s="106">
        <v>46410</v>
      </c>
      <c r="K629" s="448">
        <v>226</v>
      </c>
      <c r="L629" s="105" t="s">
        <v>33</v>
      </c>
      <c r="M629" s="109">
        <v>0.83703703703703702</v>
      </c>
      <c r="N629" s="294"/>
      <c r="O629" s="292" t="s">
        <v>62</v>
      </c>
      <c r="P629" s="110" t="s">
        <v>35</v>
      </c>
      <c r="Q629" s="111">
        <v>46140</v>
      </c>
      <c r="R629" s="112">
        <v>9120</v>
      </c>
      <c r="S629" s="112">
        <v>54720</v>
      </c>
      <c r="T629" s="116">
        <v>180.57599999999999</v>
      </c>
      <c r="U629" s="110">
        <v>5252</v>
      </c>
      <c r="V629" s="110" t="s">
        <v>42</v>
      </c>
      <c r="W629" s="110">
        <v>270</v>
      </c>
      <c r="X629" s="280" t="s">
        <v>37</v>
      </c>
      <c r="Y629" s="280" t="s">
        <v>37</v>
      </c>
      <c r="Z629" s="280" t="s">
        <v>38</v>
      </c>
      <c r="AA629" s="280" t="s">
        <v>38</v>
      </c>
      <c r="AB629" s="280" t="s">
        <v>38</v>
      </c>
      <c r="AC629" s="280" t="s">
        <v>37</v>
      </c>
      <c r="AD629" s="281">
        <v>46380</v>
      </c>
      <c r="AE629" s="280" t="s">
        <v>39</v>
      </c>
    </row>
    <row r="630" spans="1:31">
      <c r="A630" s="3" t="s">
        <v>39</v>
      </c>
      <c r="B630" s="3">
        <v>5</v>
      </c>
      <c r="C630" s="3">
        <v>20</v>
      </c>
      <c r="D630" s="290" t="s">
        <v>61</v>
      </c>
      <c r="E630" s="474" t="s">
        <v>615</v>
      </c>
      <c r="F630" s="104" t="s">
        <v>616</v>
      </c>
      <c r="G630" s="105">
        <v>12</v>
      </c>
      <c r="H630" s="105"/>
      <c r="I630" s="105"/>
      <c r="J630" s="106">
        <v>46410</v>
      </c>
      <c r="K630" s="448">
        <v>226</v>
      </c>
      <c r="L630" s="105" t="s">
        <v>33</v>
      </c>
      <c r="M630" s="109">
        <v>0.83703703703703702</v>
      </c>
      <c r="N630" s="343"/>
      <c r="O630" s="292" t="s">
        <v>62</v>
      </c>
      <c r="P630" s="110" t="s">
        <v>35</v>
      </c>
      <c r="Q630" s="111">
        <v>46140</v>
      </c>
      <c r="R630" s="112">
        <v>5760</v>
      </c>
      <c r="S630" s="112">
        <v>34560</v>
      </c>
      <c r="T630" s="116">
        <v>114.048</v>
      </c>
      <c r="U630" s="110">
        <v>5252</v>
      </c>
      <c r="V630" s="110" t="s">
        <v>42</v>
      </c>
      <c r="W630" s="110">
        <v>270</v>
      </c>
      <c r="X630" s="280" t="s">
        <v>37</v>
      </c>
      <c r="Y630" s="280" t="s">
        <v>37</v>
      </c>
      <c r="Z630" s="280" t="s">
        <v>38</v>
      </c>
      <c r="AA630" s="280" t="s">
        <v>38</v>
      </c>
      <c r="AB630" s="280" t="s">
        <v>38</v>
      </c>
      <c r="AC630" s="280" t="s">
        <v>37</v>
      </c>
      <c r="AD630" s="281">
        <v>46380</v>
      </c>
      <c r="AE630" s="280" t="s">
        <v>39</v>
      </c>
    </row>
    <row r="631" spans="1:31">
      <c r="A631" s="3" t="s">
        <v>39</v>
      </c>
      <c r="B631" s="3">
        <v>6</v>
      </c>
      <c r="C631" s="3">
        <v>10</v>
      </c>
      <c r="D631" s="290" t="s">
        <v>2708</v>
      </c>
      <c r="E631" s="303" t="s">
        <v>615</v>
      </c>
      <c r="F631" s="104" t="s">
        <v>616</v>
      </c>
      <c r="G631" s="105">
        <v>5</v>
      </c>
      <c r="H631" s="105"/>
      <c r="I631" s="105"/>
      <c r="J631" s="106">
        <v>46431</v>
      </c>
      <c r="K631" s="448">
        <v>247</v>
      </c>
      <c r="L631" s="105" t="s">
        <v>33</v>
      </c>
      <c r="M631" s="109">
        <v>0.91481481481481486</v>
      </c>
      <c r="N631" s="294"/>
      <c r="O631" s="466"/>
      <c r="P631" s="110" t="s">
        <v>39</v>
      </c>
      <c r="Q631" s="111">
        <v>46161</v>
      </c>
      <c r="R631" s="112">
        <v>2400</v>
      </c>
      <c r="S631" s="112">
        <v>14400</v>
      </c>
      <c r="T631" s="116">
        <v>47.52</v>
      </c>
      <c r="U631" s="110">
        <v>5252</v>
      </c>
      <c r="V631" s="110" t="s">
        <v>42</v>
      </c>
      <c r="W631" s="110">
        <v>270</v>
      </c>
      <c r="X631" s="280" t="s">
        <v>37</v>
      </c>
      <c r="Y631" s="280" t="s">
        <v>37</v>
      </c>
      <c r="Z631" s="280" t="s">
        <v>38</v>
      </c>
      <c r="AA631" s="280" t="s">
        <v>38</v>
      </c>
      <c r="AB631" s="280" t="s">
        <v>38</v>
      </c>
      <c r="AC631" s="280" t="s">
        <v>37</v>
      </c>
      <c r="AD631" s="281">
        <v>46401</v>
      </c>
      <c r="AE631" s="280" t="s">
        <v>39</v>
      </c>
    </row>
    <row r="632" spans="1:31">
      <c r="A632" s="3" t="s">
        <v>39</v>
      </c>
      <c r="B632" s="3">
        <v>7</v>
      </c>
      <c r="C632" s="3">
        <v>10</v>
      </c>
      <c r="D632" s="290" t="s">
        <v>2670</v>
      </c>
      <c r="E632" s="291" t="s">
        <v>615</v>
      </c>
      <c r="F632" s="104" t="s">
        <v>616</v>
      </c>
      <c r="G632" s="105">
        <v>20</v>
      </c>
      <c r="H632" s="105"/>
      <c r="I632" s="105"/>
      <c r="J632" s="106">
        <v>46432</v>
      </c>
      <c r="K632" s="448">
        <v>248</v>
      </c>
      <c r="L632" s="105" t="s">
        <v>33</v>
      </c>
      <c r="M632" s="109">
        <v>0.91851851851851851</v>
      </c>
      <c r="N632" s="308"/>
      <c r="O632" s="466"/>
      <c r="P632" s="110" t="s">
        <v>39</v>
      </c>
      <c r="Q632" s="111">
        <v>46162</v>
      </c>
      <c r="R632" s="112">
        <v>9600</v>
      </c>
      <c r="S632" s="112">
        <v>57600</v>
      </c>
      <c r="T632" s="116">
        <v>190.08</v>
      </c>
      <c r="U632" s="110">
        <v>5252</v>
      </c>
      <c r="V632" s="110" t="s">
        <v>42</v>
      </c>
      <c r="W632" s="110">
        <v>270</v>
      </c>
      <c r="X632" s="280" t="s">
        <v>37</v>
      </c>
      <c r="Y632" s="280" t="s">
        <v>37</v>
      </c>
      <c r="Z632" s="280" t="s">
        <v>38</v>
      </c>
      <c r="AA632" s="280" t="s">
        <v>38</v>
      </c>
      <c r="AB632" s="280" t="s">
        <v>38</v>
      </c>
      <c r="AC632" s="280" t="s">
        <v>37</v>
      </c>
      <c r="AD632" s="281">
        <v>46402</v>
      </c>
      <c r="AE632" s="280" t="s">
        <v>39</v>
      </c>
    </row>
    <row r="633" spans="1:31">
      <c r="A633" s="3" t="s">
        <v>39</v>
      </c>
      <c r="B633" s="3">
        <v>8</v>
      </c>
      <c r="C633" s="3">
        <v>10</v>
      </c>
      <c r="D633" s="290" t="s">
        <v>697</v>
      </c>
      <c r="E633" s="303" t="s">
        <v>615</v>
      </c>
      <c r="F633" s="104" t="s">
        <v>616</v>
      </c>
      <c r="G633" s="105">
        <v>31</v>
      </c>
      <c r="H633" s="105"/>
      <c r="I633" s="105"/>
      <c r="J633" s="106">
        <v>46439</v>
      </c>
      <c r="K633" s="448">
        <v>255</v>
      </c>
      <c r="L633" s="105" t="s">
        <v>33</v>
      </c>
      <c r="M633" s="109">
        <v>0.94444444444444442</v>
      </c>
      <c r="N633" s="294"/>
      <c r="O633" s="460"/>
      <c r="P633" s="110" t="s">
        <v>39</v>
      </c>
      <c r="Q633" s="111">
        <v>46169</v>
      </c>
      <c r="R633" s="112">
        <v>14880</v>
      </c>
      <c r="S633" s="112">
        <v>89280</v>
      </c>
      <c r="T633" s="116">
        <v>294.62400000000002</v>
      </c>
      <c r="U633" s="110">
        <v>5252</v>
      </c>
      <c r="V633" s="110" t="s">
        <v>42</v>
      </c>
      <c r="W633" s="110">
        <v>270</v>
      </c>
      <c r="X633" s="280" t="s">
        <v>37</v>
      </c>
      <c r="Y633" s="280" t="s">
        <v>37</v>
      </c>
      <c r="Z633" s="280" t="s">
        <v>38</v>
      </c>
      <c r="AA633" s="280" t="s">
        <v>38</v>
      </c>
      <c r="AB633" s="280" t="s">
        <v>38</v>
      </c>
      <c r="AC633" s="280" t="s">
        <v>37</v>
      </c>
      <c r="AD633" s="281">
        <v>46409</v>
      </c>
      <c r="AE633" s="280" t="s">
        <v>39</v>
      </c>
    </row>
    <row r="634" spans="1:31">
      <c r="A634" s="3" t="s">
        <v>39</v>
      </c>
      <c r="B634" s="3">
        <v>9</v>
      </c>
      <c r="C634" s="3">
        <v>20</v>
      </c>
      <c r="D634" s="290" t="s">
        <v>598</v>
      </c>
      <c r="E634" s="310" t="s">
        <v>615</v>
      </c>
      <c r="F634" s="104" t="s">
        <v>616</v>
      </c>
      <c r="G634" s="105">
        <v>52</v>
      </c>
      <c r="H634" s="105"/>
      <c r="I634" s="105"/>
      <c r="J634" s="106">
        <v>46449</v>
      </c>
      <c r="K634" s="448">
        <v>265</v>
      </c>
      <c r="L634" s="105" t="s">
        <v>33</v>
      </c>
      <c r="M634" s="109">
        <v>0.98148148148148151</v>
      </c>
      <c r="N634" s="294"/>
      <c r="O634" s="292" t="s">
        <v>34</v>
      </c>
      <c r="P634" s="110" t="s">
        <v>35</v>
      </c>
      <c r="Q634" s="111">
        <v>46179</v>
      </c>
      <c r="R634" s="112">
        <v>24960</v>
      </c>
      <c r="S634" s="112">
        <v>149760</v>
      </c>
      <c r="T634" s="116">
        <v>494.20800000000003</v>
      </c>
      <c r="U634" s="110">
        <v>5252</v>
      </c>
      <c r="V634" s="110" t="s">
        <v>42</v>
      </c>
      <c r="W634" s="110">
        <v>270</v>
      </c>
      <c r="X634" s="280" t="s">
        <v>37</v>
      </c>
      <c r="Y634" s="280" t="s">
        <v>37</v>
      </c>
      <c r="Z634" s="280" t="s">
        <v>38</v>
      </c>
      <c r="AA634" s="280" t="s">
        <v>38</v>
      </c>
      <c r="AB634" s="280" t="s">
        <v>38</v>
      </c>
      <c r="AC634" s="280" t="s">
        <v>37</v>
      </c>
      <c r="AD634" s="281">
        <v>46419</v>
      </c>
      <c r="AE634" s="280" t="s">
        <v>39</v>
      </c>
    </row>
    <row r="635" spans="1:31">
      <c r="A635" s="3" t="s">
        <v>39</v>
      </c>
      <c r="B635" s="3">
        <v>10</v>
      </c>
      <c r="C635" s="3">
        <v>10</v>
      </c>
      <c r="D635" s="290" t="s">
        <v>545</v>
      </c>
      <c r="E635" s="311" t="s">
        <v>615</v>
      </c>
      <c r="F635" s="104" t="s">
        <v>616</v>
      </c>
      <c r="G635" s="105">
        <v>74</v>
      </c>
      <c r="H635" s="105"/>
      <c r="I635" s="105"/>
      <c r="J635" s="106">
        <v>46449</v>
      </c>
      <c r="K635" s="448">
        <v>265</v>
      </c>
      <c r="L635" s="105" t="s">
        <v>33</v>
      </c>
      <c r="M635" s="109">
        <v>0.98148148148148151</v>
      </c>
      <c r="N635" s="343"/>
      <c r="O635" s="487"/>
      <c r="P635" s="110" t="s">
        <v>39</v>
      </c>
      <c r="Q635" s="111">
        <v>46179</v>
      </c>
      <c r="R635" s="112">
        <v>35520</v>
      </c>
      <c r="S635" s="112">
        <v>213120</v>
      </c>
      <c r="T635" s="116">
        <v>703.29600000000005</v>
      </c>
      <c r="U635" s="110">
        <v>5252</v>
      </c>
      <c r="V635" s="110" t="s">
        <v>42</v>
      </c>
      <c r="W635" s="110">
        <v>270</v>
      </c>
      <c r="X635" s="280" t="s">
        <v>37</v>
      </c>
      <c r="Y635" s="280" t="s">
        <v>37</v>
      </c>
      <c r="Z635" s="280" t="s">
        <v>38</v>
      </c>
      <c r="AA635" s="280" t="s">
        <v>38</v>
      </c>
      <c r="AB635" s="280" t="s">
        <v>38</v>
      </c>
      <c r="AC635" s="280" t="s">
        <v>37</v>
      </c>
      <c r="AD635" s="281">
        <v>46419</v>
      </c>
      <c r="AE635" s="280" t="s">
        <v>39</v>
      </c>
    </row>
    <row r="636" spans="1:31">
      <c r="A636" s="3" t="s">
        <v>39</v>
      </c>
      <c r="B636" s="3">
        <v>11</v>
      </c>
      <c r="C636" s="3">
        <v>10</v>
      </c>
      <c r="D636" s="290" t="s">
        <v>65</v>
      </c>
      <c r="E636" s="303" t="s">
        <v>615</v>
      </c>
      <c r="F636" s="104" t="s">
        <v>616</v>
      </c>
      <c r="G636" s="105">
        <v>62</v>
      </c>
      <c r="H636" s="105"/>
      <c r="I636" s="105"/>
      <c r="J636" s="106">
        <v>46449</v>
      </c>
      <c r="K636" s="448">
        <v>265</v>
      </c>
      <c r="L636" s="105" t="s">
        <v>33</v>
      </c>
      <c r="M636" s="109">
        <v>0.98148148148148151</v>
      </c>
      <c r="N636" s="294"/>
      <c r="O636" s="292"/>
      <c r="P636" s="110" t="s">
        <v>39</v>
      </c>
      <c r="Q636" s="111">
        <v>46179</v>
      </c>
      <c r="R636" s="112">
        <v>29760</v>
      </c>
      <c r="S636" s="112">
        <v>178560</v>
      </c>
      <c r="T636" s="116">
        <v>589.24800000000005</v>
      </c>
      <c r="U636" s="110">
        <v>5252</v>
      </c>
      <c r="V636" s="110" t="s">
        <v>42</v>
      </c>
      <c r="W636" s="110">
        <v>270</v>
      </c>
      <c r="X636" s="280" t="s">
        <v>37</v>
      </c>
      <c r="Y636" s="280" t="s">
        <v>37</v>
      </c>
      <c r="Z636" s="280" t="s">
        <v>38</v>
      </c>
      <c r="AA636" s="280" t="s">
        <v>38</v>
      </c>
      <c r="AB636" s="280" t="s">
        <v>38</v>
      </c>
      <c r="AC636" s="280" t="s">
        <v>37</v>
      </c>
      <c r="AD636" s="281">
        <v>46419</v>
      </c>
      <c r="AE636" s="280" t="s">
        <v>39</v>
      </c>
    </row>
    <row r="637" spans="1:31">
      <c r="A637" s="3" t="s">
        <v>39</v>
      </c>
      <c r="B637" s="3">
        <v>12</v>
      </c>
      <c r="C637" s="3">
        <v>10</v>
      </c>
      <c r="D637" s="290" t="s">
        <v>571</v>
      </c>
      <c r="E637" s="291" t="s">
        <v>615</v>
      </c>
      <c r="F637" s="104" t="s">
        <v>616</v>
      </c>
      <c r="G637" s="105">
        <v>20</v>
      </c>
      <c r="H637" s="105"/>
      <c r="I637" s="105"/>
      <c r="J637" s="106">
        <v>46450</v>
      </c>
      <c r="K637" s="448">
        <v>266</v>
      </c>
      <c r="L637" s="105" t="s">
        <v>33</v>
      </c>
      <c r="M637" s="109">
        <v>0.98518518518518516</v>
      </c>
      <c r="N637" s="294"/>
      <c r="O637" s="460"/>
      <c r="P637" s="110" t="s">
        <v>39</v>
      </c>
      <c r="Q637" s="111">
        <v>46180</v>
      </c>
      <c r="R637" s="112">
        <v>9600</v>
      </c>
      <c r="S637" s="112">
        <v>57600</v>
      </c>
      <c r="T637" s="116">
        <v>190.08</v>
      </c>
      <c r="U637" s="110">
        <v>5252</v>
      </c>
      <c r="V637" s="110" t="s">
        <v>42</v>
      </c>
      <c r="W637" s="110">
        <v>270</v>
      </c>
      <c r="X637" s="280" t="s">
        <v>37</v>
      </c>
      <c r="Y637" s="280" t="s">
        <v>37</v>
      </c>
      <c r="Z637" s="280" t="s">
        <v>38</v>
      </c>
      <c r="AA637" s="280" t="s">
        <v>38</v>
      </c>
      <c r="AB637" s="280" t="s">
        <v>38</v>
      </c>
      <c r="AC637" s="280" t="s">
        <v>37</v>
      </c>
      <c r="AD637" s="281">
        <v>46420</v>
      </c>
      <c r="AE637" s="280" t="s">
        <v>39</v>
      </c>
    </row>
    <row r="638" spans="1:31">
      <c r="A638" s="3" t="s">
        <v>39</v>
      </c>
      <c r="B638" s="3">
        <v>13</v>
      </c>
      <c r="C638" s="3">
        <v>10</v>
      </c>
      <c r="D638" s="290" t="s">
        <v>112</v>
      </c>
      <c r="E638" s="486" t="s">
        <v>615</v>
      </c>
      <c r="F638" s="104" t="s">
        <v>616</v>
      </c>
      <c r="G638" s="105">
        <v>52</v>
      </c>
      <c r="H638" s="105"/>
      <c r="I638" s="105"/>
      <c r="J638" s="106">
        <v>46450</v>
      </c>
      <c r="K638" s="448">
        <v>266</v>
      </c>
      <c r="L638" s="105" t="s">
        <v>33</v>
      </c>
      <c r="M638" s="109">
        <v>0.98518518518518516</v>
      </c>
      <c r="N638" s="294"/>
      <c r="O638" s="292"/>
      <c r="P638" s="110" t="s">
        <v>39</v>
      </c>
      <c r="Q638" s="111">
        <v>46180</v>
      </c>
      <c r="R638" s="112">
        <v>24960</v>
      </c>
      <c r="S638" s="112">
        <v>149760</v>
      </c>
      <c r="T638" s="116">
        <v>494.20800000000003</v>
      </c>
      <c r="U638" s="110">
        <v>5252</v>
      </c>
      <c r="V638" s="110" t="s">
        <v>42</v>
      </c>
      <c r="W638" s="110">
        <v>270</v>
      </c>
      <c r="X638" s="280" t="s">
        <v>37</v>
      </c>
      <c r="Y638" s="280" t="s">
        <v>37</v>
      </c>
      <c r="Z638" s="280" t="s">
        <v>38</v>
      </c>
      <c r="AA638" s="280" t="s">
        <v>38</v>
      </c>
      <c r="AB638" s="280" t="s">
        <v>38</v>
      </c>
      <c r="AC638" s="280" t="s">
        <v>37</v>
      </c>
      <c r="AD638" s="281">
        <v>46420</v>
      </c>
      <c r="AE638" s="280" t="s">
        <v>39</v>
      </c>
    </row>
    <row r="639" spans="1:31">
      <c r="A639" s="3" t="s">
        <v>39</v>
      </c>
      <c r="B639" s="3">
        <v>14</v>
      </c>
      <c r="C639" s="3">
        <v>10</v>
      </c>
      <c r="D639" s="290" t="s">
        <v>756</v>
      </c>
      <c r="E639" s="489" t="s">
        <v>615</v>
      </c>
      <c r="F639" s="104" t="s">
        <v>616</v>
      </c>
      <c r="G639" s="105">
        <v>116</v>
      </c>
      <c r="H639" s="105"/>
      <c r="I639" s="105"/>
      <c r="J639" s="106">
        <v>46450</v>
      </c>
      <c r="K639" s="448">
        <v>266</v>
      </c>
      <c r="L639" s="105" t="s">
        <v>33</v>
      </c>
      <c r="M639" s="109">
        <v>0.98518518518518516</v>
      </c>
      <c r="N639" s="343"/>
      <c r="O639" s="292"/>
      <c r="P639" s="110" t="s">
        <v>39</v>
      </c>
      <c r="Q639" s="111">
        <v>46180</v>
      </c>
      <c r="R639" s="112">
        <v>55680</v>
      </c>
      <c r="S639" s="112">
        <v>334080</v>
      </c>
      <c r="T639" s="116">
        <v>1102.4639999999999</v>
      </c>
      <c r="U639" s="110">
        <v>5252</v>
      </c>
      <c r="V639" s="110" t="s">
        <v>42</v>
      </c>
      <c r="W639" s="110">
        <v>270</v>
      </c>
      <c r="X639" s="280" t="s">
        <v>37</v>
      </c>
      <c r="Y639" s="280" t="s">
        <v>37</v>
      </c>
      <c r="Z639" s="280" t="s">
        <v>38</v>
      </c>
      <c r="AA639" s="280" t="s">
        <v>38</v>
      </c>
      <c r="AB639" s="280" t="s">
        <v>38</v>
      </c>
      <c r="AC639" s="280" t="s">
        <v>37</v>
      </c>
      <c r="AD639" s="281">
        <v>46420</v>
      </c>
      <c r="AE639" s="280" t="s">
        <v>39</v>
      </c>
    </row>
    <row r="640" spans="1:31">
      <c r="A640" s="3" t="s">
        <v>39</v>
      </c>
      <c r="B640" s="3">
        <v>15</v>
      </c>
      <c r="C640" s="3">
        <v>10</v>
      </c>
      <c r="D640" s="290" t="s">
        <v>408</v>
      </c>
      <c r="E640" s="489" t="s">
        <v>615</v>
      </c>
      <c r="F640" s="104" t="s">
        <v>616</v>
      </c>
      <c r="G640" s="105">
        <v>64</v>
      </c>
      <c r="H640" s="105"/>
      <c r="I640" s="105"/>
      <c r="J640" s="106">
        <v>46450</v>
      </c>
      <c r="K640" s="448">
        <v>266</v>
      </c>
      <c r="L640" s="105" t="s">
        <v>33</v>
      </c>
      <c r="M640" s="109">
        <v>0.98518518518518516</v>
      </c>
      <c r="N640" s="294"/>
      <c r="O640" s="292"/>
      <c r="P640" s="110" t="s">
        <v>39</v>
      </c>
      <c r="Q640" s="111">
        <v>46180</v>
      </c>
      <c r="R640" s="112">
        <v>30720</v>
      </c>
      <c r="S640" s="112">
        <v>184320</v>
      </c>
      <c r="T640" s="116">
        <v>608.25599999999997</v>
      </c>
      <c r="U640" s="110">
        <v>5252</v>
      </c>
      <c r="V640" s="110" t="s">
        <v>42</v>
      </c>
      <c r="W640" s="110">
        <v>270</v>
      </c>
      <c r="X640" s="280" t="s">
        <v>37</v>
      </c>
      <c r="Y640" s="280" t="s">
        <v>37</v>
      </c>
      <c r="Z640" s="280" t="s">
        <v>38</v>
      </c>
      <c r="AA640" s="280" t="s">
        <v>38</v>
      </c>
      <c r="AB640" s="280" t="s">
        <v>38</v>
      </c>
      <c r="AC640" s="280" t="s">
        <v>37</v>
      </c>
      <c r="AD640" s="281">
        <v>46420</v>
      </c>
      <c r="AE640" s="280" t="s">
        <v>39</v>
      </c>
    </row>
    <row r="641" spans="1:31">
      <c r="A641" s="3" t="s">
        <v>39</v>
      </c>
      <c r="B641" s="3">
        <v>16</v>
      </c>
      <c r="C641" s="3">
        <v>20</v>
      </c>
      <c r="D641" s="290" t="s">
        <v>794</v>
      </c>
      <c r="E641" s="493" t="s">
        <v>615</v>
      </c>
      <c r="F641" s="104" t="s">
        <v>616</v>
      </c>
      <c r="G641" s="105">
        <v>8</v>
      </c>
      <c r="H641" s="105"/>
      <c r="I641" s="105"/>
      <c r="J641" s="106">
        <v>46450</v>
      </c>
      <c r="K641" s="448">
        <v>266</v>
      </c>
      <c r="L641" s="105" t="s">
        <v>33</v>
      </c>
      <c r="M641" s="109">
        <v>0.98518518518518516</v>
      </c>
      <c r="N641" s="294"/>
      <c r="O641" s="292" t="s">
        <v>67</v>
      </c>
      <c r="P641" s="110" t="s">
        <v>35</v>
      </c>
      <c r="Q641" s="111">
        <v>46180</v>
      </c>
      <c r="R641" s="112">
        <v>3840</v>
      </c>
      <c r="S641" s="112">
        <v>23040</v>
      </c>
      <c r="T641" s="116">
        <v>76.031999999999996</v>
      </c>
      <c r="U641" s="110">
        <v>5252</v>
      </c>
      <c r="V641" s="110" t="s">
        <v>42</v>
      </c>
      <c r="W641" s="110">
        <v>270</v>
      </c>
      <c r="X641" s="280" t="s">
        <v>37</v>
      </c>
      <c r="Y641" s="280" t="s">
        <v>37</v>
      </c>
      <c r="Z641" s="280" t="s">
        <v>38</v>
      </c>
      <c r="AA641" s="280" t="s">
        <v>38</v>
      </c>
      <c r="AB641" s="280" t="s">
        <v>38</v>
      </c>
      <c r="AC641" s="280" t="s">
        <v>37</v>
      </c>
      <c r="AD641" s="281">
        <v>46420</v>
      </c>
      <c r="AE641" s="280" t="s">
        <v>39</v>
      </c>
    </row>
    <row r="642" spans="1:31">
      <c r="A642" s="3">
        <v>1</v>
      </c>
      <c r="B642" s="3">
        <v>1</v>
      </c>
      <c r="C642" s="3">
        <v>20</v>
      </c>
      <c r="D642" s="290" t="s">
        <v>61</v>
      </c>
      <c r="E642" s="467" t="s">
        <v>622</v>
      </c>
      <c r="F642" s="104" t="s">
        <v>623</v>
      </c>
      <c r="G642" s="105">
        <v>7</v>
      </c>
      <c r="H642" s="105"/>
      <c r="I642" s="105"/>
      <c r="J642" s="106">
        <v>46226</v>
      </c>
      <c r="K642" s="448">
        <v>42</v>
      </c>
      <c r="L642" s="105" t="s">
        <v>215</v>
      </c>
      <c r="M642" s="109">
        <v>0.23333333333333334</v>
      </c>
      <c r="N642" s="343" t="s">
        <v>2806</v>
      </c>
      <c r="O642" s="292" t="s">
        <v>62</v>
      </c>
      <c r="P642" s="110" t="s">
        <v>35</v>
      </c>
      <c r="Q642" s="111">
        <v>46046</v>
      </c>
      <c r="R642" s="112">
        <v>3360</v>
      </c>
      <c r="S642" s="112">
        <v>20160</v>
      </c>
      <c r="T642" s="116">
        <v>66.528000000000006</v>
      </c>
      <c r="U642" s="110">
        <v>5255</v>
      </c>
      <c r="V642" s="110" t="s">
        <v>42</v>
      </c>
      <c r="W642" s="110">
        <v>180</v>
      </c>
      <c r="X642" s="280" t="s">
        <v>37</v>
      </c>
      <c r="Y642" s="280" t="s">
        <v>38</v>
      </c>
      <c r="Z642" s="280" t="s">
        <v>37</v>
      </c>
      <c r="AA642" s="280" t="s">
        <v>38</v>
      </c>
      <c r="AB642" s="280" t="s">
        <v>37</v>
      </c>
      <c r="AC642" s="280" t="s">
        <v>37</v>
      </c>
      <c r="AD642" s="281">
        <v>46196</v>
      </c>
      <c r="AE642" s="280" t="s">
        <v>39</v>
      </c>
    </row>
    <row r="643" spans="1:31">
      <c r="A643" s="3">
        <v>1</v>
      </c>
      <c r="B643" s="3">
        <v>2</v>
      </c>
      <c r="C643" s="3">
        <v>20</v>
      </c>
      <c r="D643" s="290" t="s">
        <v>61</v>
      </c>
      <c r="E643" s="330" t="s">
        <v>622</v>
      </c>
      <c r="F643" s="104" t="s">
        <v>623</v>
      </c>
      <c r="G643" s="105">
        <v>8</v>
      </c>
      <c r="H643" s="105"/>
      <c r="I643" s="105"/>
      <c r="J643" s="106">
        <v>46226</v>
      </c>
      <c r="K643" s="448">
        <v>42</v>
      </c>
      <c r="L643" s="105" t="s">
        <v>215</v>
      </c>
      <c r="M643" s="109">
        <v>0.23333333333333334</v>
      </c>
      <c r="N643" s="343" t="s">
        <v>2806</v>
      </c>
      <c r="O643" s="292" t="s">
        <v>62</v>
      </c>
      <c r="P643" s="110" t="s">
        <v>35</v>
      </c>
      <c r="Q643" s="111">
        <v>46046</v>
      </c>
      <c r="R643" s="112">
        <v>3840</v>
      </c>
      <c r="S643" s="112">
        <v>23040</v>
      </c>
      <c r="T643" s="116">
        <v>76.031999999999996</v>
      </c>
      <c r="U643" s="110">
        <v>5255</v>
      </c>
      <c r="V643" s="110" t="s">
        <v>42</v>
      </c>
      <c r="W643" s="110">
        <v>180</v>
      </c>
      <c r="X643" s="280" t="s">
        <v>37</v>
      </c>
      <c r="Y643" s="280" t="s">
        <v>38</v>
      </c>
      <c r="Z643" s="280" t="s">
        <v>37</v>
      </c>
      <c r="AA643" s="280" t="s">
        <v>38</v>
      </c>
      <c r="AB643" s="280" t="s">
        <v>37</v>
      </c>
      <c r="AC643" s="280" t="s">
        <v>37</v>
      </c>
      <c r="AD643" s="281">
        <v>46196</v>
      </c>
      <c r="AE643" s="280" t="s">
        <v>39</v>
      </c>
    </row>
    <row r="644" spans="1:31">
      <c r="A644" s="3" t="s">
        <v>39</v>
      </c>
      <c r="B644" s="3">
        <v>3</v>
      </c>
      <c r="C644" s="3">
        <v>20</v>
      </c>
      <c r="D644" s="290" t="s">
        <v>61</v>
      </c>
      <c r="E644" s="298" t="s">
        <v>622</v>
      </c>
      <c r="F644" s="104" t="s">
        <v>623</v>
      </c>
      <c r="G644" s="105">
        <v>5</v>
      </c>
      <c r="H644" s="105"/>
      <c r="I644" s="105"/>
      <c r="J644" s="106">
        <v>46253</v>
      </c>
      <c r="K644" s="448">
        <v>69</v>
      </c>
      <c r="L644" s="105" t="s">
        <v>312</v>
      </c>
      <c r="M644" s="109">
        <v>0.38333333333333336</v>
      </c>
      <c r="N644" s="343"/>
      <c r="O644" s="292" t="s">
        <v>62</v>
      </c>
      <c r="P644" s="110" t="s">
        <v>35</v>
      </c>
      <c r="Q644" s="111">
        <v>46073</v>
      </c>
      <c r="R644" s="112">
        <v>2400</v>
      </c>
      <c r="S644" s="112">
        <v>14400</v>
      </c>
      <c r="T644" s="116">
        <v>47.52</v>
      </c>
      <c r="U644" s="110">
        <v>5255</v>
      </c>
      <c r="V644" s="110" t="s">
        <v>42</v>
      </c>
      <c r="W644" s="110">
        <v>180</v>
      </c>
      <c r="X644" s="280" t="s">
        <v>37</v>
      </c>
      <c r="Y644" s="280" t="s">
        <v>38</v>
      </c>
      <c r="Z644" s="280" t="s">
        <v>37</v>
      </c>
      <c r="AA644" s="280" t="s">
        <v>38</v>
      </c>
      <c r="AB644" s="280" t="s">
        <v>37</v>
      </c>
      <c r="AC644" s="280" t="s">
        <v>37</v>
      </c>
      <c r="AD644" s="281">
        <v>46223</v>
      </c>
      <c r="AE644" s="280" t="s">
        <v>39</v>
      </c>
    </row>
    <row r="645" spans="1:31">
      <c r="A645" s="3" t="s">
        <v>39</v>
      </c>
      <c r="B645" s="3">
        <v>4</v>
      </c>
      <c r="C645" s="3">
        <v>10</v>
      </c>
      <c r="D645" s="290" t="s">
        <v>2734</v>
      </c>
      <c r="E645" s="496" t="s">
        <v>622</v>
      </c>
      <c r="F645" s="104" t="s">
        <v>623</v>
      </c>
      <c r="G645" s="105">
        <v>1</v>
      </c>
      <c r="H645" s="105"/>
      <c r="I645" s="293"/>
      <c r="J645" s="106">
        <v>46319</v>
      </c>
      <c r="K645" s="448">
        <v>135</v>
      </c>
      <c r="L645" s="105" t="s">
        <v>33</v>
      </c>
      <c r="M645" s="109">
        <v>0.75</v>
      </c>
      <c r="N645" s="294"/>
      <c r="O645" s="105"/>
      <c r="P645" s="110" t="s">
        <v>39</v>
      </c>
      <c r="Q645" s="111">
        <v>46139</v>
      </c>
      <c r="R645" s="112">
        <v>480</v>
      </c>
      <c r="S645" s="112">
        <v>2880</v>
      </c>
      <c r="T645" s="116">
        <v>9.5039999999999996</v>
      </c>
      <c r="U645" s="110">
        <v>5255</v>
      </c>
      <c r="V645" s="110" t="s">
        <v>42</v>
      </c>
      <c r="W645" s="110">
        <v>180</v>
      </c>
      <c r="X645" s="280" t="s">
        <v>37</v>
      </c>
      <c r="Y645" s="280" t="s">
        <v>37</v>
      </c>
      <c r="Z645" s="280" t="s">
        <v>38</v>
      </c>
      <c r="AA645" s="280" t="s">
        <v>38</v>
      </c>
      <c r="AB645" s="280" t="s">
        <v>38</v>
      </c>
      <c r="AC645" s="280" t="s">
        <v>37</v>
      </c>
      <c r="AD645" s="281">
        <v>46289</v>
      </c>
      <c r="AE645" s="280" t="s">
        <v>39</v>
      </c>
    </row>
    <row r="646" spans="1:31">
      <c r="A646" s="3" t="s">
        <v>39</v>
      </c>
      <c r="B646" s="3">
        <v>5</v>
      </c>
      <c r="C646" s="3">
        <v>20</v>
      </c>
      <c r="D646" s="290" t="s">
        <v>61</v>
      </c>
      <c r="E646" s="298" t="s">
        <v>622</v>
      </c>
      <c r="F646" s="104" t="s">
        <v>623</v>
      </c>
      <c r="G646" s="105">
        <v>12</v>
      </c>
      <c r="H646" s="105"/>
      <c r="I646" s="105"/>
      <c r="J646" s="106">
        <v>46319</v>
      </c>
      <c r="K646" s="448">
        <v>135</v>
      </c>
      <c r="L646" s="105" t="s">
        <v>33</v>
      </c>
      <c r="M646" s="109">
        <v>0.75</v>
      </c>
      <c r="N646" s="343"/>
      <c r="O646" s="292" t="s">
        <v>62</v>
      </c>
      <c r="P646" s="110" t="s">
        <v>35</v>
      </c>
      <c r="Q646" s="111">
        <v>46139</v>
      </c>
      <c r="R646" s="112">
        <v>5760</v>
      </c>
      <c r="S646" s="112">
        <v>34560</v>
      </c>
      <c r="T646" s="116">
        <v>114.048</v>
      </c>
      <c r="U646" s="110">
        <v>5255</v>
      </c>
      <c r="V646" s="110" t="s">
        <v>42</v>
      </c>
      <c r="W646" s="110">
        <v>180</v>
      </c>
      <c r="X646" s="280" t="s">
        <v>37</v>
      </c>
      <c r="Y646" s="280" t="s">
        <v>37</v>
      </c>
      <c r="Z646" s="280" t="s">
        <v>38</v>
      </c>
      <c r="AA646" s="280" t="s">
        <v>38</v>
      </c>
      <c r="AB646" s="280" t="s">
        <v>38</v>
      </c>
      <c r="AC646" s="280" t="s">
        <v>37</v>
      </c>
      <c r="AD646" s="281">
        <v>46289</v>
      </c>
      <c r="AE646" s="280" t="s">
        <v>39</v>
      </c>
    </row>
    <row r="647" spans="1:31">
      <c r="A647" s="3" t="s">
        <v>39</v>
      </c>
      <c r="B647" s="3">
        <v>6</v>
      </c>
      <c r="C647" s="3">
        <v>20</v>
      </c>
      <c r="D647" s="290" t="s">
        <v>558</v>
      </c>
      <c r="E647" s="291" t="s">
        <v>622</v>
      </c>
      <c r="F647" s="104" t="s">
        <v>623</v>
      </c>
      <c r="G647" s="105">
        <v>11</v>
      </c>
      <c r="H647" s="105"/>
      <c r="I647" s="105"/>
      <c r="J647" s="106">
        <v>46319</v>
      </c>
      <c r="K647" s="448">
        <v>135</v>
      </c>
      <c r="L647" s="105" t="s">
        <v>33</v>
      </c>
      <c r="M647" s="109">
        <v>0.75</v>
      </c>
      <c r="N647" s="343"/>
      <c r="O647" s="292" t="s">
        <v>62</v>
      </c>
      <c r="P647" s="110" t="s">
        <v>35</v>
      </c>
      <c r="Q647" s="111">
        <v>46139</v>
      </c>
      <c r="R647" s="112">
        <v>5280</v>
      </c>
      <c r="S647" s="112">
        <v>31680</v>
      </c>
      <c r="T647" s="116">
        <v>104.544</v>
      </c>
      <c r="U647" s="110">
        <v>5255</v>
      </c>
      <c r="V647" s="110" t="s">
        <v>42</v>
      </c>
      <c r="W647" s="110">
        <v>180</v>
      </c>
      <c r="X647" s="280" t="s">
        <v>37</v>
      </c>
      <c r="Y647" s="280" t="s">
        <v>37</v>
      </c>
      <c r="Z647" s="280" t="s">
        <v>38</v>
      </c>
      <c r="AA647" s="280" t="s">
        <v>38</v>
      </c>
      <c r="AB647" s="280" t="s">
        <v>38</v>
      </c>
      <c r="AC647" s="280" t="s">
        <v>37</v>
      </c>
      <c r="AD647" s="281">
        <v>46289</v>
      </c>
      <c r="AE647" s="280" t="s">
        <v>39</v>
      </c>
    </row>
    <row r="648" spans="1:31">
      <c r="A648" s="3" t="s">
        <v>39</v>
      </c>
      <c r="B648" s="3">
        <v>7</v>
      </c>
      <c r="C648" s="3">
        <v>10</v>
      </c>
      <c r="D648" s="290" t="s">
        <v>2528</v>
      </c>
      <c r="E648" s="494" t="s">
        <v>622</v>
      </c>
      <c r="F648" s="104" t="s">
        <v>623</v>
      </c>
      <c r="G648" s="105">
        <v>74</v>
      </c>
      <c r="H648" s="105"/>
      <c r="I648" s="105"/>
      <c r="J648" s="106">
        <v>46361</v>
      </c>
      <c r="K648" s="448">
        <v>177</v>
      </c>
      <c r="L648" s="105" t="s">
        <v>33</v>
      </c>
      <c r="M648" s="109">
        <v>0.98333333333333328</v>
      </c>
      <c r="N648" s="294"/>
      <c r="O648" s="292"/>
      <c r="P648" s="110" t="s">
        <v>39</v>
      </c>
      <c r="Q648" s="111">
        <v>46181</v>
      </c>
      <c r="R648" s="112">
        <v>35520</v>
      </c>
      <c r="S648" s="112">
        <v>213120</v>
      </c>
      <c r="T648" s="116">
        <v>703.29600000000005</v>
      </c>
      <c r="U648" s="110">
        <v>5255</v>
      </c>
      <c r="V648" s="110" t="s">
        <v>42</v>
      </c>
      <c r="W648" s="110">
        <v>180</v>
      </c>
      <c r="X648" s="280" t="s">
        <v>37</v>
      </c>
      <c r="Y648" s="280" t="s">
        <v>37</v>
      </c>
      <c r="Z648" s="280" t="s">
        <v>38</v>
      </c>
      <c r="AA648" s="280" t="s">
        <v>38</v>
      </c>
      <c r="AB648" s="280" t="s">
        <v>38</v>
      </c>
      <c r="AC648" s="280" t="s">
        <v>37</v>
      </c>
      <c r="AD648" s="281">
        <v>46331</v>
      </c>
      <c r="AE648" s="280" t="s">
        <v>39</v>
      </c>
    </row>
    <row r="649" spans="1:31">
      <c r="A649" s="3" t="s">
        <v>39</v>
      </c>
      <c r="B649" s="3">
        <v>8</v>
      </c>
      <c r="C649" s="3">
        <v>10</v>
      </c>
      <c r="D649" s="290" t="s">
        <v>331</v>
      </c>
      <c r="E649" s="494" t="s">
        <v>622</v>
      </c>
      <c r="F649" s="104" t="s">
        <v>623</v>
      </c>
      <c r="G649" s="105">
        <v>132</v>
      </c>
      <c r="H649" s="105"/>
      <c r="I649" s="105"/>
      <c r="J649" s="106">
        <v>46361</v>
      </c>
      <c r="K649" s="448">
        <v>177</v>
      </c>
      <c r="L649" s="105" t="s">
        <v>33</v>
      </c>
      <c r="M649" s="109">
        <v>0.98333333333333328</v>
      </c>
      <c r="N649" s="343"/>
      <c r="O649" s="292"/>
      <c r="P649" s="110" t="s">
        <v>39</v>
      </c>
      <c r="Q649" s="111">
        <v>46181</v>
      </c>
      <c r="R649" s="112">
        <v>63360</v>
      </c>
      <c r="S649" s="112">
        <v>380160</v>
      </c>
      <c r="T649" s="116">
        <v>1254.528</v>
      </c>
      <c r="U649" s="110">
        <v>5255</v>
      </c>
      <c r="V649" s="110" t="s">
        <v>42</v>
      </c>
      <c r="W649" s="110">
        <v>180</v>
      </c>
      <c r="X649" s="280" t="s">
        <v>37</v>
      </c>
      <c r="Y649" s="280" t="s">
        <v>37</v>
      </c>
      <c r="Z649" s="280" t="s">
        <v>38</v>
      </c>
      <c r="AA649" s="280" t="s">
        <v>38</v>
      </c>
      <c r="AB649" s="280" t="s">
        <v>38</v>
      </c>
      <c r="AC649" s="280" t="s">
        <v>37</v>
      </c>
      <c r="AD649" s="281">
        <v>46331</v>
      </c>
      <c r="AE649" s="280" t="s">
        <v>39</v>
      </c>
    </row>
    <row r="650" spans="1:31">
      <c r="A650" s="3" t="s">
        <v>39</v>
      </c>
      <c r="B650" s="3">
        <v>9</v>
      </c>
      <c r="C650" s="3">
        <v>10</v>
      </c>
      <c r="D650" s="290" t="s">
        <v>89</v>
      </c>
      <c r="E650" s="506" t="s">
        <v>622</v>
      </c>
      <c r="F650" s="104" t="s">
        <v>623</v>
      </c>
      <c r="G650" s="105">
        <v>54</v>
      </c>
      <c r="H650" s="105"/>
      <c r="I650" s="105"/>
      <c r="J650" s="106">
        <v>46361</v>
      </c>
      <c r="K650" s="448">
        <v>177</v>
      </c>
      <c r="L650" s="105" t="s">
        <v>33</v>
      </c>
      <c r="M650" s="109">
        <v>0.98333333333333328</v>
      </c>
      <c r="N650" s="343"/>
      <c r="O650" s="292"/>
      <c r="P650" s="110" t="s">
        <v>39</v>
      </c>
      <c r="Q650" s="111">
        <v>46181</v>
      </c>
      <c r="R650" s="112">
        <v>25920</v>
      </c>
      <c r="S650" s="112">
        <v>155520</v>
      </c>
      <c r="T650" s="116">
        <v>513.21600000000001</v>
      </c>
      <c r="U650" s="110">
        <v>5255</v>
      </c>
      <c r="V650" s="110" t="s">
        <v>42</v>
      </c>
      <c r="W650" s="110">
        <v>180</v>
      </c>
      <c r="X650" s="280" t="s">
        <v>37</v>
      </c>
      <c r="Y650" s="280" t="s">
        <v>37</v>
      </c>
      <c r="Z650" s="280" t="s">
        <v>38</v>
      </c>
      <c r="AA650" s="280" t="s">
        <v>38</v>
      </c>
      <c r="AB650" s="280" t="s">
        <v>38</v>
      </c>
      <c r="AC650" s="280" t="s">
        <v>37</v>
      </c>
      <c r="AD650" s="281">
        <v>46331</v>
      </c>
      <c r="AE650" s="280" t="s">
        <v>39</v>
      </c>
    </row>
    <row r="651" spans="1:31">
      <c r="A651" s="3">
        <v>1</v>
      </c>
      <c r="B651" s="3">
        <v>1</v>
      </c>
      <c r="C651" s="3">
        <v>10</v>
      </c>
      <c r="D651" s="290" t="s">
        <v>389</v>
      </c>
      <c r="E651" s="341" t="s">
        <v>629</v>
      </c>
      <c r="F651" s="104" t="s">
        <v>630</v>
      </c>
      <c r="G651" s="105">
        <v>12</v>
      </c>
      <c r="H651" s="105"/>
      <c r="I651" s="105"/>
      <c r="J651" s="222">
        <v>46445</v>
      </c>
      <c r="K651" s="448">
        <v>261</v>
      </c>
      <c r="L651" s="105" t="s">
        <v>33</v>
      </c>
      <c r="M651" s="109">
        <v>0.96666666666666667</v>
      </c>
      <c r="N651" s="343"/>
      <c r="O651" s="460"/>
      <c r="P651" s="110" t="s">
        <v>39</v>
      </c>
      <c r="Q651" s="111">
        <v>46175</v>
      </c>
      <c r="R651" s="112">
        <v>4032</v>
      </c>
      <c r="S651" s="112">
        <v>24192</v>
      </c>
      <c r="T651" s="116">
        <v>114.42816000000001</v>
      </c>
      <c r="U651" s="110">
        <v>5630</v>
      </c>
      <c r="V651" s="110" t="s">
        <v>42</v>
      </c>
      <c r="W651" s="110">
        <v>270</v>
      </c>
      <c r="X651" s="280" t="s">
        <v>37</v>
      </c>
      <c r="Y651" s="280" t="s">
        <v>37</v>
      </c>
      <c r="Z651" s="280" t="s">
        <v>38</v>
      </c>
      <c r="AA651" s="280" t="s">
        <v>38</v>
      </c>
      <c r="AB651" s="280" t="s">
        <v>38</v>
      </c>
      <c r="AC651" s="280" t="s">
        <v>37</v>
      </c>
      <c r="AD651" s="281">
        <v>46415</v>
      </c>
      <c r="AE651" s="280" t="s">
        <v>39</v>
      </c>
    </row>
    <row r="652" spans="1:31">
      <c r="A652" s="3">
        <v>1</v>
      </c>
      <c r="B652" s="3">
        <v>2</v>
      </c>
      <c r="C652" s="3">
        <v>10</v>
      </c>
      <c r="D652" s="290" t="s">
        <v>683</v>
      </c>
      <c r="E652" s="486" t="s">
        <v>629</v>
      </c>
      <c r="F652" s="104" t="s">
        <v>630</v>
      </c>
      <c r="G652" s="105">
        <v>9</v>
      </c>
      <c r="H652" s="105"/>
      <c r="I652" s="105"/>
      <c r="J652" s="106">
        <v>46445</v>
      </c>
      <c r="K652" s="448">
        <v>261</v>
      </c>
      <c r="L652" s="105" t="s">
        <v>33</v>
      </c>
      <c r="M652" s="109">
        <v>0.96666666666666667</v>
      </c>
      <c r="N652" s="308"/>
      <c r="O652" s="292"/>
      <c r="P652" s="110" t="s">
        <v>39</v>
      </c>
      <c r="Q652" s="111">
        <v>46175</v>
      </c>
      <c r="R652" s="112">
        <v>3024</v>
      </c>
      <c r="S652" s="112">
        <v>18144</v>
      </c>
      <c r="T652" s="116">
        <v>85.821119999999993</v>
      </c>
      <c r="U652" s="110">
        <v>5630</v>
      </c>
      <c r="V652" s="110" t="s">
        <v>42</v>
      </c>
      <c r="W652" s="110">
        <v>270</v>
      </c>
      <c r="X652" s="280" t="s">
        <v>37</v>
      </c>
      <c r="Y652" s="280" t="s">
        <v>37</v>
      </c>
      <c r="Z652" s="280" t="s">
        <v>38</v>
      </c>
      <c r="AA652" s="280" t="s">
        <v>38</v>
      </c>
      <c r="AB652" s="280" t="s">
        <v>38</v>
      </c>
      <c r="AC652" s="280" t="s">
        <v>37</v>
      </c>
      <c r="AD652" s="281">
        <v>46415</v>
      </c>
      <c r="AE652" s="280" t="s">
        <v>39</v>
      </c>
    </row>
    <row r="653" spans="1:31">
      <c r="A653" s="3">
        <v>1</v>
      </c>
      <c r="B653" s="3">
        <v>1</v>
      </c>
      <c r="C653" s="3">
        <v>20</v>
      </c>
      <c r="D653" s="499" t="s">
        <v>97</v>
      </c>
      <c r="E653" s="291" t="s">
        <v>956</v>
      </c>
      <c r="F653" s="104" t="s">
        <v>957</v>
      </c>
      <c r="G653" s="105">
        <v>3</v>
      </c>
      <c r="H653" s="105"/>
      <c r="I653" s="105"/>
      <c r="J653" s="106">
        <v>46280</v>
      </c>
      <c r="K653" s="500">
        <v>96</v>
      </c>
      <c r="L653" s="105" t="s">
        <v>171</v>
      </c>
      <c r="M653" s="109">
        <v>0.53333333333333333</v>
      </c>
      <c r="N653" s="502"/>
      <c r="O653" s="105" t="s">
        <v>62</v>
      </c>
      <c r="P653" s="110" t="s">
        <v>35</v>
      </c>
      <c r="Q653" s="111">
        <v>46100</v>
      </c>
      <c r="R653" s="112">
        <v>1008</v>
      </c>
      <c r="S653" s="112">
        <v>6048</v>
      </c>
      <c r="T653" s="116">
        <v>28.607040000000001</v>
      </c>
      <c r="U653" s="110">
        <v>5632</v>
      </c>
      <c r="V653" s="110" t="s">
        <v>42</v>
      </c>
      <c r="W653" s="110">
        <v>180</v>
      </c>
      <c r="X653" s="280" t="s">
        <v>37</v>
      </c>
      <c r="Y653" s="280" t="s">
        <v>37</v>
      </c>
      <c r="Z653" s="280" t="s">
        <v>37</v>
      </c>
      <c r="AA653" s="280" t="s">
        <v>38</v>
      </c>
      <c r="AB653" s="280" t="s">
        <v>38</v>
      </c>
      <c r="AC653" s="280" t="s">
        <v>37</v>
      </c>
      <c r="AD653" s="281">
        <v>46250</v>
      </c>
      <c r="AE653" s="280" t="s">
        <v>39</v>
      </c>
    </row>
    <row r="654" spans="1:31">
      <c r="A654" s="3">
        <v>1</v>
      </c>
      <c r="B654" s="3">
        <v>1</v>
      </c>
      <c r="C654" s="3">
        <v>10</v>
      </c>
      <c r="D654" s="290" t="s">
        <v>2526</v>
      </c>
      <c r="E654" s="333" t="s">
        <v>635</v>
      </c>
      <c r="F654" s="104" t="s">
        <v>636</v>
      </c>
      <c r="G654" s="322">
        <v>1</v>
      </c>
      <c r="H654" s="105"/>
      <c r="I654" s="105"/>
      <c r="J654" s="106">
        <v>46255</v>
      </c>
      <c r="K654" s="448">
        <v>71</v>
      </c>
      <c r="L654" s="105" t="s">
        <v>312</v>
      </c>
      <c r="M654" s="109">
        <v>0.59166666666666667</v>
      </c>
      <c r="N654" s="294"/>
      <c r="O654" s="292"/>
      <c r="P654" s="110" t="s">
        <v>39</v>
      </c>
      <c r="Q654" s="111">
        <v>46135</v>
      </c>
      <c r="R654" s="112">
        <v>52</v>
      </c>
      <c r="S654" s="112">
        <v>780</v>
      </c>
      <c r="T654" s="116">
        <v>7.8</v>
      </c>
      <c r="U654" s="110">
        <v>7078</v>
      </c>
      <c r="V654" s="110" t="s">
        <v>36</v>
      </c>
      <c r="W654" s="110">
        <v>120</v>
      </c>
      <c r="X654" s="280" t="s">
        <v>37</v>
      </c>
      <c r="Y654" s="280" t="s">
        <v>38</v>
      </c>
      <c r="Z654" s="280" t="s">
        <v>37</v>
      </c>
      <c r="AA654" s="280" t="s">
        <v>38</v>
      </c>
      <c r="AB654" s="280" t="s">
        <v>38</v>
      </c>
      <c r="AC654" s="280" t="s">
        <v>37</v>
      </c>
      <c r="AD654" s="281">
        <v>46225</v>
      </c>
      <c r="AE654" s="280" t="s">
        <v>39</v>
      </c>
    </row>
    <row r="655" spans="1:31">
      <c r="A655" s="3">
        <v>1</v>
      </c>
      <c r="B655" s="3">
        <v>2</v>
      </c>
      <c r="C655" s="3">
        <v>10</v>
      </c>
      <c r="D655" s="290" t="s">
        <v>2526</v>
      </c>
      <c r="E655" s="333" t="s">
        <v>635</v>
      </c>
      <c r="F655" s="104" t="s">
        <v>636</v>
      </c>
      <c r="G655" s="322">
        <v>1</v>
      </c>
      <c r="H655" s="105"/>
      <c r="I655" s="105"/>
      <c r="J655" s="106">
        <v>46268</v>
      </c>
      <c r="K655" s="448">
        <v>84</v>
      </c>
      <c r="L655" s="105" t="s">
        <v>312</v>
      </c>
      <c r="M655" s="109">
        <v>0.7</v>
      </c>
      <c r="N655" s="294"/>
      <c r="O655" s="292"/>
      <c r="P655" s="110" t="s">
        <v>39</v>
      </c>
      <c r="Q655" s="111">
        <v>46148</v>
      </c>
      <c r="R655" s="112">
        <v>52</v>
      </c>
      <c r="S655" s="112">
        <v>780</v>
      </c>
      <c r="T655" s="116">
        <v>7.8</v>
      </c>
      <c r="U655" s="110">
        <v>7078</v>
      </c>
      <c r="V655" s="110" t="s">
        <v>36</v>
      </c>
      <c r="W655" s="110">
        <v>120</v>
      </c>
      <c r="X655" s="280" t="s">
        <v>37</v>
      </c>
      <c r="Y655" s="280" t="s">
        <v>37</v>
      </c>
      <c r="Z655" s="280" t="s">
        <v>37</v>
      </c>
      <c r="AA655" s="280" t="s">
        <v>38</v>
      </c>
      <c r="AB655" s="280" t="s">
        <v>38</v>
      </c>
      <c r="AC655" s="280" t="s">
        <v>37</v>
      </c>
      <c r="AD655" s="281">
        <v>46238</v>
      </c>
      <c r="AE655" s="280" t="s">
        <v>39</v>
      </c>
    </row>
    <row r="656" spans="1:31">
      <c r="A656" s="3" t="s">
        <v>39</v>
      </c>
      <c r="B656" s="3">
        <v>3</v>
      </c>
      <c r="C656" s="3">
        <v>10</v>
      </c>
      <c r="D656" s="290" t="s">
        <v>2537</v>
      </c>
      <c r="E656" s="303" t="s">
        <v>635</v>
      </c>
      <c r="F656" s="104" t="s">
        <v>636</v>
      </c>
      <c r="G656" s="105">
        <v>2</v>
      </c>
      <c r="H656" s="105"/>
      <c r="I656" s="105"/>
      <c r="J656" s="106">
        <v>46293</v>
      </c>
      <c r="K656" s="448">
        <v>109</v>
      </c>
      <c r="L656" s="105" t="s">
        <v>171</v>
      </c>
      <c r="M656" s="109">
        <v>0.90833333333333333</v>
      </c>
      <c r="N656" s="343"/>
      <c r="O656" s="460"/>
      <c r="P656" s="110" t="s">
        <v>39</v>
      </c>
      <c r="Q656" s="111">
        <v>46173</v>
      </c>
      <c r="R656" s="112">
        <v>104</v>
      </c>
      <c r="S656" s="112">
        <v>1560</v>
      </c>
      <c r="T656" s="116">
        <v>15.6</v>
      </c>
      <c r="U656" s="110">
        <v>7078</v>
      </c>
      <c r="V656" s="110" t="s">
        <v>36</v>
      </c>
      <c r="W656" s="110">
        <v>120</v>
      </c>
      <c r="X656" s="280" t="s">
        <v>37</v>
      </c>
      <c r="Y656" s="280" t="s">
        <v>37</v>
      </c>
      <c r="Z656" s="280" t="s">
        <v>38</v>
      </c>
      <c r="AA656" s="280" t="s">
        <v>38</v>
      </c>
      <c r="AB656" s="280" t="s">
        <v>38</v>
      </c>
      <c r="AC656" s="280" t="s">
        <v>37</v>
      </c>
      <c r="AD656" s="281">
        <v>46263</v>
      </c>
      <c r="AE656" s="280" t="s">
        <v>39</v>
      </c>
    </row>
    <row r="657" spans="1:31">
      <c r="A657" s="3" t="s">
        <v>39</v>
      </c>
      <c r="B657" s="3">
        <v>4</v>
      </c>
      <c r="C657" s="3">
        <v>10</v>
      </c>
      <c r="D657" s="290" t="s">
        <v>2506</v>
      </c>
      <c r="E657" s="514" t="s">
        <v>635</v>
      </c>
      <c r="F657" s="104" t="s">
        <v>636</v>
      </c>
      <c r="G657" s="515">
        <v>4</v>
      </c>
      <c r="H657" s="515"/>
      <c r="I657" s="515"/>
      <c r="J657" s="516">
        <v>46296</v>
      </c>
      <c r="K657" s="448">
        <v>112</v>
      </c>
      <c r="L657" s="105" t="s">
        <v>171</v>
      </c>
      <c r="M657" s="109">
        <v>0.93333333333333335</v>
      </c>
      <c r="N657" s="343"/>
      <c r="O657" s="292"/>
      <c r="P657" s="110" t="s">
        <v>39</v>
      </c>
      <c r="Q657" s="111">
        <v>46176</v>
      </c>
      <c r="R657" s="112">
        <v>208</v>
      </c>
      <c r="S657" s="112">
        <v>3120</v>
      </c>
      <c r="T657" s="116">
        <v>31.2</v>
      </c>
      <c r="U657" s="110">
        <v>7078</v>
      </c>
      <c r="V657" s="110" t="s">
        <v>36</v>
      </c>
      <c r="W657" s="110">
        <v>120</v>
      </c>
      <c r="X657" s="280" t="s">
        <v>37</v>
      </c>
      <c r="Y657" s="280" t="s">
        <v>37</v>
      </c>
      <c r="Z657" s="280" t="s">
        <v>38</v>
      </c>
      <c r="AA657" s="280" t="s">
        <v>38</v>
      </c>
      <c r="AB657" s="280" t="s">
        <v>38</v>
      </c>
      <c r="AC657" s="280" t="s">
        <v>37</v>
      </c>
      <c r="AD657" s="281">
        <v>46266</v>
      </c>
      <c r="AE657" s="280" t="s">
        <v>39</v>
      </c>
    </row>
    <row r="658" spans="1:31">
      <c r="A658" s="3" t="s">
        <v>39</v>
      </c>
      <c r="B658" s="3">
        <v>5</v>
      </c>
      <c r="C658" s="3">
        <v>10</v>
      </c>
      <c r="D658" s="290" t="s">
        <v>2507</v>
      </c>
      <c r="E658" s="514" t="s">
        <v>635</v>
      </c>
      <c r="F658" s="104" t="s">
        <v>636</v>
      </c>
      <c r="G658" s="515">
        <v>22</v>
      </c>
      <c r="H658" s="515"/>
      <c r="I658" s="515"/>
      <c r="J658" s="516">
        <v>46296</v>
      </c>
      <c r="K658" s="448">
        <v>112</v>
      </c>
      <c r="L658" s="105" t="s">
        <v>171</v>
      </c>
      <c r="M658" s="109">
        <v>0.93333333333333335</v>
      </c>
      <c r="N658" s="343" t="s">
        <v>2819</v>
      </c>
      <c r="O658" s="460"/>
      <c r="P658" s="110" t="s">
        <v>39</v>
      </c>
      <c r="Q658" s="111">
        <v>46176</v>
      </c>
      <c r="R658" s="112">
        <v>1144</v>
      </c>
      <c r="S658" s="112">
        <v>17160</v>
      </c>
      <c r="T658" s="116">
        <v>171.6</v>
      </c>
      <c r="U658" s="110">
        <v>7078</v>
      </c>
      <c r="V658" s="110" t="s">
        <v>36</v>
      </c>
      <c r="W658" s="110">
        <v>120</v>
      </c>
      <c r="X658" s="280" t="s">
        <v>37</v>
      </c>
      <c r="Y658" s="280" t="s">
        <v>37</v>
      </c>
      <c r="Z658" s="280" t="s">
        <v>38</v>
      </c>
      <c r="AA658" s="280" t="s">
        <v>38</v>
      </c>
      <c r="AB658" s="280" t="s">
        <v>38</v>
      </c>
      <c r="AC658" s="280" t="s">
        <v>37</v>
      </c>
      <c r="AD658" s="281">
        <v>46266</v>
      </c>
      <c r="AE658" s="280" t="s">
        <v>39</v>
      </c>
    </row>
    <row r="659" spans="1:31">
      <c r="A659" s="3" t="s">
        <v>39</v>
      </c>
      <c r="B659" s="3">
        <v>6</v>
      </c>
      <c r="C659" s="3">
        <v>10</v>
      </c>
      <c r="D659" s="290" t="s">
        <v>2830</v>
      </c>
      <c r="E659" s="514" t="s">
        <v>635</v>
      </c>
      <c r="F659" s="104" t="s">
        <v>636</v>
      </c>
      <c r="G659" s="515">
        <v>2</v>
      </c>
      <c r="H659" s="515"/>
      <c r="I659" s="515"/>
      <c r="J659" s="516">
        <v>46296</v>
      </c>
      <c r="K659" s="448">
        <v>112</v>
      </c>
      <c r="L659" s="105" t="s">
        <v>171</v>
      </c>
      <c r="M659" s="109">
        <v>0.93333333333333335</v>
      </c>
      <c r="N659" s="343"/>
      <c r="O659" s="495"/>
      <c r="P659" s="110" t="s">
        <v>39</v>
      </c>
      <c r="Q659" s="111">
        <v>46176</v>
      </c>
      <c r="R659" s="112">
        <v>104</v>
      </c>
      <c r="S659" s="112">
        <v>1560</v>
      </c>
      <c r="T659" s="116">
        <v>15.6</v>
      </c>
      <c r="U659" s="110">
        <v>7078</v>
      </c>
      <c r="V659" s="110" t="s">
        <v>36</v>
      </c>
      <c r="W659" s="110">
        <v>120</v>
      </c>
      <c r="X659" s="280" t="s">
        <v>37</v>
      </c>
      <c r="Y659" s="280" t="s">
        <v>37</v>
      </c>
      <c r="Z659" s="280" t="s">
        <v>38</v>
      </c>
      <c r="AA659" s="280" t="s">
        <v>38</v>
      </c>
      <c r="AB659" s="280" t="s">
        <v>38</v>
      </c>
      <c r="AC659" s="280" t="s">
        <v>37</v>
      </c>
      <c r="AD659" s="281">
        <v>46266</v>
      </c>
      <c r="AE659" s="280" t="s">
        <v>39</v>
      </c>
    </row>
    <row r="660" spans="1:31">
      <c r="A660" s="3" t="s">
        <v>39</v>
      </c>
      <c r="B660" s="3">
        <v>7</v>
      </c>
      <c r="C660" s="3">
        <v>10</v>
      </c>
      <c r="D660" s="290" t="s">
        <v>253</v>
      </c>
      <c r="E660" s="291" t="s">
        <v>635</v>
      </c>
      <c r="F660" s="104" t="s">
        <v>636</v>
      </c>
      <c r="G660" s="105">
        <v>34</v>
      </c>
      <c r="H660" s="105"/>
      <c r="I660" s="105"/>
      <c r="J660" s="106">
        <v>46299</v>
      </c>
      <c r="K660" s="448">
        <v>115</v>
      </c>
      <c r="L660" s="105" t="s">
        <v>171</v>
      </c>
      <c r="M660" s="109">
        <v>0.95833333333333337</v>
      </c>
      <c r="N660" s="343"/>
      <c r="O660" s="292"/>
      <c r="P660" s="110" t="s">
        <v>39</v>
      </c>
      <c r="Q660" s="111">
        <v>46179</v>
      </c>
      <c r="R660" s="112">
        <v>1768</v>
      </c>
      <c r="S660" s="112">
        <v>26520</v>
      </c>
      <c r="T660" s="116">
        <v>265.2</v>
      </c>
      <c r="U660" s="110">
        <v>7078</v>
      </c>
      <c r="V660" s="110" t="s">
        <v>36</v>
      </c>
      <c r="W660" s="110">
        <v>120</v>
      </c>
      <c r="X660" s="280" t="s">
        <v>37</v>
      </c>
      <c r="Y660" s="280" t="s">
        <v>37</v>
      </c>
      <c r="Z660" s="280" t="s">
        <v>38</v>
      </c>
      <c r="AA660" s="280" t="s">
        <v>38</v>
      </c>
      <c r="AB660" s="280" t="s">
        <v>38</v>
      </c>
      <c r="AC660" s="280" t="s">
        <v>37</v>
      </c>
      <c r="AD660" s="281">
        <v>46269</v>
      </c>
      <c r="AE660" s="280" t="s">
        <v>39</v>
      </c>
    </row>
    <row r="661" spans="1:31">
      <c r="A661" s="3" t="s">
        <v>39</v>
      </c>
      <c r="B661" s="3">
        <v>8</v>
      </c>
      <c r="C661" s="3">
        <v>10</v>
      </c>
      <c r="D661" s="290" t="s">
        <v>762</v>
      </c>
      <c r="E661" s="291" t="s">
        <v>635</v>
      </c>
      <c r="F661" s="104" t="s">
        <v>636</v>
      </c>
      <c r="G661" s="105">
        <v>44</v>
      </c>
      <c r="H661" s="105"/>
      <c r="I661" s="105"/>
      <c r="J661" s="106">
        <v>46299</v>
      </c>
      <c r="K661" s="448">
        <v>115</v>
      </c>
      <c r="L661" s="105" t="s">
        <v>171</v>
      </c>
      <c r="M661" s="109">
        <v>0.95833333333333337</v>
      </c>
      <c r="N661" s="343"/>
      <c r="O661" s="292"/>
      <c r="P661" s="110" t="s">
        <v>39</v>
      </c>
      <c r="Q661" s="111">
        <v>46179</v>
      </c>
      <c r="R661" s="112">
        <v>2288</v>
      </c>
      <c r="S661" s="112">
        <v>34320</v>
      </c>
      <c r="T661" s="116">
        <v>343.2</v>
      </c>
      <c r="U661" s="110">
        <v>7078</v>
      </c>
      <c r="V661" s="110" t="s">
        <v>36</v>
      </c>
      <c r="W661" s="110">
        <v>120</v>
      </c>
      <c r="X661" s="280" t="s">
        <v>37</v>
      </c>
      <c r="Y661" s="280" t="s">
        <v>37</v>
      </c>
      <c r="Z661" s="280" t="s">
        <v>38</v>
      </c>
      <c r="AA661" s="280" t="s">
        <v>38</v>
      </c>
      <c r="AB661" s="280" t="s">
        <v>38</v>
      </c>
      <c r="AC661" s="280" t="s">
        <v>37</v>
      </c>
      <c r="AD661" s="281">
        <v>46269</v>
      </c>
      <c r="AE661" s="280" t="s">
        <v>39</v>
      </c>
    </row>
    <row r="662" spans="1:31">
      <c r="A662" s="3" t="s">
        <v>39</v>
      </c>
      <c r="B662" s="3">
        <v>9</v>
      </c>
      <c r="C662" s="3">
        <v>10</v>
      </c>
      <c r="D662" s="290" t="s">
        <v>664</v>
      </c>
      <c r="E662" s="291" t="s">
        <v>635</v>
      </c>
      <c r="F662" s="104" t="s">
        <v>636</v>
      </c>
      <c r="G662" s="105">
        <v>44</v>
      </c>
      <c r="H662" s="105"/>
      <c r="I662" s="105"/>
      <c r="J662" s="106">
        <v>46299</v>
      </c>
      <c r="K662" s="448">
        <v>115</v>
      </c>
      <c r="L662" s="105" t="s">
        <v>171</v>
      </c>
      <c r="M662" s="109">
        <v>0.95833333333333337</v>
      </c>
      <c r="N662" s="343"/>
      <c r="O662" s="292"/>
      <c r="P662" s="110" t="s">
        <v>39</v>
      </c>
      <c r="Q662" s="111">
        <v>46179</v>
      </c>
      <c r="R662" s="112">
        <v>2288</v>
      </c>
      <c r="S662" s="112">
        <v>34320</v>
      </c>
      <c r="T662" s="116">
        <v>343.2</v>
      </c>
      <c r="U662" s="110">
        <v>7078</v>
      </c>
      <c r="V662" s="110" t="s">
        <v>36</v>
      </c>
      <c r="W662" s="110">
        <v>120</v>
      </c>
      <c r="X662" s="280" t="s">
        <v>37</v>
      </c>
      <c r="Y662" s="280" t="s">
        <v>37</v>
      </c>
      <c r="Z662" s="280" t="s">
        <v>38</v>
      </c>
      <c r="AA662" s="280" t="s">
        <v>38</v>
      </c>
      <c r="AB662" s="280" t="s">
        <v>38</v>
      </c>
      <c r="AC662" s="280" t="s">
        <v>37</v>
      </c>
      <c r="AD662" s="281">
        <v>46269</v>
      </c>
      <c r="AE662" s="280" t="s">
        <v>39</v>
      </c>
    </row>
    <row r="663" spans="1:31">
      <c r="A663" s="3" t="s">
        <v>39</v>
      </c>
      <c r="B663" s="3">
        <v>10</v>
      </c>
      <c r="C663" s="3">
        <v>10</v>
      </c>
      <c r="D663" s="290" t="s">
        <v>618</v>
      </c>
      <c r="E663" s="303" t="s">
        <v>635</v>
      </c>
      <c r="F663" s="104" t="s">
        <v>636</v>
      </c>
      <c r="G663" s="105">
        <v>28</v>
      </c>
      <c r="H663" s="105"/>
      <c r="I663" s="105"/>
      <c r="J663" s="106">
        <v>46299</v>
      </c>
      <c r="K663" s="448">
        <v>115</v>
      </c>
      <c r="L663" s="105" t="s">
        <v>171</v>
      </c>
      <c r="M663" s="109">
        <v>0.95833333333333337</v>
      </c>
      <c r="N663" s="294"/>
      <c r="O663" s="292"/>
      <c r="P663" s="110" t="s">
        <v>39</v>
      </c>
      <c r="Q663" s="111">
        <v>46179</v>
      </c>
      <c r="R663" s="112">
        <v>1456</v>
      </c>
      <c r="S663" s="112">
        <v>21840</v>
      </c>
      <c r="T663" s="116">
        <v>218.4</v>
      </c>
      <c r="U663" s="110">
        <v>7078</v>
      </c>
      <c r="V663" s="110" t="s">
        <v>36</v>
      </c>
      <c r="W663" s="110">
        <v>120</v>
      </c>
      <c r="X663" s="280" t="s">
        <v>37</v>
      </c>
      <c r="Y663" s="280" t="s">
        <v>37</v>
      </c>
      <c r="Z663" s="280" t="s">
        <v>38</v>
      </c>
      <c r="AA663" s="280" t="s">
        <v>38</v>
      </c>
      <c r="AB663" s="280" t="s">
        <v>38</v>
      </c>
      <c r="AC663" s="280" t="s">
        <v>37</v>
      </c>
      <c r="AD663" s="281">
        <v>46269</v>
      </c>
      <c r="AE663" s="280" t="s">
        <v>39</v>
      </c>
    </row>
    <row r="664" spans="1:31">
      <c r="A664" s="3" t="s">
        <v>39</v>
      </c>
      <c r="B664" s="3">
        <v>11</v>
      </c>
      <c r="C664" s="3">
        <v>10</v>
      </c>
      <c r="D664" s="290" t="s">
        <v>642</v>
      </c>
      <c r="E664" s="291" t="s">
        <v>635</v>
      </c>
      <c r="F664" s="104" t="s">
        <v>636</v>
      </c>
      <c r="G664" s="105">
        <v>40</v>
      </c>
      <c r="H664" s="105"/>
      <c r="I664" s="105"/>
      <c r="J664" s="106">
        <v>46299</v>
      </c>
      <c r="K664" s="448">
        <v>115</v>
      </c>
      <c r="L664" s="105" t="s">
        <v>171</v>
      </c>
      <c r="M664" s="109">
        <v>0.95833333333333337</v>
      </c>
      <c r="N664" s="294" t="s">
        <v>2819</v>
      </c>
      <c r="O664" s="292"/>
      <c r="P664" s="110" t="s">
        <v>39</v>
      </c>
      <c r="Q664" s="111">
        <v>46179</v>
      </c>
      <c r="R664" s="112">
        <v>2080</v>
      </c>
      <c r="S664" s="112">
        <v>31200</v>
      </c>
      <c r="T664" s="116">
        <v>312</v>
      </c>
      <c r="U664" s="110">
        <v>7078</v>
      </c>
      <c r="V664" s="110" t="s">
        <v>36</v>
      </c>
      <c r="W664" s="110">
        <v>120</v>
      </c>
      <c r="X664" s="280" t="s">
        <v>37</v>
      </c>
      <c r="Y664" s="280" t="s">
        <v>37</v>
      </c>
      <c r="Z664" s="280" t="s">
        <v>38</v>
      </c>
      <c r="AA664" s="280" t="s">
        <v>38</v>
      </c>
      <c r="AB664" s="280" t="s">
        <v>38</v>
      </c>
      <c r="AC664" s="280" t="s">
        <v>37</v>
      </c>
      <c r="AD664" s="281">
        <v>46269</v>
      </c>
      <c r="AE664" s="280" t="s">
        <v>39</v>
      </c>
    </row>
    <row r="665" spans="1:31">
      <c r="A665" s="3" t="s">
        <v>39</v>
      </c>
      <c r="B665" s="3">
        <v>12</v>
      </c>
      <c r="C665" s="3">
        <v>10</v>
      </c>
      <c r="D665" s="290" t="s">
        <v>644</v>
      </c>
      <c r="E665" s="356" t="s">
        <v>635</v>
      </c>
      <c r="F665" s="104" t="s">
        <v>636</v>
      </c>
      <c r="G665" s="105">
        <v>41</v>
      </c>
      <c r="H665" s="105"/>
      <c r="I665" s="105"/>
      <c r="J665" s="106">
        <v>46299</v>
      </c>
      <c r="K665" s="448">
        <v>115</v>
      </c>
      <c r="L665" s="105" t="s">
        <v>171</v>
      </c>
      <c r="M665" s="109">
        <v>0.95833333333333337</v>
      </c>
      <c r="N665" s="294"/>
      <c r="O665" s="475"/>
      <c r="P665" s="110" t="s">
        <v>39</v>
      </c>
      <c r="Q665" s="111">
        <v>46179</v>
      </c>
      <c r="R665" s="112">
        <v>2132</v>
      </c>
      <c r="S665" s="112">
        <v>31980</v>
      </c>
      <c r="T665" s="116">
        <v>319.8</v>
      </c>
      <c r="U665" s="110">
        <v>7078</v>
      </c>
      <c r="V665" s="110" t="s">
        <v>36</v>
      </c>
      <c r="W665" s="110">
        <v>120</v>
      </c>
      <c r="X665" s="280" t="s">
        <v>37</v>
      </c>
      <c r="Y665" s="280" t="s">
        <v>37</v>
      </c>
      <c r="Z665" s="280" t="s">
        <v>38</v>
      </c>
      <c r="AA665" s="280" t="s">
        <v>38</v>
      </c>
      <c r="AB665" s="280" t="s">
        <v>38</v>
      </c>
      <c r="AC665" s="280" t="s">
        <v>37</v>
      </c>
      <c r="AD665" s="281">
        <v>46269</v>
      </c>
      <c r="AE665" s="280" t="s">
        <v>39</v>
      </c>
    </row>
    <row r="666" spans="1:31">
      <c r="A666" s="3" t="s">
        <v>39</v>
      </c>
      <c r="B666" s="3">
        <v>13</v>
      </c>
      <c r="C666" s="3">
        <v>10</v>
      </c>
      <c r="D666" s="290" t="s">
        <v>645</v>
      </c>
      <c r="E666" s="356" t="s">
        <v>635</v>
      </c>
      <c r="F666" s="104" t="s">
        <v>636</v>
      </c>
      <c r="G666" s="105">
        <v>64</v>
      </c>
      <c r="H666" s="105"/>
      <c r="I666" s="105"/>
      <c r="J666" s="106">
        <v>46299</v>
      </c>
      <c r="K666" s="448">
        <v>115</v>
      </c>
      <c r="L666" s="105" t="s">
        <v>171</v>
      </c>
      <c r="M666" s="109">
        <v>0.95833333333333337</v>
      </c>
      <c r="N666" s="294"/>
      <c r="O666" s="292"/>
      <c r="P666" s="110" t="s">
        <v>39</v>
      </c>
      <c r="Q666" s="111">
        <v>46179</v>
      </c>
      <c r="R666" s="112">
        <v>3328</v>
      </c>
      <c r="S666" s="112">
        <v>49920</v>
      </c>
      <c r="T666" s="116">
        <v>499.2</v>
      </c>
      <c r="U666" s="110">
        <v>7078</v>
      </c>
      <c r="V666" s="110" t="s">
        <v>36</v>
      </c>
      <c r="W666" s="110">
        <v>120</v>
      </c>
      <c r="X666" s="280" t="s">
        <v>37</v>
      </c>
      <c r="Y666" s="280" t="s">
        <v>37</v>
      </c>
      <c r="Z666" s="280" t="s">
        <v>38</v>
      </c>
      <c r="AA666" s="280" t="s">
        <v>38</v>
      </c>
      <c r="AB666" s="280" t="s">
        <v>38</v>
      </c>
      <c r="AC666" s="280" t="s">
        <v>37</v>
      </c>
      <c r="AD666" s="281">
        <v>46269</v>
      </c>
      <c r="AE666" s="280" t="s">
        <v>39</v>
      </c>
    </row>
    <row r="667" spans="1:31">
      <c r="A667" s="3" t="s">
        <v>39</v>
      </c>
      <c r="B667" s="3">
        <v>14</v>
      </c>
      <c r="C667" s="3">
        <v>20</v>
      </c>
      <c r="D667" s="290" t="s">
        <v>648</v>
      </c>
      <c r="E667" s="508" t="s">
        <v>635</v>
      </c>
      <c r="F667" s="104" t="s">
        <v>636</v>
      </c>
      <c r="G667" s="105">
        <v>13</v>
      </c>
      <c r="H667" s="105"/>
      <c r="I667" s="105"/>
      <c r="J667" s="106">
        <v>46300</v>
      </c>
      <c r="K667" s="448">
        <v>116</v>
      </c>
      <c r="L667" s="105" t="s">
        <v>171</v>
      </c>
      <c r="M667" s="109">
        <v>0.96666666666666667</v>
      </c>
      <c r="N667" s="343"/>
      <c r="O667" s="509" t="s">
        <v>67</v>
      </c>
      <c r="P667" s="110" t="s">
        <v>35</v>
      </c>
      <c r="Q667" s="111">
        <v>46180</v>
      </c>
      <c r="R667" s="112">
        <v>676</v>
      </c>
      <c r="S667" s="112">
        <v>10140</v>
      </c>
      <c r="T667" s="116">
        <v>101.4</v>
      </c>
      <c r="U667" s="110">
        <v>7078</v>
      </c>
      <c r="V667" s="110" t="s">
        <v>36</v>
      </c>
      <c r="W667" s="110">
        <v>120</v>
      </c>
      <c r="X667" s="280" t="s">
        <v>37</v>
      </c>
      <c r="Y667" s="280" t="s">
        <v>37</v>
      </c>
      <c r="Z667" s="280" t="s">
        <v>38</v>
      </c>
      <c r="AA667" s="280" t="s">
        <v>38</v>
      </c>
      <c r="AB667" s="280" t="s">
        <v>38</v>
      </c>
      <c r="AC667" s="280" t="s">
        <v>37</v>
      </c>
      <c r="AD667" s="281">
        <v>46270</v>
      </c>
      <c r="AE667" s="280" t="s">
        <v>39</v>
      </c>
    </row>
    <row r="668" spans="1:31">
      <c r="A668" s="3" t="s">
        <v>39</v>
      </c>
      <c r="B668" s="3">
        <v>15</v>
      </c>
      <c r="C668" s="3">
        <v>10</v>
      </c>
      <c r="D668" s="290" t="s">
        <v>2510</v>
      </c>
      <c r="E668" s="514" t="s">
        <v>635</v>
      </c>
      <c r="F668" s="104" t="s">
        <v>636</v>
      </c>
      <c r="G668" s="515">
        <v>6</v>
      </c>
      <c r="H668" s="515"/>
      <c r="I668" s="515"/>
      <c r="J668" s="516">
        <v>46300</v>
      </c>
      <c r="K668" s="448">
        <v>116</v>
      </c>
      <c r="L668" s="105" t="s">
        <v>171</v>
      </c>
      <c r="M668" s="109">
        <v>0.96666666666666667</v>
      </c>
      <c r="N668" s="343"/>
      <c r="O668" s="460"/>
      <c r="P668" s="110" t="s">
        <v>39</v>
      </c>
      <c r="Q668" s="111">
        <v>46180</v>
      </c>
      <c r="R668" s="112">
        <v>312</v>
      </c>
      <c r="S668" s="112">
        <v>4680</v>
      </c>
      <c r="T668" s="116">
        <v>46.8</v>
      </c>
      <c r="U668" s="110">
        <v>7078</v>
      </c>
      <c r="V668" s="110" t="s">
        <v>36</v>
      </c>
      <c r="W668" s="110">
        <v>120</v>
      </c>
      <c r="X668" s="280" t="s">
        <v>37</v>
      </c>
      <c r="Y668" s="280" t="s">
        <v>37</v>
      </c>
      <c r="Z668" s="280" t="s">
        <v>38</v>
      </c>
      <c r="AA668" s="280" t="s">
        <v>38</v>
      </c>
      <c r="AB668" s="280" t="s">
        <v>38</v>
      </c>
      <c r="AC668" s="280" t="s">
        <v>37</v>
      </c>
      <c r="AD668" s="281">
        <v>46270</v>
      </c>
      <c r="AE668" s="280" t="s">
        <v>39</v>
      </c>
    </row>
    <row r="669" spans="1:31">
      <c r="A669" s="3" t="s">
        <v>39</v>
      </c>
      <c r="B669" s="3">
        <v>16</v>
      </c>
      <c r="C669" s="3">
        <v>10</v>
      </c>
      <c r="D669" s="290" t="s">
        <v>2520</v>
      </c>
      <c r="E669" s="486" t="s">
        <v>635</v>
      </c>
      <c r="F669" s="104" t="s">
        <v>636</v>
      </c>
      <c r="G669" s="105">
        <v>4</v>
      </c>
      <c r="H669" s="105"/>
      <c r="I669" s="105"/>
      <c r="J669" s="106">
        <v>46300</v>
      </c>
      <c r="K669" s="448">
        <v>116</v>
      </c>
      <c r="L669" s="105" t="s">
        <v>171</v>
      </c>
      <c r="M669" s="109">
        <v>0.96666666666666667</v>
      </c>
      <c r="N669" s="294"/>
      <c r="O669" s="292"/>
      <c r="P669" s="110" t="s">
        <v>39</v>
      </c>
      <c r="Q669" s="111">
        <v>46180</v>
      </c>
      <c r="R669" s="112">
        <v>208</v>
      </c>
      <c r="S669" s="112">
        <v>3120</v>
      </c>
      <c r="T669" s="116">
        <v>31.2</v>
      </c>
      <c r="U669" s="110">
        <v>7078</v>
      </c>
      <c r="V669" s="110" t="s">
        <v>36</v>
      </c>
      <c r="W669" s="110">
        <v>120</v>
      </c>
      <c r="X669" s="280" t="s">
        <v>37</v>
      </c>
      <c r="Y669" s="280" t="s">
        <v>37</v>
      </c>
      <c r="Z669" s="280" t="s">
        <v>38</v>
      </c>
      <c r="AA669" s="280" t="s">
        <v>38</v>
      </c>
      <c r="AB669" s="280" t="s">
        <v>38</v>
      </c>
      <c r="AC669" s="280" t="s">
        <v>37</v>
      </c>
      <c r="AD669" s="281">
        <v>46270</v>
      </c>
      <c r="AE669" s="280" t="s">
        <v>39</v>
      </c>
    </row>
    <row r="670" spans="1:31">
      <c r="A670" s="3" t="s">
        <v>39</v>
      </c>
      <c r="B670" s="3">
        <v>17</v>
      </c>
      <c r="C670" s="3">
        <v>10</v>
      </c>
      <c r="D670" s="290" t="s">
        <v>2545</v>
      </c>
      <c r="E670" s="346" t="s">
        <v>635</v>
      </c>
      <c r="F670" s="104" t="s">
        <v>636</v>
      </c>
      <c r="G670" s="105">
        <v>30</v>
      </c>
      <c r="H670" s="105"/>
      <c r="I670" s="105"/>
      <c r="J670" s="106">
        <v>46300</v>
      </c>
      <c r="K670" s="448">
        <v>116</v>
      </c>
      <c r="L670" s="105" t="s">
        <v>171</v>
      </c>
      <c r="M670" s="109">
        <v>0.96666666666666667</v>
      </c>
      <c r="N670" s="343"/>
      <c r="O670" s="490"/>
      <c r="P670" s="110" t="s">
        <v>39</v>
      </c>
      <c r="Q670" s="111">
        <v>46180</v>
      </c>
      <c r="R670" s="112">
        <v>1560</v>
      </c>
      <c r="S670" s="112">
        <v>23400</v>
      </c>
      <c r="T670" s="116">
        <v>234</v>
      </c>
      <c r="U670" s="110">
        <v>7078</v>
      </c>
      <c r="V670" s="110" t="s">
        <v>36</v>
      </c>
      <c r="W670" s="110">
        <v>120</v>
      </c>
      <c r="X670" s="280" t="s">
        <v>37</v>
      </c>
      <c r="Y670" s="280" t="s">
        <v>37</v>
      </c>
      <c r="Z670" s="280" t="s">
        <v>38</v>
      </c>
      <c r="AA670" s="280" t="s">
        <v>38</v>
      </c>
      <c r="AB670" s="280" t="s">
        <v>38</v>
      </c>
      <c r="AC670" s="280" t="s">
        <v>37</v>
      </c>
      <c r="AD670" s="281">
        <v>46270</v>
      </c>
      <c r="AE670" s="280" t="s">
        <v>39</v>
      </c>
    </row>
    <row r="671" spans="1:31">
      <c r="A671" s="3" t="s">
        <v>39</v>
      </c>
      <c r="B671" s="3">
        <v>18</v>
      </c>
      <c r="C671" s="3">
        <v>10</v>
      </c>
      <c r="D671" s="290" t="s">
        <v>2546</v>
      </c>
      <c r="E671" s="489" t="s">
        <v>635</v>
      </c>
      <c r="F671" s="104" t="s">
        <v>636</v>
      </c>
      <c r="G671" s="105">
        <v>10</v>
      </c>
      <c r="H671" s="105"/>
      <c r="I671" s="105"/>
      <c r="J671" s="106">
        <v>46300</v>
      </c>
      <c r="K671" s="448">
        <v>116</v>
      </c>
      <c r="L671" s="105" t="s">
        <v>171</v>
      </c>
      <c r="M671" s="109">
        <v>0.96666666666666667</v>
      </c>
      <c r="N671" s="343"/>
      <c r="O671" s="490"/>
      <c r="P671" s="110" t="s">
        <v>39</v>
      </c>
      <c r="Q671" s="111">
        <v>46180</v>
      </c>
      <c r="R671" s="112">
        <v>520</v>
      </c>
      <c r="S671" s="112">
        <v>7800</v>
      </c>
      <c r="T671" s="116">
        <v>78</v>
      </c>
      <c r="U671" s="110">
        <v>7078</v>
      </c>
      <c r="V671" s="110" t="s">
        <v>36</v>
      </c>
      <c r="W671" s="110">
        <v>120</v>
      </c>
      <c r="X671" s="280" t="s">
        <v>37</v>
      </c>
      <c r="Y671" s="280" t="s">
        <v>37</v>
      </c>
      <c r="Z671" s="280" t="s">
        <v>38</v>
      </c>
      <c r="AA671" s="280" t="s">
        <v>38</v>
      </c>
      <c r="AB671" s="280" t="s">
        <v>38</v>
      </c>
      <c r="AC671" s="280" t="s">
        <v>37</v>
      </c>
      <c r="AD671" s="281">
        <v>46270</v>
      </c>
      <c r="AE671" s="280" t="s">
        <v>39</v>
      </c>
    </row>
    <row r="672" spans="1:31">
      <c r="A672" s="3" t="s">
        <v>39</v>
      </c>
      <c r="B672" s="3">
        <v>19</v>
      </c>
      <c r="C672" s="3">
        <v>10</v>
      </c>
      <c r="D672" s="290" t="s">
        <v>715</v>
      </c>
      <c r="E672" s="303" t="s">
        <v>635</v>
      </c>
      <c r="F672" s="104" t="s">
        <v>636</v>
      </c>
      <c r="G672" s="105">
        <v>44</v>
      </c>
      <c r="H672" s="105"/>
      <c r="I672" s="105"/>
      <c r="J672" s="106">
        <v>46300</v>
      </c>
      <c r="K672" s="448">
        <v>116</v>
      </c>
      <c r="L672" s="105" t="s">
        <v>171</v>
      </c>
      <c r="M672" s="109">
        <v>0.96666666666666667</v>
      </c>
      <c r="N672" s="343" t="s">
        <v>2828</v>
      </c>
      <c r="O672" s="490"/>
      <c r="P672" s="110" t="s">
        <v>39</v>
      </c>
      <c r="Q672" s="111">
        <v>46180</v>
      </c>
      <c r="R672" s="112">
        <v>2288</v>
      </c>
      <c r="S672" s="112">
        <v>34320</v>
      </c>
      <c r="T672" s="116">
        <v>343.2</v>
      </c>
      <c r="U672" s="110">
        <v>7078</v>
      </c>
      <c r="V672" s="110" t="s">
        <v>36</v>
      </c>
      <c r="W672" s="110">
        <v>120</v>
      </c>
      <c r="X672" s="280" t="s">
        <v>37</v>
      </c>
      <c r="Y672" s="280" t="s">
        <v>37</v>
      </c>
      <c r="Z672" s="280" t="s">
        <v>38</v>
      </c>
      <c r="AA672" s="280" t="s">
        <v>38</v>
      </c>
      <c r="AB672" s="280" t="s">
        <v>38</v>
      </c>
      <c r="AC672" s="280" t="s">
        <v>37</v>
      </c>
      <c r="AD672" s="281">
        <v>46270</v>
      </c>
      <c r="AE672" s="280" t="s">
        <v>39</v>
      </c>
    </row>
    <row r="673" spans="1:31">
      <c r="A673" s="3" t="s">
        <v>39</v>
      </c>
      <c r="B673" s="3">
        <v>20</v>
      </c>
      <c r="C673" s="3">
        <v>10</v>
      </c>
      <c r="D673" s="290" t="s">
        <v>2730</v>
      </c>
      <c r="E673" s="291" t="s">
        <v>635</v>
      </c>
      <c r="F673" s="104" t="s">
        <v>636</v>
      </c>
      <c r="G673" s="105">
        <v>40</v>
      </c>
      <c r="H673" s="105"/>
      <c r="I673" s="105"/>
      <c r="J673" s="106">
        <v>46300</v>
      </c>
      <c r="K673" s="448">
        <v>116</v>
      </c>
      <c r="L673" s="105" t="s">
        <v>171</v>
      </c>
      <c r="M673" s="109">
        <v>0.96666666666666667</v>
      </c>
      <c r="N673" s="294"/>
      <c r="O673" s="487"/>
      <c r="P673" s="110" t="s">
        <v>39</v>
      </c>
      <c r="Q673" s="111">
        <v>46180</v>
      </c>
      <c r="R673" s="112">
        <v>2080</v>
      </c>
      <c r="S673" s="112">
        <v>31200</v>
      </c>
      <c r="T673" s="116">
        <v>312</v>
      </c>
      <c r="U673" s="110">
        <v>7078</v>
      </c>
      <c r="V673" s="110" t="s">
        <v>36</v>
      </c>
      <c r="W673" s="110">
        <v>120</v>
      </c>
      <c r="X673" s="280" t="s">
        <v>37</v>
      </c>
      <c r="Y673" s="280" t="s">
        <v>37</v>
      </c>
      <c r="Z673" s="280" t="s">
        <v>38</v>
      </c>
      <c r="AA673" s="280" t="s">
        <v>38</v>
      </c>
      <c r="AB673" s="280" t="s">
        <v>38</v>
      </c>
      <c r="AC673" s="280" t="s">
        <v>37</v>
      </c>
      <c r="AD673" s="281">
        <v>46270</v>
      </c>
      <c r="AE673" s="280" t="s">
        <v>39</v>
      </c>
    </row>
    <row r="674" spans="1:31">
      <c r="A674" s="3" t="s">
        <v>39</v>
      </c>
      <c r="B674" s="3">
        <v>21</v>
      </c>
      <c r="C674" s="3">
        <v>10</v>
      </c>
      <c r="D674" s="290" t="s">
        <v>2569</v>
      </c>
      <c r="E674" s="303" t="s">
        <v>635</v>
      </c>
      <c r="F674" s="104" t="s">
        <v>636</v>
      </c>
      <c r="G674" s="105">
        <v>38</v>
      </c>
      <c r="H674" s="105"/>
      <c r="I674" s="105"/>
      <c r="J674" s="106">
        <v>46300</v>
      </c>
      <c r="K674" s="448">
        <v>116</v>
      </c>
      <c r="L674" s="105" t="s">
        <v>171</v>
      </c>
      <c r="M674" s="109">
        <v>0.96666666666666667</v>
      </c>
      <c r="N674" s="294"/>
      <c r="O674" s="292"/>
      <c r="P674" s="110" t="s">
        <v>39</v>
      </c>
      <c r="Q674" s="111">
        <v>46180</v>
      </c>
      <c r="R674" s="112">
        <v>1976</v>
      </c>
      <c r="S674" s="112">
        <v>29640</v>
      </c>
      <c r="T674" s="116">
        <v>296.39999999999998</v>
      </c>
      <c r="U674" s="110">
        <v>7078</v>
      </c>
      <c r="V674" s="110" t="s">
        <v>36</v>
      </c>
      <c r="W674" s="110">
        <v>120</v>
      </c>
      <c r="X674" s="280" t="s">
        <v>37</v>
      </c>
      <c r="Y674" s="280" t="s">
        <v>37</v>
      </c>
      <c r="Z674" s="280" t="s">
        <v>38</v>
      </c>
      <c r="AA674" s="280" t="s">
        <v>38</v>
      </c>
      <c r="AB674" s="280" t="s">
        <v>38</v>
      </c>
      <c r="AC674" s="280" t="s">
        <v>37</v>
      </c>
      <c r="AD674" s="281">
        <v>46270</v>
      </c>
      <c r="AE674" s="280" t="s">
        <v>39</v>
      </c>
    </row>
    <row r="675" spans="1:31">
      <c r="A675" s="3" t="s">
        <v>39</v>
      </c>
      <c r="B675" s="3">
        <v>22</v>
      </c>
      <c r="C675" s="3">
        <v>10</v>
      </c>
      <c r="D675" s="290" t="s">
        <v>2570</v>
      </c>
      <c r="E675" s="494" t="s">
        <v>635</v>
      </c>
      <c r="F675" s="104" t="s">
        <v>636</v>
      </c>
      <c r="G675" s="105">
        <v>28</v>
      </c>
      <c r="H675" s="105"/>
      <c r="I675" s="105"/>
      <c r="J675" s="106">
        <v>46300</v>
      </c>
      <c r="K675" s="448">
        <v>116</v>
      </c>
      <c r="L675" s="105" t="s">
        <v>171</v>
      </c>
      <c r="M675" s="109">
        <v>0.96666666666666667</v>
      </c>
      <c r="N675" s="343"/>
      <c r="O675" s="292"/>
      <c r="P675" s="110" t="s">
        <v>39</v>
      </c>
      <c r="Q675" s="111">
        <v>46180</v>
      </c>
      <c r="R675" s="112">
        <v>1456</v>
      </c>
      <c r="S675" s="112">
        <v>21840</v>
      </c>
      <c r="T675" s="116">
        <v>218.4</v>
      </c>
      <c r="U675" s="110">
        <v>7078</v>
      </c>
      <c r="V675" s="110" t="s">
        <v>36</v>
      </c>
      <c r="W675" s="110">
        <v>120</v>
      </c>
      <c r="X675" s="280" t="s">
        <v>37</v>
      </c>
      <c r="Y675" s="280" t="s">
        <v>37</v>
      </c>
      <c r="Z675" s="280" t="s">
        <v>38</v>
      </c>
      <c r="AA675" s="280" t="s">
        <v>38</v>
      </c>
      <c r="AB675" s="280" t="s">
        <v>38</v>
      </c>
      <c r="AC675" s="280" t="s">
        <v>37</v>
      </c>
      <c r="AD675" s="281">
        <v>46270</v>
      </c>
      <c r="AE675" s="280" t="s">
        <v>39</v>
      </c>
    </row>
    <row r="676" spans="1:31">
      <c r="A676" s="3" t="s">
        <v>39</v>
      </c>
      <c r="B676" s="3">
        <v>23</v>
      </c>
      <c r="C676" s="3">
        <v>10</v>
      </c>
      <c r="D676" s="290" t="s">
        <v>2830</v>
      </c>
      <c r="E676" s="514" t="s">
        <v>635</v>
      </c>
      <c r="F676" s="104" t="s">
        <v>636</v>
      </c>
      <c r="G676" s="515">
        <v>4</v>
      </c>
      <c r="H676" s="515"/>
      <c r="I676" s="515"/>
      <c r="J676" s="516">
        <v>46301</v>
      </c>
      <c r="K676" s="448">
        <v>117</v>
      </c>
      <c r="L676" s="105" t="s">
        <v>171</v>
      </c>
      <c r="M676" s="109">
        <v>0.97499999999999998</v>
      </c>
      <c r="N676" s="343"/>
      <c r="O676" s="495"/>
      <c r="P676" s="110" t="s">
        <v>39</v>
      </c>
      <c r="Q676" s="111">
        <v>46181</v>
      </c>
      <c r="R676" s="112">
        <v>208</v>
      </c>
      <c r="S676" s="112">
        <v>3120</v>
      </c>
      <c r="T676" s="116">
        <v>31.2</v>
      </c>
      <c r="U676" s="110">
        <v>7078</v>
      </c>
      <c r="V676" s="110" t="s">
        <v>36</v>
      </c>
      <c r="W676" s="110">
        <v>120</v>
      </c>
      <c r="X676" s="280" t="s">
        <v>37</v>
      </c>
      <c r="Y676" s="280" t="s">
        <v>37</v>
      </c>
      <c r="Z676" s="280" t="s">
        <v>38</v>
      </c>
      <c r="AA676" s="280" t="s">
        <v>38</v>
      </c>
      <c r="AB676" s="280" t="s">
        <v>38</v>
      </c>
      <c r="AC676" s="280" t="s">
        <v>37</v>
      </c>
      <c r="AD676" s="281">
        <v>46271</v>
      </c>
      <c r="AE676" s="280" t="s">
        <v>39</v>
      </c>
    </row>
    <row r="677" spans="1:31">
      <c r="A677" s="3" t="s">
        <v>39</v>
      </c>
      <c r="B677" s="3">
        <v>24</v>
      </c>
      <c r="C677" s="3">
        <v>10</v>
      </c>
      <c r="D677" s="290" t="s">
        <v>2508</v>
      </c>
      <c r="E677" s="514" t="s">
        <v>635</v>
      </c>
      <c r="F677" s="104" t="s">
        <v>636</v>
      </c>
      <c r="G677" s="515">
        <v>2</v>
      </c>
      <c r="H677" s="515"/>
      <c r="I677" s="515"/>
      <c r="J677" s="516">
        <v>46301</v>
      </c>
      <c r="K677" s="448">
        <v>117</v>
      </c>
      <c r="L677" s="105" t="s">
        <v>171</v>
      </c>
      <c r="M677" s="109">
        <v>0.97499999999999998</v>
      </c>
      <c r="N677" s="343"/>
      <c r="O677" s="495"/>
      <c r="P677" s="110" t="s">
        <v>39</v>
      </c>
      <c r="Q677" s="111">
        <v>46181</v>
      </c>
      <c r="R677" s="112">
        <v>104</v>
      </c>
      <c r="S677" s="112">
        <v>1560</v>
      </c>
      <c r="T677" s="116">
        <v>15.6</v>
      </c>
      <c r="U677" s="110">
        <v>7078</v>
      </c>
      <c r="V677" s="110" t="s">
        <v>36</v>
      </c>
      <c r="W677" s="110">
        <v>120</v>
      </c>
      <c r="X677" s="280" t="s">
        <v>37</v>
      </c>
      <c r="Y677" s="280" t="s">
        <v>37</v>
      </c>
      <c r="Z677" s="280" t="s">
        <v>38</v>
      </c>
      <c r="AA677" s="280" t="s">
        <v>38</v>
      </c>
      <c r="AB677" s="280" t="s">
        <v>38</v>
      </c>
      <c r="AC677" s="280" t="s">
        <v>37</v>
      </c>
      <c r="AD677" s="281">
        <v>46271</v>
      </c>
      <c r="AE677" s="280" t="s">
        <v>39</v>
      </c>
    </row>
    <row r="678" spans="1:31">
      <c r="A678" s="3" t="s">
        <v>39</v>
      </c>
      <c r="B678" s="3">
        <v>25</v>
      </c>
      <c r="C678" s="3">
        <v>10</v>
      </c>
      <c r="D678" s="290" t="s">
        <v>2509</v>
      </c>
      <c r="E678" s="514" t="s">
        <v>635</v>
      </c>
      <c r="F678" s="104" t="s">
        <v>636</v>
      </c>
      <c r="G678" s="515">
        <v>4</v>
      </c>
      <c r="H678" s="515"/>
      <c r="I678" s="515"/>
      <c r="J678" s="516">
        <v>46301</v>
      </c>
      <c r="K678" s="448">
        <v>117</v>
      </c>
      <c r="L678" s="105" t="s">
        <v>171</v>
      </c>
      <c r="M678" s="109">
        <v>0.97499999999999998</v>
      </c>
      <c r="N678" s="343"/>
      <c r="O678" s="460"/>
      <c r="P678" s="110" t="s">
        <v>39</v>
      </c>
      <c r="Q678" s="111">
        <v>46181</v>
      </c>
      <c r="R678" s="112">
        <v>208</v>
      </c>
      <c r="S678" s="112">
        <v>3120</v>
      </c>
      <c r="T678" s="116">
        <v>31.2</v>
      </c>
      <c r="U678" s="110">
        <v>7078</v>
      </c>
      <c r="V678" s="110" t="s">
        <v>36</v>
      </c>
      <c r="W678" s="110">
        <v>120</v>
      </c>
      <c r="X678" s="280" t="s">
        <v>37</v>
      </c>
      <c r="Y678" s="280" t="s">
        <v>37</v>
      </c>
      <c r="Z678" s="280" t="s">
        <v>38</v>
      </c>
      <c r="AA678" s="280" t="s">
        <v>38</v>
      </c>
      <c r="AB678" s="280" t="s">
        <v>38</v>
      </c>
      <c r="AC678" s="280" t="s">
        <v>37</v>
      </c>
      <c r="AD678" s="281">
        <v>46271</v>
      </c>
      <c r="AE678" s="280" t="s">
        <v>39</v>
      </c>
    </row>
    <row r="679" spans="1:31">
      <c r="A679" s="3" t="s">
        <v>39</v>
      </c>
      <c r="B679" s="3">
        <v>26</v>
      </c>
      <c r="C679" s="3">
        <v>10</v>
      </c>
      <c r="D679" s="290" t="s">
        <v>2522</v>
      </c>
      <c r="E679" s="494" t="s">
        <v>635</v>
      </c>
      <c r="F679" s="104" t="s">
        <v>636</v>
      </c>
      <c r="G679" s="105">
        <v>18</v>
      </c>
      <c r="H679" s="105"/>
      <c r="I679" s="105"/>
      <c r="J679" s="106">
        <v>46301</v>
      </c>
      <c r="K679" s="448">
        <v>117</v>
      </c>
      <c r="L679" s="105" t="s">
        <v>171</v>
      </c>
      <c r="M679" s="109">
        <v>0.97499999999999998</v>
      </c>
      <c r="N679" s="294"/>
      <c r="O679" s="292"/>
      <c r="P679" s="110" t="s">
        <v>39</v>
      </c>
      <c r="Q679" s="111">
        <v>46181</v>
      </c>
      <c r="R679" s="112">
        <v>936</v>
      </c>
      <c r="S679" s="112">
        <v>14040</v>
      </c>
      <c r="T679" s="116">
        <v>140.4</v>
      </c>
      <c r="U679" s="110">
        <v>7078</v>
      </c>
      <c r="V679" s="110" t="s">
        <v>36</v>
      </c>
      <c r="W679" s="110">
        <v>120</v>
      </c>
      <c r="X679" s="280" t="s">
        <v>37</v>
      </c>
      <c r="Y679" s="280" t="s">
        <v>37</v>
      </c>
      <c r="Z679" s="280" t="s">
        <v>38</v>
      </c>
      <c r="AA679" s="280" t="s">
        <v>38</v>
      </c>
      <c r="AB679" s="280" t="s">
        <v>38</v>
      </c>
      <c r="AC679" s="280" t="s">
        <v>37</v>
      </c>
      <c r="AD679" s="281">
        <v>46271</v>
      </c>
      <c r="AE679" s="280" t="s">
        <v>39</v>
      </c>
    </row>
    <row r="680" spans="1:31">
      <c r="A680" s="3" t="s">
        <v>39</v>
      </c>
      <c r="B680" s="3">
        <v>27</v>
      </c>
      <c r="C680" s="3">
        <v>10</v>
      </c>
      <c r="D680" s="290" t="s">
        <v>2568</v>
      </c>
      <c r="E680" s="303" t="s">
        <v>635</v>
      </c>
      <c r="F680" s="104" t="s">
        <v>636</v>
      </c>
      <c r="G680" s="105">
        <v>10</v>
      </c>
      <c r="H680" s="105"/>
      <c r="I680" s="105"/>
      <c r="J680" s="106">
        <v>46301</v>
      </c>
      <c r="K680" s="448">
        <v>117</v>
      </c>
      <c r="L680" s="105" t="s">
        <v>171</v>
      </c>
      <c r="M680" s="109">
        <v>0.97499999999999998</v>
      </c>
      <c r="N680" s="343"/>
      <c r="O680" s="292"/>
      <c r="P680" s="110" t="s">
        <v>39</v>
      </c>
      <c r="Q680" s="111">
        <v>46181</v>
      </c>
      <c r="R680" s="112">
        <v>520</v>
      </c>
      <c r="S680" s="112">
        <v>7800</v>
      </c>
      <c r="T680" s="116">
        <v>78</v>
      </c>
      <c r="U680" s="110">
        <v>7078</v>
      </c>
      <c r="V680" s="110" t="s">
        <v>36</v>
      </c>
      <c r="W680" s="110">
        <v>120</v>
      </c>
      <c r="X680" s="280" t="s">
        <v>37</v>
      </c>
      <c r="Y680" s="280" t="s">
        <v>37</v>
      </c>
      <c r="Z680" s="280" t="s">
        <v>38</v>
      </c>
      <c r="AA680" s="280" t="s">
        <v>38</v>
      </c>
      <c r="AB680" s="280" t="s">
        <v>38</v>
      </c>
      <c r="AC680" s="280" t="s">
        <v>37</v>
      </c>
      <c r="AD680" s="281">
        <v>46271</v>
      </c>
      <c r="AE680" s="280" t="s">
        <v>39</v>
      </c>
    </row>
    <row r="681" spans="1:31">
      <c r="A681" s="3">
        <v>1</v>
      </c>
      <c r="B681" s="3">
        <v>1</v>
      </c>
      <c r="C681" s="3">
        <v>10</v>
      </c>
      <c r="D681" s="290" t="s">
        <v>2643</v>
      </c>
      <c r="E681" s="304" t="s">
        <v>650</v>
      </c>
      <c r="F681" s="104" t="s">
        <v>651</v>
      </c>
      <c r="G681" s="105">
        <v>40</v>
      </c>
      <c r="H681" s="105"/>
      <c r="I681" s="105"/>
      <c r="J681" s="106">
        <v>46307</v>
      </c>
      <c r="K681" s="448">
        <v>123</v>
      </c>
      <c r="L681" s="105" t="s">
        <v>33</v>
      </c>
      <c r="M681" s="109">
        <v>0.68333333333333335</v>
      </c>
      <c r="N681" s="308" t="s">
        <v>2819</v>
      </c>
      <c r="O681" s="292"/>
      <c r="P681" s="110" t="s">
        <v>39</v>
      </c>
      <c r="Q681" s="111">
        <v>46127</v>
      </c>
      <c r="R681" s="112">
        <v>24000</v>
      </c>
      <c r="S681" s="112">
        <v>144000</v>
      </c>
      <c r="T681" s="116">
        <v>387.36</v>
      </c>
      <c r="U681" s="110">
        <v>7584</v>
      </c>
      <c r="V681" s="110" t="s">
        <v>42</v>
      </c>
      <c r="W681" s="110">
        <v>180</v>
      </c>
      <c r="X681" s="280" t="s">
        <v>37</v>
      </c>
      <c r="Y681" s="280" t="s">
        <v>37</v>
      </c>
      <c r="Z681" s="280" t="s">
        <v>37</v>
      </c>
      <c r="AA681" s="280" t="s">
        <v>38</v>
      </c>
      <c r="AB681" s="280" t="s">
        <v>38</v>
      </c>
      <c r="AC681" s="280" t="s">
        <v>37</v>
      </c>
      <c r="AD681" s="281">
        <v>46277</v>
      </c>
      <c r="AE681" s="280" t="s">
        <v>39</v>
      </c>
    </row>
    <row r="682" spans="1:31">
      <c r="A682" s="3">
        <v>1</v>
      </c>
      <c r="B682" s="3">
        <v>2</v>
      </c>
      <c r="C682" s="3">
        <v>10</v>
      </c>
      <c r="D682" s="290" t="s">
        <v>195</v>
      </c>
      <c r="E682" s="337" t="s">
        <v>650</v>
      </c>
      <c r="F682" s="104" t="s">
        <v>651</v>
      </c>
      <c r="G682" s="105">
        <v>16</v>
      </c>
      <c r="H682" s="105"/>
      <c r="I682" s="105"/>
      <c r="J682" s="106">
        <v>46313</v>
      </c>
      <c r="K682" s="448">
        <v>129</v>
      </c>
      <c r="L682" s="105" t="s">
        <v>33</v>
      </c>
      <c r="M682" s="109">
        <v>0.71666666666666667</v>
      </c>
      <c r="N682" s="308"/>
      <c r="O682" s="292"/>
      <c r="P682" s="110" t="s">
        <v>39</v>
      </c>
      <c r="Q682" s="111">
        <v>46133</v>
      </c>
      <c r="R682" s="112">
        <v>9600</v>
      </c>
      <c r="S682" s="112">
        <v>57600</v>
      </c>
      <c r="T682" s="116">
        <v>154.94399999999999</v>
      </c>
      <c r="U682" s="110">
        <v>7584</v>
      </c>
      <c r="V682" s="110" t="s">
        <v>42</v>
      </c>
      <c r="W682" s="110">
        <v>180</v>
      </c>
      <c r="X682" s="280" t="s">
        <v>37</v>
      </c>
      <c r="Y682" s="280" t="s">
        <v>37</v>
      </c>
      <c r="Z682" s="280" t="s">
        <v>38</v>
      </c>
      <c r="AA682" s="280" t="s">
        <v>38</v>
      </c>
      <c r="AB682" s="280" t="s">
        <v>38</v>
      </c>
      <c r="AC682" s="280" t="s">
        <v>37</v>
      </c>
      <c r="AD682" s="281">
        <v>46283</v>
      </c>
      <c r="AE682" s="280" t="s">
        <v>39</v>
      </c>
    </row>
    <row r="683" spans="1:31">
      <c r="A683" s="3">
        <v>1</v>
      </c>
      <c r="B683" s="3">
        <v>1</v>
      </c>
      <c r="C683" s="3">
        <v>20</v>
      </c>
      <c r="D683" s="290" t="s">
        <v>213</v>
      </c>
      <c r="E683" s="303" t="s">
        <v>654</v>
      </c>
      <c r="F683" s="104" t="s">
        <v>655</v>
      </c>
      <c r="G683" s="105">
        <v>5</v>
      </c>
      <c r="H683" s="105">
        <v>216</v>
      </c>
      <c r="I683" s="105"/>
      <c r="J683" s="106">
        <v>46351</v>
      </c>
      <c r="K683" s="448">
        <v>167</v>
      </c>
      <c r="L683" s="105" t="s">
        <v>33</v>
      </c>
      <c r="M683" s="109">
        <v>0.92777777777777781</v>
      </c>
      <c r="N683" s="294"/>
      <c r="O683" s="292" t="s">
        <v>34</v>
      </c>
      <c r="P683" s="110" t="s">
        <v>35</v>
      </c>
      <c r="Q683" s="111">
        <v>46171</v>
      </c>
      <c r="R683" s="112">
        <v>1896</v>
      </c>
      <c r="S683" s="112">
        <v>11376</v>
      </c>
      <c r="T683" s="116">
        <v>37.540799999999997</v>
      </c>
      <c r="U683" s="110">
        <v>7596</v>
      </c>
      <c r="V683" s="110" t="s">
        <v>247</v>
      </c>
      <c r="W683" s="110">
        <v>180</v>
      </c>
      <c r="X683" s="280" t="s">
        <v>37</v>
      </c>
      <c r="Y683" s="280" t="s">
        <v>37</v>
      </c>
      <c r="Z683" s="280" t="s">
        <v>38</v>
      </c>
      <c r="AA683" s="280" t="s">
        <v>38</v>
      </c>
      <c r="AB683" s="280" t="s">
        <v>38</v>
      </c>
      <c r="AC683" s="280" t="s">
        <v>37</v>
      </c>
      <c r="AD683" s="281">
        <v>46321</v>
      </c>
      <c r="AE683" s="280" t="s">
        <v>39</v>
      </c>
    </row>
    <row r="684" spans="1:31">
      <c r="A684" s="3">
        <v>1</v>
      </c>
      <c r="B684" s="3">
        <v>1</v>
      </c>
      <c r="C684" s="3">
        <v>20</v>
      </c>
      <c r="D684" s="290" t="s">
        <v>2798</v>
      </c>
      <c r="E684" s="328" t="s">
        <v>656</v>
      </c>
      <c r="F684" s="104" t="s">
        <v>657</v>
      </c>
      <c r="G684" s="105">
        <v>4</v>
      </c>
      <c r="H684" s="105"/>
      <c r="I684" s="105"/>
      <c r="J684" s="106">
        <v>46342</v>
      </c>
      <c r="K684" s="448">
        <v>158</v>
      </c>
      <c r="L684" s="105" t="s">
        <v>33</v>
      </c>
      <c r="M684" s="109">
        <v>0.87777777777777777</v>
      </c>
      <c r="N684" s="343"/>
      <c r="O684" s="292" t="s">
        <v>34</v>
      </c>
      <c r="P684" s="110" t="s">
        <v>35</v>
      </c>
      <c r="Q684" s="111">
        <v>46162</v>
      </c>
      <c r="R684" s="112">
        <v>2016</v>
      </c>
      <c r="S684" s="112">
        <v>8064</v>
      </c>
      <c r="T684" s="116">
        <v>26.6112</v>
      </c>
      <c r="U684" s="110">
        <v>7599</v>
      </c>
      <c r="V684" s="110" t="s">
        <v>247</v>
      </c>
      <c r="W684" s="110">
        <v>180</v>
      </c>
      <c r="X684" s="280" t="s">
        <v>37</v>
      </c>
      <c r="Y684" s="280" t="s">
        <v>37</v>
      </c>
      <c r="Z684" s="280" t="s">
        <v>38</v>
      </c>
      <c r="AA684" s="280" t="s">
        <v>38</v>
      </c>
      <c r="AB684" s="280" t="s">
        <v>38</v>
      </c>
      <c r="AC684" s="280" t="s">
        <v>37</v>
      </c>
      <c r="AD684" s="281">
        <v>46312</v>
      </c>
      <c r="AE684" s="280" t="s">
        <v>39</v>
      </c>
    </row>
    <row r="685" spans="1:31">
      <c r="A685" s="3">
        <v>1</v>
      </c>
      <c r="B685" s="3">
        <v>1</v>
      </c>
      <c r="C685" s="3">
        <v>20</v>
      </c>
      <c r="D685" s="290" t="s">
        <v>2717</v>
      </c>
      <c r="E685" s="310" t="s">
        <v>1110</v>
      </c>
      <c r="F685" s="104" t="s">
        <v>1109</v>
      </c>
      <c r="G685" s="105">
        <v>1</v>
      </c>
      <c r="H685" s="105"/>
      <c r="I685" s="105"/>
      <c r="J685" s="106">
        <v>46316</v>
      </c>
      <c r="K685" s="448">
        <v>132</v>
      </c>
      <c r="L685" s="105" t="s">
        <v>33</v>
      </c>
      <c r="M685" s="109">
        <v>0.73333333333333328</v>
      </c>
      <c r="N685" s="343" t="s">
        <v>54</v>
      </c>
      <c r="O685" s="292" t="s">
        <v>34</v>
      </c>
      <c r="P685" s="110" t="s">
        <v>35</v>
      </c>
      <c r="Q685" s="111">
        <v>46136</v>
      </c>
      <c r="R685" s="112">
        <v>504</v>
      </c>
      <c r="S685" s="112">
        <v>2016</v>
      </c>
      <c r="T685" s="116">
        <v>6.6528</v>
      </c>
      <c r="U685" s="110">
        <v>7603</v>
      </c>
      <c r="V685" s="110" t="s">
        <v>247</v>
      </c>
      <c r="W685" s="110">
        <v>180</v>
      </c>
      <c r="X685" s="280" t="s">
        <v>37</v>
      </c>
      <c r="Y685" s="280" t="s">
        <v>37</v>
      </c>
      <c r="Z685" s="280" t="s">
        <v>38</v>
      </c>
      <c r="AA685" s="280" t="s">
        <v>38</v>
      </c>
      <c r="AB685" s="280" t="s">
        <v>38</v>
      </c>
      <c r="AC685" s="280" t="s">
        <v>37</v>
      </c>
      <c r="AD685" s="281">
        <v>46286</v>
      </c>
      <c r="AE685" s="280" t="s">
        <v>39</v>
      </c>
    </row>
    <row r="686" spans="1:31">
      <c r="A686" s="3">
        <v>1</v>
      </c>
      <c r="B686" s="3">
        <v>1</v>
      </c>
      <c r="C686" s="3">
        <v>20</v>
      </c>
      <c r="D686" s="290" t="s">
        <v>2798</v>
      </c>
      <c r="E686" s="494" t="s">
        <v>1148</v>
      </c>
      <c r="F686" s="104" t="s">
        <v>659</v>
      </c>
      <c r="G686" s="105">
        <v>1</v>
      </c>
      <c r="H686" s="105"/>
      <c r="I686" s="105"/>
      <c r="J686" s="106">
        <v>46323</v>
      </c>
      <c r="K686" s="448">
        <v>139</v>
      </c>
      <c r="L686" s="105" t="s">
        <v>33</v>
      </c>
      <c r="M686" s="109">
        <v>0.77222222222222225</v>
      </c>
      <c r="N686" s="343"/>
      <c r="O686" s="292" t="s">
        <v>34</v>
      </c>
      <c r="P686" s="110" t="s">
        <v>35</v>
      </c>
      <c r="Q686" s="111">
        <v>46143</v>
      </c>
      <c r="R686" s="112">
        <v>360</v>
      </c>
      <c r="S686" s="112">
        <v>1440</v>
      </c>
      <c r="T686" s="116">
        <v>4.7519999999999998</v>
      </c>
      <c r="U686" s="110">
        <v>7605</v>
      </c>
      <c r="V686" s="110" t="s">
        <v>247</v>
      </c>
      <c r="W686" s="110">
        <v>180</v>
      </c>
      <c r="X686" s="280" t="s">
        <v>37</v>
      </c>
      <c r="Y686" s="280" t="s">
        <v>37</v>
      </c>
      <c r="Z686" s="280" t="s">
        <v>38</v>
      </c>
      <c r="AA686" s="280" t="s">
        <v>38</v>
      </c>
      <c r="AB686" s="280" t="s">
        <v>38</v>
      </c>
      <c r="AC686" s="280" t="s">
        <v>37</v>
      </c>
      <c r="AD686" s="281">
        <v>46293</v>
      </c>
      <c r="AE686" s="280" t="s">
        <v>39</v>
      </c>
    </row>
    <row r="687" spans="1:31">
      <c r="A687" s="3">
        <v>1</v>
      </c>
      <c r="B687" s="3">
        <v>1</v>
      </c>
      <c r="C687" s="3">
        <v>20</v>
      </c>
      <c r="D687" s="290" t="s">
        <v>2529</v>
      </c>
      <c r="E687" s="303" t="s">
        <v>661</v>
      </c>
      <c r="F687" s="104" t="s">
        <v>662</v>
      </c>
      <c r="G687" s="105">
        <v>2</v>
      </c>
      <c r="H687" s="105"/>
      <c r="I687" s="105"/>
      <c r="J687" s="106">
        <v>46424</v>
      </c>
      <c r="K687" s="448">
        <v>240</v>
      </c>
      <c r="L687" s="105" t="s">
        <v>33</v>
      </c>
      <c r="M687" s="109">
        <v>0.88888888888888884</v>
      </c>
      <c r="N687" s="343"/>
      <c r="O687" s="292" t="s">
        <v>34</v>
      </c>
      <c r="P687" s="110" t="s">
        <v>35</v>
      </c>
      <c r="Q687" s="111">
        <v>46154</v>
      </c>
      <c r="R687" s="112">
        <v>300</v>
      </c>
      <c r="S687" s="112">
        <v>7200</v>
      </c>
      <c r="T687" s="116">
        <v>19.367999999999999</v>
      </c>
      <c r="U687" s="110">
        <v>7993</v>
      </c>
      <c r="V687" s="110" t="s">
        <v>42</v>
      </c>
      <c r="W687" s="110">
        <v>270</v>
      </c>
      <c r="X687" s="280" t="s">
        <v>37</v>
      </c>
      <c r="Y687" s="280" t="s">
        <v>37</v>
      </c>
      <c r="Z687" s="280" t="s">
        <v>38</v>
      </c>
      <c r="AA687" s="280" t="s">
        <v>38</v>
      </c>
      <c r="AB687" s="280" t="s">
        <v>38</v>
      </c>
      <c r="AC687" s="280" t="s">
        <v>37</v>
      </c>
      <c r="AD687" s="281">
        <v>46394</v>
      </c>
      <c r="AE687" s="280" t="s">
        <v>39</v>
      </c>
    </row>
    <row r="688" spans="1:31">
      <c r="A688" s="3">
        <v>1</v>
      </c>
      <c r="B688" s="3">
        <v>2</v>
      </c>
      <c r="C688" s="3">
        <v>10</v>
      </c>
      <c r="D688" s="290" t="s">
        <v>2691</v>
      </c>
      <c r="E688" s="472" t="s">
        <v>661</v>
      </c>
      <c r="F688" s="104" t="s">
        <v>662</v>
      </c>
      <c r="G688" s="105">
        <v>40</v>
      </c>
      <c r="H688" s="105"/>
      <c r="I688" s="105"/>
      <c r="J688" s="106">
        <v>46424</v>
      </c>
      <c r="K688" s="448">
        <v>240</v>
      </c>
      <c r="L688" s="105" t="s">
        <v>33</v>
      </c>
      <c r="M688" s="109">
        <v>0.88888888888888884</v>
      </c>
      <c r="N688" s="308"/>
      <c r="O688" s="473"/>
      <c r="P688" s="110" t="s">
        <v>39</v>
      </c>
      <c r="Q688" s="111">
        <v>46154</v>
      </c>
      <c r="R688" s="112">
        <v>6000</v>
      </c>
      <c r="S688" s="112">
        <v>144000</v>
      </c>
      <c r="T688" s="116">
        <v>387.36</v>
      </c>
      <c r="U688" s="110">
        <v>7993</v>
      </c>
      <c r="V688" s="110" t="s">
        <v>42</v>
      </c>
      <c r="W688" s="110">
        <v>270</v>
      </c>
      <c r="X688" s="280" t="s">
        <v>37</v>
      </c>
      <c r="Y688" s="280" t="s">
        <v>37</v>
      </c>
      <c r="Z688" s="280" t="s">
        <v>38</v>
      </c>
      <c r="AA688" s="280" t="s">
        <v>38</v>
      </c>
      <c r="AB688" s="280" t="s">
        <v>38</v>
      </c>
      <c r="AC688" s="280" t="s">
        <v>37</v>
      </c>
      <c r="AD688" s="281">
        <v>46394</v>
      </c>
      <c r="AE688" s="280" t="s">
        <v>39</v>
      </c>
    </row>
    <row r="689" spans="1:31">
      <c r="A689" s="3" t="s">
        <v>39</v>
      </c>
      <c r="B689" s="3">
        <v>3</v>
      </c>
      <c r="C689" s="3">
        <v>10</v>
      </c>
      <c r="D689" s="290" t="s">
        <v>2692</v>
      </c>
      <c r="E689" s="344" t="s">
        <v>661</v>
      </c>
      <c r="F689" s="104" t="s">
        <v>662</v>
      </c>
      <c r="G689" s="105">
        <v>36</v>
      </c>
      <c r="H689" s="105"/>
      <c r="I689" s="105"/>
      <c r="J689" s="106">
        <v>46424</v>
      </c>
      <c r="K689" s="448">
        <v>240</v>
      </c>
      <c r="L689" s="105" t="s">
        <v>33</v>
      </c>
      <c r="M689" s="109">
        <v>0.88888888888888884</v>
      </c>
      <c r="N689" s="308"/>
      <c r="O689" s="466"/>
      <c r="P689" s="110" t="s">
        <v>39</v>
      </c>
      <c r="Q689" s="111">
        <v>46154</v>
      </c>
      <c r="R689" s="112">
        <v>5400</v>
      </c>
      <c r="S689" s="112">
        <v>129600</v>
      </c>
      <c r="T689" s="116">
        <v>348.62400000000002</v>
      </c>
      <c r="U689" s="110">
        <v>7993</v>
      </c>
      <c r="V689" s="110" t="s">
        <v>42</v>
      </c>
      <c r="W689" s="110">
        <v>270</v>
      </c>
      <c r="X689" s="280" t="s">
        <v>37</v>
      </c>
      <c r="Y689" s="280" t="s">
        <v>37</v>
      </c>
      <c r="Z689" s="280" t="s">
        <v>38</v>
      </c>
      <c r="AA689" s="280" t="s">
        <v>38</v>
      </c>
      <c r="AB689" s="280" t="s">
        <v>38</v>
      </c>
      <c r="AC689" s="280" t="s">
        <v>37</v>
      </c>
      <c r="AD689" s="281">
        <v>46394</v>
      </c>
      <c r="AE689" s="280" t="s">
        <v>39</v>
      </c>
    </row>
    <row r="690" spans="1:31">
      <c r="A690" s="3" t="s">
        <v>39</v>
      </c>
      <c r="B690" s="3">
        <v>4</v>
      </c>
      <c r="C690" s="3">
        <v>10</v>
      </c>
      <c r="D690" s="290" t="s">
        <v>2715</v>
      </c>
      <c r="E690" s="304" t="s">
        <v>661</v>
      </c>
      <c r="F690" s="104" t="s">
        <v>662</v>
      </c>
      <c r="G690" s="105">
        <v>36</v>
      </c>
      <c r="H690" s="105"/>
      <c r="I690" s="105"/>
      <c r="J690" s="106">
        <v>46424</v>
      </c>
      <c r="K690" s="448">
        <v>240</v>
      </c>
      <c r="L690" s="105" t="s">
        <v>33</v>
      </c>
      <c r="M690" s="109">
        <v>0.88888888888888884</v>
      </c>
      <c r="N690" s="308"/>
      <c r="O690" s="292"/>
      <c r="P690" s="110" t="s">
        <v>39</v>
      </c>
      <c r="Q690" s="111">
        <v>46154</v>
      </c>
      <c r="R690" s="112">
        <v>5400</v>
      </c>
      <c r="S690" s="112">
        <v>129600</v>
      </c>
      <c r="T690" s="116">
        <v>348.62400000000002</v>
      </c>
      <c r="U690" s="110">
        <v>7993</v>
      </c>
      <c r="V690" s="110" t="s">
        <v>42</v>
      </c>
      <c r="W690" s="110">
        <v>270</v>
      </c>
      <c r="X690" s="280" t="s">
        <v>37</v>
      </c>
      <c r="Y690" s="280" t="s">
        <v>37</v>
      </c>
      <c r="Z690" s="280" t="s">
        <v>38</v>
      </c>
      <c r="AA690" s="280" t="s">
        <v>38</v>
      </c>
      <c r="AB690" s="280" t="s">
        <v>38</v>
      </c>
      <c r="AC690" s="280" t="s">
        <v>37</v>
      </c>
      <c r="AD690" s="281">
        <v>46394</v>
      </c>
      <c r="AE690" s="280" t="s">
        <v>39</v>
      </c>
    </row>
    <row r="691" spans="1:31">
      <c r="A691" s="3" t="s">
        <v>39</v>
      </c>
      <c r="B691" s="3">
        <v>5</v>
      </c>
      <c r="C691" s="3">
        <v>10</v>
      </c>
      <c r="D691" s="290" t="s">
        <v>2693</v>
      </c>
      <c r="E691" s="304" t="s">
        <v>661</v>
      </c>
      <c r="F691" s="104" t="s">
        <v>662</v>
      </c>
      <c r="G691" s="105">
        <v>36</v>
      </c>
      <c r="H691" s="105"/>
      <c r="I691" s="105"/>
      <c r="J691" s="106">
        <v>46424</v>
      </c>
      <c r="K691" s="448">
        <v>240</v>
      </c>
      <c r="L691" s="105" t="s">
        <v>33</v>
      </c>
      <c r="M691" s="109">
        <v>0.88888888888888884</v>
      </c>
      <c r="N691" s="308" t="s">
        <v>2835</v>
      </c>
      <c r="O691" s="292"/>
      <c r="P691" s="110" t="s">
        <v>39</v>
      </c>
      <c r="Q691" s="111">
        <v>46154</v>
      </c>
      <c r="R691" s="112">
        <v>5400</v>
      </c>
      <c r="S691" s="112">
        <v>129600</v>
      </c>
      <c r="T691" s="116">
        <v>348.62400000000002</v>
      </c>
      <c r="U691" s="110">
        <v>7993</v>
      </c>
      <c r="V691" s="110" t="s">
        <v>42</v>
      </c>
      <c r="W691" s="110">
        <v>270</v>
      </c>
      <c r="X691" s="280" t="s">
        <v>37</v>
      </c>
      <c r="Y691" s="280" t="s">
        <v>37</v>
      </c>
      <c r="Z691" s="280" t="s">
        <v>38</v>
      </c>
      <c r="AA691" s="280" t="s">
        <v>38</v>
      </c>
      <c r="AB691" s="280" t="s">
        <v>38</v>
      </c>
      <c r="AC691" s="280" t="s">
        <v>37</v>
      </c>
      <c r="AD691" s="281">
        <v>46394</v>
      </c>
      <c r="AE691" s="280" t="s">
        <v>39</v>
      </c>
    </row>
    <row r="692" spans="1:31">
      <c r="A692" s="3" t="s">
        <v>39</v>
      </c>
      <c r="B692" s="3">
        <v>6</v>
      </c>
      <c r="C692" s="3">
        <v>10</v>
      </c>
      <c r="D692" s="290" t="s">
        <v>619</v>
      </c>
      <c r="E692" s="506" t="s">
        <v>661</v>
      </c>
      <c r="F692" s="104" t="s">
        <v>662</v>
      </c>
      <c r="G692" s="105">
        <v>53</v>
      </c>
      <c r="H692" s="105"/>
      <c r="I692" s="105"/>
      <c r="J692" s="106">
        <v>46451</v>
      </c>
      <c r="K692" s="448">
        <v>267</v>
      </c>
      <c r="L692" s="105" t="s">
        <v>33</v>
      </c>
      <c r="M692" s="109">
        <v>0.98888888888888893</v>
      </c>
      <c r="N692" s="294"/>
      <c r="O692" s="292"/>
      <c r="P692" s="110" t="s">
        <v>39</v>
      </c>
      <c r="Q692" s="111">
        <v>46181</v>
      </c>
      <c r="R692" s="112">
        <v>7950</v>
      </c>
      <c r="S692" s="112">
        <v>190800</v>
      </c>
      <c r="T692" s="116">
        <v>513.25199999999995</v>
      </c>
      <c r="U692" s="110">
        <v>7993</v>
      </c>
      <c r="V692" s="110" t="s">
        <v>42</v>
      </c>
      <c r="W692" s="110">
        <v>270</v>
      </c>
      <c r="X692" s="280" t="s">
        <v>37</v>
      </c>
      <c r="Y692" s="280" t="s">
        <v>37</v>
      </c>
      <c r="Z692" s="280" t="s">
        <v>38</v>
      </c>
      <c r="AA692" s="280" t="s">
        <v>38</v>
      </c>
      <c r="AB692" s="280" t="s">
        <v>38</v>
      </c>
      <c r="AC692" s="280" t="s">
        <v>37</v>
      </c>
      <c r="AD692" s="281">
        <v>46421</v>
      </c>
      <c r="AE692" s="280" t="s">
        <v>39</v>
      </c>
    </row>
    <row r="693" spans="1:31">
      <c r="A693" s="3" t="s">
        <v>39</v>
      </c>
      <c r="B693" s="3">
        <v>7</v>
      </c>
      <c r="C693" s="3">
        <v>10</v>
      </c>
      <c r="D693" s="290" t="s">
        <v>64</v>
      </c>
      <c r="E693" s="303" t="s">
        <v>661</v>
      </c>
      <c r="F693" s="104" t="s">
        <v>662</v>
      </c>
      <c r="G693" s="105">
        <v>58</v>
      </c>
      <c r="H693" s="105"/>
      <c r="I693" s="105"/>
      <c r="J693" s="106">
        <v>46451</v>
      </c>
      <c r="K693" s="448">
        <v>267</v>
      </c>
      <c r="L693" s="105" t="s">
        <v>33</v>
      </c>
      <c r="M693" s="109">
        <v>0.98888888888888893</v>
      </c>
      <c r="N693" s="294"/>
      <c r="O693" s="292"/>
      <c r="P693" s="110" t="s">
        <v>39</v>
      </c>
      <c r="Q693" s="111">
        <v>46181</v>
      </c>
      <c r="R693" s="112">
        <v>8700</v>
      </c>
      <c r="S693" s="112">
        <v>208800</v>
      </c>
      <c r="T693" s="116">
        <v>561.67200000000003</v>
      </c>
      <c r="U693" s="110">
        <v>7993</v>
      </c>
      <c r="V693" s="110" t="s">
        <v>42</v>
      </c>
      <c r="W693" s="110">
        <v>270</v>
      </c>
      <c r="X693" s="280" t="s">
        <v>37</v>
      </c>
      <c r="Y693" s="280" t="s">
        <v>37</v>
      </c>
      <c r="Z693" s="280" t="s">
        <v>38</v>
      </c>
      <c r="AA693" s="280" t="s">
        <v>38</v>
      </c>
      <c r="AB693" s="280" t="s">
        <v>38</v>
      </c>
      <c r="AC693" s="280" t="s">
        <v>37</v>
      </c>
      <c r="AD693" s="281">
        <v>46421</v>
      </c>
      <c r="AE693" s="280" t="s">
        <v>39</v>
      </c>
    </row>
    <row r="694" spans="1:31">
      <c r="A694" s="3" t="s">
        <v>39</v>
      </c>
      <c r="B694" s="3">
        <v>8</v>
      </c>
      <c r="C694" s="3">
        <v>10</v>
      </c>
      <c r="D694" s="290" t="s">
        <v>100</v>
      </c>
      <c r="E694" s="510" t="s">
        <v>661</v>
      </c>
      <c r="F694" s="104" t="s">
        <v>662</v>
      </c>
      <c r="G694" s="105">
        <v>47</v>
      </c>
      <c r="H694" s="105"/>
      <c r="I694" s="105"/>
      <c r="J694" s="272">
        <v>46452</v>
      </c>
      <c r="K694" s="448">
        <v>268</v>
      </c>
      <c r="L694" s="105" t="s">
        <v>33</v>
      </c>
      <c r="M694" s="109">
        <v>0.99259259259259258</v>
      </c>
      <c r="N694" s="294" t="s">
        <v>2819</v>
      </c>
      <c r="O694" s="292"/>
      <c r="P694" s="110" t="s">
        <v>39</v>
      </c>
      <c r="Q694" s="111">
        <v>46182</v>
      </c>
      <c r="R694" s="112">
        <v>7050</v>
      </c>
      <c r="S694" s="112">
        <v>169200</v>
      </c>
      <c r="T694" s="116">
        <v>455.14800000000002</v>
      </c>
      <c r="U694" s="110">
        <v>7993</v>
      </c>
      <c r="V694" s="110" t="s">
        <v>42</v>
      </c>
      <c r="W694" s="110">
        <v>270</v>
      </c>
      <c r="X694" s="280" t="s">
        <v>37</v>
      </c>
      <c r="Y694" s="280" t="s">
        <v>37</v>
      </c>
      <c r="Z694" s="280" t="s">
        <v>38</v>
      </c>
      <c r="AA694" s="280" t="s">
        <v>38</v>
      </c>
      <c r="AB694" s="280" t="s">
        <v>38</v>
      </c>
      <c r="AC694" s="280" t="s">
        <v>37</v>
      </c>
      <c r="AD694" s="281">
        <v>46422</v>
      </c>
      <c r="AE694" s="280" t="s">
        <v>39</v>
      </c>
    </row>
    <row r="695" spans="1:31">
      <c r="A695" s="3" t="s">
        <v>39</v>
      </c>
      <c r="B695" s="3">
        <v>9</v>
      </c>
      <c r="C695" s="3">
        <v>10</v>
      </c>
      <c r="D695" s="290" t="s">
        <v>369</v>
      </c>
      <c r="E695" s="512" t="s">
        <v>661</v>
      </c>
      <c r="F695" s="104" t="s">
        <v>662</v>
      </c>
      <c r="G695" s="105">
        <v>21</v>
      </c>
      <c r="H695" s="105"/>
      <c r="I695" s="105"/>
      <c r="J695" s="266">
        <v>46452</v>
      </c>
      <c r="K695" s="448">
        <v>268</v>
      </c>
      <c r="L695" s="105" t="s">
        <v>33</v>
      </c>
      <c r="M695" s="109">
        <v>0.99259259259259258</v>
      </c>
      <c r="N695" s="294" t="s">
        <v>2819</v>
      </c>
      <c r="O695" s="292"/>
      <c r="P695" s="110" t="s">
        <v>39</v>
      </c>
      <c r="Q695" s="111">
        <v>46182</v>
      </c>
      <c r="R695" s="112">
        <v>3150</v>
      </c>
      <c r="S695" s="112">
        <v>75600</v>
      </c>
      <c r="T695" s="116">
        <v>203.364</v>
      </c>
      <c r="U695" s="110">
        <v>7993</v>
      </c>
      <c r="V695" s="110" t="s">
        <v>42</v>
      </c>
      <c r="W695" s="110">
        <v>270</v>
      </c>
      <c r="X695" s="280" t="s">
        <v>37</v>
      </c>
      <c r="Y695" s="280" t="s">
        <v>37</v>
      </c>
      <c r="Z695" s="280" t="s">
        <v>38</v>
      </c>
      <c r="AA695" s="280" t="s">
        <v>38</v>
      </c>
      <c r="AB695" s="280" t="s">
        <v>38</v>
      </c>
      <c r="AC695" s="280" t="s">
        <v>37</v>
      </c>
      <c r="AD695" s="281">
        <v>46422</v>
      </c>
      <c r="AE695" s="280" t="s">
        <v>39</v>
      </c>
    </row>
    <row r="696" spans="1:31">
      <c r="A696" s="3" t="s">
        <v>39</v>
      </c>
      <c r="B696" s="3">
        <v>10</v>
      </c>
      <c r="C696" s="3">
        <v>10</v>
      </c>
      <c r="D696" s="290" t="s">
        <v>2833</v>
      </c>
      <c r="E696" s="291" t="s">
        <v>661</v>
      </c>
      <c r="F696" s="104" t="s">
        <v>662</v>
      </c>
      <c r="G696" s="105">
        <v>18</v>
      </c>
      <c r="H696" s="105"/>
      <c r="I696" s="105"/>
      <c r="J696" s="106">
        <v>46452</v>
      </c>
      <c r="K696" s="448">
        <v>268</v>
      </c>
      <c r="L696" s="105" t="s">
        <v>33</v>
      </c>
      <c r="M696" s="109">
        <v>0.99259259259259258</v>
      </c>
      <c r="N696" s="343" t="s">
        <v>2819</v>
      </c>
      <c r="O696" s="292"/>
      <c r="P696" s="110" t="s">
        <v>39</v>
      </c>
      <c r="Q696" s="111">
        <v>46182</v>
      </c>
      <c r="R696" s="112">
        <v>2700</v>
      </c>
      <c r="S696" s="112">
        <v>64800</v>
      </c>
      <c r="T696" s="116">
        <v>174.31200000000001</v>
      </c>
      <c r="U696" s="110">
        <v>7993</v>
      </c>
      <c r="V696" s="110" t="s">
        <v>42</v>
      </c>
      <c r="W696" s="110">
        <v>270</v>
      </c>
      <c r="X696" s="280" t="s">
        <v>37</v>
      </c>
      <c r="Y696" s="280" t="s">
        <v>37</v>
      </c>
      <c r="Z696" s="280" t="s">
        <v>38</v>
      </c>
      <c r="AA696" s="280" t="s">
        <v>38</v>
      </c>
      <c r="AB696" s="280" t="s">
        <v>38</v>
      </c>
      <c r="AC696" s="280" t="s">
        <v>37</v>
      </c>
      <c r="AD696" s="281">
        <v>46422</v>
      </c>
      <c r="AE696" s="280" t="s">
        <v>39</v>
      </c>
    </row>
    <row r="697" spans="1:31">
      <c r="A697" s="3" t="s">
        <v>39</v>
      </c>
      <c r="B697" s="3">
        <v>11</v>
      </c>
      <c r="C697" s="3">
        <v>10</v>
      </c>
      <c r="D697" s="290" t="s">
        <v>2626</v>
      </c>
      <c r="E697" s="508" t="s">
        <v>661</v>
      </c>
      <c r="F697" s="104" t="s">
        <v>662</v>
      </c>
      <c r="G697" s="105">
        <v>40</v>
      </c>
      <c r="H697" s="105"/>
      <c r="I697" s="105"/>
      <c r="J697" s="254">
        <v>46452</v>
      </c>
      <c r="K697" s="448">
        <v>268</v>
      </c>
      <c r="L697" s="105" t="s">
        <v>33</v>
      </c>
      <c r="M697" s="109">
        <v>0.99259259259259258</v>
      </c>
      <c r="N697" s="294" t="s">
        <v>2819</v>
      </c>
      <c r="O697" s="105"/>
      <c r="P697" s="110" t="s">
        <v>39</v>
      </c>
      <c r="Q697" s="111">
        <v>46182</v>
      </c>
      <c r="R697" s="112">
        <v>6000</v>
      </c>
      <c r="S697" s="112">
        <v>144000</v>
      </c>
      <c r="T697" s="116">
        <v>387.36</v>
      </c>
      <c r="U697" s="110">
        <v>7993</v>
      </c>
      <c r="V697" s="110" t="s">
        <v>42</v>
      </c>
      <c r="W697" s="110">
        <v>270</v>
      </c>
      <c r="X697" s="280" t="s">
        <v>37</v>
      </c>
      <c r="Y697" s="280" t="s">
        <v>37</v>
      </c>
      <c r="Z697" s="280" t="s">
        <v>38</v>
      </c>
      <c r="AA697" s="280" t="s">
        <v>38</v>
      </c>
      <c r="AB697" s="280" t="s">
        <v>38</v>
      </c>
      <c r="AC697" s="280" t="s">
        <v>37</v>
      </c>
      <c r="AD697" s="281">
        <v>46422</v>
      </c>
      <c r="AE697" s="280" t="s">
        <v>39</v>
      </c>
    </row>
    <row r="698" spans="1:31">
      <c r="A698" s="3" t="s">
        <v>39</v>
      </c>
      <c r="B698" s="3">
        <v>12</v>
      </c>
      <c r="C698" s="3">
        <v>10</v>
      </c>
      <c r="D698" s="290" t="s">
        <v>2639</v>
      </c>
      <c r="E698" s="508" t="s">
        <v>661</v>
      </c>
      <c r="F698" s="104" t="s">
        <v>662</v>
      </c>
      <c r="G698" s="105">
        <v>40</v>
      </c>
      <c r="H698" s="105"/>
      <c r="I698" s="105"/>
      <c r="J698" s="106">
        <v>46452</v>
      </c>
      <c r="K698" s="448">
        <v>268</v>
      </c>
      <c r="L698" s="105" t="s">
        <v>33</v>
      </c>
      <c r="M698" s="109">
        <v>0.99259259259259258</v>
      </c>
      <c r="N698" s="294" t="s">
        <v>2819</v>
      </c>
      <c r="O698" s="292"/>
      <c r="P698" s="110" t="s">
        <v>39</v>
      </c>
      <c r="Q698" s="111">
        <v>46182</v>
      </c>
      <c r="R698" s="112">
        <v>6000</v>
      </c>
      <c r="S698" s="112">
        <v>144000</v>
      </c>
      <c r="T698" s="116">
        <v>387.36</v>
      </c>
      <c r="U698" s="110">
        <v>7993</v>
      </c>
      <c r="V698" s="110" t="s">
        <v>42</v>
      </c>
      <c r="W698" s="110">
        <v>270</v>
      </c>
      <c r="X698" s="280" t="s">
        <v>37</v>
      </c>
      <c r="Y698" s="280" t="s">
        <v>37</v>
      </c>
      <c r="Z698" s="280" t="s">
        <v>38</v>
      </c>
      <c r="AA698" s="280" t="s">
        <v>38</v>
      </c>
      <c r="AB698" s="280" t="s">
        <v>38</v>
      </c>
      <c r="AC698" s="280" t="s">
        <v>37</v>
      </c>
      <c r="AD698" s="281">
        <v>46422</v>
      </c>
      <c r="AE698" s="280" t="s">
        <v>39</v>
      </c>
    </row>
    <row r="699" spans="1:31">
      <c r="A699" s="3" t="s">
        <v>39</v>
      </c>
      <c r="B699" s="3">
        <v>13</v>
      </c>
      <c r="C699" s="3">
        <v>10</v>
      </c>
      <c r="D699" s="290" t="s">
        <v>2640</v>
      </c>
      <c r="E699" s="508" t="s">
        <v>661</v>
      </c>
      <c r="F699" s="104" t="s">
        <v>662</v>
      </c>
      <c r="G699" s="105">
        <v>40</v>
      </c>
      <c r="H699" s="105"/>
      <c r="I699" s="105"/>
      <c r="J699" s="106">
        <v>46452</v>
      </c>
      <c r="K699" s="448">
        <v>268</v>
      </c>
      <c r="L699" s="105" t="s">
        <v>33</v>
      </c>
      <c r="M699" s="109">
        <v>0.99259259259259258</v>
      </c>
      <c r="N699" s="294" t="s">
        <v>2819</v>
      </c>
      <c r="O699" s="292"/>
      <c r="P699" s="110" t="s">
        <v>39</v>
      </c>
      <c r="Q699" s="111">
        <v>46182</v>
      </c>
      <c r="R699" s="112">
        <v>6000</v>
      </c>
      <c r="S699" s="112">
        <v>144000</v>
      </c>
      <c r="T699" s="116">
        <v>387.36</v>
      </c>
      <c r="U699" s="110">
        <v>7993</v>
      </c>
      <c r="V699" s="110" t="s">
        <v>42</v>
      </c>
      <c r="W699" s="110">
        <v>270</v>
      </c>
      <c r="X699" s="280" t="s">
        <v>37</v>
      </c>
      <c r="Y699" s="280" t="s">
        <v>37</v>
      </c>
      <c r="Z699" s="280" t="s">
        <v>38</v>
      </c>
      <c r="AA699" s="280" t="s">
        <v>38</v>
      </c>
      <c r="AB699" s="280" t="s">
        <v>38</v>
      </c>
      <c r="AC699" s="280" t="s">
        <v>37</v>
      </c>
      <c r="AD699" s="281">
        <v>46422</v>
      </c>
      <c r="AE699" s="280" t="s">
        <v>39</v>
      </c>
    </row>
    <row r="700" spans="1:31">
      <c r="A700" s="3" t="s">
        <v>39</v>
      </c>
      <c r="B700" s="3">
        <v>14</v>
      </c>
      <c r="C700" s="3">
        <v>10</v>
      </c>
      <c r="D700" s="290" t="s">
        <v>2644</v>
      </c>
      <c r="E700" s="508" t="s">
        <v>661</v>
      </c>
      <c r="F700" s="104" t="s">
        <v>662</v>
      </c>
      <c r="G700" s="105">
        <v>26</v>
      </c>
      <c r="H700" s="105"/>
      <c r="I700" s="105"/>
      <c r="J700" s="106">
        <v>46452</v>
      </c>
      <c r="K700" s="448">
        <v>268</v>
      </c>
      <c r="L700" s="105" t="s">
        <v>33</v>
      </c>
      <c r="M700" s="109">
        <v>0.99259259259259258</v>
      </c>
      <c r="N700" s="294" t="s">
        <v>2819</v>
      </c>
      <c r="O700" s="466"/>
      <c r="P700" s="110" t="s">
        <v>39</v>
      </c>
      <c r="Q700" s="111">
        <v>46182</v>
      </c>
      <c r="R700" s="112">
        <v>3900</v>
      </c>
      <c r="S700" s="112">
        <v>93600</v>
      </c>
      <c r="T700" s="116">
        <v>251.78399999999999</v>
      </c>
      <c r="U700" s="110">
        <v>7993</v>
      </c>
      <c r="V700" s="110" t="s">
        <v>42</v>
      </c>
      <c r="W700" s="110">
        <v>270</v>
      </c>
      <c r="X700" s="280" t="s">
        <v>37</v>
      </c>
      <c r="Y700" s="280" t="s">
        <v>37</v>
      </c>
      <c r="Z700" s="280" t="s">
        <v>38</v>
      </c>
      <c r="AA700" s="280" t="s">
        <v>38</v>
      </c>
      <c r="AB700" s="280" t="s">
        <v>38</v>
      </c>
      <c r="AC700" s="280" t="s">
        <v>37</v>
      </c>
      <c r="AD700" s="281">
        <v>46422</v>
      </c>
      <c r="AE700" s="280" t="s">
        <v>39</v>
      </c>
    </row>
    <row r="701" spans="1:31">
      <c r="A701" s="3" t="s">
        <v>39</v>
      </c>
      <c r="B701" s="3">
        <v>15</v>
      </c>
      <c r="C701" s="3">
        <v>10</v>
      </c>
      <c r="D701" s="290" t="s">
        <v>323</v>
      </c>
      <c r="E701" s="574" t="s">
        <v>661</v>
      </c>
      <c r="F701" s="104" t="s">
        <v>662</v>
      </c>
      <c r="G701" s="105">
        <v>47</v>
      </c>
      <c r="H701" s="105"/>
      <c r="I701" s="105"/>
      <c r="J701" s="106">
        <v>46453</v>
      </c>
      <c r="K701" s="448">
        <v>269</v>
      </c>
      <c r="L701" s="105" t="s">
        <v>33</v>
      </c>
      <c r="M701" s="109">
        <v>0.99629629629629635</v>
      </c>
      <c r="N701" s="294" t="s">
        <v>2819</v>
      </c>
      <c r="O701" s="292"/>
      <c r="P701" s="110" t="s">
        <v>39</v>
      </c>
      <c r="Q701" s="111">
        <v>46183</v>
      </c>
      <c r="R701" s="112">
        <v>7050</v>
      </c>
      <c r="S701" s="112">
        <v>169200</v>
      </c>
      <c r="T701" s="116">
        <v>455.14800000000002</v>
      </c>
      <c r="U701" s="110">
        <v>7993</v>
      </c>
      <c r="V701" s="110" t="s">
        <v>42</v>
      </c>
      <c r="W701" s="110">
        <v>270</v>
      </c>
      <c r="X701" s="280" t="s">
        <v>37</v>
      </c>
      <c r="Y701" s="280" t="s">
        <v>37</v>
      </c>
      <c r="Z701" s="280" t="s">
        <v>38</v>
      </c>
      <c r="AA701" s="280" t="s">
        <v>38</v>
      </c>
      <c r="AB701" s="280" t="s">
        <v>38</v>
      </c>
      <c r="AC701" s="280" t="s">
        <v>37</v>
      </c>
      <c r="AD701" s="281">
        <v>46423</v>
      </c>
      <c r="AE701" s="280" t="s">
        <v>39</v>
      </c>
    </row>
    <row r="702" spans="1:31">
      <c r="A702" s="3" t="s">
        <v>39</v>
      </c>
      <c r="B702" s="3">
        <v>16</v>
      </c>
      <c r="C702" s="3">
        <v>20</v>
      </c>
      <c r="D702" s="290" t="s">
        <v>551</v>
      </c>
      <c r="E702" s="514" t="s">
        <v>661</v>
      </c>
      <c r="F702" s="104" t="s">
        <v>662</v>
      </c>
      <c r="G702" s="105">
        <v>41</v>
      </c>
      <c r="H702" s="105"/>
      <c r="I702" s="105"/>
      <c r="J702" s="106">
        <v>46453</v>
      </c>
      <c r="K702" s="448">
        <v>269</v>
      </c>
      <c r="L702" s="105" t="s">
        <v>33</v>
      </c>
      <c r="M702" s="109">
        <v>0.99629629629629635</v>
      </c>
      <c r="N702" s="294" t="s">
        <v>2819</v>
      </c>
      <c r="O702" s="515" t="s">
        <v>377</v>
      </c>
      <c r="P702" s="110" t="s">
        <v>35</v>
      </c>
      <c r="Q702" s="111">
        <v>46183</v>
      </c>
      <c r="R702" s="112">
        <v>6150</v>
      </c>
      <c r="S702" s="112">
        <v>147600</v>
      </c>
      <c r="T702" s="116">
        <v>397.04399999999998</v>
      </c>
      <c r="U702" s="110">
        <v>7993</v>
      </c>
      <c r="V702" s="110" t="s">
        <v>42</v>
      </c>
      <c r="W702" s="110">
        <v>270</v>
      </c>
      <c r="X702" s="280" t="s">
        <v>37</v>
      </c>
      <c r="Y702" s="280" t="s">
        <v>37</v>
      </c>
      <c r="Z702" s="280" t="s">
        <v>38</v>
      </c>
      <c r="AA702" s="280" t="s">
        <v>38</v>
      </c>
      <c r="AB702" s="280" t="s">
        <v>38</v>
      </c>
      <c r="AC702" s="280" t="s">
        <v>37</v>
      </c>
      <c r="AD702" s="281">
        <v>46423</v>
      </c>
      <c r="AE702" s="280" t="s">
        <v>39</v>
      </c>
    </row>
    <row r="703" spans="1:31">
      <c r="A703" s="3" t="s">
        <v>39</v>
      </c>
      <c r="B703" s="3">
        <v>17</v>
      </c>
      <c r="C703" s="3">
        <v>10</v>
      </c>
      <c r="D703" s="290" t="s">
        <v>2630</v>
      </c>
      <c r="E703" s="514" t="s">
        <v>661</v>
      </c>
      <c r="F703" s="104" t="s">
        <v>662</v>
      </c>
      <c r="G703" s="105">
        <v>40</v>
      </c>
      <c r="H703" s="105"/>
      <c r="I703" s="105"/>
      <c r="J703" s="267">
        <v>46453</v>
      </c>
      <c r="K703" s="448">
        <v>269</v>
      </c>
      <c r="L703" s="105" t="s">
        <v>33</v>
      </c>
      <c r="M703" s="109">
        <v>0.99629629629629635</v>
      </c>
      <c r="N703" s="294" t="s">
        <v>2819</v>
      </c>
      <c r="O703" s="466"/>
      <c r="P703" s="110" t="s">
        <v>39</v>
      </c>
      <c r="Q703" s="111">
        <v>46183</v>
      </c>
      <c r="R703" s="112">
        <v>6000</v>
      </c>
      <c r="S703" s="112">
        <v>144000</v>
      </c>
      <c r="T703" s="116">
        <v>387.36</v>
      </c>
      <c r="U703" s="110">
        <v>7993</v>
      </c>
      <c r="V703" s="110" t="s">
        <v>42</v>
      </c>
      <c r="W703" s="110">
        <v>270</v>
      </c>
      <c r="X703" s="280" t="s">
        <v>37</v>
      </c>
      <c r="Y703" s="280" t="s">
        <v>37</v>
      </c>
      <c r="Z703" s="280" t="s">
        <v>38</v>
      </c>
      <c r="AA703" s="280" t="s">
        <v>38</v>
      </c>
      <c r="AB703" s="280" t="s">
        <v>38</v>
      </c>
      <c r="AC703" s="280" t="s">
        <v>37</v>
      </c>
      <c r="AD703" s="281">
        <v>46423</v>
      </c>
      <c r="AE703" s="280" t="s">
        <v>39</v>
      </c>
    </row>
    <row r="704" spans="1:31">
      <c r="A704" s="3" t="s">
        <v>39</v>
      </c>
      <c r="B704" s="3">
        <v>18</v>
      </c>
      <c r="C704" s="3">
        <v>10</v>
      </c>
      <c r="D704" s="290" t="s">
        <v>2631</v>
      </c>
      <c r="E704" s="514" t="s">
        <v>661</v>
      </c>
      <c r="F704" s="104" t="s">
        <v>662</v>
      </c>
      <c r="G704" s="105">
        <v>40</v>
      </c>
      <c r="H704" s="105"/>
      <c r="I704" s="105"/>
      <c r="J704" s="267">
        <v>46453</v>
      </c>
      <c r="K704" s="448">
        <v>269</v>
      </c>
      <c r="L704" s="105" t="s">
        <v>33</v>
      </c>
      <c r="M704" s="109">
        <v>0.99629629629629635</v>
      </c>
      <c r="N704" s="294" t="s">
        <v>2819</v>
      </c>
      <c r="O704" s="292"/>
      <c r="P704" s="110" t="s">
        <v>39</v>
      </c>
      <c r="Q704" s="111">
        <v>46183</v>
      </c>
      <c r="R704" s="112">
        <v>6000</v>
      </c>
      <c r="S704" s="112">
        <v>144000</v>
      </c>
      <c r="T704" s="116">
        <v>387.36</v>
      </c>
      <c r="U704" s="110">
        <v>7993</v>
      </c>
      <c r="V704" s="110" t="s">
        <v>42</v>
      </c>
      <c r="W704" s="110">
        <v>270</v>
      </c>
      <c r="X704" s="280" t="s">
        <v>37</v>
      </c>
      <c r="Y704" s="280" t="s">
        <v>37</v>
      </c>
      <c r="Z704" s="280" t="s">
        <v>38</v>
      </c>
      <c r="AA704" s="280" t="s">
        <v>38</v>
      </c>
      <c r="AB704" s="280" t="s">
        <v>38</v>
      </c>
      <c r="AC704" s="280" t="s">
        <v>37</v>
      </c>
      <c r="AD704" s="281">
        <v>46423</v>
      </c>
      <c r="AE704" s="280" t="s">
        <v>39</v>
      </c>
    </row>
    <row r="705" spans="1:31">
      <c r="A705" s="3" t="s">
        <v>39</v>
      </c>
      <c r="B705" s="3">
        <v>19</v>
      </c>
      <c r="C705" s="3">
        <v>10</v>
      </c>
      <c r="D705" s="290" t="s">
        <v>2637</v>
      </c>
      <c r="E705" s="304" t="s">
        <v>661</v>
      </c>
      <c r="F705" s="104" t="s">
        <v>662</v>
      </c>
      <c r="G705" s="105">
        <v>40</v>
      </c>
      <c r="H705" s="105"/>
      <c r="I705" s="105"/>
      <c r="J705" s="106">
        <v>46453</v>
      </c>
      <c r="K705" s="448">
        <v>269</v>
      </c>
      <c r="L705" s="105" t="s">
        <v>33</v>
      </c>
      <c r="M705" s="109">
        <v>0.99629629629629635</v>
      </c>
      <c r="N705" s="294"/>
      <c r="O705" s="292"/>
      <c r="P705" s="110" t="s">
        <v>39</v>
      </c>
      <c r="Q705" s="111">
        <v>46183</v>
      </c>
      <c r="R705" s="112">
        <v>6000</v>
      </c>
      <c r="S705" s="112">
        <v>144000</v>
      </c>
      <c r="T705" s="116">
        <v>387.36</v>
      </c>
      <c r="U705" s="110">
        <v>7993</v>
      </c>
      <c r="V705" s="110" t="s">
        <v>42</v>
      </c>
      <c r="W705" s="110">
        <v>270</v>
      </c>
      <c r="X705" s="280" t="s">
        <v>37</v>
      </c>
      <c r="Y705" s="280" t="s">
        <v>37</v>
      </c>
      <c r="Z705" s="280" t="s">
        <v>38</v>
      </c>
      <c r="AA705" s="280" t="s">
        <v>38</v>
      </c>
      <c r="AB705" s="280" t="s">
        <v>38</v>
      </c>
      <c r="AC705" s="280" t="s">
        <v>37</v>
      </c>
      <c r="AD705" s="281">
        <v>46423</v>
      </c>
      <c r="AE705" s="280" t="s">
        <v>39</v>
      </c>
    </row>
    <row r="706" spans="1:31">
      <c r="A706" s="3" t="s">
        <v>39</v>
      </c>
      <c r="B706" s="3">
        <v>20</v>
      </c>
      <c r="C706" s="3">
        <v>10</v>
      </c>
      <c r="D706" s="290" t="s">
        <v>2638</v>
      </c>
      <c r="E706" s="304" t="s">
        <v>661</v>
      </c>
      <c r="F706" s="104" t="s">
        <v>662</v>
      </c>
      <c r="G706" s="105">
        <v>40</v>
      </c>
      <c r="H706" s="105"/>
      <c r="I706" s="105"/>
      <c r="J706" s="106">
        <v>46453</v>
      </c>
      <c r="K706" s="448">
        <v>269</v>
      </c>
      <c r="L706" s="105" t="s">
        <v>33</v>
      </c>
      <c r="M706" s="109">
        <v>0.99629629629629635</v>
      </c>
      <c r="N706" s="294"/>
      <c r="O706" s="466"/>
      <c r="P706" s="110" t="s">
        <v>39</v>
      </c>
      <c r="Q706" s="111">
        <v>46183</v>
      </c>
      <c r="R706" s="112">
        <v>6000</v>
      </c>
      <c r="S706" s="112">
        <v>144000</v>
      </c>
      <c r="T706" s="116">
        <v>387.36</v>
      </c>
      <c r="U706" s="110">
        <v>7993</v>
      </c>
      <c r="V706" s="110" t="s">
        <v>42</v>
      </c>
      <c r="W706" s="110">
        <v>270</v>
      </c>
      <c r="X706" s="280" t="s">
        <v>37</v>
      </c>
      <c r="Y706" s="280" t="s">
        <v>37</v>
      </c>
      <c r="Z706" s="280" t="s">
        <v>38</v>
      </c>
      <c r="AA706" s="280" t="s">
        <v>38</v>
      </c>
      <c r="AB706" s="280" t="s">
        <v>38</v>
      </c>
      <c r="AC706" s="280" t="s">
        <v>37</v>
      </c>
      <c r="AD706" s="281">
        <v>46423</v>
      </c>
      <c r="AE706" s="280" t="s">
        <v>39</v>
      </c>
    </row>
    <row r="707" spans="1:31">
      <c r="A707" s="3">
        <v>1</v>
      </c>
      <c r="B707" s="3">
        <v>1</v>
      </c>
      <c r="C707" s="3">
        <v>20</v>
      </c>
      <c r="D707" s="290" t="s">
        <v>693</v>
      </c>
      <c r="E707" s="303" t="s">
        <v>665</v>
      </c>
      <c r="F707" s="104" t="s">
        <v>666</v>
      </c>
      <c r="G707" s="364">
        <v>1</v>
      </c>
      <c r="H707" s="105"/>
      <c r="I707" s="105"/>
      <c r="J707" s="106">
        <v>46407</v>
      </c>
      <c r="K707" s="448">
        <v>223</v>
      </c>
      <c r="L707" s="105" t="s">
        <v>33</v>
      </c>
      <c r="M707" s="109">
        <v>0.82592592592592595</v>
      </c>
      <c r="N707" s="308"/>
      <c r="O707" s="475" t="s">
        <v>34</v>
      </c>
      <c r="P707" s="110" t="s">
        <v>35</v>
      </c>
      <c r="Q707" s="111">
        <v>46137</v>
      </c>
      <c r="R707" s="112">
        <v>600</v>
      </c>
      <c r="S707" s="112">
        <v>3600</v>
      </c>
      <c r="T707" s="116">
        <v>9.6839999999999993</v>
      </c>
      <c r="U707" s="110">
        <v>8532</v>
      </c>
      <c r="V707" s="110" t="s">
        <v>42</v>
      </c>
      <c r="W707" s="110">
        <v>270</v>
      </c>
      <c r="X707" s="280" t="s">
        <v>37</v>
      </c>
      <c r="Y707" s="280" t="s">
        <v>37</v>
      </c>
      <c r="Z707" s="280" t="s">
        <v>38</v>
      </c>
      <c r="AA707" s="280" t="s">
        <v>38</v>
      </c>
      <c r="AB707" s="280" t="s">
        <v>38</v>
      </c>
      <c r="AC707" s="280" t="s">
        <v>37</v>
      </c>
      <c r="AD707" s="281">
        <v>46377</v>
      </c>
      <c r="AE707" s="280" t="s">
        <v>39</v>
      </c>
    </row>
    <row r="708" spans="1:31">
      <c r="A708" s="3">
        <v>1</v>
      </c>
      <c r="B708" s="3">
        <v>2</v>
      </c>
      <c r="C708" s="3">
        <v>20</v>
      </c>
      <c r="D708" s="290" t="s">
        <v>693</v>
      </c>
      <c r="E708" s="458" t="s">
        <v>665</v>
      </c>
      <c r="F708" s="104" t="s">
        <v>666</v>
      </c>
      <c r="G708" s="105">
        <v>1</v>
      </c>
      <c r="H708" s="105"/>
      <c r="I708" s="105"/>
      <c r="J708" s="266">
        <v>46412</v>
      </c>
      <c r="K708" s="448">
        <v>228</v>
      </c>
      <c r="L708" s="105" t="s">
        <v>33</v>
      </c>
      <c r="M708" s="109">
        <v>0.84444444444444444</v>
      </c>
      <c r="N708" s="294"/>
      <c r="O708" s="105" t="s">
        <v>34</v>
      </c>
      <c r="P708" s="110" t="s">
        <v>35</v>
      </c>
      <c r="Q708" s="111">
        <v>46142</v>
      </c>
      <c r="R708" s="112">
        <v>600</v>
      </c>
      <c r="S708" s="112">
        <v>3600</v>
      </c>
      <c r="T708" s="116">
        <v>9.6839999999999993</v>
      </c>
      <c r="U708" s="110">
        <v>8532</v>
      </c>
      <c r="V708" s="110" t="s">
        <v>42</v>
      </c>
      <c r="W708" s="110">
        <v>270</v>
      </c>
      <c r="X708" s="280" t="s">
        <v>37</v>
      </c>
      <c r="Y708" s="280" t="s">
        <v>37</v>
      </c>
      <c r="Z708" s="280" t="s">
        <v>38</v>
      </c>
      <c r="AA708" s="280" t="s">
        <v>38</v>
      </c>
      <c r="AB708" s="280" t="s">
        <v>38</v>
      </c>
      <c r="AC708" s="280" t="s">
        <v>37</v>
      </c>
      <c r="AD708" s="281">
        <v>46382</v>
      </c>
      <c r="AE708" s="280" t="s">
        <v>39</v>
      </c>
    </row>
    <row r="709" spans="1:31">
      <c r="A709" s="3" t="s">
        <v>39</v>
      </c>
      <c r="B709" s="3">
        <v>3</v>
      </c>
      <c r="C709" s="3">
        <v>10</v>
      </c>
      <c r="D709" s="290" t="s">
        <v>2678</v>
      </c>
      <c r="E709" s="472" t="s">
        <v>665</v>
      </c>
      <c r="F709" s="104" t="s">
        <v>666</v>
      </c>
      <c r="G709" s="105">
        <v>26</v>
      </c>
      <c r="H709" s="105"/>
      <c r="I709" s="105"/>
      <c r="J709" s="106">
        <v>46420</v>
      </c>
      <c r="K709" s="448">
        <v>236</v>
      </c>
      <c r="L709" s="105" t="s">
        <v>33</v>
      </c>
      <c r="M709" s="109">
        <v>0.87407407407407411</v>
      </c>
      <c r="N709" s="294" t="s">
        <v>2820</v>
      </c>
      <c r="O709" s="466"/>
      <c r="P709" s="110" t="s">
        <v>39</v>
      </c>
      <c r="Q709" s="111">
        <v>46150</v>
      </c>
      <c r="R709" s="112">
        <v>15600</v>
      </c>
      <c r="S709" s="112">
        <v>93600</v>
      </c>
      <c r="T709" s="116">
        <v>251.78399999999999</v>
      </c>
      <c r="U709" s="110">
        <v>8532</v>
      </c>
      <c r="V709" s="110" t="s">
        <v>42</v>
      </c>
      <c r="W709" s="110">
        <v>270</v>
      </c>
      <c r="X709" s="280" t="s">
        <v>37</v>
      </c>
      <c r="Y709" s="280" t="s">
        <v>37</v>
      </c>
      <c r="Z709" s="280" t="s">
        <v>38</v>
      </c>
      <c r="AA709" s="280" t="s">
        <v>38</v>
      </c>
      <c r="AB709" s="280" t="s">
        <v>38</v>
      </c>
      <c r="AC709" s="280" t="s">
        <v>37</v>
      </c>
      <c r="AD709" s="281">
        <v>46390</v>
      </c>
      <c r="AE709" s="280" t="s">
        <v>39</v>
      </c>
    </row>
    <row r="710" spans="1:31">
      <c r="A710" s="3" t="s">
        <v>39</v>
      </c>
      <c r="B710" s="3">
        <v>4</v>
      </c>
      <c r="C710" s="3">
        <v>10</v>
      </c>
      <c r="D710" s="290" t="s">
        <v>344</v>
      </c>
      <c r="E710" s="291" t="s">
        <v>665</v>
      </c>
      <c r="F710" s="104" t="s">
        <v>666</v>
      </c>
      <c r="G710" s="105">
        <v>35</v>
      </c>
      <c r="H710" s="105"/>
      <c r="I710" s="105"/>
      <c r="J710" s="106">
        <v>46445</v>
      </c>
      <c r="K710" s="448">
        <v>261</v>
      </c>
      <c r="L710" s="105" t="s">
        <v>33</v>
      </c>
      <c r="M710" s="109">
        <v>0.96666666666666667</v>
      </c>
      <c r="N710" s="343" t="s">
        <v>2818</v>
      </c>
      <c r="O710" s="460"/>
      <c r="P710" s="110" t="s">
        <v>39</v>
      </c>
      <c r="Q710" s="111">
        <v>46175</v>
      </c>
      <c r="R710" s="112">
        <v>21000</v>
      </c>
      <c r="S710" s="112">
        <v>126000</v>
      </c>
      <c r="T710" s="116">
        <v>338.94</v>
      </c>
      <c r="U710" s="110">
        <v>8532</v>
      </c>
      <c r="V710" s="110" t="s">
        <v>42</v>
      </c>
      <c r="W710" s="110">
        <v>270</v>
      </c>
      <c r="X710" s="280" t="s">
        <v>37</v>
      </c>
      <c r="Y710" s="280" t="s">
        <v>37</v>
      </c>
      <c r="Z710" s="280" t="s">
        <v>38</v>
      </c>
      <c r="AA710" s="280" t="s">
        <v>38</v>
      </c>
      <c r="AB710" s="280" t="s">
        <v>38</v>
      </c>
      <c r="AC710" s="280" t="s">
        <v>37</v>
      </c>
      <c r="AD710" s="281">
        <v>46415</v>
      </c>
      <c r="AE710" s="280" t="s">
        <v>39</v>
      </c>
    </row>
    <row r="711" spans="1:31">
      <c r="A711" s="3">
        <v>1</v>
      </c>
      <c r="B711" s="3">
        <v>1</v>
      </c>
      <c r="C711" s="3">
        <v>10</v>
      </c>
      <c r="D711" s="290" t="s">
        <v>66</v>
      </c>
      <c r="E711" s="512" t="s">
        <v>1232</v>
      </c>
      <c r="F711" s="104" t="s">
        <v>1233</v>
      </c>
      <c r="G711" s="105">
        <v>45</v>
      </c>
      <c r="H711" s="105"/>
      <c r="I711" s="105"/>
      <c r="J711" s="106">
        <v>46452</v>
      </c>
      <c r="K711" s="448">
        <v>268</v>
      </c>
      <c r="L711" s="105" t="s">
        <v>33</v>
      </c>
      <c r="M711" s="109">
        <v>0.99259259259259258</v>
      </c>
      <c r="N711" s="343" t="s">
        <v>2819</v>
      </c>
      <c r="O711" s="292"/>
      <c r="P711" s="110" t="s">
        <v>39</v>
      </c>
      <c r="Q711" s="111">
        <v>46182</v>
      </c>
      <c r="R711" s="112">
        <v>5850</v>
      </c>
      <c r="S711" s="112">
        <v>140400</v>
      </c>
      <c r="T711" s="116">
        <v>377.67599999999999</v>
      </c>
      <c r="U711" s="110">
        <v>8567</v>
      </c>
      <c r="V711" s="110" t="s">
        <v>42</v>
      </c>
      <c r="W711" s="110">
        <v>270</v>
      </c>
      <c r="X711" s="280" t="s">
        <v>37</v>
      </c>
      <c r="Y711" s="280" t="s">
        <v>37</v>
      </c>
      <c r="Z711" s="280" t="s">
        <v>38</v>
      </c>
      <c r="AA711" s="280" t="s">
        <v>38</v>
      </c>
      <c r="AB711" s="280" t="s">
        <v>38</v>
      </c>
      <c r="AC711" s="280" t="s">
        <v>37</v>
      </c>
      <c r="AD711" s="281">
        <v>46422</v>
      </c>
      <c r="AE711" s="280" t="s">
        <v>39</v>
      </c>
    </row>
    <row r="712" spans="1:31">
      <c r="A712" s="3">
        <v>1</v>
      </c>
      <c r="B712" s="3">
        <v>2</v>
      </c>
      <c r="C712" s="3">
        <v>10</v>
      </c>
      <c r="D712" s="290" t="s">
        <v>364</v>
      </c>
      <c r="E712" s="512" t="s">
        <v>1232</v>
      </c>
      <c r="F712" s="104" t="s">
        <v>1233</v>
      </c>
      <c r="G712" s="105">
        <v>7</v>
      </c>
      <c r="H712" s="105"/>
      <c r="I712" s="105"/>
      <c r="J712" s="106">
        <v>46452</v>
      </c>
      <c r="K712" s="448">
        <v>268</v>
      </c>
      <c r="L712" s="105" t="s">
        <v>33</v>
      </c>
      <c r="M712" s="109">
        <v>0.99259259259259258</v>
      </c>
      <c r="N712" s="294"/>
      <c r="O712" s="292"/>
      <c r="P712" s="110" t="s">
        <v>39</v>
      </c>
      <c r="Q712" s="111">
        <v>46182</v>
      </c>
      <c r="R712" s="112">
        <v>910</v>
      </c>
      <c r="S712" s="112">
        <v>21840</v>
      </c>
      <c r="T712" s="116">
        <v>58.749600000000001</v>
      </c>
      <c r="U712" s="110">
        <v>8567</v>
      </c>
      <c r="V712" s="110" t="s">
        <v>42</v>
      </c>
      <c r="W712" s="110">
        <v>270</v>
      </c>
      <c r="X712" s="280" t="s">
        <v>37</v>
      </c>
      <c r="Y712" s="280" t="s">
        <v>37</v>
      </c>
      <c r="Z712" s="280" t="s">
        <v>38</v>
      </c>
      <c r="AA712" s="280" t="s">
        <v>38</v>
      </c>
      <c r="AB712" s="280" t="s">
        <v>38</v>
      </c>
      <c r="AC712" s="280" t="s">
        <v>37</v>
      </c>
      <c r="AD712" s="281">
        <v>46422</v>
      </c>
      <c r="AE712" s="280" t="s">
        <v>39</v>
      </c>
    </row>
    <row r="713" spans="1:31">
      <c r="A713" s="3">
        <v>1</v>
      </c>
      <c r="B713" s="3">
        <v>1</v>
      </c>
      <c r="C713" s="3">
        <v>10</v>
      </c>
      <c r="D713" s="290" t="s">
        <v>2687</v>
      </c>
      <c r="E713" s="304" t="s">
        <v>1820</v>
      </c>
      <c r="F713" s="104" t="s">
        <v>1821</v>
      </c>
      <c r="G713" s="105">
        <v>8</v>
      </c>
      <c r="H713" s="105"/>
      <c r="I713" s="105"/>
      <c r="J713" s="273">
        <v>46225</v>
      </c>
      <c r="K713" s="448">
        <v>41</v>
      </c>
      <c r="L713" s="105" t="s">
        <v>215</v>
      </c>
      <c r="M713" s="109">
        <v>0.22777777777777777</v>
      </c>
      <c r="N713" s="308"/>
      <c r="O713" s="466"/>
      <c r="P713" s="110" t="s">
        <v>39</v>
      </c>
      <c r="Q713" s="111">
        <v>46045</v>
      </c>
      <c r="R713" s="112">
        <v>360</v>
      </c>
      <c r="S713" s="112">
        <v>13680</v>
      </c>
      <c r="T713" s="116">
        <v>34.200000000000003</v>
      </c>
      <c r="U713" s="110">
        <v>9150</v>
      </c>
      <c r="V713" s="110" t="s">
        <v>46</v>
      </c>
      <c r="W713" s="110">
        <v>180</v>
      </c>
      <c r="X713" s="280" t="s">
        <v>37</v>
      </c>
      <c r="Y713" s="280" t="s">
        <v>38</v>
      </c>
      <c r="Z713" s="280" t="s">
        <v>37</v>
      </c>
      <c r="AA713" s="280" t="s">
        <v>38</v>
      </c>
      <c r="AB713" s="280" t="s">
        <v>37</v>
      </c>
      <c r="AC713" s="280" t="s">
        <v>37</v>
      </c>
      <c r="AD713" s="281">
        <v>46195</v>
      </c>
      <c r="AE713" s="280" t="s">
        <v>39</v>
      </c>
    </row>
    <row r="714" spans="1:31">
      <c r="A714" s="3">
        <v>1</v>
      </c>
      <c r="B714" s="3">
        <v>2</v>
      </c>
      <c r="C714" s="3">
        <v>10</v>
      </c>
      <c r="D714" s="290" t="s">
        <v>2687</v>
      </c>
      <c r="E714" s="486" t="s">
        <v>1820</v>
      </c>
      <c r="F714" s="104" t="s">
        <v>1821</v>
      </c>
      <c r="G714" s="105">
        <v>2</v>
      </c>
      <c r="H714" s="105"/>
      <c r="I714" s="105"/>
      <c r="J714" s="273">
        <v>46232</v>
      </c>
      <c r="K714" s="448">
        <v>48</v>
      </c>
      <c r="L714" s="105" t="s">
        <v>215</v>
      </c>
      <c r="M714" s="109">
        <v>0.26666666666666666</v>
      </c>
      <c r="N714" s="343" t="s">
        <v>54</v>
      </c>
      <c r="O714" s="466"/>
      <c r="P714" s="110" t="s">
        <v>39</v>
      </c>
      <c r="Q714" s="111">
        <v>46052</v>
      </c>
      <c r="R714" s="112">
        <v>90</v>
      </c>
      <c r="S714" s="112">
        <v>3420</v>
      </c>
      <c r="T714" s="116">
        <v>8.5500000000000007</v>
      </c>
      <c r="U714" s="110">
        <v>9150</v>
      </c>
      <c r="V714" s="110" t="s">
        <v>46</v>
      </c>
      <c r="W714" s="110">
        <v>180</v>
      </c>
      <c r="X714" s="280" t="s">
        <v>37</v>
      </c>
      <c r="Y714" s="280" t="s">
        <v>38</v>
      </c>
      <c r="Z714" s="280" t="s">
        <v>37</v>
      </c>
      <c r="AA714" s="280" t="s">
        <v>38</v>
      </c>
      <c r="AB714" s="280" t="s">
        <v>37</v>
      </c>
      <c r="AC714" s="280" t="s">
        <v>37</v>
      </c>
      <c r="AD714" s="281">
        <v>46202</v>
      </c>
      <c r="AE714" s="280" t="s">
        <v>39</v>
      </c>
    </row>
    <row r="715" spans="1:31">
      <c r="A715" s="3">
        <v>1</v>
      </c>
      <c r="B715" s="3">
        <v>1</v>
      </c>
      <c r="C715" s="3">
        <v>20</v>
      </c>
      <c r="D715" s="290" t="s">
        <v>159</v>
      </c>
      <c r="E715" s="291" t="s">
        <v>671</v>
      </c>
      <c r="F715" s="104" t="s">
        <v>672</v>
      </c>
      <c r="G715" s="105"/>
      <c r="H715" s="105"/>
      <c r="I715" s="105"/>
      <c r="J715" s="106"/>
      <c r="K715" s="448" t="s">
        <v>39</v>
      </c>
      <c r="L715" s="105" t="s">
        <v>39</v>
      </c>
      <c r="M715" s="109" t="s">
        <v>39</v>
      </c>
      <c r="N715" s="343"/>
      <c r="O715" s="292" t="s">
        <v>73</v>
      </c>
      <c r="P715" s="110" t="s">
        <v>35</v>
      </c>
      <c r="Q715" s="111" t="s">
        <v>39</v>
      </c>
      <c r="R715" s="112">
        <v>0</v>
      </c>
      <c r="S715" s="112">
        <v>0</v>
      </c>
      <c r="T715" s="116">
        <v>0</v>
      </c>
      <c r="U715" s="110" t="s">
        <v>673</v>
      </c>
      <c r="V715" s="110" t="s">
        <v>674</v>
      </c>
      <c r="W715" s="110">
        <v>0</v>
      </c>
      <c r="X715" s="280" t="s">
        <v>37</v>
      </c>
      <c r="Y715" s="280" t="s">
        <v>38</v>
      </c>
      <c r="Z715" s="280" t="s">
        <v>38</v>
      </c>
      <c r="AA715" s="280" t="s">
        <v>38</v>
      </c>
      <c r="AB715" s="280" t="s">
        <v>37</v>
      </c>
      <c r="AC715" s="280" t="s">
        <v>37</v>
      </c>
      <c r="AD715" s="281" t="s">
        <v>39</v>
      </c>
      <c r="AE715" s="280" t="s">
        <v>39</v>
      </c>
    </row>
    <row r="716" spans="1:31">
      <c r="A716" s="3">
        <v>1</v>
      </c>
      <c r="B716" s="3">
        <v>2</v>
      </c>
      <c r="C716" s="3">
        <v>20</v>
      </c>
      <c r="D716" s="290" t="s">
        <v>675</v>
      </c>
      <c r="E716" s="291" t="s">
        <v>671</v>
      </c>
      <c r="F716" s="104" t="s">
        <v>672</v>
      </c>
      <c r="G716" s="105"/>
      <c r="H716" s="105"/>
      <c r="I716" s="105"/>
      <c r="J716" s="106"/>
      <c r="K716" s="448" t="s">
        <v>39</v>
      </c>
      <c r="L716" s="105" t="s">
        <v>39</v>
      </c>
      <c r="M716" s="109" t="s">
        <v>39</v>
      </c>
      <c r="N716" s="343"/>
      <c r="O716" s="105" t="s">
        <v>73</v>
      </c>
      <c r="P716" s="110" t="s">
        <v>35</v>
      </c>
      <c r="Q716" s="111" t="s">
        <v>39</v>
      </c>
      <c r="R716" s="112">
        <v>0</v>
      </c>
      <c r="S716" s="112">
        <v>0</v>
      </c>
      <c r="T716" s="116">
        <v>0</v>
      </c>
      <c r="U716" s="110" t="s">
        <v>673</v>
      </c>
      <c r="V716" s="110" t="s">
        <v>674</v>
      </c>
      <c r="W716" s="110">
        <v>0</v>
      </c>
      <c r="X716" s="280" t="s">
        <v>37</v>
      </c>
      <c r="Y716" s="280" t="s">
        <v>38</v>
      </c>
      <c r="Z716" s="280" t="s">
        <v>38</v>
      </c>
      <c r="AA716" s="280" t="s">
        <v>38</v>
      </c>
      <c r="AB716" s="280" t="s">
        <v>37</v>
      </c>
      <c r="AC716" s="280" t="s">
        <v>37</v>
      </c>
      <c r="AD716" s="281" t="s">
        <v>39</v>
      </c>
      <c r="AE716" s="280" t="s">
        <v>39</v>
      </c>
    </row>
    <row r="717" spans="1:31">
      <c r="A717" s="3" t="s">
        <v>39</v>
      </c>
      <c r="B717" s="3">
        <v>3</v>
      </c>
      <c r="C717" s="3">
        <v>20</v>
      </c>
      <c r="D717" s="290" t="s">
        <v>676</v>
      </c>
      <c r="E717" s="291" t="s">
        <v>671</v>
      </c>
      <c r="F717" s="104" t="s">
        <v>672</v>
      </c>
      <c r="G717" s="105"/>
      <c r="H717" s="105"/>
      <c r="I717" s="105"/>
      <c r="J717" s="106"/>
      <c r="K717" s="448" t="s">
        <v>39</v>
      </c>
      <c r="L717" s="105" t="s">
        <v>39</v>
      </c>
      <c r="M717" s="109" t="s">
        <v>39</v>
      </c>
      <c r="N717" s="343"/>
      <c r="O717" s="105" t="s">
        <v>73</v>
      </c>
      <c r="P717" s="110" t="s">
        <v>35</v>
      </c>
      <c r="Q717" s="111" t="s">
        <v>39</v>
      </c>
      <c r="R717" s="112">
        <v>0</v>
      </c>
      <c r="S717" s="112">
        <v>0</v>
      </c>
      <c r="T717" s="116">
        <v>0</v>
      </c>
      <c r="U717" s="110" t="s">
        <v>673</v>
      </c>
      <c r="V717" s="110" t="s">
        <v>674</v>
      </c>
      <c r="W717" s="110">
        <v>0</v>
      </c>
      <c r="X717" s="280" t="s">
        <v>37</v>
      </c>
      <c r="Y717" s="280" t="s">
        <v>38</v>
      </c>
      <c r="Z717" s="280" t="s">
        <v>38</v>
      </c>
      <c r="AA717" s="280" t="s">
        <v>38</v>
      </c>
      <c r="AB717" s="280" t="s">
        <v>37</v>
      </c>
      <c r="AC717" s="280" t="s">
        <v>37</v>
      </c>
      <c r="AD717" s="281" t="s">
        <v>39</v>
      </c>
      <c r="AE717" s="280" t="s">
        <v>39</v>
      </c>
    </row>
    <row r="718" spans="1:31">
      <c r="A718" s="3" t="s">
        <v>39</v>
      </c>
      <c r="B718" s="3">
        <v>4</v>
      </c>
      <c r="C718" s="3">
        <v>20</v>
      </c>
      <c r="D718" s="290" t="s">
        <v>677</v>
      </c>
      <c r="E718" s="291" t="s">
        <v>671</v>
      </c>
      <c r="F718" s="104" t="s">
        <v>672</v>
      </c>
      <c r="G718" s="105"/>
      <c r="H718" s="105"/>
      <c r="I718" s="105"/>
      <c r="J718" s="106"/>
      <c r="K718" s="448" t="s">
        <v>39</v>
      </c>
      <c r="L718" s="105" t="s">
        <v>39</v>
      </c>
      <c r="M718" s="109" t="s">
        <v>39</v>
      </c>
      <c r="N718" s="343"/>
      <c r="O718" s="105" t="s">
        <v>73</v>
      </c>
      <c r="P718" s="110" t="s">
        <v>35</v>
      </c>
      <c r="Q718" s="111" t="s">
        <v>39</v>
      </c>
      <c r="R718" s="112">
        <v>0</v>
      </c>
      <c r="S718" s="112">
        <v>0</v>
      </c>
      <c r="T718" s="116">
        <v>0</v>
      </c>
      <c r="U718" s="110" t="s">
        <v>673</v>
      </c>
      <c r="V718" s="110" t="s">
        <v>674</v>
      </c>
      <c r="W718" s="110">
        <v>0</v>
      </c>
      <c r="X718" s="280" t="s">
        <v>37</v>
      </c>
      <c r="Y718" s="280" t="s">
        <v>38</v>
      </c>
      <c r="Z718" s="280" t="s">
        <v>38</v>
      </c>
      <c r="AA718" s="280" t="s">
        <v>38</v>
      </c>
      <c r="AB718" s="280" t="s">
        <v>37</v>
      </c>
      <c r="AC718" s="280" t="s">
        <v>37</v>
      </c>
      <c r="AD718" s="281" t="s">
        <v>39</v>
      </c>
      <c r="AE718" s="280" t="s">
        <v>39</v>
      </c>
    </row>
    <row r="719" spans="1:31">
      <c r="A719" s="3">
        <v>1</v>
      </c>
      <c r="B719" s="3">
        <v>1</v>
      </c>
      <c r="C719" s="3">
        <v>20</v>
      </c>
      <c r="D719" s="290" t="s">
        <v>2651</v>
      </c>
      <c r="E719" s="486" t="s">
        <v>695</v>
      </c>
      <c r="F719" s="104" t="s">
        <v>696</v>
      </c>
      <c r="G719" s="105">
        <v>24</v>
      </c>
      <c r="H719" s="105"/>
      <c r="I719" s="105"/>
      <c r="J719" s="106">
        <v>46343</v>
      </c>
      <c r="K719" s="448">
        <v>159</v>
      </c>
      <c r="L719" s="105" t="s">
        <v>33</v>
      </c>
      <c r="M719" s="109">
        <v>0.8833333333333333</v>
      </c>
      <c r="N719" s="294"/>
      <c r="O719" s="292" t="s">
        <v>34</v>
      </c>
      <c r="P719" s="110" t="s">
        <v>35</v>
      </c>
      <c r="Q719" s="111">
        <v>46163</v>
      </c>
      <c r="R719" s="112">
        <v>864</v>
      </c>
      <c r="S719" s="112">
        <v>11232</v>
      </c>
      <c r="T719" s="116">
        <v>112.32</v>
      </c>
      <c r="U719" s="110">
        <v>9480</v>
      </c>
      <c r="V719" s="110" t="s">
        <v>46</v>
      </c>
      <c r="W719" s="110">
        <v>180</v>
      </c>
      <c r="X719" s="280" t="s">
        <v>37</v>
      </c>
      <c r="Y719" s="280" t="s">
        <v>37</v>
      </c>
      <c r="Z719" s="280" t="s">
        <v>38</v>
      </c>
      <c r="AA719" s="280" t="s">
        <v>38</v>
      </c>
      <c r="AB719" s="280" t="s">
        <v>38</v>
      </c>
      <c r="AC719" s="280" t="s">
        <v>37</v>
      </c>
      <c r="AD719" s="281">
        <v>46313</v>
      </c>
      <c r="AE719" s="280" t="s">
        <v>39</v>
      </c>
    </row>
    <row r="720" spans="1:31">
      <c r="A720" s="3">
        <v>1</v>
      </c>
      <c r="B720" s="3">
        <v>1</v>
      </c>
      <c r="C720" s="3">
        <v>10</v>
      </c>
      <c r="D720" s="290" t="s">
        <v>2647</v>
      </c>
      <c r="E720" s="514" t="s">
        <v>699</v>
      </c>
      <c r="F720" s="104" t="s">
        <v>700</v>
      </c>
      <c r="G720" s="105">
        <v>1</v>
      </c>
      <c r="H720" s="105"/>
      <c r="I720" s="105"/>
      <c r="J720" s="106">
        <v>46328</v>
      </c>
      <c r="K720" s="448">
        <v>144</v>
      </c>
      <c r="L720" s="105" t="s">
        <v>33</v>
      </c>
      <c r="M720" s="109">
        <v>0.8</v>
      </c>
      <c r="N720" s="294"/>
      <c r="O720" s="292"/>
      <c r="P720" s="110" t="s">
        <v>39</v>
      </c>
      <c r="Q720" s="111">
        <v>46148</v>
      </c>
      <c r="R720" s="112">
        <v>36</v>
      </c>
      <c r="S720" s="112">
        <v>468</v>
      </c>
      <c r="T720" s="116">
        <v>4.68</v>
      </c>
      <c r="U720" s="110">
        <v>9482</v>
      </c>
      <c r="V720" s="110" t="s">
        <v>46</v>
      </c>
      <c r="W720" s="110">
        <v>180</v>
      </c>
      <c r="X720" s="280" t="s">
        <v>37</v>
      </c>
      <c r="Y720" s="280" t="s">
        <v>37</v>
      </c>
      <c r="Z720" s="280" t="s">
        <v>38</v>
      </c>
      <c r="AA720" s="280" t="s">
        <v>38</v>
      </c>
      <c r="AB720" s="280" t="s">
        <v>38</v>
      </c>
      <c r="AC720" s="280" t="s">
        <v>37</v>
      </c>
      <c r="AD720" s="281">
        <v>46298</v>
      </c>
      <c r="AE720" s="280" t="s">
        <v>39</v>
      </c>
    </row>
    <row r="721" spans="1:31">
      <c r="A721" s="3">
        <v>1</v>
      </c>
      <c r="B721" s="3">
        <v>2</v>
      </c>
      <c r="C721" s="3">
        <v>10</v>
      </c>
      <c r="D721" s="290" t="s">
        <v>2690</v>
      </c>
      <c r="E721" s="496" t="s">
        <v>699</v>
      </c>
      <c r="F721" s="104" t="s">
        <v>700</v>
      </c>
      <c r="G721" s="105">
        <v>4</v>
      </c>
      <c r="H721" s="105"/>
      <c r="I721" s="105"/>
      <c r="J721" s="106">
        <v>46350</v>
      </c>
      <c r="K721" s="448">
        <v>166</v>
      </c>
      <c r="L721" s="105" t="s">
        <v>33</v>
      </c>
      <c r="M721" s="109">
        <v>0.92222222222222228</v>
      </c>
      <c r="N721" s="308"/>
      <c r="O721" s="292"/>
      <c r="P721" s="110" t="s">
        <v>39</v>
      </c>
      <c r="Q721" s="111">
        <v>46170</v>
      </c>
      <c r="R721" s="112">
        <v>144</v>
      </c>
      <c r="S721" s="112">
        <v>1872</v>
      </c>
      <c r="T721" s="116">
        <v>18.72</v>
      </c>
      <c r="U721" s="110">
        <v>9482</v>
      </c>
      <c r="V721" s="110" t="s">
        <v>46</v>
      </c>
      <c r="W721" s="110">
        <v>180</v>
      </c>
      <c r="X721" s="280" t="s">
        <v>37</v>
      </c>
      <c r="Y721" s="280" t="s">
        <v>37</v>
      </c>
      <c r="Z721" s="280" t="s">
        <v>38</v>
      </c>
      <c r="AA721" s="280" t="s">
        <v>38</v>
      </c>
      <c r="AB721" s="280" t="s">
        <v>38</v>
      </c>
      <c r="AC721" s="280" t="s">
        <v>37</v>
      </c>
      <c r="AD721" s="281">
        <v>46320</v>
      </c>
      <c r="AE721" s="280" t="s">
        <v>39</v>
      </c>
    </row>
    <row r="722" spans="1:31">
      <c r="A722" s="3" t="s">
        <v>39</v>
      </c>
      <c r="B722" s="3">
        <v>3</v>
      </c>
      <c r="C722" s="3">
        <v>10</v>
      </c>
      <c r="D722" s="290" t="s">
        <v>2645</v>
      </c>
      <c r="E722" s="486" t="s">
        <v>699</v>
      </c>
      <c r="F722" s="104" t="s">
        <v>700</v>
      </c>
      <c r="G722" s="105">
        <v>20</v>
      </c>
      <c r="H722" s="105"/>
      <c r="I722" s="105"/>
      <c r="J722" s="106">
        <v>46354</v>
      </c>
      <c r="K722" s="448">
        <v>170</v>
      </c>
      <c r="L722" s="105" t="s">
        <v>33</v>
      </c>
      <c r="M722" s="109">
        <v>0.94444444444444442</v>
      </c>
      <c r="N722" s="294"/>
      <c r="O722" s="460"/>
      <c r="P722" s="110" t="s">
        <v>39</v>
      </c>
      <c r="Q722" s="111">
        <v>46174</v>
      </c>
      <c r="R722" s="112">
        <v>720</v>
      </c>
      <c r="S722" s="112">
        <v>9360</v>
      </c>
      <c r="T722" s="116">
        <v>93.6</v>
      </c>
      <c r="U722" s="110">
        <v>9482</v>
      </c>
      <c r="V722" s="110" t="s">
        <v>46</v>
      </c>
      <c r="W722" s="110">
        <v>180</v>
      </c>
      <c r="X722" s="280" t="s">
        <v>37</v>
      </c>
      <c r="Y722" s="280" t="s">
        <v>37</v>
      </c>
      <c r="Z722" s="280" t="s">
        <v>38</v>
      </c>
      <c r="AA722" s="280" t="s">
        <v>38</v>
      </c>
      <c r="AB722" s="280" t="s">
        <v>38</v>
      </c>
      <c r="AC722" s="280" t="s">
        <v>37</v>
      </c>
      <c r="AD722" s="281">
        <v>46324</v>
      </c>
      <c r="AE722" s="280" t="s">
        <v>39</v>
      </c>
    </row>
    <row r="723" spans="1:31">
      <c r="A723" s="3">
        <v>1</v>
      </c>
      <c r="B723" s="3">
        <v>1</v>
      </c>
      <c r="C723" s="3">
        <v>10</v>
      </c>
      <c r="D723" s="290" t="s">
        <v>2682</v>
      </c>
      <c r="E723" s="458" t="s">
        <v>701</v>
      </c>
      <c r="F723" s="104" t="s">
        <v>702</v>
      </c>
      <c r="G723" s="105">
        <v>14</v>
      </c>
      <c r="H723" s="105"/>
      <c r="I723" s="105"/>
      <c r="J723" s="106">
        <v>46318</v>
      </c>
      <c r="K723" s="448">
        <v>134</v>
      </c>
      <c r="L723" s="105" t="s">
        <v>33</v>
      </c>
      <c r="M723" s="109">
        <v>0.74444444444444446</v>
      </c>
      <c r="N723" s="308"/>
      <c r="O723" s="292"/>
      <c r="P723" s="110" t="s">
        <v>39</v>
      </c>
      <c r="Q723" s="111">
        <v>46138</v>
      </c>
      <c r="R723" s="112">
        <v>504</v>
      </c>
      <c r="S723" s="112">
        <v>6552</v>
      </c>
      <c r="T723" s="116">
        <v>65.52</v>
      </c>
      <c r="U723" s="110">
        <v>9494</v>
      </c>
      <c r="V723" s="110" t="s">
        <v>46</v>
      </c>
      <c r="W723" s="110">
        <v>180</v>
      </c>
      <c r="X723" s="280" t="s">
        <v>37</v>
      </c>
      <c r="Y723" s="280" t="s">
        <v>37</v>
      </c>
      <c r="Z723" s="280" t="s">
        <v>38</v>
      </c>
      <c r="AA723" s="280" t="s">
        <v>38</v>
      </c>
      <c r="AB723" s="280" t="s">
        <v>38</v>
      </c>
      <c r="AC723" s="280" t="s">
        <v>37</v>
      </c>
      <c r="AD723" s="281">
        <v>46288</v>
      </c>
      <c r="AE723" s="280" t="s">
        <v>39</v>
      </c>
    </row>
    <row r="724" spans="1:31">
      <c r="A724" s="3">
        <v>1</v>
      </c>
      <c r="B724" s="3">
        <v>2</v>
      </c>
      <c r="C724" s="3">
        <v>20</v>
      </c>
      <c r="D724" s="290" t="s">
        <v>2707</v>
      </c>
      <c r="E724" s="315" t="s">
        <v>701</v>
      </c>
      <c r="F724" s="104" t="s">
        <v>702</v>
      </c>
      <c r="G724" s="105">
        <v>2</v>
      </c>
      <c r="H724" s="105"/>
      <c r="I724" s="105"/>
      <c r="J724" s="106">
        <v>46331</v>
      </c>
      <c r="K724" s="448">
        <v>147</v>
      </c>
      <c r="L724" s="105" t="s">
        <v>33</v>
      </c>
      <c r="M724" s="109">
        <v>0.81666666666666665</v>
      </c>
      <c r="N724" s="294"/>
      <c r="O724" s="466" t="s">
        <v>34</v>
      </c>
      <c r="P724" s="110" t="s">
        <v>35</v>
      </c>
      <c r="Q724" s="111">
        <v>46151</v>
      </c>
      <c r="R724" s="112">
        <v>72</v>
      </c>
      <c r="S724" s="112">
        <v>936</v>
      </c>
      <c r="T724" s="116">
        <v>9.36</v>
      </c>
      <c r="U724" s="110">
        <v>9494</v>
      </c>
      <c r="V724" s="110" t="s">
        <v>46</v>
      </c>
      <c r="W724" s="110">
        <v>180</v>
      </c>
      <c r="X724" s="280" t="s">
        <v>37</v>
      </c>
      <c r="Y724" s="280" t="s">
        <v>37</v>
      </c>
      <c r="Z724" s="280" t="s">
        <v>38</v>
      </c>
      <c r="AA724" s="280" t="s">
        <v>38</v>
      </c>
      <c r="AB724" s="280" t="s">
        <v>38</v>
      </c>
      <c r="AC724" s="280" t="s">
        <v>37</v>
      </c>
      <c r="AD724" s="281">
        <v>46301</v>
      </c>
      <c r="AE724" s="280" t="s">
        <v>39</v>
      </c>
    </row>
    <row r="725" spans="1:31">
      <c r="A725" s="3" t="s">
        <v>39</v>
      </c>
      <c r="B725" s="3">
        <v>3</v>
      </c>
      <c r="C725" s="3">
        <v>10</v>
      </c>
      <c r="D725" s="499" t="s">
        <v>2661</v>
      </c>
      <c r="E725" s="291" t="s">
        <v>701</v>
      </c>
      <c r="F725" s="104" t="s">
        <v>702</v>
      </c>
      <c r="G725" s="105">
        <v>12</v>
      </c>
      <c r="H725" s="105"/>
      <c r="I725" s="105"/>
      <c r="J725" s="106">
        <v>46343</v>
      </c>
      <c r="K725" s="500">
        <v>159</v>
      </c>
      <c r="L725" s="105" t="s">
        <v>33</v>
      </c>
      <c r="M725" s="109">
        <v>0.8833333333333333</v>
      </c>
      <c r="N725" s="503"/>
      <c r="O725" s="105"/>
      <c r="P725" s="110" t="s">
        <v>39</v>
      </c>
      <c r="Q725" s="111">
        <v>46163</v>
      </c>
      <c r="R725" s="112">
        <v>432</v>
      </c>
      <c r="S725" s="112">
        <v>5616</v>
      </c>
      <c r="T725" s="116">
        <v>56.16</v>
      </c>
      <c r="U725" s="110">
        <v>9494</v>
      </c>
      <c r="V725" s="110" t="s">
        <v>46</v>
      </c>
      <c r="W725" s="110">
        <v>180</v>
      </c>
      <c r="X725" s="280" t="s">
        <v>37</v>
      </c>
      <c r="Y725" s="280" t="s">
        <v>37</v>
      </c>
      <c r="Z725" s="280" t="s">
        <v>38</v>
      </c>
      <c r="AA725" s="280" t="s">
        <v>38</v>
      </c>
      <c r="AB725" s="280" t="s">
        <v>38</v>
      </c>
      <c r="AC725" s="280" t="s">
        <v>37</v>
      </c>
      <c r="AD725" s="281">
        <v>46313</v>
      </c>
      <c r="AE725" s="280" t="s">
        <v>39</v>
      </c>
    </row>
    <row r="726" spans="1:31">
      <c r="A726" s="3">
        <v>1</v>
      </c>
      <c r="B726" s="3">
        <v>1</v>
      </c>
      <c r="C726" s="3">
        <v>20</v>
      </c>
      <c r="D726" s="290" t="s">
        <v>560</v>
      </c>
      <c r="E726" s="291" t="s">
        <v>703</v>
      </c>
      <c r="F726" s="104" t="s">
        <v>704</v>
      </c>
      <c r="G726" s="105">
        <v>117</v>
      </c>
      <c r="H726" s="105"/>
      <c r="I726" s="105"/>
      <c r="J726" s="106">
        <v>46214</v>
      </c>
      <c r="K726" s="448">
        <v>30</v>
      </c>
      <c r="L726" s="105" t="s">
        <v>215</v>
      </c>
      <c r="M726" s="109">
        <v>8.2191780821917804E-2</v>
      </c>
      <c r="N726" s="343" t="s">
        <v>2819</v>
      </c>
      <c r="O726" s="292" t="s">
        <v>377</v>
      </c>
      <c r="P726" s="110" t="s">
        <v>35</v>
      </c>
      <c r="Q726" s="111">
        <v>45849</v>
      </c>
      <c r="R726" s="112">
        <v>44928</v>
      </c>
      <c r="S726" s="112">
        <v>269568</v>
      </c>
      <c r="T726" s="116">
        <v>566.09280000000001</v>
      </c>
      <c r="U726" s="110">
        <v>9508</v>
      </c>
      <c r="V726" s="110" t="s">
        <v>194</v>
      </c>
      <c r="W726" s="110">
        <v>365</v>
      </c>
      <c r="X726" s="280" t="s">
        <v>37</v>
      </c>
      <c r="Y726" s="280" t="s">
        <v>38</v>
      </c>
      <c r="Z726" s="280" t="s">
        <v>37</v>
      </c>
      <c r="AA726" s="280" t="s">
        <v>38</v>
      </c>
      <c r="AB726" s="280" t="s">
        <v>37</v>
      </c>
      <c r="AC726" s="280" t="s">
        <v>37</v>
      </c>
      <c r="AD726" s="281">
        <v>46184</v>
      </c>
      <c r="AE726" s="280" t="s">
        <v>39</v>
      </c>
    </row>
    <row r="727" spans="1:31">
      <c r="A727" s="3">
        <v>1</v>
      </c>
      <c r="B727" s="3">
        <v>2</v>
      </c>
      <c r="C727" s="3">
        <v>20</v>
      </c>
      <c r="D727" s="290" t="s">
        <v>322</v>
      </c>
      <c r="E727" s="303" t="s">
        <v>703</v>
      </c>
      <c r="F727" s="104" t="s">
        <v>704</v>
      </c>
      <c r="G727" s="105">
        <v>19</v>
      </c>
      <c r="H727" s="105"/>
      <c r="I727" s="105"/>
      <c r="J727" s="106">
        <v>46529</v>
      </c>
      <c r="K727" s="448">
        <v>345</v>
      </c>
      <c r="L727" s="105" t="s">
        <v>33</v>
      </c>
      <c r="M727" s="109">
        <v>0.9452054794520548</v>
      </c>
      <c r="N727" s="294" t="s">
        <v>2819</v>
      </c>
      <c r="O727" s="292" t="s">
        <v>34</v>
      </c>
      <c r="P727" s="110" t="s">
        <v>35</v>
      </c>
      <c r="Q727" s="111">
        <v>46164</v>
      </c>
      <c r="R727" s="112">
        <v>7296</v>
      </c>
      <c r="S727" s="112">
        <v>43776</v>
      </c>
      <c r="T727" s="116">
        <v>91.929599999999994</v>
      </c>
      <c r="U727" s="110">
        <v>9508</v>
      </c>
      <c r="V727" s="110" t="s">
        <v>194</v>
      </c>
      <c r="W727" s="110">
        <v>365</v>
      </c>
      <c r="X727" s="280" t="s">
        <v>37</v>
      </c>
      <c r="Y727" s="280" t="s">
        <v>37</v>
      </c>
      <c r="Z727" s="280" t="s">
        <v>38</v>
      </c>
      <c r="AA727" s="280" t="s">
        <v>38</v>
      </c>
      <c r="AB727" s="280" t="s">
        <v>38</v>
      </c>
      <c r="AC727" s="280" t="s">
        <v>37</v>
      </c>
      <c r="AD727" s="281">
        <v>46499</v>
      </c>
      <c r="AE727" s="280" t="s">
        <v>39</v>
      </c>
    </row>
    <row r="728" spans="1:31">
      <c r="A728" s="3" t="s">
        <v>39</v>
      </c>
      <c r="B728" s="3">
        <v>3</v>
      </c>
      <c r="C728" s="3">
        <v>10</v>
      </c>
      <c r="D728" s="290" t="s">
        <v>2565</v>
      </c>
      <c r="E728" s="345" t="s">
        <v>703</v>
      </c>
      <c r="F728" s="104" t="s">
        <v>704</v>
      </c>
      <c r="G728" s="105">
        <v>23</v>
      </c>
      <c r="H728" s="105"/>
      <c r="I728" s="105"/>
      <c r="J728" s="106">
        <v>46532</v>
      </c>
      <c r="K728" s="448">
        <v>348</v>
      </c>
      <c r="L728" s="105" t="s">
        <v>33</v>
      </c>
      <c r="M728" s="109">
        <v>0.95342465753424654</v>
      </c>
      <c r="N728" s="343"/>
      <c r="O728" s="292"/>
      <c r="P728" s="110" t="s">
        <v>39</v>
      </c>
      <c r="Q728" s="111">
        <v>46167</v>
      </c>
      <c r="R728" s="112">
        <v>8832</v>
      </c>
      <c r="S728" s="112">
        <v>52992</v>
      </c>
      <c r="T728" s="116">
        <v>111.28319999999999</v>
      </c>
      <c r="U728" s="110">
        <v>9508</v>
      </c>
      <c r="V728" s="110" t="s">
        <v>194</v>
      </c>
      <c r="W728" s="110">
        <v>365</v>
      </c>
      <c r="X728" s="280" t="s">
        <v>37</v>
      </c>
      <c r="Y728" s="280" t="s">
        <v>37</v>
      </c>
      <c r="Z728" s="280" t="s">
        <v>38</v>
      </c>
      <c r="AA728" s="280" t="s">
        <v>38</v>
      </c>
      <c r="AB728" s="280" t="s">
        <v>38</v>
      </c>
      <c r="AC728" s="280" t="s">
        <v>37</v>
      </c>
      <c r="AD728" s="281">
        <v>46502</v>
      </c>
      <c r="AE728" s="280" t="s">
        <v>39</v>
      </c>
    </row>
    <row r="729" spans="1:31">
      <c r="A729" s="3" t="s">
        <v>39</v>
      </c>
      <c r="B729" s="3">
        <v>4</v>
      </c>
      <c r="C729" s="3">
        <v>10</v>
      </c>
      <c r="D729" s="290" t="s">
        <v>711</v>
      </c>
      <c r="E729" s="291" t="s">
        <v>703</v>
      </c>
      <c r="F729" s="104" t="s">
        <v>704</v>
      </c>
      <c r="G729" s="105">
        <v>61</v>
      </c>
      <c r="H729" s="105"/>
      <c r="I729" s="105"/>
      <c r="J729" s="106">
        <v>46533</v>
      </c>
      <c r="K729" s="448">
        <v>349</v>
      </c>
      <c r="L729" s="105" t="s">
        <v>33</v>
      </c>
      <c r="M729" s="109">
        <v>0.95616438356164379</v>
      </c>
      <c r="N729" s="350"/>
      <c r="O729" s="460"/>
      <c r="P729" s="110" t="s">
        <v>39</v>
      </c>
      <c r="Q729" s="111">
        <v>46168</v>
      </c>
      <c r="R729" s="112">
        <v>23424</v>
      </c>
      <c r="S729" s="112">
        <v>140544</v>
      </c>
      <c r="T729" s="116">
        <v>295.14240000000001</v>
      </c>
      <c r="U729" s="110">
        <v>9508</v>
      </c>
      <c r="V729" s="110" t="s">
        <v>194</v>
      </c>
      <c r="W729" s="110">
        <v>365</v>
      </c>
      <c r="X729" s="280" t="s">
        <v>37</v>
      </c>
      <c r="Y729" s="280" t="s">
        <v>37</v>
      </c>
      <c r="Z729" s="280" t="s">
        <v>38</v>
      </c>
      <c r="AA729" s="280" t="s">
        <v>38</v>
      </c>
      <c r="AB729" s="280" t="s">
        <v>38</v>
      </c>
      <c r="AC729" s="280" t="s">
        <v>37</v>
      </c>
      <c r="AD729" s="281">
        <v>46503</v>
      </c>
      <c r="AE729" s="280" t="s">
        <v>39</v>
      </c>
    </row>
    <row r="730" spans="1:31">
      <c r="A730" s="3" t="s">
        <v>39</v>
      </c>
      <c r="B730" s="3">
        <v>5</v>
      </c>
      <c r="C730" s="3">
        <v>10</v>
      </c>
      <c r="D730" s="290" t="s">
        <v>2723</v>
      </c>
      <c r="E730" s="476" t="s">
        <v>703</v>
      </c>
      <c r="F730" s="104" t="s">
        <v>704</v>
      </c>
      <c r="G730" s="105">
        <v>35</v>
      </c>
      <c r="H730" s="105"/>
      <c r="I730" s="105"/>
      <c r="J730" s="106">
        <v>46533</v>
      </c>
      <c r="K730" s="448">
        <v>349</v>
      </c>
      <c r="L730" s="105" t="s">
        <v>33</v>
      </c>
      <c r="M730" s="109">
        <v>0.95616438356164379</v>
      </c>
      <c r="N730" s="343"/>
      <c r="O730" s="292"/>
      <c r="P730" s="110" t="s">
        <v>39</v>
      </c>
      <c r="Q730" s="111">
        <v>46168</v>
      </c>
      <c r="R730" s="112">
        <v>13440</v>
      </c>
      <c r="S730" s="112">
        <v>80640</v>
      </c>
      <c r="T730" s="116">
        <v>169.34399999999999</v>
      </c>
      <c r="U730" s="110">
        <v>9508</v>
      </c>
      <c r="V730" s="110" t="s">
        <v>194</v>
      </c>
      <c r="W730" s="110">
        <v>365</v>
      </c>
      <c r="X730" s="280" t="s">
        <v>37</v>
      </c>
      <c r="Y730" s="280" t="s">
        <v>37</v>
      </c>
      <c r="Z730" s="280" t="s">
        <v>38</v>
      </c>
      <c r="AA730" s="280" t="s">
        <v>38</v>
      </c>
      <c r="AB730" s="280" t="s">
        <v>38</v>
      </c>
      <c r="AC730" s="280" t="s">
        <v>37</v>
      </c>
      <c r="AD730" s="281">
        <v>46503</v>
      </c>
      <c r="AE730" s="280" t="s">
        <v>39</v>
      </c>
    </row>
    <row r="731" spans="1:31">
      <c r="A731" s="3" t="s">
        <v>39</v>
      </c>
      <c r="B731" s="3">
        <v>6</v>
      </c>
      <c r="C731" s="3">
        <v>10</v>
      </c>
      <c r="D731" s="290" t="s">
        <v>763</v>
      </c>
      <c r="E731" s="291" t="s">
        <v>703</v>
      </c>
      <c r="F731" s="104" t="s">
        <v>704</v>
      </c>
      <c r="G731" s="105">
        <v>75</v>
      </c>
      <c r="H731" s="105"/>
      <c r="I731" s="105"/>
      <c r="J731" s="106">
        <v>46534</v>
      </c>
      <c r="K731" s="448">
        <v>350</v>
      </c>
      <c r="L731" s="105" t="s">
        <v>33</v>
      </c>
      <c r="M731" s="109">
        <v>0.95890410958904104</v>
      </c>
      <c r="N731" s="343"/>
      <c r="O731" s="292"/>
      <c r="P731" s="110" t="s">
        <v>39</v>
      </c>
      <c r="Q731" s="111">
        <v>46169</v>
      </c>
      <c r="R731" s="112">
        <v>28800</v>
      </c>
      <c r="S731" s="112">
        <v>172800</v>
      </c>
      <c r="T731" s="116">
        <v>362.88</v>
      </c>
      <c r="U731" s="110">
        <v>9508</v>
      </c>
      <c r="V731" s="110" t="s">
        <v>194</v>
      </c>
      <c r="W731" s="110">
        <v>365</v>
      </c>
      <c r="X731" s="280" t="s">
        <v>37</v>
      </c>
      <c r="Y731" s="280" t="s">
        <v>37</v>
      </c>
      <c r="Z731" s="280" t="s">
        <v>38</v>
      </c>
      <c r="AA731" s="280" t="s">
        <v>38</v>
      </c>
      <c r="AB731" s="280" t="s">
        <v>38</v>
      </c>
      <c r="AC731" s="280" t="s">
        <v>37</v>
      </c>
      <c r="AD731" s="281">
        <v>46504</v>
      </c>
      <c r="AE731" s="280" t="s">
        <v>39</v>
      </c>
    </row>
    <row r="732" spans="1:31">
      <c r="A732" s="3" t="s">
        <v>39</v>
      </c>
      <c r="B732" s="3">
        <v>7</v>
      </c>
      <c r="C732" s="3">
        <v>10</v>
      </c>
      <c r="D732" s="290" t="s">
        <v>2558</v>
      </c>
      <c r="E732" s="291" t="s">
        <v>703</v>
      </c>
      <c r="F732" s="104" t="s">
        <v>704</v>
      </c>
      <c r="G732" s="105">
        <v>47</v>
      </c>
      <c r="H732" s="105"/>
      <c r="I732" s="105"/>
      <c r="J732" s="106">
        <v>46534</v>
      </c>
      <c r="K732" s="448">
        <v>350</v>
      </c>
      <c r="L732" s="105" t="s">
        <v>33</v>
      </c>
      <c r="M732" s="109">
        <v>0.95890410958904104</v>
      </c>
      <c r="N732" s="343"/>
      <c r="O732" s="292"/>
      <c r="P732" s="110" t="s">
        <v>39</v>
      </c>
      <c r="Q732" s="111">
        <v>46169</v>
      </c>
      <c r="R732" s="112">
        <v>18048</v>
      </c>
      <c r="S732" s="112">
        <v>108288</v>
      </c>
      <c r="T732" s="116">
        <v>227.40479999999999</v>
      </c>
      <c r="U732" s="110">
        <v>9508</v>
      </c>
      <c r="V732" s="110" t="s">
        <v>194</v>
      </c>
      <c r="W732" s="110">
        <v>365</v>
      </c>
      <c r="X732" s="280" t="s">
        <v>37</v>
      </c>
      <c r="Y732" s="280" t="s">
        <v>37</v>
      </c>
      <c r="Z732" s="280" t="s">
        <v>38</v>
      </c>
      <c r="AA732" s="280" t="s">
        <v>38</v>
      </c>
      <c r="AB732" s="280" t="s">
        <v>38</v>
      </c>
      <c r="AC732" s="280" t="s">
        <v>37</v>
      </c>
      <c r="AD732" s="281">
        <v>46504</v>
      </c>
      <c r="AE732" s="280" t="s">
        <v>39</v>
      </c>
    </row>
    <row r="733" spans="1:31">
      <c r="A733" s="3" t="s">
        <v>39</v>
      </c>
      <c r="B733" s="3">
        <v>8</v>
      </c>
      <c r="C733" s="3">
        <v>10</v>
      </c>
      <c r="D733" s="290" t="s">
        <v>150</v>
      </c>
      <c r="E733" s="483" t="s">
        <v>703</v>
      </c>
      <c r="F733" s="104" t="s">
        <v>704</v>
      </c>
      <c r="G733" s="105">
        <v>54</v>
      </c>
      <c r="H733" s="105"/>
      <c r="I733" s="105"/>
      <c r="J733" s="106">
        <v>46535</v>
      </c>
      <c r="K733" s="448">
        <v>351</v>
      </c>
      <c r="L733" s="105" t="s">
        <v>33</v>
      </c>
      <c r="M733" s="109">
        <v>0.9616438356164384</v>
      </c>
      <c r="N733" s="343" t="s">
        <v>2819</v>
      </c>
      <c r="O733" s="292"/>
      <c r="P733" s="110" t="s">
        <v>39</v>
      </c>
      <c r="Q733" s="111">
        <v>46170</v>
      </c>
      <c r="R733" s="112">
        <v>20736</v>
      </c>
      <c r="S733" s="112">
        <v>124416</v>
      </c>
      <c r="T733" s="116">
        <v>261.27359999999999</v>
      </c>
      <c r="U733" s="110">
        <v>9508</v>
      </c>
      <c r="V733" s="110" t="s">
        <v>194</v>
      </c>
      <c r="W733" s="110">
        <v>365</v>
      </c>
      <c r="X733" s="280" t="s">
        <v>37</v>
      </c>
      <c r="Y733" s="280" t="s">
        <v>37</v>
      </c>
      <c r="Z733" s="280" t="s">
        <v>38</v>
      </c>
      <c r="AA733" s="280" t="s">
        <v>38</v>
      </c>
      <c r="AB733" s="280" t="s">
        <v>38</v>
      </c>
      <c r="AC733" s="280" t="s">
        <v>37</v>
      </c>
      <c r="AD733" s="281">
        <v>46505</v>
      </c>
      <c r="AE733" s="280" t="s">
        <v>39</v>
      </c>
    </row>
    <row r="734" spans="1:31">
      <c r="A734" s="3" t="s">
        <v>39</v>
      </c>
      <c r="B734" s="3">
        <v>9</v>
      </c>
      <c r="C734" s="3">
        <v>10</v>
      </c>
      <c r="D734" s="290" t="s">
        <v>542</v>
      </c>
      <c r="E734" s="474" t="s">
        <v>703</v>
      </c>
      <c r="F734" s="104" t="s">
        <v>704</v>
      </c>
      <c r="G734" s="105">
        <v>103</v>
      </c>
      <c r="H734" s="105"/>
      <c r="I734" s="105"/>
      <c r="J734" s="106">
        <v>46535</v>
      </c>
      <c r="K734" s="448">
        <v>351</v>
      </c>
      <c r="L734" s="105" t="s">
        <v>33</v>
      </c>
      <c r="M734" s="109">
        <v>0.9616438356164384</v>
      </c>
      <c r="N734" s="294"/>
      <c r="O734" s="460"/>
      <c r="P734" s="110" t="s">
        <v>39</v>
      </c>
      <c r="Q734" s="111">
        <v>46170</v>
      </c>
      <c r="R734" s="112">
        <v>39552</v>
      </c>
      <c r="S734" s="112">
        <v>237312</v>
      </c>
      <c r="T734" s="116">
        <v>498.35520000000002</v>
      </c>
      <c r="U734" s="110">
        <v>9508</v>
      </c>
      <c r="V734" s="110" t="s">
        <v>194</v>
      </c>
      <c r="W734" s="110">
        <v>365</v>
      </c>
      <c r="X734" s="280" t="s">
        <v>37</v>
      </c>
      <c r="Y734" s="280" t="s">
        <v>37</v>
      </c>
      <c r="Z734" s="280" t="s">
        <v>38</v>
      </c>
      <c r="AA734" s="280" t="s">
        <v>38</v>
      </c>
      <c r="AB734" s="280" t="s">
        <v>38</v>
      </c>
      <c r="AC734" s="280" t="s">
        <v>37</v>
      </c>
      <c r="AD734" s="281">
        <v>46505</v>
      </c>
      <c r="AE734" s="280" t="s">
        <v>39</v>
      </c>
    </row>
    <row r="735" spans="1:31">
      <c r="A735" s="3" t="s">
        <v>39</v>
      </c>
      <c r="B735" s="3">
        <v>10</v>
      </c>
      <c r="C735" s="3">
        <v>10</v>
      </c>
      <c r="D735" s="290" t="s">
        <v>491</v>
      </c>
      <c r="E735" s="291" t="s">
        <v>703</v>
      </c>
      <c r="F735" s="104" t="s">
        <v>704</v>
      </c>
      <c r="G735" s="105">
        <v>61</v>
      </c>
      <c r="H735" s="105"/>
      <c r="I735" s="105"/>
      <c r="J735" s="106">
        <v>46535</v>
      </c>
      <c r="K735" s="448">
        <v>351</v>
      </c>
      <c r="L735" s="105" t="s">
        <v>33</v>
      </c>
      <c r="M735" s="109">
        <v>0.9616438356164384</v>
      </c>
      <c r="N735" s="294"/>
      <c r="O735" s="460"/>
      <c r="P735" s="110" t="s">
        <v>39</v>
      </c>
      <c r="Q735" s="111">
        <v>46170</v>
      </c>
      <c r="R735" s="112">
        <v>23424</v>
      </c>
      <c r="S735" s="112">
        <v>140544</v>
      </c>
      <c r="T735" s="116">
        <v>295.14240000000001</v>
      </c>
      <c r="U735" s="110">
        <v>9508</v>
      </c>
      <c r="V735" s="110" t="s">
        <v>194</v>
      </c>
      <c r="W735" s="110">
        <v>365</v>
      </c>
      <c r="X735" s="280" t="s">
        <v>37</v>
      </c>
      <c r="Y735" s="280" t="s">
        <v>37</v>
      </c>
      <c r="Z735" s="280" t="s">
        <v>38</v>
      </c>
      <c r="AA735" s="280" t="s">
        <v>38</v>
      </c>
      <c r="AB735" s="280" t="s">
        <v>38</v>
      </c>
      <c r="AC735" s="280" t="s">
        <v>37</v>
      </c>
      <c r="AD735" s="281">
        <v>46505</v>
      </c>
      <c r="AE735" s="280" t="s">
        <v>39</v>
      </c>
    </row>
    <row r="736" spans="1:31">
      <c r="A736" s="3" t="s">
        <v>39</v>
      </c>
      <c r="B736" s="3">
        <v>11</v>
      </c>
      <c r="C736" s="3">
        <v>10</v>
      </c>
      <c r="D736" s="290" t="s">
        <v>492</v>
      </c>
      <c r="E736" s="291" t="s">
        <v>703</v>
      </c>
      <c r="F736" s="104" t="s">
        <v>704</v>
      </c>
      <c r="G736" s="105">
        <v>61</v>
      </c>
      <c r="H736" s="105"/>
      <c r="I736" s="105"/>
      <c r="J736" s="106">
        <v>46535</v>
      </c>
      <c r="K736" s="448">
        <v>351</v>
      </c>
      <c r="L736" s="105" t="s">
        <v>33</v>
      </c>
      <c r="M736" s="109">
        <v>0.9616438356164384</v>
      </c>
      <c r="N736" s="294"/>
      <c r="O736" s="292"/>
      <c r="P736" s="110" t="s">
        <v>39</v>
      </c>
      <c r="Q736" s="111">
        <v>46170</v>
      </c>
      <c r="R736" s="112">
        <v>23424</v>
      </c>
      <c r="S736" s="112">
        <v>140544</v>
      </c>
      <c r="T736" s="116">
        <v>295.14240000000001</v>
      </c>
      <c r="U736" s="110">
        <v>9508</v>
      </c>
      <c r="V736" s="110" t="s">
        <v>194</v>
      </c>
      <c r="W736" s="110">
        <v>365</v>
      </c>
      <c r="X736" s="280" t="s">
        <v>37</v>
      </c>
      <c r="Y736" s="280" t="s">
        <v>37</v>
      </c>
      <c r="Z736" s="280" t="s">
        <v>38</v>
      </c>
      <c r="AA736" s="280" t="s">
        <v>38</v>
      </c>
      <c r="AB736" s="280" t="s">
        <v>38</v>
      </c>
      <c r="AC736" s="280" t="s">
        <v>37</v>
      </c>
      <c r="AD736" s="281">
        <v>46505</v>
      </c>
      <c r="AE736" s="280" t="s">
        <v>39</v>
      </c>
    </row>
    <row r="737" spans="1:31">
      <c r="A737" s="3" t="s">
        <v>39</v>
      </c>
      <c r="B737" s="3">
        <v>12</v>
      </c>
      <c r="C737" s="3">
        <v>10</v>
      </c>
      <c r="D737" s="290" t="s">
        <v>717</v>
      </c>
      <c r="E737" s="338" t="s">
        <v>703</v>
      </c>
      <c r="F737" s="104" t="s">
        <v>704</v>
      </c>
      <c r="G737" s="105">
        <v>61</v>
      </c>
      <c r="H737" s="105"/>
      <c r="I737" s="105"/>
      <c r="J737" s="106">
        <v>46535</v>
      </c>
      <c r="K737" s="448">
        <v>351</v>
      </c>
      <c r="L737" s="105" t="s">
        <v>33</v>
      </c>
      <c r="M737" s="109">
        <v>0.9616438356164384</v>
      </c>
      <c r="N737" s="294"/>
      <c r="O737" s="292"/>
      <c r="P737" s="110" t="s">
        <v>39</v>
      </c>
      <c r="Q737" s="111">
        <v>46170</v>
      </c>
      <c r="R737" s="112">
        <v>23424</v>
      </c>
      <c r="S737" s="112">
        <v>140544</v>
      </c>
      <c r="T737" s="116">
        <v>295.14240000000001</v>
      </c>
      <c r="U737" s="110">
        <v>9508</v>
      </c>
      <c r="V737" s="110" t="s">
        <v>194</v>
      </c>
      <c r="W737" s="110">
        <v>365</v>
      </c>
      <c r="X737" s="280" t="s">
        <v>37</v>
      </c>
      <c r="Y737" s="280" t="s">
        <v>37</v>
      </c>
      <c r="Z737" s="280" t="s">
        <v>38</v>
      </c>
      <c r="AA737" s="280" t="s">
        <v>38</v>
      </c>
      <c r="AB737" s="280" t="s">
        <v>38</v>
      </c>
      <c r="AC737" s="280" t="s">
        <v>37</v>
      </c>
      <c r="AD737" s="281">
        <v>46505</v>
      </c>
      <c r="AE737" s="280" t="s">
        <v>39</v>
      </c>
    </row>
    <row r="738" spans="1:31">
      <c r="A738" s="3" t="s">
        <v>39</v>
      </c>
      <c r="B738" s="3">
        <v>13</v>
      </c>
      <c r="C738" s="3">
        <v>10</v>
      </c>
      <c r="D738" s="290" t="s">
        <v>55</v>
      </c>
      <c r="E738" s="291" t="s">
        <v>703</v>
      </c>
      <c r="F738" s="104" t="s">
        <v>704</v>
      </c>
      <c r="G738" s="105">
        <v>75</v>
      </c>
      <c r="H738" s="105"/>
      <c r="I738" s="105"/>
      <c r="J738" s="106">
        <v>46535</v>
      </c>
      <c r="K738" s="448">
        <v>351</v>
      </c>
      <c r="L738" s="105" t="s">
        <v>33</v>
      </c>
      <c r="M738" s="109">
        <v>0.9616438356164384</v>
      </c>
      <c r="N738" s="343"/>
      <c r="O738" s="292"/>
      <c r="P738" s="110" t="s">
        <v>39</v>
      </c>
      <c r="Q738" s="111">
        <v>46170</v>
      </c>
      <c r="R738" s="112">
        <v>28800</v>
      </c>
      <c r="S738" s="112">
        <v>172800</v>
      </c>
      <c r="T738" s="116">
        <v>362.88</v>
      </c>
      <c r="U738" s="110">
        <v>9508</v>
      </c>
      <c r="V738" s="110" t="s">
        <v>194</v>
      </c>
      <c r="W738" s="110">
        <v>365</v>
      </c>
      <c r="X738" s="280" t="s">
        <v>37</v>
      </c>
      <c r="Y738" s="280" t="s">
        <v>37</v>
      </c>
      <c r="Z738" s="280" t="s">
        <v>38</v>
      </c>
      <c r="AA738" s="280" t="s">
        <v>38</v>
      </c>
      <c r="AB738" s="280" t="s">
        <v>38</v>
      </c>
      <c r="AC738" s="280" t="s">
        <v>37</v>
      </c>
      <c r="AD738" s="281">
        <v>46505</v>
      </c>
      <c r="AE738" s="280" t="s">
        <v>39</v>
      </c>
    </row>
    <row r="739" spans="1:31">
      <c r="A739" s="3" t="s">
        <v>39</v>
      </c>
      <c r="B739" s="3">
        <v>14</v>
      </c>
      <c r="C739" s="3">
        <v>10</v>
      </c>
      <c r="D739" s="290" t="s">
        <v>202</v>
      </c>
      <c r="E739" s="303" t="s">
        <v>703</v>
      </c>
      <c r="F739" s="104" t="s">
        <v>704</v>
      </c>
      <c r="G739" s="105">
        <v>47</v>
      </c>
      <c r="H739" s="105"/>
      <c r="I739" s="105"/>
      <c r="J739" s="106">
        <v>46535</v>
      </c>
      <c r="K739" s="448">
        <v>351</v>
      </c>
      <c r="L739" s="105" t="s">
        <v>33</v>
      </c>
      <c r="M739" s="109">
        <v>0.9616438356164384</v>
      </c>
      <c r="N739" s="294"/>
      <c r="O739" s="292"/>
      <c r="P739" s="110" t="s">
        <v>39</v>
      </c>
      <c r="Q739" s="111">
        <v>46170</v>
      </c>
      <c r="R739" s="112">
        <v>18048</v>
      </c>
      <c r="S739" s="112">
        <v>108288</v>
      </c>
      <c r="T739" s="116">
        <v>227.40479999999999</v>
      </c>
      <c r="U739" s="110">
        <v>9508</v>
      </c>
      <c r="V739" s="110" t="s">
        <v>194</v>
      </c>
      <c r="W739" s="110">
        <v>365</v>
      </c>
      <c r="X739" s="280" t="s">
        <v>37</v>
      </c>
      <c r="Y739" s="280" t="s">
        <v>37</v>
      </c>
      <c r="Z739" s="280" t="s">
        <v>38</v>
      </c>
      <c r="AA739" s="280" t="s">
        <v>38</v>
      </c>
      <c r="AB739" s="280" t="s">
        <v>38</v>
      </c>
      <c r="AC739" s="280" t="s">
        <v>37</v>
      </c>
      <c r="AD739" s="281">
        <v>46505</v>
      </c>
      <c r="AE739" s="280" t="s">
        <v>39</v>
      </c>
    </row>
    <row r="740" spans="1:31">
      <c r="A740" s="3" t="s">
        <v>39</v>
      </c>
      <c r="B740" s="3">
        <v>15</v>
      </c>
      <c r="C740" s="3">
        <v>10</v>
      </c>
      <c r="D740" s="290" t="s">
        <v>707</v>
      </c>
      <c r="E740" s="303" t="s">
        <v>703</v>
      </c>
      <c r="F740" s="104" t="s">
        <v>704</v>
      </c>
      <c r="G740" s="105">
        <v>60</v>
      </c>
      <c r="H740" s="105"/>
      <c r="I740" s="105"/>
      <c r="J740" s="106">
        <v>46536</v>
      </c>
      <c r="K740" s="448">
        <v>352</v>
      </c>
      <c r="L740" s="105" t="s">
        <v>33</v>
      </c>
      <c r="M740" s="109">
        <v>0.96438356164383565</v>
      </c>
      <c r="N740" s="343"/>
      <c r="O740" s="292"/>
      <c r="P740" s="110" t="s">
        <v>39</v>
      </c>
      <c r="Q740" s="111">
        <v>46171</v>
      </c>
      <c r="R740" s="112">
        <v>23040</v>
      </c>
      <c r="S740" s="112">
        <v>138240</v>
      </c>
      <c r="T740" s="116">
        <v>290.30399999999997</v>
      </c>
      <c r="U740" s="110">
        <v>9508</v>
      </c>
      <c r="V740" s="110" t="s">
        <v>194</v>
      </c>
      <c r="W740" s="110">
        <v>365</v>
      </c>
      <c r="X740" s="280" t="s">
        <v>37</v>
      </c>
      <c r="Y740" s="280" t="s">
        <v>37</v>
      </c>
      <c r="Z740" s="280" t="s">
        <v>38</v>
      </c>
      <c r="AA740" s="280" t="s">
        <v>38</v>
      </c>
      <c r="AB740" s="280" t="s">
        <v>38</v>
      </c>
      <c r="AC740" s="280" t="s">
        <v>37</v>
      </c>
      <c r="AD740" s="281">
        <v>46506</v>
      </c>
      <c r="AE740" s="280" t="s">
        <v>39</v>
      </c>
    </row>
    <row r="741" spans="1:31">
      <c r="A741" s="3" t="s">
        <v>39</v>
      </c>
      <c r="B741" s="3">
        <v>16</v>
      </c>
      <c r="C741" s="3">
        <v>10</v>
      </c>
      <c r="D741" s="290" t="s">
        <v>168</v>
      </c>
      <c r="E741" s="354" t="s">
        <v>703</v>
      </c>
      <c r="F741" s="104" t="s">
        <v>704</v>
      </c>
      <c r="G741" s="105">
        <v>47</v>
      </c>
      <c r="H741" s="105"/>
      <c r="I741" s="105"/>
      <c r="J741" s="106">
        <v>46536</v>
      </c>
      <c r="K741" s="448">
        <v>352</v>
      </c>
      <c r="L741" s="105" t="s">
        <v>33</v>
      </c>
      <c r="M741" s="109">
        <v>0.96438356164383565</v>
      </c>
      <c r="N741" s="343"/>
      <c r="O741" s="292"/>
      <c r="P741" s="110" t="s">
        <v>39</v>
      </c>
      <c r="Q741" s="111">
        <v>46171</v>
      </c>
      <c r="R741" s="112">
        <v>18048</v>
      </c>
      <c r="S741" s="112">
        <v>108288</v>
      </c>
      <c r="T741" s="116">
        <v>227.40479999999999</v>
      </c>
      <c r="U741" s="110">
        <v>9508</v>
      </c>
      <c r="V741" s="110" t="s">
        <v>194</v>
      </c>
      <c r="W741" s="110">
        <v>365</v>
      </c>
      <c r="X741" s="280" t="s">
        <v>37</v>
      </c>
      <c r="Y741" s="280" t="s">
        <v>37</v>
      </c>
      <c r="Z741" s="280" t="s">
        <v>38</v>
      </c>
      <c r="AA741" s="280" t="s">
        <v>38</v>
      </c>
      <c r="AB741" s="280" t="s">
        <v>38</v>
      </c>
      <c r="AC741" s="280" t="s">
        <v>37</v>
      </c>
      <c r="AD741" s="281">
        <v>46506</v>
      </c>
      <c r="AE741" s="280" t="s">
        <v>39</v>
      </c>
    </row>
    <row r="742" spans="1:31">
      <c r="A742" s="3" t="s">
        <v>39</v>
      </c>
      <c r="B742" s="3">
        <v>17</v>
      </c>
      <c r="C742" s="3">
        <v>10</v>
      </c>
      <c r="D742" s="290" t="s">
        <v>754</v>
      </c>
      <c r="E742" s="483" t="s">
        <v>703</v>
      </c>
      <c r="F742" s="104" t="s">
        <v>704</v>
      </c>
      <c r="G742" s="105">
        <v>97</v>
      </c>
      <c r="H742" s="105"/>
      <c r="I742" s="105"/>
      <c r="J742" s="106">
        <v>46537</v>
      </c>
      <c r="K742" s="448">
        <v>353</v>
      </c>
      <c r="L742" s="105" t="s">
        <v>33</v>
      </c>
      <c r="M742" s="109">
        <v>0.9671232876712329</v>
      </c>
      <c r="N742" s="294"/>
      <c r="O742" s="292"/>
      <c r="P742" s="110" t="s">
        <v>39</v>
      </c>
      <c r="Q742" s="111">
        <v>46172</v>
      </c>
      <c r="R742" s="112">
        <v>37248</v>
      </c>
      <c r="S742" s="112">
        <v>223488</v>
      </c>
      <c r="T742" s="116">
        <v>469.32479999999998</v>
      </c>
      <c r="U742" s="110">
        <v>9508</v>
      </c>
      <c r="V742" s="110" t="s">
        <v>194</v>
      </c>
      <c r="W742" s="110">
        <v>365</v>
      </c>
      <c r="X742" s="280" t="s">
        <v>37</v>
      </c>
      <c r="Y742" s="280" t="s">
        <v>37</v>
      </c>
      <c r="Z742" s="280" t="s">
        <v>38</v>
      </c>
      <c r="AA742" s="280" t="s">
        <v>38</v>
      </c>
      <c r="AB742" s="280" t="s">
        <v>38</v>
      </c>
      <c r="AC742" s="280" t="s">
        <v>37</v>
      </c>
      <c r="AD742" s="281">
        <v>46507</v>
      </c>
      <c r="AE742" s="280" t="s">
        <v>39</v>
      </c>
    </row>
    <row r="743" spans="1:31">
      <c r="A743" s="3" t="s">
        <v>39</v>
      </c>
      <c r="B743" s="3">
        <v>18</v>
      </c>
      <c r="C743" s="3">
        <v>10</v>
      </c>
      <c r="D743" s="290" t="s">
        <v>212</v>
      </c>
      <c r="E743" s="461" t="s">
        <v>703</v>
      </c>
      <c r="F743" s="104" t="s">
        <v>704</v>
      </c>
      <c r="G743" s="105">
        <v>47</v>
      </c>
      <c r="H743" s="105"/>
      <c r="I743" s="105"/>
      <c r="J743" s="106">
        <v>46537</v>
      </c>
      <c r="K743" s="448">
        <v>353</v>
      </c>
      <c r="L743" s="105" t="s">
        <v>33</v>
      </c>
      <c r="M743" s="109">
        <v>0.9671232876712329</v>
      </c>
      <c r="N743" s="343"/>
      <c r="O743" s="292"/>
      <c r="P743" s="110" t="s">
        <v>39</v>
      </c>
      <c r="Q743" s="111">
        <v>46172</v>
      </c>
      <c r="R743" s="112">
        <v>18048</v>
      </c>
      <c r="S743" s="112">
        <v>108288</v>
      </c>
      <c r="T743" s="116">
        <v>227.40479999999999</v>
      </c>
      <c r="U743" s="110">
        <v>9508</v>
      </c>
      <c r="V743" s="110" t="s">
        <v>194</v>
      </c>
      <c r="W743" s="110">
        <v>365</v>
      </c>
      <c r="X743" s="280" t="s">
        <v>37</v>
      </c>
      <c r="Y743" s="280" t="s">
        <v>37</v>
      </c>
      <c r="Z743" s="280" t="s">
        <v>38</v>
      </c>
      <c r="AA743" s="280" t="s">
        <v>38</v>
      </c>
      <c r="AB743" s="280" t="s">
        <v>38</v>
      </c>
      <c r="AC743" s="280" t="s">
        <v>37</v>
      </c>
      <c r="AD743" s="281">
        <v>46507</v>
      </c>
      <c r="AE743" s="280" t="s">
        <v>39</v>
      </c>
    </row>
    <row r="744" spans="1:31">
      <c r="A744" s="3" t="s">
        <v>39</v>
      </c>
      <c r="B744" s="3">
        <v>19</v>
      </c>
      <c r="C744" s="3">
        <v>10</v>
      </c>
      <c r="D744" s="290" t="s">
        <v>2560</v>
      </c>
      <c r="E744" s="298" t="s">
        <v>703</v>
      </c>
      <c r="F744" s="104" t="s">
        <v>704</v>
      </c>
      <c r="G744" s="105">
        <v>47</v>
      </c>
      <c r="H744" s="105"/>
      <c r="I744" s="105"/>
      <c r="J744" s="106">
        <v>46537</v>
      </c>
      <c r="K744" s="448">
        <v>353</v>
      </c>
      <c r="L744" s="105" t="s">
        <v>33</v>
      </c>
      <c r="M744" s="109">
        <v>0.9671232876712329</v>
      </c>
      <c r="N744" s="294"/>
      <c r="O744" s="292"/>
      <c r="P744" s="110" t="s">
        <v>39</v>
      </c>
      <c r="Q744" s="111">
        <v>46172</v>
      </c>
      <c r="R744" s="112">
        <v>18048</v>
      </c>
      <c r="S744" s="112">
        <v>108288</v>
      </c>
      <c r="T744" s="116">
        <v>227.40479999999999</v>
      </c>
      <c r="U744" s="110">
        <v>9508</v>
      </c>
      <c r="V744" s="110" t="s">
        <v>194</v>
      </c>
      <c r="W744" s="110">
        <v>365</v>
      </c>
      <c r="X744" s="280" t="s">
        <v>37</v>
      </c>
      <c r="Y744" s="280" t="s">
        <v>37</v>
      </c>
      <c r="Z744" s="280" t="s">
        <v>38</v>
      </c>
      <c r="AA744" s="280" t="s">
        <v>38</v>
      </c>
      <c r="AB744" s="280" t="s">
        <v>38</v>
      </c>
      <c r="AC744" s="280" t="s">
        <v>37</v>
      </c>
      <c r="AD744" s="281">
        <v>46507</v>
      </c>
      <c r="AE744" s="280" t="s">
        <v>39</v>
      </c>
    </row>
    <row r="745" spans="1:31">
      <c r="A745" s="3" t="s">
        <v>39</v>
      </c>
      <c r="B745" s="3">
        <v>20</v>
      </c>
      <c r="C745" s="3">
        <v>10</v>
      </c>
      <c r="D745" s="290" t="s">
        <v>2562</v>
      </c>
      <c r="E745" s="299" t="s">
        <v>703</v>
      </c>
      <c r="F745" s="104" t="s">
        <v>704</v>
      </c>
      <c r="G745" s="105">
        <v>47</v>
      </c>
      <c r="H745" s="105"/>
      <c r="I745" s="105"/>
      <c r="J745" s="106">
        <v>46537</v>
      </c>
      <c r="K745" s="448">
        <v>353</v>
      </c>
      <c r="L745" s="105" t="s">
        <v>33</v>
      </c>
      <c r="M745" s="109">
        <v>0.9671232876712329</v>
      </c>
      <c r="N745" s="294"/>
      <c r="O745" s="468"/>
      <c r="P745" s="110" t="s">
        <v>39</v>
      </c>
      <c r="Q745" s="111">
        <v>46172</v>
      </c>
      <c r="R745" s="112">
        <v>18048</v>
      </c>
      <c r="S745" s="112">
        <v>108288</v>
      </c>
      <c r="T745" s="116">
        <v>227.40479999999999</v>
      </c>
      <c r="U745" s="110">
        <v>9508</v>
      </c>
      <c r="V745" s="110" t="s">
        <v>194</v>
      </c>
      <c r="W745" s="110">
        <v>365</v>
      </c>
      <c r="X745" s="280" t="s">
        <v>37</v>
      </c>
      <c r="Y745" s="280" t="s">
        <v>37</v>
      </c>
      <c r="Z745" s="280" t="s">
        <v>38</v>
      </c>
      <c r="AA745" s="280" t="s">
        <v>38</v>
      </c>
      <c r="AB745" s="280" t="s">
        <v>38</v>
      </c>
      <c r="AC745" s="280" t="s">
        <v>37</v>
      </c>
      <c r="AD745" s="281">
        <v>46507</v>
      </c>
      <c r="AE745" s="280" t="s">
        <v>39</v>
      </c>
    </row>
    <row r="746" spans="1:31">
      <c r="A746" s="3" t="s">
        <v>39</v>
      </c>
      <c r="B746" s="3">
        <v>21</v>
      </c>
      <c r="C746" s="3">
        <v>10</v>
      </c>
      <c r="D746" s="290" t="s">
        <v>543</v>
      </c>
      <c r="E746" s="296" t="s">
        <v>703</v>
      </c>
      <c r="F746" s="104" t="s">
        <v>704</v>
      </c>
      <c r="G746" s="105">
        <v>103</v>
      </c>
      <c r="H746" s="105"/>
      <c r="I746" s="105"/>
      <c r="J746" s="106">
        <v>46538</v>
      </c>
      <c r="K746" s="448">
        <v>354</v>
      </c>
      <c r="L746" s="105" t="s">
        <v>33</v>
      </c>
      <c r="M746" s="109">
        <v>0.96986301369863015</v>
      </c>
      <c r="N746" s="343"/>
      <c r="O746" s="292"/>
      <c r="P746" s="110" t="s">
        <v>39</v>
      </c>
      <c r="Q746" s="111">
        <v>46173</v>
      </c>
      <c r="R746" s="112">
        <v>39552</v>
      </c>
      <c r="S746" s="112">
        <v>237312</v>
      </c>
      <c r="T746" s="116">
        <v>498.35520000000002</v>
      </c>
      <c r="U746" s="110">
        <v>9508</v>
      </c>
      <c r="V746" s="110" t="s">
        <v>194</v>
      </c>
      <c r="W746" s="110">
        <v>365</v>
      </c>
      <c r="X746" s="280" t="s">
        <v>37</v>
      </c>
      <c r="Y746" s="280" t="s">
        <v>37</v>
      </c>
      <c r="Z746" s="280" t="s">
        <v>38</v>
      </c>
      <c r="AA746" s="280" t="s">
        <v>38</v>
      </c>
      <c r="AB746" s="280" t="s">
        <v>38</v>
      </c>
      <c r="AC746" s="280" t="s">
        <v>37</v>
      </c>
      <c r="AD746" s="281">
        <v>46508</v>
      </c>
      <c r="AE746" s="280" t="s">
        <v>39</v>
      </c>
    </row>
    <row r="747" spans="1:31">
      <c r="A747" s="3" t="s">
        <v>39</v>
      </c>
      <c r="B747" s="3">
        <v>22</v>
      </c>
      <c r="C747" s="3">
        <v>10</v>
      </c>
      <c r="D747" s="290" t="s">
        <v>428</v>
      </c>
      <c r="E747" s="315" t="s">
        <v>703</v>
      </c>
      <c r="F747" s="104" t="s">
        <v>704</v>
      </c>
      <c r="G747" s="105">
        <v>117</v>
      </c>
      <c r="H747" s="105"/>
      <c r="I747" s="105"/>
      <c r="J747" s="106">
        <v>46538</v>
      </c>
      <c r="K747" s="448">
        <v>354</v>
      </c>
      <c r="L747" s="105" t="s">
        <v>33</v>
      </c>
      <c r="M747" s="109">
        <v>0.96986301369863015</v>
      </c>
      <c r="N747" s="294"/>
      <c r="O747" s="292"/>
      <c r="P747" s="110" t="s">
        <v>39</v>
      </c>
      <c r="Q747" s="111">
        <v>46173</v>
      </c>
      <c r="R747" s="112">
        <v>44928</v>
      </c>
      <c r="S747" s="112">
        <v>269568</v>
      </c>
      <c r="T747" s="116">
        <v>566.09280000000001</v>
      </c>
      <c r="U747" s="110">
        <v>9508</v>
      </c>
      <c r="V747" s="110" t="s">
        <v>194</v>
      </c>
      <c r="W747" s="110">
        <v>365</v>
      </c>
      <c r="X747" s="280" t="s">
        <v>37</v>
      </c>
      <c r="Y747" s="280" t="s">
        <v>37</v>
      </c>
      <c r="Z747" s="280" t="s">
        <v>38</v>
      </c>
      <c r="AA747" s="280" t="s">
        <v>38</v>
      </c>
      <c r="AB747" s="280" t="s">
        <v>38</v>
      </c>
      <c r="AC747" s="280" t="s">
        <v>37</v>
      </c>
      <c r="AD747" s="281">
        <v>46508</v>
      </c>
      <c r="AE747" s="280" t="s">
        <v>39</v>
      </c>
    </row>
    <row r="748" spans="1:31">
      <c r="A748" s="3" t="s">
        <v>39</v>
      </c>
      <c r="B748" s="3">
        <v>23</v>
      </c>
      <c r="C748" s="3">
        <v>10</v>
      </c>
      <c r="D748" s="290" t="s">
        <v>2801</v>
      </c>
      <c r="E748" s="303" t="s">
        <v>703</v>
      </c>
      <c r="F748" s="104" t="s">
        <v>704</v>
      </c>
      <c r="G748" s="105">
        <v>57</v>
      </c>
      <c r="H748" s="105"/>
      <c r="I748" s="105"/>
      <c r="J748" s="106">
        <v>46538</v>
      </c>
      <c r="K748" s="448">
        <v>354</v>
      </c>
      <c r="L748" s="105" t="s">
        <v>33</v>
      </c>
      <c r="M748" s="109">
        <v>0.96986301369863015</v>
      </c>
      <c r="N748" s="343"/>
      <c r="O748" s="292"/>
      <c r="P748" s="110" t="s">
        <v>39</v>
      </c>
      <c r="Q748" s="111">
        <v>46173</v>
      </c>
      <c r="R748" s="112">
        <v>21888</v>
      </c>
      <c r="S748" s="112">
        <v>131328</v>
      </c>
      <c r="T748" s="116">
        <v>275.78879999999998</v>
      </c>
      <c r="U748" s="110">
        <v>9508</v>
      </c>
      <c r="V748" s="110" t="s">
        <v>194</v>
      </c>
      <c r="W748" s="110">
        <v>365</v>
      </c>
      <c r="X748" s="280" t="s">
        <v>37</v>
      </c>
      <c r="Y748" s="280" t="s">
        <v>37</v>
      </c>
      <c r="Z748" s="280" t="s">
        <v>38</v>
      </c>
      <c r="AA748" s="280" t="s">
        <v>38</v>
      </c>
      <c r="AB748" s="280" t="s">
        <v>38</v>
      </c>
      <c r="AC748" s="280" t="s">
        <v>37</v>
      </c>
      <c r="AD748" s="281">
        <v>46508</v>
      </c>
      <c r="AE748" s="280" t="s">
        <v>39</v>
      </c>
    </row>
    <row r="749" spans="1:31">
      <c r="A749" s="3" t="s">
        <v>39</v>
      </c>
      <c r="B749" s="3">
        <v>24</v>
      </c>
      <c r="C749" s="3">
        <v>10</v>
      </c>
      <c r="D749" s="290" t="s">
        <v>95</v>
      </c>
      <c r="E749" s="474" t="s">
        <v>703</v>
      </c>
      <c r="F749" s="104" t="s">
        <v>704</v>
      </c>
      <c r="G749" s="105">
        <v>47</v>
      </c>
      <c r="H749" s="105"/>
      <c r="I749" s="105"/>
      <c r="J749" s="106">
        <v>46538</v>
      </c>
      <c r="K749" s="448">
        <v>354</v>
      </c>
      <c r="L749" s="105" t="s">
        <v>33</v>
      </c>
      <c r="M749" s="109">
        <v>0.96986301369863015</v>
      </c>
      <c r="N749" s="343"/>
      <c r="O749" s="475"/>
      <c r="P749" s="110" t="s">
        <v>39</v>
      </c>
      <c r="Q749" s="111">
        <v>46173</v>
      </c>
      <c r="R749" s="112">
        <v>18048</v>
      </c>
      <c r="S749" s="112">
        <v>108288</v>
      </c>
      <c r="T749" s="116">
        <v>227.40479999999999</v>
      </c>
      <c r="U749" s="110">
        <v>9508</v>
      </c>
      <c r="V749" s="110" t="s">
        <v>194</v>
      </c>
      <c r="W749" s="110">
        <v>365</v>
      </c>
      <c r="X749" s="280" t="s">
        <v>37</v>
      </c>
      <c r="Y749" s="280" t="s">
        <v>37</v>
      </c>
      <c r="Z749" s="280" t="s">
        <v>38</v>
      </c>
      <c r="AA749" s="280" t="s">
        <v>38</v>
      </c>
      <c r="AB749" s="280" t="s">
        <v>38</v>
      </c>
      <c r="AC749" s="280" t="s">
        <v>37</v>
      </c>
      <c r="AD749" s="281">
        <v>46508</v>
      </c>
      <c r="AE749" s="280" t="s">
        <v>39</v>
      </c>
    </row>
    <row r="750" spans="1:31">
      <c r="A750" s="3" t="s">
        <v>39</v>
      </c>
      <c r="B750" s="3">
        <v>25</v>
      </c>
      <c r="C750" s="3">
        <v>10</v>
      </c>
      <c r="D750" s="290" t="s">
        <v>2800</v>
      </c>
      <c r="E750" s="483" t="s">
        <v>703</v>
      </c>
      <c r="F750" s="104" t="s">
        <v>704</v>
      </c>
      <c r="G750" s="105">
        <v>103</v>
      </c>
      <c r="H750" s="105"/>
      <c r="I750" s="105"/>
      <c r="J750" s="106">
        <v>46539</v>
      </c>
      <c r="K750" s="448">
        <v>355</v>
      </c>
      <c r="L750" s="105" t="s">
        <v>33</v>
      </c>
      <c r="M750" s="109">
        <v>0.9726027397260274</v>
      </c>
      <c r="N750" s="343"/>
      <c r="O750" s="292"/>
      <c r="P750" s="110" t="s">
        <v>39</v>
      </c>
      <c r="Q750" s="111">
        <v>46174</v>
      </c>
      <c r="R750" s="112">
        <v>39552</v>
      </c>
      <c r="S750" s="112">
        <v>237312</v>
      </c>
      <c r="T750" s="116">
        <v>498.35520000000002</v>
      </c>
      <c r="U750" s="110">
        <v>9508</v>
      </c>
      <c r="V750" s="110" t="s">
        <v>194</v>
      </c>
      <c r="W750" s="110">
        <v>365</v>
      </c>
      <c r="X750" s="280" t="s">
        <v>37</v>
      </c>
      <c r="Y750" s="280" t="s">
        <v>37</v>
      </c>
      <c r="Z750" s="280" t="s">
        <v>38</v>
      </c>
      <c r="AA750" s="280" t="s">
        <v>38</v>
      </c>
      <c r="AB750" s="280" t="s">
        <v>38</v>
      </c>
      <c r="AC750" s="280" t="s">
        <v>37</v>
      </c>
      <c r="AD750" s="281">
        <v>46509</v>
      </c>
      <c r="AE750" s="280" t="s">
        <v>39</v>
      </c>
    </row>
    <row r="751" spans="1:31">
      <c r="A751" s="3" t="s">
        <v>39</v>
      </c>
      <c r="B751" s="3">
        <v>26</v>
      </c>
      <c r="C751" s="3">
        <v>10</v>
      </c>
      <c r="D751" s="290" t="s">
        <v>330</v>
      </c>
      <c r="E751" s="474" t="s">
        <v>703</v>
      </c>
      <c r="F751" s="104" t="s">
        <v>704</v>
      </c>
      <c r="G751" s="105">
        <v>115</v>
      </c>
      <c r="H751" s="105"/>
      <c r="I751" s="105"/>
      <c r="J751" s="106">
        <v>46539</v>
      </c>
      <c r="K751" s="448">
        <v>355</v>
      </c>
      <c r="L751" s="105" t="s">
        <v>33</v>
      </c>
      <c r="M751" s="109">
        <v>0.9726027397260274</v>
      </c>
      <c r="N751" s="294"/>
      <c r="O751" s="292"/>
      <c r="P751" s="110" t="s">
        <v>39</v>
      </c>
      <c r="Q751" s="111">
        <v>46174</v>
      </c>
      <c r="R751" s="112">
        <v>44160</v>
      </c>
      <c r="S751" s="112">
        <v>264960</v>
      </c>
      <c r="T751" s="116">
        <v>556.41600000000005</v>
      </c>
      <c r="U751" s="110">
        <v>9508</v>
      </c>
      <c r="V751" s="110" t="s">
        <v>194</v>
      </c>
      <c r="W751" s="110">
        <v>365</v>
      </c>
      <c r="X751" s="280" t="s">
        <v>37</v>
      </c>
      <c r="Y751" s="280" t="s">
        <v>37</v>
      </c>
      <c r="Z751" s="280" t="s">
        <v>38</v>
      </c>
      <c r="AA751" s="280" t="s">
        <v>38</v>
      </c>
      <c r="AB751" s="280" t="s">
        <v>38</v>
      </c>
      <c r="AC751" s="280" t="s">
        <v>37</v>
      </c>
      <c r="AD751" s="281">
        <v>46509</v>
      </c>
      <c r="AE751" s="280" t="s">
        <v>39</v>
      </c>
    </row>
    <row r="752" spans="1:31">
      <c r="A752" s="3" t="s">
        <v>39</v>
      </c>
      <c r="B752" s="3">
        <v>27</v>
      </c>
      <c r="C752" s="3">
        <v>10</v>
      </c>
      <c r="D752" s="290" t="s">
        <v>663</v>
      </c>
      <c r="E752" s="464" t="s">
        <v>703</v>
      </c>
      <c r="F752" s="104" t="s">
        <v>704</v>
      </c>
      <c r="G752" s="105">
        <v>117</v>
      </c>
      <c r="H752" s="105"/>
      <c r="I752" s="105"/>
      <c r="J752" s="106">
        <v>46539</v>
      </c>
      <c r="K752" s="448">
        <v>355</v>
      </c>
      <c r="L752" s="105" t="s">
        <v>33</v>
      </c>
      <c r="M752" s="109">
        <v>0.9726027397260274</v>
      </c>
      <c r="N752" s="343" t="s">
        <v>927</v>
      </c>
      <c r="O752" s="292"/>
      <c r="P752" s="110" t="s">
        <v>39</v>
      </c>
      <c r="Q752" s="111">
        <v>46174</v>
      </c>
      <c r="R752" s="112">
        <v>44928</v>
      </c>
      <c r="S752" s="112">
        <v>269568</v>
      </c>
      <c r="T752" s="116">
        <v>566.09280000000001</v>
      </c>
      <c r="U752" s="110">
        <v>9508</v>
      </c>
      <c r="V752" s="110" t="s">
        <v>194</v>
      </c>
      <c r="W752" s="110">
        <v>365</v>
      </c>
      <c r="X752" s="280" t="s">
        <v>37</v>
      </c>
      <c r="Y752" s="280" t="s">
        <v>37</v>
      </c>
      <c r="Z752" s="280" t="s">
        <v>38</v>
      </c>
      <c r="AA752" s="280" t="s">
        <v>38</v>
      </c>
      <c r="AB752" s="280" t="s">
        <v>38</v>
      </c>
      <c r="AC752" s="280" t="s">
        <v>37</v>
      </c>
      <c r="AD752" s="281">
        <v>46509</v>
      </c>
      <c r="AE752" s="280" t="s">
        <v>39</v>
      </c>
    </row>
    <row r="753" spans="1:31">
      <c r="A753" s="3" t="s">
        <v>39</v>
      </c>
      <c r="B753" s="3">
        <v>28</v>
      </c>
      <c r="C753" s="3">
        <v>10</v>
      </c>
      <c r="D753" s="290" t="s">
        <v>708</v>
      </c>
      <c r="E753" s="303" t="s">
        <v>703</v>
      </c>
      <c r="F753" s="104" t="s">
        <v>704</v>
      </c>
      <c r="G753" s="105">
        <v>61</v>
      </c>
      <c r="H753" s="105"/>
      <c r="I753" s="105"/>
      <c r="J753" s="106">
        <v>46539</v>
      </c>
      <c r="K753" s="448">
        <v>355</v>
      </c>
      <c r="L753" s="105" t="s">
        <v>33</v>
      </c>
      <c r="M753" s="109">
        <v>0.9726027397260274</v>
      </c>
      <c r="N753" s="343"/>
      <c r="O753" s="292"/>
      <c r="P753" s="110" t="s">
        <v>39</v>
      </c>
      <c r="Q753" s="111">
        <v>46174</v>
      </c>
      <c r="R753" s="112">
        <v>23424</v>
      </c>
      <c r="S753" s="112">
        <v>140544</v>
      </c>
      <c r="T753" s="116">
        <v>295.14240000000001</v>
      </c>
      <c r="U753" s="110">
        <v>9508</v>
      </c>
      <c r="V753" s="110" t="s">
        <v>194</v>
      </c>
      <c r="W753" s="110">
        <v>365</v>
      </c>
      <c r="X753" s="280" t="s">
        <v>37</v>
      </c>
      <c r="Y753" s="280" t="s">
        <v>37</v>
      </c>
      <c r="Z753" s="280" t="s">
        <v>38</v>
      </c>
      <c r="AA753" s="280" t="s">
        <v>38</v>
      </c>
      <c r="AB753" s="280" t="s">
        <v>38</v>
      </c>
      <c r="AC753" s="280" t="s">
        <v>37</v>
      </c>
      <c r="AD753" s="281">
        <v>46509</v>
      </c>
      <c r="AE753" s="280" t="s">
        <v>39</v>
      </c>
    </row>
    <row r="754" spans="1:31">
      <c r="A754" s="3" t="s">
        <v>39</v>
      </c>
      <c r="B754" s="3">
        <v>29</v>
      </c>
      <c r="C754" s="3">
        <v>10</v>
      </c>
      <c r="D754" s="290" t="s">
        <v>139</v>
      </c>
      <c r="E754" s="306" t="s">
        <v>703</v>
      </c>
      <c r="F754" s="104" t="s">
        <v>704</v>
      </c>
      <c r="G754" s="105">
        <v>47</v>
      </c>
      <c r="H754" s="105"/>
      <c r="I754" s="105"/>
      <c r="J754" s="106">
        <v>46539</v>
      </c>
      <c r="K754" s="448">
        <v>355</v>
      </c>
      <c r="L754" s="105" t="s">
        <v>33</v>
      </c>
      <c r="M754" s="109">
        <v>0.9726027397260274</v>
      </c>
      <c r="N754" s="294" t="s">
        <v>2819</v>
      </c>
      <c r="O754" s="292"/>
      <c r="P754" s="110" t="s">
        <v>39</v>
      </c>
      <c r="Q754" s="111">
        <v>46174</v>
      </c>
      <c r="R754" s="112">
        <v>18048</v>
      </c>
      <c r="S754" s="112">
        <v>108288</v>
      </c>
      <c r="T754" s="116">
        <v>227.40479999999999</v>
      </c>
      <c r="U754" s="110">
        <v>9508</v>
      </c>
      <c r="V754" s="110" t="s">
        <v>194</v>
      </c>
      <c r="W754" s="110">
        <v>365</v>
      </c>
      <c r="X754" s="280" t="s">
        <v>37</v>
      </c>
      <c r="Y754" s="280" t="s">
        <v>37</v>
      </c>
      <c r="Z754" s="280" t="s">
        <v>38</v>
      </c>
      <c r="AA754" s="280" t="s">
        <v>38</v>
      </c>
      <c r="AB754" s="280" t="s">
        <v>38</v>
      </c>
      <c r="AC754" s="280" t="s">
        <v>37</v>
      </c>
      <c r="AD754" s="281">
        <v>46509</v>
      </c>
      <c r="AE754" s="280" t="s">
        <v>39</v>
      </c>
    </row>
    <row r="755" spans="1:31">
      <c r="A755" s="3" t="s">
        <v>39</v>
      </c>
      <c r="B755" s="3">
        <v>30</v>
      </c>
      <c r="C755" s="3">
        <v>10</v>
      </c>
      <c r="D755" s="290" t="s">
        <v>2563</v>
      </c>
      <c r="E755" s="459" t="s">
        <v>703</v>
      </c>
      <c r="F755" s="104" t="s">
        <v>704</v>
      </c>
      <c r="G755" s="105">
        <v>47</v>
      </c>
      <c r="H755" s="105"/>
      <c r="I755" s="105"/>
      <c r="J755" s="106">
        <v>46539</v>
      </c>
      <c r="K755" s="448">
        <v>355</v>
      </c>
      <c r="L755" s="105" t="s">
        <v>33</v>
      </c>
      <c r="M755" s="109">
        <v>0.9726027397260274</v>
      </c>
      <c r="N755" s="343"/>
      <c r="O755" s="292"/>
      <c r="P755" s="110" t="s">
        <v>39</v>
      </c>
      <c r="Q755" s="111">
        <v>46174</v>
      </c>
      <c r="R755" s="112">
        <v>18048</v>
      </c>
      <c r="S755" s="112">
        <v>108288</v>
      </c>
      <c r="T755" s="116">
        <v>227.40479999999999</v>
      </c>
      <c r="U755" s="110">
        <v>9508</v>
      </c>
      <c r="V755" s="110" t="s">
        <v>194</v>
      </c>
      <c r="W755" s="110">
        <v>365</v>
      </c>
      <c r="X755" s="280" t="s">
        <v>37</v>
      </c>
      <c r="Y755" s="280" t="s">
        <v>37</v>
      </c>
      <c r="Z755" s="280" t="s">
        <v>38</v>
      </c>
      <c r="AA755" s="280" t="s">
        <v>38</v>
      </c>
      <c r="AB755" s="280" t="s">
        <v>38</v>
      </c>
      <c r="AC755" s="280" t="s">
        <v>37</v>
      </c>
      <c r="AD755" s="281">
        <v>46509</v>
      </c>
      <c r="AE755" s="280" t="s">
        <v>39</v>
      </c>
    </row>
    <row r="756" spans="1:31">
      <c r="A756" s="3" t="s">
        <v>39</v>
      </c>
      <c r="B756" s="3">
        <v>31</v>
      </c>
      <c r="C756" s="3">
        <v>10</v>
      </c>
      <c r="D756" s="290" t="s">
        <v>526</v>
      </c>
      <c r="E756" s="296" t="s">
        <v>703</v>
      </c>
      <c r="F756" s="104" t="s">
        <v>704</v>
      </c>
      <c r="G756" s="105">
        <v>103</v>
      </c>
      <c r="H756" s="105"/>
      <c r="I756" s="105"/>
      <c r="J756" s="106">
        <v>46540</v>
      </c>
      <c r="K756" s="448">
        <v>356</v>
      </c>
      <c r="L756" s="105" t="s">
        <v>33</v>
      </c>
      <c r="M756" s="109">
        <v>0.97534246575342465</v>
      </c>
      <c r="N756" s="294"/>
      <c r="O756" s="292"/>
      <c r="P756" s="110" t="s">
        <v>39</v>
      </c>
      <c r="Q756" s="111">
        <v>46175</v>
      </c>
      <c r="R756" s="112">
        <v>39552</v>
      </c>
      <c r="S756" s="112">
        <v>237312</v>
      </c>
      <c r="T756" s="116">
        <v>498.35520000000002</v>
      </c>
      <c r="U756" s="110">
        <v>9508</v>
      </c>
      <c r="V756" s="110" t="s">
        <v>194</v>
      </c>
      <c r="W756" s="110">
        <v>365</v>
      </c>
      <c r="X756" s="280" t="s">
        <v>37</v>
      </c>
      <c r="Y756" s="280" t="s">
        <v>37</v>
      </c>
      <c r="Z756" s="280" t="s">
        <v>38</v>
      </c>
      <c r="AA756" s="280" t="s">
        <v>38</v>
      </c>
      <c r="AB756" s="280" t="s">
        <v>38</v>
      </c>
      <c r="AC756" s="280" t="s">
        <v>37</v>
      </c>
      <c r="AD756" s="281">
        <v>46510</v>
      </c>
      <c r="AE756" s="280" t="s">
        <v>39</v>
      </c>
    </row>
    <row r="757" spans="1:31">
      <c r="A757" s="3" t="s">
        <v>39</v>
      </c>
      <c r="B757" s="3">
        <v>32</v>
      </c>
      <c r="C757" s="3">
        <v>10</v>
      </c>
      <c r="D757" s="290" t="s">
        <v>489</v>
      </c>
      <c r="E757" s="303" t="s">
        <v>703</v>
      </c>
      <c r="F757" s="104" t="s">
        <v>704</v>
      </c>
      <c r="G757" s="105">
        <v>117</v>
      </c>
      <c r="H757" s="105"/>
      <c r="I757" s="105"/>
      <c r="J757" s="106">
        <v>46540</v>
      </c>
      <c r="K757" s="448">
        <v>356</v>
      </c>
      <c r="L757" s="105" t="s">
        <v>33</v>
      </c>
      <c r="M757" s="109">
        <v>0.97534246575342465</v>
      </c>
      <c r="N757" s="343"/>
      <c r="O757" s="292"/>
      <c r="P757" s="110" t="s">
        <v>39</v>
      </c>
      <c r="Q757" s="111">
        <v>46175</v>
      </c>
      <c r="R757" s="112">
        <v>44928</v>
      </c>
      <c r="S757" s="112">
        <v>269568</v>
      </c>
      <c r="T757" s="116">
        <v>566.09280000000001</v>
      </c>
      <c r="U757" s="110">
        <v>9508</v>
      </c>
      <c r="V757" s="110" t="s">
        <v>194</v>
      </c>
      <c r="W757" s="110">
        <v>365</v>
      </c>
      <c r="X757" s="280" t="s">
        <v>37</v>
      </c>
      <c r="Y757" s="280" t="s">
        <v>37</v>
      </c>
      <c r="Z757" s="280" t="s">
        <v>38</v>
      </c>
      <c r="AA757" s="280" t="s">
        <v>38</v>
      </c>
      <c r="AB757" s="280" t="s">
        <v>38</v>
      </c>
      <c r="AC757" s="280" t="s">
        <v>37</v>
      </c>
      <c r="AD757" s="281">
        <v>46510</v>
      </c>
      <c r="AE757" s="280" t="s">
        <v>39</v>
      </c>
    </row>
    <row r="758" spans="1:31">
      <c r="A758" s="3" t="s">
        <v>39</v>
      </c>
      <c r="B758" s="3">
        <v>33</v>
      </c>
      <c r="C758" s="3">
        <v>10</v>
      </c>
      <c r="D758" s="290" t="s">
        <v>761</v>
      </c>
      <c r="E758" s="342" t="s">
        <v>703</v>
      </c>
      <c r="F758" s="104" t="s">
        <v>704</v>
      </c>
      <c r="G758" s="105">
        <v>61</v>
      </c>
      <c r="H758" s="105"/>
      <c r="I758" s="105"/>
      <c r="J758" s="106">
        <v>46540</v>
      </c>
      <c r="K758" s="448">
        <v>356</v>
      </c>
      <c r="L758" s="105" t="s">
        <v>33</v>
      </c>
      <c r="M758" s="109">
        <v>0.97534246575342465</v>
      </c>
      <c r="N758" s="343"/>
      <c r="O758" s="292"/>
      <c r="P758" s="110" t="s">
        <v>39</v>
      </c>
      <c r="Q758" s="111">
        <v>46175</v>
      </c>
      <c r="R758" s="112">
        <v>23424</v>
      </c>
      <c r="S758" s="112">
        <v>140544</v>
      </c>
      <c r="T758" s="116">
        <v>295.14240000000001</v>
      </c>
      <c r="U758" s="110">
        <v>9508</v>
      </c>
      <c r="V758" s="110" t="s">
        <v>194</v>
      </c>
      <c r="W758" s="110">
        <v>365</v>
      </c>
      <c r="X758" s="280" t="s">
        <v>37</v>
      </c>
      <c r="Y758" s="280" t="s">
        <v>37</v>
      </c>
      <c r="Z758" s="280" t="s">
        <v>38</v>
      </c>
      <c r="AA758" s="280" t="s">
        <v>38</v>
      </c>
      <c r="AB758" s="280" t="s">
        <v>38</v>
      </c>
      <c r="AC758" s="280" t="s">
        <v>37</v>
      </c>
      <c r="AD758" s="281">
        <v>46510</v>
      </c>
      <c r="AE758" s="280" t="s">
        <v>39</v>
      </c>
    </row>
    <row r="759" spans="1:31">
      <c r="A759" s="3" t="s">
        <v>39</v>
      </c>
      <c r="B759" s="3">
        <v>34</v>
      </c>
      <c r="C759" s="3">
        <v>10</v>
      </c>
      <c r="D759" s="290" t="s">
        <v>208</v>
      </c>
      <c r="E759" s="333" t="s">
        <v>703</v>
      </c>
      <c r="F759" s="104" t="s">
        <v>704</v>
      </c>
      <c r="G759" s="105">
        <v>47</v>
      </c>
      <c r="H759" s="105"/>
      <c r="I759" s="105"/>
      <c r="J759" s="106">
        <v>46540</v>
      </c>
      <c r="K759" s="448">
        <v>356</v>
      </c>
      <c r="L759" s="105" t="s">
        <v>33</v>
      </c>
      <c r="M759" s="109">
        <v>0.97534246575342465</v>
      </c>
      <c r="N759" s="294"/>
      <c r="O759" s="292"/>
      <c r="P759" s="110" t="s">
        <v>39</v>
      </c>
      <c r="Q759" s="111">
        <v>46175</v>
      </c>
      <c r="R759" s="112">
        <v>18048</v>
      </c>
      <c r="S759" s="112">
        <v>108288</v>
      </c>
      <c r="T759" s="116">
        <v>227.40479999999999</v>
      </c>
      <c r="U759" s="110">
        <v>9508</v>
      </c>
      <c r="V759" s="110" t="s">
        <v>194</v>
      </c>
      <c r="W759" s="110">
        <v>365</v>
      </c>
      <c r="X759" s="280" t="s">
        <v>37</v>
      </c>
      <c r="Y759" s="280" t="s">
        <v>37</v>
      </c>
      <c r="Z759" s="280" t="s">
        <v>38</v>
      </c>
      <c r="AA759" s="280" t="s">
        <v>38</v>
      </c>
      <c r="AB759" s="280" t="s">
        <v>38</v>
      </c>
      <c r="AC759" s="280" t="s">
        <v>37</v>
      </c>
      <c r="AD759" s="281">
        <v>46510</v>
      </c>
      <c r="AE759" s="280" t="s">
        <v>39</v>
      </c>
    </row>
    <row r="760" spans="1:31">
      <c r="A760" s="3" t="s">
        <v>39</v>
      </c>
      <c r="B760" s="3">
        <v>35</v>
      </c>
      <c r="C760" s="3">
        <v>10</v>
      </c>
      <c r="D760" s="290" t="s">
        <v>2559</v>
      </c>
      <c r="E760" s="309" t="s">
        <v>703</v>
      </c>
      <c r="F760" s="104" t="s">
        <v>704</v>
      </c>
      <c r="G760" s="105">
        <v>47</v>
      </c>
      <c r="H760" s="105"/>
      <c r="I760" s="105"/>
      <c r="J760" s="106">
        <v>46540</v>
      </c>
      <c r="K760" s="448">
        <v>356</v>
      </c>
      <c r="L760" s="105" t="s">
        <v>33</v>
      </c>
      <c r="M760" s="109">
        <v>0.97534246575342465</v>
      </c>
      <c r="N760" s="343"/>
      <c r="O760" s="292"/>
      <c r="P760" s="110" t="s">
        <v>39</v>
      </c>
      <c r="Q760" s="111">
        <v>46175</v>
      </c>
      <c r="R760" s="112">
        <v>18048</v>
      </c>
      <c r="S760" s="112">
        <v>108288</v>
      </c>
      <c r="T760" s="116">
        <v>227.40479999999999</v>
      </c>
      <c r="U760" s="110">
        <v>9508</v>
      </c>
      <c r="V760" s="110" t="s">
        <v>194</v>
      </c>
      <c r="W760" s="110">
        <v>365</v>
      </c>
      <c r="X760" s="280" t="s">
        <v>37</v>
      </c>
      <c r="Y760" s="280" t="s">
        <v>37</v>
      </c>
      <c r="Z760" s="280" t="s">
        <v>38</v>
      </c>
      <c r="AA760" s="280" t="s">
        <v>38</v>
      </c>
      <c r="AB760" s="280" t="s">
        <v>38</v>
      </c>
      <c r="AC760" s="280" t="s">
        <v>37</v>
      </c>
      <c r="AD760" s="281">
        <v>46510</v>
      </c>
      <c r="AE760" s="280" t="s">
        <v>39</v>
      </c>
    </row>
    <row r="761" spans="1:31">
      <c r="A761" s="3" t="s">
        <v>39</v>
      </c>
      <c r="B761" s="3">
        <v>36</v>
      </c>
      <c r="C761" s="3">
        <v>10</v>
      </c>
      <c r="D761" s="290" t="s">
        <v>381</v>
      </c>
      <c r="E761" s="345" t="s">
        <v>703</v>
      </c>
      <c r="F761" s="104" t="s">
        <v>704</v>
      </c>
      <c r="G761" s="105">
        <v>47</v>
      </c>
      <c r="H761" s="105"/>
      <c r="I761" s="105"/>
      <c r="J761" s="106">
        <v>46540</v>
      </c>
      <c r="K761" s="448">
        <v>356</v>
      </c>
      <c r="L761" s="105" t="s">
        <v>33</v>
      </c>
      <c r="M761" s="109">
        <v>0.97534246575342465</v>
      </c>
      <c r="N761" s="343"/>
      <c r="O761" s="292"/>
      <c r="P761" s="110" t="s">
        <v>39</v>
      </c>
      <c r="Q761" s="111">
        <v>46175</v>
      </c>
      <c r="R761" s="112">
        <v>18048</v>
      </c>
      <c r="S761" s="112">
        <v>108288</v>
      </c>
      <c r="T761" s="116">
        <v>227.40479999999999</v>
      </c>
      <c r="U761" s="110">
        <v>9508</v>
      </c>
      <c r="V761" s="110" t="s">
        <v>194</v>
      </c>
      <c r="W761" s="110">
        <v>365</v>
      </c>
      <c r="X761" s="280" t="s">
        <v>37</v>
      </c>
      <c r="Y761" s="280" t="s">
        <v>37</v>
      </c>
      <c r="Z761" s="280" t="s">
        <v>38</v>
      </c>
      <c r="AA761" s="280" t="s">
        <v>38</v>
      </c>
      <c r="AB761" s="280" t="s">
        <v>38</v>
      </c>
      <c r="AC761" s="280" t="s">
        <v>37</v>
      </c>
      <c r="AD761" s="281">
        <v>46510</v>
      </c>
      <c r="AE761" s="280" t="s">
        <v>39</v>
      </c>
    </row>
    <row r="762" spans="1:31">
      <c r="A762" s="3" t="s">
        <v>39</v>
      </c>
      <c r="B762" s="3">
        <v>37</v>
      </c>
      <c r="C762" s="3">
        <v>10</v>
      </c>
      <c r="D762" s="290" t="s">
        <v>156</v>
      </c>
      <c r="E762" s="291" t="s">
        <v>703</v>
      </c>
      <c r="F762" s="104" t="s">
        <v>704</v>
      </c>
      <c r="G762" s="105">
        <v>37</v>
      </c>
      <c r="H762" s="105"/>
      <c r="I762" s="105"/>
      <c r="J762" s="106">
        <v>46541</v>
      </c>
      <c r="K762" s="448">
        <v>357</v>
      </c>
      <c r="L762" s="105" t="s">
        <v>33</v>
      </c>
      <c r="M762" s="109">
        <v>0.9780821917808219</v>
      </c>
      <c r="N762" s="294"/>
      <c r="O762" s="292"/>
      <c r="P762" s="110" t="s">
        <v>39</v>
      </c>
      <c r="Q762" s="111">
        <v>46176</v>
      </c>
      <c r="R762" s="112">
        <v>14208</v>
      </c>
      <c r="S762" s="112">
        <v>85248</v>
      </c>
      <c r="T762" s="116">
        <v>179.02080000000001</v>
      </c>
      <c r="U762" s="110">
        <v>9508</v>
      </c>
      <c r="V762" s="110" t="s">
        <v>194</v>
      </c>
      <c r="W762" s="110">
        <v>365</v>
      </c>
      <c r="X762" s="280" t="s">
        <v>37</v>
      </c>
      <c r="Y762" s="280" t="s">
        <v>37</v>
      </c>
      <c r="Z762" s="280" t="s">
        <v>38</v>
      </c>
      <c r="AA762" s="280" t="s">
        <v>38</v>
      </c>
      <c r="AB762" s="280" t="s">
        <v>38</v>
      </c>
      <c r="AC762" s="280" t="s">
        <v>37</v>
      </c>
      <c r="AD762" s="281">
        <v>46511</v>
      </c>
      <c r="AE762" s="280" t="s">
        <v>39</v>
      </c>
    </row>
    <row r="763" spans="1:31">
      <c r="A763" s="3" t="s">
        <v>39</v>
      </c>
      <c r="B763" s="3">
        <v>38</v>
      </c>
      <c r="C763" s="3">
        <v>10</v>
      </c>
      <c r="D763" s="290" t="s">
        <v>660</v>
      </c>
      <c r="E763" s="474" t="s">
        <v>703</v>
      </c>
      <c r="F763" s="104" t="s">
        <v>704</v>
      </c>
      <c r="G763" s="105">
        <v>117</v>
      </c>
      <c r="H763" s="105"/>
      <c r="I763" s="105"/>
      <c r="J763" s="106">
        <v>46541</v>
      </c>
      <c r="K763" s="448">
        <v>357</v>
      </c>
      <c r="L763" s="105" t="s">
        <v>33</v>
      </c>
      <c r="M763" s="109">
        <v>0.9780821917808219</v>
      </c>
      <c r="N763" s="343"/>
      <c r="O763" s="292"/>
      <c r="P763" s="110" t="s">
        <v>39</v>
      </c>
      <c r="Q763" s="111">
        <v>46176</v>
      </c>
      <c r="R763" s="112">
        <v>44928</v>
      </c>
      <c r="S763" s="112">
        <v>269568</v>
      </c>
      <c r="T763" s="116">
        <v>566.09280000000001</v>
      </c>
      <c r="U763" s="110">
        <v>9508</v>
      </c>
      <c r="V763" s="110" t="s">
        <v>194</v>
      </c>
      <c r="W763" s="110">
        <v>365</v>
      </c>
      <c r="X763" s="280" t="s">
        <v>37</v>
      </c>
      <c r="Y763" s="280" t="s">
        <v>37</v>
      </c>
      <c r="Z763" s="280" t="s">
        <v>38</v>
      </c>
      <c r="AA763" s="280" t="s">
        <v>38</v>
      </c>
      <c r="AB763" s="280" t="s">
        <v>38</v>
      </c>
      <c r="AC763" s="280" t="s">
        <v>37</v>
      </c>
      <c r="AD763" s="281">
        <v>46511</v>
      </c>
      <c r="AE763" s="280" t="s">
        <v>39</v>
      </c>
    </row>
    <row r="764" spans="1:31">
      <c r="A764" s="3" t="s">
        <v>39</v>
      </c>
      <c r="B764" s="3">
        <v>39</v>
      </c>
      <c r="C764" s="3">
        <v>10</v>
      </c>
      <c r="D764" s="290" t="s">
        <v>557</v>
      </c>
      <c r="E764" s="291" t="s">
        <v>703</v>
      </c>
      <c r="F764" s="104" t="s">
        <v>704</v>
      </c>
      <c r="G764" s="105">
        <v>117</v>
      </c>
      <c r="H764" s="105"/>
      <c r="I764" s="105"/>
      <c r="J764" s="106">
        <v>46541</v>
      </c>
      <c r="K764" s="448">
        <v>357</v>
      </c>
      <c r="L764" s="105" t="s">
        <v>33</v>
      </c>
      <c r="M764" s="109">
        <v>0.9780821917808219</v>
      </c>
      <c r="N764" s="343"/>
      <c r="O764" s="292"/>
      <c r="P764" s="110" t="s">
        <v>39</v>
      </c>
      <c r="Q764" s="111">
        <v>46176</v>
      </c>
      <c r="R764" s="112">
        <v>44928</v>
      </c>
      <c r="S764" s="112">
        <v>269568</v>
      </c>
      <c r="T764" s="116">
        <v>566.09280000000001</v>
      </c>
      <c r="U764" s="110">
        <v>9508</v>
      </c>
      <c r="V764" s="110" t="s">
        <v>194</v>
      </c>
      <c r="W764" s="110">
        <v>365</v>
      </c>
      <c r="X764" s="280" t="s">
        <v>37</v>
      </c>
      <c r="Y764" s="280" t="s">
        <v>37</v>
      </c>
      <c r="Z764" s="280" t="s">
        <v>38</v>
      </c>
      <c r="AA764" s="280" t="s">
        <v>38</v>
      </c>
      <c r="AB764" s="280" t="s">
        <v>38</v>
      </c>
      <c r="AC764" s="280" t="s">
        <v>37</v>
      </c>
      <c r="AD764" s="281">
        <v>46511</v>
      </c>
      <c r="AE764" s="280" t="s">
        <v>39</v>
      </c>
    </row>
    <row r="765" spans="1:31">
      <c r="A765" s="3" t="s">
        <v>39</v>
      </c>
      <c r="B765" s="3">
        <v>40</v>
      </c>
      <c r="C765" s="3">
        <v>10</v>
      </c>
      <c r="D765" s="290" t="s">
        <v>145</v>
      </c>
      <c r="E765" s="483" t="s">
        <v>703</v>
      </c>
      <c r="F765" s="104" t="s">
        <v>704</v>
      </c>
      <c r="G765" s="322">
        <v>54</v>
      </c>
      <c r="H765" s="105"/>
      <c r="I765" s="105"/>
      <c r="J765" s="106">
        <v>46542</v>
      </c>
      <c r="K765" s="448">
        <v>358</v>
      </c>
      <c r="L765" s="105" t="s">
        <v>33</v>
      </c>
      <c r="M765" s="109">
        <v>0.98082191780821915</v>
      </c>
      <c r="N765" s="294"/>
      <c r="O765" s="292"/>
      <c r="P765" s="110" t="s">
        <v>39</v>
      </c>
      <c r="Q765" s="111">
        <v>46177</v>
      </c>
      <c r="R765" s="112">
        <v>20736</v>
      </c>
      <c r="S765" s="112">
        <v>124416</v>
      </c>
      <c r="T765" s="116">
        <v>261.27359999999999</v>
      </c>
      <c r="U765" s="110">
        <v>9508</v>
      </c>
      <c r="V765" s="110" t="s">
        <v>194</v>
      </c>
      <c r="W765" s="110">
        <v>365</v>
      </c>
      <c r="X765" s="280" t="s">
        <v>37</v>
      </c>
      <c r="Y765" s="280" t="s">
        <v>37</v>
      </c>
      <c r="Z765" s="280" t="s">
        <v>38</v>
      </c>
      <c r="AA765" s="280" t="s">
        <v>38</v>
      </c>
      <c r="AB765" s="280" t="s">
        <v>38</v>
      </c>
      <c r="AC765" s="280" t="s">
        <v>37</v>
      </c>
      <c r="AD765" s="281">
        <v>46512</v>
      </c>
      <c r="AE765" s="280" t="s">
        <v>39</v>
      </c>
    </row>
    <row r="766" spans="1:31">
      <c r="A766" s="3" t="s">
        <v>39</v>
      </c>
      <c r="B766" s="3">
        <v>41</v>
      </c>
      <c r="C766" s="3">
        <v>10</v>
      </c>
      <c r="D766" s="290" t="s">
        <v>146</v>
      </c>
      <c r="E766" s="483" t="s">
        <v>703</v>
      </c>
      <c r="F766" s="104" t="s">
        <v>704</v>
      </c>
      <c r="G766" s="322">
        <v>54</v>
      </c>
      <c r="H766" s="105"/>
      <c r="I766" s="105"/>
      <c r="J766" s="106">
        <v>46542</v>
      </c>
      <c r="K766" s="448">
        <v>358</v>
      </c>
      <c r="L766" s="105" t="s">
        <v>33</v>
      </c>
      <c r="M766" s="109">
        <v>0.98082191780821915</v>
      </c>
      <c r="N766" s="294"/>
      <c r="O766" s="292"/>
      <c r="P766" s="110" t="s">
        <v>39</v>
      </c>
      <c r="Q766" s="111">
        <v>46177</v>
      </c>
      <c r="R766" s="112">
        <v>20736</v>
      </c>
      <c r="S766" s="112">
        <v>124416</v>
      </c>
      <c r="T766" s="116">
        <v>261.27359999999999</v>
      </c>
      <c r="U766" s="110">
        <v>9508</v>
      </c>
      <c r="V766" s="110" t="s">
        <v>194</v>
      </c>
      <c r="W766" s="110">
        <v>365</v>
      </c>
      <c r="X766" s="280" t="s">
        <v>37</v>
      </c>
      <c r="Y766" s="280" t="s">
        <v>37</v>
      </c>
      <c r="Z766" s="280" t="s">
        <v>38</v>
      </c>
      <c r="AA766" s="280" t="s">
        <v>38</v>
      </c>
      <c r="AB766" s="280" t="s">
        <v>38</v>
      </c>
      <c r="AC766" s="280" t="s">
        <v>37</v>
      </c>
      <c r="AD766" s="281">
        <v>46512</v>
      </c>
      <c r="AE766" s="280" t="s">
        <v>39</v>
      </c>
    </row>
    <row r="767" spans="1:31">
      <c r="A767" s="3" t="s">
        <v>39</v>
      </c>
      <c r="B767" s="3">
        <v>42</v>
      </c>
      <c r="C767" s="3">
        <v>10</v>
      </c>
      <c r="D767" s="290" t="s">
        <v>158</v>
      </c>
      <c r="E767" s="291" t="s">
        <v>703</v>
      </c>
      <c r="F767" s="104" t="s">
        <v>704</v>
      </c>
      <c r="G767" s="105">
        <v>54</v>
      </c>
      <c r="H767" s="105"/>
      <c r="I767" s="105"/>
      <c r="J767" s="106">
        <v>46542</v>
      </c>
      <c r="K767" s="448">
        <v>358</v>
      </c>
      <c r="L767" s="105" t="s">
        <v>33</v>
      </c>
      <c r="M767" s="109">
        <v>0.98082191780821915</v>
      </c>
      <c r="N767" s="294"/>
      <c r="O767" s="292"/>
      <c r="P767" s="110" t="s">
        <v>39</v>
      </c>
      <c r="Q767" s="111">
        <v>46177</v>
      </c>
      <c r="R767" s="112">
        <v>20736</v>
      </c>
      <c r="S767" s="112">
        <v>124416</v>
      </c>
      <c r="T767" s="116">
        <v>261.27359999999999</v>
      </c>
      <c r="U767" s="110">
        <v>9508</v>
      </c>
      <c r="V767" s="110" t="s">
        <v>194</v>
      </c>
      <c r="W767" s="110">
        <v>365</v>
      </c>
      <c r="X767" s="280" t="s">
        <v>37</v>
      </c>
      <c r="Y767" s="280" t="s">
        <v>37</v>
      </c>
      <c r="Z767" s="280" t="s">
        <v>38</v>
      </c>
      <c r="AA767" s="280" t="s">
        <v>38</v>
      </c>
      <c r="AB767" s="280" t="s">
        <v>38</v>
      </c>
      <c r="AC767" s="280" t="s">
        <v>37</v>
      </c>
      <c r="AD767" s="281">
        <v>46512</v>
      </c>
      <c r="AE767" s="280" t="s">
        <v>39</v>
      </c>
    </row>
    <row r="768" spans="1:31">
      <c r="A768" s="3" t="s">
        <v>39</v>
      </c>
      <c r="B768" s="3">
        <v>43</v>
      </c>
      <c r="C768" s="3">
        <v>10</v>
      </c>
      <c r="D768" s="290" t="s">
        <v>140</v>
      </c>
      <c r="E768" s="472" t="s">
        <v>703</v>
      </c>
      <c r="F768" s="104" t="s">
        <v>704</v>
      </c>
      <c r="G768" s="105">
        <v>103</v>
      </c>
      <c r="H768" s="105"/>
      <c r="I768" s="105"/>
      <c r="J768" s="106">
        <v>46542</v>
      </c>
      <c r="K768" s="448">
        <v>358</v>
      </c>
      <c r="L768" s="105" t="s">
        <v>33</v>
      </c>
      <c r="M768" s="109">
        <v>0.98082191780821915</v>
      </c>
      <c r="N768" s="294"/>
      <c r="O768" s="292"/>
      <c r="P768" s="110" t="s">
        <v>39</v>
      </c>
      <c r="Q768" s="111">
        <v>46177</v>
      </c>
      <c r="R768" s="112">
        <v>39552</v>
      </c>
      <c r="S768" s="112">
        <v>237312</v>
      </c>
      <c r="T768" s="116">
        <v>498.35520000000002</v>
      </c>
      <c r="U768" s="110">
        <v>9508</v>
      </c>
      <c r="V768" s="110" t="s">
        <v>194</v>
      </c>
      <c r="W768" s="110">
        <v>365</v>
      </c>
      <c r="X768" s="280" t="s">
        <v>37</v>
      </c>
      <c r="Y768" s="280" t="s">
        <v>37</v>
      </c>
      <c r="Z768" s="280" t="s">
        <v>38</v>
      </c>
      <c r="AA768" s="280" t="s">
        <v>38</v>
      </c>
      <c r="AB768" s="280" t="s">
        <v>38</v>
      </c>
      <c r="AC768" s="280" t="s">
        <v>37</v>
      </c>
      <c r="AD768" s="281">
        <v>46512</v>
      </c>
      <c r="AE768" s="280" t="s">
        <v>39</v>
      </c>
    </row>
    <row r="769" spans="1:31">
      <c r="A769" s="3" t="s">
        <v>39</v>
      </c>
      <c r="B769" s="3">
        <v>44</v>
      </c>
      <c r="C769" s="3">
        <v>10</v>
      </c>
      <c r="D769" s="290" t="s">
        <v>626</v>
      </c>
      <c r="E769" s="467" t="s">
        <v>703</v>
      </c>
      <c r="F769" s="104" t="s">
        <v>704</v>
      </c>
      <c r="G769" s="105">
        <v>117</v>
      </c>
      <c r="H769" s="105"/>
      <c r="I769" s="105"/>
      <c r="J769" s="106">
        <v>46542</v>
      </c>
      <c r="K769" s="448">
        <v>358</v>
      </c>
      <c r="L769" s="105" t="s">
        <v>33</v>
      </c>
      <c r="M769" s="109">
        <v>0.98082191780821915</v>
      </c>
      <c r="N769" s="294"/>
      <c r="O769" s="292"/>
      <c r="P769" s="110" t="s">
        <v>39</v>
      </c>
      <c r="Q769" s="111">
        <v>46177</v>
      </c>
      <c r="R769" s="112">
        <v>44928</v>
      </c>
      <c r="S769" s="112">
        <v>269568</v>
      </c>
      <c r="T769" s="116">
        <v>566.09280000000001</v>
      </c>
      <c r="U769" s="110">
        <v>9508</v>
      </c>
      <c r="V769" s="110" t="s">
        <v>194</v>
      </c>
      <c r="W769" s="110">
        <v>365</v>
      </c>
      <c r="X769" s="280" t="s">
        <v>37</v>
      </c>
      <c r="Y769" s="280" t="s">
        <v>37</v>
      </c>
      <c r="Z769" s="280" t="s">
        <v>38</v>
      </c>
      <c r="AA769" s="280" t="s">
        <v>38</v>
      </c>
      <c r="AB769" s="280" t="s">
        <v>38</v>
      </c>
      <c r="AC769" s="280" t="s">
        <v>37</v>
      </c>
      <c r="AD769" s="281">
        <v>46512</v>
      </c>
      <c r="AE769" s="280" t="s">
        <v>39</v>
      </c>
    </row>
    <row r="770" spans="1:31">
      <c r="A770" s="3" t="s">
        <v>39</v>
      </c>
      <c r="B770" s="3">
        <v>45</v>
      </c>
      <c r="C770" s="3">
        <v>10</v>
      </c>
      <c r="D770" s="290" t="s">
        <v>561</v>
      </c>
      <c r="E770" s="348" t="s">
        <v>703</v>
      </c>
      <c r="F770" s="104" t="s">
        <v>704</v>
      </c>
      <c r="G770" s="105">
        <v>115</v>
      </c>
      <c r="H770" s="105"/>
      <c r="I770" s="105"/>
      <c r="J770" s="106">
        <v>46542</v>
      </c>
      <c r="K770" s="448">
        <v>358</v>
      </c>
      <c r="L770" s="105" t="s">
        <v>33</v>
      </c>
      <c r="M770" s="109">
        <v>0.98082191780821915</v>
      </c>
      <c r="N770" s="294"/>
      <c r="O770" s="460"/>
      <c r="P770" s="110" t="s">
        <v>39</v>
      </c>
      <c r="Q770" s="111">
        <v>46177</v>
      </c>
      <c r="R770" s="112">
        <v>44160</v>
      </c>
      <c r="S770" s="112">
        <v>264960</v>
      </c>
      <c r="T770" s="116">
        <v>556.41600000000005</v>
      </c>
      <c r="U770" s="110">
        <v>9508</v>
      </c>
      <c r="V770" s="110" t="s">
        <v>194</v>
      </c>
      <c r="W770" s="110">
        <v>365</v>
      </c>
      <c r="X770" s="280" t="s">
        <v>37</v>
      </c>
      <c r="Y770" s="280" t="s">
        <v>37</v>
      </c>
      <c r="Z770" s="280" t="s">
        <v>38</v>
      </c>
      <c r="AA770" s="280" t="s">
        <v>38</v>
      </c>
      <c r="AB770" s="280" t="s">
        <v>38</v>
      </c>
      <c r="AC770" s="280" t="s">
        <v>37</v>
      </c>
      <c r="AD770" s="281">
        <v>46512</v>
      </c>
      <c r="AE770" s="280" t="s">
        <v>39</v>
      </c>
    </row>
    <row r="771" spans="1:31">
      <c r="A771" s="3" t="s">
        <v>39</v>
      </c>
      <c r="B771" s="3">
        <v>46</v>
      </c>
      <c r="C771" s="3">
        <v>10</v>
      </c>
      <c r="D771" s="290" t="s">
        <v>349</v>
      </c>
      <c r="E771" s="296" t="s">
        <v>703</v>
      </c>
      <c r="F771" s="104" t="s">
        <v>704</v>
      </c>
      <c r="G771" s="105">
        <v>47</v>
      </c>
      <c r="H771" s="105"/>
      <c r="I771" s="105"/>
      <c r="J771" s="106">
        <v>46542</v>
      </c>
      <c r="K771" s="448">
        <v>358</v>
      </c>
      <c r="L771" s="105" t="s">
        <v>33</v>
      </c>
      <c r="M771" s="109">
        <v>0.98082191780821915</v>
      </c>
      <c r="N771" s="343"/>
      <c r="O771" s="292"/>
      <c r="P771" s="110" t="s">
        <v>39</v>
      </c>
      <c r="Q771" s="111">
        <v>46177</v>
      </c>
      <c r="R771" s="112">
        <v>18048</v>
      </c>
      <c r="S771" s="112">
        <v>108288</v>
      </c>
      <c r="T771" s="116">
        <v>227.40479999999999</v>
      </c>
      <c r="U771" s="110">
        <v>9508</v>
      </c>
      <c r="V771" s="110" t="s">
        <v>194</v>
      </c>
      <c r="W771" s="110">
        <v>365</v>
      </c>
      <c r="X771" s="280" t="s">
        <v>37</v>
      </c>
      <c r="Y771" s="280" t="s">
        <v>37</v>
      </c>
      <c r="Z771" s="280" t="s">
        <v>38</v>
      </c>
      <c r="AA771" s="280" t="s">
        <v>38</v>
      </c>
      <c r="AB771" s="280" t="s">
        <v>38</v>
      </c>
      <c r="AC771" s="280" t="s">
        <v>37</v>
      </c>
      <c r="AD771" s="281">
        <v>46512</v>
      </c>
      <c r="AE771" s="280" t="s">
        <v>39</v>
      </c>
    </row>
    <row r="772" spans="1:31">
      <c r="A772" s="3" t="s">
        <v>39</v>
      </c>
      <c r="B772" s="3">
        <v>47</v>
      </c>
      <c r="C772" s="3">
        <v>10</v>
      </c>
      <c r="D772" s="290" t="s">
        <v>750</v>
      </c>
      <c r="E772" s="474" t="s">
        <v>703</v>
      </c>
      <c r="F772" s="104" t="s">
        <v>704</v>
      </c>
      <c r="G772" s="105">
        <v>24</v>
      </c>
      <c r="H772" s="105"/>
      <c r="I772" s="293"/>
      <c r="J772" s="106">
        <v>46543</v>
      </c>
      <c r="K772" s="448">
        <v>359</v>
      </c>
      <c r="L772" s="105" t="s">
        <v>33</v>
      </c>
      <c r="M772" s="109">
        <v>0.98356164383561639</v>
      </c>
      <c r="N772" s="294"/>
      <c r="O772" s="460"/>
      <c r="P772" s="110" t="s">
        <v>39</v>
      </c>
      <c r="Q772" s="111">
        <v>46178</v>
      </c>
      <c r="R772" s="112">
        <v>9216</v>
      </c>
      <c r="S772" s="112">
        <v>55296</v>
      </c>
      <c r="T772" s="116">
        <v>116.1216</v>
      </c>
      <c r="U772" s="110">
        <v>9508</v>
      </c>
      <c r="V772" s="110" t="s">
        <v>194</v>
      </c>
      <c r="W772" s="110">
        <v>365</v>
      </c>
      <c r="X772" s="280" t="s">
        <v>37</v>
      </c>
      <c r="Y772" s="280" t="s">
        <v>37</v>
      </c>
      <c r="Z772" s="280" t="s">
        <v>38</v>
      </c>
      <c r="AA772" s="280" t="s">
        <v>38</v>
      </c>
      <c r="AB772" s="280" t="s">
        <v>38</v>
      </c>
      <c r="AC772" s="280" t="s">
        <v>37</v>
      </c>
      <c r="AD772" s="281">
        <v>46513</v>
      </c>
      <c r="AE772" s="280" t="s">
        <v>39</v>
      </c>
    </row>
    <row r="773" spans="1:31">
      <c r="A773" s="3" t="s">
        <v>39</v>
      </c>
      <c r="B773" s="3">
        <v>48</v>
      </c>
      <c r="C773" s="3">
        <v>10</v>
      </c>
      <c r="D773" s="290" t="s">
        <v>414</v>
      </c>
      <c r="E773" s="494" t="s">
        <v>703</v>
      </c>
      <c r="F773" s="104" t="s">
        <v>704</v>
      </c>
      <c r="G773" s="105">
        <v>103</v>
      </c>
      <c r="H773" s="105"/>
      <c r="I773" s="105"/>
      <c r="J773" s="106">
        <v>46543</v>
      </c>
      <c r="K773" s="448">
        <v>359</v>
      </c>
      <c r="L773" s="105" t="s">
        <v>33</v>
      </c>
      <c r="M773" s="109">
        <v>0.98356164383561639</v>
      </c>
      <c r="N773" s="294"/>
      <c r="O773" s="292"/>
      <c r="P773" s="110" t="s">
        <v>39</v>
      </c>
      <c r="Q773" s="111">
        <v>46178</v>
      </c>
      <c r="R773" s="112">
        <v>39552</v>
      </c>
      <c r="S773" s="112">
        <v>237312</v>
      </c>
      <c r="T773" s="116">
        <v>498.35520000000002</v>
      </c>
      <c r="U773" s="110">
        <v>9508</v>
      </c>
      <c r="V773" s="110" t="s">
        <v>194</v>
      </c>
      <c r="W773" s="110">
        <v>365</v>
      </c>
      <c r="X773" s="280" t="s">
        <v>37</v>
      </c>
      <c r="Y773" s="280" t="s">
        <v>37</v>
      </c>
      <c r="Z773" s="280" t="s">
        <v>38</v>
      </c>
      <c r="AA773" s="280" t="s">
        <v>38</v>
      </c>
      <c r="AB773" s="280" t="s">
        <v>38</v>
      </c>
      <c r="AC773" s="280" t="s">
        <v>37</v>
      </c>
      <c r="AD773" s="281">
        <v>46513</v>
      </c>
      <c r="AE773" s="280" t="s">
        <v>39</v>
      </c>
    </row>
    <row r="774" spans="1:31">
      <c r="A774" s="3" t="s">
        <v>39</v>
      </c>
      <c r="B774" s="3">
        <v>49</v>
      </c>
      <c r="C774" s="3">
        <v>10</v>
      </c>
      <c r="D774" s="290" t="s">
        <v>546</v>
      </c>
      <c r="E774" s="303" t="s">
        <v>703</v>
      </c>
      <c r="F774" s="104" t="s">
        <v>704</v>
      </c>
      <c r="G774" s="105">
        <v>62</v>
      </c>
      <c r="H774" s="105"/>
      <c r="I774" s="105"/>
      <c r="J774" s="106">
        <v>46543</v>
      </c>
      <c r="K774" s="448">
        <v>359</v>
      </c>
      <c r="L774" s="105" t="s">
        <v>33</v>
      </c>
      <c r="M774" s="109">
        <v>0.98356164383561639</v>
      </c>
      <c r="N774" s="294"/>
      <c r="O774" s="292"/>
      <c r="P774" s="110" t="s">
        <v>39</v>
      </c>
      <c r="Q774" s="111">
        <v>46178</v>
      </c>
      <c r="R774" s="112">
        <v>23808</v>
      </c>
      <c r="S774" s="112">
        <v>142848</v>
      </c>
      <c r="T774" s="116">
        <v>299.98079999999999</v>
      </c>
      <c r="U774" s="110">
        <v>9508</v>
      </c>
      <c r="V774" s="110" t="s">
        <v>194</v>
      </c>
      <c r="W774" s="110">
        <v>365</v>
      </c>
      <c r="X774" s="280" t="s">
        <v>37</v>
      </c>
      <c r="Y774" s="280" t="s">
        <v>37</v>
      </c>
      <c r="Z774" s="280" t="s">
        <v>38</v>
      </c>
      <c r="AA774" s="280" t="s">
        <v>38</v>
      </c>
      <c r="AB774" s="280" t="s">
        <v>38</v>
      </c>
      <c r="AC774" s="280" t="s">
        <v>37</v>
      </c>
      <c r="AD774" s="281">
        <v>46513</v>
      </c>
      <c r="AE774" s="280" t="s">
        <v>39</v>
      </c>
    </row>
    <row r="775" spans="1:31">
      <c r="A775" s="3" t="s">
        <v>39</v>
      </c>
      <c r="B775" s="3">
        <v>50</v>
      </c>
      <c r="C775" s="3">
        <v>10</v>
      </c>
      <c r="D775" s="290" t="s">
        <v>486</v>
      </c>
      <c r="E775" s="337" t="s">
        <v>703</v>
      </c>
      <c r="F775" s="104" t="s">
        <v>704</v>
      </c>
      <c r="G775" s="105">
        <v>117</v>
      </c>
      <c r="H775" s="105"/>
      <c r="I775" s="105"/>
      <c r="J775" s="106">
        <v>46543</v>
      </c>
      <c r="K775" s="448">
        <v>359</v>
      </c>
      <c r="L775" s="105" t="s">
        <v>33</v>
      </c>
      <c r="M775" s="109">
        <v>0.98356164383561639</v>
      </c>
      <c r="N775" s="294"/>
      <c r="O775" s="292"/>
      <c r="P775" s="110" t="s">
        <v>39</v>
      </c>
      <c r="Q775" s="111">
        <v>46178</v>
      </c>
      <c r="R775" s="112">
        <v>44928</v>
      </c>
      <c r="S775" s="112">
        <v>269568</v>
      </c>
      <c r="T775" s="116">
        <v>566.09280000000001</v>
      </c>
      <c r="U775" s="110">
        <v>9508</v>
      </c>
      <c r="V775" s="110" t="s">
        <v>194</v>
      </c>
      <c r="W775" s="110">
        <v>365</v>
      </c>
      <c r="X775" s="280" t="s">
        <v>37</v>
      </c>
      <c r="Y775" s="280" t="s">
        <v>37</v>
      </c>
      <c r="Z775" s="280" t="s">
        <v>38</v>
      </c>
      <c r="AA775" s="280" t="s">
        <v>38</v>
      </c>
      <c r="AB775" s="280" t="s">
        <v>38</v>
      </c>
      <c r="AC775" s="280" t="s">
        <v>37</v>
      </c>
      <c r="AD775" s="281">
        <v>46513</v>
      </c>
      <c r="AE775" s="280" t="s">
        <v>39</v>
      </c>
    </row>
    <row r="776" spans="1:31">
      <c r="A776" s="3" t="s">
        <v>39</v>
      </c>
      <c r="B776" s="3">
        <v>51</v>
      </c>
      <c r="C776" s="3">
        <v>10</v>
      </c>
      <c r="D776" s="290" t="s">
        <v>147</v>
      </c>
      <c r="E776" s="508" t="s">
        <v>703</v>
      </c>
      <c r="F776" s="104" t="s">
        <v>704</v>
      </c>
      <c r="G776" s="105">
        <v>54</v>
      </c>
      <c r="H776" s="105"/>
      <c r="I776" s="105"/>
      <c r="J776" s="106">
        <v>46547</v>
      </c>
      <c r="K776" s="448">
        <v>363</v>
      </c>
      <c r="L776" s="105" t="s">
        <v>33</v>
      </c>
      <c r="M776" s="109">
        <v>0.9945205479452055</v>
      </c>
      <c r="N776" s="294" t="s">
        <v>2819</v>
      </c>
      <c r="O776" s="292"/>
      <c r="P776" s="110" t="s">
        <v>39</v>
      </c>
      <c r="Q776" s="111">
        <v>46182</v>
      </c>
      <c r="R776" s="112">
        <v>20736</v>
      </c>
      <c r="S776" s="112">
        <v>124416</v>
      </c>
      <c r="T776" s="116">
        <v>261.27359999999999</v>
      </c>
      <c r="U776" s="110">
        <v>9508</v>
      </c>
      <c r="V776" s="110" t="s">
        <v>194</v>
      </c>
      <c r="W776" s="110">
        <v>365</v>
      </c>
      <c r="X776" s="280" t="s">
        <v>37</v>
      </c>
      <c r="Y776" s="280" t="s">
        <v>37</v>
      </c>
      <c r="Z776" s="280" t="s">
        <v>38</v>
      </c>
      <c r="AA776" s="280" t="s">
        <v>38</v>
      </c>
      <c r="AB776" s="280" t="s">
        <v>38</v>
      </c>
      <c r="AC776" s="280" t="s">
        <v>37</v>
      </c>
      <c r="AD776" s="281">
        <v>46517</v>
      </c>
      <c r="AE776" s="280" t="s">
        <v>39</v>
      </c>
    </row>
    <row r="777" spans="1:31">
      <c r="A777" s="3" t="s">
        <v>39</v>
      </c>
      <c r="B777" s="3">
        <v>52</v>
      </c>
      <c r="C777" s="3">
        <v>10</v>
      </c>
      <c r="D777" s="290" t="s">
        <v>148</v>
      </c>
      <c r="E777" s="291" t="s">
        <v>703</v>
      </c>
      <c r="F777" s="104" t="s">
        <v>704</v>
      </c>
      <c r="G777" s="105">
        <v>54</v>
      </c>
      <c r="H777" s="105"/>
      <c r="I777" s="105"/>
      <c r="J777" s="106">
        <v>46547</v>
      </c>
      <c r="K777" s="448">
        <v>363</v>
      </c>
      <c r="L777" s="105" t="s">
        <v>33</v>
      </c>
      <c r="M777" s="109">
        <v>0.9945205479452055</v>
      </c>
      <c r="N777" s="343" t="s">
        <v>2819</v>
      </c>
      <c r="O777" s="292"/>
      <c r="P777" s="110" t="s">
        <v>39</v>
      </c>
      <c r="Q777" s="111">
        <v>46182</v>
      </c>
      <c r="R777" s="112">
        <v>20736</v>
      </c>
      <c r="S777" s="112">
        <v>124416</v>
      </c>
      <c r="T777" s="116">
        <v>261.27359999999999</v>
      </c>
      <c r="U777" s="110">
        <v>9508</v>
      </c>
      <c r="V777" s="110" t="s">
        <v>194</v>
      </c>
      <c r="W777" s="110">
        <v>365</v>
      </c>
      <c r="X777" s="280" t="s">
        <v>37</v>
      </c>
      <c r="Y777" s="280" t="s">
        <v>37</v>
      </c>
      <c r="Z777" s="280" t="s">
        <v>38</v>
      </c>
      <c r="AA777" s="280" t="s">
        <v>38</v>
      </c>
      <c r="AB777" s="280" t="s">
        <v>38</v>
      </c>
      <c r="AC777" s="280" t="s">
        <v>37</v>
      </c>
      <c r="AD777" s="281">
        <v>46517</v>
      </c>
      <c r="AE777" s="280" t="s">
        <v>39</v>
      </c>
    </row>
    <row r="778" spans="1:31">
      <c r="A778" s="3" t="s">
        <v>39</v>
      </c>
      <c r="B778" s="3">
        <v>53</v>
      </c>
      <c r="C778" s="3">
        <v>10</v>
      </c>
      <c r="D778" s="290" t="s">
        <v>153</v>
      </c>
      <c r="E778" s="291" t="s">
        <v>703</v>
      </c>
      <c r="F778" s="104" t="s">
        <v>704</v>
      </c>
      <c r="G778" s="105">
        <v>54</v>
      </c>
      <c r="H778" s="105"/>
      <c r="I778" s="105"/>
      <c r="J778" s="106">
        <v>46547</v>
      </c>
      <c r="K778" s="448">
        <v>363</v>
      </c>
      <c r="L778" s="105" t="s">
        <v>33</v>
      </c>
      <c r="M778" s="109">
        <v>0.9945205479452055</v>
      </c>
      <c r="N778" s="294" t="s">
        <v>2819</v>
      </c>
      <c r="O778" s="292"/>
      <c r="P778" s="110" t="s">
        <v>39</v>
      </c>
      <c r="Q778" s="111">
        <v>46182</v>
      </c>
      <c r="R778" s="112">
        <v>20736</v>
      </c>
      <c r="S778" s="112">
        <v>124416</v>
      </c>
      <c r="T778" s="116">
        <v>261.27359999999999</v>
      </c>
      <c r="U778" s="110">
        <v>9508</v>
      </c>
      <c r="V778" s="110" t="s">
        <v>194</v>
      </c>
      <c r="W778" s="110">
        <v>365</v>
      </c>
      <c r="X778" s="280" t="s">
        <v>37</v>
      </c>
      <c r="Y778" s="280" t="s">
        <v>37</v>
      </c>
      <c r="Z778" s="280" t="s">
        <v>38</v>
      </c>
      <c r="AA778" s="280" t="s">
        <v>38</v>
      </c>
      <c r="AB778" s="280" t="s">
        <v>38</v>
      </c>
      <c r="AC778" s="280" t="s">
        <v>37</v>
      </c>
      <c r="AD778" s="281">
        <v>46517</v>
      </c>
      <c r="AE778" s="280" t="s">
        <v>39</v>
      </c>
    </row>
    <row r="779" spans="1:31">
      <c r="A779" s="3" t="s">
        <v>39</v>
      </c>
      <c r="B779" s="3">
        <v>54</v>
      </c>
      <c r="C779" s="3">
        <v>10</v>
      </c>
      <c r="D779" s="290" t="s">
        <v>327</v>
      </c>
      <c r="E779" s="483" t="s">
        <v>703</v>
      </c>
      <c r="F779" s="104" t="s">
        <v>704</v>
      </c>
      <c r="G779" s="105">
        <v>117</v>
      </c>
      <c r="H779" s="105"/>
      <c r="I779" s="105"/>
      <c r="J779" s="106">
        <v>46547</v>
      </c>
      <c r="K779" s="448">
        <v>363</v>
      </c>
      <c r="L779" s="105" t="s">
        <v>33</v>
      </c>
      <c r="M779" s="109">
        <v>0.9945205479452055</v>
      </c>
      <c r="N779" s="343" t="s">
        <v>2819</v>
      </c>
      <c r="O779" s="292"/>
      <c r="P779" s="110" t="s">
        <v>39</v>
      </c>
      <c r="Q779" s="111">
        <v>46182</v>
      </c>
      <c r="R779" s="112">
        <v>44928</v>
      </c>
      <c r="S779" s="112">
        <v>269568</v>
      </c>
      <c r="T779" s="116">
        <v>566.09280000000001</v>
      </c>
      <c r="U779" s="110">
        <v>9508</v>
      </c>
      <c r="V779" s="110" t="s">
        <v>194</v>
      </c>
      <c r="W779" s="110">
        <v>365</v>
      </c>
      <c r="X779" s="280" t="s">
        <v>37</v>
      </c>
      <c r="Y779" s="280" t="s">
        <v>37</v>
      </c>
      <c r="Z779" s="280" t="s">
        <v>38</v>
      </c>
      <c r="AA779" s="280" t="s">
        <v>38</v>
      </c>
      <c r="AB779" s="280" t="s">
        <v>38</v>
      </c>
      <c r="AC779" s="280" t="s">
        <v>37</v>
      </c>
      <c r="AD779" s="281">
        <v>46517</v>
      </c>
      <c r="AE779" s="280" t="s">
        <v>39</v>
      </c>
    </row>
    <row r="780" spans="1:31">
      <c r="A780" s="3" t="s">
        <v>39</v>
      </c>
      <c r="B780" s="3">
        <v>55</v>
      </c>
      <c r="C780" s="3">
        <v>10</v>
      </c>
      <c r="D780" s="290" t="s">
        <v>172</v>
      </c>
      <c r="E780" s="303" t="s">
        <v>703</v>
      </c>
      <c r="F780" s="104" t="s">
        <v>704</v>
      </c>
      <c r="G780" s="105">
        <v>50</v>
      </c>
      <c r="H780" s="105"/>
      <c r="I780" s="105"/>
      <c r="J780" s="106">
        <v>46547</v>
      </c>
      <c r="K780" s="448">
        <v>363</v>
      </c>
      <c r="L780" s="105" t="s">
        <v>33</v>
      </c>
      <c r="M780" s="109">
        <v>0.9945205479452055</v>
      </c>
      <c r="N780" s="343" t="s">
        <v>2819</v>
      </c>
      <c r="O780" s="292"/>
      <c r="P780" s="110" t="s">
        <v>39</v>
      </c>
      <c r="Q780" s="111">
        <v>46182</v>
      </c>
      <c r="R780" s="112">
        <v>19200</v>
      </c>
      <c r="S780" s="112">
        <v>115200</v>
      </c>
      <c r="T780" s="116">
        <v>241.92</v>
      </c>
      <c r="U780" s="110">
        <v>9508</v>
      </c>
      <c r="V780" s="110" t="s">
        <v>194</v>
      </c>
      <c r="W780" s="110">
        <v>365</v>
      </c>
      <c r="X780" s="280" t="s">
        <v>37</v>
      </c>
      <c r="Y780" s="280" t="s">
        <v>37</v>
      </c>
      <c r="Z780" s="280" t="s">
        <v>38</v>
      </c>
      <c r="AA780" s="280" t="s">
        <v>38</v>
      </c>
      <c r="AB780" s="280" t="s">
        <v>38</v>
      </c>
      <c r="AC780" s="280" t="s">
        <v>37</v>
      </c>
      <c r="AD780" s="281">
        <v>46517</v>
      </c>
      <c r="AE780" s="280" t="s">
        <v>39</v>
      </c>
    </row>
    <row r="781" spans="1:31">
      <c r="A781" s="3" t="s">
        <v>39</v>
      </c>
      <c r="B781" s="3">
        <v>56</v>
      </c>
      <c r="C781" s="3">
        <v>10</v>
      </c>
      <c r="D781" s="290" t="s">
        <v>712</v>
      </c>
      <c r="E781" s="291" t="s">
        <v>703</v>
      </c>
      <c r="F781" s="104" t="s">
        <v>704</v>
      </c>
      <c r="G781" s="105">
        <v>61</v>
      </c>
      <c r="H781" s="105"/>
      <c r="I781" s="105"/>
      <c r="J781" s="106">
        <v>46547</v>
      </c>
      <c r="K781" s="448">
        <v>363</v>
      </c>
      <c r="L781" s="105" t="s">
        <v>33</v>
      </c>
      <c r="M781" s="109">
        <v>0.9945205479452055</v>
      </c>
      <c r="N781" s="350" t="s">
        <v>2819</v>
      </c>
      <c r="O781" s="292"/>
      <c r="P781" s="110" t="s">
        <v>39</v>
      </c>
      <c r="Q781" s="111">
        <v>46182</v>
      </c>
      <c r="R781" s="112">
        <v>23424</v>
      </c>
      <c r="S781" s="112">
        <v>140544</v>
      </c>
      <c r="T781" s="116">
        <v>295.14240000000001</v>
      </c>
      <c r="U781" s="110">
        <v>9508</v>
      </c>
      <c r="V781" s="110" t="s">
        <v>194</v>
      </c>
      <c r="W781" s="110">
        <v>365</v>
      </c>
      <c r="X781" s="280" t="s">
        <v>37</v>
      </c>
      <c r="Y781" s="280" t="s">
        <v>37</v>
      </c>
      <c r="Z781" s="280" t="s">
        <v>38</v>
      </c>
      <c r="AA781" s="280" t="s">
        <v>38</v>
      </c>
      <c r="AB781" s="280" t="s">
        <v>38</v>
      </c>
      <c r="AC781" s="280" t="s">
        <v>37</v>
      </c>
      <c r="AD781" s="281">
        <v>46517</v>
      </c>
      <c r="AE781" s="280" t="s">
        <v>39</v>
      </c>
    </row>
    <row r="782" spans="1:31">
      <c r="A782" s="3" t="s">
        <v>39</v>
      </c>
      <c r="B782" s="3">
        <v>57</v>
      </c>
      <c r="C782" s="3">
        <v>10</v>
      </c>
      <c r="D782" s="290" t="s">
        <v>716</v>
      </c>
      <c r="E782" s="303" t="s">
        <v>703</v>
      </c>
      <c r="F782" s="104" t="s">
        <v>704</v>
      </c>
      <c r="G782" s="105">
        <v>75</v>
      </c>
      <c r="H782" s="105"/>
      <c r="I782" s="105"/>
      <c r="J782" s="106">
        <v>46547</v>
      </c>
      <c r="K782" s="448">
        <v>363</v>
      </c>
      <c r="L782" s="105" t="s">
        <v>33</v>
      </c>
      <c r="M782" s="109">
        <v>0.9945205479452055</v>
      </c>
      <c r="N782" s="343" t="s">
        <v>2819</v>
      </c>
      <c r="O782" s="511"/>
      <c r="P782" s="110" t="s">
        <v>39</v>
      </c>
      <c r="Q782" s="111">
        <v>46182</v>
      </c>
      <c r="R782" s="112">
        <v>28800</v>
      </c>
      <c r="S782" s="112">
        <v>172800</v>
      </c>
      <c r="T782" s="116">
        <v>362.88</v>
      </c>
      <c r="U782" s="110">
        <v>9508</v>
      </c>
      <c r="V782" s="110" t="s">
        <v>194</v>
      </c>
      <c r="W782" s="110">
        <v>365</v>
      </c>
      <c r="X782" s="280" t="s">
        <v>37</v>
      </c>
      <c r="Y782" s="280" t="s">
        <v>37</v>
      </c>
      <c r="Z782" s="280" t="s">
        <v>38</v>
      </c>
      <c r="AA782" s="280" t="s">
        <v>38</v>
      </c>
      <c r="AB782" s="280" t="s">
        <v>38</v>
      </c>
      <c r="AC782" s="280" t="s">
        <v>37</v>
      </c>
      <c r="AD782" s="281">
        <v>46517</v>
      </c>
      <c r="AE782" s="280" t="s">
        <v>39</v>
      </c>
    </row>
    <row r="783" spans="1:31">
      <c r="A783" s="3" t="s">
        <v>39</v>
      </c>
      <c r="B783" s="3">
        <v>58</v>
      </c>
      <c r="C783" s="3">
        <v>10</v>
      </c>
      <c r="D783" s="290" t="s">
        <v>138</v>
      </c>
      <c r="E783" s="327" t="s">
        <v>703</v>
      </c>
      <c r="F783" s="104" t="s">
        <v>704</v>
      </c>
      <c r="G783" s="105">
        <v>47</v>
      </c>
      <c r="H783" s="105"/>
      <c r="I783" s="105"/>
      <c r="J783" s="106">
        <v>46547</v>
      </c>
      <c r="K783" s="448">
        <v>363</v>
      </c>
      <c r="L783" s="105" t="s">
        <v>33</v>
      </c>
      <c r="M783" s="109">
        <v>0.9945205479452055</v>
      </c>
      <c r="N783" s="294" t="s">
        <v>2819</v>
      </c>
      <c r="O783" s="511"/>
      <c r="P783" s="110" t="s">
        <v>39</v>
      </c>
      <c r="Q783" s="111">
        <v>46182</v>
      </c>
      <c r="R783" s="112">
        <v>18048</v>
      </c>
      <c r="S783" s="112">
        <v>108288</v>
      </c>
      <c r="T783" s="116">
        <v>227.40479999999999</v>
      </c>
      <c r="U783" s="110">
        <v>9508</v>
      </c>
      <c r="V783" s="110" t="s">
        <v>194</v>
      </c>
      <c r="W783" s="110">
        <v>365</v>
      </c>
      <c r="X783" s="280" t="s">
        <v>37</v>
      </c>
      <c r="Y783" s="280" t="s">
        <v>37</v>
      </c>
      <c r="Z783" s="280" t="s">
        <v>38</v>
      </c>
      <c r="AA783" s="280" t="s">
        <v>38</v>
      </c>
      <c r="AB783" s="280" t="s">
        <v>38</v>
      </c>
      <c r="AC783" s="280" t="s">
        <v>37</v>
      </c>
      <c r="AD783" s="281">
        <v>46517</v>
      </c>
      <c r="AE783" s="280" t="s">
        <v>39</v>
      </c>
    </row>
    <row r="784" spans="1:31">
      <c r="A784" s="3" t="s">
        <v>39</v>
      </c>
      <c r="B784" s="3">
        <v>59</v>
      </c>
      <c r="C784" s="3">
        <v>10</v>
      </c>
      <c r="D784" s="290" t="s">
        <v>2561</v>
      </c>
      <c r="E784" s="510" t="s">
        <v>703</v>
      </c>
      <c r="F784" s="104" t="s">
        <v>704</v>
      </c>
      <c r="G784" s="105">
        <v>47</v>
      </c>
      <c r="H784" s="105"/>
      <c r="I784" s="105"/>
      <c r="J784" s="106">
        <v>46547</v>
      </c>
      <c r="K784" s="448">
        <v>363</v>
      </c>
      <c r="L784" s="105" t="s">
        <v>33</v>
      </c>
      <c r="M784" s="109">
        <v>0.9945205479452055</v>
      </c>
      <c r="N784" s="343" t="s">
        <v>2819</v>
      </c>
      <c r="O784" s="511"/>
      <c r="P784" s="110" t="s">
        <v>39</v>
      </c>
      <c r="Q784" s="111">
        <v>46182</v>
      </c>
      <c r="R784" s="112">
        <v>18048</v>
      </c>
      <c r="S784" s="112">
        <v>108288</v>
      </c>
      <c r="T784" s="116">
        <v>227.40479999999999</v>
      </c>
      <c r="U784" s="110">
        <v>9508</v>
      </c>
      <c r="V784" s="110" t="s">
        <v>194</v>
      </c>
      <c r="W784" s="110">
        <v>365</v>
      </c>
      <c r="X784" s="280" t="s">
        <v>37</v>
      </c>
      <c r="Y784" s="280" t="s">
        <v>37</v>
      </c>
      <c r="Z784" s="280" t="s">
        <v>38</v>
      </c>
      <c r="AA784" s="280" t="s">
        <v>38</v>
      </c>
      <c r="AB784" s="280" t="s">
        <v>38</v>
      </c>
      <c r="AC784" s="280" t="s">
        <v>37</v>
      </c>
      <c r="AD784" s="281">
        <v>46517</v>
      </c>
      <c r="AE784" s="280" t="s">
        <v>39</v>
      </c>
    </row>
    <row r="785" spans="1:31">
      <c r="A785" s="3" t="s">
        <v>39</v>
      </c>
      <c r="B785" s="3">
        <v>60</v>
      </c>
      <c r="C785" s="3">
        <v>10</v>
      </c>
      <c r="D785" s="290" t="s">
        <v>157</v>
      </c>
      <c r="E785" s="461" t="s">
        <v>703</v>
      </c>
      <c r="F785" s="104" t="s">
        <v>704</v>
      </c>
      <c r="G785" s="105">
        <v>54</v>
      </c>
      <c r="H785" s="105"/>
      <c r="I785" s="105"/>
      <c r="J785" s="106">
        <v>46548</v>
      </c>
      <c r="K785" s="448">
        <v>364</v>
      </c>
      <c r="L785" s="105" t="s">
        <v>33</v>
      </c>
      <c r="M785" s="109">
        <v>0.99726027397260275</v>
      </c>
      <c r="N785" s="294" t="s">
        <v>2819</v>
      </c>
      <c r="O785" s="292"/>
      <c r="P785" s="110" t="s">
        <v>39</v>
      </c>
      <c r="Q785" s="111">
        <v>46183</v>
      </c>
      <c r="R785" s="112">
        <v>20736</v>
      </c>
      <c r="S785" s="112">
        <v>124416</v>
      </c>
      <c r="T785" s="116">
        <v>261.27359999999999</v>
      </c>
      <c r="U785" s="110">
        <v>9508</v>
      </c>
      <c r="V785" s="110" t="s">
        <v>194</v>
      </c>
      <c r="W785" s="110">
        <v>365</v>
      </c>
      <c r="X785" s="280" t="s">
        <v>37</v>
      </c>
      <c r="Y785" s="280" t="s">
        <v>37</v>
      </c>
      <c r="Z785" s="280" t="s">
        <v>38</v>
      </c>
      <c r="AA785" s="280" t="s">
        <v>38</v>
      </c>
      <c r="AB785" s="280" t="s">
        <v>38</v>
      </c>
      <c r="AC785" s="280" t="s">
        <v>37</v>
      </c>
      <c r="AD785" s="281">
        <v>46518</v>
      </c>
      <c r="AE785" s="280" t="s">
        <v>39</v>
      </c>
    </row>
    <row r="786" spans="1:31">
      <c r="A786" s="3" t="s">
        <v>39</v>
      </c>
      <c r="B786" s="3">
        <v>61</v>
      </c>
      <c r="C786" s="3">
        <v>10</v>
      </c>
      <c r="D786" s="290" t="s">
        <v>751</v>
      </c>
      <c r="E786" s="514" t="s">
        <v>703</v>
      </c>
      <c r="F786" s="104" t="s">
        <v>704</v>
      </c>
      <c r="G786" s="105">
        <v>103</v>
      </c>
      <c r="H786" s="105"/>
      <c r="I786" s="105"/>
      <c r="J786" s="106">
        <v>46548</v>
      </c>
      <c r="K786" s="448">
        <v>364</v>
      </c>
      <c r="L786" s="105" t="s">
        <v>33</v>
      </c>
      <c r="M786" s="109">
        <v>0.99726027397260275</v>
      </c>
      <c r="N786" s="343" t="s">
        <v>2819</v>
      </c>
      <c r="O786" s="292"/>
      <c r="P786" s="110" t="s">
        <v>39</v>
      </c>
      <c r="Q786" s="111">
        <v>46183</v>
      </c>
      <c r="R786" s="112">
        <v>39552</v>
      </c>
      <c r="S786" s="112">
        <v>237312</v>
      </c>
      <c r="T786" s="116">
        <v>498.35520000000002</v>
      </c>
      <c r="U786" s="110">
        <v>9508</v>
      </c>
      <c r="V786" s="110" t="s">
        <v>194</v>
      </c>
      <c r="W786" s="110">
        <v>365</v>
      </c>
      <c r="X786" s="280" t="s">
        <v>37</v>
      </c>
      <c r="Y786" s="280" t="s">
        <v>37</v>
      </c>
      <c r="Z786" s="280" t="s">
        <v>38</v>
      </c>
      <c r="AA786" s="280" t="s">
        <v>38</v>
      </c>
      <c r="AB786" s="280" t="s">
        <v>38</v>
      </c>
      <c r="AC786" s="280" t="s">
        <v>37</v>
      </c>
      <c r="AD786" s="281">
        <v>46518</v>
      </c>
      <c r="AE786" s="280" t="s">
        <v>39</v>
      </c>
    </row>
    <row r="787" spans="1:31">
      <c r="A787" s="3" t="s">
        <v>39</v>
      </c>
      <c r="B787" s="3">
        <v>62</v>
      </c>
      <c r="C787" s="3">
        <v>10</v>
      </c>
      <c r="D787" s="290" t="s">
        <v>189</v>
      </c>
      <c r="E787" s="514" t="s">
        <v>703</v>
      </c>
      <c r="F787" s="104" t="s">
        <v>704</v>
      </c>
      <c r="G787" s="105">
        <v>61</v>
      </c>
      <c r="H787" s="105"/>
      <c r="I787" s="105"/>
      <c r="J787" s="106">
        <v>46548</v>
      </c>
      <c r="K787" s="448">
        <v>364</v>
      </c>
      <c r="L787" s="105" t="s">
        <v>33</v>
      </c>
      <c r="M787" s="109">
        <v>0.99726027397260275</v>
      </c>
      <c r="N787" s="294" t="s">
        <v>2819</v>
      </c>
      <c r="O787" s="292"/>
      <c r="P787" s="110" t="s">
        <v>39</v>
      </c>
      <c r="Q787" s="111">
        <v>46183</v>
      </c>
      <c r="R787" s="112">
        <v>23424</v>
      </c>
      <c r="S787" s="112">
        <v>140544</v>
      </c>
      <c r="T787" s="116">
        <v>295.14240000000001</v>
      </c>
      <c r="U787" s="110">
        <v>9508</v>
      </c>
      <c r="V787" s="110" t="s">
        <v>194</v>
      </c>
      <c r="W787" s="110">
        <v>365</v>
      </c>
      <c r="X787" s="280" t="s">
        <v>37</v>
      </c>
      <c r="Y787" s="280" t="s">
        <v>37</v>
      </c>
      <c r="Z787" s="280" t="s">
        <v>38</v>
      </c>
      <c r="AA787" s="280" t="s">
        <v>38</v>
      </c>
      <c r="AB787" s="280" t="s">
        <v>38</v>
      </c>
      <c r="AC787" s="280" t="s">
        <v>37</v>
      </c>
      <c r="AD787" s="281">
        <v>46518</v>
      </c>
      <c r="AE787" s="280" t="s">
        <v>39</v>
      </c>
    </row>
    <row r="788" spans="1:31">
      <c r="A788" s="3" t="s">
        <v>39</v>
      </c>
      <c r="B788" s="3">
        <v>63</v>
      </c>
      <c r="C788" s="3">
        <v>20</v>
      </c>
      <c r="D788" s="290" t="s">
        <v>721</v>
      </c>
      <c r="E788" s="291" t="s">
        <v>703</v>
      </c>
      <c r="F788" s="104" t="s">
        <v>704</v>
      </c>
      <c r="G788" s="105">
        <v>61</v>
      </c>
      <c r="H788" s="105"/>
      <c r="I788" s="105"/>
      <c r="J788" s="106">
        <v>46548</v>
      </c>
      <c r="K788" s="448">
        <v>364</v>
      </c>
      <c r="L788" s="105" t="s">
        <v>33</v>
      </c>
      <c r="M788" s="109">
        <v>0.99726027397260275</v>
      </c>
      <c r="N788" s="350" t="s">
        <v>2819</v>
      </c>
      <c r="O788" s="515" t="s">
        <v>377</v>
      </c>
      <c r="P788" s="110" t="s">
        <v>35</v>
      </c>
      <c r="Q788" s="111">
        <v>46183</v>
      </c>
      <c r="R788" s="112">
        <v>23424</v>
      </c>
      <c r="S788" s="112">
        <v>140544</v>
      </c>
      <c r="T788" s="116">
        <v>295.14240000000001</v>
      </c>
      <c r="U788" s="110">
        <v>9508</v>
      </c>
      <c r="V788" s="110" t="s">
        <v>194</v>
      </c>
      <c r="W788" s="110">
        <v>365</v>
      </c>
      <c r="X788" s="280" t="s">
        <v>37</v>
      </c>
      <c r="Y788" s="280" t="s">
        <v>37</v>
      </c>
      <c r="Z788" s="280" t="s">
        <v>38</v>
      </c>
      <c r="AA788" s="280" t="s">
        <v>38</v>
      </c>
      <c r="AB788" s="280" t="s">
        <v>38</v>
      </c>
      <c r="AC788" s="280" t="s">
        <v>37</v>
      </c>
      <c r="AD788" s="281">
        <v>46518</v>
      </c>
      <c r="AE788" s="280" t="s">
        <v>39</v>
      </c>
    </row>
    <row r="789" spans="1:31">
      <c r="A789" s="3" t="s">
        <v>39</v>
      </c>
      <c r="B789" s="3">
        <v>64</v>
      </c>
      <c r="C789" s="3">
        <v>20</v>
      </c>
      <c r="D789" s="290" t="s">
        <v>710</v>
      </c>
      <c r="E789" s="291" t="s">
        <v>703</v>
      </c>
      <c r="F789" s="104" t="s">
        <v>704</v>
      </c>
      <c r="G789" s="105">
        <v>61</v>
      </c>
      <c r="H789" s="105"/>
      <c r="I789" s="105"/>
      <c r="J789" s="106">
        <v>46548</v>
      </c>
      <c r="K789" s="448">
        <v>364</v>
      </c>
      <c r="L789" s="105" t="s">
        <v>33</v>
      </c>
      <c r="M789" s="109">
        <v>0.99726027397260275</v>
      </c>
      <c r="N789" s="343" t="s">
        <v>2819</v>
      </c>
      <c r="O789" s="515" t="s">
        <v>377</v>
      </c>
      <c r="P789" s="110" t="s">
        <v>35</v>
      </c>
      <c r="Q789" s="111">
        <v>46183</v>
      </c>
      <c r="R789" s="112">
        <v>23424</v>
      </c>
      <c r="S789" s="112">
        <v>140544</v>
      </c>
      <c r="T789" s="116">
        <v>295.14240000000001</v>
      </c>
      <c r="U789" s="110">
        <v>9508</v>
      </c>
      <c r="V789" s="110" t="s">
        <v>194</v>
      </c>
      <c r="W789" s="110">
        <v>365</v>
      </c>
      <c r="X789" s="280" t="s">
        <v>37</v>
      </c>
      <c r="Y789" s="280" t="s">
        <v>37</v>
      </c>
      <c r="Z789" s="280" t="s">
        <v>38</v>
      </c>
      <c r="AA789" s="280" t="s">
        <v>38</v>
      </c>
      <c r="AB789" s="280" t="s">
        <v>38</v>
      </c>
      <c r="AC789" s="280" t="s">
        <v>37</v>
      </c>
      <c r="AD789" s="281">
        <v>46518</v>
      </c>
      <c r="AE789" s="280" t="s">
        <v>39</v>
      </c>
    </row>
    <row r="790" spans="1:31">
      <c r="A790" s="3" t="s">
        <v>39</v>
      </c>
      <c r="B790" s="3">
        <v>65</v>
      </c>
      <c r="C790" s="3">
        <v>10</v>
      </c>
      <c r="D790" s="290" t="s">
        <v>248</v>
      </c>
      <c r="E790" s="469" t="s">
        <v>703</v>
      </c>
      <c r="F790" s="104" t="s">
        <v>704</v>
      </c>
      <c r="G790" s="105">
        <v>47</v>
      </c>
      <c r="H790" s="105"/>
      <c r="I790" s="105"/>
      <c r="J790" s="106">
        <v>46548</v>
      </c>
      <c r="K790" s="448">
        <v>364</v>
      </c>
      <c r="L790" s="105" t="s">
        <v>33</v>
      </c>
      <c r="M790" s="109">
        <v>0.99726027397260275</v>
      </c>
      <c r="N790" s="294" t="s">
        <v>2819</v>
      </c>
      <c r="O790" s="292"/>
      <c r="P790" s="110" t="s">
        <v>39</v>
      </c>
      <c r="Q790" s="111">
        <v>46183</v>
      </c>
      <c r="R790" s="112">
        <v>18048</v>
      </c>
      <c r="S790" s="112">
        <v>108288</v>
      </c>
      <c r="T790" s="116">
        <v>227.40479999999999</v>
      </c>
      <c r="U790" s="110">
        <v>9508</v>
      </c>
      <c r="V790" s="110" t="s">
        <v>194</v>
      </c>
      <c r="W790" s="110">
        <v>365</v>
      </c>
      <c r="X790" s="280" t="s">
        <v>37</v>
      </c>
      <c r="Y790" s="280" t="s">
        <v>37</v>
      </c>
      <c r="Z790" s="280" t="s">
        <v>38</v>
      </c>
      <c r="AA790" s="280" t="s">
        <v>38</v>
      </c>
      <c r="AB790" s="280" t="s">
        <v>38</v>
      </c>
      <c r="AC790" s="280" t="s">
        <v>37</v>
      </c>
      <c r="AD790" s="281">
        <v>46518</v>
      </c>
      <c r="AE790" s="280" t="s">
        <v>39</v>
      </c>
    </row>
    <row r="791" spans="1:31">
      <c r="A791" s="3" t="s">
        <v>39</v>
      </c>
      <c r="B791" s="3">
        <v>66</v>
      </c>
      <c r="C791" s="3">
        <v>20</v>
      </c>
      <c r="D791" s="290" t="s">
        <v>86</v>
      </c>
      <c r="E791" s="521" t="s">
        <v>703</v>
      </c>
      <c r="F791" s="104" t="s">
        <v>704</v>
      </c>
      <c r="G791" s="105">
        <v>117</v>
      </c>
      <c r="H791" s="105"/>
      <c r="I791" s="105"/>
      <c r="J791" s="106">
        <v>46549</v>
      </c>
      <c r="K791" s="448">
        <v>365</v>
      </c>
      <c r="L791" s="105" t="s">
        <v>33</v>
      </c>
      <c r="M791" s="109">
        <v>1</v>
      </c>
      <c r="N791" s="294" t="s">
        <v>2819</v>
      </c>
      <c r="O791" s="292" t="s">
        <v>377</v>
      </c>
      <c r="P791" s="110" t="s">
        <v>35</v>
      </c>
      <c r="Q791" s="111">
        <v>46184</v>
      </c>
      <c r="R791" s="112">
        <v>44928</v>
      </c>
      <c r="S791" s="112">
        <v>269568</v>
      </c>
      <c r="T791" s="116">
        <v>566.09280000000001</v>
      </c>
      <c r="U791" s="110">
        <v>9508</v>
      </c>
      <c r="V791" s="110" t="s">
        <v>194</v>
      </c>
      <c r="W791" s="110">
        <v>365</v>
      </c>
      <c r="X791" s="280" t="s">
        <v>37</v>
      </c>
      <c r="Y791" s="280" t="s">
        <v>37</v>
      </c>
      <c r="Z791" s="280" t="s">
        <v>38</v>
      </c>
      <c r="AA791" s="280" t="s">
        <v>38</v>
      </c>
      <c r="AB791" s="280" t="s">
        <v>38</v>
      </c>
      <c r="AC791" s="280" t="s">
        <v>37</v>
      </c>
      <c r="AD791" s="281">
        <v>46519</v>
      </c>
      <c r="AE791" s="280" t="s">
        <v>39</v>
      </c>
    </row>
    <row r="792" spans="1:31">
      <c r="A792" s="3">
        <v>1</v>
      </c>
      <c r="B792" s="3">
        <v>1</v>
      </c>
      <c r="C792" s="3">
        <v>20</v>
      </c>
      <c r="D792" s="290" t="s">
        <v>653</v>
      </c>
      <c r="E792" s="340" t="s">
        <v>722</v>
      </c>
      <c r="F792" s="104" t="s">
        <v>723</v>
      </c>
      <c r="G792" s="105">
        <v>18</v>
      </c>
      <c r="H792" s="105"/>
      <c r="I792" s="105"/>
      <c r="J792" s="106">
        <v>46425</v>
      </c>
      <c r="K792" s="448">
        <v>241</v>
      </c>
      <c r="L792" s="105" t="s">
        <v>33</v>
      </c>
      <c r="M792" s="109">
        <v>0.8925925925925926</v>
      </c>
      <c r="N792" s="294"/>
      <c r="O792" s="460" t="s">
        <v>62</v>
      </c>
      <c r="P792" s="110" t="s">
        <v>35</v>
      </c>
      <c r="Q792" s="111">
        <v>46155</v>
      </c>
      <c r="R792" s="112">
        <v>10800</v>
      </c>
      <c r="S792" s="112">
        <v>64800</v>
      </c>
      <c r="T792" s="116">
        <v>174.31200000000001</v>
      </c>
      <c r="U792" s="110">
        <v>9672</v>
      </c>
      <c r="V792" s="110" t="s">
        <v>42</v>
      </c>
      <c r="W792" s="110">
        <v>270</v>
      </c>
      <c r="X792" s="280" t="s">
        <v>37</v>
      </c>
      <c r="Y792" s="280" t="s">
        <v>37</v>
      </c>
      <c r="Z792" s="280" t="s">
        <v>38</v>
      </c>
      <c r="AA792" s="280" t="s">
        <v>38</v>
      </c>
      <c r="AB792" s="280" t="s">
        <v>38</v>
      </c>
      <c r="AC792" s="280" t="s">
        <v>37</v>
      </c>
      <c r="AD792" s="281">
        <v>46395</v>
      </c>
      <c r="AE792" s="280" t="s">
        <v>39</v>
      </c>
    </row>
    <row r="793" spans="1:31">
      <c r="A793" s="3">
        <v>1</v>
      </c>
      <c r="B793" s="3">
        <v>2</v>
      </c>
      <c r="C793" s="3">
        <v>20</v>
      </c>
      <c r="D793" s="290" t="s">
        <v>61</v>
      </c>
      <c r="E793" s="330" t="s">
        <v>722</v>
      </c>
      <c r="F793" s="104" t="s">
        <v>723</v>
      </c>
      <c r="G793" s="105">
        <v>11</v>
      </c>
      <c r="H793" s="105"/>
      <c r="I793" s="105"/>
      <c r="J793" s="106">
        <v>46425</v>
      </c>
      <c r="K793" s="448">
        <v>241</v>
      </c>
      <c r="L793" s="105" t="s">
        <v>33</v>
      </c>
      <c r="M793" s="109">
        <v>0.8925925925925926</v>
      </c>
      <c r="N793" s="294"/>
      <c r="O793" s="460" t="s">
        <v>62</v>
      </c>
      <c r="P793" s="110" t="s">
        <v>35</v>
      </c>
      <c r="Q793" s="111">
        <v>46155</v>
      </c>
      <c r="R793" s="112">
        <v>6600</v>
      </c>
      <c r="S793" s="112">
        <v>39600</v>
      </c>
      <c r="T793" s="116">
        <v>106.524</v>
      </c>
      <c r="U793" s="110">
        <v>9672</v>
      </c>
      <c r="V793" s="110" t="s">
        <v>42</v>
      </c>
      <c r="W793" s="110">
        <v>270</v>
      </c>
      <c r="X793" s="280" t="s">
        <v>37</v>
      </c>
      <c r="Y793" s="280" t="s">
        <v>37</v>
      </c>
      <c r="Z793" s="280" t="s">
        <v>38</v>
      </c>
      <c r="AA793" s="280" t="s">
        <v>38</v>
      </c>
      <c r="AB793" s="280" t="s">
        <v>38</v>
      </c>
      <c r="AC793" s="280" t="s">
        <v>37</v>
      </c>
      <c r="AD793" s="281">
        <v>46395</v>
      </c>
      <c r="AE793" s="280" t="s">
        <v>39</v>
      </c>
    </row>
    <row r="794" spans="1:31">
      <c r="A794" s="3" t="s">
        <v>39</v>
      </c>
      <c r="B794" s="3">
        <v>3</v>
      </c>
      <c r="C794" s="3">
        <v>10</v>
      </c>
      <c r="D794" s="290" t="s">
        <v>2615</v>
      </c>
      <c r="E794" s="300" t="s">
        <v>722</v>
      </c>
      <c r="F794" s="104" t="s">
        <v>723</v>
      </c>
      <c r="G794" s="105">
        <v>12</v>
      </c>
      <c r="H794" s="105"/>
      <c r="I794" s="105"/>
      <c r="J794" s="106">
        <v>46427</v>
      </c>
      <c r="K794" s="448">
        <v>243</v>
      </c>
      <c r="L794" s="105" t="s">
        <v>33</v>
      </c>
      <c r="M794" s="109">
        <v>0.9</v>
      </c>
      <c r="N794" s="308"/>
      <c r="O794" s="292"/>
      <c r="P794" s="110" t="s">
        <v>39</v>
      </c>
      <c r="Q794" s="111">
        <v>46157</v>
      </c>
      <c r="R794" s="112">
        <v>7200</v>
      </c>
      <c r="S794" s="112">
        <v>43200</v>
      </c>
      <c r="T794" s="116">
        <v>116.208</v>
      </c>
      <c r="U794" s="110">
        <v>9672</v>
      </c>
      <c r="V794" s="110" t="s">
        <v>42</v>
      </c>
      <c r="W794" s="110">
        <v>270</v>
      </c>
      <c r="X794" s="280" t="s">
        <v>37</v>
      </c>
      <c r="Y794" s="280" t="s">
        <v>37</v>
      </c>
      <c r="Z794" s="280" t="s">
        <v>38</v>
      </c>
      <c r="AA794" s="280" t="s">
        <v>38</v>
      </c>
      <c r="AB794" s="280" t="s">
        <v>38</v>
      </c>
      <c r="AC794" s="280" t="s">
        <v>37</v>
      </c>
      <c r="AD794" s="281">
        <v>46397</v>
      </c>
      <c r="AE794" s="280" t="s">
        <v>39</v>
      </c>
    </row>
    <row r="795" spans="1:31">
      <c r="A795" s="3" t="s">
        <v>39</v>
      </c>
      <c r="B795" s="3">
        <v>4</v>
      </c>
      <c r="C795" s="3">
        <v>10</v>
      </c>
      <c r="D795" s="290" t="s">
        <v>2696</v>
      </c>
      <c r="E795" s="496" t="s">
        <v>722</v>
      </c>
      <c r="F795" s="104" t="s">
        <v>723</v>
      </c>
      <c r="G795" s="105">
        <v>26</v>
      </c>
      <c r="H795" s="105"/>
      <c r="I795" s="105"/>
      <c r="J795" s="106">
        <v>46427</v>
      </c>
      <c r="K795" s="448">
        <v>243</v>
      </c>
      <c r="L795" s="105" t="s">
        <v>33</v>
      </c>
      <c r="M795" s="109">
        <v>0.9</v>
      </c>
      <c r="N795" s="308"/>
      <c r="O795" s="460"/>
      <c r="P795" s="110" t="s">
        <v>39</v>
      </c>
      <c r="Q795" s="111">
        <v>46157</v>
      </c>
      <c r="R795" s="112">
        <v>15600</v>
      </c>
      <c r="S795" s="112">
        <v>93600</v>
      </c>
      <c r="T795" s="116">
        <v>251.78399999999999</v>
      </c>
      <c r="U795" s="110">
        <v>9672</v>
      </c>
      <c r="V795" s="110" t="s">
        <v>42</v>
      </c>
      <c r="W795" s="110">
        <v>270</v>
      </c>
      <c r="X795" s="280" t="s">
        <v>37</v>
      </c>
      <c r="Y795" s="280" t="s">
        <v>37</v>
      </c>
      <c r="Z795" s="280" t="s">
        <v>38</v>
      </c>
      <c r="AA795" s="280" t="s">
        <v>38</v>
      </c>
      <c r="AB795" s="280" t="s">
        <v>38</v>
      </c>
      <c r="AC795" s="280" t="s">
        <v>37</v>
      </c>
      <c r="AD795" s="281">
        <v>46397</v>
      </c>
      <c r="AE795" s="280" t="s">
        <v>39</v>
      </c>
    </row>
    <row r="796" spans="1:31">
      <c r="A796" s="3" t="s">
        <v>39</v>
      </c>
      <c r="B796" s="3">
        <v>5</v>
      </c>
      <c r="C796" s="3">
        <v>20</v>
      </c>
      <c r="D796" s="290" t="s">
        <v>329</v>
      </c>
      <c r="E796" s="574" t="s">
        <v>722</v>
      </c>
      <c r="F796" s="104" t="s">
        <v>723</v>
      </c>
      <c r="G796" s="105">
        <v>47</v>
      </c>
      <c r="H796" s="105"/>
      <c r="I796" s="105"/>
      <c r="J796" s="106">
        <v>46454</v>
      </c>
      <c r="K796" s="448">
        <v>270</v>
      </c>
      <c r="L796" s="105" t="s">
        <v>33</v>
      </c>
      <c r="M796" s="109">
        <v>1</v>
      </c>
      <c r="N796" s="294" t="s">
        <v>2819</v>
      </c>
      <c r="O796" s="292" t="s">
        <v>34</v>
      </c>
      <c r="P796" s="110" t="s">
        <v>35</v>
      </c>
      <c r="Q796" s="111">
        <v>46184</v>
      </c>
      <c r="R796" s="112">
        <v>28200</v>
      </c>
      <c r="S796" s="112">
        <v>169200</v>
      </c>
      <c r="T796" s="116">
        <v>455.14800000000002</v>
      </c>
      <c r="U796" s="110">
        <v>9672</v>
      </c>
      <c r="V796" s="110" t="s">
        <v>42</v>
      </c>
      <c r="W796" s="110">
        <v>270</v>
      </c>
      <c r="X796" s="280" t="s">
        <v>37</v>
      </c>
      <c r="Y796" s="280" t="s">
        <v>37</v>
      </c>
      <c r="Z796" s="280" t="s">
        <v>38</v>
      </c>
      <c r="AA796" s="280" t="s">
        <v>38</v>
      </c>
      <c r="AB796" s="280" t="s">
        <v>38</v>
      </c>
      <c r="AC796" s="280" t="s">
        <v>37</v>
      </c>
      <c r="AD796" s="281">
        <v>46424</v>
      </c>
      <c r="AE796" s="280" t="s">
        <v>39</v>
      </c>
    </row>
    <row r="797" spans="1:31">
      <c r="A797" s="3" t="s">
        <v>39</v>
      </c>
      <c r="B797" s="3">
        <v>6</v>
      </c>
      <c r="C797" s="3">
        <v>20</v>
      </c>
      <c r="D797" s="290" t="s">
        <v>324</v>
      </c>
      <c r="E797" s="574" t="s">
        <v>722</v>
      </c>
      <c r="F797" s="104" t="s">
        <v>723</v>
      </c>
      <c r="G797" s="105">
        <v>47</v>
      </c>
      <c r="H797" s="105"/>
      <c r="I797" s="105"/>
      <c r="J797" s="106">
        <v>46454</v>
      </c>
      <c r="K797" s="448">
        <v>270</v>
      </c>
      <c r="L797" s="105" t="s">
        <v>33</v>
      </c>
      <c r="M797" s="109">
        <v>1</v>
      </c>
      <c r="N797" s="294" t="s">
        <v>2819</v>
      </c>
      <c r="O797" s="292" t="s">
        <v>34</v>
      </c>
      <c r="P797" s="110" t="s">
        <v>35</v>
      </c>
      <c r="Q797" s="111">
        <v>46184</v>
      </c>
      <c r="R797" s="112">
        <v>28200</v>
      </c>
      <c r="S797" s="112">
        <v>169200</v>
      </c>
      <c r="T797" s="116">
        <v>455.14800000000002</v>
      </c>
      <c r="U797" s="110">
        <v>9672</v>
      </c>
      <c r="V797" s="110" t="s">
        <v>42</v>
      </c>
      <c r="W797" s="110">
        <v>270</v>
      </c>
      <c r="X797" s="280" t="s">
        <v>37</v>
      </c>
      <c r="Y797" s="280" t="s">
        <v>37</v>
      </c>
      <c r="Z797" s="280" t="s">
        <v>38</v>
      </c>
      <c r="AA797" s="280" t="s">
        <v>38</v>
      </c>
      <c r="AB797" s="280" t="s">
        <v>38</v>
      </c>
      <c r="AC797" s="280" t="s">
        <v>37</v>
      </c>
      <c r="AD797" s="281">
        <v>46424</v>
      </c>
      <c r="AE797" s="280" t="s">
        <v>39</v>
      </c>
    </row>
    <row r="798" spans="1:31">
      <c r="A798" s="3" t="s">
        <v>39</v>
      </c>
      <c r="B798" s="3">
        <v>7</v>
      </c>
      <c r="C798" s="3">
        <v>10</v>
      </c>
      <c r="D798" s="290" t="s">
        <v>2499</v>
      </c>
      <c r="E798" s="574" t="s">
        <v>722</v>
      </c>
      <c r="F798" s="104" t="s">
        <v>723</v>
      </c>
      <c r="G798" s="105">
        <v>47</v>
      </c>
      <c r="H798" s="105"/>
      <c r="I798" s="105"/>
      <c r="J798" s="106">
        <v>46454</v>
      </c>
      <c r="K798" s="448">
        <v>270</v>
      </c>
      <c r="L798" s="105" t="s">
        <v>33</v>
      </c>
      <c r="M798" s="109">
        <v>1</v>
      </c>
      <c r="N798" s="294" t="s">
        <v>2819</v>
      </c>
      <c r="O798" s="292"/>
      <c r="P798" s="110" t="s">
        <v>39</v>
      </c>
      <c r="Q798" s="111">
        <v>46184</v>
      </c>
      <c r="R798" s="112">
        <v>28200</v>
      </c>
      <c r="S798" s="112">
        <v>169200</v>
      </c>
      <c r="T798" s="116">
        <v>455.14800000000002</v>
      </c>
      <c r="U798" s="110">
        <v>9672</v>
      </c>
      <c r="V798" s="110" t="s">
        <v>42</v>
      </c>
      <c r="W798" s="110">
        <v>270</v>
      </c>
      <c r="X798" s="280" t="s">
        <v>37</v>
      </c>
      <c r="Y798" s="280" t="s">
        <v>37</v>
      </c>
      <c r="Z798" s="280" t="s">
        <v>38</v>
      </c>
      <c r="AA798" s="280" t="s">
        <v>38</v>
      </c>
      <c r="AB798" s="280" t="s">
        <v>38</v>
      </c>
      <c r="AC798" s="280" t="s">
        <v>37</v>
      </c>
      <c r="AD798" s="281">
        <v>46424</v>
      </c>
      <c r="AE798" s="280" t="s">
        <v>39</v>
      </c>
    </row>
    <row r="799" spans="1:31">
      <c r="A799" s="3">
        <v>1</v>
      </c>
      <c r="B799" s="3">
        <v>1</v>
      </c>
      <c r="C799" s="3">
        <v>20</v>
      </c>
      <c r="D799" s="290" t="s">
        <v>2679</v>
      </c>
      <c r="E799" s="311" t="s">
        <v>724</v>
      </c>
      <c r="F799" s="104" t="s">
        <v>725</v>
      </c>
      <c r="G799" s="105">
        <v>13</v>
      </c>
      <c r="H799" s="105">
        <v>22</v>
      </c>
      <c r="I799" s="105"/>
      <c r="J799" s="106">
        <v>46347</v>
      </c>
      <c r="K799" s="448">
        <v>163</v>
      </c>
      <c r="L799" s="105" t="s">
        <v>33</v>
      </c>
      <c r="M799" s="109">
        <v>0.90555555555555556</v>
      </c>
      <c r="N799" s="294"/>
      <c r="O799" s="460" t="s">
        <v>67</v>
      </c>
      <c r="P799" s="110" t="s">
        <v>35</v>
      </c>
      <c r="Q799" s="111">
        <v>46167</v>
      </c>
      <c r="R799" s="112">
        <v>607</v>
      </c>
      <c r="S799" s="112">
        <v>18210</v>
      </c>
      <c r="T799" s="116">
        <v>60.093000000000004</v>
      </c>
      <c r="U799" s="110">
        <v>9798</v>
      </c>
      <c r="V799" s="110" t="s">
        <v>194</v>
      </c>
      <c r="W799" s="110">
        <v>180</v>
      </c>
      <c r="X799" s="280" t="s">
        <v>37</v>
      </c>
      <c r="Y799" s="280" t="s">
        <v>37</v>
      </c>
      <c r="Z799" s="280" t="s">
        <v>38</v>
      </c>
      <c r="AA799" s="280" t="s">
        <v>38</v>
      </c>
      <c r="AB799" s="280" t="s">
        <v>38</v>
      </c>
      <c r="AC799" s="280" t="s">
        <v>37</v>
      </c>
      <c r="AD799" s="281">
        <v>46317</v>
      </c>
      <c r="AE799" s="280" t="s">
        <v>39</v>
      </c>
    </row>
    <row r="800" spans="1:31">
      <c r="A800" s="3">
        <v>1</v>
      </c>
      <c r="B800" s="3">
        <v>2</v>
      </c>
      <c r="C800" s="3">
        <v>20</v>
      </c>
      <c r="D800" s="290" t="s">
        <v>479</v>
      </c>
      <c r="E800" s="496" t="s">
        <v>724</v>
      </c>
      <c r="F800" s="104" t="s">
        <v>725</v>
      </c>
      <c r="G800" s="105">
        <v>88</v>
      </c>
      <c r="H800" s="105"/>
      <c r="I800" s="105"/>
      <c r="J800" s="106">
        <v>46361</v>
      </c>
      <c r="K800" s="448">
        <v>177</v>
      </c>
      <c r="L800" s="105" t="s">
        <v>33</v>
      </c>
      <c r="M800" s="109">
        <v>0.98333333333333328</v>
      </c>
      <c r="N800" s="294" t="s">
        <v>2845</v>
      </c>
      <c r="O800" s="497" t="s">
        <v>392</v>
      </c>
      <c r="P800" s="110" t="s">
        <v>35</v>
      </c>
      <c r="Q800" s="111">
        <v>46181</v>
      </c>
      <c r="R800" s="112">
        <v>3960</v>
      </c>
      <c r="S800" s="112">
        <v>118800</v>
      </c>
      <c r="T800" s="116">
        <v>392.04</v>
      </c>
      <c r="U800" s="110">
        <v>9798</v>
      </c>
      <c r="V800" s="110" t="s">
        <v>194</v>
      </c>
      <c r="W800" s="110">
        <v>180</v>
      </c>
      <c r="X800" s="280" t="s">
        <v>37</v>
      </c>
      <c r="Y800" s="280" t="s">
        <v>37</v>
      </c>
      <c r="Z800" s="280" t="s">
        <v>38</v>
      </c>
      <c r="AA800" s="280" t="s">
        <v>38</v>
      </c>
      <c r="AB800" s="280" t="s">
        <v>38</v>
      </c>
      <c r="AC800" s="280" t="s">
        <v>37</v>
      </c>
      <c r="AD800" s="281">
        <v>46331</v>
      </c>
      <c r="AE800" s="280" t="s">
        <v>39</v>
      </c>
    </row>
    <row r="801" spans="1:31">
      <c r="A801" s="3" t="s">
        <v>39</v>
      </c>
      <c r="B801" s="3">
        <v>3</v>
      </c>
      <c r="C801" s="3">
        <v>20</v>
      </c>
      <c r="D801" s="290" t="s">
        <v>2667</v>
      </c>
      <c r="E801" s="291" t="s">
        <v>724</v>
      </c>
      <c r="F801" s="104" t="s">
        <v>725</v>
      </c>
      <c r="G801" s="105">
        <v>16</v>
      </c>
      <c r="H801" s="105">
        <v>27</v>
      </c>
      <c r="I801" s="105"/>
      <c r="J801" s="106">
        <v>46361</v>
      </c>
      <c r="K801" s="448">
        <v>177</v>
      </c>
      <c r="L801" s="105" t="s">
        <v>33</v>
      </c>
      <c r="M801" s="109">
        <v>0.98333333333333328</v>
      </c>
      <c r="N801" s="294"/>
      <c r="O801" s="460" t="s">
        <v>392</v>
      </c>
      <c r="P801" s="110" t="s">
        <v>35</v>
      </c>
      <c r="Q801" s="111">
        <v>46181</v>
      </c>
      <c r="R801" s="112">
        <v>747</v>
      </c>
      <c r="S801" s="112">
        <v>22410</v>
      </c>
      <c r="T801" s="116">
        <v>73.953000000000003</v>
      </c>
      <c r="U801" s="110">
        <v>9798</v>
      </c>
      <c r="V801" s="110" t="s">
        <v>194</v>
      </c>
      <c r="W801" s="110">
        <v>180</v>
      </c>
      <c r="X801" s="280" t="s">
        <v>37</v>
      </c>
      <c r="Y801" s="280" t="s">
        <v>37</v>
      </c>
      <c r="Z801" s="280" t="s">
        <v>38</v>
      </c>
      <c r="AA801" s="280" t="s">
        <v>38</v>
      </c>
      <c r="AB801" s="280" t="s">
        <v>38</v>
      </c>
      <c r="AC801" s="280" t="s">
        <v>37</v>
      </c>
      <c r="AD801" s="281">
        <v>46331</v>
      </c>
      <c r="AE801" s="280" t="s">
        <v>39</v>
      </c>
    </row>
    <row r="802" spans="1:31">
      <c r="A802" s="3" t="s">
        <v>39</v>
      </c>
      <c r="B802" s="3">
        <v>4</v>
      </c>
      <c r="C802" s="3">
        <v>10</v>
      </c>
      <c r="D802" s="290" t="s">
        <v>244</v>
      </c>
      <c r="E802" s="521" t="s">
        <v>724</v>
      </c>
      <c r="F802" s="104" t="s">
        <v>725</v>
      </c>
      <c r="G802" s="105">
        <v>112</v>
      </c>
      <c r="H802" s="105"/>
      <c r="I802" s="293"/>
      <c r="J802" s="106">
        <v>46362</v>
      </c>
      <c r="K802" s="448">
        <v>178</v>
      </c>
      <c r="L802" s="105" t="s">
        <v>33</v>
      </c>
      <c r="M802" s="109">
        <v>0.98888888888888893</v>
      </c>
      <c r="N802" s="294" t="s">
        <v>2819</v>
      </c>
      <c r="O802" s="292"/>
      <c r="P802" s="110" t="s">
        <v>39</v>
      </c>
      <c r="Q802" s="111">
        <v>46182</v>
      </c>
      <c r="R802" s="112">
        <v>5040</v>
      </c>
      <c r="S802" s="112">
        <v>151200</v>
      </c>
      <c r="T802" s="116">
        <v>498.96</v>
      </c>
      <c r="U802" s="110">
        <v>9798</v>
      </c>
      <c r="V802" s="110" t="s">
        <v>194</v>
      </c>
      <c r="W802" s="110">
        <v>180</v>
      </c>
      <c r="X802" s="280" t="s">
        <v>37</v>
      </c>
      <c r="Y802" s="280" t="s">
        <v>37</v>
      </c>
      <c r="Z802" s="280" t="s">
        <v>38</v>
      </c>
      <c r="AA802" s="280" t="s">
        <v>38</v>
      </c>
      <c r="AB802" s="280" t="s">
        <v>38</v>
      </c>
      <c r="AC802" s="280" t="s">
        <v>37</v>
      </c>
      <c r="AD802" s="281">
        <v>46332</v>
      </c>
      <c r="AE802" s="280" t="s">
        <v>39</v>
      </c>
    </row>
    <row r="803" spans="1:31">
      <c r="A803" s="3" t="s">
        <v>39</v>
      </c>
      <c r="B803" s="3">
        <v>5</v>
      </c>
      <c r="C803" s="3">
        <v>10</v>
      </c>
      <c r="D803" s="290" t="s">
        <v>507</v>
      </c>
      <c r="E803" s="303" t="s">
        <v>724</v>
      </c>
      <c r="F803" s="104" t="s">
        <v>725</v>
      </c>
      <c r="G803" s="105">
        <v>112</v>
      </c>
      <c r="H803" s="105"/>
      <c r="I803" s="105"/>
      <c r="J803" s="106">
        <v>46362</v>
      </c>
      <c r="K803" s="448">
        <v>178</v>
      </c>
      <c r="L803" s="105" t="s">
        <v>33</v>
      </c>
      <c r="M803" s="109">
        <v>0.98888888888888893</v>
      </c>
      <c r="N803" s="294" t="s">
        <v>2819</v>
      </c>
      <c r="O803" s="509"/>
      <c r="P803" s="110" t="s">
        <v>39</v>
      </c>
      <c r="Q803" s="111">
        <v>46182</v>
      </c>
      <c r="R803" s="112">
        <v>5040</v>
      </c>
      <c r="S803" s="112">
        <v>151200</v>
      </c>
      <c r="T803" s="116">
        <v>498.96</v>
      </c>
      <c r="U803" s="110">
        <v>9798</v>
      </c>
      <c r="V803" s="110" t="s">
        <v>194</v>
      </c>
      <c r="W803" s="110">
        <v>180</v>
      </c>
      <c r="X803" s="280" t="s">
        <v>37</v>
      </c>
      <c r="Y803" s="280" t="s">
        <v>37</v>
      </c>
      <c r="Z803" s="280" t="s">
        <v>38</v>
      </c>
      <c r="AA803" s="280" t="s">
        <v>38</v>
      </c>
      <c r="AB803" s="280" t="s">
        <v>38</v>
      </c>
      <c r="AC803" s="280" t="s">
        <v>37</v>
      </c>
      <c r="AD803" s="281">
        <v>46332</v>
      </c>
      <c r="AE803" s="280" t="s">
        <v>39</v>
      </c>
    </row>
    <row r="804" spans="1:31">
      <c r="A804" s="3" t="s">
        <v>39</v>
      </c>
      <c r="B804" s="3">
        <v>6</v>
      </c>
      <c r="C804" s="3">
        <v>10</v>
      </c>
      <c r="D804" s="290" t="s">
        <v>475</v>
      </c>
      <c r="E804" s="574" t="s">
        <v>724</v>
      </c>
      <c r="F804" s="104" t="s">
        <v>725</v>
      </c>
      <c r="G804" s="105">
        <v>112</v>
      </c>
      <c r="H804" s="105"/>
      <c r="I804" s="293"/>
      <c r="J804" s="106">
        <v>46363</v>
      </c>
      <c r="K804" s="448">
        <v>179</v>
      </c>
      <c r="L804" s="105" t="s">
        <v>33</v>
      </c>
      <c r="M804" s="109">
        <v>0.99444444444444446</v>
      </c>
      <c r="N804" s="294" t="s">
        <v>2819</v>
      </c>
      <c r="O804" s="292"/>
      <c r="P804" s="110" t="s">
        <v>39</v>
      </c>
      <c r="Q804" s="111">
        <v>46183</v>
      </c>
      <c r="R804" s="112">
        <v>5040</v>
      </c>
      <c r="S804" s="112">
        <v>151200</v>
      </c>
      <c r="T804" s="116">
        <v>498.96</v>
      </c>
      <c r="U804" s="110">
        <v>9798</v>
      </c>
      <c r="V804" s="110" t="s">
        <v>194</v>
      </c>
      <c r="W804" s="110">
        <v>180</v>
      </c>
      <c r="X804" s="280" t="s">
        <v>37</v>
      </c>
      <c r="Y804" s="280" t="s">
        <v>37</v>
      </c>
      <c r="Z804" s="280" t="s">
        <v>38</v>
      </c>
      <c r="AA804" s="280" t="s">
        <v>38</v>
      </c>
      <c r="AB804" s="280" t="s">
        <v>38</v>
      </c>
      <c r="AC804" s="280" t="s">
        <v>37</v>
      </c>
      <c r="AD804" s="281">
        <v>46333</v>
      </c>
      <c r="AE804" s="280" t="s">
        <v>39</v>
      </c>
    </row>
    <row r="805" spans="1:31">
      <c r="A805" s="3" t="s">
        <v>39</v>
      </c>
      <c r="B805" s="3">
        <v>7</v>
      </c>
      <c r="C805" s="3">
        <v>20</v>
      </c>
      <c r="D805" s="290" t="s">
        <v>478</v>
      </c>
      <c r="E805" s="521" t="s">
        <v>724</v>
      </c>
      <c r="F805" s="104" t="s">
        <v>725</v>
      </c>
      <c r="G805" s="105">
        <v>112</v>
      </c>
      <c r="H805" s="105"/>
      <c r="I805" s="105"/>
      <c r="J805" s="106">
        <v>46363</v>
      </c>
      <c r="K805" s="448">
        <v>179</v>
      </c>
      <c r="L805" s="105" t="s">
        <v>33</v>
      </c>
      <c r="M805" s="109">
        <v>0.99444444444444446</v>
      </c>
      <c r="N805" s="294" t="s">
        <v>2819</v>
      </c>
      <c r="O805" s="522" t="s">
        <v>377</v>
      </c>
      <c r="P805" s="110" t="s">
        <v>35</v>
      </c>
      <c r="Q805" s="111">
        <v>46183</v>
      </c>
      <c r="R805" s="112">
        <v>5040</v>
      </c>
      <c r="S805" s="112">
        <v>151200</v>
      </c>
      <c r="T805" s="116">
        <v>498.96</v>
      </c>
      <c r="U805" s="110">
        <v>9798</v>
      </c>
      <c r="V805" s="110" t="s">
        <v>194</v>
      </c>
      <c r="W805" s="110">
        <v>180</v>
      </c>
      <c r="X805" s="280" t="s">
        <v>37</v>
      </c>
      <c r="Y805" s="280" t="s">
        <v>37</v>
      </c>
      <c r="Z805" s="280" t="s">
        <v>38</v>
      </c>
      <c r="AA805" s="280" t="s">
        <v>38</v>
      </c>
      <c r="AB805" s="280" t="s">
        <v>38</v>
      </c>
      <c r="AC805" s="280" t="s">
        <v>37</v>
      </c>
      <c r="AD805" s="281">
        <v>46333</v>
      </c>
      <c r="AE805" s="280" t="s">
        <v>39</v>
      </c>
    </row>
    <row r="806" spans="1:31">
      <c r="A806" s="3" t="s">
        <v>39</v>
      </c>
      <c r="B806" s="3">
        <v>8</v>
      </c>
      <c r="C806" s="3">
        <v>20</v>
      </c>
      <c r="D806" s="290" t="s">
        <v>407</v>
      </c>
      <c r="E806" s="521" t="s">
        <v>724</v>
      </c>
      <c r="F806" s="104" t="s">
        <v>725</v>
      </c>
      <c r="G806" s="105">
        <v>112</v>
      </c>
      <c r="H806" s="105"/>
      <c r="I806" s="105"/>
      <c r="J806" s="106">
        <v>46363</v>
      </c>
      <c r="K806" s="448">
        <v>179</v>
      </c>
      <c r="L806" s="105" t="s">
        <v>33</v>
      </c>
      <c r="M806" s="109">
        <v>0.99444444444444446</v>
      </c>
      <c r="N806" s="294" t="s">
        <v>2819</v>
      </c>
      <c r="O806" s="522" t="s">
        <v>377</v>
      </c>
      <c r="P806" s="110" t="s">
        <v>35</v>
      </c>
      <c r="Q806" s="111">
        <v>46183</v>
      </c>
      <c r="R806" s="112">
        <v>5040</v>
      </c>
      <c r="S806" s="112">
        <v>151200</v>
      </c>
      <c r="T806" s="116">
        <v>498.96</v>
      </c>
      <c r="U806" s="110">
        <v>9798</v>
      </c>
      <c r="V806" s="110" t="s">
        <v>194</v>
      </c>
      <c r="W806" s="110">
        <v>180</v>
      </c>
      <c r="X806" s="280" t="s">
        <v>37</v>
      </c>
      <c r="Y806" s="280" t="s">
        <v>37</v>
      </c>
      <c r="Z806" s="280" t="s">
        <v>38</v>
      </c>
      <c r="AA806" s="280" t="s">
        <v>38</v>
      </c>
      <c r="AB806" s="280" t="s">
        <v>38</v>
      </c>
      <c r="AC806" s="280" t="s">
        <v>37</v>
      </c>
      <c r="AD806" s="281">
        <v>46333</v>
      </c>
      <c r="AE806" s="280" t="s">
        <v>39</v>
      </c>
    </row>
    <row r="807" spans="1:31">
      <c r="A807" s="3" t="s">
        <v>39</v>
      </c>
      <c r="B807" s="3">
        <v>9</v>
      </c>
      <c r="C807" s="3">
        <v>20</v>
      </c>
      <c r="D807" s="290" t="s">
        <v>508</v>
      </c>
      <c r="E807" s="303" t="s">
        <v>724</v>
      </c>
      <c r="F807" s="104" t="s">
        <v>725</v>
      </c>
      <c r="G807" s="105">
        <v>112</v>
      </c>
      <c r="H807" s="105"/>
      <c r="I807" s="105"/>
      <c r="J807" s="106">
        <v>46363</v>
      </c>
      <c r="K807" s="448">
        <v>179</v>
      </c>
      <c r="L807" s="105" t="s">
        <v>33</v>
      </c>
      <c r="M807" s="109">
        <v>0.99444444444444446</v>
      </c>
      <c r="N807" s="294" t="s">
        <v>2819</v>
      </c>
      <c r="O807" s="292" t="s">
        <v>377</v>
      </c>
      <c r="P807" s="110" t="s">
        <v>35</v>
      </c>
      <c r="Q807" s="111">
        <v>46183</v>
      </c>
      <c r="R807" s="112">
        <v>5040</v>
      </c>
      <c r="S807" s="112">
        <v>151200</v>
      </c>
      <c r="T807" s="116">
        <v>498.96</v>
      </c>
      <c r="U807" s="110">
        <v>9798</v>
      </c>
      <c r="V807" s="110" t="s">
        <v>194</v>
      </c>
      <c r="W807" s="110">
        <v>180</v>
      </c>
      <c r="X807" s="280" t="s">
        <v>37</v>
      </c>
      <c r="Y807" s="280" t="s">
        <v>37</v>
      </c>
      <c r="Z807" s="280" t="s">
        <v>38</v>
      </c>
      <c r="AA807" s="280" t="s">
        <v>38</v>
      </c>
      <c r="AB807" s="280" t="s">
        <v>38</v>
      </c>
      <c r="AC807" s="280" t="s">
        <v>37</v>
      </c>
      <c r="AD807" s="281">
        <v>46333</v>
      </c>
      <c r="AE807" s="280" t="s">
        <v>39</v>
      </c>
    </row>
    <row r="808" spans="1:31">
      <c r="A808" s="3">
        <v>1</v>
      </c>
      <c r="B808" s="3">
        <v>1</v>
      </c>
      <c r="C808" s="3">
        <v>10</v>
      </c>
      <c r="D808" s="290" t="s">
        <v>679</v>
      </c>
      <c r="E808" s="489" t="s">
        <v>988</v>
      </c>
      <c r="F808" s="104" t="s">
        <v>989</v>
      </c>
      <c r="G808" s="105">
        <v>2</v>
      </c>
      <c r="H808" s="105"/>
      <c r="I808" s="105"/>
      <c r="J808" s="106">
        <v>46351</v>
      </c>
      <c r="K808" s="448">
        <v>167</v>
      </c>
      <c r="L808" s="105" t="s">
        <v>33</v>
      </c>
      <c r="M808" s="109">
        <v>0.61851851851851847</v>
      </c>
      <c r="N808" s="343"/>
      <c r="O808" s="292"/>
      <c r="P808" s="110" t="s">
        <v>39</v>
      </c>
      <c r="Q808" s="111">
        <v>46081</v>
      </c>
      <c r="R808" s="112">
        <v>1200</v>
      </c>
      <c r="S808" s="112">
        <v>7200</v>
      </c>
      <c r="T808" s="116">
        <v>19.367999999999999</v>
      </c>
      <c r="U808" s="110">
        <v>9909</v>
      </c>
      <c r="V808" s="110" t="s">
        <v>42</v>
      </c>
      <c r="W808" s="110">
        <v>270</v>
      </c>
      <c r="X808" s="280" t="s">
        <v>37</v>
      </c>
      <c r="Y808" s="280" t="s">
        <v>37</v>
      </c>
      <c r="Z808" s="280" t="s">
        <v>37</v>
      </c>
      <c r="AA808" s="280" t="s">
        <v>38</v>
      </c>
      <c r="AB808" s="280" t="s">
        <v>38</v>
      </c>
      <c r="AC808" s="280" t="s">
        <v>37</v>
      </c>
      <c r="AD808" s="281">
        <v>46321</v>
      </c>
      <c r="AE808" s="280" t="s">
        <v>39</v>
      </c>
    </row>
    <row r="809" spans="1:31">
      <c r="A809" s="3">
        <v>1</v>
      </c>
      <c r="B809" s="3">
        <v>2</v>
      </c>
      <c r="C809" s="3">
        <v>10</v>
      </c>
      <c r="D809" s="290" t="s">
        <v>2657</v>
      </c>
      <c r="E809" s="341" t="s">
        <v>988</v>
      </c>
      <c r="F809" s="104" t="s">
        <v>989</v>
      </c>
      <c r="G809" s="105">
        <v>44</v>
      </c>
      <c r="H809" s="105"/>
      <c r="I809" s="105"/>
      <c r="J809" s="106">
        <v>46397</v>
      </c>
      <c r="K809" s="448">
        <v>213</v>
      </c>
      <c r="L809" s="105" t="s">
        <v>33</v>
      </c>
      <c r="M809" s="109">
        <v>0.78888888888888886</v>
      </c>
      <c r="N809" s="294"/>
      <c r="O809" s="292"/>
      <c r="P809" s="110" t="s">
        <v>39</v>
      </c>
      <c r="Q809" s="111">
        <v>46127</v>
      </c>
      <c r="R809" s="112">
        <v>26400</v>
      </c>
      <c r="S809" s="112">
        <v>158400</v>
      </c>
      <c r="T809" s="116">
        <v>426.096</v>
      </c>
      <c r="U809" s="110">
        <v>9909</v>
      </c>
      <c r="V809" s="110" t="s">
        <v>42</v>
      </c>
      <c r="W809" s="110">
        <v>270</v>
      </c>
      <c r="X809" s="280" t="s">
        <v>37</v>
      </c>
      <c r="Y809" s="280" t="s">
        <v>37</v>
      </c>
      <c r="Z809" s="280" t="s">
        <v>38</v>
      </c>
      <c r="AA809" s="280" t="s">
        <v>38</v>
      </c>
      <c r="AB809" s="280" t="s">
        <v>38</v>
      </c>
      <c r="AC809" s="280" t="s">
        <v>37</v>
      </c>
      <c r="AD809" s="281">
        <v>46367</v>
      </c>
      <c r="AE809" s="280" t="s">
        <v>39</v>
      </c>
    </row>
    <row r="810" spans="1:31">
      <c r="A810" s="3" t="s">
        <v>39</v>
      </c>
      <c r="B810" s="3">
        <v>3</v>
      </c>
      <c r="C810" s="3">
        <v>10</v>
      </c>
      <c r="D810" s="290" t="s">
        <v>186</v>
      </c>
      <c r="E810" s="325" t="s">
        <v>988</v>
      </c>
      <c r="F810" s="104" t="s">
        <v>989</v>
      </c>
      <c r="G810" s="105">
        <v>10</v>
      </c>
      <c r="H810" s="105"/>
      <c r="I810" s="105"/>
      <c r="J810" s="106">
        <v>46408</v>
      </c>
      <c r="K810" s="448">
        <v>224</v>
      </c>
      <c r="L810" s="105" t="s">
        <v>33</v>
      </c>
      <c r="M810" s="109">
        <v>0.82962962962962961</v>
      </c>
      <c r="N810" s="308"/>
      <c r="O810" s="292"/>
      <c r="P810" s="110" t="s">
        <v>39</v>
      </c>
      <c r="Q810" s="111">
        <v>46138</v>
      </c>
      <c r="R810" s="112">
        <v>6000</v>
      </c>
      <c r="S810" s="112">
        <v>36000</v>
      </c>
      <c r="T810" s="116">
        <v>96.84</v>
      </c>
      <c r="U810" s="110">
        <v>9909</v>
      </c>
      <c r="V810" s="110" t="s">
        <v>42</v>
      </c>
      <c r="W810" s="110">
        <v>270</v>
      </c>
      <c r="X810" s="280" t="s">
        <v>37</v>
      </c>
      <c r="Y810" s="280" t="s">
        <v>37</v>
      </c>
      <c r="Z810" s="280" t="s">
        <v>38</v>
      </c>
      <c r="AA810" s="280" t="s">
        <v>38</v>
      </c>
      <c r="AB810" s="280" t="s">
        <v>38</v>
      </c>
      <c r="AC810" s="280" t="s">
        <v>37</v>
      </c>
      <c r="AD810" s="281">
        <v>46378</v>
      </c>
      <c r="AE810" s="280" t="s">
        <v>39</v>
      </c>
    </row>
    <row r="811" spans="1:31">
      <c r="A811" s="3" t="s">
        <v>39</v>
      </c>
      <c r="B811" s="3">
        <v>4</v>
      </c>
      <c r="C811" s="3">
        <v>10</v>
      </c>
      <c r="D811" s="290" t="s">
        <v>2674</v>
      </c>
      <c r="E811" s="291" t="s">
        <v>988</v>
      </c>
      <c r="F811" s="104" t="s">
        <v>989</v>
      </c>
      <c r="G811" s="105">
        <v>33</v>
      </c>
      <c r="H811" s="105"/>
      <c r="I811" s="105"/>
      <c r="J811" s="106">
        <v>46421</v>
      </c>
      <c r="K811" s="448">
        <v>237</v>
      </c>
      <c r="L811" s="105" t="s">
        <v>33</v>
      </c>
      <c r="M811" s="109">
        <v>0.87777777777777777</v>
      </c>
      <c r="N811" s="294"/>
      <c r="O811" s="292"/>
      <c r="P811" s="110" t="s">
        <v>39</v>
      </c>
      <c r="Q811" s="111">
        <v>46151</v>
      </c>
      <c r="R811" s="112">
        <v>19800</v>
      </c>
      <c r="S811" s="112">
        <v>118800</v>
      </c>
      <c r="T811" s="116">
        <v>319.572</v>
      </c>
      <c r="U811" s="110">
        <v>9909</v>
      </c>
      <c r="V811" s="110" t="s">
        <v>42</v>
      </c>
      <c r="W811" s="110">
        <v>270</v>
      </c>
      <c r="X811" s="280" t="s">
        <v>37</v>
      </c>
      <c r="Y811" s="280" t="s">
        <v>37</v>
      </c>
      <c r="Z811" s="280" t="s">
        <v>38</v>
      </c>
      <c r="AA811" s="280" t="s">
        <v>38</v>
      </c>
      <c r="AB811" s="280" t="s">
        <v>38</v>
      </c>
      <c r="AC811" s="280" t="s">
        <v>37</v>
      </c>
      <c r="AD811" s="281">
        <v>46391</v>
      </c>
      <c r="AE811" s="280" t="s">
        <v>39</v>
      </c>
    </row>
    <row r="812" spans="1:31">
      <c r="A812" s="3" t="s">
        <v>39</v>
      </c>
      <c r="B812" s="3">
        <v>5</v>
      </c>
      <c r="C812" s="3">
        <v>10</v>
      </c>
      <c r="D812" s="290" t="s">
        <v>61</v>
      </c>
      <c r="E812" s="506" t="s">
        <v>988</v>
      </c>
      <c r="F812" s="104" t="s">
        <v>989</v>
      </c>
      <c r="G812" s="105">
        <v>4</v>
      </c>
      <c r="H812" s="105"/>
      <c r="I812" s="105"/>
      <c r="J812" s="106">
        <v>46442</v>
      </c>
      <c r="K812" s="448">
        <v>258</v>
      </c>
      <c r="L812" s="105" t="s">
        <v>33</v>
      </c>
      <c r="M812" s="109">
        <v>0.9555555555555556</v>
      </c>
      <c r="N812" s="294"/>
      <c r="O812" s="460"/>
      <c r="P812" s="110" t="s">
        <v>39</v>
      </c>
      <c r="Q812" s="111">
        <v>46172</v>
      </c>
      <c r="R812" s="112">
        <v>2400</v>
      </c>
      <c r="S812" s="112">
        <v>14400</v>
      </c>
      <c r="T812" s="116">
        <v>38.735999999999997</v>
      </c>
      <c r="U812" s="110">
        <v>9909</v>
      </c>
      <c r="V812" s="110" t="s">
        <v>42</v>
      </c>
      <c r="W812" s="110">
        <v>270</v>
      </c>
      <c r="X812" s="280" t="s">
        <v>37</v>
      </c>
      <c r="Y812" s="280" t="s">
        <v>37</v>
      </c>
      <c r="Z812" s="280" t="s">
        <v>38</v>
      </c>
      <c r="AA812" s="280" t="s">
        <v>38</v>
      </c>
      <c r="AB812" s="280" t="s">
        <v>38</v>
      </c>
      <c r="AC812" s="280" t="s">
        <v>37</v>
      </c>
      <c r="AD812" s="281">
        <v>46412</v>
      </c>
      <c r="AE812" s="280" t="s">
        <v>39</v>
      </c>
    </row>
    <row r="813" spans="1:31">
      <c r="A813" s="3" t="s">
        <v>39</v>
      </c>
      <c r="B813" s="3">
        <v>6</v>
      </c>
      <c r="C813" s="3">
        <v>10</v>
      </c>
      <c r="D813" s="290" t="s">
        <v>2802</v>
      </c>
      <c r="E813" s="324" t="s">
        <v>988</v>
      </c>
      <c r="F813" s="104" t="s">
        <v>989</v>
      </c>
      <c r="G813" s="105">
        <v>17</v>
      </c>
      <c r="H813" s="105"/>
      <c r="I813" s="105"/>
      <c r="J813" s="106">
        <v>46443</v>
      </c>
      <c r="K813" s="448">
        <v>259</v>
      </c>
      <c r="L813" s="105" t="s">
        <v>33</v>
      </c>
      <c r="M813" s="109">
        <v>0.95925925925925926</v>
      </c>
      <c r="N813" s="294"/>
      <c r="O813" s="460"/>
      <c r="P813" s="110" t="s">
        <v>39</v>
      </c>
      <c r="Q813" s="111">
        <v>46173</v>
      </c>
      <c r="R813" s="112">
        <v>10200</v>
      </c>
      <c r="S813" s="112">
        <v>61200</v>
      </c>
      <c r="T813" s="116">
        <v>164.62799999999999</v>
      </c>
      <c r="U813" s="110">
        <v>9909</v>
      </c>
      <c r="V813" s="110" t="s">
        <v>42</v>
      </c>
      <c r="W813" s="110">
        <v>270</v>
      </c>
      <c r="X813" s="280" t="s">
        <v>37</v>
      </c>
      <c r="Y813" s="280" t="s">
        <v>37</v>
      </c>
      <c r="Z813" s="280" t="s">
        <v>38</v>
      </c>
      <c r="AA813" s="280" t="s">
        <v>38</v>
      </c>
      <c r="AB813" s="280" t="s">
        <v>38</v>
      </c>
      <c r="AC813" s="280" t="s">
        <v>37</v>
      </c>
      <c r="AD813" s="281">
        <v>46413</v>
      </c>
      <c r="AE813" s="280" t="s">
        <v>39</v>
      </c>
    </row>
    <row r="814" spans="1:31">
      <c r="A814" s="3" t="s">
        <v>39</v>
      </c>
      <c r="B814" s="3">
        <v>7</v>
      </c>
      <c r="C814" s="3">
        <v>20</v>
      </c>
      <c r="D814" s="290" t="s">
        <v>424</v>
      </c>
      <c r="E814" s="291" t="s">
        <v>988</v>
      </c>
      <c r="F814" s="104" t="s">
        <v>989</v>
      </c>
      <c r="G814" s="105">
        <v>14</v>
      </c>
      <c r="H814" s="105"/>
      <c r="I814" s="105"/>
      <c r="J814" s="106">
        <v>46443</v>
      </c>
      <c r="K814" s="448">
        <v>259</v>
      </c>
      <c r="L814" s="105" t="s">
        <v>33</v>
      </c>
      <c r="M814" s="109">
        <v>0.95925925925925926</v>
      </c>
      <c r="N814" s="294"/>
      <c r="O814" s="292" t="s">
        <v>377</v>
      </c>
      <c r="P814" s="110" t="s">
        <v>35</v>
      </c>
      <c r="Q814" s="111">
        <v>46173</v>
      </c>
      <c r="R814" s="112">
        <v>8400</v>
      </c>
      <c r="S814" s="112">
        <v>50400</v>
      </c>
      <c r="T814" s="116">
        <v>135.57599999999999</v>
      </c>
      <c r="U814" s="110">
        <v>9909</v>
      </c>
      <c r="V814" s="110" t="s">
        <v>42</v>
      </c>
      <c r="W814" s="110">
        <v>270</v>
      </c>
      <c r="X814" s="280" t="s">
        <v>37</v>
      </c>
      <c r="Y814" s="280" t="s">
        <v>37</v>
      </c>
      <c r="Z814" s="280" t="s">
        <v>38</v>
      </c>
      <c r="AA814" s="280" t="s">
        <v>38</v>
      </c>
      <c r="AB814" s="280" t="s">
        <v>38</v>
      </c>
      <c r="AC814" s="280" t="s">
        <v>37</v>
      </c>
      <c r="AD814" s="281">
        <v>46413</v>
      </c>
      <c r="AE814" s="280" t="s">
        <v>39</v>
      </c>
    </row>
    <row r="815" spans="1:31">
      <c r="A815" s="3" t="s">
        <v>39</v>
      </c>
      <c r="B815" s="3">
        <v>8</v>
      </c>
      <c r="C815" s="3">
        <v>20</v>
      </c>
      <c r="D815" s="290" t="s">
        <v>2653</v>
      </c>
      <c r="E815" s="474" t="s">
        <v>988</v>
      </c>
      <c r="F815" s="104" t="s">
        <v>989</v>
      </c>
      <c r="G815" s="105">
        <v>2</v>
      </c>
      <c r="H815" s="105"/>
      <c r="I815" s="105"/>
      <c r="J815" s="106">
        <v>46445</v>
      </c>
      <c r="K815" s="448">
        <v>261</v>
      </c>
      <c r="L815" s="105" t="s">
        <v>33</v>
      </c>
      <c r="M815" s="109">
        <v>0.96666666666666667</v>
      </c>
      <c r="N815" s="308"/>
      <c r="O815" s="292" t="s">
        <v>34</v>
      </c>
      <c r="P815" s="110" t="s">
        <v>35</v>
      </c>
      <c r="Q815" s="111">
        <v>46175</v>
      </c>
      <c r="R815" s="112">
        <v>1200</v>
      </c>
      <c r="S815" s="112">
        <v>7200</v>
      </c>
      <c r="T815" s="116">
        <v>19.367999999999999</v>
      </c>
      <c r="U815" s="110">
        <v>9909</v>
      </c>
      <c r="V815" s="110" t="s">
        <v>42</v>
      </c>
      <c r="W815" s="110">
        <v>270</v>
      </c>
      <c r="X815" s="280" t="s">
        <v>37</v>
      </c>
      <c r="Y815" s="280" t="s">
        <v>37</v>
      </c>
      <c r="Z815" s="280" t="s">
        <v>38</v>
      </c>
      <c r="AA815" s="280" t="s">
        <v>38</v>
      </c>
      <c r="AB815" s="280" t="s">
        <v>38</v>
      </c>
      <c r="AC815" s="280" t="s">
        <v>37</v>
      </c>
      <c r="AD815" s="281">
        <v>46415</v>
      </c>
      <c r="AE815" s="280" t="s">
        <v>39</v>
      </c>
    </row>
    <row r="816" spans="1:31">
      <c r="A816" s="3" t="s">
        <v>39</v>
      </c>
      <c r="B816" s="3">
        <v>9</v>
      </c>
      <c r="C816" s="3">
        <v>10</v>
      </c>
      <c r="D816" s="290" t="s">
        <v>634</v>
      </c>
      <c r="E816" s="486" t="s">
        <v>988</v>
      </c>
      <c r="F816" s="104" t="s">
        <v>989</v>
      </c>
      <c r="G816" s="105">
        <v>30</v>
      </c>
      <c r="H816" s="105"/>
      <c r="I816" s="105"/>
      <c r="J816" s="106">
        <v>46446</v>
      </c>
      <c r="K816" s="448">
        <v>262</v>
      </c>
      <c r="L816" s="105" t="s">
        <v>33</v>
      </c>
      <c r="M816" s="109">
        <v>0.97037037037037033</v>
      </c>
      <c r="N816" s="343"/>
      <c r="O816" s="460"/>
      <c r="P816" s="110" t="s">
        <v>39</v>
      </c>
      <c r="Q816" s="111">
        <v>46176</v>
      </c>
      <c r="R816" s="112">
        <v>18000</v>
      </c>
      <c r="S816" s="112">
        <v>108000</v>
      </c>
      <c r="T816" s="116">
        <v>290.52</v>
      </c>
      <c r="U816" s="110">
        <v>9909</v>
      </c>
      <c r="V816" s="110" t="s">
        <v>42</v>
      </c>
      <c r="W816" s="110">
        <v>270</v>
      </c>
      <c r="X816" s="280" t="s">
        <v>37</v>
      </c>
      <c r="Y816" s="280" t="s">
        <v>37</v>
      </c>
      <c r="Z816" s="280" t="s">
        <v>38</v>
      </c>
      <c r="AA816" s="280" t="s">
        <v>38</v>
      </c>
      <c r="AB816" s="280" t="s">
        <v>38</v>
      </c>
      <c r="AC816" s="280" t="s">
        <v>37</v>
      </c>
      <c r="AD816" s="281">
        <v>46416</v>
      </c>
      <c r="AE816" s="280" t="s">
        <v>39</v>
      </c>
    </row>
    <row r="817" spans="1:31">
      <c r="A817" s="3" t="s">
        <v>39</v>
      </c>
      <c r="B817" s="3">
        <v>10</v>
      </c>
      <c r="C817" s="3">
        <v>10</v>
      </c>
      <c r="D817" s="290" t="s">
        <v>2844</v>
      </c>
      <c r="E817" s="514" t="s">
        <v>988</v>
      </c>
      <c r="F817" s="104" t="s">
        <v>989</v>
      </c>
      <c r="G817" s="105">
        <v>2</v>
      </c>
      <c r="H817" s="105"/>
      <c r="I817" s="105"/>
      <c r="J817" s="106">
        <v>46446</v>
      </c>
      <c r="K817" s="448">
        <v>262</v>
      </c>
      <c r="L817" s="105" t="s">
        <v>33</v>
      </c>
      <c r="M817" s="109">
        <v>0.97037037037037033</v>
      </c>
      <c r="N817" s="294"/>
      <c r="O817" s="466"/>
      <c r="P817" s="110" t="s">
        <v>39</v>
      </c>
      <c r="Q817" s="111">
        <v>46176</v>
      </c>
      <c r="R817" s="112">
        <v>1200</v>
      </c>
      <c r="S817" s="112">
        <v>7200</v>
      </c>
      <c r="T817" s="116">
        <v>19.367999999999999</v>
      </c>
      <c r="U817" s="110">
        <v>9909</v>
      </c>
      <c r="V817" s="110" t="s">
        <v>42</v>
      </c>
      <c r="W817" s="110">
        <v>270</v>
      </c>
      <c r="X817" s="280" t="s">
        <v>37</v>
      </c>
      <c r="Y817" s="280" t="s">
        <v>37</v>
      </c>
      <c r="Z817" s="280" t="s">
        <v>38</v>
      </c>
      <c r="AA817" s="280" t="s">
        <v>38</v>
      </c>
      <c r="AB817" s="280" t="s">
        <v>38</v>
      </c>
      <c r="AC817" s="280" t="s">
        <v>37</v>
      </c>
      <c r="AD817" s="281">
        <v>46416</v>
      </c>
      <c r="AE817" s="280" t="s">
        <v>39</v>
      </c>
    </row>
    <row r="818" spans="1:31">
      <c r="A818" s="3">
        <v>1</v>
      </c>
      <c r="B818" s="3">
        <v>1</v>
      </c>
      <c r="C818" s="3">
        <v>10</v>
      </c>
      <c r="D818" s="290" t="s">
        <v>455</v>
      </c>
      <c r="E818" s="494"/>
      <c r="F818" s="104" t="s">
        <v>39</v>
      </c>
      <c r="G818" s="105"/>
      <c r="H818" s="105"/>
      <c r="I818" s="105"/>
      <c r="J818" s="106"/>
      <c r="K818" s="448" t="s">
        <v>39</v>
      </c>
      <c r="L818" s="105" t="s">
        <v>39</v>
      </c>
      <c r="M818" s="109" t="s">
        <v>39</v>
      </c>
      <c r="N818" s="294"/>
      <c r="O818" s="292"/>
      <c r="P818" s="110" t="s">
        <v>39</v>
      </c>
      <c r="Q818" s="111" t="s">
        <v>39</v>
      </c>
      <c r="R818" s="112" t="s">
        <v>39</v>
      </c>
      <c r="S818" s="112" t="s">
        <v>39</v>
      </c>
      <c r="T818" s="116" t="s">
        <v>39</v>
      </c>
      <c r="U818" s="110" t="s">
        <v>39</v>
      </c>
      <c r="V818" s="110" t="s">
        <v>39</v>
      </c>
      <c r="W818" s="110" t="s">
        <v>39</v>
      </c>
      <c r="X818" s="280" t="s">
        <v>39</v>
      </c>
      <c r="Y818" s="280" t="s">
        <v>39</v>
      </c>
      <c r="Z818" s="280" t="s">
        <v>39</v>
      </c>
      <c r="AA818" s="280" t="s">
        <v>39</v>
      </c>
      <c r="AB818" s="280" t="s">
        <v>39</v>
      </c>
      <c r="AC818" s="280" t="s">
        <v>39</v>
      </c>
      <c r="AD818" s="281" t="s">
        <v>39</v>
      </c>
      <c r="AE818" s="280" t="s">
        <v>2847</v>
      </c>
    </row>
    <row r="819" spans="1:31">
      <c r="A819" s="3">
        <v>1</v>
      </c>
      <c r="B819" s="3">
        <v>2</v>
      </c>
      <c r="C819" s="3">
        <v>10</v>
      </c>
      <c r="D819" s="290" t="s">
        <v>2737</v>
      </c>
      <c r="E819" s="508"/>
      <c r="F819" s="104" t="s">
        <v>39</v>
      </c>
      <c r="G819" s="105"/>
      <c r="H819" s="105"/>
      <c r="I819" s="105"/>
      <c r="J819" s="106"/>
      <c r="K819" s="448" t="s">
        <v>39</v>
      </c>
      <c r="L819" s="105" t="s">
        <v>39</v>
      </c>
      <c r="M819" s="109" t="s">
        <v>39</v>
      </c>
      <c r="N819" s="294"/>
      <c r="O819" s="475"/>
      <c r="P819" s="110" t="s">
        <v>39</v>
      </c>
      <c r="Q819" s="111" t="s">
        <v>39</v>
      </c>
      <c r="R819" s="112" t="s">
        <v>39</v>
      </c>
      <c r="S819" s="112" t="s">
        <v>39</v>
      </c>
      <c r="T819" s="116" t="s">
        <v>39</v>
      </c>
      <c r="U819" s="110" t="s">
        <v>39</v>
      </c>
      <c r="V819" s="110" t="s">
        <v>39</v>
      </c>
      <c r="W819" s="110" t="s">
        <v>39</v>
      </c>
      <c r="X819" s="280" t="s">
        <v>39</v>
      </c>
      <c r="Y819" s="280" t="s">
        <v>39</v>
      </c>
      <c r="Z819" s="280" t="s">
        <v>39</v>
      </c>
      <c r="AA819" s="280" t="s">
        <v>39</v>
      </c>
      <c r="AB819" s="280" t="s">
        <v>39</v>
      </c>
      <c r="AC819" s="280" t="s">
        <v>39</v>
      </c>
      <c r="AD819" s="281" t="s">
        <v>39</v>
      </c>
      <c r="AE819" s="280" t="s">
        <v>2847</v>
      </c>
    </row>
    <row r="820" spans="1:31">
      <c r="A820" s="3" t="s">
        <v>39</v>
      </c>
      <c r="B820" s="3">
        <v>3</v>
      </c>
      <c r="C820" s="3">
        <v>10</v>
      </c>
      <c r="D820" s="290" t="s">
        <v>285</v>
      </c>
      <c r="E820" s="521"/>
      <c r="F820" s="104" t="s">
        <v>39</v>
      </c>
      <c r="G820" s="105"/>
      <c r="H820" s="105"/>
      <c r="I820" s="105"/>
      <c r="J820" s="106"/>
      <c r="K820" s="448" t="s">
        <v>39</v>
      </c>
      <c r="L820" s="105" t="s">
        <v>39</v>
      </c>
      <c r="M820" s="109" t="s">
        <v>39</v>
      </c>
      <c r="N820" s="294"/>
      <c r="O820" s="292"/>
      <c r="P820" s="110" t="s">
        <v>39</v>
      </c>
      <c r="Q820" s="111" t="s">
        <v>39</v>
      </c>
      <c r="R820" s="112" t="s">
        <v>39</v>
      </c>
      <c r="S820" s="112" t="s">
        <v>39</v>
      </c>
      <c r="T820" s="116" t="s">
        <v>39</v>
      </c>
      <c r="U820" s="110" t="s">
        <v>39</v>
      </c>
      <c r="V820" s="110" t="s">
        <v>39</v>
      </c>
      <c r="W820" s="110" t="s">
        <v>39</v>
      </c>
      <c r="X820" s="280" t="s">
        <v>39</v>
      </c>
      <c r="Y820" s="280" t="s">
        <v>39</v>
      </c>
      <c r="Z820" s="280" t="s">
        <v>39</v>
      </c>
      <c r="AA820" s="280" t="s">
        <v>39</v>
      </c>
      <c r="AB820" s="280" t="s">
        <v>39</v>
      </c>
      <c r="AC820" s="280" t="s">
        <v>39</v>
      </c>
      <c r="AD820" s="281" t="s">
        <v>39</v>
      </c>
      <c r="AE820" s="280" t="s">
        <v>2847</v>
      </c>
    </row>
    <row r="821" spans="1:31">
      <c r="A821" s="3" t="s">
        <v>39</v>
      </c>
      <c r="B821" s="3">
        <v>4</v>
      </c>
      <c r="C821" s="3">
        <v>20</v>
      </c>
      <c r="D821" s="290" t="s">
        <v>468</v>
      </c>
      <c r="E821" s="496"/>
      <c r="F821" s="104" t="s">
        <v>39</v>
      </c>
      <c r="G821" s="105"/>
      <c r="H821" s="105"/>
      <c r="I821" s="105"/>
      <c r="J821" s="106"/>
      <c r="K821" s="448" t="s">
        <v>39</v>
      </c>
      <c r="L821" s="105" t="s">
        <v>39</v>
      </c>
      <c r="M821" s="109" t="s">
        <v>39</v>
      </c>
      <c r="N821" s="294"/>
      <c r="O821" s="292" t="s">
        <v>73</v>
      </c>
      <c r="P821" s="110" t="s">
        <v>35</v>
      </c>
      <c r="Q821" s="111" t="s">
        <v>39</v>
      </c>
      <c r="R821" s="112" t="s">
        <v>39</v>
      </c>
      <c r="S821" s="112" t="s">
        <v>39</v>
      </c>
      <c r="T821" s="116" t="s">
        <v>39</v>
      </c>
      <c r="U821" s="110" t="s">
        <v>39</v>
      </c>
      <c r="V821" s="110" t="s">
        <v>39</v>
      </c>
      <c r="W821" s="110" t="s">
        <v>39</v>
      </c>
      <c r="X821" s="280" t="s">
        <v>39</v>
      </c>
      <c r="Y821" s="280" t="s">
        <v>39</v>
      </c>
      <c r="Z821" s="280" t="s">
        <v>39</v>
      </c>
      <c r="AA821" s="280" t="s">
        <v>39</v>
      </c>
      <c r="AB821" s="280" t="s">
        <v>39</v>
      </c>
      <c r="AC821" s="280" t="s">
        <v>39</v>
      </c>
      <c r="AD821" s="281" t="s">
        <v>39</v>
      </c>
      <c r="AE821" s="280" t="s">
        <v>2847</v>
      </c>
    </row>
    <row r="822" spans="1:31">
      <c r="A822" s="3" t="s">
        <v>39</v>
      </c>
      <c r="B822" s="3">
        <v>5</v>
      </c>
      <c r="C822" s="3">
        <v>10</v>
      </c>
      <c r="D822" s="290" t="s">
        <v>505</v>
      </c>
      <c r="E822" s="476"/>
      <c r="F822" s="104" t="s">
        <v>39</v>
      </c>
      <c r="G822" s="105"/>
      <c r="H822" s="105"/>
      <c r="I822" s="105"/>
      <c r="J822" s="106"/>
      <c r="K822" s="448" t="s">
        <v>39</v>
      </c>
      <c r="L822" s="105" t="s">
        <v>39</v>
      </c>
      <c r="M822" s="109" t="s">
        <v>39</v>
      </c>
      <c r="N822" s="294"/>
      <c r="O822" s="509"/>
      <c r="P822" s="110" t="s">
        <v>39</v>
      </c>
      <c r="Q822" s="111" t="s">
        <v>39</v>
      </c>
      <c r="R822" s="112" t="s">
        <v>39</v>
      </c>
      <c r="S822" s="112" t="s">
        <v>39</v>
      </c>
      <c r="T822" s="116" t="s">
        <v>39</v>
      </c>
      <c r="U822" s="110" t="s">
        <v>39</v>
      </c>
      <c r="V822" s="110" t="s">
        <v>39</v>
      </c>
      <c r="W822" s="110" t="s">
        <v>39</v>
      </c>
      <c r="X822" s="280" t="s">
        <v>39</v>
      </c>
      <c r="Y822" s="280" t="s">
        <v>39</v>
      </c>
      <c r="Z822" s="280" t="s">
        <v>39</v>
      </c>
      <c r="AA822" s="280" t="s">
        <v>39</v>
      </c>
      <c r="AB822" s="280" t="s">
        <v>39</v>
      </c>
      <c r="AC822" s="280" t="s">
        <v>39</v>
      </c>
      <c r="AD822" s="281" t="s">
        <v>39</v>
      </c>
      <c r="AE822" s="280" t="s">
        <v>2847</v>
      </c>
    </row>
    <row r="823" spans="1:31">
      <c r="A823" s="3" t="s">
        <v>39</v>
      </c>
      <c r="B823" s="3">
        <v>6</v>
      </c>
      <c r="C823" s="3">
        <v>10</v>
      </c>
      <c r="D823" s="290" t="s">
        <v>80</v>
      </c>
      <c r="E823" s="298"/>
      <c r="F823" s="104" t="s">
        <v>39</v>
      </c>
      <c r="G823" s="105"/>
      <c r="H823" s="105"/>
      <c r="I823" s="105"/>
      <c r="J823" s="106"/>
      <c r="K823" s="448" t="s">
        <v>39</v>
      </c>
      <c r="L823" s="105" t="s">
        <v>39</v>
      </c>
      <c r="M823" s="109" t="s">
        <v>39</v>
      </c>
      <c r="N823" s="294"/>
      <c r="O823" s="292"/>
      <c r="P823" s="110" t="s">
        <v>39</v>
      </c>
      <c r="Q823" s="111" t="s">
        <v>39</v>
      </c>
      <c r="R823" s="112" t="s">
        <v>39</v>
      </c>
      <c r="S823" s="112" t="s">
        <v>39</v>
      </c>
      <c r="T823" s="116" t="s">
        <v>39</v>
      </c>
      <c r="U823" s="110" t="s">
        <v>39</v>
      </c>
      <c r="V823" s="110" t="s">
        <v>39</v>
      </c>
      <c r="W823" s="110" t="s">
        <v>39</v>
      </c>
      <c r="X823" s="280" t="s">
        <v>39</v>
      </c>
      <c r="Y823" s="280" t="s">
        <v>39</v>
      </c>
      <c r="Z823" s="280" t="s">
        <v>39</v>
      </c>
      <c r="AA823" s="280" t="s">
        <v>39</v>
      </c>
      <c r="AB823" s="280" t="s">
        <v>39</v>
      </c>
      <c r="AC823" s="280" t="s">
        <v>39</v>
      </c>
      <c r="AD823" s="281" t="s">
        <v>39</v>
      </c>
      <c r="AE823" s="280" t="s">
        <v>2847</v>
      </c>
    </row>
    <row r="824" spans="1:31">
      <c r="A824" s="3" t="s">
        <v>39</v>
      </c>
      <c r="B824" s="3">
        <v>7</v>
      </c>
      <c r="C824" s="3">
        <v>10</v>
      </c>
      <c r="D824" s="290" t="s">
        <v>533</v>
      </c>
      <c r="E824" s="508"/>
      <c r="F824" s="104" t="s">
        <v>39</v>
      </c>
      <c r="G824" s="105"/>
      <c r="H824" s="105"/>
      <c r="I824" s="105"/>
      <c r="J824" s="106"/>
      <c r="K824" s="448" t="s">
        <v>39</v>
      </c>
      <c r="L824" s="105" t="s">
        <v>39</v>
      </c>
      <c r="M824" s="109" t="s">
        <v>39</v>
      </c>
      <c r="N824" s="294"/>
      <c r="O824" s="292"/>
      <c r="P824" s="110" t="s">
        <v>39</v>
      </c>
      <c r="Q824" s="111" t="s">
        <v>39</v>
      </c>
      <c r="R824" s="112" t="s">
        <v>39</v>
      </c>
      <c r="S824" s="112" t="s">
        <v>39</v>
      </c>
      <c r="T824" s="116" t="s">
        <v>39</v>
      </c>
      <c r="U824" s="110" t="s">
        <v>39</v>
      </c>
      <c r="V824" s="110" t="s">
        <v>39</v>
      </c>
      <c r="W824" s="110" t="s">
        <v>39</v>
      </c>
      <c r="X824" s="280" t="s">
        <v>39</v>
      </c>
      <c r="Y824" s="280" t="s">
        <v>39</v>
      </c>
      <c r="Z824" s="280" t="s">
        <v>39</v>
      </c>
      <c r="AA824" s="280" t="s">
        <v>39</v>
      </c>
      <c r="AB824" s="280" t="s">
        <v>39</v>
      </c>
      <c r="AC824" s="280" t="s">
        <v>39</v>
      </c>
      <c r="AD824" s="281" t="s">
        <v>39</v>
      </c>
      <c r="AE824" s="280" t="s">
        <v>2847</v>
      </c>
    </row>
    <row r="825" spans="1:31">
      <c r="A825" s="3" t="s">
        <v>39</v>
      </c>
      <c r="B825" s="3">
        <v>8</v>
      </c>
      <c r="C825" s="3">
        <v>10</v>
      </c>
      <c r="D825" s="290" t="s">
        <v>126</v>
      </c>
      <c r="E825" s="476"/>
      <c r="F825" s="104" t="s">
        <v>39</v>
      </c>
      <c r="G825" s="105"/>
      <c r="H825" s="105"/>
      <c r="I825" s="105"/>
      <c r="J825" s="106"/>
      <c r="K825" s="448" t="s">
        <v>39</v>
      </c>
      <c r="L825" s="105" t="s">
        <v>39</v>
      </c>
      <c r="M825" s="109" t="s">
        <v>39</v>
      </c>
      <c r="N825" s="294"/>
      <c r="O825" s="292"/>
      <c r="P825" s="110" t="s">
        <v>39</v>
      </c>
      <c r="Q825" s="111" t="s">
        <v>39</v>
      </c>
      <c r="R825" s="112" t="s">
        <v>39</v>
      </c>
      <c r="S825" s="112" t="s">
        <v>39</v>
      </c>
      <c r="T825" s="116" t="s">
        <v>39</v>
      </c>
      <c r="U825" s="110" t="s">
        <v>39</v>
      </c>
      <c r="V825" s="110" t="s">
        <v>39</v>
      </c>
      <c r="W825" s="110" t="s">
        <v>39</v>
      </c>
      <c r="X825" s="280" t="s">
        <v>39</v>
      </c>
      <c r="Y825" s="280" t="s">
        <v>39</v>
      </c>
      <c r="Z825" s="280" t="s">
        <v>39</v>
      </c>
      <c r="AA825" s="280" t="s">
        <v>39</v>
      </c>
      <c r="AB825" s="280" t="s">
        <v>39</v>
      </c>
      <c r="AC825" s="280" t="s">
        <v>39</v>
      </c>
      <c r="AD825" s="281" t="s">
        <v>39</v>
      </c>
      <c r="AE825" s="280" t="s">
        <v>2847</v>
      </c>
    </row>
    <row r="826" spans="1:31">
      <c r="A826" s="3" t="s">
        <v>39</v>
      </c>
      <c r="B826" s="3">
        <v>9</v>
      </c>
      <c r="C826" s="3">
        <v>10</v>
      </c>
      <c r="D826" s="290" t="s">
        <v>730</v>
      </c>
      <c r="E826" s="506"/>
      <c r="F826" s="104" t="s">
        <v>39</v>
      </c>
      <c r="G826" s="105"/>
      <c r="H826" s="105"/>
      <c r="I826" s="105"/>
      <c r="J826" s="106"/>
      <c r="K826" s="448" t="s">
        <v>39</v>
      </c>
      <c r="L826" s="105" t="s">
        <v>39</v>
      </c>
      <c r="M826" s="109" t="s">
        <v>39</v>
      </c>
      <c r="N826" s="294"/>
      <c r="O826" s="477"/>
      <c r="P826" s="110" t="s">
        <v>39</v>
      </c>
      <c r="Q826" s="111" t="s">
        <v>39</v>
      </c>
      <c r="R826" s="112" t="s">
        <v>39</v>
      </c>
      <c r="S826" s="112" t="s">
        <v>39</v>
      </c>
      <c r="T826" s="116" t="s">
        <v>39</v>
      </c>
      <c r="U826" s="110" t="s">
        <v>39</v>
      </c>
      <c r="V826" s="110" t="s">
        <v>39</v>
      </c>
      <c r="W826" s="110" t="s">
        <v>39</v>
      </c>
      <c r="X826" s="280" t="s">
        <v>39</v>
      </c>
      <c r="Y826" s="280" t="s">
        <v>39</v>
      </c>
      <c r="Z826" s="280" t="s">
        <v>39</v>
      </c>
      <c r="AA826" s="280" t="s">
        <v>39</v>
      </c>
      <c r="AB826" s="280" t="s">
        <v>39</v>
      </c>
      <c r="AC826" s="280" t="s">
        <v>39</v>
      </c>
      <c r="AD826" s="281" t="s">
        <v>39</v>
      </c>
      <c r="AE826" s="280" t="s">
        <v>2847</v>
      </c>
    </row>
    <row r="827" spans="1:31">
      <c r="A827" s="3" t="s">
        <v>39</v>
      </c>
      <c r="B827" s="3">
        <v>10</v>
      </c>
      <c r="C827" s="3">
        <v>10</v>
      </c>
      <c r="D827" s="290" t="s">
        <v>731</v>
      </c>
      <c r="E827" s="506"/>
      <c r="F827" s="104" t="s">
        <v>39</v>
      </c>
      <c r="G827" s="105"/>
      <c r="H827" s="105"/>
      <c r="I827" s="105"/>
      <c r="J827" s="106"/>
      <c r="K827" s="448" t="s">
        <v>39</v>
      </c>
      <c r="L827" s="105" t="s">
        <v>39</v>
      </c>
      <c r="M827" s="109" t="s">
        <v>39</v>
      </c>
      <c r="N827" s="294"/>
      <c r="O827" s="477"/>
      <c r="P827" s="110" t="s">
        <v>39</v>
      </c>
      <c r="Q827" s="111" t="s">
        <v>39</v>
      </c>
      <c r="R827" s="112" t="s">
        <v>39</v>
      </c>
      <c r="S827" s="112" t="s">
        <v>39</v>
      </c>
      <c r="T827" s="116" t="s">
        <v>39</v>
      </c>
      <c r="U827" s="110" t="s">
        <v>39</v>
      </c>
      <c r="V827" s="110" t="s">
        <v>39</v>
      </c>
      <c r="W827" s="110" t="s">
        <v>39</v>
      </c>
      <c r="X827" s="280" t="s">
        <v>39</v>
      </c>
      <c r="Y827" s="280" t="s">
        <v>39</v>
      </c>
      <c r="Z827" s="280" t="s">
        <v>39</v>
      </c>
      <c r="AA827" s="280" t="s">
        <v>39</v>
      </c>
      <c r="AB827" s="280" t="s">
        <v>39</v>
      </c>
      <c r="AC827" s="280" t="s">
        <v>39</v>
      </c>
      <c r="AD827" s="281" t="s">
        <v>39</v>
      </c>
      <c r="AE827" s="280" t="s">
        <v>2847</v>
      </c>
    </row>
    <row r="828" spans="1:31">
      <c r="A828" s="3" t="s">
        <v>39</v>
      </c>
      <c r="B828" s="3">
        <v>11</v>
      </c>
      <c r="C828" s="3">
        <v>10</v>
      </c>
      <c r="D828" s="290" t="s">
        <v>609</v>
      </c>
      <c r="E828" s="494"/>
      <c r="F828" s="104" t="s">
        <v>39</v>
      </c>
      <c r="G828" s="105"/>
      <c r="H828" s="105"/>
      <c r="I828" s="105"/>
      <c r="J828" s="106"/>
      <c r="K828" s="448" t="s">
        <v>39</v>
      </c>
      <c r="L828" s="105" t="s">
        <v>39</v>
      </c>
      <c r="M828" s="109" t="s">
        <v>39</v>
      </c>
      <c r="N828" s="294"/>
      <c r="O828" s="466"/>
      <c r="P828" s="110" t="s">
        <v>39</v>
      </c>
      <c r="Q828" s="111" t="s">
        <v>39</v>
      </c>
      <c r="R828" s="112" t="s">
        <v>39</v>
      </c>
      <c r="S828" s="112" t="s">
        <v>39</v>
      </c>
      <c r="T828" s="116" t="s">
        <v>39</v>
      </c>
      <c r="U828" s="110" t="s">
        <v>39</v>
      </c>
      <c r="V828" s="110" t="s">
        <v>39</v>
      </c>
      <c r="W828" s="110" t="s">
        <v>39</v>
      </c>
      <c r="X828" s="280" t="s">
        <v>39</v>
      </c>
      <c r="Y828" s="280" t="s">
        <v>39</v>
      </c>
      <c r="Z828" s="280" t="s">
        <v>39</v>
      </c>
      <c r="AA828" s="280" t="s">
        <v>39</v>
      </c>
      <c r="AB828" s="280" t="s">
        <v>39</v>
      </c>
      <c r="AC828" s="280" t="s">
        <v>39</v>
      </c>
      <c r="AD828" s="281" t="s">
        <v>39</v>
      </c>
      <c r="AE828" s="280" t="s">
        <v>2847</v>
      </c>
    </row>
    <row r="829" spans="1:31">
      <c r="A829" s="3" t="s">
        <v>39</v>
      </c>
      <c r="B829" s="3">
        <v>12</v>
      </c>
      <c r="C829" s="3">
        <v>10</v>
      </c>
      <c r="D829" s="290" t="s">
        <v>81</v>
      </c>
      <c r="E829" s="494"/>
      <c r="F829" s="104" t="s">
        <v>39</v>
      </c>
      <c r="G829" s="105"/>
      <c r="H829" s="105"/>
      <c r="I829" s="105"/>
      <c r="J829" s="106"/>
      <c r="K829" s="448" t="s">
        <v>39</v>
      </c>
      <c r="L829" s="105" t="s">
        <v>39</v>
      </c>
      <c r="M829" s="109" t="s">
        <v>39</v>
      </c>
      <c r="N829" s="294"/>
      <c r="O829" s="478"/>
      <c r="P829" s="110" t="s">
        <v>39</v>
      </c>
      <c r="Q829" s="111" t="s">
        <v>39</v>
      </c>
      <c r="R829" s="112" t="s">
        <v>39</v>
      </c>
      <c r="S829" s="112" t="s">
        <v>39</v>
      </c>
      <c r="T829" s="116" t="s">
        <v>39</v>
      </c>
      <c r="U829" s="110" t="s">
        <v>39</v>
      </c>
      <c r="V829" s="110" t="s">
        <v>39</v>
      </c>
      <c r="W829" s="110" t="s">
        <v>39</v>
      </c>
      <c r="X829" s="280" t="s">
        <v>39</v>
      </c>
      <c r="Y829" s="280" t="s">
        <v>39</v>
      </c>
      <c r="Z829" s="280" t="s">
        <v>39</v>
      </c>
      <c r="AA829" s="280" t="s">
        <v>39</v>
      </c>
      <c r="AB829" s="280" t="s">
        <v>39</v>
      </c>
      <c r="AC829" s="280" t="s">
        <v>39</v>
      </c>
      <c r="AD829" s="281" t="s">
        <v>39</v>
      </c>
      <c r="AE829" s="280" t="s">
        <v>2847</v>
      </c>
    </row>
    <row r="830" spans="1:31">
      <c r="A830" s="3" t="s">
        <v>39</v>
      </c>
      <c r="B830" s="3">
        <v>13</v>
      </c>
      <c r="C830" s="3">
        <v>10</v>
      </c>
      <c r="D830" s="290" t="s">
        <v>2741</v>
      </c>
      <c r="E830" s="303"/>
      <c r="F830" s="104" t="s">
        <v>39</v>
      </c>
      <c r="G830" s="105"/>
      <c r="H830" s="105"/>
      <c r="I830" s="105"/>
      <c r="J830" s="106"/>
      <c r="K830" s="448" t="s">
        <v>39</v>
      </c>
      <c r="L830" s="105" t="s">
        <v>39</v>
      </c>
      <c r="M830" s="109" t="s">
        <v>39</v>
      </c>
      <c r="N830" s="294"/>
      <c r="O830" s="292"/>
      <c r="P830" s="110" t="s">
        <v>39</v>
      </c>
      <c r="Q830" s="111" t="s">
        <v>39</v>
      </c>
      <c r="R830" s="112" t="s">
        <v>39</v>
      </c>
      <c r="S830" s="112" t="s">
        <v>39</v>
      </c>
      <c r="T830" s="116" t="s">
        <v>39</v>
      </c>
      <c r="U830" s="110" t="s">
        <v>39</v>
      </c>
      <c r="V830" s="110" t="s">
        <v>39</v>
      </c>
      <c r="W830" s="110" t="s">
        <v>39</v>
      </c>
      <c r="X830" s="280" t="s">
        <v>39</v>
      </c>
      <c r="Y830" s="280" t="s">
        <v>39</v>
      </c>
      <c r="Z830" s="280" t="s">
        <v>39</v>
      </c>
      <c r="AA830" s="280" t="s">
        <v>39</v>
      </c>
      <c r="AB830" s="280" t="s">
        <v>39</v>
      </c>
      <c r="AC830" s="280" t="s">
        <v>39</v>
      </c>
      <c r="AD830" s="281" t="s">
        <v>39</v>
      </c>
      <c r="AE830" s="280" t="s">
        <v>2847</v>
      </c>
    </row>
    <row r="831" spans="1:31">
      <c r="A831" s="3" t="s">
        <v>39</v>
      </c>
      <c r="B831" s="3">
        <v>14</v>
      </c>
      <c r="C831" s="3">
        <v>10</v>
      </c>
      <c r="D831" s="290" t="s">
        <v>538</v>
      </c>
      <c r="E831" s="512"/>
      <c r="F831" s="104" t="s">
        <v>39</v>
      </c>
      <c r="G831" s="105"/>
      <c r="H831" s="105"/>
      <c r="I831" s="105"/>
      <c r="J831" s="266"/>
      <c r="K831" s="448" t="s">
        <v>39</v>
      </c>
      <c r="L831" s="105" t="s">
        <v>39</v>
      </c>
      <c r="M831" s="109" t="s">
        <v>39</v>
      </c>
      <c r="N831" s="294"/>
      <c r="O831" s="292"/>
      <c r="P831" s="110" t="s">
        <v>39</v>
      </c>
      <c r="Q831" s="111" t="s">
        <v>39</v>
      </c>
      <c r="R831" s="112" t="s">
        <v>39</v>
      </c>
      <c r="S831" s="112" t="s">
        <v>39</v>
      </c>
      <c r="T831" s="116" t="s">
        <v>39</v>
      </c>
      <c r="U831" s="110" t="s">
        <v>39</v>
      </c>
      <c r="V831" s="110" t="s">
        <v>39</v>
      </c>
      <c r="W831" s="110" t="s">
        <v>39</v>
      </c>
      <c r="X831" s="280" t="s">
        <v>39</v>
      </c>
      <c r="Y831" s="280" t="s">
        <v>39</v>
      </c>
      <c r="Z831" s="280" t="s">
        <v>39</v>
      </c>
      <c r="AA831" s="280" t="s">
        <v>39</v>
      </c>
      <c r="AB831" s="280" t="s">
        <v>39</v>
      </c>
      <c r="AC831" s="280" t="s">
        <v>39</v>
      </c>
      <c r="AD831" s="281" t="s">
        <v>39</v>
      </c>
      <c r="AE831" s="280" t="s">
        <v>2847</v>
      </c>
    </row>
    <row r="832" spans="1:31">
      <c r="A832" s="3" t="s">
        <v>39</v>
      </c>
      <c r="B832" s="3">
        <v>15</v>
      </c>
      <c r="C832" s="3">
        <v>10</v>
      </c>
      <c r="D832" s="290" t="s">
        <v>515</v>
      </c>
      <c r="E832" s="474"/>
      <c r="F832" s="104" t="s">
        <v>39</v>
      </c>
      <c r="G832" s="105"/>
      <c r="H832" s="105"/>
      <c r="I832" s="105"/>
      <c r="J832" s="106"/>
      <c r="K832" s="448" t="s">
        <v>39</v>
      </c>
      <c r="L832" s="105" t="s">
        <v>39</v>
      </c>
      <c r="M832" s="109" t="s">
        <v>39</v>
      </c>
      <c r="N832" s="294"/>
      <c r="O832" s="292"/>
      <c r="P832" s="110" t="s">
        <v>39</v>
      </c>
      <c r="Q832" s="111" t="s">
        <v>39</v>
      </c>
      <c r="R832" s="112" t="s">
        <v>39</v>
      </c>
      <c r="S832" s="112" t="s">
        <v>39</v>
      </c>
      <c r="T832" s="116" t="s">
        <v>39</v>
      </c>
      <c r="U832" s="110" t="s">
        <v>39</v>
      </c>
      <c r="V832" s="110" t="s">
        <v>39</v>
      </c>
      <c r="W832" s="110" t="s">
        <v>39</v>
      </c>
      <c r="X832" s="280" t="s">
        <v>39</v>
      </c>
      <c r="Y832" s="280" t="s">
        <v>39</v>
      </c>
      <c r="Z832" s="280" t="s">
        <v>39</v>
      </c>
      <c r="AA832" s="280" t="s">
        <v>39</v>
      </c>
      <c r="AB832" s="280" t="s">
        <v>39</v>
      </c>
      <c r="AC832" s="280" t="s">
        <v>39</v>
      </c>
      <c r="AD832" s="281" t="s">
        <v>39</v>
      </c>
      <c r="AE832" s="280" t="s">
        <v>2847</v>
      </c>
    </row>
    <row r="833" spans="1:31">
      <c r="A833" s="3" t="s">
        <v>39</v>
      </c>
      <c r="B833" s="3">
        <v>16</v>
      </c>
      <c r="C833" s="3">
        <v>10</v>
      </c>
      <c r="D833" s="290" t="s">
        <v>743</v>
      </c>
      <c r="E833" s="474"/>
      <c r="F833" s="104" t="s">
        <v>39</v>
      </c>
      <c r="G833" s="105"/>
      <c r="H833" s="105"/>
      <c r="I833" s="105"/>
      <c r="J833" s="106"/>
      <c r="K833" s="448" t="s">
        <v>39</v>
      </c>
      <c r="L833" s="105" t="s">
        <v>39</v>
      </c>
      <c r="M833" s="109" t="s">
        <v>39</v>
      </c>
      <c r="N833" s="294"/>
      <c r="O833" s="292"/>
      <c r="P833" s="110" t="s">
        <v>39</v>
      </c>
      <c r="Q833" s="111" t="s">
        <v>39</v>
      </c>
      <c r="R833" s="112" t="s">
        <v>39</v>
      </c>
      <c r="S833" s="112" t="s">
        <v>39</v>
      </c>
      <c r="T833" s="116" t="s">
        <v>39</v>
      </c>
      <c r="U833" s="110" t="s">
        <v>39</v>
      </c>
      <c r="V833" s="110" t="s">
        <v>39</v>
      </c>
      <c r="W833" s="110" t="s">
        <v>39</v>
      </c>
      <c r="X833" s="280" t="s">
        <v>39</v>
      </c>
      <c r="Y833" s="280" t="s">
        <v>39</v>
      </c>
      <c r="Z833" s="280" t="s">
        <v>39</v>
      </c>
      <c r="AA833" s="280" t="s">
        <v>39</v>
      </c>
      <c r="AB833" s="280" t="s">
        <v>39</v>
      </c>
      <c r="AC833" s="280" t="s">
        <v>39</v>
      </c>
      <c r="AD833" s="281" t="s">
        <v>39</v>
      </c>
      <c r="AE833" s="280" t="s">
        <v>2847</v>
      </c>
    </row>
    <row r="834" spans="1:31">
      <c r="A834" s="3" t="s">
        <v>39</v>
      </c>
      <c r="B834" s="3">
        <v>17</v>
      </c>
      <c r="C834" s="3">
        <v>10</v>
      </c>
      <c r="D834" s="290" t="s">
        <v>481</v>
      </c>
      <c r="E834" s="483"/>
      <c r="F834" s="104" t="s">
        <v>39</v>
      </c>
      <c r="G834" s="105"/>
      <c r="H834" s="105"/>
      <c r="I834" s="105"/>
      <c r="J834" s="106"/>
      <c r="K834" s="448" t="s">
        <v>39</v>
      </c>
      <c r="L834" s="105" t="s">
        <v>39</v>
      </c>
      <c r="M834" s="109" t="s">
        <v>39</v>
      </c>
      <c r="N834" s="294"/>
      <c r="O834" s="292"/>
      <c r="P834" s="110" t="s">
        <v>39</v>
      </c>
      <c r="Q834" s="111" t="s">
        <v>39</v>
      </c>
      <c r="R834" s="112" t="s">
        <v>39</v>
      </c>
      <c r="S834" s="112" t="s">
        <v>39</v>
      </c>
      <c r="T834" s="116" t="s">
        <v>39</v>
      </c>
      <c r="U834" s="110" t="s">
        <v>39</v>
      </c>
      <c r="V834" s="110" t="s">
        <v>39</v>
      </c>
      <c r="W834" s="110" t="s">
        <v>39</v>
      </c>
      <c r="X834" s="280" t="s">
        <v>39</v>
      </c>
      <c r="Y834" s="280" t="s">
        <v>39</v>
      </c>
      <c r="Z834" s="280" t="s">
        <v>39</v>
      </c>
      <c r="AA834" s="280" t="s">
        <v>39</v>
      </c>
      <c r="AB834" s="280" t="s">
        <v>39</v>
      </c>
      <c r="AC834" s="280" t="s">
        <v>39</v>
      </c>
      <c r="AD834" s="281" t="s">
        <v>39</v>
      </c>
      <c r="AE834" s="280" t="s">
        <v>2847</v>
      </c>
    </row>
    <row r="835" spans="1:31">
      <c r="A835" s="3" t="s">
        <v>39</v>
      </c>
      <c r="B835" s="3">
        <v>18</v>
      </c>
      <c r="C835" s="3">
        <v>10</v>
      </c>
      <c r="D835" s="290" t="s">
        <v>552</v>
      </c>
      <c r="E835" s="296"/>
      <c r="F835" s="104" t="s">
        <v>39</v>
      </c>
      <c r="G835" s="105"/>
      <c r="H835" s="105"/>
      <c r="I835" s="105"/>
      <c r="J835" s="106"/>
      <c r="K835" s="448" t="s">
        <v>39</v>
      </c>
      <c r="L835" s="105" t="s">
        <v>39</v>
      </c>
      <c r="M835" s="109" t="s">
        <v>39</v>
      </c>
      <c r="N835" s="294"/>
      <c r="O835" s="292"/>
      <c r="P835" s="110" t="s">
        <v>39</v>
      </c>
      <c r="Q835" s="111" t="s">
        <v>39</v>
      </c>
      <c r="R835" s="112" t="s">
        <v>39</v>
      </c>
      <c r="S835" s="112" t="s">
        <v>39</v>
      </c>
      <c r="T835" s="116" t="s">
        <v>39</v>
      </c>
      <c r="U835" s="110" t="s">
        <v>39</v>
      </c>
      <c r="V835" s="110" t="s">
        <v>39</v>
      </c>
      <c r="W835" s="110" t="s">
        <v>39</v>
      </c>
      <c r="X835" s="280" t="s">
        <v>39</v>
      </c>
      <c r="Y835" s="280" t="s">
        <v>39</v>
      </c>
      <c r="Z835" s="280" t="s">
        <v>39</v>
      </c>
      <c r="AA835" s="280" t="s">
        <v>39</v>
      </c>
      <c r="AB835" s="280" t="s">
        <v>39</v>
      </c>
      <c r="AC835" s="280" t="s">
        <v>39</v>
      </c>
      <c r="AD835" s="281" t="s">
        <v>39</v>
      </c>
      <c r="AE835" s="280" t="s">
        <v>2847</v>
      </c>
    </row>
    <row r="836" spans="1:31">
      <c r="A836" s="3" t="s">
        <v>39</v>
      </c>
      <c r="B836" s="3">
        <v>19</v>
      </c>
      <c r="C836" s="3">
        <v>10</v>
      </c>
      <c r="D836" s="290" t="s">
        <v>550</v>
      </c>
      <c r="E836" s="494"/>
      <c r="F836" s="104" t="s">
        <v>39</v>
      </c>
      <c r="G836" s="105"/>
      <c r="H836" s="105"/>
      <c r="I836" s="105"/>
      <c r="J836" s="106"/>
      <c r="K836" s="448" t="s">
        <v>39</v>
      </c>
      <c r="L836" s="105" t="s">
        <v>39</v>
      </c>
      <c r="M836" s="109" t="s">
        <v>39</v>
      </c>
      <c r="N836" s="294"/>
      <c r="O836" s="292"/>
      <c r="P836" s="110" t="s">
        <v>39</v>
      </c>
      <c r="Q836" s="111" t="s">
        <v>39</v>
      </c>
      <c r="R836" s="112" t="s">
        <v>39</v>
      </c>
      <c r="S836" s="112" t="s">
        <v>39</v>
      </c>
      <c r="T836" s="116" t="s">
        <v>39</v>
      </c>
      <c r="U836" s="110" t="s">
        <v>39</v>
      </c>
      <c r="V836" s="110" t="s">
        <v>39</v>
      </c>
      <c r="W836" s="110" t="s">
        <v>39</v>
      </c>
      <c r="X836" s="280" t="s">
        <v>39</v>
      </c>
      <c r="Y836" s="280" t="s">
        <v>39</v>
      </c>
      <c r="Z836" s="280" t="s">
        <v>39</v>
      </c>
      <c r="AA836" s="280" t="s">
        <v>39</v>
      </c>
      <c r="AB836" s="280" t="s">
        <v>39</v>
      </c>
      <c r="AC836" s="280" t="s">
        <v>39</v>
      </c>
      <c r="AD836" s="281" t="s">
        <v>39</v>
      </c>
      <c r="AE836" s="280" t="s">
        <v>2847</v>
      </c>
    </row>
    <row r="837" spans="1:31">
      <c r="A837" s="3" t="s">
        <v>39</v>
      </c>
      <c r="B837" s="3">
        <v>20</v>
      </c>
      <c r="C837" s="3">
        <v>10</v>
      </c>
      <c r="D837" s="290" t="s">
        <v>553</v>
      </c>
      <c r="E837" s="494"/>
      <c r="F837" s="104" t="s">
        <v>39</v>
      </c>
      <c r="G837" s="105"/>
      <c r="H837" s="105"/>
      <c r="I837" s="105"/>
      <c r="J837" s="106"/>
      <c r="K837" s="448" t="s">
        <v>39</v>
      </c>
      <c r="L837" s="105" t="s">
        <v>39</v>
      </c>
      <c r="M837" s="109" t="s">
        <v>39</v>
      </c>
      <c r="N837" s="294"/>
      <c r="O837" s="292"/>
      <c r="P837" s="110" t="s">
        <v>39</v>
      </c>
      <c r="Q837" s="111" t="s">
        <v>39</v>
      </c>
      <c r="R837" s="112" t="s">
        <v>39</v>
      </c>
      <c r="S837" s="112" t="s">
        <v>39</v>
      </c>
      <c r="T837" s="116" t="s">
        <v>39</v>
      </c>
      <c r="U837" s="110" t="s">
        <v>39</v>
      </c>
      <c r="V837" s="110" t="s">
        <v>39</v>
      </c>
      <c r="W837" s="110" t="s">
        <v>39</v>
      </c>
      <c r="X837" s="280" t="s">
        <v>39</v>
      </c>
      <c r="Y837" s="280" t="s">
        <v>39</v>
      </c>
      <c r="Z837" s="280" t="s">
        <v>39</v>
      </c>
      <c r="AA837" s="280" t="s">
        <v>39</v>
      </c>
      <c r="AB837" s="280" t="s">
        <v>39</v>
      </c>
      <c r="AC837" s="280" t="s">
        <v>39</v>
      </c>
      <c r="AD837" s="281" t="s">
        <v>39</v>
      </c>
      <c r="AE837" s="280" t="s">
        <v>2847</v>
      </c>
    </row>
    <row r="838" spans="1:31">
      <c r="A838" s="3" t="s">
        <v>39</v>
      </c>
      <c r="B838" s="3">
        <v>21</v>
      </c>
      <c r="C838" s="3">
        <v>10</v>
      </c>
      <c r="D838" s="290" t="s">
        <v>2814</v>
      </c>
      <c r="E838" s="484"/>
      <c r="F838" s="104" t="s">
        <v>39</v>
      </c>
      <c r="G838" s="105"/>
      <c r="H838" s="105"/>
      <c r="I838" s="105"/>
      <c r="J838" s="106"/>
      <c r="K838" s="448" t="s">
        <v>39</v>
      </c>
      <c r="L838" s="105" t="s">
        <v>39</v>
      </c>
      <c r="M838" s="109" t="s">
        <v>39</v>
      </c>
      <c r="N838" s="294"/>
      <c r="O838" s="292"/>
      <c r="P838" s="110" t="s">
        <v>39</v>
      </c>
      <c r="Q838" s="111" t="s">
        <v>39</v>
      </c>
      <c r="R838" s="112" t="s">
        <v>39</v>
      </c>
      <c r="S838" s="112" t="s">
        <v>39</v>
      </c>
      <c r="T838" s="116" t="s">
        <v>39</v>
      </c>
      <c r="U838" s="110" t="s">
        <v>39</v>
      </c>
      <c r="V838" s="110" t="s">
        <v>39</v>
      </c>
      <c r="W838" s="110" t="s">
        <v>39</v>
      </c>
      <c r="X838" s="280" t="s">
        <v>39</v>
      </c>
      <c r="Y838" s="280" t="s">
        <v>39</v>
      </c>
      <c r="Z838" s="280" t="s">
        <v>39</v>
      </c>
      <c r="AA838" s="280" t="s">
        <v>39</v>
      </c>
      <c r="AB838" s="280" t="s">
        <v>39</v>
      </c>
      <c r="AC838" s="280" t="s">
        <v>39</v>
      </c>
      <c r="AD838" s="281" t="s">
        <v>39</v>
      </c>
      <c r="AE838" s="280" t="s">
        <v>2847</v>
      </c>
    </row>
    <row r="839" spans="1:31">
      <c r="A839" s="3" t="s">
        <v>39</v>
      </c>
      <c r="B839" s="3">
        <v>22</v>
      </c>
      <c r="C839" s="3">
        <v>10</v>
      </c>
      <c r="D839" s="290" t="s">
        <v>2505</v>
      </c>
      <c r="E839" s="498"/>
      <c r="F839" s="104" t="s">
        <v>39</v>
      </c>
      <c r="G839" s="105"/>
      <c r="H839" s="105"/>
      <c r="I839" s="105"/>
      <c r="J839" s="106"/>
      <c r="K839" s="448" t="s">
        <v>39</v>
      </c>
      <c r="L839" s="105" t="s">
        <v>39</v>
      </c>
      <c r="M839" s="109" t="s">
        <v>39</v>
      </c>
      <c r="N839" s="343"/>
      <c r="O839" s="292"/>
      <c r="P839" s="110" t="s">
        <v>39</v>
      </c>
      <c r="Q839" s="111" t="s">
        <v>39</v>
      </c>
      <c r="R839" s="112" t="s">
        <v>39</v>
      </c>
      <c r="S839" s="112" t="s">
        <v>39</v>
      </c>
      <c r="T839" s="116" t="s">
        <v>39</v>
      </c>
      <c r="U839" s="110" t="s">
        <v>39</v>
      </c>
      <c r="V839" s="110" t="s">
        <v>39</v>
      </c>
      <c r="W839" s="110" t="s">
        <v>39</v>
      </c>
      <c r="X839" s="280" t="s">
        <v>39</v>
      </c>
      <c r="Y839" s="280" t="s">
        <v>39</v>
      </c>
      <c r="Z839" s="280" t="s">
        <v>39</v>
      </c>
      <c r="AA839" s="280" t="s">
        <v>39</v>
      </c>
      <c r="AB839" s="280" t="s">
        <v>39</v>
      </c>
      <c r="AC839" s="280" t="s">
        <v>39</v>
      </c>
      <c r="AD839" s="281" t="s">
        <v>39</v>
      </c>
      <c r="AE839" s="280" t="s">
        <v>2847</v>
      </c>
    </row>
    <row r="840" spans="1:31">
      <c r="A840" s="3" t="s">
        <v>39</v>
      </c>
      <c r="B840" s="3">
        <v>23</v>
      </c>
      <c r="C840" s="3">
        <v>10</v>
      </c>
      <c r="D840" s="290" t="s">
        <v>2726</v>
      </c>
      <c r="E840" s="510"/>
      <c r="F840" s="104" t="s">
        <v>39</v>
      </c>
      <c r="G840" s="105"/>
      <c r="H840" s="293"/>
      <c r="I840" s="105"/>
      <c r="J840" s="106"/>
      <c r="K840" s="448" t="s">
        <v>39</v>
      </c>
      <c r="L840" s="105" t="s">
        <v>39</v>
      </c>
      <c r="M840" s="109" t="s">
        <v>39</v>
      </c>
      <c r="N840" s="294"/>
      <c r="O840" s="292"/>
      <c r="P840" s="110" t="s">
        <v>39</v>
      </c>
      <c r="Q840" s="111" t="s">
        <v>39</v>
      </c>
      <c r="R840" s="112" t="s">
        <v>39</v>
      </c>
      <c r="S840" s="112" t="s">
        <v>39</v>
      </c>
      <c r="T840" s="116" t="s">
        <v>39</v>
      </c>
      <c r="U840" s="110" t="s">
        <v>39</v>
      </c>
      <c r="V840" s="110" t="s">
        <v>39</v>
      </c>
      <c r="W840" s="110" t="s">
        <v>39</v>
      </c>
      <c r="X840" s="280" t="s">
        <v>39</v>
      </c>
      <c r="Y840" s="280" t="s">
        <v>39</v>
      </c>
      <c r="Z840" s="280" t="s">
        <v>39</v>
      </c>
      <c r="AA840" s="280" t="s">
        <v>39</v>
      </c>
      <c r="AB840" s="280" t="s">
        <v>39</v>
      </c>
      <c r="AC840" s="280" t="s">
        <v>39</v>
      </c>
      <c r="AD840" s="281" t="s">
        <v>39</v>
      </c>
      <c r="AE840" s="280" t="s">
        <v>2847</v>
      </c>
    </row>
    <row r="841" spans="1:31">
      <c r="A841" s="3" t="s">
        <v>39</v>
      </c>
      <c r="B841" s="3">
        <v>24</v>
      </c>
      <c r="C841" s="3">
        <v>10</v>
      </c>
      <c r="D841" s="290" t="s">
        <v>2515</v>
      </c>
      <c r="E841" s="333"/>
      <c r="F841" s="104" t="s">
        <v>39</v>
      </c>
      <c r="G841" s="105"/>
      <c r="H841" s="105"/>
      <c r="I841" s="105"/>
      <c r="J841" s="106"/>
      <c r="K841" s="448" t="s">
        <v>39</v>
      </c>
      <c r="L841" s="105" t="s">
        <v>39</v>
      </c>
      <c r="M841" s="109" t="s">
        <v>39</v>
      </c>
      <c r="N841" s="294"/>
      <c r="O841" s="292"/>
      <c r="P841" s="110" t="s">
        <v>39</v>
      </c>
      <c r="Q841" s="111" t="s">
        <v>39</v>
      </c>
      <c r="R841" s="112" t="s">
        <v>39</v>
      </c>
      <c r="S841" s="112" t="s">
        <v>39</v>
      </c>
      <c r="T841" s="116" t="s">
        <v>39</v>
      </c>
      <c r="U841" s="110" t="s">
        <v>39</v>
      </c>
      <c r="V841" s="110" t="s">
        <v>39</v>
      </c>
      <c r="W841" s="110" t="s">
        <v>39</v>
      </c>
      <c r="X841" s="280" t="s">
        <v>39</v>
      </c>
      <c r="Y841" s="280" t="s">
        <v>39</v>
      </c>
      <c r="Z841" s="280" t="s">
        <v>39</v>
      </c>
      <c r="AA841" s="280" t="s">
        <v>39</v>
      </c>
      <c r="AB841" s="280" t="s">
        <v>39</v>
      </c>
      <c r="AC841" s="280" t="s">
        <v>39</v>
      </c>
      <c r="AD841" s="281" t="s">
        <v>39</v>
      </c>
      <c r="AE841" s="280" t="s">
        <v>2847</v>
      </c>
    </row>
    <row r="842" spans="1:31">
      <c r="A842" s="3" t="s">
        <v>39</v>
      </c>
      <c r="B842" s="3">
        <v>25</v>
      </c>
      <c r="C842" s="3">
        <v>10</v>
      </c>
      <c r="D842" s="290" t="s">
        <v>2516</v>
      </c>
      <c r="E842" s="309"/>
      <c r="F842" s="104" t="s">
        <v>39</v>
      </c>
      <c r="G842" s="105"/>
      <c r="H842" s="105"/>
      <c r="I842" s="105"/>
      <c r="J842" s="106"/>
      <c r="K842" s="448" t="s">
        <v>39</v>
      </c>
      <c r="L842" s="105" t="s">
        <v>39</v>
      </c>
      <c r="M842" s="109" t="s">
        <v>39</v>
      </c>
      <c r="N842" s="294"/>
      <c r="O842" s="292"/>
      <c r="P842" s="110" t="s">
        <v>39</v>
      </c>
      <c r="Q842" s="111" t="s">
        <v>39</v>
      </c>
      <c r="R842" s="112" t="s">
        <v>39</v>
      </c>
      <c r="S842" s="112" t="s">
        <v>39</v>
      </c>
      <c r="T842" s="116" t="s">
        <v>39</v>
      </c>
      <c r="U842" s="110" t="s">
        <v>39</v>
      </c>
      <c r="V842" s="110" t="s">
        <v>39</v>
      </c>
      <c r="W842" s="110" t="s">
        <v>39</v>
      </c>
      <c r="X842" s="280" t="s">
        <v>39</v>
      </c>
      <c r="Y842" s="280" t="s">
        <v>39</v>
      </c>
      <c r="Z842" s="280" t="s">
        <v>39</v>
      </c>
      <c r="AA842" s="280" t="s">
        <v>39</v>
      </c>
      <c r="AB842" s="280" t="s">
        <v>39</v>
      </c>
      <c r="AC842" s="280" t="s">
        <v>39</v>
      </c>
      <c r="AD842" s="281" t="s">
        <v>39</v>
      </c>
      <c r="AE842" s="280" t="s">
        <v>2847</v>
      </c>
    </row>
    <row r="843" spans="1:31">
      <c r="A843" s="3" t="s">
        <v>39</v>
      </c>
      <c r="B843" s="3">
        <v>26</v>
      </c>
      <c r="C843" s="3">
        <v>10</v>
      </c>
      <c r="D843" s="290" t="s">
        <v>2518</v>
      </c>
      <c r="E843" s="574"/>
      <c r="F843" s="104" t="s">
        <v>39</v>
      </c>
      <c r="G843" s="105"/>
      <c r="H843" s="105"/>
      <c r="I843" s="105"/>
      <c r="J843" s="106"/>
      <c r="K843" s="448" t="s">
        <v>39</v>
      </c>
      <c r="L843" s="105" t="s">
        <v>39</v>
      </c>
      <c r="M843" s="109" t="s">
        <v>39</v>
      </c>
      <c r="N843" s="294"/>
      <c r="O843" s="292"/>
      <c r="P843" s="110" t="s">
        <v>39</v>
      </c>
      <c r="Q843" s="111" t="s">
        <v>39</v>
      </c>
      <c r="R843" s="112" t="s">
        <v>39</v>
      </c>
      <c r="S843" s="112" t="s">
        <v>39</v>
      </c>
      <c r="T843" s="116" t="s">
        <v>39</v>
      </c>
      <c r="U843" s="110" t="s">
        <v>39</v>
      </c>
      <c r="V843" s="110" t="s">
        <v>39</v>
      </c>
      <c r="W843" s="110" t="s">
        <v>39</v>
      </c>
      <c r="X843" s="280" t="s">
        <v>39</v>
      </c>
      <c r="Y843" s="280" t="s">
        <v>39</v>
      </c>
      <c r="Z843" s="280" t="s">
        <v>39</v>
      </c>
      <c r="AA843" s="280" t="s">
        <v>39</v>
      </c>
      <c r="AB843" s="280" t="s">
        <v>39</v>
      </c>
      <c r="AC843" s="280" t="s">
        <v>39</v>
      </c>
      <c r="AD843" s="281" t="s">
        <v>39</v>
      </c>
      <c r="AE843" s="280" t="s">
        <v>2847</v>
      </c>
    </row>
    <row r="844" spans="1:31">
      <c r="A844" s="3" t="s">
        <v>39</v>
      </c>
      <c r="B844" s="3">
        <v>27</v>
      </c>
      <c r="C844" s="3">
        <v>10</v>
      </c>
      <c r="D844" s="290" t="s">
        <v>2519</v>
      </c>
      <c r="E844" s="461"/>
      <c r="F844" s="104" t="s">
        <v>39</v>
      </c>
      <c r="G844" s="105"/>
      <c r="H844" s="105"/>
      <c r="I844" s="105"/>
      <c r="J844" s="106"/>
      <c r="K844" s="448" t="s">
        <v>39</v>
      </c>
      <c r="L844" s="105" t="s">
        <v>39</v>
      </c>
      <c r="M844" s="109" t="s">
        <v>39</v>
      </c>
      <c r="N844" s="294"/>
      <c r="O844" s="292"/>
      <c r="P844" s="110" t="s">
        <v>39</v>
      </c>
      <c r="Q844" s="111" t="s">
        <v>39</v>
      </c>
      <c r="R844" s="112" t="s">
        <v>39</v>
      </c>
      <c r="S844" s="112" t="s">
        <v>39</v>
      </c>
      <c r="T844" s="116" t="s">
        <v>39</v>
      </c>
      <c r="U844" s="110" t="s">
        <v>39</v>
      </c>
      <c r="V844" s="110" t="s">
        <v>39</v>
      </c>
      <c r="W844" s="110" t="s">
        <v>39</v>
      </c>
      <c r="X844" s="280" t="s">
        <v>39</v>
      </c>
      <c r="Y844" s="280" t="s">
        <v>39</v>
      </c>
      <c r="Z844" s="280" t="s">
        <v>39</v>
      </c>
      <c r="AA844" s="280" t="s">
        <v>39</v>
      </c>
      <c r="AB844" s="280" t="s">
        <v>39</v>
      </c>
      <c r="AC844" s="280" t="s">
        <v>39</v>
      </c>
      <c r="AD844" s="281" t="s">
        <v>39</v>
      </c>
      <c r="AE844" s="280" t="s">
        <v>2847</v>
      </c>
    </row>
    <row r="845" spans="1:31">
      <c r="A845" s="3" t="s">
        <v>39</v>
      </c>
      <c r="B845" s="3">
        <v>28</v>
      </c>
      <c r="C845" s="3">
        <v>10</v>
      </c>
      <c r="D845" s="290" t="s">
        <v>2521</v>
      </c>
      <c r="E845" s="291"/>
      <c r="F845" s="104" t="s">
        <v>39</v>
      </c>
      <c r="G845" s="105"/>
      <c r="H845" s="105"/>
      <c r="I845" s="105"/>
      <c r="J845" s="106"/>
      <c r="K845" s="448" t="s">
        <v>39</v>
      </c>
      <c r="L845" s="105" t="s">
        <v>39</v>
      </c>
      <c r="M845" s="109" t="s">
        <v>39</v>
      </c>
      <c r="N845" s="294"/>
      <c r="O845" s="460"/>
      <c r="P845" s="110" t="s">
        <v>39</v>
      </c>
      <c r="Q845" s="111" t="s">
        <v>39</v>
      </c>
      <c r="R845" s="112" t="s">
        <v>39</v>
      </c>
      <c r="S845" s="112" t="s">
        <v>39</v>
      </c>
      <c r="T845" s="116" t="s">
        <v>39</v>
      </c>
      <c r="U845" s="110" t="s">
        <v>39</v>
      </c>
      <c r="V845" s="110" t="s">
        <v>39</v>
      </c>
      <c r="W845" s="110" t="s">
        <v>39</v>
      </c>
      <c r="X845" s="280" t="s">
        <v>39</v>
      </c>
      <c r="Y845" s="280" t="s">
        <v>39</v>
      </c>
      <c r="Z845" s="280" t="s">
        <v>39</v>
      </c>
      <c r="AA845" s="280" t="s">
        <v>39</v>
      </c>
      <c r="AB845" s="280" t="s">
        <v>39</v>
      </c>
      <c r="AC845" s="280" t="s">
        <v>39</v>
      </c>
      <c r="AD845" s="281" t="s">
        <v>39</v>
      </c>
      <c r="AE845" s="280" t="s">
        <v>2847</v>
      </c>
    </row>
    <row r="846" spans="1:31">
      <c r="A846" s="3" t="s">
        <v>39</v>
      </c>
      <c r="B846" s="3">
        <v>29</v>
      </c>
      <c r="C846" s="3">
        <v>10</v>
      </c>
      <c r="D846" s="290" t="s">
        <v>2742</v>
      </c>
      <c r="E846" s="459"/>
      <c r="F846" s="104" t="s">
        <v>39</v>
      </c>
      <c r="G846" s="105"/>
      <c r="H846" s="105"/>
      <c r="I846" s="105"/>
      <c r="J846" s="106"/>
      <c r="K846" s="448" t="s">
        <v>39</v>
      </c>
      <c r="L846" s="105" t="s">
        <v>39</v>
      </c>
      <c r="M846" s="109" t="s">
        <v>39</v>
      </c>
      <c r="N846" s="343"/>
      <c r="O846" s="105"/>
      <c r="P846" s="110" t="s">
        <v>39</v>
      </c>
      <c r="Q846" s="111" t="s">
        <v>39</v>
      </c>
      <c r="R846" s="112" t="s">
        <v>39</v>
      </c>
      <c r="S846" s="112" t="s">
        <v>39</v>
      </c>
      <c r="T846" s="116" t="s">
        <v>39</v>
      </c>
      <c r="U846" s="110" t="s">
        <v>39</v>
      </c>
      <c r="V846" s="110" t="s">
        <v>39</v>
      </c>
      <c r="W846" s="110" t="s">
        <v>39</v>
      </c>
      <c r="X846" s="280" t="s">
        <v>39</v>
      </c>
      <c r="Y846" s="280" t="s">
        <v>39</v>
      </c>
      <c r="Z846" s="280" t="s">
        <v>39</v>
      </c>
      <c r="AA846" s="280" t="s">
        <v>39</v>
      </c>
      <c r="AB846" s="280" t="s">
        <v>39</v>
      </c>
      <c r="AC846" s="280" t="s">
        <v>39</v>
      </c>
      <c r="AD846" s="281" t="s">
        <v>39</v>
      </c>
      <c r="AE846" s="280" t="s">
        <v>2847</v>
      </c>
    </row>
    <row r="847" spans="1:31">
      <c r="A847" s="3" t="s">
        <v>39</v>
      </c>
      <c r="B847" s="3">
        <v>30</v>
      </c>
      <c r="C847" s="3">
        <v>10</v>
      </c>
      <c r="D847" s="290" t="s">
        <v>541</v>
      </c>
      <c r="E847" s="446"/>
      <c r="F847" s="104" t="s">
        <v>39</v>
      </c>
      <c r="G847" s="105"/>
      <c r="H847" s="105"/>
      <c r="I847" s="105"/>
      <c r="J847" s="106"/>
      <c r="K847" s="448" t="s">
        <v>39</v>
      </c>
      <c r="L847" s="105" t="s">
        <v>39</v>
      </c>
      <c r="M847" s="109" t="s">
        <v>39</v>
      </c>
      <c r="N847" s="294"/>
      <c r="O847" s="292"/>
      <c r="P847" s="110" t="s">
        <v>39</v>
      </c>
      <c r="Q847" s="111" t="s">
        <v>39</v>
      </c>
      <c r="R847" s="112" t="s">
        <v>39</v>
      </c>
      <c r="S847" s="112" t="s">
        <v>39</v>
      </c>
      <c r="T847" s="116" t="s">
        <v>39</v>
      </c>
      <c r="U847" s="110" t="s">
        <v>39</v>
      </c>
      <c r="V847" s="110" t="s">
        <v>39</v>
      </c>
      <c r="W847" s="110" t="s">
        <v>39</v>
      </c>
      <c r="X847" s="280" t="s">
        <v>39</v>
      </c>
      <c r="Y847" s="280" t="s">
        <v>39</v>
      </c>
      <c r="Z847" s="280" t="s">
        <v>39</v>
      </c>
      <c r="AA847" s="280" t="s">
        <v>39</v>
      </c>
      <c r="AB847" s="280" t="s">
        <v>39</v>
      </c>
      <c r="AC847" s="280" t="s">
        <v>39</v>
      </c>
      <c r="AD847" s="281" t="s">
        <v>39</v>
      </c>
      <c r="AE847" s="280" t="s">
        <v>2847</v>
      </c>
    </row>
    <row r="848" spans="1:31">
      <c r="A848" s="3" t="s">
        <v>39</v>
      </c>
      <c r="B848" s="3">
        <v>31</v>
      </c>
      <c r="C848" s="3">
        <v>10</v>
      </c>
      <c r="D848" s="290" t="s">
        <v>201</v>
      </c>
      <c r="E848" s="459"/>
      <c r="F848" s="104" t="s">
        <v>39</v>
      </c>
      <c r="G848" s="105"/>
      <c r="H848" s="105"/>
      <c r="I848" s="105"/>
      <c r="J848" s="106"/>
      <c r="K848" s="448" t="s">
        <v>39</v>
      </c>
      <c r="L848" s="105" t="s">
        <v>39</v>
      </c>
      <c r="M848" s="109" t="s">
        <v>39</v>
      </c>
      <c r="N848" s="294"/>
      <c r="O848" s="478"/>
      <c r="P848" s="110" t="s">
        <v>39</v>
      </c>
      <c r="Q848" s="111" t="s">
        <v>39</v>
      </c>
      <c r="R848" s="112" t="s">
        <v>39</v>
      </c>
      <c r="S848" s="112" t="s">
        <v>39</v>
      </c>
      <c r="T848" s="116" t="s">
        <v>39</v>
      </c>
      <c r="U848" s="110" t="s">
        <v>39</v>
      </c>
      <c r="V848" s="110" t="s">
        <v>39</v>
      </c>
      <c r="W848" s="110" t="s">
        <v>39</v>
      </c>
      <c r="X848" s="280" t="s">
        <v>39</v>
      </c>
      <c r="Y848" s="280" t="s">
        <v>39</v>
      </c>
      <c r="Z848" s="280" t="s">
        <v>39</v>
      </c>
      <c r="AA848" s="280" t="s">
        <v>39</v>
      </c>
      <c r="AB848" s="280" t="s">
        <v>39</v>
      </c>
      <c r="AC848" s="280" t="s">
        <v>39</v>
      </c>
      <c r="AD848" s="281" t="s">
        <v>39</v>
      </c>
      <c r="AE848" s="280" t="s">
        <v>2847</v>
      </c>
    </row>
    <row r="849" spans="1:31">
      <c r="A849" s="3" t="s">
        <v>39</v>
      </c>
      <c r="B849" s="3">
        <v>32</v>
      </c>
      <c r="C849" s="3">
        <v>10</v>
      </c>
      <c r="D849" s="290" t="s">
        <v>266</v>
      </c>
      <c r="E849" s="461"/>
      <c r="F849" s="104" t="s">
        <v>39</v>
      </c>
      <c r="G849" s="105"/>
      <c r="H849" s="105"/>
      <c r="I849" s="105"/>
      <c r="J849" s="106"/>
      <c r="K849" s="448" t="s">
        <v>39</v>
      </c>
      <c r="L849" s="105" t="s">
        <v>39</v>
      </c>
      <c r="M849" s="109" t="s">
        <v>39</v>
      </c>
      <c r="N849" s="294"/>
      <c r="O849" s="292"/>
      <c r="P849" s="110" t="s">
        <v>39</v>
      </c>
      <c r="Q849" s="111" t="s">
        <v>39</v>
      </c>
      <c r="R849" s="112" t="s">
        <v>39</v>
      </c>
      <c r="S849" s="112" t="s">
        <v>39</v>
      </c>
      <c r="T849" s="116" t="s">
        <v>39</v>
      </c>
      <c r="U849" s="110" t="s">
        <v>39</v>
      </c>
      <c r="V849" s="110" t="s">
        <v>39</v>
      </c>
      <c r="W849" s="110" t="s">
        <v>39</v>
      </c>
      <c r="X849" s="280" t="s">
        <v>39</v>
      </c>
      <c r="Y849" s="280" t="s">
        <v>39</v>
      </c>
      <c r="Z849" s="280" t="s">
        <v>39</v>
      </c>
      <c r="AA849" s="280" t="s">
        <v>39</v>
      </c>
      <c r="AB849" s="280" t="s">
        <v>39</v>
      </c>
      <c r="AC849" s="280" t="s">
        <v>39</v>
      </c>
      <c r="AD849" s="281" t="s">
        <v>39</v>
      </c>
      <c r="AE849" s="280" t="s">
        <v>2847</v>
      </c>
    </row>
    <row r="850" spans="1:31">
      <c r="A850" s="3" t="s">
        <v>39</v>
      </c>
      <c r="B850" s="3">
        <v>33</v>
      </c>
      <c r="C850" s="3">
        <v>10</v>
      </c>
      <c r="D850" s="290" t="s">
        <v>757</v>
      </c>
      <c r="E850" s="291"/>
      <c r="F850" s="104" t="s">
        <v>39</v>
      </c>
      <c r="G850" s="105"/>
      <c r="H850" s="105"/>
      <c r="I850" s="105"/>
      <c r="J850" s="106"/>
      <c r="K850" s="448" t="s">
        <v>39</v>
      </c>
      <c r="L850" s="105" t="s">
        <v>39</v>
      </c>
      <c r="M850" s="109" t="s">
        <v>39</v>
      </c>
      <c r="N850" s="343"/>
      <c r="O850" s="105"/>
      <c r="P850" s="110" t="s">
        <v>39</v>
      </c>
      <c r="Q850" s="111" t="s">
        <v>39</v>
      </c>
      <c r="R850" s="112" t="s">
        <v>39</v>
      </c>
      <c r="S850" s="112" t="s">
        <v>39</v>
      </c>
      <c r="T850" s="116" t="s">
        <v>39</v>
      </c>
      <c r="U850" s="110" t="s">
        <v>39</v>
      </c>
      <c r="V850" s="110" t="s">
        <v>39</v>
      </c>
      <c r="W850" s="110" t="s">
        <v>39</v>
      </c>
      <c r="X850" s="280" t="s">
        <v>39</v>
      </c>
      <c r="Y850" s="280" t="s">
        <v>39</v>
      </c>
      <c r="Z850" s="280" t="s">
        <v>39</v>
      </c>
      <c r="AA850" s="280" t="s">
        <v>39</v>
      </c>
      <c r="AB850" s="280" t="s">
        <v>39</v>
      </c>
      <c r="AC850" s="280" t="s">
        <v>39</v>
      </c>
      <c r="AD850" s="281" t="s">
        <v>39</v>
      </c>
      <c r="AE850" s="280" t="s">
        <v>2847</v>
      </c>
    </row>
    <row r="851" spans="1:31">
      <c r="A851" s="3" t="s">
        <v>39</v>
      </c>
      <c r="B851" s="3">
        <v>34</v>
      </c>
      <c r="C851" s="3">
        <v>10</v>
      </c>
      <c r="D851" s="290" t="s">
        <v>718</v>
      </c>
      <c r="E851" s="303"/>
      <c r="F851" s="104" t="s">
        <v>39</v>
      </c>
      <c r="G851" s="105"/>
      <c r="H851" s="105"/>
      <c r="I851" s="105"/>
      <c r="J851" s="106"/>
      <c r="K851" s="448" t="s">
        <v>39</v>
      </c>
      <c r="L851" s="105" t="s">
        <v>39</v>
      </c>
      <c r="M851" s="109" t="s">
        <v>39</v>
      </c>
      <c r="N851" s="343"/>
      <c r="O851" s="292"/>
      <c r="P851" s="110" t="s">
        <v>39</v>
      </c>
      <c r="Q851" s="111" t="s">
        <v>39</v>
      </c>
      <c r="R851" s="112" t="s">
        <v>39</v>
      </c>
      <c r="S851" s="112" t="s">
        <v>39</v>
      </c>
      <c r="T851" s="116" t="s">
        <v>39</v>
      </c>
      <c r="U851" s="110" t="s">
        <v>39</v>
      </c>
      <c r="V851" s="110" t="s">
        <v>39</v>
      </c>
      <c r="W851" s="110" t="s">
        <v>39</v>
      </c>
      <c r="X851" s="280" t="s">
        <v>39</v>
      </c>
      <c r="Y851" s="280" t="s">
        <v>39</v>
      </c>
      <c r="Z851" s="280" t="s">
        <v>39</v>
      </c>
      <c r="AA851" s="280" t="s">
        <v>39</v>
      </c>
      <c r="AB851" s="280" t="s">
        <v>39</v>
      </c>
      <c r="AC851" s="280" t="s">
        <v>39</v>
      </c>
      <c r="AD851" s="281" t="s">
        <v>39</v>
      </c>
      <c r="AE851" s="280" t="s">
        <v>2847</v>
      </c>
    </row>
    <row r="852" spans="1:31">
      <c r="A852" s="3" t="s">
        <v>39</v>
      </c>
      <c r="B852" s="3">
        <v>35</v>
      </c>
      <c r="C852" s="3">
        <v>10</v>
      </c>
      <c r="D852" s="290" t="s">
        <v>2826</v>
      </c>
      <c r="E852" s="303"/>
      <c r="F852" s="104" t="s">
        <v>39</v>
      </c>
      <c r="G852" s="105"/>
      <c r="H852" s="105"/>
      <c r="I852" s="105"/>
      <c r="J852" s="106"/>
      <c r="K852" s="448" t="s">
        <v>39</v>
      </c>
      <c r="L852" s="105" t="s">
        <v>39</v>
      </c>
      <c r="M852" s="109" t="s">
        <v>39</v>
      </c>
      <c r="N852" s="343"/>
      <c r="O852" s="292"/>
      <c r="P852" s="110" t="s">
        <v>39</v>
      </c>
      <c r="Q852" s="111" t="s">
        <v>39</v>
      </c>
      <c r="R852" s="112" t="s">
        <v>39</v>
      </c>
      <c r="S852" s="112" t="s">
        <v>39</v>
      </c>
      <c r="T852" s="116" t="s">
        <v>39</v>
      </c>
      <c r="U852" s="110" t="s">
        <v>39</v>
      </c>
      <c r="V852" s="110" t="s">
        <v>39</v>
      </c>
      <c r="W852" s="110" t="s">
        <v>39</v>
      </c>
      <c r="X852" s="280" t="s">
        <v>39</v>
      </c>
      <c r="Y852" s="280" t="s">
        <v>39</v>
      </c>
      <c r="Z852" s="280" t="s">
        <v>39</v>
      </c>
      <c r="AA852" s="280" t="s">
        <v>39</v>
      </c>
      <c r="AB852" s="280" t="s">
        <v>39</v>
      </c>
      <c r="AC852" s="280" t="s">
        <v>39</v>
      </c>
      <c r="AD852" s="281" t="s">
        <v>39</v>
      </c>
      <c r="AE852" s="280" t="s">
        <v>2847</v>
      </c>
    </row>
    <row r="853" spans="1:31">
      <c r="A853" s="3" t="s">
        <v>39</v>
      </c>
      <c r="B853" s="3">
        <v>36</v>
      </c>
      <c r="C853" s="3">
        <v>10</v>
      </c>
      <c r="D853" s="290" t="s">
        <v>237</v>
      </c>
      <c r="E853" s="303"/>
      <c r="F853" s="104" t="s">
        <v>39</v>
      </c>
      <c r="G853" s="105"/>
      <c r="H853" s="105"/>
      <c r="I853" s="105"/>
      <c r="J853" s="106"/>
      <c r="K853" s="448" t="s">
        <v>39</v>
      </c>
      <c r="L853" s="105" t="s">
        <v>39</v>
      </c>
      <c r="M853" s="109" t="s">
        <v>39</v>
      </c>
      <c r="N853" s="343"/>
      <c r="O853" s="460"/>
      <c r="P853" s="110" t="s">
        <v>39</v>
      </c>
      <c r="Q853" s="111" t="s">
        <v>39</v>
      </c>
      <c r="R853" s="112" t="s">
        <v>39</v>
      </c>
      <c r="S853" s="112" t="s">
        <v>39</v>
      </c>
      <c r="T853" s="116" t="s">
        <v>39</v>
      </c>
      <c r="U853" s="110" t="s">
        <v>39</v>
      </c>
      <c r="V853" s="110" t="s">
        <v>39</v>
      </c>
      <c r="W853" s="110" t="s">
        <v>39</v>
      </c>
      <c r="X853" s="280" t="s">
        <v>39</v>
      </c>
      <c r="Y853" s="280" t="s">
        <v>39</v>
      </c>
      <c r="Z853" s="280" t="s">
        <v>39</v>
      </c>
      <c r="AA853" s="280" t="s">
        <v>39</v>
      </c>
      <c r="AB853" s="280" t="s">
        <v>39</v>
      </c>
      <c r="AC853" s="280" t="s">
        <v>39</v>
      </c>
      <c r="AD853" s="281" t="s">
        <v>39</v>
      </c>
      <c r="AE853" s="280" t="s">
        <v>2847</v>
      </c>
    </row>
    <row r="854" spans="1:31">
      <c r="A854" s="3" t="s">
        <v>39</v>
      </c>
      <c r="B854" s="3">
        <v>37</v>
      </c>
      <c r="C854" s="3">
        <v>10</v>
      </c>
      <c r="D854" s="290" t="s">
        <v>714</v>
      </c>
      <c r="E854" s="303"/>
      <c r="F854" s="104" t="s">
        <v>39</v>
      </c>
      <c r="G854" s="105"/>
      <c r="H854" s="105"/>
      <c r="I854" s="105"/>
      <c r="J854" s="106"/>
      <c r="K854" s="448" t="s">
        <v>39</v>
      </c>
      <c r="L854" s="105" t="s">
        <v>39</v>
      </c>
      <c r="M854" s="109" t="s">
        <v>39</v>
      </c>
      <c r="N854" s="343"/>
      <c r="O854" s="292"/>
      <c r="P854" s="110" t="s">
        <v>39</v>
      </c>
      <c r="Q854" s="111" t="s">
        <v>39</v>
      </c>
      <c r="R854" s="112" t="s">
        <v>39</v>
      </c>
      <c r="S854" s="112" t="s">
        <v>39</v>
      </c>
      <c r="T854" s="116" t="s">
        <v>39</v>
      </c>
      <c r="U854" s="110" t="s">
        <v>39</v>
      </c>
      <c r="V854" s="110" t="s">
        <v>39</v>
      </c>
      <c r="W854" s="110" t="s">
        <v>39</v>
      </c>
      <c r="X854" s="280" t="s">
        <v>39</v>
      </c>
      <c r="Y854" s="280" t="s">
        <v>39</v>
      </c>
      <c r="Z854" s="280" t="s">
        <v>39</v>
      </c>
      <c r="AA854" s="280" t="s">
        <v>39</v>
      </c>
      <c r="AB854" s="280" t="s">
        <v>39</v>
      </c>
      <c r="AC854" s="280" t="s">
        <v>39</v>
      </c>
      <c r="AD854" s="281" t="s">
        <v>39</v>
      </c>
      <c r="AE854" s="280" t="s">
        <v>2847</v>
      </c>
    </row>
    <row r="855" spans="1:31">
      <c r="A855" s="3" t="s">
        <v>39</v>
      </c>
      <c r="B855" s="3">
        <v>38</v>
      </c>
      <c r="C855" s="3">
        <v>10</v>
      </c>
      <c r="D855" s="290" t="s">
        <v>2815</v>
      </c>
      <c r="E855" s="335"/>
      <c r="F855" s="104" t="s">
        <v>39</v>
      </c>
      <c r="G855" s="105"/>
      <c r="H855" s="105"/>
      <c r="I855" s="105"/>
      <c r="J855" s="106"/>
      <c r="K855" s="448" t="s">
        <v>39</v>
      </c>
      <c r="L855" s="105" t="s">
        <v>39</v>
      </c>
      <c r="M855" s="109" t="s">
        <v>39</v>
      </c>
      <c r="N855" s="343"/>
      <c r="O855" s="292"/>
      <c r="P855" s="110" t="s">
        <v>39</v>
      </c>
      <c r="Q855" s="111" t="s">
        <v>39</v>
      </c>
      <c r="R855" s="112" t="s">
        <v>39</v>
      </c>
      <c r="S855" s="112" t="s">
        <v>39</v>
      </c>
      <c r="T855" s="116" t="s">
        <v>39</v>
      </c>
      <c r="U855" s="110" t="s">
        <v>39</v>
      </c>
      <c r="V855" s="110" t="s">
        <v>39</v>
      </c>
      <c r="W855" s="110" t="s">
        <v>39</v>
      </c>
      <c r="X855" s="280" t="s">
        <v>39</v>
      </c>
      <c r="Y855" s="280" t="s">
        <v>39</v>
      </c>
      <c r="Z855" s="280" t="s">
        <v>39</v>
      </c>
      <c r="AA855" s="280" t="s">
        <v>39</v>
      </c>
      <c r="AB855" s="280" t="s">
        <v>39</v>
      </c>
      <c r="AC855" s="280" t="s">
        <v>39</v>
      </c>
      <c r="AD855" s="281" t="s">
        <v>39</v>
      </c>
      <c r="AE855" s="280" t="s">
        <v>2847</v>
      </c>
    </row>
    <row r="856" spans="1:31">
      <c r="A856" s="3" t="s">
        <v>39</v>
      </c>
      <c r="B856" s="3">
        <v>39</v>
      </c>
      <c r="C856" s="3">
        <v>10</v>
      </c>
      <c r="D856" s="290" t="s">
        <v>2540</v>
      </c>
      <c r="E856" s="291"/>
      <c r="F856" s="104" t="s">
        <v>39</v>
      </c>
      <c r="G856" s="105"/>
      <c r="H856" s="105"/>
      <c r="I856" s="105"/>
      <c r="J856" s="106"/>
      <c r="K856" s="448" t="s">
        <v>39</v>
      </c>
      <c r="L856" s="105" t="s">
        <v>39</v>
      </c>
      <c r="M856" s="109" t="s">
        <v>39</v>
      </c>
      <c r="N856" s="343" t="s">
        <v>2804</v>
      </c>
      <c r="O856" s="292"/>
      <c r="P856" s="110" t="s">
        <v>39</v>
      </c>
      <c r="Q856" s="111" t="s">
        <v>39</v>
      </c>
      <c r="R856" s="112" t="s">
        <v>39</v>
      </c>
      <c r="S856" s="112" t="s">
        <v>39</v>
      </c>
      <c r="T856" s="116" t="s">
        <v>39</v>
      </c>
      <c r="U856" s="110" t="s">
        <v>39</v>
      </c>
      <c r="V856" s="110" t="s">
        <v>39</v>
      </c>
      <c r="W856" s="110" t="s">
        <v>39</v>
      </c>
      <c r="X856" s="280" t="s">
        <v>39</v>
      </c>
      <c r="Y856" s="280" t="s">
        <v>39</v>
      </c>
      <c r="Z856" s="280" t="s">
        <v>39</v>
      </c>
      <c r="AA856" s="280" t="s">
        <v>39</v>
      </c>
      <c r="AB856" s="280" t="s">
        <v>39</v>
      </c>
      <c r="AC856" s="280" t="s">
        <v>39</v>
      </c>
      <c r="AD856" s="281" t="s">
        <v>39</v>
      </c>
      <c r="AE856" s="280" t="s">
        <v>2847</v>
      </c>
    </row>
    <row r="857" spans="1:31">
      <c r="A857" s="3" t="s">
        <v>39</v>
      </c>
      <c r="B857" s="3">
        <v>40</v>
      </c>
      <c r="C857" s="3">
        <v>10</v>
      </c>
      <c r="D857" s="290" t="s">
        <v>2543</v>
      </c>
      <c r="E857" s="486"/>
      <c r="F857" s="104" t="s">
        <v>39</v>
      </c>
      <c r="G857" s="105"/>
      <c r="H857" s="105"/>
      <c r="I857" s="105"/>
      <c r="J857" s="106"/>
      <c r="K857" s="448" t="s">
        <v>39</v>
      </c>
      <c r="L857" s="105" t="s">
        <v>39</v>
      </c>
      <c r="M857" s="109" t="s">
        <v>39</v>
      </c>
      <c r="N857" s="294"/>
      <c r="O857" s="495"/>
      <c r="P857" s="110" t="s">
        <v>39</v>
      </c>
      <c r="Q857" s="111" t="s">
        <v>39</v>
      </c>
      <c r="R857" s="112" t="s">
        <v>39</v>
      </c>
      <c r="S857" s="112" t="s">
        <v>39</v>
      </c>
      <c r="T857" s="116" t="s">
        <v>39</v>
      </c>
      <c r="U857" s="110" t="s">
        <v>39</v>
      </c>
      <c r="V857" s="110" t="s">
        <v>39</v>
      </c>
      <c r="W857" s="110" t="s">
        <v>39</v>
      </c>
      <c r="X857" s="280" t="s">
        <v>39</v>
      </c>
      <c r="Y857" s="280" t="s">
        <v>39</v>
      </c>
      <c r="Z857" s="280" t="s">
        <v>39</v>
      </c>
      <c r="AA857" s="280" t="s">
        <v>39</v>
      </c>
      <c r="AB857" s="280" t="s">
        <v>39</v>
      </c>
      <c r="AC857" s="280" t="s">
        <v>39</v>
      </c>
      <c r="AD857" s="281" t="s">
        <v>39</v>
      </c>
      <c r="AE857" s="280" t="s">
        <v>2847</v>
      </c>
    </row>
    <row r="858" spans="1:31">
      <c r="A858" s="3" t="s">
        <v>39</v>
      </c>
      <c r="B858" s="3">
        <v>41</v>
      </c>
      <c r="C858" s="3">
        <v>10</v>
      </c>
      <c r="D858" s="290" t="s">
        <v>2549</v>
      </c>
      <c r="E858" s="352"/>
      <c r="F858" s="104" t="s">
        <v>39</v>
      </c>
      <c r="G858" s="105"/>
      <c r="H858" s="105"/>
      <c r="I858" s="105"/>
      <c r="J858" s="106"/>
      <c r="K858" s="448" t="s">
        <v>39</v>
      </c>
      <c r="L858" s="105" t="s">
        <v>39</v>
      </c>
      <c r="M858" s="109" t="s">
        <v>39</v>
      </c>
      <c r="N858" s="294"/>
      <c r="O858" s="292"/>
      <c r="P858" s="110" t="s">
        <v>39</v>
      </c>
      <c r="Q858" s="111" t="s">
        <v>39</v>
      </c>
      <c r="R858" s="112" t="s">
        <v>39</v>
      </c>
      <c r="S858" s="112" t="s">
        <v>39</v>
      </c>
      <c r="T858" s="116" t="s">
        <v>39</v>
      </c>
      <c r="U858" s="110" t="s">
        <v>39</v>
      </c>
      <c r="V858" s="110" t="s">
        <v>39</v>
      </c>
      <c r="W858" s="110" t="s">
        <v>39</v>
      </c>
      <c r="X858" s="280" t="s">
        <v>39</v>
      </c>
      <c r="Y858" s="280" t="s">
        <v>39</v>
      </c>
      <c r="Z858" s="280" t="s">
        <v>39</v>
      </c>
      <c r="AA858" s="280" t="s">
        <v>39</v>
      </c>
      <c r="AB858" s="280" t="s">
        <v>39</v>
      </c>
      <c r="AC858" s="280" t="s">
        <v>39</v>
      </c>
      <c r="AD858" s="281" t="s">
        <v>39</v>
      </c>
      <c r="AE858" s="280" t="s">
        <v>2847</v>
      </c>
    </row>
    <row r="859" spans="1:31">
      <c r="A859" s="3" t="s">
        <v>39</v>
      </c>
      <c r="B859" s="3">
        <v>42</v>
      </c>
      <c r="C859" s="3">
        <v>10</v>
      </c>
      <c r="D859" s="290" t="s">
        <v>69</v>
      </c>
      <c r="E859" s="476"/>
      <c r="F859" s="104" t="s">
        <v>39</v>
      </c>
      <c r="G859" s="105"/>
      <c r="H859" s="105"/>
      <c r="I859" s="105"/>
      <c r="J859" s="106"/>
      <c r="K859" s="448" t="s">
        <v>39</v>
      </c>
      <c r="L859" s="105" t="s">
        <v>39</v>
      </c>
      <c r="M859" s="109" t="s">
        <v>39</v>
      </c>
      <c r="N859" s="294"/>
      <c r="O859" s="466"/>
      <c r="P859" s="110" t="s">
        <v>39</v>
      </c>
      <c r="Q859" s="111" t="s">
        <v>39</v>
      </c>
      <c r="R859" s="112" t="s">
        <v>39</v>
      </c>
      <c r="S859" s="112" t="s">
        <v>39</v>
      </c>
      <c r="T859" s="116" t="s">
        <v>39</v>
      </c>
      <c r="U859" s="110" t="s">
        <v>39</v>
      </c>
      <c r="V859" s="110" t="s">
        <v>39</v>
      </c>
      <c r="W859" s="110" t="s">
        <v>39</v>
      </c>
      <c r="X859" s="280" t="s">
        <v>39</v>
      </c>
      <c r="Y859" s="280" t="s">
        <v>39</v>
      </c>
      <c r="Z859" s="280" t="s">
        <v>39</v>
      </c>
      <c r="AA859" s="280" t="s">
        <v>39</v>
      </c>
      <c r="AB859" s="280" t="s">
        <v>39</v>
      </c>
      <c r="AC859" s="280" t="s">
        <v>39</v>
      </c>
      <c r="AD859" s="281" t="s">
        <v>39</v>
      </c>
      <c r="AE859" s="280" t="s">
        <v>2847</v>
      </c>
    </row>
    <row r="860" spans="1:31">
      <c r="A860" s="3" t="s">
        <v>39</v>
      </c>
      <c r="B860" s="3">
        <v>43</v>
      </c>
      <c r="C860" s="3">
        <v>10</v>
      </c>
      <c r="D860" s="290" t="s">
        <v>254</v>
      </c>
      <c r="E860" s="303"/>
      <c r="F860" s="104" t="s">
        <v>39</v>
      </c>
      <c r="G860" s="105"/>
      <c r="H860" s="105"/>
      <c r="I860" s="105"/>
      <c r="J860" s="106"/>
      <c r="K860" s="448" t="s">
        <v>39</v>
      </c>
      <c r="L860" s="105" t="s">
        <v>39</v>
      </c>
      <c r="M860" s="109" t="s">
        <v>39</v>
      </c>
      <c r="N860" s="294"/>
      <c r="O860" s="475"/>
      <c r="P860" s="110" t="s">
        <v>39</v>
      </c>
      <c r="Q860" s="111" t="s">
        <v>39</v>
      </c>
      <c r="R860" s="112" t="s">
        <v>39</v>
      </c>
      <c r="S860" s="112" t="s">
        <v>39</v>
      </c>
      <c r="T860" s="116" t="s">
        <v>39</v>
      </c>
      <c r="U860" s="110" t="s">
        <v>39</v>
      </c>
      <c r="V860" s="110" t="s">
        <v>39</v>
      </c>
      <c r="W860" s="110" t="s">
        <v>39</v>
      </c>
      <c r="X860" s="280" t="s">
        <v>39</v>
      </c>
      <c r="Y860" s="280" t="s">
        <v>39</v>
      </c>
      <c r="Z860" s="280" t="s">
        <v>39</v>
      </c>
      <c r="AA860" s="280" t="s">
        <v>39</v>
      </c>
      <c r="AB860" s="280" t="s">
        <v>39</v>
      </c>
      <c r="AC860" s="280" t="s">
        <v>39</v>
      </c>
      <c r="AD860" s="281" t="s">
        <v>39</v>
      </c>
      <c r="AE860" s="280" t="s">
        <v>2847</v>
      </c>
    </row>
    <row r="861" spans="1:31">
      <c r="A861" s="3" t="s">
        <v>39</v>
      </c>
      <c r="B861" s="3">
        <v>44</v>
      </c>
      <c r="C861" s="3">
        <v>10</v>
      </c>
      <c r="D861" s="290" t="s">
        <v>257</v>
      </c>
      <c r="E861" s="291"/>
      <c r="F861" s="104" t="s">
        <v>39</v>
      </c>
      <c r="G861" s="105"/>
      <c r="H861" s="105"/>
      <c r="I861" s="105"/>
      <c r="J861" s="106"/>
      <c r="K861" s="448" t="s">
        <v>39</v>
      </c>
      <c r="L861" s="105" t="s">
        <v>39</v>
      </c>
      <c r="M861" s="109" t="s">
        <v>39</v>
      </c>
      <c r="N861" s="294"/>
      <c r="O861" s="292"/>
      <c r="P861" s="110" t="s">
        <v>39</v>
      </c>
      <c r="Q861" s="111" t="s">
        <v>39</v>
      </c>
      <c r="R861" s="112" t="s">
        <v>39</v>
      </c>
      <c r="S861" s="112" t="s">
        <v>39</v>
      </c>
      <c r="T861" s="116" t="s">
        <v>39</v>
      </c>
      <c r="U861" s="110" t="s">
        <v>39</v>
      </c>
      <c r="V861" s="110" t="s">
        <v>39</v>
      </c>
      <c r="W861" s="110" t="s">
        <v>39</v>
      </c>
      <c r="X861" s="280" t="s">
        <v>39</v>
      </c>
      <c r="Y861" s="280" t="s">
        <v>39</v>
      </c>
      <c r="Z861" s="280" t="s">
        <v>39</v>
      </c>
      <c r="AA861" s="280" t="s">
        <v>39</v>
      </c>
      <c r="AB861" s="280" t="s">
        <v>39</v>
      </c>
      <c r="AC861" s="280" t="s">
        <v>39</v>
      </c>
      <c r="AD861" s="281" t="s">
        <v>39</v>
      </c>
      <c r="AE861" s="280" t="s">
        <v>2847</v>
      </c>
    </row>
    <row r="862" spans="1:31">
      <c r="A862" s="3" t="s">
        <v>39</v>
      </c>
      <c r="B862" s="3">
        <v>45</v>
      </c>
      <c r="C862" s="3">
        <v>10</v>
      </c>
      <c r="D862" s="290" t="s">
        <v>771</v>
      </c>
      <c r="E862" s="307"/>
      <c r="F862" s="104" t="s">
        <v>39</v>
      </c>
      <c r="G862" s="105"/>
      <c r="H862" s="105"/>
      <c r="I862" s="105"/>
      <c r="J862" s="106"/>
      <c r="K862" s="448" t="s">
        <v>39</v>
      </c>
      <c r="L862" s="105" t="s">
        <v>39</v>
      </c>
      <c r="M862" s="109" t="s">
        <v>39</v>
      </c>
      <c r="N862" s="343"/>
      <c r="O862" s="292"/>
      <c r="P862" s="110" t="s">
        <v>39</v>
      </c>
      <c r="Q862" s="111" t="s">
        <v>39</v>
      </c>
      <c r="R862" s="112" t="s">
        <v>39</v>
      </c>
      <c r="S862" s="112" t="s">
        <v>39</v>
      </c>
      <c r="T862" s="116" t="s">
        <v>39</v>
      </c>
      <c r="U862" s="110" t="s">
        <v>39</v>
      </c>
      <c r="V862" s="110" t="s">
        <v>39</v>
      </c>
      <c r="W862" s="110" t="s">
        <v>39</v>
      </c>
      <c r="X862" s="280" t="s">
        <v>39</v>
      </c>
      <c r="Y862" s="280" t="s">
        <v>39</v>
      </c>
      <c r="Z862" s="280" t="s">
        <v>39</v>
      </c>
      <c r="AA862" s="280" t="s">
        <v>39</v>
      </c>
      <c r="AB862" s="280" t="s">
        <v>39</v>
      </c>
      <c r="AC862" s="280" t="s">
        <v>39</v>
      </c>
      <c r="AD862" s="281" t="s">
        <v>39</v>
      </c>
      <c r="AE862" s="280" t="s">
        <v>2847</v>
      </c>
    </row>
    <row r="863" spans="1:31">
      <c r="A863" s="3" t="s">
        <v>39</v>
      </c>
      <c r="B863" s="3">
        <v>46</v>
      </c>
      <c r="C863" s="3">
        <v>10</v>
      </c>
      <c r="D863" s="290" t="s">
        <v>772</v>
      </c>
      <c r="E863" s="291"/>
      <c r="F863" s="104" t="s">
        <v>39</v>
      </c>
      <c r="G863" s="105"/>
      <c r="H863" s="105"/>
      <c r="I863" s="105"/>
      <c r="J863" s="106"/>
      <c r="K863" s="448" t="s">
        <v>39</v>
      </c>
      <c r="L863" s="105" t="s">
        <v>39</v>
      </c>
      <c r="M863" s="109" t="s">
        <v>39</v>
      </c>
      <c r="N863" s="294"/>
      <c r="O863" s="292"/>
      <c r="P863" s="110" t="s">
        <v>39</v>
      </c>
      <c r="Q863" s="111" t="s">
        <v>39</v>
      </c>
      <c r="R863" s="112" t="s">
        <v>39</v>
      </c>
      <c r="S863" s="112" t="s">
        <v>39</v>
      </c>
      <c r="T863" s="116" t="s">
        <v>39</v>
      </c>
      <c r="U863" s="110" t="s">
        <v>39</v>
      </c>
      <c r="V863" s="110" t="s">
        <v>39</v>
      </c>
      <c r="W863" s="110" t="s">
        <v>39</v>
      </c>
      <c r="X863" s="280" t="s">
        <v>39</v>
      </c>
      <c r="Y863" s="280" t="s">
        <v>39</v>
      </c>
      <c r="Z863" s="280" t="s">
        <v>39</v>
      </c>
      <c r="AA863" s="280" t="s">
        <v>39</v>
      </c>
      <c r="AB863" s="280" t="s">
        <v>39</v>
      </c>
      <c r="AC863" s="280" t="s">
        <v>39</v>
      </c>
      <c r="AD863" s="281" t="s">
        <v>39</v>
      </c>
      <c r="AE863" s="280" t="s">
        <v>2847</v>
      </c>
    </row>
    <row r="864" spans="1:31">
      <c r="A864" s="3" t="s">
        <v>39</v>
      </c>
      <c r="B864" s="3">
        <v>47</v>
      </c>
      <c r="C864" s="3">
        <v>10</v>
      </c>
      <c r="D864" s="290" t="s">
        <v>773</v>
      </c>
      <c r="E864" s="291"/>
      <c r="F864" s="104" t="s">
        <v>39</v>
      </c>
      <c r="G864" s="105"/>
      <c r="H864" s="105"/>
      <c r="I864" s="105"/>
      <c r="J864" s="106"/>
      <c r="K864" s="448" t="s">
        <v>39</v>
      </c>
      <c r="L864" s="105" t="s">
        <v>39</v>
      </c>
      <c r="M864" s="109" t="s">
        <v>39</v>
      </c>
      <c r="N864" s="343"/>
      <c r="O864" s="292"/>
      <c r="P864" s="110" t="s">
        <v>39</v>
      </c>
      <c r="Q864" s="111" t="s">
        <v>39</v>
      </c>
      <c r="R864" s="112" t="s">
        <v>39</v>
      </c>
      <c r="S864" s="112" t="s">
        <v>39</v>
      </c>
      <c r="T864" s="116" t="s">
        <v>39</v>
      </c>
      <c r="U864" s="110" t="s">
        <v>39</v>
      </c>
      <c r="V864" s="110" t="s">
        <v>39</v>
      </c>
      <c r="W864" s="110" t="s">
        <v>39</v>
      </c>
      <c r="X864" s="280" t="s">
        <v>39</v>
      </c>
      <c r="Y864" s="280" t="s">
        <v>39</v>
      </c>
      <c r="Z864" s="280" t="s">
        <v>39</v>
      </c>
      <c r="AA864" s="280" t="s">
        <v>39</v>
      </c>
      <c r="AB864" s="280" t="s">
        <v>39</v>
      </c>
      <c r="AC864" s="280" t="s">
        <v>39</v>
      </c>
      <c r="AD864" s="281" t="s">
        <v>39</v>
      </c>
      <c r="AE864" s="280" t="s">
        <v>2847</v>
      </c>
    </row>
    <row r="865" spans="1:31">
      <c r="A865" s="3" t="s">
        <v>39</v>
      </c>
      <c r="B865" s="3">
        <v>48</v>
      </c>
      <c r="C865" s="3">
        <v>10</v>
      </c>
      <c r="D865" s="290" t="s">
        <v>774</v>
      </c>
      <c r="E865" s="306"/>
      <c r="F865" s="104" t="s">
        <v>39</v>
      </c>
      <c r="G865" s="105"/>
      <c r="H865" s="105"/>
      <c r="I865" s="105"/>
      <c r="J865" s="106"/>
      <c r="K865" s="448" t="s">
        <v>39</v>
      </c>
      <c r="L865" s="105" t="s">
        <v>39</v>
      </c>
      <c r="M865" s="109" t="s">
        <v>39</v>
      </c>
      <c r="N865" s="343"/>
      <c r="O865" s="460"/>
      <c r="P865" s="110" t="s">
        <v>39</v>
      </c>
      <c r="Q865" s="111" t="s">
        <v>39</v>
      </c>
      <c r="R865" s="112" t="s">
        <v>39</v>
      </c>
      <c r="S865" s="112" t="s">
        <v>39</v>
      </c>
      <c r="T865" s="116" t="s">
        <v>39</v>
      </c>
      <c r="U865" s="110" t="s">
        <v>39</v>
      </c>
      <c r="V865" s="110" t="s">
        <v>39</v>
      </c>
      <c r="W865" s="110" t="s">
        <v>39</v>
      </c>
      <c r="X865" s="280" t="s">
        <v>39</v>
      </c>
      <c r="Y865" s="280" t="s">
        <v>39</v>
      </c>
      <c r="Z865" s="280" t="s">
        <v>39</v>
      </c>
      <c r="AA865" s="280" t="s">
        <v>39</v>
      </c>
      <c r="AB865" s="280" t="s">
        <v>39</v>
      </c>
      <c r="AC865" s="280" t="s">
        <v>39</v>
      </c>
      <c r="AD865" s="281" t="s">
        <v>39</v>
      </c>
      <c r="AE865" s="280" t="s">
        <v>2847</v>
      </c>
    </row>
    <row r="866" spans="1:31">
      <c r="A866" s="3" t="s">
        <v>39</v>
      </c>
      <c r="B866" s="3">
        <v>49</v>
      </c>
      <c r="C866" s="3">
        <v>10</v>
      </c>
      <c r="D866" s="290" t="s">
        <v>775</v>
      </c>
      <c r="E866" s="306"/>
      <c r="F866" s="104" t="s">
        <v>39</v>
      </c>
      <c r="G866" s="105"/>
      <c r="H866" s="105"/>
      <c r="I866" s="105"/>
      <c r="J866" s="106"/>
      <c r="K866" s="448" t="s">
        <v>39</v>
      </c>
      <c r="L866" s="105" t="s">
        <v>39</v>
      </c>
      <c r="M866" s="109" t="s">
        <v>39</v>
      </c>
      <c r="N866" s="343"/>
      <c r="O866" s="460"/>
      <c r="P866" s="110" t="s">
        <v>39</v>
      </c>
      <c r="Q866" s="111" t="s">
        <v>39</v>
      </c>
      <c r="R866" s="112" t="s">
        <v>39</v>
      </c>
      <c r="S866" s="112" t="s">
        <v>39</v>
      </c>
      <c r="T866" s="116" t="s">
        <v>39</v>
      </c>
      <c r="U866" s="110" t="s">
        <v>39</v>
      </c>
      <c r="V866" s="110" t="s">
        <v>39</v>
      </c>
      <c r="W866" s="110" t="s">
        <v>39</v>
      </c>
      <c r="X866" s="280" t="s">
        <v>39</v>
      </c>
      <c r="Y866" s="280" t="s">
        <v>39</v>
      </c>
      <c r="Z866" s="280" t="s">
        <v>39</v>
      </c>
      <c r="AA866" s="280" t="s">
        <v>39</v>
      </c>
      <c r="AB866" s="280" t="s">
        <v>39</v>
      </c>
      <c r="AC866" s="280" t="s">
        <v>39</v>
      </c>
      <c r="AD866" s="281" t="s">
        <v>39</v>
      </c>
      <c r="AE866" s="280" t="s">
        <v>2847</v>
      </c>
    </row>
    <row r="867" spans="1:31">
      <c r="A867" s="3" t="s">
        <v>39</v>
      </c>
      <c r="B867" s="3">
        <v>50</v>
      </c>
      <c r="C867" s="3">
        <v>10</v>
      </c>
      <c r="D867" s="290" t="s">
        <v>776</v>
      </c>
      <c r="E867" s="359"/>
      <c r="F867" s="104" t="s">
        <v>39</v>
      </c>
      <c r="G867" s="105"/>
      <c r="H867" s="105"/>
      <c r="I867" s="105"/>
      <c r="J867" s="106"/>
      <c r="K867" s="448" t="s">
        <v>39</v>
      </c>
      <c r="L867" s="105" t="s">
        <v>39</v>
      </c>
      <c r="M867" s="109" t="s">
        <v>39</v>
      </c>
      <c r="N867" s="343"/>
      <c r="O867" s="292"/>
      <c r="P867" s="110" t="s">
        <v>39</v>
      </c>
      <c r="Q867" s="111" t="s">
        <v>39</v>
      </c>
      <c r="R867" s="112" t="s">
        <v>39</v>
      </c>
      <c r="S867" s="112" t="s">
        <v>39</v>
      </c>
      <c r="T867" s="116" t="s">
        <v>39</v>
      </c>
      <c r="U867" s="110" t="s">
        <v>39</v>
      </c>
      <c r="V867" s="110" t="s">
        <v>39</v>
      </c>
      <c r="W867" s="110" t="s">
        <v>39</v>
      </c>
      <c r="X867" s="280" t="s">
        <v>39</v>
      </c>
      <c r="Y867" s="280" t="s">
        <v>39</v>
      </c>
      <c r="Z867" s="280" t="s">
        <v>39</v>
      </c>
      <c r="AA867" s="280" t="s">
        <v>39</v>
      </c>
      <c r="AB867" s="280" t="s">
        <v>39</v>
      </c>
      <c r="AC867" s="280" t="s">
        <v>39</v>
      </c>
      <c r="AD867" s="281" t="s">
        <v>39</v>
      </c>
      <c r="AE867" s="280" t="s">
        <v>2847</v>
      </c>
    </row>
    <row r="868" spans="1:31">
      <c r="A868" s="3" t="s">
        <v>39</v>
      </c>
      <c r="B868" s="3">
        <v>51</v>
      </c>
      <c r="C868" s="3">
        <v>10</v>
      </c>
      <c r="D868" s="290" t="s">
        <v>2555</v>
      </c>
      <c r="E868" s="474"/>
      <c r="F868" s="104" t="s">
        <v>39</v>
      </c>
      <c r="G868" s="105"/>
      <c r="H868" s="105"/>
      <c r="I868" s="105"/>
      <c r="J868" s="106"/>
      <c r="K868" s="448" t="s">
        <v>39</v>
      </c>
      <c r="L868" s="105" t="s">
        <v>39</v>
      </c>
      <c r="M868" s="109" t="s">
        <v>39</v>
      </c>
      <c r="N868" s="294"/>
      <c r="O868" s="475"/>
      <c r="P868" s="110" t="s">
        <v>39</v>
      </c>
      <c r="Q868" s="111" t="s">
        <v>39</v>
      </c>
      <c r="R868" s="112" t="s">
        <v>39</v>
      </c>
      <c r="S868" s="112" t="s">
        <v>39</v>
      </c>
      <c r="T868" s="116" t="s">
        <v>39</v>
      </c>
      <c r="U868" s="110" t="s">
        <v>39</v>
      </c>
      <c r="V868" s="110" t="s">
        <v>39</v>
      </c>
      <c r="W868" s="110" t="s">
        <v>39</v>
      </c>
      <c r="X868" s="280" t="s">
        <v>39</v>
      </c>
      <c r="Y868" s="280" t="s">
        <v>39</v>
      </c>
      <c r="Z868" s="280" t="s">
        <v>39</v>
      </c>
      <c r="AA868" s="280" t="s">
        <v>39</v>
      </c>
      <c r="AB868" s="280" t="s">
        <v>39</v>
      </c>
      <c r="AC868" s="280" t="s">
        <v>39</v>
      </c>
      <c r="AD868" s="281" t="s">
        <v>39</v>
      </c>
      <c r="AE868" s="280" t="s">
        <v>2847</v>
      </c>
    </row>
    <row r="869" spans="1:31">
      <c r="A869" s="3" t="s">
        <v>39</v>
      </c>
      <c r="B869" s="3">
        <v>52</v>
      </c>
      <c r="C869" s="3">
        <v>10</v>
      </c>
      <c r="D869" s="290" t="s">
        <v>2556</v>
      </c>
      <c r="E869" s="339"/>
      <c r="F869" s="104" t="s">
        <v>39</v>
      </c>
      <c r="G869" s="105"/>
      <c r="H869" s="105"/>
      <c r="I869" s="105"/>
      <c r="J869" s="106"/>
      <c r="K869" s="448" t="s">
        <v>39</v>
      </c>
      <c r="L869" s="105" t="s">
        <v>39</v>
      </c>
      <c r="M869" s="109" t="s">
        <v>39</v>
      </c>
      <c r="N869" s="294"/>
      <c r="O869" s="105"/>
      <c r="P869" s="110" t="s">
        <v>39</v>
      </c>
      <c r="Q869" s="111" t="s">
        <v>39</v>
      </c>
      <c r="R869" s="112" t="s">
        <v>39</v>
      </c>
      <c r="S869" s="112" t="s">
        <v>39</v>
      </c>
      <c r="T869" s="116" t="s">
        <v>39</v>
      </c>
      <c r="U869" s="110" t="s">
        <v>39</v>
      </c>
      <c r="V869" s="110" t="s">
        <v>39</v>
      </c>
      <c r="W869" s="110" t="s">
        <v>39</v>
      </c>
      <c r="X869" s="280" t="s">
        <v>39</v>
      </c>
      <c r="Y869" s="280" t="s">
        <v>39</v>
      </c>
      <c r="Z869" s="280" t="s">
        <v>39</v>
      </c>
      <c r="AA869" s="280" t="s">
        <v>39</v>
      </c>
      <c r="AB869" s="280" t="s">
        <v>39</v>
      </c>
      <c r="AC869" s="280" t="s">
        <v>39</v>
      </c>
      <c r="AD869" s="281" t="s">
        <v>39</v>
      </c>
      <c r="AE869" s="280" t="s">
        <v>2847</v>
      </c>
    </row>
    <row r="870" spans="1:31">
      <c r="A870" s="3" t="s">
        <v>39</v>
      </c>
      <c r="B870" s="3">
        <v>53</v>
      </c>
      <c r="C870" s="3">
        <v>10</v>
      </c>
      <c r="D870" s="290" t="s">
        <v>214</v>
      </c>
      <c r="E870" s="338"/>
      <c r="F870" s="104" t="s">
        <v>39</v>
      </c>
      <c r="G870" s="105"/>
      <c r="H870" s="105"/>
      <c r="I870" s="105"/>
      <c r="J870" s="106"/>
      <c r="K870" s="448" t="s">
        <v>39</v>
      </c>
      <c r="L870" s="105" t="s">
        <v>39</v>
      </c>
      <c r="M870" s="109" t="s">
        <v>39</v>
      </c>
      <c r="N870" s="294"/>
      <c r="O870" s="460"/>
      <c r="P870" s="110" t="s">
        <v>39</v>
      </c>
      <c r="Q870" s="111" t="s">
        <v>39</v>
      </c>
      <c r="R870" s="112" t="s">
        <v>39</v>
      </c>
      <c r="S870" s="112" t="s">
        <v>39</v>
      </c>
      <c r="T870" s="116" t="s">
        <v>39</v>
      </c>
      <c r="U870" s="110" t="s">
        <v>39</v>
      </c>
      <c r="V870" s="110" t="s">
        <v>39</v>
      </c>
      <c r="W870" s="110" t="s">
        <v>39</v>
      </c>
      <c r="X870" s="280" t="s">
        <v>39</v>
      </c>
      <c r="Y870" s="280" t="s">
        <v>39</v>
      </c>
      <c r="Z870" s="280" t="s">
        <v>39</v>
      </c>
      <c r="AA870" s="280" t="s">
        <v>39</v>
      </c>
      <c r="AB870" s="280" t="s">
        <v>39</v>
      </c>
      <c r="AC870" s="280" t="s">
        <v>39</v>
      </c>
      <c r="AD870" s="281" t="s">
        <v>39</v>
      </c>
      <c r="AE870" s="280" t="s">
        <v>2847</v>
      </c>
    </row>
    <row r="871" spans="1:31">
      <c r="A871" s="3" t="s">
        <v>39</v>
      </c>
      <c r="B871" s="3">
        <v>54</v>
      </c>
      <c r="C871" s="3">
        <v>10</v>
      </c>
      <c r="D871" s="290" t="s">
        <v>2557</v>
      </c>
      <c r="E871" s="313"/>
      <c r="F871" s="104" t="s">
        <v>39</v>
      </c>
      <c r="G871" s="105"/>
      <c r="H871" s="105"/>
      <c r="I871" s="105"/>
      <c r="J871" s="106"/>
      <c r="K871" s="448" t="s">
        <v>39</v>
      </c>
      <c r="L871" s="105" t="s">
        <v>39</v>
      </c>
      <c r="M871" s="109" t="s">
        <v>39</v>
      </c>
      <c r="N871" s="294"/>
      <c r="O871" s="460"/>
      <c r="P871" s="110" t="s">
        <v>39</v>
      </c>
      <c r="Q871" s="111" t="s">
        <v>39</v>
      </c>
      <c r="R871" s="112" t="s">
        <v>39</v>
      </c>
      <c r="S871" s="112" t="s">
        <v>39</v>
      </c>
      <c r="T871" s="116" t="s">
        <v>39</v>
      </c>
      <c r="U871" s="110" t="s">
        <v>39</v>
      </c>
      <c r="V871" s="110" t="s">
        <v>39</v>
      </c>
      <c r="W871" s="110" t="s">
        <v>39</v>
      </c>
      <c r="X871" s="280" t="s">
        <v>39</v>
      </c>
      <c r="Y871" s="280" t="s">
        <v>39</v>
      </c>
      <c r="Z871" s="280" t="s">
        <v>39</v>
      </c>
      <c r="AA871" s="280" t="s">
        <v>39</v>
      </c>
      <c r="AB871" s="280" t="s">
        <v>39</v>
      </c>
      <c r="AC871" s="280" t="s">
        <v>39</v>
      </c>
      <c r="AD871" s="281" t="s">
        <v>39</v>
      </c>
      <c r="AE871" s="280" t="s">
        <v>2847</v>
      </c>
    </row>
    <row r="872" spans="1:31">
      <c r="A872" s="3" t="s">
        <v>39</v>
      </c>
      <c r="B872" s="3">
        <v>55</v>
      </c>
      <c r="C872" s="3">
        <v>10</v>
      </c>
      <c r="D872" s="290" t="s">
        <v>638</v>
      </c>
      <c r="E872" s="327"/>
      <c r="F872" s="104" t="s">
        <v>39</v>
      </c>
      <c r="G872" s="105"/>
      <c r="H872" s="105"/>
      <c r="I872" s="105"/>
      <c r="J872" s="106"/>
      <c r="K872" s="448" t="s">
        <v>39</v>
      </c>
      <c r="L872" s="105" t="s">
        <v>39</v>
      </c>
      <c r="M872" s="109" t="s">
        <v>39</v>
      </c>
      <c r="N872" s="343"/>
      <c r="O872" s="292"/>
      <c r="P872" s="110" t="s">
        <v>39</v>
      </c>
      <c r="Q872" s="111" t="s">
        <v>39</v>
      </c>
      <c r="R872" s="112" t="s">
        <v>39</v>
      </c>
      <c r="S872" s="112" t="s">
        <v>39</v>
      </c>
      <c r="T872" s="116" t="s">
        <v>39</v>
      </c>
      <c r="U872" s="110" t="s">
        <v>39</v>
      </c>
      <c r="V872" s="110" t="s">
        <v>39</v>
      </c>
      <c r="W872" s="110" t="s">
        <v>39</v>
      </c>
      <c r="X872" s="280" t="s">
        <v>39</v>
      </c>
      <c r="Y872" s="280" t="s">
        <v>39</v>
      </c>
      <c r="Z872" s="280" t="s">
        <v>39</v>
      </c>
      <c r="AA872" s="280" t="s">
        <v>39</v>
      </c>
      <c r="AB872" s="280" t="s">
        <v>39</v>
      </c>
      <c r="AC872" s="280" t="s">
        <v>39</v>
      </c>
      <c r="AD872" s="281" t="s">
        <v>39</v>
      </c>
      <c r="AE872" s="280" t="s">
        <v>2847</v>
      </c>
    </row>
    <row r="873" spans="1:31">
      <c r="A873" s="3" t="s">
        <v>39</v>
      </c>
      <c r="B873" s="3">
        <v>56</v>
      </c>
      <c r="C873" s="3">
        <v>10</v>
      </c>
      <c r="D873" s="290" t="s">
        <v>2749</v>
      </c>
      <c r="E873" s="329"/>
      <c r="F873" s="104" t="s">
        <v>39</v>
      </c>
      <c r="G873" s="105"/>
      <c r="H873" s="105"/>
      <c r="I873" s="105"/>
      <c r="J873" s="106"/>
      <c r="K873" s="448" t="s">
        <v>39</v>
      </c>
      <c r="L873" s="105" t="s">
        <v>39</v>
      </c>
      <c r="M873" s="109" t="s">
        <v>39</v>
      </c>
      <c r="N873" s="343"/>
      <c r="O873" s="292"/>
      <c r="P873" s="110" t="s">
        <v>39</v>
      </c>
      <c r="Q873" s="111" t="s">
        <v>39</v>
      </c>
      <c r="R873" s="112" t="s">
        <v>39</v>
      </c>
      <c r="S873" s="112" t="s">
        <v>39</v>
      </c>
      <c r="T873" s="116" t="s">
        <v>39</v>
      </c>
      <c r="U873" s="110" t="s">
        <v>39</v>
      </c>
      <c r="V873" s="110" t="s">
        <v>39</v>
      </c>
      <c r="W873" s="110" t="s">
        <v>39</v>
      </c>
      <c r="X873" s="280" t="s">
        <v>39</v>
      </c>
      <c r="Y873" s="280" t="s">
        <v>39</v>
      </c>
      <c r="Z873" s="280" t="s">
        <v>39</v>
      </c>
      <c r="AA873" s="280" t="s">
        <v>39</v>
      </c>
      <c r="AB873" s="280" t="s">
        <v>39</v>
      </c>
      <c r="AC873" s="280" t="s">
        <v>39</v>
      </c>
      <c r="AD873" s="281" t="s">
        <v>39</v>
      </c>
      <c r="AE873" s="280" t="s">
        <v>2847</v>
      </c>
    </row>
    <row r="874" spans="1:31">
      <c r="A874" s="3" t="s">
        <v>39</v>
      </c>
      <c r="B874" s="3">
        <v>57</v>
      </c>
      <c r="C874" s="3">
        <v>10</v>
      </c>
      <c r="D874" s="499" t="s">
        <v>2575</v>
      </c>
      <c r="E874" s="291"/>
      <c r="F874" s="104" t="s">
        <v>39</v>
      </c>
      <c r="G874" s="105"/>
      <c r="H874" s="105"/>
      <c r="I874" s="105"/>
      <c r="J874" s="106"/>
      <c r="K874" s="500" t="s">
        <v>39</v>
      </c>
      <c r="L874" s="105" t="s">
        <v>39</v>
      </c>
      <c r="M874" s="109" t="s">
        <v>39</v>
      </c>
      <c r="N874" s="501"/>
      <c r="O874" s="105"/>
      <c r="P874" s="110" t="s">
        <v>39</v>
      </c>
      <c r="Q874" s="111" t="s">
        <v>39</v>
      </c>
      <c r="R874" s="112" t="s">
        <v>39</v>
      </c>
      <c r="S874" s="112" t="s">
        <v>39</v>
      </c>
      <c r="T874" s="116" t="s">
        <v>39</v>
      </c>
      <c r="U874" s="110" t="s">
        <v>39</v>
      </c>
      <c r="V874" s="110" t="s">
        <v>39</v>
      </c>
      <c r="W874" s="110" t="s">
        <v>39</v>
      </c>
      <c r="X874" s="280" t="s">
        <v>39</v>
      </c>
      <c r="Y874" s="280" t="s">
        <v>39</v>
      </c>
      <c r="Z874" s="280" t="s">
        <v>39</v>
      </c>
      <c r="AA874" s="280" t="s">
        <v>39</v>
      </c>
      <c r="AB874" s="280" t="s">
        <v>39</v>
      </c>
      <c r="AC874" s="280" t="s">
        <v>39</v>
      </c>
      <c r="AD874" s="281" t="s">
        <v>39</v>
      </c>
      <c r="AE874" s="280" t="s">
        <v>2847</v>
      </c>
    </row>
    <row r="875" spans="1:31">
      <c r="A875" s="3" t="s">
        <v>39</v>
      </c>
      <c r="B875" s="3">
        <v>58</v>
      </c>
      <c r="C875" s="3">
        <v>10</v>
      </c>
      <c r="D875" s="290" t="s">
        <v>2733</v>
      </c>
      <c r="E875" s="291"/>
      <c r="F875" s="104" t="s">
        <v>39</v>
      </c>
      <c r="G875" s="105"/>
      <c r="H875" s="105"/>
      <c r="I875" s="105"/>
      <c r="J875" s="106"/>
      <c r="K875" s="448" t="s">
        <v>39</v>
      </c>
      <c r="L875" s="105" t="s">
        <v>39</v>
      </c>
      <c r="M875" s="109" t="s">
        <v>39</v>
      </c>
      <c r="N875" s="294"/>
      <c r="O875" s="292"/>
      <c r="P875" s="110" t="s">
        <v>39</v>
      </c>
      <c r="Q875" s="111" t="s">
        <v>39</v>
      </c>
      <c r="R875" s="112" t="s">
        <v>39</v>
      </c>
      <c r="S875" s="112" t="s">
        <v>39</v>
      </c>
      <c r="T875" s="116" t="s">
        <v>39</v>
      </c>
      <c r="U875" s="110" t="s">
        <v>39</v>
      </c>
      <c r="V875" s="110" t="s">
        <v>39</v>
      </c>
      <c r="W875" s="110" t="s">
        <v>39</v>
      </c>
      <c r="X875" s="280" t="s">
        <v>39</v>
      </c>
      <c r="Y875" s="280" t="s">
        <v>39</v>
      </c>
      <c r="Z875" s="280" t="s">
        <v>39</v>
      </c>
      <c r="AA875" s="280" t="s">
        <v>39</v>
      </c>
      <c r="AB875" s="280" t="s">
        <v>39</v>
      </c>
      <c r="AC875" s="280" t="s">
        <v>39</v>
      </c>
      <c r="AD875" s="281" t="s">
        <v>39</v>
      </c>
      <c r="AE875" s="280" t="s">
        <v>2847</v>
      </c>
    </row>
    <row r="876" spans="1:31">
      <c r="A876" s="3" t="s">
        <v>39</v>
      </c>
      <c r="B876" s="3">
        <v>59</v>
      </c>
      <c r="C876" s="3">
        <v>10</v>
      </c>
      <c r="D876" s="290" t="s">
        <v>2581</v>
      </c>
      <c r="E876" s="291"/>
      <c r="F876" s="104" t="s">
        <v>39</v>
      </c>
      <c r="G876" s="105"/>
      <c r="H876" s="105"/>
      <c r="I876" s="105"/>
      <c r="J876" s="106"/>
      <c r="K876" s="448" t="s">
        <v>39</v>
      </c>
      <c r="L876" s="105" t="s">
        <v>39</v>
      </c>
      <c r="M876" s="109" t="s">
        <v>39</v>
      </c>
      <c r="N876" s="343"/>
      <c r="O876" s="292"/>
      <c r="P876" s="110" t="s">
        <v>39</v>
      </c>
      <c r="Q876" s="111" t="s">
        <v>39</v>
      </c>
      <c r="R876" s="112" t="s">
        <v>39</v>
      </c>
      <c r="S876" s="112" t="s">
        <v>39</v>
      </c>
      <c r="T876" s="116" t="s">
        <v>39</v>
      </c>
      <c r="U876" s="110" t="s">
        <v>39</v>
      </c>
      <c r="V876" s="110" t="s">
        <v>39</v>
      </c>
      <c r="W876" s="110" t="s">
        <v>39</v>
      </c>
      <c r="X876" s="280" t="s">
        <v>39</v>
      </c>
      <c r="Y876" s="280" t="s">
        <v>39</v>
      </c>
      <c r="Z876" s="280" t="s">
        <v>39</v>
      </c>
      <c r="AA876" s="280" t="s">
        <v>39</v>
      </c>
      <c r="AB876" s="280" t="s">
        <v>39</v>
      </c>
      <c r="AC876" s="280" t="s">
        <v>39</v>
      </c>
      <c r="AD876" s="281" t="s">
        <v>39</v>
      </c>
      <c r="AE876" s="280" t="s">
        <v>2847</v>
      </c>
    </row>
    <row r="877" spans="1:31">
      <c r="A877" s="3" t="s">
        <v>39</v>
      </c>
      <c r="B877" s="3">
        <v>60</v>
      </c>
      <c r="C877" s="3">
        <v>10</v>
      </c>
      <c r="D877" s="290" t="s">
        <v>2582</v>
      </c>
      <c r="E877" s="354"/>
      <c r="F877" s="104" t="s">
        <v>39</v>
      </c>
      <c r="G877" s="105"/>
      <c r="H877" s="105"/>
      <c r="I877" s="105"/>
      <c r="J877" s="106"/>
      <c r="K877" s="448" t="s">
        <v>39</v>
      </c>
      <c r="L877" s="105" t="s">
        <v>39</v>
      </c>
      <c r="M877" s="109" t="s">
        <v>39</v>
      </c>
      <c r="N877" s="343"/>
      <c r="O877" s="292"/>
      <c r="P877" s="110" t="s">
        <v>39</v>
      </c>
      <c r="Q877" s="111" t="s">
        <v>39</v>
      </c>
      <c r="R877" s="112" t="s">
        <v>39</v>
      </c>
      <c r="S877" s="112" t="s">
        <v>39</v>
      </c>
      <c r="T877" s="116" t="s">
        <v>39</v>
      </c>
      <c r="U877" s="110" t="s">
        <v>39</v>
      </c>
      <c r="V877" s="110" t="s">
        <v>39</v>
      </c>
      <c r="W877" s="110" t="s">
        <v>39</v>
      </c>
      <c r="X877" s="280" t="s">
        <v>39</v>
      </c>
      <c r="Y877" s="280" t="s">
        <v>39</v>
      </c>
      <c r="Z877" s="280" t="s">
        <v>39</v>
      </c>
      <c r="AA877" s="280" t="s">
        <v>39</v>
      </c>
      <c r="AB877" s="280" t="s">
        <v>39</v>
      </c>
      <c r="AC877" s="280" t="s">
        <v>39</v>
      </c>
      <c r="AD877" s="281" t="s">
        <v>39</v>
      </c>
      <c r="AE877" s="280" t="s">
        <v>2847</v>
      </c>
    </row>
    <row r="878" spans="1:31">
      <c r="A878" s="3" t="s">
        <v>39</v>
      </c>
      <c r="B878" s="3">
        <v>61</v>
      </c>
      <c r="C878" s="3">
        <v>10</v>
      </c>
      <c r="D878" s="290" t="s">
        <v>784</v>
      </c>
      <c r="E878" s="474"/>
      <c r="F878" s="104" t="s">
        <v>39</v>
      </c>
      <c r="G878" s="105"/>
      <c r="H878" s="105"/>
      <c r="I878" s="105"/>
      <c r="J878" s="106"/>
      <c r="K878" s="448" t="s">
        <v>39</v>
      </c>
      <c r="L878" s="105" t="s">
        <v>39</v>
      </c>
      <c r="M878" s="109" t="s">
        <v>39</v>
      </c>
      <c r="N878" s="343"/>
      <c r="O878" s="292"/>
      <c r="P878" s="110" t="s">
        <v>39</v>
      </c>
      <c r="Q878" s="111" t="s">
        <v>39</v>
      </c>
      <c r="R878" s="112" t="s">
        <v>39</v>
      </c>
      <c r="S878" s="112" t="s">
        <v>39</v>
      </c>
      <c r="T878" s="116" t="s">
        <v>39</v>
      </c>
      <c r="U878" s="110" t="s">
        <v>39</v>
      </c>
      <c r="V878" s="110" t="s">
        <v>39</v>
      </c>
      <c r="W878" s="110" t="s">
        <v>39</v>
      </c>
      <c r="X878" s="280" t="s">
        <v>39</v>
      </c>
      <c r="Y878" s="280" t="s">
        <v>39</v>
      </c>
      <c r="Z878" s="280" t="s">
        <v>39</v>
      </c>
      <c r="AA878" s="280" t="s">
        <v>39</v>
      </c>
      <c r="AB878" s="280" t="s">
        <v>39</v>
      </c>
      <c r="AC878" s="280" t="s">
        <v>39</v>
      </c>
      <c r="AD878" s="281" t="s">
        <v>39</v>
      </c>
      <c r="AE878" s="280" t="s">
        <v>2847</v>
      </c>
    </row>
    <row r="879" spans="1:31">
      <c r="A879" s="3" t="s">
        <v>39</v>
      </c>
      <c r="B879" s="3">
        <v>62</v>
      </c>
      <c r="C879" s="3">
        <v>10</v>
      </c>
      <c r="D879" s="290" t="s">
        <v>267</v>
      </c>
      <c r="E879" s="474"/>
      <c r="F879" s="104" t="s">
        <v>39</v>
      </c>
      <c r="G879" s="105"/>
      <c r="H879" s="105"/>
      <c r="I879" s="105"/>
      <c r="J879" s="106"/>
      <c r="K879" s="448" t="s">
        <v>39</v>
      </c>
      <c r="L879" s="105" t="s">
        <v>39</v>
      </c>
      <c r="M879" s="109" t="s">
        <v>39</v>
      </c>
      <c r="N879" s="294"/>
      <c r="O879" s="460"/>
      <c r="P879" s="110" t="s">
        <v>39</v>
      </c>
      <c r="Q879" s="111" t="s">
        <v>39</v>
      </c>
      <c r="R879" s="112" t="s">
        <v>39</v>
      </c>
      <c r="S879" s="112" t="s">
        <v>39</v>
      </c>
      <c r="T879" s="116" t="s">
        <v>39</v>
      </c>
      <c r="U879" s="110" t="s">
        <v>39</v>
      </c>
      <c r="V879" s="110" t="s">
        <v>39</v>
      </c>
      <c r="W879" s="110" t="s">
        <v>39</v>
      </c>
      <c r="X879" s="280" t="s">
        <v>39</v>
      </c>
      <c r="Y879" s="280" t="s">
        <v>39</v>
      </c>
      <c r="Z879" s="280" t="s">
        <v>39</v>
      </c>
      <c r="AA879" s="280" t="s">
        <v>39</v>
      </c>
      <c r="AB879" s="280" t="s">
        <v>39</v>
      </c>
      <c r="AC879" s="280" t="s">
        <v>39</v>
      </c>
      <c r="AD879" s="281" t="s">
        <v>39</v>
      </c>
      <c r="AE879" s="280" t="s">
        <v>2847</v>
      </c>
    </row>
    <row r="880" spans="1:31">
      <c r="A880" s="3" t="s">
        <v>39</v>
      </c>
      <c r="B880" s="3">
        <v>63</v>
      </c>
      <c r="C880" s="3">
        <v>10</v>
      </c>
      <c r="D880" s="290" t="s">
        <v>177</v>
      </c>
      <c r="E880" s="337"/>
      <c r="F880" s="104" t="s">
        <v>39</v>
      </c>
      <c r="G880" s="105"/>
      <c r="H880" s="105"/>
      <c r="I880" s="105"/>
      <c r="J880" s="106"/>
      <c r="K880" s="448" t="s">
        <v>39</v>
      </c>
      <c r="L880" s="105" t="s">
        <v>39</v>
      </c>
      <c r="M880" s="109" t="s">
        <v>39</v>
      </c>
      <c r="N880" s="294"/>
      <c r="O880" s="460"/>
      <c r="P880" s="110" t="s">
        <v>39</v>
      </c>
      <c r="Q880" s="111" t="s">
        <v>39</v>
      </c>
      <c r="R880" s="112" t="s">
        <v>39</v>
      </c>
      <c r="S880" s="112" t="s">
        <v>39</v>
      </c>
      <c r="T880" s="116" t="s">
        <v>39</v>
      </c>
      <c r="U880" s="110" t="s">
        <v>39</v>
      </c>
      <c r="V880" s="110" t="s">
        <v>39</v>
      </c>
      <c r="W880" s="110" t="s">
        <v>39</v>
      </c>
      <c r="X880" s="280" t="s">
        <v>39</v>
      </c>
      <c r="Y880" s="280" t="s">
        <v>39</v>
      </c>
      <c r="Z880" s="280" t="s">
        <v>39</v>
      </c>
      <c r="AA880" s="280" t="s">
        <v>39</v>
      </c>
      <c r="AB880" s="280" t="s">
        <v>39</v>
      </c>
      <c r="AC880" s="280" t="s">
        <v>39</v>
      </c>
      <c r="AD880" s="281" t="s">
        <v>39</v>
      </c>
      <c r="AE880" s="280" t="s">
        <v>2847</v>
      </c>
    </row>
    <row r="881" spans="1:31">
      <c r="A881" s="3" t="s">
        <v>39</v>
      </c>
      <c r="B881" s="3">
        <v>64</v>
      </c>
      <c r="C881" s="3">
        <v>10</v>
      </c>
      <c r="D881" s="290" t="s">
        <v>2817</v>
      </c>
      <c r="E881" s="459"/>
      <c r="F881" s="104" t="s">
        <v>39</v>
      </c>
      <c r="G881" s="105"/>
      <c r="H881" s="105"/>
      <c r="I881" s="105"/>
      <c r="J881" s="106"/>
      <c r="K881" s="448" t="s">
        <v>39</v>
      </c>
      <c r="L881" s="105" t="s">
        <v>39</v>
      </c>
      <c r="M881" s="109" t="s">
        <v>39</v>
      </c>
      <c r="N881" s="343"/>
      <c r="O881" s="292"/>
      <c r="P881" s="110" t="s">
        <v>39</v>
      </c>
      <c r="Q881" s="111" t="s">
        <v>39</v>
      </c>
      <c r="R881" s="112" t="s">
        <v>39</v>
      </c>
      <c r="S881" s="112" t="s">
        <v>39</v>
      </c>
      <c r="T881" s="116" t="s">
        <v>39</v>
      </c>
      <c r="U881" s="110" t="s">
        <v>39</v>
      </c>
      <c r="V881" s="110" t="s">
        <v>39</v>
      </c>
      <c r="W881" s="110" t="s">
        <v>39</v>
      </c>
      <c r="X881" s="280" t="s">
        <v>39</v>
      </c>
      <c r="Y881" s="280" t="s">
        <v>39</v>
      </c>
      <c r="Z881" s="280" t="s">
        <v>39</v>
      </c>
      <c r="AA881" s="280" t="s">
        <v>39</v>
      </c>
      <c r="AB881" s="280" t="s">
        <v>39</v>
      </c>
      <c r="AC881" s="280" t="s">
        <v>39</v>
      </c>
      <c r="AD881" s="281" t="s">
        <v>39</v>
      </c>
      <c r="AE881" s="280" t="s">
        <v>2847</v>
      </c>
    </row>
    <row r="882" spans="1:31">
      <c r="A882" s="3" t="s">
        <v>39</v>
      </c>
      <c r="B882" s="3">
        <v>65</v>
      </c>
      <c r="C882" s="3">
        <v>10</v>
      </c>
      <c r="D882" s="290" t="s">
        <v>2721</v>
      </c>
      <c r="E882" s="303"/>
      <c r="F882" s="104" t="s">
        <v>39</v>
      </c>
      <c r="G882" s="105"/>
      <c r="H882" s="105"/>
      <c r="I882" s="105"/>
      <c r="J882" s="106"/>
      <c r="K882" s="448" t="s">
        <v>39</v>
      </c>
      <c r="L882" s="105" t="s">
        <v>39</v>
      </c>
      <c r="M882" s="109" t="s">
        <v>39</v>
      </c>
      <c r="N882" s="308"/>
      <c r="O882" s="105"/>
      <c r="P882" s="110" t="s">
        <v>39</v>
      </c>
      <c r="Q882" s="111" t="s">
        <v>39</v>
      </c>
      <c r="R882" s="112" t="s">
        <v>39</v>
      </c>
      <c r="S882" s="112" t="s">
        <v>39</v>
      </c>
      <c r="T882" s="116" t="s">
        <v>39</v>
      </c>
      <c r="U882" s="110" t="s">
        <v>39</v>
      </c>
      <c r="V882" s="110" t="s">
        <v>39</v>
      </c>
      <c r="W882" s="110" t="s">
        <v>39</v>
      </c>
      <c r="X882" s="280" t="s">
        <v>39</v>
      </c>
      <c r="Y882" s="280" t="s">
        <v>39</v>
      </c>
      <c r="Z882" s="280" t="s">
        <v>39</v>
      </c>
      <c r="AA882" s="280" t="s">
        <v>39</v>
      </c>
      <c r="AB882" s="280" t="s">
        <v>39</v>
      </c>
      <c r="AC882" s="280" t="s">
        <v>39</v>
      </c>
      <c r="AD882" s="281" t="s">
        <v>39</v>
      </c>
      <c r="AE882" s="280" t="s">
        <v>2847</v>
      </c>
    </row>
    <row r="883" spans="1:31">
      <c r="A883" s="3" t="s">
        <v>39</v>
      </c>
      <c r="B883" s="3">
        <v>66</v>
      </c>
      <c r="C883" s="3">
        <v>10</v>
      </c>
      <c r="D883" s="290" t="s">
        <v>788</v>
      </c>
      <c r="E883" s="295"/>
      <c r="F883" s="104" t="s">
        <v>39</v>
      </c>
      <c r="G883" s="105"/>
      <c r="H883" s="105"/>
      <c r="I883" s="105"/>
      <c r="J883" s="106"/>
      <c r="K883" s="448" t="s">
        <v>39</v>
      </c>
      <c r="L883" s="105" t="s">
        <v>39</v>
      </c>
      <c r="M883" s="109" t="s">
        <v>39</v>
      </c>
      <c r="N883" s="308"/>
      <c r="O883" s="460"/>
      <c r="P883" s="110" t="s">
        <v>39</v>
      </c>
      <c r="Q883" s="111" t="s">
        <v>39</v>
      </c>
      <c r="R883" s="112" t="s">
        <v>39</v>
      </c>
      <c r="S883" s="112" t="s">
        <v>39</v>
      </c>
      <c r="T883" s="116" t="s">
        <v>39</v>
      </c>
      <c r="U883" s="110" t="s">
        <v>39</v>
      </c>
      <c r="V883" s="110" t="s">
        <v>39</v>
      </c>
      <c r="W883" s="110" t="s">
        <v>39</v>
      </c>
      <c r="X883" s="280" t="s">
        <v>39</v>
      </c>
      <c r="Y883" s="280" t="s">
        <v>39</v>
      </c>
      <c r="Z883" s="280" t="s">
        <v>39</v>
      </c>
      <c r="AA883" s="280" t="s">
        <v>39</v>
      </c>
      <c r="AB883" s="280" t="s">
        <v>39</v>
      </c>
      <c r="AC883" s="280" t="s">
        <v>39</v>
      </c>
      <c r="AD883" s="281" t="s">
        <v>39</v>
      </c>
      <c r="AE883" s="280" t="s">
        <v>2847</v>
      </c>
    </row>
    <row r="884" spans="1:31">
      <c r="A884" s="3" t="s">
        <v>39</v>
      </c>
      <c r="B884" s="3">
        <v>67</v>
      </c>
      <c r="C884" s="3">
        <v>20</v>
      </c>
      <c r="D884" s="290" t="s">
        <v>2752</v>
      </c>
      <c r="E884" s="360"/>
      <c r="F884" s="104" t="s">
        <v>39</v>
      </c>
      <c r="G884" s="105"/>
      <c r="H884" s="105"/>
      <c r="I884" s="105"/>
      <c r="J884" s="106"/>
      <c r="K884" s="448" t="s">
        <v>39</v>
      </c>
      <c r="L884" s="105" t="s">
        <v>39</v>
      </c>
      <c r="M884" s="109" t="s">
        <v>39</v>
      </c>
      <c r="N884" s="308" t="s">
        <v>2808</v>
      </c>
      <c r="O884" s="105" t="s">
        <v>73</v>
      </c>
      <c r="P884" s="110" t="s">
        <v>35</v>
      </c>
      <c r="Q884" s="111" t="s">
        <v>39</v>
      </c>
      <c r="R884" s="112" t="s">
        <v>39</v>
      </c>
      <c r="S884" s="112" t="s">
        <v>39</v>
      </c>
      <c r="T884" s="116" t="s">
        <v>39</v>
      </c>
      <c r="U884" s="110" t="s">
        <v>39</v>
      </c>
      <c r="V884" s="110" t="s">
        <v>39</v>
      </c>
      <c r="W884" s="110" t="s">
        <v>39</v>
      </c>
      <c r="X884" s="280" t="s">
        <v>39</v>
      </c>
      <c r="Y884" s="280" t="s">
        <v>39</v>
      </c>
      <c r="Z884" s="280" t="s">
        <v>39</v>
      </c>
      <c r="AA884" s="280" t="s">
        <v>39</v>
      </c>
      <c r="AB884" s="280" t="s">
        <v>39</v>
      </c>
      <c r="AC884" s="280" t="s">
        <v>39</v>
      </c>
      <c r="AD884" s="281" t="s">
        <v>39</v>
      </c>
      <c r="AE884" s="280" t="s">
        <v>2847</v>
      </c>
    </row>
    <row r="885" spans="1:31">
      <c r="A885" s="3" t="s">
        <v>39</v>
      </c>
      <c r="B885" s="3">
        <v>68</v>
      </c>
      <c r="C885" s="3">
        <v>10</v>
      </c>
      <c r="D885" s="290" t="s">
        <v>2753</v>
      </c>
      <c r="E885" s="296"/>
      <c r="F885" s="104" t="s">
        <v>39</v>
      </c>
      <c r="G885" s="105"/>
      <c r="H885" s="105"/>
      <c r="I885" s="105"/>
      <c r="J885" s="106"/>
      <c r="K885" s="448" t="s">
        <v>39</v>
      </c>
      <c r="L885" s="105" t="s">
        <v>39</v>
      </c>
      <c r="M885" s="109" t="s">
        <v>39</v>
      </c>
      <c r="N885" s="308"/>
      <c r="O885" s="460"/>
      <c r="P885" s="110" t="s">
        <v>39</v>
      </c>
      <c r="Q885" s="111" t="s">
        <v>39</v>
      </c>
      <c r="R885" s="112" t="s">
        <v>39</v>
      </c>
      <c r="S885" s="112" t="s">
        <v>39</v>
      </c>
      <c r="T885" s="116" t="s">
        <v>39</v>
      </c>
      <c r="U885" s="110" t="s">
        <v>39</v>
      </c>
      <c r="V885" s="110" t="s">
        <v>39</v>
      </c>
      <c r="W885" s="110" t="s">
        <v>39</v>
      </c>
      <c r="X885" s="280" t="s">
        <v>39</v>
      </c>
      <c r="Y885" s="280" t="s">
        <v>39</v>
      </c>
      <c r="Z885" s="280" t="s">
        <v>39</v>
      </c>
      <c r="AA885" s="280" t="s">
        <v>39</v>
      </c>
      <c r="AB885" s="280" t="s">
        <v>39</v>
      </c>
      <c r="AC885" s="280" t="s">
        <v>39</v>
      </c>
      <c r="AD885" s="281" t="s">
        <v>39</v>
      </c>
      <c r="AE885" s="280" t="s">
        <v>2847</v>
      </c>
    </row>
    <row r="886" spans="1:31">
      <c r="A886" s="3" t="s">
        <v>39</v>
      </c>
      <c r="B886" s="3">
        <v>69</v>
      </c>
      <c r="C886" s="3">
        <v>10</v>
      </c>
      <c r="D886" s="290" t="s">
        <v>2754</v>
      </c>
      <c r="E886" s="311"/>
      <c r="F886" s="104" t="s">
        <v>39</v>
      </c>
      <c r="G886" s="105"/>
      <c r="H886" s="105"/>
      <c r="I886" s="105"/>
      <c r="J886" s="106"/>
      <c r="K886" s="448" t="s">
        <v>39</v>
      </c>
      <c r="L886" s="105" t="s">
        <v>39</v>
      </c>
      <c r="M886" s="109" t="s">
        <v>39</v>
      </c>
      <c r="N886" s="308"/>
      <c r="O886" s="468"/>
      <c r="P886" s="110" t="s">
        <v>39</v>
      </c>
      <c r="Q886" s="111" t="s">
        <v>39</v>
      </c>
      <c r="R886" s="112" t="s">
        <v>39</v>
      </c>
      <c r="S886" s="112" t="s">
        <v>39</v>
      </c>
      <c r="T886" s="116" t="s">
        <v>39</v>
      </c>
      <c r="U886" s="110" t="s">
        <v>39</v>
      </c>
      <c r="V886" s="110" t="s">
        <v>39</v>
      </c>
      <c r="W886" s="110" t="s">
        <v>39</v>
      </c>
      <c r="X886" s="280" t="s">
        <v>39</v>
      </c>
      <c r="Y886" s="280" t="s">
        <v>39</v>
      </c>
      <c r="Z886" s="280" t="s">
        <v>39</v>
      </c>
      <c r="AA886" s="280" t="s">
        <v>39</v>
      </c>
      <c r="AB886" s="280" t="s">
        <v>39</v>
      </c>
      <c r="AC886" s="280" t="s">
        <v>39</v>
      </c>
      <c r="AD886" s="281" t="s">
        <v>39</v>
      </c>
      <c r="AE886" s="280" t="s">
        <v>2847</v>
      </c>
    </row>
    <row r="887" spans="1:31">
      <c r="A887" s="3" t="s">
        <v>39</v>
      </c>
      <c r="B887" s="3">
        <v>70</v>
      </c>
      <c r="C887" s="3">
        <v>10</v>
      </c>
      <c r="D887" s="290" t="s">
        <v>2755</v>
      </c>
      <c r="E887" s="297"/>
      <c r="F887" s="104" t="s">
        <v>39</v>
      </c>
      <c r="G887" s="105"/>
      <c r="H887" s="105"/>
      <c r="I887" s="105"/>
      <c r="J887" s="106"/>
      <c r="K887" s="448" t="s">
        <v>39</v>
      </c>
      <c r="L887" s="105" t="s">
        <v>39</v>
      </c>
      <c r="M887" s="109" t="s">
        <v>39</v>
      </c>
      <c r="N887" s="308"/>
      <c r="O887" s="292"/>
      <c r="P887" s="110" t="s">
        <v>39</v>
      </c>
      <c r="Q887" s="111" t="s">
        <v>39</v>
      </c>
      <c r="R887" s="112" t="s">
        <v>39</v>
      </c>
      <c r="S887" s="112" t="s">
        <v>39</v>
      </c>
      <c r="T887" s="116" t="s">
        <v>39</v>
      </c>
      <c r="U887" s="110" t="s">
        <v>39</v>
      </c>
      <c r="V887" s="110" t="s">
        <v>39</v>
      </c>
      <c r="W887" s="110" t="s">
        <v>39</v>
      </c>
      <c r="X887" s="280" t="s">
        <v>39</v>
      </c>
      <c r="Y887" s="280" t="s">
        <v>39</v>
      </c>
      <c r="Z887" s="280" t="s">
        <v>39</v>
      </c>
      <c r="AA887" s="280" t="s">
        <v>39</v>
      </c>
      <c r="AB887" s="280" t="s">
        <v>39</v>
      </c>
      <c r="AC887" s="280" t="s">
        <v>39</v>
      </c>
      <c r="AD887" s="281" t="s">
        <v>39</v>
      </c>
      <c r="AE887" s="280" t="s">
        <v>2847</v>
      </c>
    </row>
    <row r="888" spans="1:31">
      <c r="A888" s="3" t="s">
        <v>39</v>
      </c>
      <c r="B888" s="3">
        <v>71</v>
      </c>
      <c r="C888" s="3">
        <v>10</v>
      </c>
      <c r="D888" s="290" t="s">
        <v>2756</v>
      </c>
      <c r="E888" s="365"/>
      <c r="F888" s="104" t="s">
        <v>39</v>
      </c>
      <c r="G888" s="105"/>
      <c r="H888" s="105"/>
      <c r="I888" s="105"/>
      <c r="J888" s="106"/>
      <c r="K888" s="448" t="s">
        <v>39</v>
      </c>
      <c r="L888" s="105" t="s">
        <v>39</v>
      </c>
      <c r="M888" s="109" t="s">
        <v>39</v>
      </c>
      <c r="N888" s="308"/>
      <c r="O888" s="292"/>
      <c r="P888" s="110" t="s">
        <v>39</v>
      </c>
      <c r="Q888" s="111" t="s">
        <v>39</v>
      </c>
      <c r="R888" s="112" t="s">
        <v>39</v>
      </c>
      <c r="S888" s="112" t="s">
        <v>39</v>
      </c>
      <c r="T888" s="116" t="s">
        <v>39</v>
      </c>
      <c r="U888" s="110" t="s">
        <v>39</v>
      </c>
      <c r="V888" s="110" t="s">
        <v>39</v>
      </c>
      <c r="W888" s="110" t="s">
        <v>39</v>
      </c>
      <c r="X888" s="280" t="s">
        <v>39</v>
      </c>
      <c r="Y888" s="280" t="s">
        <v>39</v>
      </c>
      <c r="Z888" s="280" t="s">
        <v>39</v>
      </c>
      <c r="AA888" s="280" t="s">
        <v>39</v>
      </c>
      <c r="AB888" s="280" t="s">
        <v>39</v>
      </c>
      <c r="AC888" s="280" t="s">
        <v>39</v>
      </c>
      <c r="AD888" s="281" t="s">
        <v>39</v>
      </c>
      <c r="AE888" s="280" t="s">
        <v>2847</v>
      </c>
    </row>
    <row r="889" spans="1:31">
      <c r="A889" s="3" t="s">
        <v>39</v>
      </c>
      <c r="B889" s="3">
        <v>72</v>
      </c>
      <c r="C889" s="3">
        <v>10</v>
      </c>
      <c r="D889" s="290" t="s">
        <v>2757</v>
      </c>
      <c r="E889" s="307"/>
      <c r="F889" s="104" t="s">
        <v>39</v>
      </c>
      <c r="G889" s="105"/>
      <c r="H889" s="105"/>
      <c r="I889" s="105"/>
      <c r="J889" s="106"/>
      <c r="K889" s="448" t="s">
        <v>39</v>
      </c>
      <c r="L889" s="105" t="s">
        <v>39</v>
      </c>
      <c r="M889" s="109" t="s">
        <v>39</v>
      </c>
      <c r="N889" s="294"/>
      <c r="O889" s="292"/>
      <c r="P889" s="110" t="s">
        <v>39</v>
      </c>
      <c r="Q889" s="111" t="s">
        <v>39</v>
      </c>
      <c r="R889" s="112" t="s">
        <v>39</v>
      </c>
      <c r="S889" s="112" t="s">
        <v>39</v>
      </c>
      <c r="T889" s="116" t="s">
        <v>39</v>
      </c>
      <c r="U889" s="110" t="s">
        <v>39</v>
      </c>
      <c r="V889" s="110" t="s">
        <v>39</v>
      </c>
      <c r="W889" s="110" t="s">
        <v>39</v>
      </c>
      <c r="X889" s="280" t="s">
        <v>39</v>
      </c>
      <c r="Y889" s="280" t="s">
        <v>39</v>
      </c>
      <c r="Z889" s="280" t="s">
        <v>39</v>
      </c>
      <c r="AA889" s="280" t="s">
        <v>39</v>
      </c>
      <c r="AB889" s="280" t="s">
        <v>39</v>
      </c>
      <c r="AC889" s="280" t="s">
        <v>39</v>
      </c>
      <c r="AD889" s="281" t="s">
        <v>39</v>
      </c>
      <c r="AE889" s="280" t="s">
        <v>2847</v>
      </c>
    </row>
    <row r="890" spans="1:31">
      <c r="A890" s="3" t="s">
        <v>39</v>
      </c>
      <c r="B890" s="3">
        <v>73</v>
      </c>
      <c r="C890" s="3">
        <v>10</v>
      </c>
      <c r="D890" s="290" t="s">
        <v>2758</v>
      </c>
      <c r="E890" s="339"/>
      <c r="F890" s="104" t="s">
        <v>39</v>
      </c>
      <c r="G890" s="105"/>
      <c r="H890" s="105"/>
      <c r="I890" s="105"/>
      <c r="J890" s="106"/>
      <c r="K890" s="448" t="s">
        <v>39</v>
      </c>
      <c r="L890" s="105" t="s">
        <v>39</v>
      </c>
      <c r="M890" s="109" t="s">
        <v>39</v>
      </c>
      <c r="N890" s="294"/>
      <c r="O890" s="292"/>
      <c r="P890" s="110" t="s">
        <v>39</v>
      </c>
      <c r="Q890" s="111" t="s">
        <v>39</v>
      </c>
      <c r="R890" s="112" t="s">
        <v>39</v>
      </c>
      <c r="S890" s="112" t="s">
        <v>39</v>
      </c>
      <c r="T890" s="116" t="s">
        <v>39</v>
      </c>
      <c r="U890" s="110" t="s">
        <v>39</v>
      </c>
      <c r="V890" s="110" t="s">
        <v>39</v>
      </c>
      <c r="W890" s="110" t="s">
        <v>39</v>
      </c>
      <c r="X890" s="280" t="s">
        <v>39</v>
      </c>
      <c r="Y890" s="280" t="s">
        <v>39</v>
      </c>
      <c r="Z890" s="280" t="s">
        <v>39</v>
      </c>
      <c r="AA890" s="280" t="s">
        <v>39</v>
      </c>
      <c r="AB890" s="280" t="s">
        <v>39</v>
      </c>
      <c r="AC890" s="280" t="s">
        <v>39</v>
      </c>
      <c r="AD890" s="281" t="s">
        <v>39</v>
      </c>
      <c r="AE890" s="280" t="s">
        <v>2847</v>
      </c>
    </row>
    <row r="891" spans="1:31">
      <c r="A891" s="3" t="s">
        <v>39</v>
      </c>
      <c r="B891" s="3">
        <v>74</v>
      </c>
      <c r="C891" s="3">
        <v>10</v>
      </c>
      <c r="D891" s="290" t="s">
        <v>2759</v>
      </c>
      <c r="E891" s="324"/>
      <c r="F891" s="104" t="s">
        <v>39</v>
      </c>
      <c r="G891" s="105"/>
      <c r="H891" s="105"/>
      <c r="I891" s="105"/>
      <c r="J891" s="106"/>
      <c r="K891" s="448" t="s">
        <v>39</v>
      </c>
      <c r="L891" s="105" t="s">
        <v>39</v>
      </c>
      <c r="M891" s="109" t="s">
        <v>39</v>
      </c>
      <c r="N891" s="294"/>
      <c r="O891" s="292"/>
      <c r="P891" s="110" t="s">
        <v>39</v>
      </c>
      <c r="Q891" s="111" t="s">
        <v>39</v>
      </c>
      <c r="R891" s="112" t="s">
        <v>39</v>
      </c>
      <c r="S891" s="112" t="s">
        <v>39</v>
      </c>
      <c r="T891" s="116" t="s">
        <v>39</v>
      </c>
      <c r="U891" s="110" t="s">
        <v>39</v>
      </c>
      <c r="V891" s="110" t="s">
        <v>39</v>
      </c>
      <c r="W891" s="110" t="s">
        <v>39</v>
      </c>
      <c r="X891" s="280" t="s">
        <v>39</v>
      </c>
      <c r="Y891" s="280" t="s">
        <v>39</v>
      </c>
      <c r="Z891" s="280" t="s">
        <v>39</v>
      </c>
      <c r="AA891" s="280" t="s">
        <v>39</v>
      </c>
      <c r="AB891" s="280" t="s">
        <v>39</v>
      </c>
      <c r="AC891" s="280" t="s">
        <v>39</v>
      </c>
      <c r="AD891" s="281" t="s">
        <v>39</v>
      </c>
      <c r="AE891" s="280" t="s">
        <v>2847</v>
      </c>
    </row>
    <row r="892" spans="1:31">
      <c r="A892" s="3" t="s">
        <v>39</v>
      </c>
      <c r="B892" s="3">
        <v>75</v>
      </c>
      <c r="C892" s="3">
        <v>10</v>
      </c>
      <c r="D892" s="290" t="s">
        <v>2760</v>
      </c>
      <c r="E892" s="342"/>
      <c r="F892" s="104" t="s">
        <v>39</v>
      </c>
      <c r="G892" s="105"/>
      <c r="H892" s="105"/>
      <c r="I892" s="105"/>
      <c r="J892" s="106"/>
      <c r="K892" s="448" t="s">
        <v>39</v>
      </c>
      <c r="L892" s="105" t="s">
        <v>39</v>
      </c>
      <c r="M892" s="109" t="s">
        <v>39</v>
      </c>
      <c r="N892" s="294"/>
      <c r="O892" s="292"/>
      <c r="P892" s="110" t="s">
        <v>39</v>
      </c>
      <c r="Q892" s="111" t="s">
        <v>39</v>
      </c>
      <c r="R892" s="112" t="s">
        <v>39</v>
      </c>
      <c r="S892" s="112" t="s">
        <v>39</v>
      </c>
      <c r="T892" s="116" t="s">
        <v>39</v>
      </c>
      <c r="U892" s="110" t="s">
        <v>39</v>
      </c>
      <c r="V892" s="110" t="s">
        <v>39</v>
      </c>
      <c r="W892" s="110" t="s">
        <v>39</v>
      </c>
      <c r="X892" s="280" t="s">
        <v>39</v>
      </c>
      <c r="Y892" s="280" t="s">
        <v>39</v>
      </c>
      <c r="Z892" s="280" t="s">
        <v>39</v>
      </c>
      <c r="AA892" s="280" t="s">
        <v>39</v>
      </c>
      <c r="AB892" s="280" t="s">
        <v>39</v>
      </c>
      <c r="AC892" s="280" t="s">
        <v>39</v>
      </c>
      <c r="AD892" s="281" t="s">
        <v>39</v>
      </c>
      <c r="AE892" s="280" t="s">
        <v>2847</v>
      </c>
    </row>
    <row r="893" spans="1:31">
      <c r="A893" s="3" t="s">
        <v>39</v>
      </c>
      <c r="B893" s="3">
        <v>76</v>
      </c>
      <c r="C893" s="3">
        <v>10</v>
      </c>
      <c r="D893" s="290" t="s">
        <v>2761</v>
      </c>
      <c r="E893" s="303"/>
      <c r="F893" s="104" t="s">
        <v>39</v>
      </c>
      <c r="G893" s="105"/>
      <c r="H893" s="105"/>
      <c r="I893" s="105"/>
      <c r="J893" s="106"/>
      <c r="K893" s="448" t="s">
        <v>39</v>
      </c>
      <c r="L893" s="105" t="s">
        <v>39</v>
      </c>
      <c r="M893" s="109" t="s">
        <v>39</v>
      </c>
      <c r="N893" s="308"/>
      <c r="O893" s="292"/>
      <c r="P893" s="110" t="s">
        <v>39</v>
      </c>
      <c r="Q893" s="111" t="s">
        <v>39</v>
      </c>
      <c r="R893" s="112" t="s">
        <v>39</v>
      </c>
      <c r="S893" s="112" t="s">
        <v>39</v>
      </c>
      <c r="T893" s="116" t="s">
        <v>39</v>
      </c>
      <c r="U893" s="110" t="s">
        <v>39</v>
      </c>
      <c r="V893" s="110" t="s">
        <v>39</v>
      </c>
      <c r="W893" s="110" t="s">
        <v>39</v>
      </c>
      <c r="X893" s="280" t="s">
        <v>39</v>
      </c>
      <c r="Y893" s="280" t="s">
        <v>39</v>
      </c>
      <c r="Z893" s="280" t="s">
        <v>39</v>
      </c>
      <c r="AA893" s="280" t="s">
        <v>39</v>
      </c>
      <c r="AB893" s="280" t="s">
        <v>39</v>
      </c>
      <c r="AC893" s="280" t="s">
        <v>39</v>
      </c>
      <c r="AD893" s="281" t="s">
        <v>39</v>
      </c>
      <c r="AE893" s="280" t="s">
        <v>2847</v>
      </c>
    </row>
    <row r="894" spans="1:31">
      <c r="A894" s="3" t="s">
        <v>39</v>
      </c>
      <c r="B894" s="3">
        <v>77</v>
      </c>
      <c r="C894" s="3">
        <v>10</v>
      </c>
      <c r="D894" s="290" t="s">
        <v>2762</v>
      </c>
      <c r="E894" s="303"/>
      <c r="F894" s="104" t="s">
        <v>39</v>
      </c>
      <c r="G894" s="105"/>
      <c r="H894" s="105"/>
      <c r="I894" s="105"/>
      <c r="J894" s="106"/>
      <c r="K894" s="448" t="s">
        <v>39</v>
      </c>
      <c r="L894" s="105" t="s">
        <v>39</v>
      </c>
      <c r="M894" s="109" t="s">
        <v>39</v>
      </c>
      <c r="N894" s="308"/>
      <c r="O894" s="292"/>
      <c r="P894" s="110" t="s">
        <v>39</v>
      </c>
      <c r="Q894" s="111" t="s">
        <v>39</v>
      </c>
      <c r="R894" s="112" t="s">
        <v>39</v>
      </c>
      <c r="S894" s="112" t="s">
        <v>39</v>
      </c>
      <c r="T894" s="116" t="s">
        <v>39</v>
      </c>
      <c r="U894" s="110" t="s">
        <v>39</v>
      </c>
      <c r="V894" s="110" t="s">
        <v>39</v>
      </c>
      <c r="W894" s="110" t="s">
        <v>39</v>
      </c>
      <c r="X894" s="280" t="s">
        <v>39</v>
      </c>
      <c r="Y894" s="280" t="s">
        <v>39</v>
      </c>
      <c r="Z894" s="280" t="s">
        <v>39</v>
      </c>
      <c r="AA894" s="280" t="s">
        <v>39</v>
      </c>
      <c r="AB894" s="280" t="s">
        <v>39</v>
      </c>
      <c r="AC894" s="280" t="s">
        <v>39</v>
      </c>
      <c r="AD894" s="281" t="s">
        <v>39</v>
      </c>
      <c r="AE894" s="280" t="s">
        <v>2847</v>
      </c>
    </row>
    <row r="895" spans="1:31">
      <c r="A895" s="3" t="s">
        <v>39</v>
      </c>
      <c r="B895" s="3">
        <v>78</v>
      </c>
      <c r="C895" s="3">
        <v>10</v>
      </c>
      <c r="D895" s="290" t="s">
        <v>2763</v>
      </c>
      <c r="E895" s="349"/>
      <c r="F895" s="104" t="s">
        <v>39</v>
      </c>
      <c r="G895" s="105"/>
      <c r="H895" s="105"/>
      <c r="I895" s="105"/>
      <c r="J895" s="106"/>
      <c r="K895" s="448" t="s">
        <v>39</v>
      </c>
      <c r="L895" s="105" t="s">
        <v>39</v>
      </c>
      <c r="M895" s="109" t="s">
        <v>39</v>
      </c>
      <c r="N895" s="308"/>
      <c r="O895" s="292"/>
      <c r="P895" s="110" t="s">
        <v>39</v>
      </c>
      <c r="Q895" s="111" t="s">
        <v>39</v>
      </c>
      <c r="R895" s="112" t="s">
        <v>39</v>
      </c>
      <c r="S895" s="112" t="s">
        <v>39</v>
      </c>
      <c r="T895" s="116" t="s">
        <v>39</v>
      </c>
      <c r="U895" s="110" t="s">
        <v>39</v>
      </c>
      <c r="V895" s="110" t="s">
        <v>39</v>
      </c>
      <c r="W895" s="110" t="s">
        <v>39</v>
      </c>
      <c r="X895" s="280" t="s">
        <v>39</v>
      </c>
      <c r="Y895" s="280" t="s">
        <v>39</v>
      </c>
      <c r="Z895" s="280" t="s">
        <v>39</v>
      </c>
      <c r="AA895" s="280" t="s">
        <v>39</v>
      </c>
      <c r="AB895" s="280" t="s">
        <v>39</v>
      </c>
      <c r="AC895" s="280" t="s">
        <v>39</v>
      </c>
      <c r="AD895" s="281" t="s">
        <v>39</v>
      </c>
      <c r="AE895" s="280" t="s">
        <v>2847</v>
      </c>
    </row>
    <row r="896" spans="1:31">
      <c r="A896" s="3" t="s">
        <v>39</v>
      </c>
      <c r="B896" s="3">
        <v>79</v>
      </c>
      <c r="C896" s="3">
        <v>10</v>
      </c>
      <c r="D896" s="290" t="s">
        <v>2764</v>
      </c>
      <c r="E896" s="303"/>
      <c r="F896" s="104" t="s">
        <v>39</v>
      </c>
      <c r="G896" s="105"/>
      <c r="H896" s="105"/>
      <c r="I896" s="105"/>
      <c r="J896" s="106"/>
      <c r="K896" s="448" t="s">
        <v>39</v>
      </c>
      <c r="L896" s="105" t="s">
        <v>39</v>
      </c>
      <c r="M896" s="109" t="s">
        <v>39</v>
      </c>
      <c r="N896" s="308"/>
      <c r="O896" s="292"/>
      <c r="P896" s="110" t="s">
        <v>39</v>
      </c>
      <c r="Q896" s="111" t="s">
        <v>39</v>
      </c>
      <c r="R896" s="112" t="s">
        <v>39</v>
      </c>
      <c r="S896" s="112" t="s">
        <v>39</v>
      </c>
      <c r="T896" s="116" t="s">
        <v>39</v>
      </c>
      <c r="U896" s="110" t="s">
        <v>39</v>
      </c>
      <c r="V896" s="110" t="s">
        <v>39</v>
      </c>
      <c r="W896" s="110" t="s">
        <v>39</v>
      </c>
      <c r="X896" s="280" t="s">
        <v>39</v>
      </c>
      <c r="Y896" s="280" t="s">
        <v>39</v>
      </c>
      <c r="Z896" s="280" t="s">
        <v>39</v>
      </c>
      <c r="AA896" s="280" t="s">
        <v>39</v>
      </c>
      <c r="AB896" s="280" t="s">
        <v>39</v>
      </c>
      <c r="AC896" s="280" t="s">
        <v>39</v>
      </c>
      <c r="AD896" s="281" t="s">
        <v>39</v>
      </c>
      <c r="AE896" s="280" t="s">
        <v>2847</v>
      </c>
    </row>
    <row r="897" spans="1:31">
      <c r="A897" s="3" t="s">
        <v>39</v>
      </c>
      <c r="B897" s="3">
        <v>80</v>
      </c>
      <c r="C897" s="3">
        <v>10</v>
      </c>
      <c r="D897" s="290" t="s">
        <v>2765</v>
      </c>
      <c r="E897" s="291"/>
      <c r="F897" s="104" t="s">
        <v>39</v>
      </c>
      <c r="G897" s="105"/>
      <c r="H897" s="105"/>
      <c r="I897" s="105"/>
      <c r="J897" s="106"/>
      <c r="K897" s="448" t="s">
        <v>39</v>
      </c>
      <c r="L897" s="105" t="s">
        <v>39</v>
      </c>
      <c r="M897" s="109" t="s">
        <v>39</v>
      </c>
      <c r="N897" s="308"/>
      <c r="O897" s="292"/>
      <c r="P897" s="110" t="s">
        <v>39</v>
      </c>
      <c r="Q897" s="111" t="s">
        <v>39</v>
      </c>
      <c r="R897" s="112" t="s">
        <v>39</v>
      </c>
      <c r="S897" s="112" t="s">
        <v>39</v>
      </c>
      <c r="T897" s="116" t="s">
        <v>39</v>
      </c>
      <c r="U897" s="110" t="s">
        <v>39</v>
      </c>
      <c r="V897" s="110" t="s">
        <v>39</v>
      </c>
      <c r="W897" s="110" t="s">
        <v>39</v>
      </c>
      <c r="X897" s="280" t="s">
        <v>39</v>
      </c>
      <c r="Y897" s="280" t="s">
        <v>39</v>
      </c>
      <c r="Z897" s="280" t="s">
        <v>39</v>
      </c>
      <c r="AA897" s="280" t="s">
        <v>39</v>
      </c>
      <c r="AB897" s="280" t="s">
        <v>39</v>
      </c>
      <c r="AC897" s="280" t="s">
        <v>39</v>
      </c>
      <c r="AD897" s="281" t="s">
        <v>39</v>
      </c>
      <c r="AE897" s="280" t="s">
        <v>2847</v>
      </c>
    </row>
    <row r="898" spans="1:31">
      <c r="A898" s="3" t="s">
        <v>39</v>
      </c>
      <c r="B898" s="3">
        <v>81</v>
      </c>
      <c r="C898" s="3">
        <v>10</v>
      </c>
      <c r="D898" s="290" t="s">
        <v>2766</v>
      </c>
      <c r="E898" s="291"/>
      <c r="F898" s="104" t="s">
        <v>39</v>
      </c>
      <c r="G898" s="105"/>
      <c r="H898" s="105"/>
      <c r="I898" s="105"/>
      <c r="J898" s="106"/>
      <c r="K898" s="448" t="s">
        <v>39</v>
      </c>
      <c r="L898" s="105" t="s">
        <v>39</v>
      </c>
      <c r="M898" s="109" t="s">
        <v>39</v>
      </c>
      <c r="N898" s="308"/>
      <c r="O898" s="292"/>
      <c r="P898" s="110" t="s">
        <v>39</v>
      </c>
      <c r="Q898" s="111" t="s">
        <v>39</v>
      </c>
      <c r="R898" s="112" t="s">
        <v>39</v>
      </c>
      <c r="S898" s="112" t="s">
        <v>39</v>
      </c>
      <c r="T898" s="116" t="s">
        <v>39</v>
      </c>
      <c r="U898" s="110" t="s">
        <v>39</v>
      </c>
      <c r="V898" s="110" t="s">
        <v>39</v>
      </c>
      <c r="W898" s="110" t="s">
        <v>39</v>
      </c>
      <c r="X898" s="280" t="s">
        <v>39</v>
      </c>
      <c r="Y898" s="280" t="s">
        <v>39</v>
      </c>
      <c r="Z898" s="280" t="s">
        <v>39</v>
      </c>
      <c r="AA898" s="280" t="s">
        <v>39</v>
      </c>
      <c r="AB898" s="280" t="s">
        <v>39</v>
      </c>
      <c r="AC898" s="280" t="s">
        <v>39</v>
      </c>
      <c r="AD898" s="281" t="s">
        <v>39</v>
      </c>
      <c r="AE898" s="280" t="s">
        <v>2847</v>
      </c>
    </row>
    <row r="899" spans="1:31">
      <c r="A899" s="3" t="s">
        <v>39</v>
      </c>
      <c r="B899" s="3">
        <v>82</v>
      </c>
      <c r="C899" s="3">
        <v>10</v>
      </c>
      <c r="D899" s="290" t="s">
        <v>2767</v>
      </c>
      <c r="E899" s="303"/>
      <c r="F899" s="104" t="s">
        <v>39</v>
      </c>
      <c r="G899" s="105"/>
      <c r="H899" s="105"/>
      <c r="I899" s="105"/>
      <c r="J899" s="106"/>
      <c r="K899" s="448" t="s">
        <v>39</v>
      </c>
      <c r="L899" s="105" t="s">
        <v>39</v>
      </c>
      <c r="M899" s="109" t="s">
        <v>39</v>
      </c>
      <c r="N899" s="308"/>
      <c r="O899" s="292"/>
      <c r="P899" s="110" t="s">
        <v>39</v>
      </c>
      <c r="Q899" s="111" t="s">
        <v>39</v>
      </c>
      <c r="R899" s="112" t="s">
        <v>39</v>
      </c>
      <c r="S899" s="112" t="s">
        <v>39</v>
      </c>
      <c r="T899" s="116" t="s">
        <v>39</v>
      </c>
      <c r="U899" s="110" t="s">
        <v>39</v>
      </c>
      <c r="V899" s="110" t="s">
        <v>39</v>
      </c>
      <c r="W899" s="110" t="s">
        <v>39</v>
      </c>
      <c r="X899" s="280" t="s">
        <v>39</v>
      </c>
      <c r="Y899" s="280" t="s">
        <v>39</v>
      </c>
      <c r="Z899" s="280" t="s">
        <v>39</v>
      </c>
      <c r="AA899" s="280" t="s">
        <v>39</v>
      </c>
      <c r="AB899" s="280" t="s">
        <v>39</v>
      </c>
      <c r="AC899" s="280" t="s">
        <v>39</v>
      </c>
      <c r="AD899" s="281" t="s">
        <v>39</v>
      </c>
      <c r="AE899" s="280" t="s">
        <v>2847</v>
      </c>
    </row>
    <row r="900" spans="1:31">
      <c r="A900" s="3" t="s">
        <v>39</v>
      </c>
      <c r="B900" s="3">
        <v>83</v>
      </c>
      <c r="C900" s="3">
        <v>10</v>
      </c>
      <c r="D900" s="290" t="s">
        <v>2768</v>
      </c>
      <c r="E900" s="303"/>
      <c r="F900" s="104" t="s">
        <v>39</v>
      </c>
      <c r="G900" s="105"/>
      <c r="H900" s="105"/>
      <c r="I900" s="105"/>
      <c r="J900" s="106"/>
      <c r="K900" s="448" t="s">
        <v>39</v>
      </c>
      <c r="L900" s="105" t="s">
        <v>39</v>
      </c>
      <c r="M900" s="109" t="s">
        <v>39</v>
      </c>
      <c r="N900" s="308"/>
      <c r="O900" s="292"/>
      <c r="P900" s="110" t="s">
        <v>39</v>
      </c>
      <c r="Q900" s="111" t="s">
        <v>39</v>
      </c>
      <c r="R900" s="112" t="s">
        <v>39</v>
      </c>
      <c r="S900" s="112" t="s">
        <v>39</v>
      </c>
      <c r="T900" s="116" t="s">
        <v>39</v>
      </c>
      <c r="U900" s="110" t="s">
        <v>39</v>
      </c>
      <c r="V900" s="110" t="s">
        <v>39</v>
      </c>
      <c r="W900" s="110" t="s">
        <v>39</v>
      </c>
      <c r="X900" s="280" t="s">
        <v>39</v>
      </c>
      <c r="Y900" s="280" t="s">
        <v>39</v>
      </c>
      <c r="Z900" s="280" t="s">
        <v>39</v>
      </c>
      <c r="AA900" s="280" t="s">
        <v>39</v>
      </c>
      <c r="AB900" s="280" t="s">
        <v>39</v>
      </c>
      <c r="AC900" s="280" t="s">
        <v>39</v>
      </c>
      <c r="AD900" s="281" t="s">
        <v>39</v>
      </c>
      <c r="AE900" s="280" t="s">
        <v>2847</v>
      </c>
    </row>
    <row r="901" spans="1:31">
      <c r="A901" s="3" t="s">
        <v>39</v>
      </c>
      <c r="B901" s="3">
        <v>84</v>
      </c>
      <c r="C901" s="3">
        <v>10</v>
      </c>
      <c r="D901" s="290" t="s">
        <v>2769</v>
      </c>
      <c r="E901" s="303"/>
      <c r="F901" s="104" t="s">
        <v>39</v>
      </c>
      <c r="G901" s="105"/>
      <c r="H901" s="105"/>
      <c r="I901" s="105"/>
      <c r="J901" s="106"/>
      <c r="K901" s="448" t="s">
        <v>39</v>
      </c>
      <c r="L901" s="105" t="s">
        <v>39</v>
      </c>
      <c r="M901" s="109" t="s">
        <v>39</v>
      </c>
      <c r="N901" s="308"/>
      <c r="O901" s="292"/>
      <c r="P901" s="110" t="s">
        <v>39</v>
      </c>
      <c r="Q901" s="111" t="s">
        <v>39</v>
      </c>
      <c r="R901" s="112" t="s">
        <v>39</v>
      </c>
      <c r="S901" s="112" t="s">
        <v>39</v>
      </c>
      <c r="T901" s="116" t="s">
        <v>39</v>
      </c>
      <c r="U901" s="110" t="s">
        <v>39</v>
      </c>
      <c r="V901" s="110" t="s">
        <v>39</v>
      </c>
      <c r="W901" s="110" t="s">
        <v>39</v>
      </c>
      <c r="X901" s="280" t="s">
        <v>39</v>
      </c>
      <c r="Y901" s="280" t="s">
        <v>39</v>
      </c>
      <c r="Z901" s="280" t="s">
        <v>39</v>
      </c>
      <c r="AA901" s="280" t="s">
        <v>39</v>
      </c>
      <c r="AB901" s="280" t="s">
        <v>39</v>
      </c>
      <c r="AC901" s="280" t="s">
        <v>39</v>
      </c>
      <c r="AD901" s="281" t="s">
        <v>39</v>
      </c>
      <c r="AE901" s="280" t="s">
        <v>2847</v>
      </c>
    </row>
    <row r="902" spans="1:31">
      <c r="A902" s="3" t="s">
        <v>39</v>
      </c>
      <c r="B902" s="3">
        <v>85</v>
      </c>
      <c r="C902" s="3">
        <v>10</v>
      </c>
      <c r="D902" s="290" t="s">
        <v>2770</v>
      </c>
      <c r="E902" s="303"/>
      <c r="F902" s="104" t="s">
        <v>39</v>
      </c>
      <c r="G902" s="105"/>
      <c r="H902" s="105"/>
      <c r="I902" s="105"/>
      <c r="J902" s="106"/>
      <c r="K902" s="448" t="s">
        <v>39</v>
      </c>
      <c r="L902" s="105" t="s">
        <v>39</v>
      </c>
      <c r="M902" s="109" t="s">
        <v>39</v>
      </c>
      <c r="N902" s="308"/>
      <c r="O902" s="292"/>
      <c r="P902" s="110" t="s">
        <v>39</v>
      </c>
      <c r="Q902" s="111" t="s">
        <v>39</v>
      </c>
      <c r="R902" s="112" t="s">
        <v>39</v>
      </c>
      <c r="S902" s="112" t="s">
        <v>39</v>
      </c>
      <c r="T902" s="116" t="s">
        <v>39</v>
      </c>
      <c r="U902" s="110" t="s">
        <v>39</v>
      </c>
      <c r="V902" s="110" t="s">
        <v>39</v>
      </c>
      <c r="W902" s="110" t="s">
        <v>39</v>
      </c>
      <c r="X902" s="280" t="s">
        <v>39</v>
      </c>
      <c r="Y902" s="280" t="s">
        <v>39</v>
      </c>
      <c r="Z902" s="280" t="s">
        <v>39</v>
      </c>
      <c r="AA902" s="280" t="s">
        <v>39</v>
      </c>
      <c r="AB902" s="280" t="s">
        <v>39</v>
      </c>
      <c r="AC902" s="280" t="s">
        <v>39</v>
      </c>
      <c r="AD902" s="281" t="s">
        <v>39</v>
      </c>
      <c r="AE902" s="280" t="s">
        <v>2847</v>
      </c>
    </row>
    <row r="903" spans="1:31">
      <c r="A903" s="3" t="s">
        <v>39</v>
      </c>
      <c r="B903" s="3">
        <v>86</v>
      </c>
      <c r="C903" s="3">
        <v>10</v>
      </c>
      <c r="D903" s="290" t="s">
        <v>2771</v>
      </c>
      <c r="E903" s="303"/>
      <c r="F903" s="104" t="s">
        <v>39</v>
      </c>
      <c r="G903" s="105"/>
      <c r="H903" s="105"/>
      <c r="I903" s="105"/>
      <c r="J903" s="106"/>
      <c r="K903" s="448" t="s">
        <v>39</v>
      </c>
      <c r="L903" s="105" t="s">
        <v>39</v>
      </c>
      <c r="M903" s="109" t="s">
        <v>39</v>
      </c>
      <c r="N903" s="308"/>
      <c r="O903" s="292"/>
      <c r="P903" s="110" t="s">
        <v>39</v>
      </c>
      <c r="Q903" s="111" t="s">
        <v>39</v>
      </c>
      <c r="R903" s="112" t="s">
        <v>39</v>
      </c>
      <c r="S903" s="112" t="s">
        <v>39</v>
      </c>
      <c r="T903" s="116" t="s">
        <v>39</v>
      </c>
      <c r="U903" s="110" t="s">
        <v>39</v>
      </c>
      <c r="V903" s="110" t="s">
        <v>39</v>
      </c>
      <c r="W903" s="110" t="s">
        <v>39</v>
      </c>
      <c r="X903" s="280" t="s">
        <v>39</v>
      </c>
      <c r="Y903" s="280" t="s">
        <v>39</v>
      </c>
      <c r="Z903" s="280" t="s">
        <v>39</v>
      </c>
      <c r="AA903" s="280" t="s">
        <v>39</v>
      </c>
      <c r="AB903" s="280" t="s">
        <v>39</v>
      </c>
      <c r="AC903" s="280" t="s">
        <v>39</v>
      </c>
      <c r="AD903" s="281" t="s">
        <v>39</v>
      </c>
      <c r="AE903" s="280" t="s">
        <v>2847</v>
      </c>
    </row>
    <row r="904" spans="1:31">
      <c r="A904" s="3" t="s">
        <v>39</v>
      </c>
      <c r="B904" s="3">
        <v>87</v>
      </c>
      <c r="C904" s="3">
        <v>10</v>
      </c>
      <c r="D904" s="290" t="s">
        <v>2772</v>
      </c>
      <c r="E904" s="303"/>
      <c r="F904" s="104" t="s">
        <v>39</v>
      </c>
      <c r="G904" s="105"/>
      <c r="H904" s="105"/>
      <c r="I904" s="105"/>
      <c r="J904" s="106"/>
      <c r="K904" s="448" t="s">
        <v>39</v>
      </c>
      <c r="L904" s="105" t="s">
        <v>39</v>
      </c>
      <c r="M904" s="109" t="s">
        <v>39</v>
      </c>
      <c r="N904" s="308"/>
      <c r="O904" s="292"/>
      <c r="P904" s="110" t="s">
        <v>39</v>
      </c>
      <c r="Q904" s="111" t="s">
        <v>39</v>
      </c>
      <c r="R904" s="112" t="s">
        <v>39</v>
      </c>
      <c r="S904" s="112" t="s">
        <v>39</v>
      </c>
      <c r="T904" s="116" t="s">
        <v>39</v>
      </c>
      <c r="U904" s="110" t="s">
        <v>39</v>
      </c>
      <c r="V904" s="110" t="s">
        <v>39</v>
      </c>
      <c r="W904" s="110" t="s">
        <v>39</v>
      </c>
      <c r="X904" s="280" t="s">
        <v>39</v>
      </c>
      <c r="Y904" s="280" t="s">
        <v>39</v>
      </c>
      <c r="Z904" s="280" t="s">
        <v>39</v>
      </c>
      <c r="AA904" s="280" t="s">
        <v>39</v>
      </c>
      <c r="AB904" s="280" t="s">
        <v>39</v>
      </c>
      <c r="AC904" s="280" t="s">
        <v>39</v>
      </c>
      <c r="AD904" s="281" t="s">
        <v>39</v>
      </c>
      <c r="AE904" s="280" t="s">
        <v>2847</v>
      </c>
    </row>
    <row r="905" spans="1:31">
      <c r="A905" s="3" t="s">
        <v>39</v>
      </c>
      <c r="B905" s="3">
        <v>88</v>
      </c>
      <c r="C905" s="3">
        <v>10</v>
      </c>
      <c r="D905" s="290" t="s">
        <v>2773</v>
      </c>
      <c r="E905" s="303"/>
      <c r="F905" s="104" t="s">
        <v>39</v>
      </c>
      <c r="G905" s="105"/>
      <c r="H905" s="105"/>
      <c r="I905" s="105"/>
      <c r="J905" s="106"/>
      <c r="K905" s="448" t="s">
        <v>39</v>
      </c>
      <c r="L905" s="105" t="s">
        <v>39</v>
      </c>
      <c r="M905" s="109" t="s">
        <v>39</v>
      </c>
      <c r="N905" s="308"/>
      <c r="O905" s="292"/>
      <c r="P905" s="110" t="s">
        <v>39</v>
      </c>
      <c r="Q905" s="111" t="s">
        <v>39</v>
      </c>
      <c r="R905" s="112" t="s">
        <v>39</v>
      </c>
      <c r="S905" s="112" t="s">
        <v>39</v>
      </c>
      <c r="T905" s="116" t="s">
        <v>39</v>
      </c>
      <c r="U905" s="110" t="s">
        <v>39</v>
      </c>
      <c r="V905" s="110" t="s">
        <v>39</v>
      </c>
      <c r="W905" s="110" t="s">
        <v>39</v>
      </c>
      <c r="X905" s="280" t="s">
        <v>39</v>
      </c>
      <c r="Y905" s="280" t="s">
        <v>39</v>
      </c>
      <c r="Z905" s="280" t="s">
        <v>39</v>
      </c>
      <c r="AA905" s="280" t="s">
        <v>39</v>
      </c>
      <c r="AB905" s="280" t="s">
        <v>39</v>
      </c>
      <c r="AC905" s="280" t="s">
        <v>39</v>
      </c>
      <c r="AD905" s="281" t="s">
        <v>39</v>
      </c>
      <c r="AE905" s="280" t="s">
        <v>2847</v>
      </c>
    </row>
    <row r="906" spans="1:31">
      <c r="A906" s="3" t="s">
        <v>39</v>
      </c>
      <c r="B906" s="3">
        <v>89</v>
      </c>
      <c r="C906" s="3">
        <v>10</v>
      </c>
      <c r="D906" s="290" t="s">
        <v>2774</v>
      </c>
      <c r="E906" s="303"/>
      <c r="F906" s="104" t="s">
        <v>39</v>
      </c>
      <c r="G906" s="105"/>
      <c r="H906" s="105"/>
      <c r="I906" s="105"/>
      <c r="J906" s="106"/>
      <c r="K906" s="448" t="s">
        <v>39</v>
      </c>
      <c r="L906" s="105" t="s">
        <v>39</v>
      </c>
      <c r="M906" s="109" t="s">
        <v>39</v>
      </c>
      <c r="N906" s="308"/>
      <c r="O906" s="292"/>
      <c r="P906" s="110" t="s">
        <v>39</v>
      </c>
      <c r="Q906" s="111" t="s">
        <v>39</v>
      </c>
      <c r="R906" s="112" t="s">
        <v>39</v>
      </c>
      <c r="S906" s="112" t="s">
        <v>39</v>
      </c>
      <c r="T906" s="116" t="s">
        <v>39</v>
      </c>
      <c r="U906" s="110" t="s">
        <v>39</v>
      </c>
      <c r="V906" s="110" t="s">
        <v>39</v>
      </c>
      <c r="W906" s="110" t="s">
        <v>39</v>
      </c>
      <c r="X906" s="280" t="s">
        <v>39</v>
      </c>
      <c r="Y906" s="280" t="s">
        <v>39</v>
      </c>
      <c r="Z906" s="280" t="s">
        <v>39</v>
      </c>
      <c r="AA906" s="280" t="s">
        <v>39</v>
      </c>
      <c r="AB906" s="280" t="s">
        <v>39</v>
      </c>
      <c r="AC906" s="280" t="s">
        <v>39</v>
      </c>
      <c r="AD906" s="281" t="s">
        <v>39</v>
      </c>
      <c r="AE906" s="280" t="s">
        <v>2847</v>
      </c>
    </row>
    <row r="907" spans="1:31">
      <c r="A907" s="3" t="s">
        <v>39</v>
      </c>
      <c r="B907" s="3">
        <v>90</v>
      </c>
      <c r="C907" s="3">
        <v>10</v>
      </c>
      <c r="D907" s="290" t="s">
        <v>2775</v>
      </c>
      <c r="E907" s="339"/>
      <c r="F907" s="104" t="s">
        <v>39</v>
      </c>
      <c r="G907" s="105"/>
      <c r="H907" s="105"/>
      <c r="I907" s="105"/>
      <c r="J907" s="106"/>
      <c r="K907" s="448" t="s">
        <v>39</v>
      </c>
      <c r="L907" s="105" t="s">
        <v>39</v>
      </c>
      <c r="M907" s="109" t="s">
        <v>39</v>
      </c>
      <c r="N907" s="308"/>
      <c r="O907" s="292"/>
      <c r="P907" s="110" t="s">
        <v>39</v>
      </c>
      <c r="Q907" s="111" t="s">
        <v>39</v>
      </c>
      <c r="R907" s="112" t="s">
        <v>39</v>
      </c>
      <c r="S907" s="112" t="s">
        <v>39</v>
      </c>
      <c r="T907" s="116" t="s">
        <v>39</v>
      </c>
      <c r="U907" s="110" t="s">
        <v>39</v>
      </c>
      <c r="V907" s="110" t="s">
        <v>39</v>
      </c>
      <c r="W907" s="110" t="s">
        <v>39</v>
      </c>
      <c r="X907" s="280" t="s">
        <v>39</v>
      </c>
      <c r="Y907" s="280" t="s">
        <v>39</v>
      </c>
      <c r="Z907" s="280" t="s">
        <v>39</v>
      </c>
      <c r="AA907" s="280" t="s">
        <v>39</v>
      </c>
      <c r="AB907" s="280" t="s">
        <v>39</v>
      </c>
      <c r="AC907" s="280" t="s">
        <v>39</v>
      </c>
      <c r="AD907" s="281" t="s">
        <v>39</v>
      </c>
      <c r="AE907" s="280" t="s">
        <v>2847</v>
      </c>
    </row>
    <row r="908" spans="1:31">
      <c r="A908" s="3" t="s">
        <v>39</v>
      </c>
      <c r="B908" s="3">
        <v>91</v>
      </c>
      <c r="C908" s="3">
        <v>10</v>
      </c>
      <c r="D908" s="290" t="s">
        <v>2776</v>
      </c>
      <c r="E908" s="339"/>
      <c r="F908" s="104" t="s">
        <v>39</v>
      </c>
      <c r="G908" s="105"/>
      <c r="H908" s="105"/>
      <c r="I908" s="105"/>
      <c r="J908" s="106"/>
      <c r="K908" s="448" t="s">
        <v>39</v>
      </c>
      <c r="L908" s="105" t="s">
        <v>39</v>
      </c>
      <c r="M908" s="109" t="s">
        <v>39</v>
      </c>
      <c r="N908" s="308"/>
      <c r="O908" s="292"/>
      <c r="P908" s="110" t="s">
        <v>39</v>
      </c>
      <c r="Q908" s="111" t="s">
        <v>39</v>
      </c>
      <c r="R908" s="112" t="s">
        <v>39</v>
      </c>
      <c r="S908" s="112" t="s">
        <v>39</v>
      </c>
      <c r="T908" s="116" t="s">
        <v>39</v>
      </c>
      <c r="U908" s="110" t="s">
        <v>39</v>
      </c>
      <c r="V908" s="110" t="s">
        <v>39</v>
      </c>
      <c r="W908" s="110" t="s">
        <v>39</v>
      </c>
      <c r="X908" s="280" t="s">
        <v>39</v>
      </c>
      <c r="Y908" s="280" t="s">
        <v>39</v>
      </c>
      <c r="Z908" s="280" t="s">
        <v>39</v>
      </c>
      <c r="AA908" s="280" t="s">
        <v>39</v>
      </c>
      <c r="AB908" s="280" t="s">
        <v>39</v>
      </c>
      <c r="AC908" s="280" t="s">
        <v>39</v>
      </c>
      <c r="AD908" s="281" t="s">
        <v>39</v>
      </c>
      <c r="AE908" s="280" t="s">
        <v>2847</v>
      </c>
    </row>
    <row r="909" spans="1:31">
      <c r="A909" s="3" t="s">
        <v>39</v>
      </c>
      <c r="B909" s="3">
        <v>92</v>
      </c>
      <c r="C909" s="3">
        <v>10</v>
      </c>
      <c r="D909" s="290" t="s">
        <v>2777</v>
      </c>
      <c r="E909" s="339"/>
      <c r="F909" s="104" t="s">
        <v>39</v>
      </c>
      <c r="G909" s="105"/>
      <c r="H909" s="105"/>
      <c r="I909" s="105"/>
      <c r="J909" s="106"/>
      <c r="K909" s="448" t="s">
        <v>39</v>
      </c>
      <c r="L909" s="105" t="s">
        <v>39</v>
      </c>
      <c r="M909" s="109" t="s">
        <v>39</v>
      </c>
      <c r="N909" s="308"/>
      <c r="O909" s="292"/>
      <c r="P909" s="110" t="s">
        <v>39</v>
      </c>
      <c r="Q909" s="111" t="s">
        <v>39</v>
      </c>
      <c r="R909" s="112" t="s">
        <v>39</v>
      </c>
      <c r="S909" s="112" t="s">
        <v>39</v>
      </c>
      <c r="T909" s="116" t="s">
        <v>39</v>
      </c>
      <c r="U909" s="110" t="s">
        <v>39</v>
      </c>
      <c r="V909" s="110" t="s">
        <v>39</v>
      </c>
      <c r="W909" s="110" t="s">
        <v>39</v>
      </c>
      <c r="X909" s="280" t="s">
        <v>39</v>
      </c>
      <c r="Y909" s="280" t="s">
        <v>39</v>
      </c>
      <c r="Z909" s="280" t="s">
        <v>39</v>
      </c>
      <c r="AA909" s="280" t="s">
        <v>39</v>
      </c>
      <c r="AB909" s="280" t="s">
        <v>39</v>
      </c>
      <c r="AC909" s="280" t="s">
        <v>39</v>
      </c>
      <c r="AD909" s="281" t="s">
        <v>39</v>
      </c>
      <c r="AE909" s="280" t="s">
        <v>2847</v>
      </c>
    </row>
    <row r="910" spans="1:31">
      <c r="A910" s="3" t="s">
        <v>39</v>
      </c>
      <c r="B910" s="3">
        <v>93</v>
      </c>
      <c r="C910" s="3">
        <v>10</v>
      </c>
      <c r="D910" s="290" t="s">
        <v>2778</v>
      </c>
      <c r="E910" s="339"/>
      <c r="F910" s="104" t="s">
        <v>39</v>
      </c>
      <c r="G910" s="105"/>
      <c r="H910" s="105"/>
      <c r="I910" s="105"/>
      <c r="J910" s="106"/>
      <c r="K910" s="448" t="s">
        <v>39</v>
      </c>
      <c r="L910" s="105" t="s">
        <v>39</v>
      </c>
      <c r="M910" s="109" t="s">
        <v>39</v>
      </c>
      <c r="N910" s="308"/>
      <c r="O910" s="460"/>
      <c r="P910" s="110" t="s">
        <v>39</v>
      </c>
      <c r="Q910" s="111" t="s">
        <v>39</v>
      </c>
      <c r="R910" s="112" t="s">
        <v>39</v>
      </c>
      <c r="S910" s="112" t="s">
        <v>39</v>
      </c>
      <c r="T910" s="116" t="s">
        <v>39</v>
      </c>
      <c r="U910" s="110" t="s">
        <v>39</v>
      </c>
      <c r="V910" s="110" t="s">
        <v>39</v>
      </c>
      <c r="W910" s="110" t="s">
        <v>39</v>
      </c>
      <c r="X910" s="280" t="s">
        <v>39</v>
      </c>
      <c r="Y910" s="280" t="s">
        <v>39</v>
      </c>
      <c r="Z910" s="280" t="s">
        <v>39</v>
      </c>
      <c r="AA910" s="280" t="s">
        <v>39</v>
      </c>
      <c r="AB910" s="280" t="s">
        <v>39</v>
      </c>
      <c r="AC910" s="280" t="s">
        <v>39</v>
      </c>
      <c r="AD910" s="281" t="s">
        <v>39</v>
      </c>
      <c r="AE910" s="280" t="s">
        <v>2847</v>
      </c>
    </row>
    <row r="911" spans="1:31">
      <c r="A911" s="3" t="s">
        <v>39</v>
      </c>
      <c r="B911" s="3">
        <v>94</v>
      </c>
      <c r="C911" s="3">
        <v>10</v>
      </c>
      <c r="D911" s="290" t="s">
        <v>2779</v>
      </c>
      <c r="E911" s="458"/>
      <c r="F911" s="104" t="s">
        <v>39</v>
      </c>
      <c r="G911" s="105"/>
      <c r="H911" s="105"/>
      <c r="I911" s="105"/>
      <c r="J911" s="106"/>
      <c r="K911" s="448" t="s">
        <v>39</v>
      </c>
      <c r="L911" s="105" t="s">
        <v>39</v>
      </c>
      <c r="M911" s="109" t="s">
        <v>39</v>
      </c>
      <c r="N911" s="308"/>
      <c r="O911" s="292"/>
      <c r="P911" s="110" t="s">
        <v>39</v>
      </c>
      <c r="Q911" s="111" t="s">
        <v>39</v>
      </c>
      <c r="R911" s="112" t="s">
        <v>39</v>
      </c>
      <c r="S911" s="112" t="s">
        <v>39</v>
      </c>
      <c r="T911" s="116" t="s">
        <v>39</v>
      </c>
      <c r="U911" s="110" t="s">
        <v>39</v>
      </c>
      <c r="V911" s="110" t="s">
        <v>39</v>
      </c>
      <c r="W911" s="110" t="s">
        <v>39</v>
      </c>
      <c r="X911" s="280" t="s">
        <v>39</v>
      </c>
      <c r="Y911" s="280" t="s">
        <v>39</v>
      </c>
      <c r="Z911" s="280" t="s">
        <v>39</v>
      </c>
      <c r="AA911" s="280" t="s">
        <v>39</v>
      </c>
      <c r="AB911" s="280" t="s">
        <v>39</v>
      </c>
      <c r="AC911" s="280" t="s">
        <v>39</v>
      </c>
      <c r="AD911" s="281" t="s">
        <v>39</v>
      </c>
      <c r="AE911" s="280" t="s">
        <v>2847</v>
      </c>
    </row>
    <row r="912" spans="1:31">
      <c r="A912" s="3" t="s">
        <v>39</v>
      </c>
      <c r="B912" s="3">
        <v>95</v>
      </c>
      <c r="C912" s="3">
        <v>10</v>
      </c>
      <c r="D912" s="290" t="s">
        <v>2780</v>
      </c>
      <c r="E912" s="296"/>
      <c r="F912" s="104" t="s">
        <v>39</v>
      </c>
      <c r="G912" s="105"/>
      <c r="H912" s="105"/>
      <c r="I912" s="105"/>
      <c r="J912" s="106"/>
      <c r="K912" s="448" t="s">
        <v>39</v>
      </c>
      <c r="L912" s="105" t="s">
        <v>39</v>
      </c>
      <c r="M912" s="109" t="s">
        <v>39</v>
      </c>
      <c r="N912" s="308"/>
      <c r="O912" s="292"/>
      <c r="P912" s="110" t="s">
        <v>39</v>
      </c>
      <c r="Q912" s="111" t="s">
        <v>39</v>
      </c>
      <c r="R912" s="112" t="s">
        <v>39</v>
      </c>
      <c r="S912" s="112" t="s">
        <v>39</v>
      </c>
      <c r="T912" s="116" t="s">
        <v>39</v>
      </c>
      <c r="U912" s="110" t="s">
        <v>39</v>
      </c>
      <c r="V912" s="110" t="s">
        <v>39</v>
      </c>
      <c r="W912" s="110" t="s">
        <v>39</v>
      </c>
      <c r="X912" s="280" t="s">
        <v>39</v>
      </c>
      <c r="Y912" s="280" t="s">
        <v>39</v>
      </c>
      <c r="Z912" s="280" t="s">
        <v>39</v>
      </c>
      <c r="AA912" s="280" t="s">
        <v>39</v>
      </c>
      <c r="AB912" s="280" t="s">
        <v>39</v>
      </c>
      <c r="AC912" s="280" t="s">
        <v>39</v>
      </c>
      <c r="AD912" s="281" t="s">
        <v>39</v>
      </c>
      <c r="AE912" s="280" t="s">
        <v>2847</v>
      </c>
    </row>
    <row r="913" spans="1:31">
      <c r="A913" s="3" t="s">
        <v>39</v>
      </c>
      <c r="B913" s="3">
        <v>96</v>
      </c>
      <c r="C913" s="3">
        <v>10</v>
      </c>
      <c r="D913" s="290" t="s">
        <v>2781</v>
      </c>
      <c r="E913" s="296"/>
      <c r="F913" s="104" t="s">
        <v>39</v>
      </c>
      <c r="G913" s="105"/>
      <c r="H913" s="105"/>
      <c r="I913" s="105"/>
      <c r="J913" s="106"/>
      <c r="K913" s="448" t="s">
        <v>39</v>
      </c>
      <c r="L913" s="105" t="s">
        <v>39</v>
      </c>
      <c r="M913" s="109" t="s">
        <v>39</v>
      </c>
      <c r="N913" s="308"/>
      <c r="O913" s="292"/>
      <c r="P913" s="110" t="s">
        <v>39</v>
      </c>
      <c r="Q913" s="111" t="s">
        <v>39</v>
      </c>
      <c r="R913" s="112" t="s">
        <v>39</v>
      </c>
      <c r="S913" s="112" t="s">
        <v>39</v>
      </c>
      <c r="T913" s="116" t="s">
        <v>39</v>
      </c>
      <c r="U913" s="110" t="s">
        <v>39</v>
      </c>
      <c r="V913" s="110" t="s">
        <v>39</v>
      </c>
      <c r="W913" s="110" t="s">
        <v>39</v>
      </c>
      <c r="X913" s="280" t="s">
        <v>39</v>
      </c>
      <c r="Y913" s="280" t="s">
        <v>39</v>
      </c>
      <c r="Z913" s="280" t="s">
        <v>39</v>
      </c>
      <c r="AA913" s="280" t="s">
        <v>39</v>
      </c>
      <c r="AB913" s="280" t="s">
        <v>39</v>
      </c>
      <c r="AC913" s="280" t="s">
        <v>39</v>
      </c>
      <c r="AD913" s="281" t="s">
        <v>39</v>
      </c>
      <c r="AE913" s="280" t="s">
        <v>2847</v>
      </c>
    </row>
    <row r="914" spans="1:31">
      <c r="A914" s="3" t="s">
        <v>39</v>
      </c>
      <c r="B914" s="3">
        <v>97</v>
      </c>
      <c r="C914" s="3">
        <v>10</v>
      </c>
      <c r="D914" s="290" t="s">
        <v>2782</v>
      </c>
      <c r="E914" s="296"/>
      <c r="F914" s="104" t="s">
        <v>39</v>
      </c>
      <c r="G914" s="105"/>
      <c r="H914" s="105"/>
      <c r="I914" s="105"/>
      <c r="J914" s="106"/>
      <c r="K914" s="448" t="s">
        <v>39</v>
      </c>
      <c r="L914" s="105" t="s">
        <v>39</v>
      </c>
      <c r="M914" s="109" t="s">
        <v>39</v>
      </c>
      <c r="N914" s="308"/>
      <c r="O914" s="105"/>
      <c r="P914" s="110" t="s">
        <v>39</v>
      </c>
      <c r="Q914" s="111" t="s">
        <v>39</v>
      </c>
      <c r="R914" s="112" t="s">
        <v>39</v>
      </c>
      <c r="S914" s="112" t="s">
        <v>39</v>
      </c>
      <c r="T914" s="116" t="s">
        <v>39</v>
      </c>
      <c r="U914" s="110" t="s">
        <v>39</v>
      </c>
      <c r="V914" s="110" t="s">
        <v>39</v>
      </c>
      <c r="W914" s="110" t="s">
        <v>39</v>
      </c>
      <c r="X914" s="280" t="s">
        <v>39</v>
      </c>
      <c r="Y914" s="280" t="s">
        <v>39</v>
      </c>
      <c r="Z914" s="280" t="s">
        <v>39</v>
      </c>
      <c r="AA914" s="280" t="s">
        <v>39</v>
      </c>
      <c r="AB914" s="280" t="s">
        <v>39</v>
      </c>
      <c r="AC914" s="280" t="s">
        <v>39</v>
      </c>
      <c r="AD914" s="281" t="s">
        <v>39</v>
      </c>
      <c r="AE914" s="280" t="s">
        <v>2847</v>
      </c>
    </row>
    <row r="915" spans="1:31">
      <c r="A915" s="3" t="s">
        <v>39</v>
      </c>
      <c r="B915" s="3">
        <v>98</v>
      </c>
      <c r="C915" s="3">
        <v>10</v>
      </c>
      <c r="D915" s="290" t="s">
        <v>2783</v>
      </c>
      <c r="E915" s="458"/>
      <c r="F915" s="104" t="s">
        <v>39</v>
      </c>
      <c r="G915" s="105"/>
      <c r="H915" s="105"/>
      <c r="I915" s="105"/>
      <c r="J915" s="106"/>
      <c r="K915" s="448" t="s">
        <v>39</v>
      </c>
      <c r="L915" s="105" t="s">
        <v>39</v>
      </c>
      <c r="M915" s="109" t="s">
        <v>39</v>
      </c>
      <c r="N915" s="308"/>
      <c r="O915" s="105"/>
      <c r="P915" s="110" t="s">
        <v>39</v>
      </c>
      <c r="Q915" s="111" t="s">
        <v>39</v>
      </c>
      <c r="R915" s="112" t="s">
        <v>39</v>
      </c>
      <c r="S915" s="112" t="s">
        <v>39</v>
      </c>
      <c r="T915" s="116" t="s">
        <v>39</v>
      </c>
      <c r="U915" s="110" t="s">
        <v>39</v>
      </c>
      <c r="V915" s="110" t="s">
        <v>39</v>
      </c>
      <c r="W915" s="110" t="s">
        <v>39</v>
      </c>
      <c r="X915" s="280" t="s">
        <v>39</v>
      </c>
      <c r="Y915" s="280" t="s">
        <v>39</v>
      </c>
      <c r="Z915" s="280" t="s">
        <v>39</v>
      </c>
      <c r="AA915" s="280" t="s">
        <v>39</v>
      </c>
      <c r="AB915" s="280" t="s">
        <v>39</v>
      </c>
      <c r="AC915" s="280" t="s">
        <v>39</v>
      </c>
      <c r="AD915" s="281" t="s">
        <v>39</v>
      </c>
      <c r="AE915" s="280" t="s">
        <v>2847</v>
      </c>
    </row>
    <row r="916" spans="1:31">
      <c r="A916" s="3" t="s">
        <v>39</v>
      </c>
      <c r="B916" s="3">
        <v>99</v>
      </c>
      <c r="C916" s="3">
        <v>10</v>
      </c>
      <c r="D916" s="290" t="s">
        <v>2588</v>
      </c>
      <c r="E916" s="296"/>
      <c r="F916" s="104" t="s">
        <v>39</v>
      </c>
      <c r="G916" s="105"/>
      <c r="H916" s="105"/>
      <c r="I916" s="105"/>
      <c r="J916" s="106"/>
      <c r="K916" s="448" t="s">
        <v>39</v>
      </c>
      <c r="L916" s="105" t="s">
        <v>39</v>
      </c>
      <c r="M916" s="109" t="s">
        <v>39</v>
      </c>
      <c r="N916" s="308"/>
      <c r="O916" s="475"/>
      <c r="P916" s="110" t="s">
        <v>39</v>
      </c>
      <c r="Q916" s="111" t="s">
        <v>39</v>
      </c>
      <c r="R916" s="112" t="s">
        <v>39</v>
      </c>
      <c r="S916" s="112" t="s">
        <v>39</v>
      </c>
      <c r="T916" s="116" t="s">
        <v>39</v>
      </c>
      <c r="U916" s="110" t="s">
        <v>39</v>
      </c>
      <c r="V916" s="110" t="s">
        <v>39</v>
      </c>
      <c r="W916" s="110" t="s">
        <v>39</v>
      </c>
      <c r="X916" s="280" t="s">
        <v>39</v>
      </c>
      <c r="Y916" s="280" t="s">
        <v>39</v>
      </c>
      <c r="Z916" s="280" t="s">
        <v>39</v>
      </c>
      <c r="AA916" s="280" t="s">
        <v>39</v>
      </c>
      <c r="AB916" s="280" t="s">
        <v>39</v>
      </c>
      <c r="AC916" s="280" t="s">
        <v>39</v>
      </c>
      <c r="AD916" s="281" t="s">
        <v>39</v>
      </c>
      <c r="AE916" s="280" t="s">
        <v>2847</v>
      </c>
    </row>
    <row r="917" spans="1:31">
      <c r="A917" s="3" t="s">
        <v>39</v>
      </c>
      <c r="B917" s="3">
        <v>100</v>
      </c>
      <c r="C917" s="3">
        <v>10</v>
      </c>
      <c r="D917" s="290" t="s">
        <v>2617</v>
      </c>
      <c r="E917" s="472"/>
      <c r="F917" s="104" t="s">
        <v>39</v>
      </c>
      <c r="G917" s="105"/>
      <c r="H917" s="105"/>
      <c r="I917" s="105"/>
      <c r="J917" s="106"/>
      <c r="K917" s="448" t="s">
        <v>39</v>
      </c>
      <c r="L917" s="105" t="s">
        <v>39</v>
      </c>
      <c r="M917" s="109" t="s">
        <v>39</v>
      </c>
      <c r="N917" s="308"/>
      <c r="O917" s="105"/>
      <c r="P917" s="110" t="s">
        <v>39</v>
      </c>
      <c r="Q917" s="111" t="s">
        <v>39</v>
      </c>
      <c r="R917" s="112" t="s">
        <v>39</v>
      </c>
      <c r="S917" s="112" t="s">
        <v>39</v>
      </c>
      <c r="T917" s="116" t="s">
        <v>39</v>
      </c>
      <c r="U917" s="110" t="s">
        <v>39</v>
      </c>
      <c r="V917" s="110" t="s">
        <v>39</v>
      </c>
      <c r="W917" s="110" t="s">
        <v>39</v>
      </c>
      <c r="X917" s="280" t="s">
        <v>39</v>
      </c>
      <c r="Y917" s="280" t="s">
        <v>39</v>
      </c>
      <c r="Z917" s="280" t="s">
        <v>39</v>
      </c>
      <c r="AA917" s="280" t="s">
        <v>39</v>
      </c>
      <c r="AB917" s="280" t="s">
        <v>39</v>
      </c>
      <c r="AC917" s="280" t="s">
        <v>39</v>
      </c>
      <c r="AD917" s="281" t="s">
        <v>39</v>
      </c>
      <c r="AE917" s="280" t="s">
        <v>2847</v>
      </c>
    </row>
    <row r="918" spans="1:31">
      <c r="A918" s="3" t="s">
        <v>39</v>
      </c>
      <c r="B918" s="3">
        <v>101</v>
      </c>
      <c r="C918" s="3">
        <v>10</v>
      </c>
      <c r="D918" s="290" t="s">
        <v>2621</v>
      </c>
      <c r="E918" s="496"/>
      <c r="F918" s="104" t="s">
        <v>39</v>
      </c>
      <c r="G918" s="105"/>
      <c r="H918" s="105"/>
      <c r="I918" s="105"/>
      <c r="J918" s="106"/>
      <c r="K918" s="448" t="s">
        <v>39</v>
      </c>
      <c r="L918" s="105" t="s">
        <v>39</v>
      </c>
      <c r="M918" s="109" t="s">
        <v>39</v>
      </c>
      <c r="N918" s="294"/>
      <c r="O918" s="466"/>
      <c r="P918" s="110" t="s">
        <v>39</v>
      </c>
      <c r="Q918" s="111" t="s">
        <v>39</v>
      </c>
      <c r="R918" s="112" t="s">
        <v>39</v>
      </c>
      <c r="S918" s="112" t="s">
        <v>39</v>
      </c>
      <c r="T918" s="116" t="s">
        <v>39</v>
      </c>
      <c r="U918" s="110" t="s">
        <v>39</v>
      </c>
      <c r="V918" s="110" t="s">
        <v>39</v>
      </c>
      <c r="W918" s="110" t="s">
        <v>39</v>
      </c>
      <c r="X918" s="280" t="s">
        <v>39</v>
      </c>
      <c r="Y918" s="280" t="s">
        <v>39</v>
      </c>
      <c r="Z918" s="280" t="s">
        <v>39</v>
      </c>
      <c r="AA918" s="280" t="s">
        <v>39</v>
      </c>
      <c r="AB918" s="280" t="s">
        <v>39</v>
      </c>
      <c r="AC918" s="280" t="s">
        <v>39</v>
      </c>
      <c r="AD918" s="281" t="s">
        <v>39</v>
      </c>
      <c r="AE918" s="280" t="s">
        <v>2847</v>
      </c>
    </row>
    <row r="919" spans="1:31">
      <c r="A919" s="3" t="s">
        <v>39</v>
      </c>
      <c r="B919" s="3">
        <v>102</v>
      </c>
      <c r="C919" s="3">
        <v>10</v>
      </c>
      <c r="D919" s="290" t="s">
        <v>2627</v>
      </c>
      <c r="E919" s="324"/>
      <c r="F919" s="104" t="s">
        <v>39</v>
      </c>
      <c r="G919" s="105"/>
      <c r="H919" s="105"/>
      <c r="I919" s="105"/>
      <c r="J919" s="106"/>
      <c r="K919" s="448" t="s">
        <v>39</v>
      </c>
      <c r="L919" s="105" t="s">
        <v>39</v>
      </c>
      <c r="M919" s="109" t="s">
        <v>39</v>
      </c>
      <c r="N919" s="294"/>
      <c r="O919" s="460"/>
      <c r="P919" s="110" t="s">
        <v>39</v>
      </c>
      <c r="Q919" s="111" t="s">
        <v>39</v>
      </c>
      <c r="R919" s="112" t="s">
        <v>39</v>
      </c>
      <c r="S919" s="112" t="s">
        <v>39</v>
      </c>
      <c r="T919" s="116" t="s">
        <v>39</v>
      </c>
      <c r="U919" s="110" t="s">
        <v>39</v>
      </c>
      <c r="V919" s="110" t="s">
        <v>39</v>
      </c>
      <c r="W919" s="110" t="s">
        <v>39</v>
      </c>
      <c r="X919" s="280" t="s">
        <v>39</v>
      </c>
      <c r="Y919" s="280" t="s">
        <v>39</v>
      </c>
      <c r="Z919" s="280" t="s">
        <v>39</v>
      </c>
      <c r="AA919" s="280" t="s">
        <v>39</v>
      </c>
      <c r="AB919" s="280" t="s">
        <v>39</v>
      </c>
      <c r="AC919" s="280" t="s">
        <v>39</v>
      </c>
      <c r="AD919" s="281" t="s">
        <v>39</v>
      </c>
      <c r="AE919" s="280" t="s">
        <v>2847</v>
      </c>
    </row>
    <row r="920" spans="1:31">
      <c r="A920" s="3" t="s">
        <v>39</v>
      </c>
      <c r="B920" s="3">
        <v>103</v>
      </c>
      <c r="C920" s="3">
        <v>10</v>
      </c>
      <c r="D920" s="290" t="s">
        <v>2632</v>
      </c>
      <c r="E920" s="324"/>
      <c r="F920" s="104" t="s">
        <v>39</v>
      </c>
      <c r="G920" s="105"/>
      <c r="H920" s="105"/>
      <c r="I920" s="105"/>
      <c r="J920" s="106"/>
      <c r="K920" s="448" t="s">
        <v>39</v>
      </c>
      <c r="L920" s="105" t="s">
        <v>39</v>
      </c>
      <c r="M920" s="109" t="s">
        <v>39</v>
      </c>
      <c r="N920" s="294"/>
      <c r="O920" s="292"/>
      <c r="P920" s="110" t="s">
        <v>39</v>
      </c>
      <c r="Q920" s="111" t="s">
        <v>39</v>
      </c>
      <c r="R920" s="112" t="s">
        <v>39</v>
      </c>
      <c r="S920" s="112" t="s">
        <v>39</v>
      </c>
      <c r="T920" s="116" t="s">
        <v>39</v>
      </c>
      <c r="U920" s="110" t="s">
        <v>39</v>
      </c>
      <c r="V920" s="110" t="s">
        <v>39</v>
      </c>
      <c r="W920" s="110" t="s">
        <v>39</v>
      </c>
      <c r="X920" s="280" t="s">
        <v>39</v>
      </c>
      <c r="Y920" s="280" t="s">
        <v>39</v>
      </c>
      <c r="Z920" s="280" t="s">
        <v>39</v>
      </c>
      <c r="AA920" s="280" t="s">
        <v>39</v>
      </c>
      <c r="AB920" s="280" t="s">
        <v>39</v>
      </c>
      <c r="AC920" s="280" t="s">
        <v>39</v>
      </c>
      <c r="AD920" s="281" t="s">
        <v>39</v>
      </c>
      <c r="AE920" s="280" t="s">
        <v>2847</v>
      </c>
    </row>
    <row r="921" spans="1:31">
      <c r="A921" s="3" t="s">
        <v>39</v>
      </c>
      <c r="B921" s="3">
        <v>104</v>
      </c>
      <c r="C921" s="3">
        <v>10</v>
      </c>
      <c r="D921" s="290" t="s">
        <v>2634</v>
      </c>
      <c r="E921" s="296"/>
      <c r="F921" s="104" t="s">
        <v>39</v>
      </c>
      <c r="G921" s="105"/>
      <c r="H921" s="105"/>
      <c r="I921" s="105"/>
      <c r="J921" s="106"/>
      <c r="K921" s="448" t="s">
        <v>39</v>
      </c>
      <c r="L921" s="105" t="s">
        <v>39</v>
      </c>
      <c r="M921" s="109" t="s">
        <v>39</v>
      </c>
      <c r="N921" s="294"/>
      <c r="O921" s="466"/>
      <c r="P921" s="110" t="s">
        <v>39</v>
      </c>
      <c r="Q921" s="111" t="s">
        <v>39</v>
      </c>
      <c r="R921" s="112" t="s">
        <v>39</v>
      </c>
      <c r="S921" s="112" t="s">
        <v>39</v>
      </c>
      <c r="T921" s="116" t="s">
        <v>39</v>
      </c>
      <c r="U921" s="110" t="s">
        <v>39</v>
      </c>
      <c r="V921" s="110" t="s">
        <v>39</v>
      </c>
      <c r="W921" s="110" t="s">
        <v>39</v>
      </c>
      <c r="X921" s="280" t="s">
        <v>39</v>
      </c>
      <c r="Y921" s="280" t="s">
        <v>39</v>
      </c>
      <c r="Z921" s="280" t="s">
        <v>39</v>
      </c>
      <c r="AA921" s="280" t="s">
        <v>39</v>
      </c>
      <c r="AB921" s="280" t="s">
        <v>39</v>
      </c>
      <c r="AC921" s="280" t="s">
        <v>39</v>
      </c>
      <c r="AD921" s="281" t="s">
        <v>39</v>
      </c>
      <c r="AE921" s="280" t="s">
        <v>2847</v>
      </c>
    </row>
    <row r="922" spans="1:31">
      <c r="A922" s="3" t="s">
        <v>39</v>
      </c>
      <c r="B922" s="3">
        <v>105</v>
      </c>
      <c r="C922" s="3">
        <v>10</v>
      </c>
      <c r="D922" s="290" t="s">
        <v>2646</v>
      </c>
      <c r="E922" s="291"/>
      <c r="F922" s="104" t="s">
        <v>39</v>
      </c>
      <c r="G922" s="105"/>
      <c r="H922" s="105"/>
      <c r="I922" s="105"/>
      <c r="J922" s="266"/>
      <c r="K922" s="448" t="s">
        <v>39</v>
      </c>
      <c r="L922" s="105" t="s">
        <v>39</v>
      </c>
      <c r="M922" s="109" t="s">
        <v>39</v>
      </c>
      <c r="N922" s="294"/>
      <c r="O922" s="292"/>
      <c r="P922" s="110" t="s">
        <v>39</v>
      </c>
      <c r="Q922" s="111" t="s">
        <v>39</v>
      </c>
      <c r="R922" s="112" t="s">
        <v>39</v>
      </c>
      <c r="S922" s="112" t="s">
        <v>39</v>
      </c>
      <c r="T922" s="116" t="s">
        <v>39</v>
      </c>
      <c r="U922" s="110" t="s">
        <v>39</v>
      </c>
      <c r="V922" s="110" t="s">
        <v>39</v>
      </c>
      <c r="W922" s="110" t="s">
        <v>39</v>
      </c>
      <c r="X922" s="280" t="s">
        <v>39</v>
      </c>
      <c r="Y922" s="280" t="s">
        <v>39</v>
      </c>
      <c r="Z922" s="280" t="s">
        <v>39</v>
      </c>
      <c r="AA922" s="280" t="s">
        <v>39</v>
      </c>
      <c r="AB922" s="280" t="s">
        <v>39</v>
      </c>
      <c r="AC922" s="280" t="s">
        <v>39</v>
      </c>
      <c r="AD922" s="281" t="s">
        <v>39</v>
      </c>
      <c r="AE922" s="280" t="s">
        <v>2847</v>
      </c>
    </row>
    <row r="923" spans="1:31">
      <c r="A923" s="3" t="s">
        <v>39</v>
      </c>
      <c r="B923" s="3">
        <v>106</v>
      </c>
      <c r="C923" s="3">
        <v>10</v>
      </c>
      <c r="D923" s="290" t="s">
        <v>2654</v>
      </c>
      <c r="E923" s="474"/>
      <c r="F923" s="104" t="s">
        <v>39</v>
      </c>
      <c r="G923" s="105"/>
      <c r="H923" s="105"/>
      <c r="I923" s="105"/>
      <c r="J923" s="106"/>
      <c r="K923" s="448" t="s">
        <v>39</v>
      </c>
      <c r="L923" s="105" t="s">
        <v>39</v>
      </c>
      <c r="M923" s="109" t="s">
        <v>39</v>
      </c>
      <c r="N923" s="308"/>
      <c r="O923" s="292"/>
      <c r="P923" s="110" t="s">
        <v>39</v>
      </c>
      <c r="Q923" s="111" t="s">
        <v>39</v>
      </c>
      <c r="R923" s="112" t="s">
        <v>39</v>
      </c>
      <c r="S923" s="112" t="s">
        <v>39</v>
      </c>
      <c r="T923" s="116" t="s">
        <v>39</v>
      </c>
      <c r="U923" s="110" t="s">
        <v>39</v>
      </c>
      <c r="V923" s="110" t="s">
        <v>39</v>
      </c>
      <c r="W923" s="110" t="s">
        <v>39</v>
      </c>
      <c r="X923" s="280" t="s">
        <v>39</v>
      </c>
      <c r="Y923" s="280" t="s">
        <v>39</v>
      </c>
      <c r="Z923" s="280" t="s">
        <v>39</v>
      </c>
      <c r="AA923" s="280" t="s">
        <v>39</v>
      </c>
      <c r="AB923" s="280" t="s">
        <v>39</v>
      </c>
      <c r="AC923" s="280" t="s">
        <v>39</v>
      </c>
      <c r="AD923" s="281" t="s">
        <v>39</v>
      </c>
      <c r="AE923" s="280" t="s">
        <v>2847</v>
      </c>
    </row>
    <row r="924" spans="1:31">
      <c r="A924" s="3" t="s">
        <v>39</v>
      </c>
      <c r="B924" s="3">
        <v>107</v>
      </c>
      <c r="C924" s="3">
        <v>10</v>
      </c>
      <c r="D924" s="290" t="s">
        <v>2791</v>
      </c>
      <c r="E924" s="472"/>
      <c r="F924" s="104" t="s">
        <v>39</v>
      </c>
      <c r="G924" s="105"/>
      <c r="H924" s="105"/>
      <c r="I924" s="105"/>
      <c r="J924" s="106"/>
      <c r="K924" s="448" t="s">
        <v>39</v>
      </c>
      <c r="L924" s="105" t="s">
        <v>39</v>
      </c>
      <c r="M924" s="109" t="s">
        <v>39</v>
      </c>
      <c r="N924" s="294"/>
      <c r="O924" s="292"/>
      <c r="P924" s="110" t="s">
        <v>39</v>
      </c>
      <c r="Q924" s="111" t="s">
        <v>39</v>
      </c>
      <c r="R924" s="112" t="s">
        <v>39</v>
      </c>
      <c r="S924" s="112" t="s">
        <v>39</v>
      </c>
      <c r="T924" s="116" t="s">
        <v>39</v>
      </c>
      <c r="U924" s="110" t="s">
        <v>39</v>
      </c>
      <c r="V924" s="110" t="s">
        <v>39</v>
      </c>
      <c r="W924" s="110" t="s">
        <v>39</v>
      </c>
      <c r="X924" s="280" t="s">
        <v>39</v>
      </c>
      <c r="Y924" s="280" t="s">
        <v>39</v>
      </c>
      <c r="Z924" s="280" t="s">
        <v>39</v>
      </c>
      <c r="AA924" s="280" t="s">
        <v>39</v>
      </c>
      <c r="AB924" s="280" t="s">
        <v>39</v>
      </c>
      <c r="AC924" s="280" t="s">
        <v>39</v>
      </c>
      <c r="AD924" s="281" t="s">
        <v>39</v>
      </c>
      <c r="AE924" s="280" t="s">
        <v>2847</v>
      </c>
    </row>
    <row r="925" spans="1:31">
      <c r="A925" s="3" t="s">
        <v>39</v>
      </c>
      <c r="B925" s="3">
        <v>108</v>
      </c>
      <c r="C925" s="3">
        <v>10</v>
      </c>
      <c r="D925" s="290" t="s">
        <v>2791</v>
      </c>
      <c r="E925" s="366"/>
      <c r="F925" s="104" t="s">
        <v>39</v>
      </c>
      <c r="G925" s="105"/>
      <c r="H925" s="105"/>
      <c r="I925" s="105"/>
      <c r="J925" s="106"/>
      <c r="K925" s="448" t="s">
        <v>39</v>
      </c>
      <c r="L925" s="105" t="s">
        <v>39</v>
      </c>
      <c r="M925" s="109" t="s">
        <v>39</v>
      </c>
      <c r="N925" s="294"/>
      <c r="O925" s="460"/>
      <c r="P925" s="110" t="s">
        <v>39</v>
      </c>
      <c r="Q925" s="111" t="s">
        <v>39</v>
      </c>
      <c r="R925" s="112" t="s">
        <v>39</v>
      </c>
      <c r="S925" s="112" t="s">
        <v>39</v>
      </c>
      <c r="T925" s="116" t="s">
        <v>39</v>
      </c>
      <c r="U925" s="110" t="s">
        <v>39</v>
      </c>
      <c r="V925" s="110" t="s">
        <v>39</v>
      </c>
      <c r="W925" s="110" t="s">
        <v>39</v>
      </c>
      <c r="X925" s="280" t="s">
        <v>39</v>
      </c>
      <c r="Y925" s="280" t="s">
        <v>39</v>
      </c>
      <c r="Z925" s="280" t="s">
        <v>39</v>
      </c>
      <c r="AA925" s="280" t="s">
        <v>39</v>
      </c>
      <c r="AB925" s="280" t="s">
        <v>39</v>
      </c>
      <c r="AC925" s="280" t="s">
        <v>39</v>
      </c>
      <c r="AD925" s="281" t="s">
        <v>39</v>
      </c>
      <c r="AE925" s="280" t="s">
        <v>2847</v>
      </c>
    </row>
    <row r="926" spans="1:31">
      <c r="A926" s="3" t="s">
        <v>39</v>
      </c>
      <c r="B926" s="3">
        <v>109</v>
      </c>
      <c r="C926" s="3">
        <v>10</v>
      </c>
      <c r="D926" s="290" t="s">
        <v>2680</v>
      </c>
      <c r="E926" s="314"/>
      <c r="F926" s="104" t="s">
        <v>39</v>
      </c>
      <c r="G926" s="105"/>
      <c r="H926" s="105"/>
      <c r="I926" s="105"/>
      <c r="J926" s="106"/>
      <c r="K926" s="448" t="s">
        <v>39</v>
      </c>
      <c r="L926" s="105" t="s">
        <v>39</v>
      </c>
      <c r="M926" s="109" t="s">
        <v>39</v>
      </c>
      <c r="N926" s="308"/>
      <c r="O926" s="292"/>
      <c r="P926" s="110" t="s">
        <v>39</v>
      </c>
      <c r="Q926" s="111" t="s">
        <v>39</v>
      </c>
      <c r="R926" s="112" t="s">
        <v>39</v>
      </c>
      <c r="S926" s="112" t="s">
        <v>39</v>
      </c>
      <c r="T926" s="116" t="s">
        <v>39</v>
      </c>
      <c r="U926" s="110" t="s">
        <v>39</v>
      </c>
      <c r="V926" s="110" t="s">
        <v>39</v>
      </c>
      <c r="W926" s="110" t="s">
        <v>39</v>
      </c>
      <c r="X926" s="280" t="s">
        <v>39</v>
      </c>
      <c r="Y926" s="280" t="s">
        <v>39</v>
      </c>
      <c r="Z926" s="280" t="s">
        <v>39</v>
      </c>
      <c r="AA926" s="280" t="s">
        <v>39</v>
      </c>
      <c r="AB926" s="280" t="s">
        <v>39</v>
      </c>
      <c r="AC926" s="280" t="s">
        <v>39</v>
      </c>
      <c r="AD926" s="281" t="s">
        <v>39</v>
      </c>
      <c r="AE926" s="280" t="s">
        <v>2847</v>
      </c>
    </row>
    <row r="927" spans="1:31">
      <c r="A927" s="3" t="s">
        <v>39</v>
      </c>
      <c r="B927" s="3">
        <v>110</v>
      </c>
      <c r="C927" s="3">
        <v>10</v>
      </c>
      <c r="D927" s="290" t="s">
        <v>2697</v>
      </c>
      <c r="E927" s="291"/>
      <c r="F927" s="104" t="s">
        <v>39</v>
      </c>
      <c r="G927" s="105"/>
      <c r="H927" s="105"/>
      <c r="I927" s="105"/>
      <c r="J927" s="106"/>
      <c r="K927" s="448" t="s">
        <v>39</v>
      </c>
      <c r="L927" s="105" t="s">
        <v>39</v>
      </c>
      <c r="M927" s="109" t="s">
        <v>39</v>
      </c>
      <c r="N927" s="308"/>
      <c r="O927" s="292"/>
      <c r="P927" s="110" t="s">
        <v>39</v>
      </c>
      <c r="Q927" s="111" t="s">
        <v>39</v>
      </c>
      <c r="R927" s="112" t="s">
        <v>39</v>
      </c>
      <c r="S927" s="112" t="s">
        <v>39</v>
      </c>
      <c r="T927" s="116" t="s">
        <v>39</v>
      </c>
      <c r="U927" s="110" t="s">
        <v>39</v>
      </c>
      <c r="V927" s="110" t="s">
        <v>39</v>
      </c>
      <c r="W927" s="110" t="s">
        <v>39</v>
      </c>
      <c r="X927" s="280" t="s">
        <v>39</v>
      </c>
      <c r="Y927" s="280" t="s">
        <v>39</v>
      </c>
      <c r="Z927" s="280" t="s">
        <v>39</v>
      </c>
      <c r="AA927" s="280" t="s">
        <v>39</v>
      </c>
      <c r="AB927" s="280" t="s">
        <v>39</v>
      </c>
      <c r="AC927" s="280" t="s">
        <v>39</v>
      </c>
      <c r="AD927" s="281" t="s">
        <v>39</v>
      </c>
      <c r="AE927" s="280" t="s">
        <v>2847</v>
      </c>
    </row>
    <row r="928" spans="1:31">
      <c r="A928" s="3" t="s">
        <v>39</v>
      </c>
      <c r="B928" s="3">
        <v>111</v>
      </c>
      <c r="C928" s="3">
        <v>10</v>
      </c>
      <c r="D928" s="290" t="s">
        <v>2698</v>
      </c>
      <c r="E928" s="304"/>
      <c r="F928" s="104" t="s">
        <v>39</v>
      </c>
      <c r="G928" s="105"/>
      <c r="H928" s="105"/>
      <c r="I928" s="105"/>
      <c r="J928" s="106"/>
      <c r="K928" s="448" t="s">
        <v>39</v>
      </c>
      <c r="L928" s="105" t="s">
        <v>39</v>
      </c>
      <c r="M928" s="109" t="s">
        <v>39</v>
      </c>
      <c r="N928" s="294"/>
      <c r="O928" s="460"/>
      <c r="P928" s="110" t="s">
        <v>39</v>
      </c>
      <c r="Q928" s="111" t="s">
        <v>39</v>
      </c>
      <c r="R928" s="112" t="s">
        <v>39</v>
      </c>
      <c r="S928" s="112" t="s">
        <v>39</v>
      </c>
      <c r="T928" s="116" t="s">
        <v>39</v>
      </c>
      <c r="U928" s="110" t="s">
        <v>39</v>
      </c>
      <c r="V928" s="110" t="s">
        <v>39</v>
      </c>
      <c r="W928" s="110" t="s">
        <v>39</v>
      </c>
      <c r="X928" s="280" t="s">
        <v>39</v>
      </c>
      <c r="Y928" s="280" t="s">
        <v>39</v>
      </c>
      <c r="Z928" s="280" t="s">
        <v>39</v>
      </c>
      <c r="AA928" s="280" t="s">
        <v>39</v>
      </c>
      <c r="AB928" s="280" t="s">
        <v>39</v>
      </c>
      <c r="AC928" s="280" t="s">
        <v>39</v>
      </c>
      <c r="AD928" s="281" t="s">
        <v>39</v>
      </c>
      <c r="AE928" s="280" t="s">
        <v>2847</v>
      </c>
    </row>
    <row r="929" spans="1:31">
      <c r="A929" s="3" t="s">
        <v>39</v>
      </c>
      <c r="B929" s="3">
        <v>112</v>
      </c>
      <c r="C929" s="3">
        <v>20</v>
      </c>
      <c r="D929" s="290" t="s">
        <v>2699</v>
      </c>
      <c r="E929" s="303"/>
      <c r="F929" s="104" t="s">
        <v>39</v>
      </c>
      <c r="G929" s="105"/>
      <c r="H929" s="105"/>
      <c r="I929" s="105"/>
      <c r="J929" s="106"/>
      <c r="K929" s="448" t="s">
        <v>39</v>
      </c>
      <c r="L929" s="105" t="s">
        <v>39</v>
      </c>
      <c r="M929" s="109" t="s">
        <v>39</v>
      </c>
      <c r="N929" s="294"/>
      <c r="O929" s="105" t="s">
        <v>34</v>
      </c>
      <c r="P929" s="110" t="s">
        <v>35</v>
      </c>
      <c r="Q929" s="111" t="s">
        <v>39</v>
      </c>
      <c r="R929" s="112" t="s">
        <v>39</v>
      </c>
      <c r="S929" s="112" t="s">
        <v>39</v>
      </c>
      <c r="T929" s="116" t="s">
        <v>39</v>
      </c>
      <c r="U929" s="110" t="s">
        <v>39</v>
      </c>
      <c r="V929" s="110" t="s">
        <v>39</v>
      </c>
      <c r="W929" s="110" t="s">
        <v>39</v>
      </c>
      <c r="X929" s="280" t="s">
        <v>39</v>
      </c>
      <c r="Y929" s="280" t="s">
        <v>39</v>
      </c>
      <c r="Z929" s="280" t="s">
        <v>39</v>
      </c>
      <c r="AA929" s="280" t="s">
        <v>39</v>
      </c>
      <c r="AB929" s="280" t="s">
        <v>39</v>
      </c>
      <c r="AC929" s="280" t="s">
        <v>39</v>
      </c>
      <c r="AD929" s="281" t="s">
        <v>39</v>
      </c>
      <c r="AE929" s="280" t="s">
        <v>2847</v>
      </c>
    </row>
    <row r="930" spans="1:31">
      <c r="A930" s="3" t="s">
        <v>39</v>
      </c>
      <c r="B930" s="3">
        <v>113</v>
      </c>
      <c r="C930" s="3">
        <v>10</v>
      </c>
      <c r="D930" s="290" t="s">
        <v>2705</v>
      </c>
      <c r="E930" s="368"/>
      <c r="F930" s="104" t="s">
        <v>39</v>
      </c>
      <c r="G930" s="305"/>
      <c r="H930" s="305"/>
      <c r="I930" s="305"/>
      <c r="J930" s="254"/>
      <c r="K930" s="448" t="s">
        <v>39</v>
      </c>
      <c r="L930" s="105" t="s">
        <v>39</v>
      </c>
      <c r="M930" s="109" t="s">
        <v>39</v>
      </c>
      <c r="N930" s="294"/>
      <c r="O930" s="292"/>
      <c r="P930" s="110" t="s">
        <v>39</v>
      </c>
      <c r="Q930" s="111" t="s">
        <v>39</v>
      </c>
      <c r="R930" s="112" t="s">
        <v>39</v>
      </c>
      <c r="S930" s="112" t="s">
        <v>39</v>
      </c>
      <c r="T930" s="116" t="s">
        <v>39</v>
      </c>
      <c r="U930" s="110" t="s">
        <v>39</v>
      </c>
      <c r="V930" s="110" t="s">
        <v>39</v>
      </c>
      <c r="W930" s="110" t="s">
        <v>39</v>
      </c>
      <c r="X930" s="280" t="s">
        <v>39</v>
      </c>
      <c r="Y930" s="280" t="s">
        <v>39</v>
      </c>
      <c r="Z930" s="280" t="s">
        <v>39</v>
      </c>
      <c r="AA930" s="280" t="s">
        <v>39</v>
      </c>
      <c r="AB930" s="280" t="s">
        <v>39</v>
      </c>
      <c r="AC930" s="280" t="s">
        <v>39</v>
      </c>
      <c r="AD930" s="281" t="s">
        <v>39</v>
      </c>
      <c r="AE930" s="280" t="s">
        <v>2847</v>
      </c>
    </row>
    <row r="931" spans="1:31">
      <c r="A931" s="3" t="s">
        <v>39</v>
      </c>
      <c r="B931" s="3">
        <v>114</v>
      </c>
      <c r="C931" s="3">
        <v>10</v>
      </c>
      <c r="D931" s="290" t="s">
        <v>2844</v>
      </c>
      <c r="E931" s="303"/>
      <c r="F931" s="104" t="s">
        <v>39</v>
      </c>
      <c r="G931" s="105"/>
      <c r="H931" s="105"/>
      <c r="I931" s="105"/>
      <c r="J931" s="106"/>
      <c r="K931" s="448" t="s">
        <v>39</v>
      </c>
      <c r="L931" s="105" t="s">
        <v>39</v>
      </c>
      <c r="M931" s="109" t="s">
        <v>39</v>
      </c>
      <c r="N931" s="294"/>
      <c r="O931" s="292"/>
      <c r="P931" s="110" t="s">
        <v>39</v>
      </c>
      <c r="Q931" s="111" t="s">
        <v>39</v>
      </c>
      <c r="R931" s="112" t="s">
        <v>39</v>
      </c>
      <c r="S931" s="112" t="s">
        <v>39</v>
      </c>
      <c r="T931" s="116" t="s">
        <v>39</v>
      </c>
      <c r="U931" s="110" t="s">
        <v>39</v>
      </c>
      <c r="V931" s="110" t="s">
        <v>39</v>
      </c>
      <c r="W931" s="110" t="s">
        <v>39</v>
      </c>
      <c r="X931" s="280" t="s">
        <v>39</v>
      </c>
      <c r="Y931" s="280" t="s">
        <v>39</v>
      </c>
      <c r="Z931" s="280" t="s">
        <v>39</v>
      </c>
      <c r="AA931" s="280" t="s">
        <v>39</v>
      </c>
      <c r="AB931" s="280" t="s">
        <v>39</v>
      </c>
      <c r="AC931" s="280" t="s">
        <v>39</v>
      </c>
      <c r="AD931" s="281" t="s">
        <v>39</v>
      </c>
      <c r="AE931" s="280" t="s">
        <v>2847</v>
      </c>
    </row>
    <row r="932" spans="1:31">
      <c r="A932" s="3" t="s">
        <v>39</v>
      </c>
      <c r="B932" s="3">
        <v>115</v>
      </c>
      <c r="C932" s="3">
        <v>10</v>
      </c>
      <c r="D932" s="290" t="s">
        <v>2709</v>
      </c>
      <c r="E932" s="303"/>
      <c r="F932" s="104" t="s">
        <v>39</v>
      </c>
      <c r="G932" s="105"/>
      <c r="H932" s="105"/>
      <c r="I932" s="105"/>
      <c r="J932" s="106"/>
      <c r="K932" s="448" t="s">
        <v>39</v>
      </c>
      <c r="L932" s="105" t="s">
        <v>39</v>
      </c>
      <c r="M932" s="109" t="s">
        <v>39</v>
      </c>
      <c r="N932" s="308"/>
      <c r="O932" s="292"/>
      <c r="P932" s="110" t="s">
        <v>39</v>
      </c>
      <c r="Q932" s="111" t="s">
        <v>39</v>
      </c>
      <c r="R932" s="112" t="s">
        <v>39</v>
      </c>
      <c r="S932" s="112" t="s">
        <v>39</v>
      </c>
      <c r="T932" s="116" t="s">
        <v>39</v>
      </c>
      <c r="U932" s="110" t="s">
        <v>39</v>
      </c>
      <c r="V932" s="110" t="s">
        <v>39</v>
      </c>
      <c r="W932" s="110" t="s">
        <v>39</v>
      </c>
      <c r="X932" s="280" t="s">
        <v>39</v>
      </c>
      <c r="Y932" s="280" t="s">
        <v>39</v>
      </c>
      <c r="Z932" s="280" t="s">
        <v>39</v>
      </c>
      <c r="AA932" s="280" t="s">
        <v>39</v>
      </c>
      <c r="AB932" s="280" t="s">
        <v>39</v>
      </c>
      <c r="AC932" s="280" t="s">
        <v>39</v>
      </c>
      <c r="AD932" s="281" t="s">
        <v>39</v>
      </c>
      <c r="AE932" s="280" t="s">
        <v>2847</v>
      </c>
    </row>
    <row r="933" spans="1:31">
      <c r="A933" s="3" t="s">
        <v>39</v>
      </c>
      <c r="B933" s="3">
        <v>116</v>
      </c>
      <c r="C933" s="3">
        <v>10</v>
      </c>
      <c r="D933" s="290" t="s">
        <v>2710</v>
      </c>
      <c r="E933" s="303"/>
      <c r="F933" s="104" t="s">
        <v>39</v>
      </c>
      <c r="G933" s="105"/>
      <c r="H933" s="105"/>
      <c r="I933" s="105"/>
      <c r="J933" s="106"/>
      <c r="K933" s="448" t="s">
        <v>39</v>
      </c>
      <c r="L933" s="105" t="s">
        <v>39</v>
      </c>
      <c r="M933" s="109" t="s">
        <v>39</v>
      </c>
      <c r="N933" s="308"/>
      <c r="O933" s="292"/>
      <c r="P933" s="110" t="s">
        <v>39</v>
      </c>
      <c r="Q933" s="111" t="s">
        <v>39</v>
      </c>
      <c r="R933" s="112" t="s">
        <v>39</v>
      </c>
      <c r="S933" s="112" t="s">
        <v>39</v>
      </c>
      <c r="T933" s="116" t="s">
        <v>39</v>
      </c>
      <c r="U933" s="110" t="s">
        <v>39</v>
      </c>
      <c r="V933" s="110" t="s">
        <v>39</v>
      </c>
      <c r="W933" s="110" t="s">
        <v>39</v>
      </c>
      <c r="X933" s="280" t="s">
        <v>39</v>
      </c>
      <c r="Y933" s="280" t="s">
        <v>39</v>
      </c>
      <c r="Z933" s="280" t="s">
        <v>39</v>
      </c>
      <c r="AA933" s="280" t="s">
        <v>39</v>
      </c>
      <c r="AB933" s="280" t="s">
        <v>39</v>
      </c>
      <c r="AC933" s="280" t="s">
        <v>39</v>
      </c>
      <c r="AD933" s="281" t="s">
        <v>39</v>
      </c>
      <c r="AE933" s="280" t="s">
        <v>2847</v>
      </c>
    </row>
    <row r="934" spans="1:31">
      <c r="A934" s="3" t="s">
        <v>39</v>
      </c>
      <c r="B934" s="3">
        <v>117</v>
      </c>
      <c r="C934" s="3">
        <v>10</v>
      </c>
      <c r="D934" s="290" t="s">
        <v>2711</v>
      </c>
      <c r="E934" s="318"/>
      <c r="F934" s="104" t="s">
        <v>39</v>
      </c>
      <c r="G934" s="105"/>
      <c r="H934" s="105"/>
      <c r="I934" s="105"/>
      <c r="J934" s="106"/>
      <c r="K934" s="448" t="s">
        <v>39</v>
      </c>
      <c r="L934" s="105" t="s">
        <v>39</v>
      </c>
      <c r="M934" s="109" t="s">
        <v>39</v>
      </c>
      <c r="N934" s="308"/>
      <c r="O934" s="292"/>
      <c r="P934" s="110" t="s">
        <v>39</v>
      </c>
      <c r="Q934" s="111" t="s">
        <v>39</v>
      </c>
      <c r="R934" s="112" t="s">
        <v>39</v>
      </c>
      <c r="S934" s="112" t="s">
        <v>39</v>
      </c>
      <c r="T934" s="116" t="s">
        <v>39</v>
      </c>
      <c r="U934" s="110" t="s">
        <v>39</v>
      </c>
      <c r="V934" s="110" t="s">
        <v>39</v>
      </c>
      <c r="W934" s="110" t="s">
        <v>39</v>
      </c>
      <c r="X934" s="280" t="s">
        <v>39</v>
      </c>
      <c r="Y934" s="280" t="s">
        <v>39</v>
      </c>
      <c r="Z934" s="280" t="s">
        <v>39</v>
      </c>
      <c r="AA934" s="280" t="s">
        <v>39</v>
      </c>
      <c r="AB934" s="280" t="s">
        <v>39</v>
      </c>
      <c r="AC934" s="280" t="s">
        <v>39</v>
      </c>
      <c r="AD934" s="281" t="s">
        <v>39</v>
      </c>
      <c r="AE934" s="280" t="s">
        <v>2847</v>
      </c>
    </row>
    <row r="935" spans="1:31">
      <c r="A935" s="3" t="s">
        <v>39</v>
      </c>
      <c r="B935" s="3">
        <v>118</v>
      </c>
      <c r="C935" s="3">
        <v>10</v>
      </c>
      <c r="D935" s="290" t="s">
        <v>2712</v>
      </c>
      <c r="E935" s="318"/>
      <c r="F935" s="104" t="s">
        <v>39</v>
      </c>
      <c r="G935" s="105"/>
      <c r="H935" s="105"/>
      <c r="I935" s="105"/>
      <c r="J935" s="106"/>
      <c r="K935" s="448" t="s">
        <v>39</v>
      </c>
      <c r="L935" s="105" t="s">
        <v>39</v>
      </c>
      <c r="M935" s="109" t="s">
        <v>39</v>
      </c>
      <c r="N935" s="308"/>
      <c r="O935" s="292"/>
      <c r="P935" s="110" t="s">
        <v>39</v>
      </c>
      <c r="Q935" s="111" t="s">
        <v>39</v>
      </c>
      <c r="R935" s="112" t="s">
        <v>39</v>
      </c>
      <c r="S935" s="112" t="s">
        <v>39</v>
      </c>
      <c r="T935" s="116" t="s">
        <v>39</v>
      </c>
      <c r="U935" s="110" t="s">
        <v>39</v>
      </c>
      <c r="V935" s="110" t="s">
        <v>39</v>
      </c>
      <c r="W935" s="110" t="s">
        <v>39</v>
      </c>
      <c r="X935" s="280" t="s">
        <v>39</v>
      </c>
      <c r="Y935" s="280" t="s">
        <v>39</v>
      </c>
      <c r="Z935" s="280" t="s">
        <v>39</v>
      </c>
      <c r="AA935" s="280" t="s">
        <v>39</v>
      </c>
      <c r="AB935" s="280" t="s">
        <v>39</v>
      </c>
      <c r="AC935" s="280" t="s">
        <v>39</v>
      </c>
      <c r="AD935" s="281" t="s">
        <v>39</v>
      </c>
      <c r="AE935" s="280" t="s">
        <v>2847</v>
      </c>
    </row>
    <row r="936" spans="1:31">
      <c r="A936" s="3" t="s">
        <v>39</v>
      </c>
      <c r="B936" s="3">
        <v>119</v>
      </c>
      <c r="C936" s="3">
        <v>10</v>
      </c>
      <c r="D936" s="290" t="s">
        <v>791</v>
      </c>
      <c r="E936" s="291"/>
      <c r="F936" s="104" t="s">
        <v>39</v>
      </c>
      <c r="G936" s="105"/>
      <c r="H936" s="105"/>
      <c r="I936" s="105"/>
      <c r="J936" s="106"/>
      <c r="K936" s="448" t="s">
        <v>39</v>
      </c>
      <c r="L936" s="105" t="s">
        <v>39</v>
      </c>
      <c r="M936" s="109" t="s">
        <v>39</v>
      </c>
      <c r="N936" s="294"/>
      <c r="O936" s="105"/>
      <c r="P936" s="110" t="s">
        <v>39</v>
      </c>
      <c r="Q936" s="111" t="s">
        <v>39</v>
      </c>
      <c r="R936" s="112" t="s">
        <v>39</v>
      </c>
      <c r="S936" s="112" t="s">
        <v>39</v>
      </c>
      <c r="T936" s="116" t="s">
        <v>39</v>
      </c>
      <c r="U936" s="110" t="s">
        <v>39</v>
      </c>
      <c r="V936" s="110" t="s">
        <v>39</v>
      </c>
      <c r="W936" s="110" t="s">
        <v>39</v>
      </c>
      <c r="X936" s="280" t="s">
        <v>39</v>
      </c>
      <c r="Y936" s="280" t="s">
        <v>39</v>
      </c>
      <c r="Z936" s="280" t="s">
        <v>39</v>
      </c>
      <c r="AA936" s="280" t="s">
        <v>39</v>
      </c>
      <c r="AB936" s="280" t="s">
        <v>39</v>
      </c>
      <c r="AC936" s="280" t="s">
        <v>39</v>
      </c>
      <c r="AD936" s="281" t="s">
        <v>39</v>
      </c>
      <c r="AE936" s="280" t="s">
        <v>2847</v>
      </c>
    </row>
    <row r="937" spans="1:31">
      <c r="A937" s="3" t="s">
        <v>39</v>
      </c>
      <c r="B937" s="3">
        <v>120</v>
      </c>
      <c r="C937" s="3">
        <v>10</v>
      </c>
      <c r="D937" s="290" t="s">
        <v>345</v>
      </c>
      <c r="E937" s="369"/>
      <c r="F937" s="104" t="s">
        <v>39</v>
      </c>
      <c r="G937" s="105"/>
      <c r="H937" s="105"/>
      <c r="I937" s="105"/>
      <c r="J937" s="106"/>
      <c r="K937" s="448" t="s">
        <v>39</v>
      </c>
      <c r="L937" s="105" t="s">
        <v>39</v>
      </c>
      <c r="M937" s="109" t="s">
        <v>39</v>
      </c>
      <c r="N937" s="308"/>
      <c r="O937" s="292"/>
      <c r="P937" s="110" t="s">
        <v>39</v>
      </c>
      <c r="Q937" s="111" t="s">
        <v>39</v>
      </c>
      <c r="R937" s="112" t="s">
        <v>39</v>
      </c>
      <c r="S937" s="112" t="s">
        <v>39</v>
      </c>
      <c r="T937" s="116" t="s">
        <v>39</v>
      </c>
      <c r="U937" s="110" t="s">
        <v>39</v>
      </c>
      <c r="V937" s="110" t="s">
        <v>39</v>
      </c>
      <c r="W937" s="110" t="s">
        <v>39</v>
      </c>
      <c r="X937" s="280" t="s">
        <v>39</v>
      </c>
      <c r="Y937" s="280" t="s">
        <v>39</v>
      </c>
      <c r="Z937" s="280" t="s">
        <v>39</v>
      </c>
      <c r="AA937" s="280" t="s">
        <v>39</v>
      </c>
      <c r="AB937" s="280" t="s">
        <v>39</v>
      </c>
      <c r="AC937" s="280" t="s">
        <v>39</v>
      </c>
      <c r="AD937" s="281" t="s">
        <v>39</v>
      </c>
      <c r="AE937" s="280" t="s">
        <v>2847</v>
      </c>
    </row>
    <row r="938" spans="1:31">
      <c r="D938" s="290"/>
      <c r="E938" s="369"/>
      <c r="F938" s="104" t="s">
        <v>39</v>
      </c>
      <c r="G938" s="105"/>
      <c r="H938" s="105"/>
      <c r="I938" s="105"/>
      <c r="J938" s="106"/>
      <c r="K938" s="448" t="s">
        <v>39</v>
      </c>
      <c r="L938" s="105" t="s">
        <v>39</v>
      </c>
      <c r="M938" s="109" t="s">
        <v>39</v>
      </c>
      <c r="N938" s="308"/>
      <c r="O938" s="292"/>
      <c r="P938" s="110" t="s">
        <v>39</v>
      </c>
      <c r="Q938" s="111" t="s">
        <v>39</v>
      </c>
      <c r="R938" s="112" t="s">
        <v>39</v>
      </c>
      <c r="S938" s="112" t="s">
        <v>39</v>
      </c>
      <c r="T938" s="116" t="s">
        <v>39</v>
      </c>
      <c r="U938" s="110" t="s">
        <v>39</v>
      </c>
      <c r="V938" s="110" t="s">
        <v>39</v>
      </c>
      <c r="W938" s="110" t="s">
        <v>39</v>
      </c>
      <c r="X938" s="280" t="s">
        <v>39</v>
      </c>
      <c r="Y938" s="280" t="s">
        <v>39</v>
      </c>
      <c r="Z938" s="280" t="s">
        <v>39</v>
      </c>
      <c r="AA938" s="280" t="s">
        <v>39</v>
      </c>
      <c r="AB938" s="280" t="s">
        <v>39</v>
      </c>
      <c r="AC938" s="280" t="s">
        <v>39</v>
      </c>
      <c r="AD938" s="281" t="s">
        <v>39</v>
      </c>
      <c r="AE938" s="280" t="s">
        <v>39</v>
      </c>
    </row>
    <row r="939" spans="1:31">
      <c r="D939" s="290"/>
      <c r="E939" s="369"/>
      <c r="F939" s="104" t="s">
        <v>39</v>
      </c>
      <c r="G939" s="105"/>
      <c r="H939" s="105"/>
      <c r="I939" s="105"/>
      <c r="J939" s="106"/>
      <c r="K939" s="448" t="s">
        <v>39</v>
      </c>
      <c r="L939" s="105" t="s">
        <v>39</v>
      </c>
      <c r="M939" s="109" t="s">
        <v>39</v>
      </c>
      <c r="N939" s="308"/>
      <c r="O939" s="292"/>
      <c r="P939" s="110" t="s">
        <v>39</v>
      </c>
      <c r="Q939" s="111" t="s">
        <v>39</v>
      </c>
      <c r="R939" s="112" t="s">
        <v>39</v>
      </c>
      <c r="S939" s="112" t="s">
        <v>39</v>
      </c>
      <c r="T939" s="116" t="s">
        <v>39</v>
      </c>
      <c r="U939" s="110" t="s">
        <v>39</v>
      </c>
      <c r="V939" s="110" t="s">
        <v>39</v>
      </c>
      <c r="W939" s="110" t="s">
        <v>39</v>
      </c>
      <c r="X939" s="280" t="s">
        <v>39</v>
      </c>
      <c r="Y939" s="280" t="s">
        <v>39</v>
      </c>
      <c r="Z939" s="280" t="s">
        <v>39</v>
      </c>
      <c r="AA939" s="280" t="s">
        <v>39</v>
      </c>
      <c r="AB939" s="280" t="s">
        <v>39</v>
      </c>
      <c r="AC939" s="280" t="s">
        <v>39</v>
      </c>
      <c r="AD939" s="281" t="s">
        <v>39</v>
      </c>
      <c r="AE939" s="280" t="s">
        <v>39</v>
      </c>
    </row>
    <row r="940" spans="1:31">
      <c r="D940" s="290"/>
      <c r="E940" s="463"/>
      <c r="F940" s="104" t="s">
        <v>39</v>
      </c>
      <c r="G940" s="105"/>
      <c r="H940" s="105"/>
      <c r="I940" s="105"/>
      <c r="J940" s="106"/>
      <c r="K940" s="448" t="s">
        <v>39</v>
      </c>
      <c r="L940" s="105" t="s">
        <v>39</v>
      </c>
      <c r="M940" s="109" t="s">
        <v>39</v>
      </c>
      <c r="N940" s="308"/>
      <c r="O940" s="460"/>
      <c r="P940" s="110" t="s">
        <v>39</v>
      </c>
      <c r="Q940" s="111" t="s">
        <v>39</v>
      </c>
      <c r="R940" s="112" t="s">
        <v>39</v>
      </c>
      <c r="S940" s="112" t="s">
        <v>39</v>
      </c>
      <c r="T940" s="116" t="s">
        <v>39</v>
      </c>
      <c r="U940" s="110" t="s">
        <v>39</v>
      </c>
      <c r="V940" s="110" t="s">
        <v>39</v>
      </c>
      <c r="W940" s="110" t="s">
        <v>39</v>
      </c>
      <c r="X940" s="280" t="s">
        <v>39</v>
      </c>
      <c r="Y940" s="280" t="s">
        <v>39</v>
      </c>
      <c r="Z940" s="280" t="s">
        <v>39</v>
      </c>
      <c r="AA940" s="280" t="s">
        <v>39</v>
      </c>
      <c r="AB940" s="280" t="s">
        <v>39</v>
      </c>
      <c r="AC940" s="280" t="s">
        <v>39</v>
      </c>
      <c r="AD940" s="281" t="s">
        <v>39</v>
      </c>
      <c r="AE940" s="280" t="s">
        <v>39</v>
      </c>
    </row>
    <row r="941" spans="1:31">
      <c r="D941" s="290"/>
      <c r="E941" s="369"/>
      <c r="F941" s="104" t="s">
        <v>39</v>
      </c>
      <c r="G941" s="105"/>
      <c r="H941" s="105"/>
      <c r="I941" s="105"/>
      <c r="J941" s="106"/>
      <c r="K941" s="448" t="s">
        <v>39</v>
      </c>
      <c r="L941" s="105" t="s">
        <v>39</v>
      </c>
      <c r="M941" s="109" t="s">
        <v>39</v>
      </c>
      <c r="N941" s="294"/>
      <c r="O941" s="105"/>
      <c r="P941" s="110" t="s">
        <v>39</v>
      </c>
      <c r="Q941" s="111" t="s">
        <v>39</v>
      </c>
      <c r="R941" s="112" t="s">
        <v>39</v>
      </c>
      <c r="S941" s="112" t="s">
        <v>39</v>
      </c>
      <c r="T941" s="116" t="s">
        <v>39</v>
      </c>
      <c r="U941" s="110" t="s">
        <v>39</v>
      </c>
      <c r="V941" s="110" t="s">
        <v>39</v>
      </c>
      <c r="W941" s="110" t="s">
        <v>39</v>
      </c>
      <c r="X941" s="280" t="s">
        <v>39</v>
      </c>
      <c r="Y941" s="280" t="s">
        <v>39</v>
      </c>
      <c r="Z941" s="280" t="s">
        <v>39</v>
      </c>
      <c r="AA941" s="280" t="s">
        <v>39</v>
      </c>
      <c r="AB941" s="280" t="s">
        <v>39</v>
      </c>
      <c r="AC941" s="280" t="s">
        <v>39</v>
      </c>
      <c r="AD941" s="281" t="s">
        <v>39</v>
      </c>
      <c r="AE941" s="280" t="s">
        <v>39</v>
      </c>
    </row>
    <row r="942" spans="1:31">
      <c r="D942" s="290"/>
      <c r="E942" s="369"/>
      <c r="F942" s="104" t="s">
        <v>39</v>
      </c>
      <c r="G942" s="105"/>
      <c r="H942" s="105"/>
      <c r="I942" s="105"/>
      <c r="J942" s="106"/>
      <c r="K942" s="448" t="s">
        <v>39</v>
      </c>
      <c r="L942" s="105" t="s">
        <v>39</v>
      </c>
      <c r="M942" s="109" t="s">
        <v>39</v>
      </c>
      <c r="N942" s="294"/>
      <c r="O942" s="105"/>
      <c r="P942" s="110" t="s">
        <v>39</v>
      </c>
      <c r="Q942" s="111" t="s">
        <v>39</v>
      </c>
      <c r="R942" s="112" t="s">
        <v>39</v>
      </c>
      <c r="S942" s="112" t="s">
        <v>39</v>
      </c>
      <c r="T942" s="116" t="s">
        <v>39</v>
      </c>
      <c r="U942" s="110" t="s">
        <v>39</v>
      </c>
      <c r="V942" s="110" t="s">
        <v>39</v>
      </c>
      <c r="W942" s="110" t="s">
        <v>39</v>
      </c>
      <c r="X942" s="280" t="s">
        <v>39</v>
      </c>
      <c r="Y942" s="280" t="s">
        <v>39</v>
      </c>
      <c r="Z942" s="280" t="s">
        <v>39</v>
      </c>
      <c r="AA942" s="280" t="s">
        <v>39</v>
      </c>
      <c r="AB942" s="280" t="s">
        <v>39</v>
      </c>
      <c r="AC942" s="280" t="s">
        <v>39</v>
      </c>
      <c r="AD942" s="281" t="s">
        <v>39</v>
      </c>
      <c r="AE942" s="280" t="s">
        <v>39</v>
      </c>
    </row>
    <row r="943" spans="1:31">
      <c r="D943" s="290"/>
      <c r="E943" s="369"/>
      <c r="F943" s="104" t="s">
        <v>39</v>
      </c>
      <c r="G943" s="105"/>
      <c r="H943" s="105"/>
      <c r="I943" s="105"/>
      <c r="J943" s="106"/>
      <c r="K943" s="448" t="s">
        <v>39</v>
      </c>
      <c r="L943" s="105" t="s">
        <v>39</v>
      </c>
      <c r="M943" s="109" t="s">
        <v>39</v>
      </c>
      <c r="N943" s="308"/>
      <c r="O943" s="292"/>
      <c r="P943" s="110" t="s">
        <v>39</v>
      </c>
      <c r="Q943" s="111" t="s">
        <v>39</v>
      </c>
      <c r="R943" s="112" t="s">
        <v>39</v>
      </c>
      <c r="S943" s="112" t="s">
        <v>39</v>
      </c>
      <c r="T943" s="116" t="s">
        <v>39</v>
      </c>
      <c r="U943" s="110" t="s">
        <v>39</v>
      </c>
      <c r="V943" s="110" t="s">
        <v>39</v>
      </c>
      <c r="W943" s="110" t="s">
        <v>39</v>
      </c>
      <c r="X943" s="280" t="s">
        <v>39</v>
      </c>
      <c r="Y943" s="280" t="s">
        <v>39</v>
      </c>
      <c r="Z943" s="280" t="s">
        <v>39</v>
      </c>
      <c r="AA943" s="280" t="s">
        <v>39</v>
      </c>
      <c r="AB943" s="280" t="s">
        <v>39</v>
      </c>
      <c r="AC943" s="280" t="s">
        <v>39</v>
      </c>
      <c r="AD943" s="281" t="s">
        <v>39</v>
      </c>
      <c r="AE943" s="280" t="s">
        <v>39</v>
      </c>
    </row>
    <row r="944" spans="1:31">
      <c r="D944" s="290"/>
      <c r="E944" s="369"/>
      <c r="F944" s="104" t="s">
        <v>39</v>
      </c>
      <c r="G944" s="105"/>
      <c r="H944" s="105"/>
      <c r="I944" s="105"/>
      <c r="J944" s="106"/>
      <c r="K944" s="448" t="s">
        <v>39</v>
      </c>
      <c r="L944" s="105" t="s">
        <v>39</v>
      </c>
      <c r="M944" s="109" t="s">
        <v>39</v>
      </c>
      <c r="N944" s="308"/>
      <c r="O944" s="292"/>
      <c r="P944" s="110" t="s">
        <v>39</v>
      </c>
      <c r="Q944" s="111" t="s">
        <v>39</v>
      </c>
      <c r="R944" s="112" t="s">
        <v>39</v>
      </c>
      <c r="S944" s="112" t="s">
        <v>39</v>
      </c>
      <c r="T944" s="116" t="s">
        <v>39</v>
      </c>
      <c r="U944" s="110" t="s">
        <v>39</v>
      </c>
      <c r="V944" s="110" t="s">
        <v>39</v>
      </c>
      <c r="W944" s="110" t="s">
        <v>39</v>
      </c>
      <c r="X944" s="280" t="s">
        <v>39</v>
      </c>
      <c r="Y944" s="280" t="s">
        <v>39</v>
      </c>
      <c r="Z944" s="280" t="s">
        <v>39</v>
      </c>
      <c r="AA944" s="280" t="s">
        <v>39</v>
      </c>
      <c r="AB944" s="280" t="s">
        <v>39</v>
      </c>
      <c r="AC944" s="280" t="s">
        <v>39</v>
      </c>
      <c r="AD944" s="281" t="s">
        <v>39</v>
      </c>
      <c r="AE944" s="280" t="s">
        <v>39</v>
      </c>
    </row>
    <row r="945" spans="4:31">
      <c r="D945" s="290"/>
      <c r="E945" s="369"/>
      <c r="F945" s="104" t="s">
        <v>39</v>
      </c>
      <c r="G945" s="105"/>
      <c r="H945" s="105"/>
      <c r="I945" s="105"/>
      <c r="J945" s="106"/>
      <c r="K945" s="448" t="s">
        <v>39</v>
      </c>
      <c r="L945" s="105" t="s">
        <v>39</v>
      </c>
      <c r="M945" s="109" t="s">
        <v>39</v>
      </c>
      <c r="N945" s="308"/>
      <c r="O945" s="438"/>
      <c r="P945" s="110" t="s">
        <v>39</v>
      </c>
      <c r="Q945" s="111" t="s">
        <v>39</v>
      </c>
      <c r="R945" s="112" t="s">
        <v>39</v>
      </c>
      <c r="S945" s="112" t="s">
        <v>39</v>
      </c>
      <c r="T945" s="116" t="s">
        <v>39</v>
      </c>
      <c r="U945" s="110" t="s">
        <v>39</v>
      </c>
      <c r="V945" s="110" t="s">
        <v>39</v>
      </c>
      <c r="W945" s="110" t="s">
        <v>39</v>
      </c>
      <c r="X945" s="280" t="s">
        <v>39</v>
      </c>
      <c r="Y945" s="280" t="s">
        <v>39</v>
      </c>
      <c r="Z945" s="280" t="s">
        <v>39</v>
      </c>
      <c r="AA945" s="280" t="s">
        <v>39</v>
      </c>
      <c r="AB945" s="280" t="s">
        <v>39</v>
      </c>
      <c r="AC945" s="280" t="s">
        <v>39</v>
      </c>
      <c r="AD945" s="281" t="s">
        <v>39</v>
      </c>
      <c r="AE945" s="280" t="s">
        <v>39</v>
      </c>
    </row>
  </sheetData>
  <sortState xmlns:xlrd2="http://schemas.microsoft.com/office/spreadsheetml/2017/richdata2" ref="C5:AE937">
    <sortCondition ref="E5:E937"/>
    <sortCondition ref="J5:J93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B1:E23"/>
  <sheetViews>
    <sheetView workbookViewId="0">
      <selection activeCell="E21" sqref="E21"/>
    </sheetView>
  </sheetViews>
  <sheetFormatPr baseColWidth="10" defaultColWidth="11" defaultRowHeight="15"/>
  <cols>
    <col min="2" max="2" width="17.5703125" customWidth="1"/>
    <col min="3" max="3" width="22.5703125" customWidth="1"/>
    <col min="4" max="4" width="18.85546875" customWidth="1"/>
  </cols>
  <sheetData>
    <row r="1" spans="2:5">
      <c r="B1" s="202" t="s">
        <v>14</v>
      </c>
      <c r="C1" s="202" t="s">
        <v>67</v>
      </c>
    </row>
    <row r="2" spans="2:5">
      <c r="B2" s="202" t="s">
        <v>28</v>
      </c>
      <c r="C2" s="202" t="s">
        <v>37</v>
      </c>
    </row>
    <row r="4" spans="2:5">
      <c r="B4" s="203" t="s">
        <v>796</v>
      </c>
      <c r="C4" s="203" t="s">
        <v>797</v>
      </c>
      <c r="D4" s="203" t="s">
        <v>798</v>
      </c>
    </row>
    <row r="5" spans="2:5">
      <c r="B5" s="204" t="s">
        <v>799</v>
      </c>
      <c r="C5" s="37">
        <v>133920</v>
      </c>
      <c r="D5" s="205">
        <v>401.76</v>
      </c>
      <c r="E5" t="s">
        <v>800</v>
      </c>
    </row>
    <row r="6" spans="2:5">
      <c r="B6" s="204" t="s">
        <v>44</v>
      </c>
      <c r="C6" s="37">
        <v>224100</v>
      </c>
      <c r="D6" s="205">
        <v>717.12</v>
      </c>
    </row>
    <row r="7" spans="2:5">
      <c r="B7" s="204" t="s">
        <v>218</v>
      </c>
      <c r="C7" s="37">
        <v>7440</v>
      </c>
      <c r="D7" s="205">
        <v>24.552</v>
      </c>
    </row>
    <row r="8" spans="2:5">
      <c r="B8" s="204" t="s">
        <v>801</v>
      </c>
      <c r="C8" s="37">
        <v>12480</v>
      </c>
      <c r="D8" s="205">
        <v>33.571199999999997</v>
      </c>
      <c r="E8" t="s">
        <v>800</v>
      </c>
    </row>
    <row r="9" spans="2:5">
      <c r="B9" s="204" t="s">
        <v>336</v>
      </c>
      <c r="C9" s="37">
        <v>16320</v>
      </c>
      <c r="D9" s="205">
        <v>53.856000000000002</v>
      </c>
    </row>
    <row r="10" spans="2:5">
      <c r="B10" s="204" t="s">
        <v>342</v>
      </c>
      <c r="C10" s="37">
        <v>3696</v>
      </c>
      <c r="D10" s="205">
        <v>12.1968</v>
      </c>
    </row>
    <row r="11" spans="2:5">
      <c r="B11" s="204" t="s">
        <v>802</v>
      </c>
      <c r="C11" s="37">
        <v>135000</v>
      </c>
      <c r="D11" s="205">
        <v>337.5</v>
      </c>
    </row>
    <row r="12" spans="2:5">
      <c r="B12" s="204" t="s">
        <v>350</v>
      </c>
      <c r="C12" s="37">
        <v>7200</v>
      </c>
      <c r="D12" s="205">
        <v>19.367999999999999</v>
      </c>
    </row>
    <row r="13" spans="2:5">
      <c r="B13" s="204" t="s">
        <v>393</v>
      </c>
      <c r="C13" s="37">
        <v>202269</v>
      </c>
      <c r="D13" s="205">
        <v>667.48770000000002</v>
      </c>
    </row>
    <row r="14" spans="2:5">
      <c r="B14" s="204" t="s">
        <v>435</v>
      </c>
      <c r="C14" s="37">
        <v>234900</v>
      </c>
      <c r="D14" s="205">
        <v>775.17</v>
      </c>
    </row>
    <row r="15" spans="2:5">
      <c r="B15" s="204" t="s">
        <v>487</v>
      </c>
      <c r="C15" s="37">
        <v>102384</v>
      </c>
      <c r="D15" s="205">
        <v>337.86720000000003</v>
      </c>
    </row>
    <row r="16" spans="2:5">
      <c r="B16" s="204" t="s">
        <v>498</v>
      </c>
      <c r="C16" s="37">
        <v>72900</v>
      </c>
      <c r="D16" s="205">
        <v>240.57</v>
      </c>
    </row>
    <row r="17" spans="2:4">
      <c r="B17" s="204" t="s">
        <v>555</v>
      </c>
      <c r="C17" s="37">
        <v>32346</v>
      </c>
      <c r="D17" s="205">
        <v>87.010739999999998</v>
      </c>
    </row>
    <row r="18" spans="2:4">
      <c r="B18" s="204" t="s">
        <v>803</v>
      </c>
      <c r="C18" s="37">
        <v>40278</v>
      </c>
      <c r="D18" s="205">
        <v>132.91739999999999</v>
      </c>
    </row>
    <row r="19" spans="2:4">
      <c r="B19" s="204" t="s">
        <v>635</v>
      </c>
      <c r="C19" s="37">
        <v>7620</v>
      </c>
      <c r="D19" s="205">
        <v>76.2</v>
      </c>
    </row>
    <row r="20" spans="2:4">
      <c r="B20" s="204" t="s">
        <v>654</v>
      </c>
      <c r="C20" s="37">
        <v>8064</v>
      </c>
      <c r="D20" s="205">
        <v>26.6112</v>
      </c>
    </row>
    <row r="21" spans="2:4">
      <c r="B21" s="204" t="s">
        <v>699</v>
      </c>
      <c r="C21" s="37">
        <v>117</v>
      </c>
      <c r="D21" s="205">
        <v>1.17</v>
      </c>
    </row>
    <row r="22" spans="2:4">
      <c r="B22" s="204" t="s">
        <v>703</v>
      </c>
      <c r="C22" s="37">
        <v>133416</v>
      </c>
      <c r="D22" s="205">
        <v>280.17360000000002</v>
      </c>
    </row>
    <row r="23" spans="2:4">
      <c r="B23" s="206" t="s">
        <v>804</v>
      </c>
      <c r="C23" s="202">
        <v>1374450</v>
      </c>
      <c r="D23" s="202">
        <v>4225.1018400000003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>
    <tabColor theme="1"/>
  </sheetPr>
  <dimension ref="A1:L924"/>
  <sheetViews>
    <sheetView showGridLines="0" zoomScale="85" zoomScaleNormal="85" workbookViewId="0">
      <pane ySplit="4" topLeftCell="A5" activePane="bottomLeft" state="frozen"/>
      <selection pane="bottomLeft" activeCell="A2" sqref="A2"/>
    </sheetView>
  </sheetViews>
  <sheetFormatPr baseColWidth="10" defaultColWidth="11.42578125" defaultRowHeight="15"/>
  <cols>
    <col min="1" max="1" width="18.28515625" customWidth="1"/>
    <col min="2" max="2" width="12.85546875" customWidth="1"/>
    <col min="3" max="3" width="10.85546875" customWidth="1"/>
    <col min="4" max="4" width="35.7109375" customWidth="1"/>
    <col min="5" max="5" width="23.28515625" customWidth="1"/>
    <col min="6" max="6" width="15.5703125" customWidth="1"/>
    <col min="7" max="7" width="18.28515625" bestFit="1" customWidth="1"/>
    <col min="8" max="8" width="9.28515625" bestFit="1" customWidth="1"/>
    <col min="9" max="9" width="7.5703125" customWidth="1"/>
    <col min="10" max="10" width="11.42578125" bestFit="1" customWidth="1"/>
    <col min="11" max="11" width="7.5703125" bestFit="1" customWidth="1"/>
    <col min="12" max="12" width="11.140625" bestFit="1" customWidth="1"/>
  </cols>
  <sheetData>
    <row r="1" spans="1:12" ht="31.5" customHeight="1">
      <c r="A1" s="529" t="s">
        <v>805</v>
      </c>
      <c r="B1" s="530"/>
      <c r="C1" s="531"/>
    </row>
    <row r="2" spans="1:12">
      <c r="B2" s="98"/>
      <c r="C2" s="197">
        <f>SUM($K$5:$K1000)</f>
        <v>6872061</v>
      </c>
      <c r="D2" s="98"/>
      <c r="E2" s="98"/>
      <c r="F2" s="98"/>
      <c r="G2" s="98"/>
      <c r="H2" s="98"/>
      <c r="I2" s="98"/>
      <c r="J2" s="98"/>
      <c r="K2" s="98"/>
      <c r="L2" s="98"/>
    </row>
    <row r="3" spans="1:12">
      <c r="A3" s="517"/>
      <c r="B3" s="517"/>
      <c r="C3" s="517"/>
      <c r="D3" s="517"/>
      <c r="E3" s="517"/>
      <c r="F3" s="517"/>
      <c r="G3" s="517"/>
      <c r="H3" s="517" t="s">
        <v>806</v>
      </c>
      <c r="I3" s="517"/>
      <c r="J3" s="517"/>
      <c r="K3" s="517"/>
      <c r="L3" s="517"/>
    </row>
    <row r="4" spans="1:12">
      <c r="A4" s="517" t="s">
        <v>10</v>
      </c>
      <c r="B4" s="517" t="s">
        <v>3</v>
      </c>
      <c r="C4" s="517" t="s">
        <v>20</v>
      </c>
      <c r="D4" s="517" t="s">
        <v>5</v>
      </c>
      <c r="E4" s="517" t="s">
        <v>9</v>
      </c>
      <c r="F4" s="517" t="s">
        <v>21</v>
      </c>
      <c r="G4" s="517" t="s">
        <v>11</v>
      </c>
      <c r="H4" s="518" t="s">
        <v>807</v>
      </c>
      <c r="I4" s="519" t="s">
        <v>808</v>
      </c>
      <c r="J4" s="519" t="s">
        <v>809</v>
      </c>
      <c r="K4" s="519" t="s">
        <v>810</v>
      </c>
      <c r="L4" s="520" t="s">
        <v>811</v>
      </c>
    </row>
    <row r="5" spans="1:12">
      <c r="A5">
        <v>-8</v>
      </c>
      <c r="B5" t="s">
        <v>420</v>
      </c>
      <c r="C5">
        <v>20050</v>
      </c>
      <c r="D5" t="s">
        <v>193</v>
      </c>
      <c r="E5" s="198">
        <v>46176</v>
      </c>
      <c r="F5" t="s">
        <v>194</v>
      </c>
      <c r="G5" t="s">
        <v>395</v>
      </c>
      <c r="H5" s="199">
        <v>-2.1917808219178082E-2</v>
      </c>
      <c r="I5" s="200">
        <v>66</v>
      </c>
      <c r="J5" s="200">
        <v>102960</v>
      </c>
      <c r="K5" s="200">
        <v>17160</v>
      </c>
      <c r="L5" s="201">
        <v>339.76799999999997</v>
      </c>
    </row>
    <row r="6" spans="1:12">
      <c r="A6">
        <v>28</v>
      </c>
      <c r="B6" t="s">
        <v>341</v>
      </c>
      <c r="C6">
        <v>21161</v>
      </c>
      <c r="D6" t="s">
        <v>246</v>
      </c>
      <c r="E6" s="198">
        <v>46212</v>
      </c>
      <c r="F6" t="s">
        <v>247</v>
      </c>
      <c r="G6" t="s">
        <v>211</v>
      </c>
      <c r="H6" s="199">
        <v>0.31111111111111112</v>
      </c>
      <c r="I6" s="200">
        <v>2</v>
      </c>
      <c r="J6" s="200">
        <v>2880</v>
      </c>
      <c r="K6" s="200">
        <v>720</v>
      </c>
      <c r="L6" s="201">
        <v>9.5039999999999996</v>
      </c>
    </row>
    <row r="7" spans="1:12">
      <c r="A7">
        <v>30</v>
      </c>
      <c r="B7" t="s">
        <v>560</v>
      </c>
      <c r="C7">
        <v>9508</v>
      </c>
      <c r="D7" t="s">
        <v>704</v>
      </c>
      <c r="E7" s="198">
        <v>46214</v>
      </c>
      <c r="F7" t="s">
        <v>194</v>
      </c>
      <c r="G7" t="s">
        <v>215</v>
      </c>
      <c r="H7" s="199">
        <v>8.2191780821917804E-2</v>
      </c>
      <c r="I7" s="200">
        <v>117</v>
      </c>
      <c r="J7" s="200">
        <v>269568</v>
      </c>
      <c r="K7" s="200">
        <v>44928</v>
      </c>
      <c r="L7" s="201">
        <v>566.09280000000001</v>
      </c>
    </row>
    <row r="8" spans="1:12">
      <c r="A8">
        <v>31</v>
      </c>
      <c r="B8" t="s">
        <v>61</v>
      </c>
      <c r="C8">
        <v>22284</v>
      </c>
      <c r="D8" t="s">
        <v>380</v>
      </c>
      <c r="E8" s="198">
        <v>46215</v>
      </c>
      <c r="F8" t="s">
        <v>354</v>
      </c>
      <c r="G8" t="s">
        <v>215</v>
      </c>
      <c r="H8" s="199">
        <v>0.51666666666666672</v>
      </c>
      <c r="I8" s="200"/>
      <c r="J8" s="200">
        <v>10</v>
      </c>
      <c r="K8" s="200">
        <v>10</v>
      </c>
      <c r="L8" s="201">
        <v>3.0000000000000001E-3</v>
      </c>
    </row>
    <row r="9" spans="1:12">
      <c r="A9">
        <v>37</v>
      </c>
      <c r="B9" t="s">
        <v>678</v>
      </c>
      <c r="C9">
        <v>3787</v>
      </c>
      <c r="D9" t="s">
        <v>583</v>
      </c>
      <c r="E9" s="198">
        <v>46221</v>
      </c>
      <c r="F9" t="s">
        <v>194</v>
      </c>
      <c r="G9" t="s">
        <v>215</v>
      </c>
      <c r="H9" s="199">
        <v>0.20555555555555555</v>
      </c>
      <c r="I9" s="200">
        <v>3</v>
      </c>
      <c r="J9" s="200">
        <v>4680</v>
      </c>
      <c r="K9" s="200">
        <v>780</v>
      </c>
      <c r="L9" s="201">
        <v>15.444000000000001</v>
      </c>
    </row>
    <row r="10" spans="1:12">
      <c r="A10">
        <v>38</v>
      </c>
      <c r="B10" t="s">
        <v>61</v>
      </c>
      <c r="C10">
        <v>22202</v>
      </c>
      <c r="D10" t="s">
        <v>353</v>
      </c>
      <c r="E10" s="198">
        <v>46222</v>
      </c>
      <c r="F10" t="s">
        <v>354</v>
      </c>
      <c r="G10" t="s">
        <v>215</v>
      </c>
      <c r="H10" s="199">
        <v>1.2666666666666666</v>
      </c>
      <c r="I10" s="200"/>
      <c r="J10" s="200">
        <v>5</v>
      </c>
      <c r="K10" s="200">
        <v>5</v>
      </c>
      <c r="L10" s="201">
        <v>1.5E-3</v>
      </c>
    </row>
    <row r="11" spans="1:12">
      <c r="A11">
        <v>40</v>
      </c>
      <c r="B11" t="s">
        <v>61</v>
      </c>
      <c r="C11">
        <v>22284</v>
      </c>
      <c r="D11" t="s">
        <v>380</v>
      </c>
      <c r="E11" s="198">
        <v>46224</v>
      </c>
      <c r="F11" t="s">
        <v>354</v>
      </c>
      <c r="G11" t="s">
        <v>215</v>
      </c>
      <c r="H11" s="199">
        <v>1.3333333333333333</v>
      </c>
      <c r="I11" s="200">
        <v>1</v>
      </c>
      <c r="J11" s="200">
        <v>30</v>
      </c>
      <c r="K11" s="200">
        <v>30</v>
      </c>
      <c r="L11" s="201">
        <v>8.9999999999999993E-3</v>
      </c>
    </row>
    <row r="12" spans="1:12">
      <c r="A12">
        <v>41</v>
      </c>
      <c r="B12" t="s">
        <v>2687</v>
      </c>
      <c r="C12">
        <v>9150</v>
      </c>
      <c r="D12" t="s">
        <v>1821</v>
      </c>
      <c r="E12" s="198">
        <v>46225</v>
      </c>
      <c r="F12" t="s">
        <v>46</v>
      </c>
      <c r="G12" t="s">
        <v>215</v>
      </c>
      <c r="H12" s="199">
        <v>0.22777777777777777</v>
      </c>
      <c r="I12" s="200">
        <v>8</v>
      </c>
      <c r="J12" s="200">
        <v>13680</v>
      </c>
      <c r="K12" s="200">
        <v>360</v>
      </c>
      <c r="L12" s="201">
        <v>34.200000000000003</v>
      </c>
    </row>
    <row r="13" spans="1:12">
      <c r="A13">
        <v>42</v>
      </c>
      <c r="B13" t="s">
        <v>61</v>
      </c>
      <c r="C13">
        <v>5255</v>
      </c>
      <c r="D13" t="s">
        <v>623</v>
      </c>
      <c r="E13" s="198">
        <v>46226</v>
      </c>
      <c r="F13" t="s">
        <v>42</v>
      </c>
      <c r="G13" t="s">
        <v>215</v>
      </c>
      <c r="H13" s="199">
        <v>0.46666666666666667</v>
      </c>
      <c r="I13" s="200">
        <v>15</v>
      </c>
      <c r="J13" s="200">
        <v>43200</v>
      </c>
      <c r="K13" s="200">
        <v>7200</v>
      </c>
      <c r="L13" s="201">
        <v>142.56</v>
      </c>
    </row>
    <row r="14" spans="1:12">
      <c r="A14">
        <v>45</v>
      </c>
      <c r="B14" t="s">
        <v>61</v>
      </c>
      <c r="C14">
        <v>31</v>
      </c>
      <c r="D14" t="s">
        <v>495</v>
      </c>
      <c r="E14" s="198">
        <v>46229</v>
      </c>
      <c r="F14" t="s">
        <v>354</v>
      </c>
      <c r="G14" t="s">
        <v>215</v>
      </c>
      <c r="H14" s="199">
        <v>0.75</v>
      </c>
      <c r="I14" s="200"/>
      <c r="J14" s="200">
        <v>2</v>
      </c>
      <c r="K14" s="200">
        <v>2</v>
      </c>
      <c r="L14" s="201">
        <v>5.9999999999999995E-4</v>
      </c>
    </row>
    <row r="15" spans="1:12">
      <c r="A15">
        <v>48</v>
      </c>
      <c r="B15" t="s">
        <v>2687</v>
      </c>
      <c r="C15">
        <v>9150</v>
      </c>
      <c r="D15" t="s">
        <v>1821</v>
      </c>
      <c r="E15" s="198">
        <v>46232</v>
      </c>
      <c r="F15" t="s">
        <v>46</v>
      </c>
      <c r="G15" t="s">
        <v>215</v>
      </c>
      <c r="H15" s="199">
        <v>0.26666666666666666</v>
      </c>
      <c r="I15" s="200">
        <v>2</v>
      </c>
      <c r="J15" s="200">
        <v>3420</v>
      </c>
      <c r="K15" s="200">
        <v>90</v>
      </c>
      <c r="L15" s="201">
        <v>8.5500000000000007</v>
      </c>
    </row>
    <row r="16" spans="1:12">
      <c r="A16">
        <v>57</v>
      </c>
      <c r="B16" t="s">
        <v>2544</v>
      </c>
      <c r="C16">
        <v>12026</v>
      </c>
      <c r="D16" t="s">
        <v>32</v>
      </c>
      <c r="E16" s="198">
        <v>46241</v>
      </c>
      <c r="F16" t="s">
        <v>36</v>
      </c>
      <c r="G16" t="s">
        <v>215</v>
      </c>
      <c r="H16" s="199">
        <v>0.31666666666666665</v>
      </c>
      <c r="I16" s="200">
        <v>21</v>
      </c>
      <c r="J16" s="200">
        <v>30240</v>
      </c>
      <c r="K16" s="200">
        <v>2520</v>
      </c>
      <c r="L16" s="201">
        <v>181.44</v>
      </c>
    </row>
    <row r="17" spans="1:12">
      <c r="A17">
        <v>58</v>
      </c>
      <c r="B17" t="s">
        <v>641</v>
      </c>
      <c r="C17">
        <v>31</v>
      </c>
      <c r="D17" t="s">
        <v>495</v>
      </c>
      <c r="E17" s="198">
        <v>46242</v>
      </c>
      <c r="F17" t="s">
        <v>354</v>
      </c>
      <c r="G17" t="s">
        <v>215</v>
      </c>
      <c r="H17" s="199">
        <v>0.96666666666666667</v>
      </c>
      <c r="I17" s="200">
        <v>52</v>
      </c>
      <c r="J17" s="200">
        <v>468</v>
      </c>
      <c r="K17" s="200">
        <v>468</v>
      </c>
      <c r="L17" s="201">
        <v>0.1404</v>
      </c>
    </row>
    <row r="18" spans="1:12">
      <c r="A18">
        <v>58</v>
      </c>
      <c r="B18" t="s">
        <v>2513</v>
      </c>
      <c r="C18">
        <v>12026</v>
      </c>
      <c r="D18" t="s">
        <v>32</v>
      </c>
      <c r="E18" s="198">
        <v>46242</v>
      </c>
      <c r="F18" t="s">
        <v>36</v>
      </c>
      <c r="G18" t="s">
        <v>215</v>
      </c>
      <c r="H18" s="199">
        <v>0.32222222222222224</v>
      </c>
      <c r="I18" s="200">
        <v>21</v>
      </c>
      <c r="J18" s="200">
        <v>31656</v>
      </c>
      <c r="K18" s="200">
        <v>2638</v>
      </c>
      <c r="L18" s="201">
        <v>189.93600000000001</v>
      </c>
    </row>
    <row r="19" spans="1:12">
      <c r="A19">
        <v>58</v>
      </c>
      <c r="B19" t="s">
        <v>2514</v>
      </c>
      <c r="C19">
        <v>12026</v>
      </c>
      <c r="D19" t="s">
        <v>32</v>
      </c>
      <c r="E19" s="198">
        <v>46242</v>
      </c>
      <c r="F19" t="s">
        <v>36</v>
      </c>
      <c r="G19" t="s">
        <v>215</v>
      </c>
      <c r="H19" s="199">
        <v>0.32222222222222224</v>
      </c>
      <c r="I19" s="200">
        <v>22</v>
      </c>
      <c r="J19" s="200">
        <v>31680</v>
      </c>
      <c r="K19" s="200">
        <v>2640</v>
      </c>
      <c r="L19" s="201">
        <v>190.08</v>
      </c>
    </row>
    <row r="20" spans="1:12">
      <c r="A20">
        <v>58</v>
      </c>
      <c r="B20" t="s">
        <v>2533</v>
      </c>
      <c r="C20">
        <v>12026</v>
      </c>
      <c r="D20" t="s">
        <v>32</v>
      </c>
      <c r="E20" s="198">
        <v>46242</v>
      </c>
      <c r="F20" t="s">
        <v>36</v>
      </c>
      <c r="G20" t="s">
        <v>215</v>
      </c>
      <c r="H20" s="199">
        <v>0.32222222222222224</v>
      </c>
      <c r="I20" s="200">
        <v>22</v>
      </c>
      <c r="J20" s="200">
        <v>33096</v>
      </c>
      <c r="K20" s="200">
        <v>2758</v>
      </c>
      <c r="L20" s="201">
        <v>198.57599999999999</v>
      </c>
    </row>
    <row r="21" spans="1:12">
      <c r="A21">
        <v>58</v>
      </c>
      <c r="B21" t="s">
        <v>2535</v>
      </c>
      <c r="C21">
        <v>12026</v>
      </c>
      <c r="D21" t="s">
        <v>32</v>
      </c>
      <c r="E21" s="198">
        <v>46242</v>
      </c>
      <c r="F21" t="s">
        <v>36</v>
      </c>
      <c r="G21" t="s">
        <v>215</v>
      </c>
      <c r="H21" s="199">
        <v>0.32222222222222224</v>
      </c>
      <c r="I21" s="200">
        <v>20</v>
      </c>
      <c r="J21" s="200">
        <v>30084</v>
      </c>
      <c r="K21" s="200">
        <v>2507</v>
      </c>
      <c r="L21" s="201">
        <v>180.50399999999999</v>
      </c>
    </row>
    <row r="22" spans="1:12">
      <c r="A22">
        <v>58</v>
      </c>
      <c r="B22" t="s">
        <v>2538</v>
      </c>
      <c r="C22">
        <v>12026</v>
      </c>
      <c r="D22" t="s">
        <v>32</v>
      </c>
      <c r="E22" s="198">
        <v>46242</v>
      </c>
      <c r="F22" t="s">
        <v>36</v>
      </c>
      <c r="G22" t="s">
        <v>215</v>
      </c>
      <c r="H22" s="199">
        <v>0.32222222222222224</v>
      </c>
      <c r="I22" s="200">
        <v>24</v>
      </c>
      <c r="J22" s="200">
        <v>34560</v>
      </c>
      <c r="K22" s="200">
        <v>2880</v>
      </c>
      <c r="L22" s="201">
        <v>207.36</v>
      </c>
    </row>
    <row r="23" spans="1:12">
      <c r="A23">
        <v>58</v>
      </c>
      <c r="B23" t="s">
        <v>2539</v>
      </c>
      <c r="C23">
        <v>12026</v>
      </c>
      <c r="D23" t="s">
        <v>32</v>
      </c>
      <c r="E23" s="198">
        <v>46242</v>
      </c>
      <c r="F23" t="s">
        <v>36</v>
      </c>
      <c r="G23" t="s">
        <v>215</v>
      </c>
      <c r="H23" s="199">
        <v>0.32222222222222224</v>
      </c>
      <c r="I23" s="200">
        <v>24</v>
      </c>
      <c r="J23" s="200">
        <v>34560</v>
      </c>
      <c r="K23" s="200">
        <v>2880</v>
      </c>
      <c r="L23" s="201">
        <v>207.36</v>
      </c>
    </row>
    <row r="24" spans="1:12">
      <c r="A24">
        <v>58</v>
      </c>
      <c r="B24" t="s">
        <v>2541</v>
      </c>
      <c r="C24">
        <v>12026</v>
      </c>
      <c r="D24" t="s">
        <v>32</v>
      </c>
      <c r="E24" s="198">
        <v>46242</v>
      </c>
      <c r="F24" t="s">
        <v>36</v>
      </c>
      <c r="G24" t="s">
        <v>215</v>
      </c>
      <c r="H24" s="199">
        <v>0.32222222222222224</v>
      </c>
      <c r="I24" s="200">
        <v>24</v>
      </c>
      <c r="J24" s="200">
        <v>34560</v>
      </c>
      <c r="K24" s="200">
        <v>2880</v>
      </c>
      <c r="L24" s="201">
        <v>207.36</v>
      </c>
    </row>
    <row r="25" spans="1:12">
      <c r="A25">
        <v>59</v>
      </c>
      <c r="B25" t="s">
        <v>631</v>
      </c>
      <c r="C25">
        <v>31</v>
      </c>
      <c r="D25" t="s">
        <v>495</v>
      </c>
      <c r="E25" s="198">
        <v>46243</v>
      </c>
      <c r="F25" t="s">
        <v>354</v>
      </c>
      <c r="G25" t="s">
        <v>215</v>
      </c>
      <c r="H25" s="199">
        <v>0.98333333333333328</v>
      </c>
      <c r="I25" s="200">
        <v>28</v>
      </c>
      <c r="J25" s="200">
        <v>252</v>
      </c>
      <c r="K25" s="200">
        <v>252</v>
      </c>
      <c r="L25" s="201">
        <v>7.5600000000000001E-2</v>
      </c>
    </row>
    <row r="26" spans="1:12">
      <c r="A26">
        <v>59</v>
      </c>
      <c r="B26" t="s">
        <v>641</v>
      </c>
      <c r="C26">
        <v>31</v>
      </c>
      <c r="D26" t="s">
        <v>495</v>
      </c>
      <c r="E26" s="198">
        <v>46243</v>
      </c>
      <c r="F26" t="s">
        <v>354</v>
      </c>
      <c r="G26" t="s">
        <v>215</v>
      </c>
      <c r="H26" s="199">
        <v>0.98333333333333328</v>
      </c>
      <c r="I26" s="200">
        <v>52</v>
      </c>
      <c r="J26" s="200">
        <v>468</v>
      </c>
      <c r="K26" s="200">
        <v>468</v>
      </c>
      <c r="L26" s="201">
        <v>0.1404</v>
      </c>
    </row>
    <row r="27" spans="1:12">
      <c r="A27">
        <v>66</v>
      </c>
      <c r="B27" t="s">
        <v>2724</v>
      </c>
      <c r="C27">
        <v>16466</v>
      </c>
      <c r="D27" t="s">
        <v>170</v>
      </c>
      <c r="E27" s="198">
        <v>46250</v>
      </c>
      <c r="F27" t="s">
        <v>42</v>
      </c>
      <c r="G27" t="s">
        <v>312</v>
      </c>
      <c r="H27" s="199">
        <v>0.36666666666666664</v>
      </c>
      <c r="I27" s="200">
        <v>2</v>
      </c>
      <c r="J27" s="200">
        <v>5760</v>
      </c>
      <c r="K27" s="200">
        <v>960</v>
      </c>
      <c r="L27" s="201">
        <v>20.448</v>
      </c>
    </row>
    <row r="28" spans="1:12">
      <c r="A28">
        <v>67</v>
      </c>
      <c r="B28" t="s">
        <v>261</v>
      </c>
      <c r="C28">
        <v>16466</v>
      </c>
      <c r="D28" t="s">
        <v>170</v>
      </c>
      <c r="E28" s="198">
        <v>46251</v>
      </c>
      <c r="F28" t="s">
        <v>42</v>
      </c>
      <c r="G28" t="s">
        <v>312</v>
      </c>
      <c r="H28" s="199">
        <v>0.37222222222222223</v>
      </c>
      <c r="I28" s="200">
        <v>1</v>
      </c>
      <c r="J28" s="200">
        <v>2880</v>
      </c>
      <c r="K28" s="200">
        <v>480</v>
      </c>
      <c r="L28" s="201">
        <v>10.224</v>
      </c>
    </row>
    <row r="29" spans="1:12">
      <c r="A29">
        <v>67</v>
      </c>
      <c r="B29" t="s">
        <v>315</v>
      </c>
      <c r="C29">
        <v>16466</v>
      </c>
      <c r="D29" t="s">
        <v>170</v>
      </c>
      <c r="E29" s="198">
        <v>46251</v>
      </c>
      <c r="F29" t="s">
        <v>42</v>
      </c>
      <c r="G29" t="s">
        <v>312</v>
      </c>
      <c r="H29" s="199">
        <v>0.37222222222222223</v>
      </c>
      <c r="I29" s="200">
        <v>19</v>
      </c>
      <c r="J29" s="200">
        <v>54720</v>
      </c>
      <c r="K29" s="200">
        <v>9120</v>
      </c>
      <c r="L29" s="201">
        <v>194.256</v>
      </c>
    </row>
    <row r="30" spans="1:12">
      <c r="A30">
        <v>69</v>
      </c>
      <c r="B30" t="s">
        <v>61</v>
      </c>
      <c r="C30">
        <v>5255</v>
      </c>
      <c r="D30" t="s">
        <v>623</v>
      </c>
      <c r="E30" s="198">
        <v>46253</v>
      </c>
      <c r="F30" t="s">
        <v>42</v>
      </c>
      <c r="G30" t="s">
        <v>312</v>
      </c>
      <c r="H30" s="199">
        <v>0.38333333333333336</v>
      </c>
      <c r="I30" s="200">
        <v>5</v>
      </c>
      <c r="J30" s="200">
        <v>14400</v>
      </c>
      <c r="K30" s="200">
        <v>2400</v>
      </c>
      <c r="L30" s="201">
        <v>47.52</v>
      </c>
    </row>
    <row r="31" spans="1:12">
      <c r="A31">
        <v>71</v>
      </c>
      <c r="B31" t="s">
        <v>786</v>
      </c>
      <c r="C31">
        <v>23013</v>
      </c>
      <c r="D31" t="s">
        <v>2492</v>
      </c>
      <c r="E31" s="198">
        <v>46255</v>
      </c>
      <c r="F31" t="s">
        <v>42</v>
      </c>
      <c r="G31" t="s">
        <v>312</v>
      </c>
      <c r="H31" s="199">
        <v>0.39444444444444443</v>
      </c>
      <c r="I31" s="200">
        <v>37</v>
      </c>
      <c r="J31" s="200">
        <v>117216</v>
      </c>
      <c r="K31" s="200">
        <v>19536</v>
      </c>
      <c r="L31" s="201">
        <v>363.36959999999999</v>
      </c>
    </row>
    <row r="32" spans="1:12">
      <c r="A32">
        <v>71</v>
      </c>
      <c r="B32" t="s">
        <v>2526</v>
      </c>
      <c r="C32">
        <v>7078</v>
      </c>
      <c r="D32" t="s">
        <v>636</v>
      </c>
      <c r="E32" s="198">
        <v>46255</v>
      </c>
      <c r="F32" t="s">
        <v>36</v>
      </c>
      <c r="G32" t="s">
        <v>312</v>
      </c>
      <c r="H32" s="199">
        <v>0.59166666666666667</v>
      </c>
      <c r="I32" s="200">
        <v>1</v>
      </c>
      <c r="J32" s="200">
        <v>780</v>
      </c>
      <c r="K32" s="200">
        <v>52</v>
      </c>
      <c r="L32" s="201">
        <v>7.8</v>
      </c>
    </row>
    <row r="33" spans="1:12">
      <c r="A33">
        <v>72</v>
      </c>
      <c r="B33" t="s">
        <v>777</v>
      </c>
      <c r="C33">
        <v>21447</v>
      </c>
      <c r="D33" t="s">
        <v>311</v>
      </c>
      <c r="E33" s="198">
        <v>46256</v>
      </c>
      <c r="F33" t="s">
        <v>36</v>
      </c>
      <c r="G33" t="s">
        <v>312</v>
      </c>
      <c r="H33" s="199">
        <v>0.8</v>
      </c>
      <c r="I33" s="200">
        <v>20</v>
      </c>
      <c r="J33" s="200">
        <v>76800</v>
      </c>
      <c r="K33" s="200">
        <v>12800</v>
      </c>
      <c r="L33" s="201">
        <v>153.6</v>
      </c>
    </row>
    <row r="34" spans="1:12">
      <c r="A34">
        <v>72</v>
      </c>
      <c r="B34" t="s">
        <v>640</v>
      </c>
      <c r="C34">
        <v>21447</v>
      </c>
      <c r="D34" t="s">
        <v>311</v>
      </c>
      <c r="E34" s="198">
        <v>46256</v>
      </c>
      <c r="F34" t="s">
        <v>36</v>
      </c>
      <c r="G34" t="s">
        <v>312</v>
      </c>
      <c r="H34" s="199">
        <v>0.8</v>
      </c>
      <c r="I34" s="200">
        <v>64</v>
      </c>
      <c r="J34" s="200">
        <v>245760</v>
      </c>
      <c r="K34" s="200">
        <v>40960</v>
      </c>
      <c r="L34" s="201">
        <v>491.52</v>
      </c>
    </row>
    <row r="35" spans="1:12">
      <c r="A35">
        <v>72</v>
      </c>
      <c r="B35" t="s">
        <v>639</v>
      </c>
      <c r="C35">
        <v>21447</v>
      </c>
      <c r="D35" t="s">
        <v>311</v>
      </c>
      <c r="E35" s="198">
        <v>46256</v>
      </c>
      <c r="F35" t="s">
        <v>36</v>
      </c>
      <c r="G35" t="s">
        <v>312</v>
      </c>
      <c r="H35" s="199">
        <v>0.8</v>
      </c>
      <c r="I35" s="200">
        <v>52</v>
      </c>
      <c r="J35" s="200">
        <v>199680</v>
      </c>
      <c r="K35" s="200">
        <v>33280</v>
      </c>
      <c r="L35" s="201">
        <v>399.36</v>
      </c>
    </row>
    <row r="36" spans="1:12">
      <c r="A36">
        <v>72</v>
      </c>
      <c r="B36" t="s">
        <v>643</v>
      </c>
      <c r="C36">
        <v>21447</v>
      </c>
      <c r="D36" t="s">
        <v>311</v>
      </c>
      <c r="E36" s="198">
        <v>46256</v>
      </c>
      <c r="F36" t="s">
        <v>36</v>
      </c>
      <c r="G36" t="s">
        <v>312</v>
      </c>
      <c r="H36" s="199">
        <v>0.8</v>
      </c>
      <c r="I36" s="200">
        <v>26</v>
      </c>
      <c r="J36" s="200">
        <v>99840</v>
      </c>
      <c r="K36" s="200">
        <v>16640</v>
      </c>
      <c r="L36" s="201">
        <v>199.68</v>
      </c>
    </row>
    <row r="37" spans="1:12">
      <c r="A37">
        <v>72</v>
      </c>
      <c r="B37" t="s">
        <v>2580</v>
      </c>
      <c r="C37">
        <v>21447</v>
      </c>
      <c r="D37" t="s">
        <v>311</v>
      </c>
      <c r="E37" s="198">
        <v>46256</v>
      </c>
      <c r="F37" t="s">
        <v>36</v>
      </c>
      <c r="G37" t="s">
        <v>312</v>
      </c>
      <c r="H37" s="199">
        <v>0.8</v>
      </c>
      <c r="I37" s="200">
        <v>36</v>
      </c>
      <c r="J37" s="200">
        <v>138240</v>
      </c>
      <c r="K37" s="200">
        <v>23040</v>
      </c>
      <c r="L37" s="201">
        <v>276.48</v>
      </c>
    </row>
    <row r="38" spans="1:12">
      <c r="A38">
        <v>73</v>
      </c>
      <c r="B38" t="s">
        <v>216</v>
      </c>
      <c r="C38">
        <v>21447</v>
      </c>
      <c r="D38" t="s">
        <v>311</v>
      </c>
      <c r="E38" s="198">
        <v>46257</v>
      </c>
      <c r="F38" t="s">
        <v>36</v>
      </c>
      <c r="G38" t="s">
        <v>312</v>
      </c>
      <c r="H38" s="199">
        <v>0.81111111111111112</v>
      </c>
      <c r="I38" s="200">
        <v>34</v>
      </c>
      <c r="J38" s="200">
        <v>130704</v>
      </c>
      <c r="K38" s="200">
        <v>21784</v>
      </c>
      <c r="L38" s="201">
        <v>261.40800000000002</v>
      </c>
    </row>
    <row r="39" spans="1:12">
      <c r="A39">
        <v>73</v>
      </c>
      <c r="B39" t="s">
        <v>647</v>
      </c>
      <c r="C39">
        <v>21447</v>
      </c>
      <c r="D39" t="s">
        <v>311</v>
      </c>
      <c r="E39" s="198">
        <v>46257</v>
      </c>
      <c r="F39" t="s">
        <v>36</v>
      </c>
      <c r="G39" t="s">
        <v>312</v>
      </c>
      <c r="H39" s="199">
        <v>0.81111111111111112</v>
      </c>
      <c r="I39" s="200">
        <v>32</v>
      </c>
      <c r="J39" s="200">
        <v>122880</v>
      </c>
      <c r="K39" s="200">
        <v>20480</v>
      </c>
      <c r="L39" s="201">
        <v>245.76</v>
      </c>
    </row>
    <row r="40" spans="1:12">
      <c r="A40">
        <v>73</v>
      </c>
      <c r="B40" t="s">
        <v>592</v>
      </c>
      <c r="C40">
        <v>21447</v>
      </c>
      <c r="D40" t="s">
        <v>311</v>
      </c>
      <c r="E40" s="198">
        <v>46257</v>
      </c>
      <c r="F40" t="s">
        <v>36</v>
      </c>
      <c r="G40" t="s">
        <v>312</v>
      </c>
      <c r="H40" s="199">
        <v>0.81111111111111112</v>
      </c>
      <c r="I40" s="200">
        <v>64</v>
      </c>
      <c r="J40" s="200">
        <v>245760</v>
      </c>
      <c r="K40" s="200">
        <v>40960</v>
      </c>
      <c r="L40" s="201">
        <v>491.52</v>
      </c>
    </row>
    <row r="41" spans="1:12">
      <c r="A41">
        <v>74</v>
      </c>
      <c r="B41" t="s">
        <v>358</v>
      </c>
      <c r="C41">
        <v>21447</v>
      </c>
      <c r="D41" t="s">
        <v>311</v>
      </c>
      <c r="E41" s="198">
        <v>46258</v>
      </c>
      <c r="F41" t="s">
        <v>36</v>
      </c>
      <c r="G41" t="s">
        <v>312</v>
      </c>
      <c r="H41" s="199">
        <v>0.82222222222222219</v>
      </c>
      <c r="I41" s="200">
        <v>34</v>
      </c>
      <c r="J41" s="200">
        <v>130560</v>
      </c>
      <c r="K41" s="200">
        <v>21760</v>
      </c>
      <c r="L41" s="201">
        <v>261.12</v>
      </c>
    </row>
    <row r="42" spans="1:12">
      <c r="A42">
        <v>74</v>
      </c>
      <c r="B42" t="s">
        <v>252</v>
      </c>
      <c r="C42">
        <v>21447</v>
      </c>
      <c r="D42" t="s">
        <v>311</v>
      </c>
      <c r="E42" s="198">
        <v>46258</v>
      </c>
      <c r="F42" t="s">
        <v>36</v>
      </c>
      <c r="G42" t="s">
        <v>312</v>
      </c>
      <c r="H42" s="199">
        <v>0.82222222222222219</v>
      </c>
      <c r="I42" s="200">
        <v>52</v>
      </c>
      <c r="J42" s="200">
        <v>199680</v>
      </c>
      <c r="K42" s="200">
        <v>33280</v>
      </c>
      <c r="L42" s="201">
        <v>399.36</v>
      </c>
    </row>
    <row r="43" spans="1:12">
      <c r="A43">
        <v>74</v>
      </c>
      <c r="B43" t="s">
        <v>2579</v>
      </c>
      <c r="C43">
        <v>21447</v>
      </c>
      <c r="D43" t="s">
        <v>311</v>
      </c>
      <c r="E43" s="198">
        <v>46258</v>
      </c>
      <c r="F43" t="s">
        <v>36</v>
      </c>
      <c r="G43" t="s">
        <v>312</v>
      </c>
      <c r="H43" s="199">
        <v>0.82222222222222219</v>
      </c>
      <c r="I43" s="200">
        <v>10</v>
      </c>
      <c r="J43" s="200">
        <v>38400</v>
      </c>
      <c r="K43" s="200">
        <v>6400</v>
      </c>
      <c r="L43" s="201">
        <v>76.8</v>
      </c>
    </row>
    <row r="44" spans="1:12">
      <c r="A44">
        <v>76</v>
      </c>
      <c r="B44" t="s">
        <v>2573</v>
      </c>
      <c r="C44">
        <v>2222</v>
      </c>
      <c r="D44" t="s">
        <v>357</v>
      </c>
      <c r="E44" s="198">
        <v>46260</v>
      </c>
      <c r="F44" t="s">
        <v>36</v>
      </c>
      <c r="G44" t="s">
        <v>312</v>
      </c>
      <c r="H44" s="199">
        <v>0.84444444444444444</v>
      </c>
      <c r="I44" s="200">
        <v>2</v>
      </c>
      <c r="J44" s="200">
        <v>4608</v>
      </c>
      <c r="K44" s="200">
        <v>192</v>
      </c>
      <c r="L44" s="201">
        <v>15.2064</v>
      </c>
    </row>
    <row r="45" spans="1:12">
      <c r="A45">
        <v>76</v>
      </c>
      <c r="B45" t="s">
        <v>2577</v>
      </c>
      <c r="C45">
        <v>2222</v>
      </c>
      <c r="D45" t="s">
        <v>357</v>
      </c>
      <c r="E45" s="198">
        <v>46260</v>
      </c>
      <c r="F45" t="s">
        <v>36</v>
      </c>
      <c r="G45" t="s">
        <v>312</v>
      </c>
      <c r="H45" s="199">
        <v>0.84444444444444444</v>
      </c>
      <c r="I45" s="200">
        <v>23</v>
      </c>
      <c r="J45" s="200">
        <v>52992</v>
      </c>
      <c r="K45" s="200">
        <v>2208</v>
      </c>
      <c r="L45" s="201">
        <v>174.87360000000001</v>
      </c>
    </row>
    <row r="46" spans="1:12">
      <c r="A46">
        <v>77</v>
      </c>
      <c r="B46" t="s">
        <v>2531</v>
      </c>
      <c r="C46">
        <v>2222</v>
      </c>
      <c r="D46" t="s">
        <v>357</v>
      </c>
      <c r="E46" s="198">
        <v>46261</v>
      </c>
      <c r="F46" t="s">
        <v>36</v>
      </c>
      <c r="G46" t="s">
        <v>312</v>
      </c>
      <c r="H46" s="199">
        <v>0.85555555555555551</v>
      </c>
      <c r="I46" s="200">
        <v>12</v>
      </c>
      <c r="J46" s="200">
        <v>27648</v>
      </c>
      <c r="K46" s="200">
        <v>1152</v>
      </c>
      <c r="L46" s="201">
        <v>91.238399999999999</v>
      </c>
    </row>
    <row r="47" spans="1:12">
      <c r="A47">
        <v>77</v>
      </c>
      <c r="B47" t="s">
        <v>2532</v>
      </c>
      <c r="C47">
        <v>2222</v>
      </c>
      <c r="D47" t="s">
        <v>357</v>
      </c>
      <c r="E47" s="198">
        <v>46261</v>
      </c>
      <c r="F47" t="s">
        <v>36</v>
      </c>
      <c r="G47" t="s">
        <v>312</v>
      </c>
      <c r="H47" s="199">
        <v>0.85555555555555551</v>
      </c>
      <c r="I47" s="200">
        <v>24</v>
      </c>
      <c r="J47" s="200">
        <v>55296</v>
      </c>
      <c r="K47" s="200">
        <v>2304</v>
      </c>
      <c r="L47" s="201">
        <v>182.4768</v>
      </c>
    </row>
    <row r="48" spans="1:12">
      <c r="A48">
        <v>77</v>
      </c>
      <c r="B48" t="s">
        <v>2548</v>
      </c>
      <c r="C48">
        <v>2222</v>
      </c>
      <c r="D48" t="s">
        <v>357</v>
      </c>
      <c r="E48" s="198">
        <v>46261</v>
      </c>
      <c r="F48" t="s">
        <v>36</v>
      </c>
      <c r="G48" t="s">
        <v>312</v>
      </c>
      <c r="H48" s="199">
        <v>0.85555555555555551</v>
      </c>
      <c r="I48" s="200">
        <v>2</v>
      </c>
      <c r="J48" s="200">
        <v>4608</v>
      </c>
      <c r="K48" s="200">
        <v>192</v>
      </c>
      <c r="L48" s="201">
        <v>15.2064</v>
      </c>
    </row>
    <row r="49" spans="1:12">
      <c r="A49">
        <v>77</v>
      </c>
      <c r="B49" t="s">
        <v>2551</v>
      </c>
      <c r="C49">
        <v>2222</v>
      </c>
      <c r="D49" t="s">
        <v>357</v>
      </c>
      <c r="E49" s="198">
        <v>46261</v>
      </c>
      <c r="F49" t="s">
        <v>36</v>
      </c>
      <c r="G49" t="s">
        <v>312</v>
      </c>
      <c r="H49" s="199">
        <v>0.85555555555555551</v>
      </c>
      <c r="I49" s="200">
        <v>4</v>
      </c>
      <c r="J49" s="200">
        <v>9216</v>
      </c>
      <c r="K49" s="200">
        <v>384</v>
      </c>
      <c r="L49" s="201">
        <v>30.412800000000001</v>
      </c>
    </row>
    <row r="50" spans="1:12">
      <c r="A50">
        <v>77</v>
      </c>
      <c r="B50" t="s">
        <v>2578</v>
      </c>
      <c r="C50">
        <v>2222</v>
      </c>
      <c r="D50" t="s">
        <v>357</v>
      </c>
      <c r="E50" s="198">
        <v>46261</v>
      </c>
      <c r="F50" t="s">
        <v>36</v>
      </c>
      <c r="G50" t="s">
        <v>312</v>
      </c>
      <c r="H50" s="199">
        <v>0.85555555555555551</v>
      </c>
      <c r="I50" s="200">
        <v>16</v>
      </c>
      <c r="J50" s="200">
        <v>36864</v>
      </c>
      <c r="K50" s="200">
        <v>1536</v>
      </c>
      <c r="L50" s="201">
        <v>121.6512</v>
      </c>
    </row>
    <row r="51" spans="1:12">
      <c r="A51">
        <v>79</v>
      </c>
      <c r="B51" t="s">
        <v>2553</v>
      </c>
      <c r="C51">
        <v>22315</v>
      </c>
      <c r="D51" t="s">
        <v>383</v>
      </c>
      <c r="E51" s="198">
        <v>46263</v>
      </c>
      <c r="F51" t="s">
        <v>42</v>
      </c>
      <c r="G51" t="s">
        <v>312</v>
      </c>
      <c r="H51" s="199">
        <v>0.43888888888888888</v>
      </c>
      <c r="I51" s="200">
        <v>6</v>
      </c>
      <c r="J51" s="200">
        <v>17280</v>
      </c>
      <c r="K51" s="200">
        <v>2880</v>
      </c>
      <c r="L51" s="201">
        <v>57.024000000000001</v>
      </c>
    </row>
    <row r="52" spans="1:12">
      <c r="A52">
        <v>80</v>
      </c>
      <c r="B52" t="s">
        <v>2572</v>
      </c>
      <c r="C52">
        <v>3810</v>
      </c>
      <c r="D52" t="s">
        <v>591</v>
      </c>
      <c r="E52" s="198">
        <v>46264</v>
      </c>
      <c r="F52" t="s">
        <v>36</v>
      </c>
      <c r="G52" t="s">
        <v>312</v>
      </c>
      <c r="H52" s="199">
        <v>0.88888888888888884</v>
      </c>
      <c r="I52" s="200">
        <v>13</v>
      </c>
      <c r="J52" s="200">
        <v>52650</v>
      </c>
      <c r="K52" s="200">
        <v>1755</v>
      </c>
      <c r="L52" s="201">
        <v>105.3</v>
      </c>
    </row>
    <row r="53" spans="1:12">
      <c r="A53">
        <v>81</v>
      </c>
      <c r="B53" t="s">
        <v>261</v>
      </c>
      <c r="C53">
        <v>2882</v>
      </c>
      <c r="D53" t="s">
        <v>484</v>
      </c>
      <c r="E53" s="198">
        <v>46265</v>
      </c>
      <c r="F53" t="s">
        <v>36</v>
      </c>
      <c r="G53" t="s">
        <v>312</v>
      </c>
      <c r="H53" s="199">
        <v>0.9</v>
      </c>
      <c r="I53" s="200">
        <v>5</v>
      </c>
      <c r="J53" s="200">
        <v>3000</v>
      </c>
      <c r="K53" s="200">
        <v>500</v>
      </c>
      <c r="L53" s="201">
        <v>45</v>
      </c>
    </row>
    <row r="54" spans="1:12">
      <c r="A54">
        <v>82</v>
      </c>
      <c r="B54" t="s">
        <v>2512</v>
      </c>
      <c r="C54">
        <v>2882</v>
      </c>
      <c r="D54" t="s">
        <v>484</v>
      </c>
      <c r="E54" s="198">
        <v>46266</v>
      </c>
      <c r="F54" t="s">
        <v>36</v>
      </c>
      <c r="G54" t="s">
        <v>312</v>
      </c>
      <c r="H54" s="199">
        <v>0.91111111111111109</v>
      </c>
      <c r="I54" s="200">
        <v>15</v>
      </c>
      <c r="J54" s="200">
        <v>9000</v>
      </c>
      <c r="K54" s="200">
        <v>1500</v>
      </c>
      <c r="L54" s="201">
        <v>135</v>
      </c>
    </row>
    <row r="55" spans="1:12">
      <c r="A55">
        <v>82</v>
      </c>
      <c r="B55" t="s">
        <v>2523</v>
      </c>
      <c r="C55">
        <v>2882</v>
      </c>
      <c r="D55" t="s">
        <v>484</v>
      </c>
      <c r="E55" s="198">
        <v>46266</v>
      </c>
      <c r="F55" t="s">
        <v>36</v>
      </c>
      <c r="G55" t="s">
        <v>312</v>
      </c>
      <c r="H55" s="199">
        <v>0.91111111111111109</v>
      </c>
      <c r="I55" s="200">
        <v>13</v>
      </c>
      <c r="J55" s="200">
        <v>7800</v>
      </c>
      <c r="K55" s="200">
        <v>1300</v>
      </c>
      <c r="L55" s="201">
        <v>117</v>
      </c>
    </row>
    <row r="56" spans="1:12">
      <c r="A56">
        <v>82</v>
      </c>
      <c r="B56" t="s">
        <v>2524</v>
      </c>
      <c r="C56">
        <v>2882</v>
      </c>
      <c r="D56" t="s">
        <v>484</v>
      </c>
      <c r="E56" s="198">
        <v>46266</v>
      </c>
      <c r="F56" t="s">
        <v>36</v>
      </c>
      <c r="G56" t="s">
        <v>312</v>
      </c>
      <c r="H56" s="199">
        <v>0.91111111111111109</v>
      </c>
      <c r="I56" s="200">
        <v>24</v>
      </c>
      <c r="J56" s="200">
        <v>14400</v>
      </c>
      <c r="K56" s="200">
        <v>2400</v>
      </c>
      <c r="L56" s="201">
        <v>216</v>
      </c>
    </row>
    <row r="57" spans="1:12">
      <c r="A57">
        <v>82</v>
      </c>
      <c r="B57" t="s">
        <v>2525</v>
      </c>
      <c r="C57">
        <v>2882</v>
      </c>
      <c r="D57" t="s">
        <v>484</v>
      </c>
      <c r="E57" s="198">
        <v>46266</v>
      </c>
      <c r="F57" t="s">
        <v>36</v>
      </c>
      <c r="G57" t="s">
        <v>312</v>
      </c>
      <c r="H57" s="199">
        <v>0.91111111111111109</v>
      </c>
      <c r="I57" s="200">
        <v>22</v>
      </c>
      <c r="J57" s="200">
        <v>13200</v>
      </c>
      <c r="K57" s="200">
        <v>2200</v>
      </c>
      <c r="L57" s="201">
        <v>198</v>
      </c>
    </row>
    <row r="58" spans="1:12">
      <c r="A58">
        <v>82</v>
      </c>
      <c r="B58" t="s">
        <v>2542</v>
      </c>
      <c r="C58">
        <v>2882</v>
      </c>
      <c r="D58" t="s">
        <v>484</v>
      </c>
      <c r="E58" s="198">
        <v>46266</v>
      </c>
      <c r="F58" t="s">
        <v>36</v>
      </c>
      <c r="G58" t="s">
        <v>312</v>
      </c>
      <c r="H58" s="199">
        <v>0.91111111111111109</v>
      </c>
      <c r="I58" s="200">
        <v>8</v>
      </c>
      <c r="J58" s="200">
        <v>4800</v>
      </c>
      <c r="K58" s="200">
        <v>800</v>
      </c>
      <c r="L58" s="201">
        <v>72</v>
      </c>
    </row>
    <row r="59" spans="1:12">
      <c r="A59">
        <v>83</v>
      </c>
      <c r="B59" t="s">
        <v>779</v>
      </c>
      <c r="C59">
        <v>2222</v>
      </c>
      <c r="D59" t="s">
        <v>357</v>
      </c>
      <c r="E59" s="198">
        <v>46267</v>
      </c>
      <c r="F59" t="s">
        <v>36</v>
      </c>
      <c r="G59" t="s">
        <v>312</v>
      </c>
      <c r="H59" s="199">
        <v>0.92222222222222228</v>
      </c>
      <c r="I59" s="200">
        <v>64</v>
      </c>
      <c r="J59" s="200">
        <v>147456</v>
      </c>
      <c r="K59" s="200">
        <v>6144</v>
      </c>
      <c r="L59" s="201">
        <v>486.60480000000001</v>
      </c>
    </row>
    <row r="60" spans="1:12">
      <c r="A60">
        <v>83</v>
      </c>
      <c r="B60" t="s">
        <v>594</v>
      </c>
      <c r="C60">
        <v>2222</v>
      </c>
      <c r="D60" t="s">
        <v>357</v>
      </c>
      <c r="E60" s="198">
        <v>46267</v>
      </c>
      <c r="F60" t="s">
        <v>36</v>
      </c>
      <c r="G60" t="s">
        <v>312</v>
      </c>
      <c r="H60" s="199">
        <v>0.92222222222222228</v>
      </c>
      <c r="I60" s="200">
        <v>64</v>
      </c>
      <c r="J60" s="200">
        <v>147456</v>
      </c>
      <c r="K60" s="200">
        <v>6144</v>
      </c>
      <c r="L60" s="201">
        <v>486.60480000000001</v>
      </c>
    </row>
    <row r="61" spans="1:12">
      <c r="A61">
        <v>83</v>
      </c>
      <c r="B61" t="s">
        <v>646</v>
      </c>
      <c r="C61">
        <v>2222</v>
      </c>
      <c r="D61" t="s">
        <v>357</v>
      </c>
      <c r="E61" s="198">
        <v>46267</v>
      </c>
      <c r="F61" t="s">
        <v>36</v>
      </c>
      <c r="G61" t="s">
        <v>312</v>
      </c>
      <c r="H61" s="199">
        <v>0.92222222222222228</v>
      </c>
      <c r="I61" s="200">
        <v>64</v>
      </c>
      <c r="J61" s="200">
        <v>147456</v>
      </c>
      <c r="K61" s="200">
        <v>6144</v>
      </c>
      <c r="L61" s="201">
        <v>486.60480000000001</v>
      </c>
    </row>
    <row r="62" spans="1:12">
      <c r="A62">
        <v>83</v>
      </c>
      <c r="B62" t="s">
        <v>780</v>
      </c>
      <c r="C62">
        <v>2222</v>
      </c>
      <c r="D62" t="s">
        <v>357</v>
      </c>
      <c r="E62" s="198">
        <v>46267</v>
      </c>
      <c r="F62" t="s">
        <v>36</v>
      </c>
      <c r="G62" t="s">
        <v>312</v>
      </c>
      <c r="H62" s="199">
        <v>0.92222222222222228</v>
      </c>
      <c r="I62" s="200">
        <v>64</v>
      </c>
      <c r="J62" s="200">
        <v>147456</v>
      </c>
      <c r="K62" s="200">
        <v>6144</v>
      </c>
      <c r="L62" s="201">
        <v>486.60480000000001</v>
      </c>
    </row>
    <row r="63" spans="1:12">
      <c r="A63">
        <v>83</v>
      </c>
      <c r="B63" t="s">
        <v>359</v>
      </c>
      <c r="C63">
        <v>2222</v>
      </c>
      <c r="D63" t="s">
        <v>357</v>
      </c>
      <c r="E63" s="198">
        <v>46267</v>
      </c>
      <c r="F63" t="s">
        <v>36</v>
      </c>
      <c r="G63" t="s">
        <v>312</v>
      </c>
      <c r="H63" s="199">
        <v>0.92222222222222228</v>
      </c>
      <c r="I63" s="200">
        <v>64</v>
      </c>
      <c r="J63" s="200">
        <v>147456</v>
      </c>
      <c r="K63" s="200">
        <v>6144</v>
      </c>
      <c r="L63" s="201">
        <v>486.60480000000001</v>
      </c>
    </row>
    <row r="64" spans="1:12">
      <c r="A64">
        <v>84</v>
      </c>
      <c r="B64" t="s">
        <v>765</v>
      </c>
      <c r="C64">
        <v>2222</v>
      </c>
      <c r="D64" t="s">
        <v>357</v>
      </c>
      <c r="E64" s="198">
        <v>46268</v>
      </c>
      <c r="F64" t="s">
        <v>36</v>
      </c>
      <c r="G64" t="s">
        <v>312</v>
      </c>
      <c r="H64" s="199">
        <v>0.93333333333333335</v>
      </c>
      <c r="I64" s="200">
        <v>26</v>
      </c>
      <c r="J64" s="200">
        <v>59904</v>
      </c>
      <c r="K64" s="200">
        <v>2496</v>
      </c>
      <c r="L64" s="201">
        <v>197.6832</v>
      </c>
    </row>
    <row r="65" spans="1:12">
      <c r="A65">
        <v>84</v>
      </c>
      <c r="B65" t="s">
        <v>385</v>
      </c>
      <c r="C65">
        <v>2222</v>
      </c>
      <c r="D65" t="s">
        <v>357</v>
      </c>
      <c r="E65" s="198">
        <v>46268</v>
      </c>
      <c r="F65" t="s">
        <v>36</v>
      </c>
      <c r="G65" t="s">
        <v>312</v>
      </c>
      <c r="H65" s="199">
        <v>0.93333333333333335</v>
      </c>
      <c r="I65" s="200">
        <v>4</v>
      </c>
      <c r="J65" s="200">
        <v>9216</v>
      </c>
      <c r="K65" s="200">
        <v>384</v>
      </c>
      <c r="L65" s="201">
        <v>30.412800000000001</v>
      </c>
    </row>
    <row r="66" spans="1:12">
      <c r="A66">
        <v>84</v>
      </c>
      <c r="B66" t="s">
        <v>173</v>
      </c>
      <c r="C66">
        <v>2222</v>
      </c>
      <c r="D66" t="s">
        <v>357</v>
      </c>
      <c r="E66" s="198">
        <v>46268</v>
      </c>
      <c r="F66" t="s">
        <v>36</v>
      </c>
      <c r="G66" t="s">
        <v>312</v>
      </c>
      <c r="H66" s="199">
        <v>0.93333333333333335</v>
      </c>
      <c r="I66" s="200">
        <v>44</v>
      </c>
      <c r="J66" s="200">
        <v>101376</v>
      </c>
      <c r="K66" s="200">
        <v>4224</v>
      </c>
      <c r="L66" s="201">
        <v>334.54079999999999</v>
      </c>
    </row>
    <row r="67" spans="1:12">
      <c r="A67">
        <v>84</v>
      </c>
      <c r="B67" t="s">
        <v>766</v>
      </c>
      <c r="C67">
        <v>2222</v>
      </c>
      <c r="D67" t="s">
        <v>357</v>
      </c>
      <c r="E67" s="198">
        <v>46268</v>
      </c>
      <c r="F67" t="s">
        <v>36</v>
      </c>
      <c r="G67" t="s">
        <v>312</v>
      </c>
      <c r="H67" s="199">
        <v>0.93333333333333335</v>
      </c>
      <c r="I67" s="200">
        <v>40</v>
      </c>
      <c r="J67" s="200">
        <v>92160</v>
      </c>
      <c r="K67" s="200">
        <v>3840</v>
      </c>
      <c r="L67" s="201">
        <v>304.12799999999999</v>
      </c>
    </row>
    <row r="68" spans="1:12">
      <c r="A68">
        <v>84</v>
      </c>
      <c r="B68" t="s">
        <v>2504</v>
      </c>
      <c r="C68">
        <v>2222</v>
      </c>
      <c r="D68" t="s">
        <v>357</v>
      </c>
      <c r="E68" s="198">
        <v>46268</v>
      </c>
      <c r="F68" t="s">
        <v>36</v>
      </c>
      <c r="G68" t="s">
        <v>312</v>
      </c>
      <c r="H68" s="199">
        <v>0.93333333333333335</v>
      </c>
      <c r="I68" s="200">
        <v>8</v>
      </c>
      <c r="J68" s="200">
        <v>18432</v>
      </c>
      <c r="K68" s="200">
        <v>768</v>
      </c>
      <c r="L68" s="201">
        <v>60.825600000000001</v>
      </c>
    </row>
    <row r="69" spans="1:12">
      <c r="A69">
        <v>84</v>
      </c>
      <c r="B69" t="s">
        <v>2526</v>
      </c>
      <c r="C69">
        <v>7078</v>
      </c>
      <c r="D69" t="s">
        <v>636</v>
      </c>
      <c r="E69" s="198">
        <v>46268</v>
      </c>
      <c r="F69" t="s">
        <v>36</v>
      </c>
      <c r="G69" t="s">
        <v>312</v>
      </c>
      <c r="H69" s="199">
        <v>0.7</v>
      </c>
      <c r="I69" s="200">
        <v>1</v>
      </c>
      <c r="J69" s="200">
        <v>780</v>
      </c>
      <c r="K69" s="200">
        <v>52</v>
      </c>
      <c r="L69" s="201">
        <v>7.8</v>
      </c>
    </row>
    <row r="70" spans="1:12">
      <c r="A70">
        <v>84</v>
      </c>
      <c r="B70" t="s">
        <v>2547</v>
      </c>
      <c r="C70">
        <v>21173</v>
      </c>
      <c r="D70" t="s">
        <v>2486</v>
      </c>
      <c r="E70" s="198">
        <v>46268</v>
      </c>
      <c r="F70" t="s">
        <v>36</v>
      </c>
      <c r="G70" t="s">
        <v>312</v>
      </c>
      <c r="H70" s="199">
        <v>0.7</v>
      </c>
      <c r="I70" s="200">
        <v>9</v>
      </c>
      <c r="J70" s="200">
        <v>7020</v>
      </c>
      <c r="K70" s="200">
        <v>468</v>
      </c>
      <c r="L70" s="201">
        <v>70.2</v>
      </c>
    </row>
    <row r="71" spans="1:12">
      <c r="A71">
        <v>84</v>
      </c>
      <c r="B71" t="s">
        <v>2552</v>
      </c>
      <c r="C71">
        <v>21173</v>
      </c>
      <c r="D71" t="s">
        <v>2486</v>
      </c>
      <c r="E71" s="198">
        <v>46268</v>
      </c>
      <c r="F71" t="s">
        <v>36</v>
      </c>
      <c r="G71" t="s">
        <v>312</v>
      </c>
      <c r="H71" s="199">
        <v>0.7</v>
      </c>
      <c r="I71" s="200">
        <v>2</v>
      </c>
      <c r="J71" s="200">
        <v>1560</v>
      </c>
      <c r="K71" s="200">
        <v>104</v>
      </c>
      <c r="L71" s="201">
        <v>15.6</v>
      </c>
    </row>
    <row r="72" spans="1:12">
      <c r="A72">
        <v>84</v>
      </c>
      <c r="B72" t="s">
        <v>2574</v>
      </c>
      <c r="C72">
        <v>2222</v>
      </c>
      <c r="D72" t="s">
        <v>357</v>
      </c>
      <c r="E72" s="198">
        <v>46268</v>
      </c>
      <c r="F72" t="s">
        <v>36</v>
      </c>
      <c r="G72" t="s">
        <v>312</v>
      </c>
      <c r="H72" s="199">
        <v>0.93333333333333335</v>
      </c>
      <c r="I72" s="200">
        <v>34</v>
      </c>
      <c r="J72" s="200">
        <v>78336</v>
      </c>
      <c r="K72" s="200">
        <v>3264</v>
      </c>
      <c r="L72" s="201">
        <v>258.50880000000001</v>
      </c>
    </row>
    <row r="73" spans="1:12">
      <c r="A73">
        <v>84</v>
      </c>
      <c r="B73" t="s">
        <v>2576</v>
      </c>
      <c r="C73">
        <v>2222</v>
      </c>
      <c r="D73" t="s">
        <v>357</v>
      </c>
      <c r="E73" s="198">
        <v>46268</v>
      </c>
      <c r="F73" t="s">
        <v>36</v>
      </c>
      <c r="G73" t="s">
        <v>312</v>
      </c>
      <c r="H73" s="199">
        <v>0.93333333333333335</v>
      </c>
      <c r="I73" s="200">
        <v>38</v>
      </c>
      <c r="J73" s="200">
        <v>87552</v>
      </c>
      <c r="K73" s="200">
        <v>3648</v>
      </c>
      <c r="L73" s="201">
        <v>288.92160000000001</v>
      </c>
    </row>
    <row r="74" spans="1:12">
      <c r="A74">
        <v>84</v>
      </c>
      <c r="B74" t="s">
        <v>2744</v>
      </c>
      <c r="C74">
        <v>2222</v>
      </c>
      <c r="D74" t="s">
        <v>357</v>
      </c>
      <c r="E74" s="198">
        <v>46268</v>
      </c>
      <c r="F74" t="s">
        <v>36</v>
      </c>
      <c r="G74" t="s">
        <v>312</v>
      </c>
      <c r="H74" s="199">
        <v>0.93333333333333335</v>
      </c>
      <c r="I74" s="200">
        <v>39</v>
      </c>
      <c r="J74" s="200">
        <v>89856</v>
      </c>
      <c r="K74" s="200">
        <v>3744</v>
      </c>
      <c r="L74" s="201">
        <v>296.52480000000003</v>
      </c>
    </row>
    <row r="75" spans="1:12">
      <c r="A75">
        <v>85</v>
      </c>
      <c r="B75" t="s">
        <v>764</v>
      </c>
      <c r="C75">
        <v>2222</v>
      </c>
      <c r="D75" t="s">
        <v>357</v>
      </c>
      <c r="E75" s="198">
        <v>46269</v>
      </c>
      <c r="F75" t="s">
        <v>36</v>
      </c>
      <c r="G75" t="s">
        <v>312</v>
      </c>
      <c r="H75" s="199">
        <v>0.94444444444444442</v>
      </c>
      <c r="I75" s="200">
        <v>40</v>
      </c>
      <c r="J75" s="200">
        <v>92160</v>
      </c>
      <c r="K75" s="200">
        <v>3840</v>
      </c>
      <c r="L75" s="201">
        <v>304.12799999999999</v>
      </c>
    </row>
    <row r="76" spans="1:12">
      <c r="A76">
        <v>85</v>
      </c>
      <c r="B76" t="s">
        <v>593</v>
      </c>
      <c r="C76">
        <v>2222</v>
      </c>
      <c r="D76" t="s">
        <v>357</v>
      </c>
      <c r="E76" s="198">
        <v>46269</v>
      </c>
      <c r="F76" t="s">
        <v>36</v>
      </c>
      <c r="G76" t="s">
        <v>312</v>
      </c>
      <c r="H76" s="199">
        <v>0.94444444444444442</v>
      </c>
      <c r="I76" s="200">
        <v>40</v>
      </c>
      <c r="J76" s="200">
        <v>92160</v>
      </c>
      <c r="K76" s="200">
        <v>3840</v>
      </c>
      <c r="L76" s="201">
        <v>304.12799999999999</v>
      </c>
    </row>
    <row r="77" spans="1:12">
      <c r="A77">
        <v>85</v>
      </c>
      <c r="B77" t="s">
        <v>363</v>
      </c>
      <c r="C77">
        <v>2222</v>
      </c>
      <c r="D77" t="s">
        <v>357</v>
      </c>
      <c r="E77" s="198">
        <v>46269</v>
      </c>
      <c r="F77" t="s">
        <v>36</v>
      </c>
      <c r="G77" t="s">
        <v>312</v>
      </c>
      <c r="H77" s="199">
        <v>0.94444444444444442</v>
      </c>
      <c r="I77" s="200">
        <v>38</v>
      </c>
      <c r="J77" s="200">
        <v>87552</v>
      </c>
      <c r="K77" s="200">
        <v>3648</v>
      </c>
      <c r="L77" s="201">
        <v>288.92160000000001</v>
      </c>
    </row>
    <row r="78" spans="1:12">
      <c r="A78">
        <v>87</v>
      </c>
      <c r="B78" t="s">
        <v>778</v>
      </c>
      <c r="C78">
        <v>3810</v>
      </c>
      <c r="D78" t="s">
        <v>591</v>
      </c>
      <c r="E78" s="198">
        <v>46271</v>
      </c>
      <c r="F78" t="s">
        <v>36</v>
      </c>
      <c r="G78" t="s">
        <v>312</v>
      </c>
      <c r="H78" s="199">
        <v>0.96666666666666667</v>
      </c>
      <c r="I78" s="200">
        <v>64</v>
      </c>
      <c r="J78" s="200">
        <v>259200</v>
      </c>
      <c r="K78" s="200">
        <v>8640</v>
      </c>
      <c r="L78" s="201">
        <v>518.4</v>
      </c>
    </row>
    <row r="79" spans="1:12">
      <c r="A79">
        <v>87</v>
      </c>
      <c r="B79" t="s">
        <v>251</v>
      </c>
      <c r="C79">
        <v>3810</v>
      </c>
      <c r="D79" t="s">
        <v>591</v>
      </c>
      <c r="E79" s="198">
        <v>46271</v>
      </c>
      <c r="F79" t="s">
        <v>36</v>
      </c>
      <c r="G79" t="s">
        <v>312</v>
      </c>
      <c r="H79" s="199">
        <v>0.96666666666666667</v>
      </c>
      <c r="I79" s="200">
        <v>64</v>
      </c>
      <c r="J79" s="200">
        <v>259200</v>
      </c>
      <c r="K79" s="200">
        <v>8640</v>
      </c>
      <c r="L79" s="201">
        <v>518.4</v>
      </c>
    </row>
    <row r="80" spans="1:12">
      <c r="A80">
        <v>87</v>
      </c>
      <c r="B80" t="s">
        <v>768</v>
      </c>
      <c r="C80">
        <v>3810</v>
      </c>
      <c r="D80" t="s">
        <v>591</v>
      </c>
      <c r="E80" s="198">
        <v>46271</v>
      </c>
      <c r="F80" t="s">
        <v>36</v>
      </c>
      <c r="G80" t="s">
        <v>312</v>
      </c>
      <c r="H80" s="199">
        <v>0.96666666666666667</v>
      </c>
      <c r="I80" s="200">
        <v>16</v>
      </c>
      <c r="J80" s="200">
        <v>64800</v>
      </c>
      <c r="K80" s="200">
        <v>2160</v>
      </c>
      <c r="L80" s="201">
        <v>129.6</v>
      </c>
    </row>
    <row r="81" spans="1:12">
      <c r="A81">
        <v>88</v>
      </c>
      <c r="B81" t="s">
        <v>362</v>
      </c>
      <c r="C81">
        <v>3810</v>
      </c>
      <c r="D81" t="s">
        <v>591</v>
      </c>
      <c r="E81" s="198">
        <v>46272</v>
      </c>
      <c r="F81" t="s">
        <v>36</v>
      </c>
      <c r="G81" t="s">
        <v>312</v>
      </c>
      <c r="H81" s="199">
        <v>0.97777777777777775</v>
      </c>
      <c r="I81" s="200">
        <v>40</v>
      </c>
      <c r="J81" s="200">
        <v>162000</v>
      </c>
      <c r="K81" s="200">
        <v>5400</v>
      </c>
      <c r="L81" s="201">
        <v>324</v>
      </c>
    </row>
    <row r="82" spans="1:12">
      <c r="A82">
        <v>88</v>
      </c>
      <c r="B82" t="s">
        <v>256</v>
      </c>
      <c r="C82">
        <v>3810</v>
      </c>
      <c r="D82" t="s">
        <v>591</v>
      </c>
      <c r="E82" s="198">
        <v>46272</v>
      </c>
      <c r="F82" t="s">
        <v>36</v>
      </c>
      <c r="G82" t="s">
        <v>312</v>
      </c>
      <c r="H82" s="199">
        <v>0.97777777777777775</v>
      </c>
      <c r="I82" s="200">
        <v>40</v>
      </c>
      <c r="J82" s="200">
        <v>162000</v>
      </c>
      <c r="K82" s="200">
        <v>5400</v>
      </c>
      <c r="L82" s="201">
        <v>324</v>
      </c>
    </row>
    <row r="83" spans="1:12">
      <c r="A83">
        <v>88</v>
      </c>
      <c r="B83" t="s">
        <v>355</v>
      </c>
      <c r="C83">
        <v>3810</v>
      </c>
      <c r="D83" t="s">
        <v>591</v>
      </c>
      <c r="E83" s="198">
        <v>46272</v>
      </c>
      <c r="F83" t="s">
        <v>36</v>
      </c>
      <c r="G83" t="s">
        <v>312</v>
      </c>
      <c r="H83" s="199">
        <v>0.97777777777777775</v>
      </c>
      <c r="I83" s="200">
        <v>40</v>
      </c>
      <c r="J83" s="200">
        <v>162000</v>
      </c>
      <c r="K83" s="200">
        <v>5400</v>
      </c>
      <c r="L83" s="201">
        <v>324</v>
      </c>
    </row>
    <row r="84" spans="1:12">
      <c r="A84">
        <v>88</v>
      </c>
      <c r="B84" t="s">
        <v>767</v>
      </c>
      <c r="C84">
        <v>3810</v>
      </c>
      <c r="D84" t="s">
        <v>591</v>
      </c>
      <c r="E84" s="198">
        <v>46272</v>
      </c>
      <c r="F84" t="s">
        <v>36</v>
      </c>
      <c r="G84" t="s">
        <v>312</v>
      </c>
      <c r="H84" s="199">
        <v>0.97777777777777775</v>
      </c>
      <c r="I84" s="200">
        <v>40</v>
      </c>
      <c r="J84" s="200">
        <v>162000</v>
      </c>
      <c r="K84" s="200">
        <v>5400</v>
      </c>
      <c r="L84" s="201">
        <v>324</v>
      </c>
    </row>
    <row r="85" spans="1:12">
      <c r="A85">
        <v>88</v>
      </c>
      <c r="B85" t="s">
        <v>2502</v>
      </c>
      <c r="C85">
        <v>3810</v>
      </c>
      <c r="D85" t="s">
        <v>591</v>
      </c>
      <c r="E85" s="198">
        <v>46272</v>
      </c>
      <c r="F85" t="s">
        <v>36</v>
      </c>
      <c r="G85" t="s">
        <v>312</v>
      </c>
      <c r="H85" s="199">
        <v>0.97777777777777775</v>
      </c>
      <c r="I85" s="200">
        <v>10</v>
      </c>
      <c r="J85" s="200">
        <v>40500</v>
      </c>
      <c r="K85" s="200">
        <v>1350</v>
      </c>
      <c r="L85" s="201">
        <v>81</v>
      </c>
    </row>
    <row r="86" spans="1:12">
      <c r="A86">
        <v>88</v>
      </c>
      <c r="B86" t="s">
        <v>2503</v>
      </c>
      <c r="C86">
        <v>3810</v>
      </c>
      <c r="D86" t="s">
        <v>591</v>
      </c>
      <c r="E86" s="198">
        <v>46272</v>
      </c>
      <c r="F86" t="s">
        <v>36</v>
      </c>
      <c r="G86" t="s">
        <v>312</v>
      </c>
      <c r="H86" s="199">
        <v>0.97777777777777775</v>
      </c>
      <c r="I86" s="200">
        <v>24</v>
      </c>
      <c r="J86" s="200">
        <v>97200</v>
      </c>
      <c r="K86" s="200">
        <v>3240</v>
      </c>
      <c r="L86" s="201">
        <v>194.4</v>
      </c>
    </row>
    <row r="87" spans="1:12">
      <c r="A87">
        <v>88</v>
      </c>
      <c r="B87" t="s">
        <v>2567</v>
      </c>
      <c r="C87">
        <v>3810</v>
      </c>
      <c r="D87" t="s">
        <v>591</v>
      </c>
      <c r="E87" s="198">
        <v>46272</v>
      </c>
      <c r="F87" t="s">
        <v>36</v>
      </c>
      <c r="G87" t="s">
        <v>312</v>
      </c>
      <c r="H87" s="199">
        <v>0.97777777777777775</v>
      </c>
      <c r="I87" s="200">
        <v>42</v>
      </c>
      <c r="J87" s="200">
        <v>170100</v>
      </c>
      <c r="K87" s="200">
        <v>5670</v>
      </c>
      <c r="L87" s="201">
        <v>340.2</v>
      </c>
    </row>
    <row r="88" spans="1:12">
      <c r="A88">
        <v>89</v>
      </c>
      <c r="B88" t="s">
        <v>2511</v>
      </c>
      <c r="C88">
        <v>3810</v>
      </c>
      <c r="D88" t="s">
        <v>591</v>
      </c>
      <c r="E88" s="198">
        <v>46273</v>
      </c>
      <c r="F88" t="s">
        <v>36</v>
      </c>
      <c r="G88" t="s">
        <v>312</v>
      </c>
      <c r="H88" s="199">
        <v>0.98888888888888893</v>
      </c>
      <c r="I88" s="200">
        <v>24</v>
      </c>
      <c r="J88" s="200">
        <v>97200</v>
      </c>
      <c r="K88" s="200">
        <v>3240</v>
      </c>
      <c r="L88" s="201">
        <v>194.4</v>
      </c>
    </row>
    <row r="89" spans="1:12">
      <c r="A89">
        <v>89</v>
      </c>
      <c r="B89" t="s">
        <v>2517</v>
      </c>
      <c r="C89">
        <v>3810</v>
      </c>
      <c r="D89" t="s">
        <v>591</v>
      </c>
      <c r="E89" s="198">
        <v>46273</v>
      </c>
      <c r="F89" t="s">
        <v>36</v>
      </c>
      <c r="G89" t="s">
        <v>312</v>
      </c>
      <c r="H89" s="199">
        <v>0.98888888888888893</v>
      </c>
      <c r="I89" s="200">
        <v>24</v>
      </c>
      <c r="J89" s="200">
        <v>97200</v>
      </c>
      <c r="K89" s="200">
        <v>3240</v>
      </c>
      <c r="L89" s="201">
        <v>194.4</v>
      </c>
    </row>
    <row r="90" spans="1:12">
      <c r="A90">
        <v>89</v>
      </c>
      <c r="B90" t="s">
        <v>2571</v>
      </c>
      <c r="C90">
        <v>3810</v>
      </c>
      <c r="D90" t="s">
        <v>591</v>
      </c>
      <c r="E90" s="198">
        <v>46273</v>
      </c>
      <c r="F90" t="s">
        <v>36</v>
      </c>
      <c r="G90" t="s">
        <v>312</v>
      </c>
      <c r="H90" s="199">
        <v>0.98888888888888893</v>
      </c>
      <c r="I90" s="200">
        <v>42</v>
      </c>
      <c r="J90" s="200">
        <v>170100</v>
      </c>
      <c r="K90" s="200">
        <v>5670</v>
      </c>
      <c r="L90" s="201">
        <v>340.2</v>
      </c>
    </row>
    <row r="91" spans="1:12">
      <c r="A91">
        <v>90</v>
      </c>
      <c r="B91" t="s">
        <v>589</v>
      </c>
      <c r="C91">
        <v>3810</v>
      </c>
      <c r="D91" t="s">
        <v>591</v>
      </c>
      <c r="E91" s="198">
        <v>46274</v>
      </c>
      <c r="F91" t="s">
        <v>36</v>
      </c>
      <c r="G91" t="s">
        <v>171</v>
      </c>
      <c r="H91" s="199">
        <v>1</v>
      </c>
      <c r="I91" s="200">
        <v>64</v>
      </c>
      <c r="J91" s="200">
        <v>259200</v>
      </c>
      <c r="K91" s="200">
        <v>8640</v>
      </c>
      <c r="L91" s="201">
        <v>518.4</v>
      </c>
    </row>
    <row r="92" spans="1:12">
      <c r="A92">
        <v>94</v>
      </c>
      <c r="B92" t="s">
        <v>2534</v>
      </c>
      <c r="C92">
        <v>21703</v>
      </c>
      <c r="D92" t="s">
        <v>314</v>
      </c>
      <c r="E92" s="198">
        <v>46278</v>
      </c>
      <c r="F92" t="s">
        <v>36</v>
      </c>
      <c r="G92" t="s">
        <v>171</v>
      </c>
      <c r="H92" s="199">
        <v>0.78333333333333333</v>
      </c>
      <c r="I92" s="200">
        <v>8</v>
      </c>
      <c r="J92" s="200">
        <v>2880</v>
      </c>
      <c r="K92" s="200">
        <v>480</v>
      </c>
      <c r="L92" s="201">
        <v>57.6</v>
      </c>
    </row>
    <row r="93" spans="1:12">
      <c r="A93">
        <v>96</v>
      </c>
      <c r="B93" t="s">
        <v>97</v>
      </c>
      <c r="C93">
        <v>5632</v>
      </c>
      <c r="D93" t="s">
        <v>957</v>
      </c>
      <c r="E93" s="198">
        <v>46280</v>
      </c>
      <c r="F93" t="s">
        <v>42</v>
      </c>
      <c r="G93" t="s">
        <v>171</v>
      </c>
      <c r="H93" s="199">
        <v>0.53333333333333333</v>
      </c>
      <c r="I93" s="200">
        <v>3</v>
      </c>
      <c r="J93" s="200">
        <v>6048</v>
      </c>
      <c r="K93" s="200">
        <v>1008</v>
      </c>
      <c r="L93" s="201">
        <v>28.607040000000001</v>
      </c>
    </row>
    <row r="94" spans="1:12">
      <c r="A94">
        <v>100</v>
      </c>
      <c r="B94" t="s">
        <v>2536</v>
      </c>
      <c r="C94">
        <v>21703</v>
      </c>
      <c r="D94" t="s">
        <v>314</v>
      </c>
      <c r="E94" s="198">
        <v>46284</v>
      </c>
      <c r="F94" t="s">
        <v>36</v>
      </c>
      <c r="G94" t="s">
        <v>171</v>
      </c>
      <c r="H94" s="199">
        <v>0.83333333333333337</v>
      </c>
      <c r="I94" s="200">
        <v>2</v>
      </c>
      <c r="J94" s="200">
        <v>720</v>
      </c>
      <c r="K94" s="200">
        <v>120</v>
      </c>
      <c r="L94" s="201">
        <v>14.4</v>
      </c>
    </row>
    <row r="95" spans="1:12">
      <c r="A95">
        <v>100</v>
      </c>
      <c r="B95" t="s">
        <v>2566</v>
      </c>
      <c r="C95">
        <v>21703</v>
      </c>
      <c r="D95" t="s">
        <v>314</v>
      </c>
      <c r="E95" s="198">
        <v>46284</v>
      </c>
      <c r="F95" t="s">
        <v>36</v>
      </c>
      <c r="G95" t="s">
        <v>171</v>
      </c>
      <c r="H95" s="199">
        <v>0.83333333333333337</v>
      </c>
      <c r="I95" s="200">
        <v>26</v>
      </c>
      <c r="J95" s="200">
        <v>9360</v>
      </c>
      <c r="K95" s="200">
        <v>1560</v>
      </c>
      <c r="L95" s="201">
        <v>187.2</v>
      </c>
    </row>
    <row r="96" spans="1:12">
      <c r="A96">
        <v>102</v>
      </c>
      <c r="B96" t="s">
        <v>2550</v>
      </c>
      <c r="C96">
        <v>21959</v>
      </c>
      <c r="D96" t="s">
        <v>340</v>
      </c>
      <c r="E96" s="198">
        <v>46286</v>
      </c>
      <c r="F96" t="s">
        <v>36</v>
      </c>
      <c r="G96" t="s">
        <v>171</v>
      </c>
      <c r="H96" s="199">
        <v>0.85</v>
      </c>
      <c r="I96" s="200">
        <v>2</v>
      </c>
      <c r="J96" s="200">
        <v>1056</v>
      </c>
      <c r="K96" s="200">
        <v>176</v>
      </c>
      <c r="L96" s="201">
        <v>15.84</v>
      </c>
    </row>
    <row r="97" spans="1:12">
      <c r="A97">
        <v>108</v>
      </c>
      <c r="B97" t="s">
        <v>2736</v>
      </c>
      <c r="C97">
        <v>21959</v>
      </c>
      <c r="D97" t="s">
        <v>340</v>
      </c>
      <c r="E97" s="198">
        <v>46292</v>
      </c>
      <c r="F97" t="s">
        <v>36</v>
      </c>
      <c r="G97" t="s">
        <v>171</v>
      </c>
      <c r="H97" s="199">
        <v>0.9</v>
      </c>
      <c r="I97" s="200">
        <v>29</v>
      </c>
      <c r="J97" s="200">
        <v>15312</v>
      </c>
      <c r="K97" s="200">
        <v>2552</v>
      </c>
      <c r="L97" s="201">
        <v>229.68</v>
      </c>
    </row>
    <row r="98" spans="1:12">
      <c r="A98">
        <v>109</v>
      </c>
      <c r="B98" t="s">
        <v>2537</v>
      </c>
      <c r="C98">
        <v>7078</v>
      </c>
      <c r="D98" t="s">
        <v>636</v>
      </c>
      <c r="E98" s="198">
        <v>46293</v>
      </c>
      <c r="F98" t="s">
        <v>36</v>
      </c>
      <c r="G98" t="s">
        <v>171</v>
      </c>
      <c r="H98" s="199">
        <v>0.90833333333333333</v>
      </c>
      <c r="I98" s="200">
        <v>2</v>
      </c>
      <c r="J98" s="200">
        <v>1560</v>
      </c>
      <c r="K98" s="200">
        <v>104</v>
      </c>
      <c r="L98" s="201">
        <v>15.6</v>
      </c>
    </row>
    <row r="99" spans="1:12">
      <c r="A99">
        <v>110</v>
      </c>
      <c r="B99" t="s">
        <v>2648</v>
      </c>
      <c r="C99">
        <v>21703</v>
      </c>
      <c r="D99" t="s">
        <v>314</v>
      </c>
      <c r="E99" s="198">
        <v>46294</v>
      </c>
      <c r="F99" t="s">
        <v>36</v>
      </c>
      <c r="G99" t="s">
        <v>171</v>
      </c>
      <c r="H99" s="199">
        <v>0.91666666666666663</v>
      </c>
      <c r="I99" s="200">
        <v>18</v>
      </c>
      <c r="J99" s="200">
        <v>6480</v>
      </c>
      <c r="K99" s="200">
        <v>1080</v>
      </c>
      <c r="L99" s="201">
        <v>129.6</v>
      </c>
    </row>
    <row r="100" spans="1:12">
      <c r="A100">
        <v>111</v>
      </c>
      <c r="B100" t="s">
        <v>2583</v>
      </c>
      <c r="C100">
        <v>21703</v>
      </c>
      <c r="D100" t="s">
        <v>314</v>
      </c>
      <c r="E100" s="198">
        <v>46295</v>
      </c>
      <c r="F100" t="s">
        <v>36</v>
      </c>
      <c r="G100" t="s">
        <v>171</v>
      </c>
      <c r="H100" s="199">
        <v>0.92500000000000004</v>
      </c>
      <c r="I100" s="200">
        <v>10</v>
      </c>
      <c r="J100" s="200">
        <v>3600</v>
      </c>
      <c r="K100" s="200">
        <v>600</v>
      </c>
      <c r="L100" s="201">
        <v>72</v>
      </c>
    </row>
    <row r="101" spans="1:12">
      <c r="A101">
        <v>112</v>
      </c>
      <c r="B101" t="s">
        <v>2506</v>
      </c>
      <c r="C101">
        <v>7078</v>
      </c>
      <c r="D101" t="s">
        <v>636</v>
      </c>
      <c r="E101" s="198">
        <v>46296</v>
      </c>
      <c r="F101" t="s">
        <v>36</v>
      </c>
      <c r="G101" t="s">
        <v>171</v>
      </c>
      <c r="H101" s="199">
        <v>0.93333333333333335</v>
      </c>
      <c r="I101" s="200">
        <v>4</v>
      </c>
      <c r="J101" s="200">
        <v>3120</v>
      </c>
      <c r="K101" s="200">
        <v>208</v>
      </c>
      <c r="L101" s="201">
        <v>31.2</v>
      </c>
    </row>
    <row r="102" spans="1:12">
      <c r="A102">
        <v>112</v>
      </c>
      <c r="B102" t="s">
        <v>2507</v>
      </c>
      <c r="C102">
        <v>7078</v>
      </c>
      <c r="D102" t="s">
        <v>636</v>
      </c>
      <c r="E102" s="198">
        <v>46296</v>
      </c>
      <c r="F102" t="s">
        <v>36</v>
      </c>
      <c r="G102" t="s">
        <v>171</v>
      </c>
      <c r="H102" s="199">
        <v>0.93333333333333335</v>
      </c>
      <c r="I102" s="200">
        <v>22</v>
      </c>
      <c r="J102" s="200">
        <v>17160</v>
      </c>
      <c r="K102" s="200">
        <v>1144</v>
      </c>
      <c r="L102" s="201">
        <v>171.6</v>
      </c>
    </row>
    <row r="103" spans="1:12">
      <c r="A103">
        <v>112</v>
      </c>
      <c r="B103" t="s">
        <v>2641</v>
      </c>
      <c r="C103">
        <v>21703</v>
      </c>
      <c r="D103" t="s">
        <v>314</v>
      </c>
      <c r="E103" s="198">
        <v>46296</v>
      </c>
      <c r="F103" t="s">
        <v>36</v>
      </c>
      <c r="G103" t="s">
        <v>171</v>
      </c>
      <c r="H103" s="199">
        <v>0.93333333333333335</v>
      </c>
      <c r="I103" s="200">
        <v>9</v>
      </c>
      <c r="J103" s="200">
        <v>3240</v>
      </c>
      <c r="K103" s="200">
        <v>540</v>
      </c>
      <c r="L103" s="201">
        <v>64.8</v>
      </c>
    </row>
    <row r="104" spans="1:12">
      <c r="A104">
        <v>112</v>
      </c>
      <c r="B104" t="s">
        <v>2650</v>
      </c>
      <c r="C104">
        <v>21703</v>
      </c>
      <c r="D104" t="s">
        <v>314</v>
      </c>
      <c r="E104" s="198">
        <v>46296</v>
      </c>
      <c r="F104" t="s">
        <v>36</v>
      </c>
      <c r="G104" t="s">
        <v>171</v>
      </c>
      <c r="H104" s="199">
        <v>0.93333333333333335</v>
      </c>
      <c r="I104" s="200">
        <v>16</v>
      </c>
      <c r="J104" s="200">
        <v>5760</v>
      </c>
      <c r="K104" s="200">
        <v>960</v>
      </c>
      <c r="L104" s="201">
        <v>115.2</v>
      </c>
    </row>
    <row r="105" spans="1:12">
      <c r="A105">
        <v>112</v>
      </c>
      <c r="B105" t="s">
        <v>2830</v>
      </c>
      <c r="C105">
        <v>7078</v>
      </c>
      <c r="D105" t="s">
        <v>636</v>
      </c>
      <c r="E105" s="198">
        <v>46296</v>
      </c>
      <c r="F105" t="s">
        <v>36</v>
      </c>
      <c r="G105" t="s">
        <v>171</v>
      </c>
      <c r="H105" s="199">
        <v>0.93333333333333335</v>
      </c>
      <c r="I105" s="200">
        <v>2</v>
      </c>
      <c r="J105" s="200">
        <v>1560</v>
      </c>
      <c r="K105" s="200">
        <v>104</v>
      </c>
      <c r="L105" s="201">
        <v>15.6</v>
      </c>
    </row>
    <row r="106" spans="1:12">
      <c r="A106">
        <v>115</v>
      </c>
      <c r="B106" t="s">
        <v>642</v>
      </c>
      <c r="C106">
        <v>7078</v>
      </c>
      <c r="D106" t="s">
        <v>636</v>
      </c>
      <c r="E106" s="198">
        <v>46299</v>
      </c>
      <c r="F106" t="s">
        <v>36</v>
      </c>
      <c r="G106" t="s">
        <v>171</v>
      </c>
      <c r="H106" s="199">
        <v>0.95833333333333337</v>
      </c>
      <c r="I106" s="200">
        <v>40</v>
      </c>
      <c r="J106" s="200">
        <v>31200</v>
      </c>
      <c r="K106" s="200">
        <v>2080</v>
      </c>
      <c r="L106" s="201">
        <v>312</v>
      </c>
    </row>
    <row r="107" spans="1:12">
      <c r="A107">
        <v>115</v>
      </c>
      <c r="B107" t="s">
        <v>644</v>
      </c>
      <c r="C107">
        <v>7078</v>
      </c>
      <c r="D107" t="s">
        <v>636</v>
      </c>
      <c r="E107" s="198">
        <v>46299</v>
      </c>
      <c r="F107" t="s">
        <v>36</v>
      </c>
      <c r="G107" t="s">
        <v>171</v>
      </c>
      <c r="H107" s="199">
        <v>0.95833333333333337</v>
      </c>
      <c r="I107" s="200">
        <v>41</v>
      </c>
      <c r="J107" s="200">
        <v>31980</v>
      </c>
      <c r="K107" s="200">
        <v>2132</v>
      </c>
      <c r="L107" s="201">
        <v>319.8</v>
      </c>
    </row>
    <row r="108" spans="1:12">
      <c r="A108">
        <v>115</v>
      </c>
      <c r="B108" t="s">
        <v>762</v>
      </c>
      <c r="C108">
        <v>7078</v>
      </c>
      <c r="D108" t="s">
        <v>636</v>
      </c>
      <c r="E108" s="198">
        <v>46299</v>
      </c>
      <c r="F108" t="s">
        <v>36</v>
      </c>
      <c r="G108" t="s">
        <v>171</v>
      </c>
      <c r="H108" s="199">
        <v>0.95833333333333337</v>
      </c>
      <c r="I108" s="200">
        <v>44</v>
      </c>
      <c r="J108" s="200">
        <v>34320</v>
      </c>
      <c r="K108" s="200">
        <v>2288</v>
      </c>
      <c r="L108" s="201">
        <v>343.2</v>
      </c>
    </row>
    <row r="109" spans="1:12">
      <c r="A109">
        <v>115</v>
      </c>
      <c r="B109" t="s">
        <v>664</v>
      </c>
      <c r="C109">
        <v>7078</v>
      </c>
      <c r="D109" t="s">
        <v>636</v>
      </c>
      <c r="E109" s="198">
        <v>46299</v>
      </c>
      <c r="F109" t="s">
        <v>36</v>
      </c>
      <c r="G109" t="s">
        <v>171</v>
      </c>
      <c r="H109" s="199">
        <v>0.95833333333333337</v>
      </c>
      <c r="I109" s="200">
        <v>44</v>
      </c>
      <c r="J109" s="200">
        <v>34320</v>
      </c>
      <c r="K109" s="200">
        <v>2288</v>
      </c>
      <c r="L109" s="201">
        <v>343.2</v>
      </c>
    </row>
    <row r="110" spans="1:12">
      <c r="A110">
        <v>115</v>
      </c>
      <c r="B110" t="s">
        <v>253</v>
      </c>
      <c r="C110">
        <v>7078</v>
      </c>
      <c r="D110" t="s">
        <v>636</v>
      </c>
      <c r="E110" s="198">
        <v>46299</v>
      </c>
      <c r="F110" t="s">
        <v>36</v>
      </c>
      <c r="G110" t="s">
        <v>171</v>
      </c>
      <c r="H110" s="199">
        <v>0.95833333333333337</v>
      </c>
      <c r="I110" s="200">
        <v>34</v>
      </c>
      <c r="J110" s="200">
        <v>26520</v>
      </c>
      <c r="K110" s="200">
        <v>1768</v>
      </c>
      <c r="L110" s="201">
        <v>265.2</v>
      </c>
    </row>
    <row r="111" spans="1:12">
      <c r="A111">
        <v>115</v>
      </c>
      <c r="B111" t="s">
        <v>645</v>
      </c>
      <c r="C111">
        <v>7078</v>
      </c>
      <c r="D111" t="s">
        <v>636</v>
      </c>
      <c r="E111" s="198">
        <v>46299</v>
      </c>
      <c r="F111" t="s">
        <v>36</v>
      </c>
      <c r="G111" t="s">
        <v>171</v>
      </c>
      <c r="H111" s="199">
        <v>0.95833333333333337</v>
      </c>
      <c r="I111" s="200">
        <v>64</v>
      </c>
      <c r="J111" s="200">
        <v>49920</v>
      </c>
      <c r="K111" s="200">
        <v>3328</v>
      </c>
      <c r="L111" s="201">
        <v>499.2</v>
      </c>
    </row>
    <row r="112" spans="1:12">
      <c r="A112">
        <v>115</v>
      </c>
      <c r="B112" t="s">
        <v>618</v>
      </c>
      <c r="C112">
        <v>7078</v>
      </c>
      <c r="D112" t="s">
        <v>636</v>
      </c>
      <c r="E112" s="198">
        <v>46299</v>
      </c>
      <c r="F112" t="s">
        <v>36</v>
      </c>
      <c r="G112" t="s">
        <v>171</v>
      </c>
      <c r="H112" s="199">
        <v>0.95833333333333337</v>
      </c>
      <c r="I112" s="200">
        <v>28</v>
      </c>
      <c r="J112" s="200">
        <v>21840</v>
      </c>
      <c r="K112" s="200">
        <v>1456</v>
      </c>
      <c r="L112" s="201">
        <v>218.4</v>
      </c>
    </row>
    <row r="113" spans="1:12">
      <c r="A113">
        <v>116</v>
      </c>
      <c r="B113" t="s">
        <v>648</v>
      </c>
      <c r="C113">
        <v>7078</v>
      </c>
      <c r="D113" t="s">
        <v>636</v>
      </c>
      <c r="E113" s="198">
        <v>46300</v>
      </c>
      <c r="F113" t="s">
        <v>36</v>
      </c>
      <c r="G113" t="s">
        <v>171</v>
      </c>
      <c r="H113" s="199">
        <v>0.96666666666666667</v>
      </c>
      <c r="I113" s="200">
        <v>13</v>
      </c>
      <c r="J113" s="200">
        <v>10140</v>
      </c>
      <c r="K113" s="200">
        <v>676</v>
      </c>
      <c r="L113" s="201">
        <v>101.4</v>
      </c>
    </row>
    <row r="114" spans="1:12">
      <c r="A114">
        <v>116</v>
      </c>
      <c r="B114" t="s">
        <v>715</v>
      </c>
      <c r="C114">
        <v>7078</v>
      </c>
      <c r="D114" t="s">
        <v>636</v>
      </c>
      <c r="E114" s="198">
        <v>46300</v>
      </c>
      <c r="F114" t="s">
        <v>36</v>
      </c>
      <c r="G114" t="s">
        <v>171</v>
      </c>
      <c r="H114" s="199">
        <v>0.96666666666666667</v>
      </c>
      <c r="I114" s="200">
        <v>44</v>
      </c>
      <c r="J114" s="200">
        <v>34320</v>
      </c>
      <c r="K114" s="200">
        <v>2288</v>
      </c>
      <c r="L114" s="201">
        <v>343.2</v>
      </c>
    </row>
    <row r="115" spans="1:12">
      <c r="A115">
        <v>116</v>
      </c>
      <c r="B115" t="s">
        <v>2510</v>
      </c>
      <c r="C115">
        <v>7078</v>
      </c>
      <c r="D115" t="s">
        <v>636</v>
      </c>
      <c r="E115" s="198">
        <v>46300</v>
      </c>
      <c r="F115" t="s">
        <v>36</v>
      </c>
      <c r="G115" t="s">
        <v>171</v>
      </c>
      <c r="H115" s="199">
        <v>0.96666666666666667</v>
      </c>
      <c r="I115" s="200">
        <v>6</v>
      </c>
      <c r="J115" s="200">
        <v>4680</v>
      </c>
      <c r="K115" s="200">
        <v>312</v>
      </c>
      <c r="L115" s="201">
        <v>46.8</v>
      </c>
    </row>
    <row r="116" spans="1:12">
      <c r="A116">
        <v>116</v>
      </c>
      <c r="B116" t="s">
        <v>2520</v>
      </c>
      <c r="C116">
        <v>7078</v>
      </c>
      <c r="D116" t="s">
        <v>636</v>
      </c>
      <c r="E116" s="198">
        <v>46300</v>
      </c>
      <c r="F116" t="s">
        <v>36</v>
      </c>
      <c r="G116" t="s">
        <v>171</v>
      </c>
      <c r="H116" s="199">
        <v>0.96666666666666667</v>
      </c>
      <c r="I116" s="200">
        <v>4</v>
      </c>
      <c r="J116" s="200">
        <v>3120</v>
      </c>
      <c r="K116" s="200">
        <v>208</v>
      </c>
      <c r="L116" s="201">
        <v>31.2</v>
      </c>
    </row>
    <row r="117" spans="1:12">
      <c r="A117">
        <v>116</v>
      </c>
      <c r="B117" t="s">
        <v>2545</v>
      </c>
      <c r="C117">
        <v>7078</v>
      </c>
      <c r="D117" t="s">
        <v>636</v>
      </c>
      <c r="E117" s="198">
        <v>46300</v>
      </c>
      <c r="F117" t="s">
        <v>36</v>
      </c>
      <c r="G117" t="s">
        <v>171</v>
      </c>
      <c r="H117" s="199">
        <v>0.96666666666666667</v>
      </c>
      <c r="I117" s="200">
        <v>30</v>
      </c>
      <c r="J117" s="200">
        <v>23400</v>
      </c>
      <c r="K117" s="200">
        <v>1560</v>
      </c>
      <c r="L117" s="201">
        <v>234</v>
      </c>
    </row>
    <row r="118" spans="1:12">
      <c r="A118">
        <v>116</v>
      </c>
      <c r="B118" t="s">
        <v>2546</v>
      </c>
      <c r="C118">
        <v>7078</v>
      </c>
      <c r="D118" t="s">
        <v>636</v>
      </c>
      <c r="E118" s="198">
        <v>46300</v>
      </c>
      <c r="F118" t="s">
        <v>36</v>
      </c>
      <c r="G118" t="s">
        <v>171</v>
      </c>
      <c r="H118" s="199">
        <v>0.96666666666666667</v>
      </c>
      <c r="I118" s="200">
        <v>10</v>
      </c>
      <c r="J118" s="200">
        <v>7800</v>
      </c>
      <c r="K118" s="200">
        <v>520</v>
      </c>
      <c r="L118" s="201">
        <v>78</v>
      </c>
    </row>
    <row r="119" spans="1:12">
      <c r="A119">
        <v>116</v>
      </c>
      <c r="B119" t="s">
        <v>2569</v>
      </c>
      <c r="C119">
        <v>7078</v>
      </c>
      <c r="D119" t="s">
        <v>636</v>
      </c>
      <c r="E119" s="198">
        <v>46300</v>
      </c>
      <c r="F119" t="s">
        <v>36</v>
      </c>
      <c r="G119" t="s">
        <v>171</v>
      </c>
      <c r="H119" s="199">
        <v>0.96666666666666667</v>
      </c>
      <c r="I119" s="200">
        <v>38</v>
      </c>
      <c r="J119" s="200">
        <v>29640</v>
      </c>
      <c r="K119" s="200">
        <v>1976</v>
      </c>
      <c r="L119" s="201">
        <v>296.39999999999998</v>
      </c>
    </row>
    <row r="120" spans="1:12">
      <c r="A120">
        <v>116</v>
      </c>
      <c r="B120" t="s">
        <v>2570</v>
      </c>
      <c r="C120">
        <v>7078</v>
      </c>
      <c r="D120" t="s">
        <v>636</v>
      </c>
      <c r="E120" s="198">
        <v>46300</v>
      </c>
      <c r="F120" t="s">
        <v>36</v>
      </c>
      <c r="G120" t="s">
        <v>171</v>
      </c>
      <c r="H120" s="199">
        <v>0.96666666666666667</v>
      </c>
      <c r="I120" s="200">
        <v>28</v>
      </c>
      <c r="J120" s="200">
        <v>21840</v>
      </c>
      <c r="K120" s="200">
        <v>1456</v>
      </c>
      <c r="L120" s="201">
        <v>218.4</v>
      </c>
    </row>
    <row r="121" spans="1:12">
      <c r="A121">
        <v>116</v>
      </c>
      <c r="B121" t="s">
        <v>2730</v>
      </c>
      <c r="C121">
        <v>7078</v>
      </c>
      <c r="D121" t="s">
        <v>636</v>
      </c>
      <c r="E121" s="198">
        <v>46300</v>
      </c>
      <c r="F121" t="s">
        <v>36</v>
      </c>
      <c r="G121" t="s">
        <v>171</v>
      </c>
      <c r="H121" s="199">
        <v>0.96666666666666667</v>
      </c>
      <c r="I121" s="200">
        <v>40</v>
      </c>
      <c r="J121" s="200">
        <v>31200</v>
      </c>
      <c r="K121" s="200">
        <v>2080</v>
      </c>
      <c r="L121" s="201">
        <v>312</v>
      </c>
    </row>
    <row r="122" spans="1:12">
      <c r="A122">
        <v>117</v>
      </c>
      <c r="B122" t="s">
        <v>2508</v>
      </c>
      <c r="C122">
        <v>7078</v>
      </c>
      <c r="D122" t="s">
        <v>636</v>
      </c>
      <c r="E122" s="198">
        <v>46301</v>
      </c>
      <c r="F122" t="s">
        <v>36</v>
      </c>
      <c r="G122" t="s">
        <v>171</v>
      </c>
      <c r="H122" s="199">
        <v>0.97499999999999998</v>
      </c>
      <c r="I122" s="200">
        <v>2</v>
      </c>
      <c r="J122" s="200">
        <v>1560</v>
      </c>
      <c r="K122" s="200">
        <v>104</v>
      </c>
      <c r="L122" s="201">
        <v>15.6</v>
      </c>
    </row>
    <row r="123" spans="1:12">
      <c r="A123">
        <v>117</v>
      </c>
      <c r="B123" t="s">
        <v>2509</v>
      </c>
      <c r="C123">
        <v>7078</v>
      </c>
      <c r="D123" t="s">
        <v>636</v>
      </c>
      <c r="E123" s="198">
        <v>46301</v>
      </c>
      <c r="F123" t="s">
        <v>36</v>
      </c>
      <c r="G123" t="s">
        <v>171</v>
      </c>
      <c r="H123" s="199">
        <v>0.97499999999999998</v>
      </c>
      <c r="I123" s="200">
        <v>4</v>
      </c>
      <c r="J123" s="200">
        <v>3120</v>
      </c>
      <c r="K123" s="200">
        <v>208</v>
      </c>
      <c r="L123" s="201">
        <v>31.2</v>
      </c>
    </row>
    <row r="124" spans="1:12">
      <c r="A124">
        <v>117</v>
      </c>
      <c r="B124" t="s">
        <v>2522</v>
      </c>
      <c r="C124">
        <v>7078</v>
      </c>
      <c r="D124" t="s">
        <v>636</v>
      </c>
      <c r="E124" s="198">
        <v>46301</v>
      </c>
      <c r="F124" t="s">
        <v>36</v>
      </c>
      <c r="G124" t="s">
        <v>171</v>
      </c>
      <c r="H124" s="199">
        <v>0.97499999999999998</v>
      </c>
      <c r="I124" s="200">
        <v>18</v>
      </c>
      <c r="J124" s="200">
        <v>14040</v>
      </c>
      <c r="K124" s="200">
        <v>936</v>
      </c>
      <c r="L124" s="201">
        <v>140.4</v>
      </c>
    </row>
    <row r="125" spans="1:12">
      <c r="A125">
        <v>117</v>
      </c>
      <c r="B125" t="s">
        <v>2568</v>
      </c>
      <c r="C125">
        <v>7078</v>
      </c>
      <c r="D125" t="s">
        <v>636</v>
      </c>
      <c r="E125" s="198">
        <v>46301</v>
      </c>
      <c r="F125" t="s">
        <v>36</v>
      </c>
      <c r="G125" t="s">
        <v>171</v>
      </c>
      <c r="H125" s="199">
        <v>0.97499999999999998</v>
      </c>
      <c r="I125" s="200">
        <v>10</v>
      </c>
      <c r="J125" s="200">
        <v>7800</v>
      </c>
      <c r="K125" s="200">
        <v>520</v>
      </c>
      <c r="L125" s="201">
        <v>78</v>
      </c>
    </row>
    <row r="126" spans="1:12">
      <c r="A126">
        <v>117</v>
      </c>
      <c r="B126" t="s">
        <v>2830</v>
      </c>
      <c r="C126">
        <v>7078</v>
      </c>
      <c r="D126" t="s">
        <v>636</v>
      </c>
      <c r="E126" s="198">
        <v>46301</v>
      </c>
      <c r="F126" t="s">
        <v>36</v>
      </c>
      <c r="G126" t="s">
        <v>171</v>
      </c>
      <c r="H126" s="199">
        <v>0.97499999999999998</v>
      </c>
      <c r="I126" s="200">
        <v>4</v>
      </c>
      <c r="J126" s="200">
        <v>3120</v>
      </c>
      <c r="K126" s="200">
        <v>208</v>
      </c>
      <c r="L126" s="201">
        <v>31.2</v>
      </c>
    </row>
    <row r="127" spans="1:12">
      <c r="A127">
        <v>120</v>
      </c>
      <c r="B127" t="s">
        <v>61</v>
      </c>
      <c r="C127">
        <v>14709</v>
      </c>
      <c r="D127" t="s">
        <v>91</v>
      </c>
      <c r="E127" s="198">
        <v>46304</v>
      </c>
      <c r="F127" t="s">
        <v>42</v>
      </c>
      <c r="G127" t="s">
        <v>33</v>
      </c>
      <c r="H127" s="199">
        <v>0.66666666666666663</v>
      </c>
      <c r="I127" s="200">
        <v>3</v>
      </c>
      <c r="J127" s="200">
        <v>8640</v>
      </c>
      <c r="K127" s="200">
        <v>1440</v>
      </c>
      <c r="L127" s="201">
        <v>28.512</v>
      </c>
    </row>
    <row r="128" spans="1:12">
      <c r="A128">
        <v>123</v>
      </c>
      <c r="B128" t="s">
        <v>2643</v>
      </c>
      <c r="C128">
        <v>7584</v>
      </c>
      <c r="D128" t="s">
        <v>651</v>
      </c>
      <c r="E128" s="198">
        <v>46307</v>
      </c>
      <c r="F128" t="s">
        <v>42</v>
      </c>
      <c r="G128" t="s">
        <v>33</v>
      </c>
      <c r="H128" s="199">
        <v>0.68333333333333335</v>
      </c>
      <c r="I128" s="200">
        <v>40</v>
      </c>
      <c r="J128" s="200">
        <v>144000</v>
      </c>
      <c r="K128" s="200">
        <v>24000</v>
      </c>
      <c r="L128" s="201">
        <v>387.36</v>
      </c>
    </row>
    <row r="129" spans="1:12">
      <c r="A129">
        <v>124</v>
      </c>
      <c r="B129" t="s">
        <v>184</v>
      </c>
      <c r="C129">
        <v>22867</v>
      </c>
      <c r="D129" t="s">
        <v>422</v>
      </c>
      <c r="E129" s="198">
        <v>46308</v>
      </c>
      <c r="F129" t="s">
        <v>194</v>
      </c>
      <c r="G129" t="s">
        <v>33</v>
      </c>
      <c r="H129" s="199">
        <v>0.45925925925925926</v>
      </c>
      <c r="I129" s="200">
        <v>42</v>
      </c>
      <c r="J129" s="200">
        <v>65520</v>
      </c>
      <c r="K129" s="200">
        <v>2730</v>
      </c>
      <c r="L129" s="201">
        <v>216.21600000000001</v>
      </c>
    </row>
    <row r="130" spans="1:12">
      <c r="A130">
        <v>125</v>
      </c>
      <c r="B130" t="s">
        <v>184</v>
      </c>
      <c r="C130">
        <v>22867</v>
      </c>
      <c r="D130" t="s">
        <v>422</v>
      </c>
      <c r="E130" s="198">
        <v>46309</v>
      </c>
      <c r="F130" t="s">
        <v>194</v>
      </c>
      <c r="G130" t="s">
        <v>33</v>
      </c>
      <c r="H130" s="199">
        <v>0.46296296296296297</v>
      </c>
      <c r="I130" s="200">
        <v>5</v>
      </c>
      <c r="J130" s="200">
        <v>7800</v>
      </c>
      <c r="K130" s="200">
        <v>325</v>
      </c>
      <c r="L130" s="201">
        <v>25.74</v>
      </c>
    </row>
    <row r="131" spans="1:12">
      <c r="A131">
        <v>126</v>
      </c>
      <c r="B131" t="s">
        <v>61</v>
      </c>
      <c r="C131">
        <v>14709</v>
      </c>
      <c r="D131" t="s">
        <v>91</v>
      </c>
      <c r="E131" s="198">
        <v>46310</v>
      </c>
      <c r="F131" t="s">
        <v>42</v>
      </c>
      <c r="G131" t="s">
        <v>33</v>
      </c>
      <c r="H131" s="199">
        <v>0.7</v>
      </c>
      <c r="I131" s="200">
        <v>12</v>
      </c>
      <c r="J131" s="200">
        <v>34560</v>
      </c>
      <c r="K131" s="200">
        <v>5760</v>
      </c>
      <c r="L131" s="201">
        <v>114.048</v>
      </c>
    </row>
    <row r="132" spans="1:12">
      <c r="A132">
        <v>129</v>
      </c>
      <c r="B132" t="s">
        <v>195</v>
      </c>
      <c r="C132">
        <v>7584</v>
      </c>
      <c r="D132" t="s">
        <v>651</v>
      </c>
      <c r="E132" s="198">
        <v>46313</v>
      </c>
      <c r="F132" t="s">
        <v>42</v>
      </c>
      <c r="G132" t="s">
        <v>33</v>
      </c>
      <c r="H132" s="199">
        <v>0.71666666666666667</v>
      </c>
      <c r="I132" s="200">
        <v>16</v>
      </c>
      <c r="J132" s="200">
        <v>57600</v>
      </c>
      <c r="K132" s="200">
        <v>9600</v>
      </c>
      <c r="L132" s="201">
        <v>154.94399999999999</v>
      </c>
    </row>
    <row r="133" spans="1:12">
      <c r="A133">
        <v>130</v>
      </c>
      <c r="B133" t="s">
        <v>2717</v>
      </c>
      <c r="C133">
        <v>12283</v>
      </c>
      <c r="D133" t="s">
        <v>41</v>
      </c>
      <c r="E133" s="198">
        <v>46314</v>
      </c>
      <c r="F133" t="s">
        <v>42</v>
      </c>
      <c r="G133" t="s">
        <v>33</v>
      </c>
      <c r="H133" s="199">
        <v>0.72222222222222221</v>
      </c>
      <c r="I133" s="200">
        <v>2</v>
      </c>
      <c r="J133" s="200">
        <v>6240</v>
      </c>
      <c r="K133" s="200">
        <v>1560</v>
      </c>
      <c r="L133" s="201">
        <v>16.785599999999999</v>
      </c>
    </row>
    <row r="134" spans="1:12">
      <c r="A134">
        <v>132</v>
      </c>
      <c r="B134" t="s">
        <v>341</v>
      </c>
      <c r="C134">
        <v>21161</v>
      </c>
      <c r="D134" t="s">
        <v>246</v>
      </c>
      <c r="E134" s="198">
        <v>46316</v>
      </c>
      <c r="F134" t="s">
        <v>247</v>
      </c>
      <c r="G134" t="s">
        <v>33</v>
      </c>
      <c r="H134" s="199">
        <v>0.73333333333333328</v>
      </c>
      <c r="I134" s="200">
        <v>1</v>
      </c>
      <c r="J134" s="200">
        <v>1440</v>
      </c>
      <c r="K134" s="200">
        <v>360</v>
      </c>
      <c r="L134" s="201">
        <v>4.7519999999999998</v>
      </c>
    </row>
    <row r="135" spans="1:12">
      <c r="A135">
        <v>132</v>
      </c>
      <c r="B135" t="s">
        <v>2717</v>
      </c>
      <c r="C135">
        <v>7603</v>
      </c>
      <c r="D135" t="s">
        <v>1109</v>
      </c>
      <c r="E135" s="198">
        <v>46316</v>
      </c>
      <c r="F135" t="s">
        <v>247</v>
      </c>
      <c r="G135" t="s">
        <v>33</v>
      </c>
      <c r="H135" s="199">
        <v>0.73333333333333328</v>
      </c>
      <c r="I135" s="200">
        <v>1</v>
      </c>
      <c r="J135" s="200">
        <v>2016</v>
      </c>
      <c r="K135" s="200">
        <v>504</v>
      </c>
      <c r="L135" s="201">
        <v>6.6528</v>
      </c>
    </row>
    <row r="136" spans="1:12">
      <c r="A136">
        <v>134</v>
      </c>
      <c r="B136" t="s">
        <v>2682</v>
      </c>
      <c r="C136">
        <v>9494</v>
      </c>
      <c r="D136" t="s">
        <v>702</v>
      </c>
      <c r="E136" s="198">
        <v>46318</v>
      </c>
      <c r="F136" t="s">
        <v>46</v>
      </c>
      <c r="G136" t="s">
        <v>33</v>
      </c>
      <c r="H136" s="199">
        <v>0.74444444444444446</v>
      </c>
      <c r="I136" s="200">
        <v>14</v>
      </c>
      <c r="J136" s="200">
        <v>6552</v>
      </c>
      <c r="K136" s="200">
        <v>504</v>
      </c>
      <c r="L136" s="201">
        <v>65.52</v>
      </c>
    </row>
    <row r="137" spans="1:12">
      <c r="A137">
        <v>134</v>
      </c>
      <c r="B137" t="s">
        <v>2829</v>
      </c>
      <c r="C137">
        <v>22269</v>
      </c>
      <c r="D137" t="s">
        <v>2490</v>
      </c>
      <c r="E137" s="198">
        <v>46318</v>
      </c>
      <c r="F137" t="s">
        <v>42</v>
      </c>
      <c r="G137" t="s">
        <v>33</v>
      </c>
      <c r="H137" s="199">
        <v>0.49629629629629629</v>
      </c>
      <c r="I137" s="200">
        <v>19</v>
      </c>
      <c r="J137" s="200">
        <v>60192</v>
      </c>
      <c r="K137" s="200">
        <v>10032</v>
      </c>
      <c r="L137" s="201">
        <v>186.59520000000001</v>
      </c>
    </row>
    <row r="138" spans="1:12">
      <c r="A138">
        <v>135</v>
      </c>
      <c r="B138" t="s">
        <v>61</v>
      </c>
      <c r="C138">
        <v>5255</v>
      </c>
      <c r="D138" t="s">
        <v>623</v>
      </c>
      <c r="E138" s="198">
        <v>46319</v>
      </c>
      <c r="F138" t="s">
        <v>42</v>
      </c>
      <c r="G138" t="s">
        <v>33</v>
      </c>
      <c r="H138" s="199">
        <v>0.75</v>
      </c>
      <c r="I138" s="200">
        <v>12</v>
      </c>
      <c r="J138" s="200">
        <v>34560</v>
      </c>
      <c r="K138" s="200">
        <v>5760</v>
      </c>
      <c r="L138" s="201">
        <v>114.048</v>
      </c>
    </row>
    <row r="139" spans="1:12">
      <c r="A139">
        <v>135</v>
      </c>
      <c r="B139" t="s">
        <v>558</v>
      </c>
      <c r="C139">
        <v>5255</v>
      </c>
      <c r="D139" t="s">
        <v>623</v>
      </c>
      <c r="E139" s="198">
        <v>46319</v>
      </c>
      <c r="F139" t="s">
        <v>42</v>
      </c>
      <c r="G139" t="s">
        <v>33</v>
      </c>
      <c r="H139" s="199">
        <v>0.75</v>
      </c>
      <c r="I139" s="200">
        <v>11</v>
      </c>
      <c r="J139" s="200">
        <v>31680</v>
      </c>
      <c r="K139" s="200">
        <v>5280</v>
      </c>
      <c r="L139" s="201">
        <v>104.544</v>
      </c>
    </row>
    <row r="140" spans="1:12">
      <c r="A140">
        <v>135</v>
      </c>
      <c r="B140" t="s">
        <v>2734</v>
      </c>
      <c r="C140">
        <v>5255</v>
      </c>
      <c r="D140" t="s">
        <v>623</v>
      </c>
      <c r="E140" s="198">
        <v>46319</v>
      </c>
      <c r="F140" t="s">
        <v>42</v>
      </c>
      <c r="G140" t="s">
        <v>33</v>
      </c>
      <c r="H140" s="199">
        <v>0.75</v>
      </c>
      <c r="I140" s="200">
        <v>1</v>
      </c>
      <c r="J140" s="200">
        <v>2880</v>
      </c>
      <c r="K140" s="200">
        <v>480</v>
      </c>
      <c r="L140" s="201">
        <v>9.5039999999999996</v>
      </c>
    </row>
    <row r="141" spans="1:12">
      <c r="A141">
        <v>136</v>
      </c>
      <c r="B141" t="s">
        <v>2717</v>
      </c>
      <c r="C141">
        <v>12283</v>
      </c>
      <c r="D141" t="s">
        <v>41</v>
      </c>
      <c r="E141" s="198">
        <v>46320</v>
      </c>
      <c r="F141" t="s">
        <v>42</v>
      </c>
      <c r="G141" t="s">
        <v>33</v>
      </c>
      <c r="H141" s="199">
        <v>0.75555555555555554</v>
      </c>
      <c r="I141" s="200">
        <v>8</v>
      </c>
      <c r="J141" s="200">
        <v>24960</v>
      </c>
      <c r="K141" s="200">
        <v>6240</v>
      </c>
      <c r="L141" s="201">
        <v>67.142399999999995</v>
      </c>
    </row>
    <row r="142" spans="1:12">
      <c r="A142">
        <v>137</v>
      </c>
      <c r="B142" t="s">
        <v>789</v>
      </c>
      <c r="C142">
        <v>12283</v>
      </c>
      <c r="D142" t="s">
        <v>41</v>
      </c>
      <c r="E142" s="198">
        <v>46321</v>
      </c>
      <c r="F142" t="s">
        <v>42</v>
      </c>
      <c r="G142" t="s">
        <v>33</v>
      </c>
      <c r="H142" s="199">
        <v>0.76111111111111107</v>
      </c>
      <c r="I142" s="200">
        <v>3</v>
      </c>
      <c r="J142" s="200">
        <v>9360</v>
      </c>
      <c r="K142" s="200">
        <v>2340</v>
      </c>
      <c r="L142" s="201">
        <v>25.1784</v>
      </c>
    </row>
    <row r="143" spans="1:12">
      <c r="A143">
        <v>137</v>
      </c>
      <c r="B143" t="s">
        <v>2702</v>
      </c>
      <c r="C143">
        <v>22265</v>
      </c>
      <c r="D143" t="s">
        <v>2488</v>
      </c>
      <c r="E143" s="198">
        <v>46321</v>
      </c>
      <c r="F143" t="s">
        <v>42</v>
      </c>
      <c r="G143" t="s">
        <v>33</v>
      </c>
      <c r="H143" s="199">
        <v>0.76111111111111107</v>
      </c>
      <c r="I143" s="200">
        <v>14</v>
      </c>
      <c r="J143" s="200">
        <v>44352</v>
      </c>
      <c r="K143" s="200">
        <v>7392</v>
      </c>
      <c r="L143" s="201">
        <v>137.49119999999999</v>
      </c>
    </row>
    <row r="144" spans="1:12">
      <c r="A144">
        <v>137</v>
      </c>
      <c r="B144" t="s">
        <v>2717</v>
      </c>
      <c r="C144">
        <v>12283</v>
      </c>
      <c r="D144" t="s">
        <v>41</v>
      </c>
      <c r="E144" s="198">
        <v>46321</v>
      </c>
      <c r="F144" t="s">
        <v>42</v>
      </c>
      <c r="G144" t="s">
        <v>33</v>
      </c>
      <c r="H144" s="199">
        <v>0.76111111111111107</v>
      </c>
      <c r="I144" s="200">
        <v>4</v>
      </c>
      <c r="J144" s="200">
        <v>12480</v>
      </c>
      <c r="K144" s="200">
        <v>3120</v>
      </c>
      <c r="L144" s="201">
        <v>33.571199999999997</v>
      </c>
    </row>
    <row r="145" spans="1:12">
      <c r="A145">
        <v>139</v>
      </c>
      <c r="B145" t="s">
        <v>2553</v>
      </c>
      <c r="C145">
        <v>14703</v>
      </c>
      <c r="D145" t="s">
        <v>88</v>
      </c>
      <c r="E145" s="198">
        <v>46323</v>
      </c>
      <c r="F145" t="s">
        <v>42</v>
      </c>
      <c r="G145" t="s">
        <v>33</v>
      </c>
      <c r="H145" s="199">
        <v>0.77222222222222225</v>
      </c>
      <c r="I145" s="200">
        <v>7</v>
      </c>
      <c r="J145" s="200">
        <v>20160</v>
      </c>
      <c r="K145" s="200">
        <v>3360</v>
      </c>
      <c r="L145" s="201">
        <v>66.528000000000006</v>
      </c>
    </row>
    <row r="146" spans="1:12">
      <c r="A146">
        <v>139</v>
      </c>
      <c r="B146" t="s">
        <v>2798</v>
      </c>
      <c r="C146">
        <v>7605</v>
      </c>
      <c r="D146" t="s">
        <v>659</v>
      </c>
      <c r="E146" s="198">
        <v>46323</v>
      </c>
      <c r="F146" t="s">
        <v>247</v>
      </c>
      <c r="G146" t="s">
        <v>33</v>
      </c>
      <c r="H146" s="199">
        <v>0.77222222222222225</v>
      </c>
      <c r="I146" s="200">
        <v>1</v>
      </c>
      <c r="J146" s="200">
        <v>1440</v>
      </c>
      <c r="K146" s="200">
        <v>360</v>
      </c>
      <c r="L146" s="201">
        <v>4.7519999999999998</v>
      </c>
    </row>
    <row r="147" spans="1:12">
      <c r="A147">
        <v>142</v>
      </c>
      <c r="B147" t="s">
        <v>2669</v>
      </c>
      <c r="C147">
        <v>15781</v>
      </c>
      <c r="D147" t="s">
        <v>114</v>
      </c>
      <c r="E147" s="198">
        <v>46326</v>
      </c>
      <c r="F147" t="s">
        <v>46</v>
      </c>
      <c r="G147" t="s">
        <v>33</v>
      </c>
      <c r="H147" s="199">
        <v>0.78888888888888886</v>
      </c>
      <c r="I147" s="200">
        <v>2</v>
      </c>
      <c r="J147" s="200">
        <v>1152</v>
      </c>
      <c r="K147" s="200">
        <v>72</v>
      </c>
      <c r="L147" s="201">
        <v>8.64</v>
      </c>
    </row>
    <row r="148" spans="1:12">
      <c r="A148">
        <v>143</v>
      </c>
      <c r="B148" t="s">
        <v>2716</v>
      </c>
      <c r="C148">
        <v>12283</v>
      </c>
      <c r="D148" t="s">
        <v>41</v>
      </c>
      <c r="E148" s="198">
        <v>46327</v>
      </c>
      <c r="F148" t="s">
        <v>42</v>
      </c>
      <c r="G148" t="s">
        <v>33</v>
      </c>
      <c r="H148" s="199">
        <v>0.7944444444444444</v>
      </c>
      <c r="I148" s="200">
        <v>12</v>
      </c>
      <c r="J148" s="200">
        <v>37440</v>
      </c>
      <c r="K148" s="200">
        <v>9360</v>
      </c>
      <c r="L148" s="201">
        <v>100.7136</v>
      </c>
    </row>
    <row r="149" spans="1:12">
      <c r="A149">
        <v>144</v>
      </c>
      <c r="B149" t="s">
        <v>61</v>
      </c>
      <c r="C149">
        <v>14709</v>
      </c>
      <c r="D149" t="s">
        <v>91</v>
      </c>
      <c r="E149" s="198">
        <v>46328</v>
      </c>
      <c r="F149" t="s">
        <v>42</v>
      </c>
      <c r="G149" t="s">
        <v>33</v>
      </c>
      <c r="H149" s="199">
        <v>0.8</v>
      </c>
      <c r="I149" s="200">
        <v>7</v>
      </c>
      <c r="J149" s="200">
        <v>20160</v>
      </c>
      <c r="K149" s="200">
        <v>3360</v>
      </c>
      <c r="L149" s="201">
        <v>66.528000000000006</v>
      </c>
    </row>
    <row r="150" spans="1:12">
      <c r="A150">
        <v>144</v>
      </c>
      <c r="B150" t="s">
        <v>493</v>
      </c>
      <c r="C150">
        <v>1428</v>
      </c>
      <c r="D150" t="s">
        <v>58</v>
      </c>
      <c r="E150" s="198">
        <v>46328</v>
      </c>
      <c r="F150" t="s">
        <v>42</v>
      </c>
      <c r="G150" t="s">
        <v>33</v>
      </c>
      <c r="H150" s="199">
        <v>0.53333333333333333</v>
      </c>
      <c r="I150" s="200">
        <v>24</v>
      </c>
      <c r="J150" s="200">
        <v>69120</v>
      </c>
      <c r="K150" s="200">
        <v>11520</v>
      </c>
      <c r="L150" s="201">
        <v>245.376</v>
      </c>
    </row>
    <row r="151" spans="1:12">
      <c r="A151">
        <v>144</v>
      </c>
      <c r="B151" t="s">
        <v>2647</v>
      </c>
      <c r="C151">
        <v>9482</v>
      </c>
      <c r="D151" t="s">
        <v>700</v>
      </c>
      <c r="E151" s="198">
        <v>46328</v>
      </c>
      <c r="F151" t="s">
        <v>46</v>
      </c>
      <c r="G151" t="s">
        <v>33</v>
      </c>
      <c r="H151" s="199">
        <v>0.8</v>
      </c>
      <c r="I151" s="200">
        <v>1</v>
      </c>
      <c r="J151" s="200">
        <v>468</v>
      </c>
      <c r="K151" s="200">
        <v>36</v>
      </c>
      <c r="L151" s="201">
        <v>4.68</v>
      </c>
    </row>
    <row r="152" spans="1:12">
      <c r="A152">
        <v>144</v>
      </c>
      <c r="B152" t="s">
        <v>2659</v>
      </c>
      <c r="C152">
        <v>14709</v>
      </c>
      <c r="D152" t="s">
        <v>91</v>
      </c>
      <c r="E152" s="198">
        <v>46328</v>
      </c>
      <c r="F152" t="s">
        <v>42</v>
      </c>
      <c r="G152" t="s">
        <v>33</v>
      </c>
      <c r="H152" s="199">
        <v>0.8</v>
      </c>
      <c r="I152" s="200">
        <v>3</v>
      </c>
      <c r="J152" s="200">
        <v>8640</v>
      </c>
      <c r="K152" s="200">
        <v>1440</v>
      </c>
      <c r="L152" s="201">
        <v>28.512</v>
      </c>
    </row>
    <row r="153" spans="1:12">
      <c r="A153">
        <v>144</v>
      </c>
      <c r="B153" t="s">
        <v>2673</v>
      </c>
      <c r="C153">
        <v>22315</v>
      </c>
      <c r="D153" t="s">
        <v>383</v>
      </c>
      <c r="E153" s="198">
        <v>46328</v>
      </c>
      <c r="F153" t="s">
        <v>42</v>
      </c>
      <c r="G153" t="s">
        <v>33</v>
      </c>
      <c r="H153" s="199">
        <v>0.8</v>
      </c>
      <c r="I153" s="200">
        <v>23</v>
      </c>
      <c r="J153" s="200">
        <v>66240</v>
      </c>
      <c r="K153" s="200">
        <v>11040</v>
      </c>
      <c r="L153" s="201">
        <v>218.59200000000001</v>
      </c>
    </row>
    <row r="154" spans="1:12">
      <c r="A154">
        <v>146</v>
      </c>
      <c r="B154" t="s">
        <v>637</v>
      </c>
      <c r="C154">
        <v>16466</v>
      </c>
      <c r="D154" t="s">
        <v>170</v>
      </c>
      <c r="E154" s="198">
        <v>46330</v>
      </c>
      <c r="F154" t="s">
        <v>42</v>
      </c>
      <c r="G154" t="s">
        <v>33</v>
      </c>
      <c r="H154" s="199">
        <v>0.81111111111111112</v>
      </c>
      <c r="I154" s="200">
        <v>1</v>
      </c>
      <c r="J154" s="200">
        <v>2880</v>
      </c>
      <c r="K154" s="200">
        <v>480</v>
      </c>
      <c r="L154" s="201">
        <v>10.224</v>
      </c>
    </row>
    <row r="155" spans="1:12">
      <c r="A155">
        <v>147</v>
      </c>
      <c r="B155" t="s">
        <v>2707</v>
      </c>
      <c r="C155">
        <v>9494</v>
      </c>
      <c r="D155" t="s">
        <v>702</v>
      </c>
      <c r="E155" s="198">
        <v>46331</v>
      </c>
      <c r="F155" t="s">
        <v>46</v>
      </c>
      <c r="G155" t="s">
        <v>33</v>
      </c>
      <c r="H155" s="199">
        <v>0.81666666666666665</v>
      </c>
      <c r="I155" s="200">
        <v>2</v>
      </c>
      <c r="J155" s="200">
        <v>936</v>
      </c>
      <c r="K155" s="200">
        <v>72</v>
      </c>
      <c r="L155" s="201">
        <v>9.36</v>
      </c>
    </row>
    <row r="156" spans="1:12">
      <c r="A156">
        <v>147</v>
      </c>
      <c r="B156" t="s">
        <v>2724</v>
      </c>
      <c r="C156">
        <v>16466</v>
      </c>
      <c r="D156" t="s">
        <v>170</v>
      </c>
      <c r="E156" s="198">
        <v>46331</v>
      </c>
      <c r="F156" t="s">
        <v>42</v>
      </c>
      <c r="G156" t="s">
        <v>33</v>
      </c>
      <c r="H156" s="199">
        <v>0.81666666666666665</v>
      </c>
      <c r="I156" s="200">
        <v>2</v>
      </c>
      <c r="J156" s="200">
        <v>5760</v>
      </c>
      <c r="K156" s="200">
        <v>960</v>
      </c>
      <c r="L156" s="201">
        <v>20.448</v>
      </c>
    </row>
    <row r="157" spans="1:12">
      <c r="A157">
        <v>149</v>
      </c>
      <c r="B157" t="s">
        <v>415</v>
      </c>
      <c r="C157">
        <v>3751</v>
      </c>
      <c r="D157" t="s">
        <v>574</v>
      </c>
      <c r="E157" s="198">
        <v>46333</v>
      </c>
      <c r="F157" t="s">
        <v>46</v>
      </c>
      <c r="G157" t="s">
        <v>33</v>
      </c>
      <c r="H157" s="199">
        <v>0.82777777777777772</v>
      </c>
      <c r="I157" s="200">
        <v>100</v>
      </c>
      <c r="J157" s="200">
        <v>135000</v>
      </c>
      <c r="K157" s="200">
        <v>4500</v>
      </c>
      <c r="L157" s="201">
        <v>445.5</v>
      </c>
    </row>
    <row r="158" spans="1:12">
      <c r="A158">
        <v>149</v>
      </c>
      <c r="B158" t="s">
        <v>792</v>
      </c>
      <c r="C158">
        <v>3751</v>
      </c>
      <c r="D158" t="s">
        <v>574</v>
      </c>
      <c r="E158" s="198">
        <v>46333</v>
      </c>
      <c r="F158" t="s">
        <v>46</v>
      </c>
      <c r="G158" t="s">
        <v>33</v>
      </c>
      <c r="H158" s="199">
        <v>0.82777777777777772</v>
      </c>
      <c r="I158" s="200">
        <v>10</v>
      </c>
      <c r="J158" s="200">
        <v>13500</v>
      </c>
      <c r="K158" s="200">
        <v>450</v>
      </c>
      <c r="L158" s="201">
        <v>44.55</v>
      </c>
    </row>
    <row r="159" spans="1:12">
      <c r="A159">
        <v>151</v>
      </c>
      <c r="B159" t="s">
        <v>2554</v>
      </c>
      <c r="C159">
        <v>2976</v>
      </c>
      <c r="D159" t="s">
        <v>488</v>
      </c>
      <c r="E159" s="198">
        <v>46335</v>
      </c>
      <c r="F159" t="s">
        <v>42</v>
      </c>
      <c r="G159" t="s">
        <v>33</v>
      </c>
      <c r="H159" s="199">
        <v>0.83888888888888891</v>
      </c>
      <c r="I159" s="200">
        <v>12</v>
      </c>
      <c r="J159" s="200">
        <v>34560</v>
      </c>
      <c r="K159" s="200">
        <v>5760</v>
      </c>
      <c r="L159" s="201">
        <v>114.048</v>
      </c>
    </row>
    <row r="160" spans="1:12">
      <c r="A160">
        <v>152</v>
      </c>
      <c r="B160" t="s">
        <v>231</v>
      </c>
      <c r="C160">
        <v>22613</v>
      </c>
      <c r="D160" t="s">
        <v>404</v>
      </c>
      <c r="E160" s="198">
        <v>46336</v>
      </c>
      <c r="F160" t="s">
        <v>46</v>
      </c>
      <c r="G160" t="s">
        <v>33</v>
      </c>
      <c r="H160" s="199">
        <v>0.84444444444444444</v>
      </c>
      <c r="I160" s="200">
        <v>36</v>
      </c>
      <c r="J160" s="200">
        <v>58320</v>
      </c>
      <c r="K160" s="200">
        <v>1944</v>
      </c>
      <c r="L160" s="201">
        <v>192.45599999999999</v>
      </c>
    </row>
    <row r="161" spans="1:12">
      <c r="A161">
        <v>152</v>
      </c>
      <c r="B161" t="s">
        <v>2612</v>
      </c>
      <c r="C161">
        <v>3128</v>
      </c>
      <c r="D161" t="s">
        <v>499</v>
      </c>
      <c r="E161" s="198">
        <v>46336</v>
      </c>
      <c r="F161" t="s">
        <v>46</v>
      </c>
      <c r="G161" t="s">
        <v>33</v>
      </c>
      <c r="H161" s="199">
        <v>0.84444444444444444</v>
      </c>
      <c r="I161" s="200">
        <v>16</v>
      </c>
      <c r="J161" s="200">
        <v>25920</v>
      </c>
      <c r="K161" s="200">
        <v>864</v>
      </c>
      <c r="L161" s="201">
        <v>85.536000000000001</v>
      </c>
    </row>
    <row r="162" spans="1:12">
      <c r="A162">
        <v>152</v>
      </c>
      <c r="B162" t="s">
        <v>2613</v>
      </c>
      <c r="C162">
        <v>3128</v>
      </c>
      <c r="D162" t="s">
        <v>499</v>
      </c>
      <c r="E162" s="198">
        <v>46336</v>
      </c>
      <c r="F162" t="s">
        <v>46</v>
      </c>
      <c r="G162" t="s">
        <v>33</v>
      </c>
      <c r="H162" s="199">
        <v>0.84444444444444444</v>
      </c>
      <c r="I162" s="200">
        <v>18</v>
      </c>
      <c r="J162" s="200">
        <v>29160</v>
      </c>
      <c r="K162" s="200">
        <v>972</v>
      </c>
      <c r="L162" s="201">
        <v>96.227999999999994</v>
      </c>
    </row>
    <row r="163" spans="1:12">
      <c r="A163">
        <v>153</v>
      </c>
      <c r="B163" t="s">
        <v>61</v>
      </c>
      <c r="C163">
        <v>14709</v>
      </c>
      <c r="D163" t="s">
        <v>91</v>
      </c>
      <c r="E163" s="198">
        <v>46337</v>
      </c>
      <c r="F163" t="s">
        <v>42</v>
      </c>
      <c r="G163" t="s">
        <v>33</v>
      </c>
      <c r="H163" s="199">
        <v>0.85</v>
      </c>
      <c r="I163" s="200">
        <v>12</v>
      </c>
      <c r="J163" s="200">
        <v>34560</v>
      </c>
      <c r="K163" s="200">
        <v>5760</v>
      </c>
      <c r="L163" s="201">
        <v>114.048</v>
      </c>
    </row>
    <row r="164" spans="1:12">
      <c r="A164">
        <v>153</v>
      </c>
      <c r="B164" t="s">
        <v>217</v>
      </c>
      <c r="C164">
        <v>21730</v>
      </c>
      <c r="D164" t="s">
        <v>317</v>
      </c>
      <c r="E164" s="198">
        <v>46337</v>
      </c>
      <c r="F164" t="s">
        <v>42</v>
      </c>
      <c r="G164" t="s">
        <v>33</v>
      </c>
      <c r="H164" s="199">
        <v>0.85</v>
      </c>
      <c r="I164" s="200">
        <v>5</v>
      </c>
      <c r="J164" s="200">
        <v>18000</v>
      </c>
      <c r="K164" s="200">
        <v>3000</v>
      </c>
      <c r="L164" s="201">
        <v>48.42</v>
      </c>
    </row>
    <row r="165" spans="1:12">
      <c r="A165">
        <v>153</v>
      </c>
      <c r="B165" t="s">
        <v>2600</v>
      </c>
      <c r="C165">
        <v>3128</v>
      </c>
      <c r="D165" t="s">
        <v>499</v>
      </c>
      <c r="E165" s="198">
        <v>46337</v>
      </c>
      <c r="F165" t="s">
        <v>46</v>
      </c>
      <c r="G165" t="s">
        <v>33</v>
      </c>
      <c r="H165" s="199">
        <v>0.85</v>
      </c>
      <c r="I165" s="200">
        <v>28</v>
      </c>
      <c r="J165" s="200">
        <v>45360</v>
      </c>
      <c r="K165" s="200">
        <v>1512</v>
      </c>
      <c r="L165" s="201">
        <v>149.68799999999999</v>
      </c>
    </row>
    <row r="166" spans="1:12">
      <c r="A166">
        <v>153</v>
      </c>
      <c r="B166" t="s">
        <v>2703</v>
      </c>
      <c r="C166">
        <v>22102</v>
      </c>
      <c r="D166" t="s">
        <v>2787</v>
      </c>
      <c r="E166" s="198">
        <v>46337</v>
      </c>
      <c r="F166" t="s">
        <v>42</v>
      </c>
      <c r="G166" t="s">
        <v>33</v>
      </c>
      <c r="H166" s="199">
        <v>0.85</v>
      </c>
      <c r="I166" s="200">
        <v>13</v>
      </c>
      <c r="J166" s="200">
        <v>46800</v>
      </c>
      <c r="K166" s="200">
        <v>7800</v>
      </c>
      <c r="L166" s="201">
        <v>125.892</v>
      </c>
    </row>
    <row r="167" spans="1:12">
      <c r="A167">
        <v>153</v>
      </c>
      <c r="B167" t="s">
        <v>2706</v>
      </c>
      <c r="C167">
        <v>14709</v>
      </c>
      <c r="D167" t="s">
        <v>91</v>
      </c>
      <c r="E167" s="198">
        <v>46337</v>
      </c>
      <c r="F167" t="s">
        <v>42</v>
      </c>
      <c r="G167" t="s">
        <v>33</v>
      </c>
      <c r="H167" s="199">
        <v>0.85</v>
      </c>
      <c r="I167" s="200">
        <v>24</v>
      </c>
      <c r="J167" s="200">
        <v>69120</v>
      </c>
      <c r="K167" s="200">
        <v>11520</v>
      </c>
      <c r="L167" s="201">
        <v>228.096</v>
      </c>
    </row>
    <row r="168" spans="1:12">
      <c r="A168">
        <v>153</v>
      </c>
      <c r="B168" t="s">
        <v>2717</v>
      </c>
      <c r="C168">
        <v>12283</v>
      </c>
      <c r="D168" t="s">
        <v>41</v>
      </c>
      <c r="E168" s="198">
        <v>46337</v>
      </c>
      <c r="F168" t="s">
        <v>42</v>
      </c>
      <c r="G168" t="s">
        <v>33</v>
      </c>
      <c r="H168" s="199">
        <v>0.85</v>
      </c>
      <c r="I168" s="200">
        <v>12</v>
      </c>
      <c r="J168" s="200">
        <v>37440</v>
      </c>
      <c r="K168" s="200">
        <v>9360</v>
      </c>
      <c r="L168" s="201">
        <v>100.7136</v>
      </c>
    </row>
    <row r="169" spans="1:12">
      <c r="A169">
        <v>154</v>
      </c>
      <c r="B169" t="s">
        <v>628</v>
      </c>
      <c r="C169">
        <v>3228</v>
      </c>
      <c r="D169" t="s">
        <v>556</v>
      </c>
      <c r="E169" s="198">
        <v>46338</v>
      </c>
      <c r="F169" t="s">
        <v>42</v>
      </c>
      <c r="G169" t="s">
        <v>33</v>
      </c>
      <c r="H169" s="199">
        <v>0.57037037037037042</v>
      </c>
      <c r="I169" s="200">
        <v>37</v>
      </c>
      <c r="J169" s="200">
        <v>133200</v>
      </c>
      <c r="K169" s="200">
        <v>22200</v>
      </c>
      <c r="L169" s="201">
        <v>358.30799999999999</v>
      </c>
    </row>
    <row r="170" spans="1:12">
      <c r="A170">
        <v>154</v>
      </c>
      <c r="B170" t="s">
        <v>321</v>
      </c>
      <c r="C170">
        <v>21730</v>
      </c>
      <c r="D170" t="s">
        <v>317</v>
      </c>
      <c r="E170" s="198">
        <v>46338</v>
      </c>
      <c r="F170" t="s">
        <v>42</v>
      </c>
      <c r="G170" t="s">
        <v>33</v>
      </c>
      <c r="H170" s="199">
        <v>0.85555555555555551</v>
      </c>
      <c r="I170" s="200">
        <v>21</v>
      </c>
      <c r="J170" s="200">
        <v>75600</v>
      </c>
      <c r="K170" s="200">
        <v>12600</v>
      </c>
      <c r="L170" s="201">
        <v>203.364</v>
      </c>
    </row>
    <row r="171" spans="1:12">
      <c r="A171">
        <v>154</v>
      </c>
      <c r="B171" t="s">
        <v>709</v>
      </c>
      <c r="C171">
        <v>21730</v>
      </c>
      <c r="D171" t="s">
        <v>317</v>
      </c>
      <c r="E171" s="198">
        <v>46338</v>
      </c>
      <c r="F171" t="s">
        <v>42</v>
      </c>
      <c r="G171" t="s">
        <v>33</v>
      </c>
      <c r="H171" s="199">
        <v>0.85555555555555551</v>
      </c>
      <c r="I171" s="200">
        <v>59</v>
      </c>
      <c r="J171" s="200">
        <v>212400</v>
      </c>
      <c r="K171" s="200">
        <v>35400</v>
      </c>
      <c r="L171" s="201">
        <v>571.35599999999999</v>
      </c>
    </row>
    <row r="172" spans="1:12">
      <c r="A172">
        <v>154</v>
      </c>
      <c r="B172" t="s">
        <v>760</v>
      </c>
      <c r="C172">
        <v>21730</v>
      </c>
      <c r="D172" t="s">
        <v>317</v>
      </c>
      <c r="E172" s="198">
        <v>46338</v>
      </c>
      <c r="F172" t="s">
        <v>42</v>
      </c>
      <c r="G172" t="s">
        <v>33</v>
      </c>
      <c r="H172" s="199">
        <v>0.85555555555555551</v>
      </c>
      <c r="I172" s="200">
        <v>5</v>
      </c>
      <c r="J172" s="200">
        <v>18000</v>
      </c>
      <c r="K172" s="200">
        <v>3000</v>
      </c>
      <c r="L172" s="201">
        <v>48.42</v>
      </c>
    </row>
    <row r="173" spans="1:12">
      <c r="A173">
        <v>154</v>
      </c>
      <c r="B173" t="s">
        <v>744</v>
      </c>
      <c r="C173">
        <v>14709</v>
      </c>
      <c r="D173" t="s">
        <v>91</v>
      </c>
      <c r="E173" s="198">
        <v>46338</v>
      </c>
      <c r="F173" t="s">
        <v>42</v>
      </c>
      <c r="G173" t="s">
        <v>33</v>
      </c>
      <c r="H173" s="199">
        <v>0.85555555555555551</v>
      </c>
      <c r="I173" s="200">
        <v>18</v>
      </c>
      <c r="J173" s="200">
        <v>51840</v>
      </c>
      <c r="K173" s="200">
        <v>8640</v>
      </c>
      <c r="L173" s="201">
        <v>171.072</v>
      </c>
    </row>
    <row r="174" spans="1:12">
      <c r="A174">
        <v>154</v>
      </c>
      <c r="B174" t="s">
        <v>2529</v>
      </c>
      <c r="C174">
        <v>3228</v>
      </c>
      <c r="D174" t="s">
        <v>556</v>
      </c>
      <c r="E174" s="198">
        <v>46338</v>
      </c>
      <c r="F174" t="s">
        <v>42</v>
      </c>
      <c r="G174" t="s">
        <v>33</v>
      </c>
      <c r="H174" s="199">
        <v>0.57037037037037042</v>
      </c>
      <c r="I174" s="200">
        <v>25</v>
      </c>
      <c r="J174" s="200">
        <v>93522</v>
      </c>
      <c r="K174" s="200">
        <v>15587</v>
      </c>
      <c r="L174" s="201">
        <v>251.57418000000001</v>
      </c>
    </row>
    <row r="175" spans="1:12">
      <c r="A175">
        <v>154</v>
      </c>
      <c r="B175" t="s">
        <v>2591</v>
      </c>
      <c r="C175">
        <v>3128</v>
      </c>
      <c r="D175" t="s">
        <v>499</v>
      </c>
      <c r="E175" s="198">
        <v>46338</v>
      </c>
      <c r="F175" t="s">
        <v>46</v>
      </c>
      <c r="G175" t="s">
        <v>33</v>
      </c>
      <c r="H175" s="199">
        <v>0.85555555555555551</v>
      </c>
      <c r="I175" s="200">
        <v>34</v>
      </c>
      <c r="J175" s="200">
        <v>55080</v>
      </c>
      <c r="K175" s="200">
        <v>1836</v>
      </c>
      <c r="L175" s="201">
        <v>181.76400000000001</v>
      </c>
    </row>
    <row r="176" spans="1:12">
      <c r="A176">
        <v>157</v>
      </c>
      <c r="B176" t="s">
        <v>2669</v>
      </c>
      <c r="C176">
        <v>15781</v>
      </c>
      <c r="D176" t="s">
        <v>114</v>
      </c>
      <c r="E176" s="198">
        <v>46341</v>
      </c>
      <c r="F176" t="s">
        <v>46</v>
      </c>
      <c r="G176" t="s">
        <v>33</v>
      </c>
      <c r="H176" s="199">
        <v>0.87222222222222223</v>
      </c>
      <c r="I176" s="200">
        <v>2</v>
      </c>
      <c r="J176" s="200">
        <v>1152</v>
      </c>
      <c r="K176" s="200">
        <v>72</v>
      </c>
      <c r="L176" s="201">
        <v>8.64</v>
      </c>
    </row>
    <row r="177" spans="1:12">
      <c r="A177">
        <v>157</v>
      </c>
      <c r="B177" t="s">
        <v>2694</v>
      </c>
      <c r="C177">
        <v>15781</v>
      </c>
      <c r="D177" t="s">
        <v>114</v>
      </c>
      <c r="E177" s="198">
        <v>46341</v>
      </c>
      <c r="F177" t="s">
        <v>46</v>
      </c>
      <c r="G177" t="s">
        <v>33</v>
      </c>
      <c r="H177" s="199">
        <v>0.87222222222222223</v>
      </c>
      <c r="I177" s="200">
        <v>24</v>
      </c>
      <c r="J177" s="200">
        <v>13824</v>
      </c>
      <c r="K177" s="200">
        <v>864</v>
      </c>
      <c r="L177" s="201">
        <v>103.68</v>
      </c>
    </row>
    <row r="178" spans="1:12">
      <c r="A178">
        <v>158</v>
      </c>
      <c r="B178" t="s">
        <v>99</v>
      </c>
      <c r="C178">
        <v>2976</v>
      </c>
      <c r="D178" t="s">
        <v>488</v>
      </c>
      <c r="E178" s="198">
        <v>46342</v>
      </c>
      <c r="F178" t="s">
        <v>42</v>
      </c>
      <c r="G178" t="s">
        <v>33</v>
      </c>
      <c r="H178" s="199">
        <v>0.87777777777777777</v>
      </c>
      <c r="I178" s="200">
        <v>17</v>
      </c>
      <c r="J178" s="200">
        <v>48960</v>
      </c>
      <c r="K178" s="200">
        <v>8160</v>
      </c>
      <c r="L178" s="201">
        <v>161.56800000000001</v>
      </c>
    </row>
    <row r="179" spans="1:12">
      <c r="A179">
        <v>158</v>
      </c>
      <c r="B179" t="s">
        <v>2798</v>
      </c>
      <c r="C179">
        <v>7599</v>
      </c>
      <c r="D179" t="s">
        <v>657</v>
      </c>
      <c r="E179" s="198">
        <v>46342</v>
      </c>
      <c r="F179" t="s">
        <v>247</v>
      </c>
      <c r="G179" t="s">
        <v>33</v>
      </c>
      <c r="H179" s="199">
        <v>0.87777777777777777</v>
      </c>
      <c r="I179" s="200">
        <v>4</v>
      </c>
      <c r="J179" s="200">
        <v>8064</v>
      </c>
      <c r="K179" s="200">
        <v>2016</v>
      </c>
      <c r="L179" s="201">
        <v>26.6112</v>
      </c>
    </row>
    <row r="180" spans="1:12">
      <c r="A180">
        <v>159</v>
      </c>
      <c r="B180" t="s">
        <v>465</v>
      </c>
      <c r="C180">
        <v>3664</v>
      </c>
      <c r="D180" t="s">
        <v>569</v>
      </c>
      <c r="E180" s="198">
        <v>46343</v>
      </c>
      <c r="F180" t="s">
        <v>46</v>
      </c>
      <c r="G180" t="s">
        <v>33</v>
      </c>
      <c r="H180" s="199">
        <v>0.8833333333333333</v>
      </c>
      <c r="I180" s="200">
        <v>61</v>
      </c>
      <c r="J180" s="200">
        <v>35136</v>
      </c>
      <c r="K180" s="200">
        <v>2196</v>
      </c>
      <c r="L180" s="201">
        <v>263.52</v>
      </c>
    </row>
    <row r="181" spans="1:12">
      <c r="A181">
        <v>159</v>
      </c>
      <c r="B181" t="s">
        <v>539</v>
      </c>
      <c r="C181">
        <v>3659</v>
      </c>
      <c r="D181" t="s">
        <v>567</v>
      </c>
      <c r="E181" s="198">
        <v>46343</v>
      </c>
      <c r="F181" t="s">
        <v>46</v>
      </c>
      <c r="G181" t="s">
        <v>33</v>
      </c>
      <c r="H181" s="199">
        <v>0.8833333333333333</v>
      </c>
      <c r="I181" s="200">
        <v>49</v>
      </c>
      <c r="J181" s="200">
        <v>28224</v>
      </c>
      <c r="K181" s="200">
        <v>1764</v>
      </c>
      <c r="L181" s="201">
        <v>211.68</v>
      </c>
    </row>
    <row r="182" spans="1:12">
      <c r="A182">
        <v>159</v>
      </c>
      <c r="B182" t="s">
        <v>61</v>
      </c>
      <c r="C182">
        <v>2976</v>
      </c>
      <c r="D182" t="s">
        <v>488</v>
      </c>
      <c r="E182" s="198">
        <v>46343</v>
      </c>
      <c r="F182" t="s">
        <v>42</v>
      </c>
      <c r="G182" t="s">
        <v>33</v>
      </c>
      <c r="H182" s="199">
        <v>0.8833333333333333</v>
      </c>
      <c r="I182" s="200">
        <v>12</v>
      </c>
      <c r="J182" s="200">
        <v>34560</v>
      </c>
      <c r="K182" s="200">
        <v>5760</v>
      </c>
      <c r="L182" s="201">
        <v>114.048</v>
      </c>
    </row>
    <row r="183" spans="1:12">
      <c r="A183">
        <v>159</v>
      </c>
      <c r="B183" t="s">
        <v>297</v>
      </c>
      <c r="C183">
        <v>3659</v>
      </c>
      <c r="D183" t="s">
        <v>567</v>
      </c>
      <c r="E183" s="198">
        <v>46343</v>
      </c>
      <c r="F183" t="s">
        <v>46</v>
      </c>
      <c r="G183" t="s">
        <v>33</v>
      </c>
      <c r="H183" s="199">
        <v>0.8833333333333333</v>
      </c>
      <c r="I183" s="200">
        <v>19</v>
      </c>
      <c r="J183" s="200">
        <v>10944</v>
      </c>
      <c r="K183" s="200">
        <v>684</v>
      </c>
      <c r="L183" s="201">
        <v>82.08</v>
      </c>
    </row>
    <row r="184" spans="1:12">
      <c r="A184">
        <v>159</v>
      </c>
      <c r="B184" t="s">
        <v>341</v>
      </c>
      <c r="C184">
        <v>21161</v>
      </c>
      <c r="D184" t="s">
        <v>246</v>
      </c>
      <c r="E184" s="198">
        <v>46343</v>
      </c>
      <c r="F184" t="s">
        <v>247</v>
      </c>
      <c r="G184" t="s">
        <v>33</v>
      </c>
      <c r="H184" s="199">
        <v>1.7666666666666666</v>
      </c>
      <c r="I184" s="200"/>
      <c r="J184" s="200">
        <v>1464</v>
      </c>
      <c r="K184" s="200">
        <v>366</v>
      </c>
      <c r="L184" s="201">
        <v>4.8311999999999999</v>
      </c>
    </row>
    <row r="185" spans="1:12">
      <c r="A185">
        <v>159</v>
      </c>
      <c r="B185" t="s">
        <v>2651</v>
      </c>
      <c r="C185">
        <v>9480</v>
      </c>
      <c r="D185" t="s">
        <v>696</v>
      </c>
      <c r="E185" s="198">
        <v>46343</v>
      </c>
      <c r="F185" t="s">
        <v>46</v>
      </c>
      <c r="G185" t="s">
        <v>33</v>
      </c>
      <c r="H185" s="199">
        <v>0.8833333333333333</v>
      </c>
      <c r="I185" s="200">
        <v>24</v>
      </c>
      <c r="J185" s="200">
        <v>11232</v>
      </c>
      <c r="K185" s="200">
        <v>864</v>
      </c>
      <c r="L185" s="201">
        <v>112.32</v>
      </c>
    </row>
    <row r="186" spans="1:12">
      <c r="A186">
        <v>159</v>
      </c>
      <c r="B186" t="s">
        <v>2661</v>
      </c>
      <c r="C186">
        <v>9494</v>
      </c>
      <c r="D186" t="s">
        <v>702</v>
      </c>
      <c r="E186" s="198">
        <v>46343</v>
      </c>
      <c r="F186" t="s">
        <v>46</v>
      </c>
      <c r="G186" t="s">
        <v>33</v>
      </c>
      <c r="H186" s="199">
        <v>0.8833333333333333</v>
      </c>
      <c r="I186" s="200">
        <v>12</v>
      </c>
      <c r="J186" s="200">
        <v>5616</v>
      </c>
      <c r="K186" s="200">
        <v>432</v>
      </c>
      <c r="L186" s="201">
        <v>56.16</v>
      </c>
    </row>
    <row r="187" spans="1:12">
      <c r="A187">
        <v>159</v>
      </c>
      <c r="B187" t="s">
        <v>2666</v>
      </c>
      <c r="C187">
        <v>3659</v>
      </c>
      <c r="D187" t="s">
        <v>567</v>
      </c>
      <c r="E187" s="198">
        <v>46343</v>
      </c>
      <c r="F187" t="s">
        <v>46</v>
      </c>
      <c r="G187" t="s">
        <v>33</v>
      </c>
      <c r="H187" s="199">
        <v>0.8833333333333333</v>
      </c>
      <c r="I187" s="200">
        <v>6</v>
      </c>
      <c r="J187" s="200">
        <v>3456</v>
      </c>
      <c r="K187" s="200">
        <v>216</v>
      </c>
      <c r="L187" s="201">
        <v>25.92</v>
      </c>
    </row>
    <row r="188" spans="1:12">
      <c r="A188">
        <v>160</v>
      </c>
      <c r="B188" t="s">
        <v>601</v>
      </c>
      <c r="C188">
        <v>3664</v>
      </c>
      <c r="D188" t="s">
        <v>569</v>
      </c>
      <c r="E188" s="198">
        <v>46344</v>
      </c>
      <c r="F188" t="s">
        <v>46</v>
      </c>
      <c r="G188" t="s">
        <v>33</v>
      </c>
      <c r="H188" s="199">
        <v>0.88888888888888884</v>
      </c>
      <c r="I188" s="200">
        <v>104</v>
      </c>
      <c r="J188" s="200">
        <v>59904</v>
      </c>
      <c r="K188" s="200">
        <v>3744</v>
      </c>
      <c r="L188" s="201">
        <v>449.28</v>
      </c>
    </row>
    <row r="189" spans="1:12">
      <c r="A189">
        <v>160</v>
      </c>
      <c r="B189" t="s">
        <v>122</v>
      </c>
      <c r="C189">
        <v>3583</v>
      </c>
      <c r="D189" t="s">
        <v>563</v>
      </c>
      <c r="E189" s="198">
        <v>46344</v>
      </c>
      <c r="F189" t="s">
        <v>46</v>
      </c>
      <c r="G189" t="s">
        <v>33</v>
      </c>
      <c r="H189" s="199">
        <v>0.88888888888888884</v>
      </c>
      <c r="I189" s="200">
        <v>28</v>
      </c>
      <c r="J189" s="200">
        <v>16128</v>
      </c>
      <c r="K189" s="200">
        <v>1008</v>
      </c>
      <c r="L189" s="201">
        <v>120.96</v>
      </c>
    </row>
    <row r="190" spans="1:12">
      <c r="A190">
        <v>160</v>
      </c>
      <c r="B190" t="s">
        <v>476</v>
      </c>
      <c r="C190">
        <v>3664</v>
      </c>
      <c r="D190" t="s">
        <v>569</v>
      </c>
      <c r="E190" s="198">
        <v>46344</v>
      </c>
      <c r="F190" t="s">
        <v>46</v>
      </c>
      <c r="G190" t="s">
        <v>33</v>
      </c>
      <c r="H190" s="199">
        <v>0.88888888888888884</v>
      </c>
      <c r="I190" s="200">
        <v>82</v>
      </c>
      <c r="J190" s="200">
        <v>47232</v>
      </c>
      <c r="K190" s="200">
        <v>2952</v>
      </c>
      <c r="L190" s="201">
        <v>354.24</v>
      </c>
    </row>
    <row r="191" spans="1:12">
      <c r="A191">
        <v>160</v>
      </c>
      <c r="B191" t="s">
        <v>61</v>
      </c>
      <c r="C191">
        <v>2976</v>
      </c>
      <c r="D191" t="s">
        <v>488</v>
      </c>
      <c r="E191" s="198">
        <v>46344</v>
      </c>
      <c r="F191" t="s">
        <v>42</v>
      </c>
      <c r="G191" t="s">
        <v>33</v>
      </c>
      <c r="H191" s="199">
        <v>1.7777777777777777</v>
      </c>
      <c r="I191" s="200">
        <v>11</v>
      </c>
      <c r="J191" s="200">
        <v>31680</v>
      </c>
      <c r="K191" s="200">
        <v>5280</v>
      </c>
      <c r="L191" s="201">
        <v>104.54400000000001</v>
      </c>
    </row>
    <row r="192" spans="1:12">
      <c r="A192">
        <v>160</v>
      </c>
      <c r="B192" t="s">
        <v>2686</v>
      </c>
      <c r="C192">
        <v>20877</v>
      </c>
      <c r="D192" t="s">
        <v>234</v>
      </c>
      <c r="E192" s="198">
        <v>46344</v>
      </c>
      <c r="F192" t="s">
        <v>46</v>
      </c>
      <c r="G192" t="s">
        <v>33</v>
      </c>
      <c r="H192" s="199">
        <v>0.88888888888888884</v>
      </c>
      <c r="I192" s="200">
        <v>14</v>
      </c>
      <c r="J192" s="200">
        <v>8064</v>
      </c>
      <c r="K192" s="200">
        <v>504</v>
      </c>
      <c r="L192" s="201">
        <v>60.48</v>
      </c>
    </row>
    <row r="193" spans="1:12">
      <c r="A193">
        <v>163</v>
      </c>
      <c r="B193" t="s">
        <v>321</v>
      </c>
      <c r="C193">
        <v>21730</v>
      </c>
      <c r="D193" t="s">
        <v>317</v>
      </c>
      <c r="E193" s="198">
        <v>46347</v>
      </c>
      <c r="F193" t="s">
        <v>42</v>
      </c>
      <c r="G193" t="s">
        <v>33</v>
      </c>
      <c r="H193" s="199">
        <v>0.90555555555555556</v>
      </c>
      <c r="I193" s="200">
        <v>53</v>
      </c>
      <c r="J193" s="200">
        <v>190800</v>
      </c>
      <c r="K193" s="200">
        <v>31800</v>
      </c>
      <c r="L193" s="201">
        <v>513.25199999999995</v>
      </c>
    </row>
    <row r="194" spans="1:12">
      <c r="A194">
        <v>163</v>
      </c>
      <c r="B194" t="s">
        <v>694</v>
      </c>
      <c r="C194">
        <v>3787</v>
      </c>
      <c r="D194" t="s">
        <v>583</v>
      </c>
      <c r="E194" s="198">
        <v>46347</v>
      </c>
      <c r="F194" t="s">
        <v>194</v>
      </c>
      <c r="G194" t="s">
        <v>33</v>
      </c>
      <c r="H194" s="199">
        <v>0.90555555555555556</v>
      </c>
      <c r="I194" s="200">
        <v>9</v>
      </c>
      <c r="J194" s="200">
        <v>14040</v>
      </c>
      <c r="K194" s="200">
        <v>2340</v>
      </c>
      <c r="L194" s="201">
        <v>46.332000000000001</v>
      </c>
    </row>
    <row r="195" spans="1:12">
      <c r="A195">
        <v>163</v>
      </c>
      <c r="B195" t="s">
        <v>678</v>
      </c>
      <c r="C195">
        <v>3787</v>
      </c>
      <c r="D195" t="s">
        <v>583</v>
      </c>
      <c r="E195" s="198">
        <v>46347</v>
      </c>
      <c r="F195" t="s">
        <v>194</v>
      </c>
      <c r="G195" t="s">
        <v>33</v>
      </c>
      <c r="H195" s="199">
        <v>1.8111111111111111</v>
      </c>
      <c r="I195" s="200">
        <v>2</v>
      </c>
      <c r="J195" s="200">
        <v>3120</v>
      </c>
      <c r="K195" s="200">
        <v>520</v>
      </c>
      <c r="L195" s="201">
        <v>10.295999999999999</v>
      </c>
    </row>
    <row r="196" spans="1:12">
      <c r="A196">
        <v>163</v>
      </c>
      <c r="B196" t="s">
        <v>693</v>
      </c>
      <c r="C196">
        <v>3787</v>
      </c>
      <c r="D196" t="s">
        <v>583</v>
      </c>
      <c r="E196" s="198">
        <v>46347</v>
      </c>
      <c r="F196" t="s">
        <v>194</v>
      </c>
      <c r="G196" t="s">
        <v>33</v>
      </c>
      <c r="H196" s="199">
        <v>0.90555555555555556</v>
      </c>
      <c r="I196" s="200">
        <v>1</v>
      </c>
      <c r="J196" s="200">
        <v>1560</v>
      </c>
      <c r="K196" s="200">
        <v>260</v>
      </c>
      <c r="L196" s="201">
        <v>5.1479999999999997</v>
      </c>
    </row>
    <row r="197" spans="1:12">
      <c r="A197">
        <v>163</v>
      </c>
      <c r="B197" t="s">
        <v>781</v>
      </c>
      <c r="C197">
        <v>3787</v>
      </c>
      <c r="D197" t="s">
        <v>583</v>
      </c>
      <c r="E197" s="198">
        <v>46347</v>
      </c>
      <c r="F197" t="s">
        <v>194</v>
      </c>
      <c r="G197" t="s">
        <v>33</v>
      </c>
      <c r="H197" s="199">
        <v>0.90555555555555556</v>
      </c>
      <c r="I197" s="200">
        <v>5</v>
      </c>
      <c r="J197" s="200">
        <v>7800</v>
      </c>
      <c r="K197" s="200">
        <v>1300</v>
      </c>
      <c r="L197" s="201">
        <v>25.74</v>
      </c>
    </row>
    <row r="198" spans="1:12">
      <c r="A198">
        <v>163</v>
      </c>
      <c r="B198" t="s">
        <v>2679</v>
      </c>
      <c r="C198">
        <v>9798</v>
      </c>
      <c r="D198" t="s">
        <v>725</v>
      </c>
      <c r="E198" s="198">
        <v>46347</v>
      </c>
      <c r="F198" t="s">
        <v>194</v>
      </c>
      <c r="G198" t="s">
        <v>33</v>
      </c>
      <c r="H198" s="199">
        <v>0.90555555555555556</v>
      </c>
      <c r="I198" s="200">
        <v>13</v>
      </c>
      <c r="J198" s="200">
        <v>18210</v>
      </c>
      <c r="K198" s="200">
        <v>607</v>
      </c>
      <c r="L198" s="201">
        <v>60.093000000000004</v>
      </c>
    </row>
    <row r="199" spans="1:12">
      <c r="A199">
        <v>163</v>
      </c>
      <c r="B199" t="s">
        <v>2745</v>
      </c>
      <c r="C199">
        <v>3751</v>
      </c>
      <c r="D199" t="s">
        <v>574</v>
      </c>
      <c r="E199" s="198">
        <v>46347</v>
      </c>
      <c r="F199" t="s">
        <v>46</v>
      </c>
      <c r="G199" t="s">
        <v>33</v>
      </c>
      <c r="H199" s="199">
        <v>0.90555555555555556</v>
      </c>
      <c r="I199" s="200">
        <v>2</v>
      </c>
      <c r="J199" s="200">
        <v>2700</v>
      </c>
      <c r="K199" s="200">
        <v>90</v>
      </c>
      <c r="L199" s="201">
        <v>8.91</v>
      </c>
    </row>
    <row r="200" spans="1:12">
      <c r="A200">
        <v>164</v>
      </c>
      <c r="B200" t="s">
        <v>61</v>
      </c>
      <c r="C200">
        <v>22135</v>
      </c>
      <c r="D200" t="s">
        <v>351</v>
      </c>
      <c r="E200" s="198">
        <v>46348</v>
      </c>
      <c r="F200" t="s">
        <v>42</v>
      </c>
      <c r="G200" t="s">
        <v>33</v>
      </c>
      <c r="H200" s="199">
        <v>0.91111111111111109</v>
      </c>
      <c r="I200" s="200">
        <v>3</v>
      </c>
      <c r="J200" s="200">
        <v>10800</v>
      </c>
      <c r="K200" s="200">
        <v>1800</v>
      </c>
      <c r="L200" s="201">
        <v>29.052</v>
      </c>
    </row>
    <row r="201" spans="1:12">
      <c r="A201">
        <v>164</v>
      </c>
      <c r="B201" t="s">
        <v>787</v>
      </c>
      <c r="C201">
        <v>22265</v>
      </c>
      <c r="D201" t="s">
        <v>2488</v>
      </c>
      <c r="E201" s="198">
        <v>46348</v>
      </c>
      <c r="F201" t="s">
        <v>42</v>
      </c>
      <c r="G201" t="s">
        <v>33</v>
      </c>
      <c r="H201" s="199">
        <v>0.91111111111111109</v>
      </c>
      <c r="I201" s="200">
        <v>10</v>
      </c>
      <c r="J201" s="200">
        <v>31680</v>
      </c>
      <c r="K201" s="200">
        <v>5280</v>
      </c>
      <c r="L201" s="201">
        <v>98.207999999999998</v>
      </c>
    </row>
    <row r="202" spans="1:12">
      <c r="A202">
        <v>164</v>
      </c>
      <c r="B202" t="s">
        <v>2702</v>
      </c>
      <c r="C202">
        <v>22265</v>
      </c>
      <c r="D202" t="s">
        <v>2488</v>
      </c>
      <c r="E202" s="198">
        <v>46348</v>
      </c>
      <c r="F202" t="s">
        <v>42</v>
      </c>
      <c r="G202" t="s">
        <v>33</v>
      </c>
      <c r="H202" s="199">
        <v>0.91111111111111109</v>
      </c>
      <c r="I202" s="200">
        <v>1</v>
      </c>
      <c r="J202" s="200">
        <v>3168</v>
      </c>
      <c r="K202" s="200">
        <v>528</v>
      </c>
      <c r="L202" s="201">
        <v>9.8208000000000002</v>
      </c>
    </row>
    <row r="203" spans="1:12">
      <c r="A203">
        <v>165</v>
      </c>
      <c r="B203" t="s">
        <v>286</v>
      </c>
      <c r="C203">
        <v>3751</v>
      </c>
      <c r="D203" t="s">
        <v>574</v>
      </c>
      <c r="E203" s="198">
        <v>46349</v>
      </c>
      <c r="F203" t="s">
        <v>46</v>
      </c>
      <c r="G203" t="s">
        <v>33</v>
      </c>
      <c r="H203" s="199">
        <v>0.91666666666666663</v>
      </c>
      <c r="I203" s="200">
        <v>48</v>
      </c>
      <c r="J203" s="200">
        <v>64800</v>
      </c>
      <c r="K203" s="200">
        <v>2160</v>
      </c>
      <c r="L203" s="201">
        <v>213.84</v>
      </c>
    </row>
    <row r="204" spans="1:12">
      <c r="A204">
        <v>165</v>
      </c>
      <c r="B204" t="s">
        <v>411</v>
      </c>
      <c r="C204">
        <v>3751</v>
      </c>
      <c r="D204" t="s">
        <v>574</v>
      </c>
      <c r="E204" s="198">
        <v>46349</v>
      </c>
      <c r="F204" t="s">
        <v>46</v>
      </c>
      <c r="G204" t="s">
        <v>33</v>
      </c>
      <c r="H204" s="199">
        <v>0.91666666666666663</v>
      </c>
      <c r="I204" s="200">
        <v>18</v>
      </c>
      <c r="J204" s="200">
        <v>24300</v>
      </c>
      <c r="K204" s="200">
        <v>810</v>
      </c>
      <c r="L204" s="201">
        <v>80.19</v>
      </c>
    </row>
    <row r="205" spans="1:12">
      <c r="A205">
        <v>165</v>
      </c>
      <c r="B205" t="s">
        <v>624</v>
      </c>
      <c r="C205">
        <v>3751</v>
      </c>
      <c r="D205" t="s">
        <v>574</v>
      </c>
      <c r="E205" s="198">
        <v>46349</v>
      </c>
      <c r="F205" t="s">
        <v>46</v>
      </c>
      <c r="G205" t="s">
        <v>33</v>
      </c>
      <c r="H205" s="199">
        <v>0.91666666666666663</v>
      </c>
      <c r="I205" s="200">
        <v>52</v>
      </c>
      <c r="J205" s="200">
        <v>70200</v>
      </c>
      <c r="K205" s="200">
        <v>2340</v>
      </c>
      <c r="L205" s="201">
        <v>231.66</v>
      </c>
    </row>
    <row r="206" spans="1:12">
      <c r="A206">
        <v>165</v>
      </c>
      <c r="B206" t="s">
        <v>262</v>
      </c>
      <c r="C206">
        <v>22613</v>
      </c>
      <c r="D206" t="s">
        <v>404</v>
      </c>
      <c r="E206" s="198">
        <v>46349</v>
      </c>
      <c r="F206" t="s">
        <v>46</v>
      </c>
      <c r="G206" t="s">
        <v>33</v>
      </c>
      <c r="H206" s="199">
        <v>0.91666666666666663</v>
      </c>
      <c r="I206" s="200">
        <v>3</v>
      </c>
      <c r="J206" s="200">
        <v>4050</v>
      </c>
      <c r="K206" s="200">
        <v>135</v>
      </c>
      <c r="L206" s="201">
        <v>13.365</v>
      </c>
    </row>
    <row r="207" spans="1:12">
      <c r="A207">
        <v>165</v>
      </c>
      <c r="B207" t="s">
        <v>61</v>
      </c>
      <c r="C207">
        <v>22315</v>
      </c>
      <c r="D207" t="s">
        <v>383</v>
      </c>
      <c r="E207" s="198">
        <v>46349</v>
      </c>
      <c r="F207" t="s">
        <v>42</v>
      </c>
      <c r="G207" t="s">
        <v>33</v>
      </c>
      <c r="H207" s="199">
        <v>0.91666666666666663</v>
      </c>
      <c r="I207" s="200">
        <v>12</v>
      </c>
      <c r="J207" s="200">
        <v>34560</v>
      </c>
      <c r="K207" s="200">
        <v>5760</v>
      </c>
      <c r="L207" s="201">
        <v>114.048</v>
      </c>
    </row>
    <row r="208" spans="1:12">
      <c r="A208">
        <v>165</v>
      </c>
      <c r="B208" t="s">
        <v>2624</v>
      </c>
      <c r="C208">
        <v>22315</v>
      </c>
      <c r="D208" t="s">
        <v>383</v>
      </c>
      <c r="E208" s="198">
        <v>46349</v>
      </c>
      <c r="F208" t="s">
        <v>42</v>
      </c>
      <c r="G208" t="s">
        <v>33</v>
      </c>
      <c r="H208" s="199">
        <v>0.91666666666666663</v>
      </c>
      <c r="I208" s="200">
        <v>17</v>
      </c>
      <c r="J208" s="200">
        <v>48960</v>
      </c>
      <c r="K208" s="200">
        <v>8160</v>
      </c>
      <c r="L208" s="201">
        <v>161.56800000000001</v>
      </c>
    </row>
    <row r="209" spans="1:12">
      <c r="A209">
        <v>165</v>
      </c>
      <c r="B209" t="s">
        <v>2633</v>
      </c>
      <c r="C209">
        <v>22315</v>
      </c>
      <c r="D209" t="s">
        <v>383</v>
      </c>
      <c r="E209" s="198">
        <v>46349</v>
      </c>
      <c r="F209" t="s">
        <v>42</v>
      </c>
      <c r="G209" t="s">
        <v>33</v>
      </c>
      <c r="H209" s="199">
        <v>0.91666666666666663</v>
      </c>
      <c r="I209" s="200">
        <v>12</v>
      </c>
      <c r="J209" s="200">
        <v>34560</v>
      </c>
      <c r="K209" s="200">
        <v>5760</v>
      </c>
      <c r="L209" s="201">
        <v>114.048</v>
      </c>
    </row>
    <row r="210" spans="1:12">
      <c r="A210">
        <v>165</v>
      </c>
      <c r="B210" t="s">
        <v>2656</v>
      </c>
      <c r="C210">
        <v>22315</v>
      </c>
      <c r="D210" t="s">
        <v>383</v>
      </c>
      <c r="E210" s="198">
        <v>46349</v>
      </c>
      <c r="F210" t="s">
        <v>42</v>
      </c>
      <c r="G210" t="s">
        <v>33</v>
      </c>
      <c r="H210" s="199">
        <v>0.91666666666666663</v>
      </c>
      <c r="I210" s="200">
        <v>10</v>
      </c>
      <c r="J210" s="200">
        <v>28800</v>
      </c>
      <c r="K210" s="200">
        <v>4800</v>
      </c>
      <c r="L210" s="201">
        <v>95.04</v>
      </c>
    </row>
    <row r="211" spans="1:12">
      <c r="A211">
        <v>165</v>
      </c>
      <c r="B211" t="s">
        <v>2682</v>
      </c>
      <c r="C211">
        <v>22315</v>
      </c>
      <c r="D211" t="s">
        <v>383</v>
      </c>
      <c r="E211" s="198">
        <v>46349</v>
      </c>
      <c r="F211" t="s">
        <v>42</v>
      </c>
      <c r="G211" t="s">
        <v>33</v>
      </c>
      <c r="H211" s="199">
        <v>0.91666666666666663</v>
      </c>
      <c r="I211" s="200">
        <v>1</v>
      </c>
      <c r="J211" s="200">
        <v>2880</v>
      </c>
      <c r="K211" s="200">
        <v>480</v>
      </c>
      <c r="L211" s="201">
        <v>9.5039999999999996</v>
      </c>
    </row>
    <row r="212" spans="1:12">
      <c r="A212">
        <v>165</v>
      </c>
      <c r="B212" t="s">
        <v>2745</v>
      </c>
      <c r="C212">
        <v>3751</v>
      </c>
      <c r="D212" t="s">
        <v>574</v>
      </c>
      <c r="E212" s="198">
        <v>46349</v>
      </c>
      <c r="F212" t="s">
        <v>46</v>
      </c>
      <c r="G212" t="s">
        <v>33</v>
      </c>
      <c r="H212" s="199">
        <v>0.91666666666666663</v>
      </c>
      <c r="I212" s="200">
        <v>12</v>
      </c>
      <c r="J212" s="200">
        <v>16200</v>
      </c>
      <c r="K212" s="200">
        <v>540</v>
      </c>
      <c r="L212" s="201">
        <v>53.46</v>
      </c>
    </row>
    <row r="213" spans="1:12">
      <c r="A213">
        <v>166</v>
      </c>
      <c r="B213" t="s">
        <v>447</v>
      </c>
      <c r="C213">
        <v>3751</v>
      </c>
      <c r="D213" t="s">
        <v>574</v>
      </c>
      <c r="E213" s="198">
        <v>46350</v>
      </c>
      <c r="F213" t="s">
        <v>46</v>
      </c>
      <c r="G213" t="s">
        <v>33</v>
      </c>
      <c r="H213" s="199">
        <v>0.92222222222222228</v>
      </c>
      <c r="I213" s="200">
        <v>100</v>
      </c>
      <c r="J213" s="200">
        <v>135000</v>
      </c>
      <c r="K213" s="200">
        <v>4500</v>
      </c>
      <c r="L213" s="201">
        <v>445.5</v>
      </c>
    </row>
    <row r="214" spans="1:12">
      <c r="A214">
        <v>166</v>
      </c>
      <c r="B214" t="s">
        <v>399</v>
      </c>
      <c r="C214">
        <v>3751</v>
      </c>
      <c r="D214" t="s">
        <v>574</v>
      </c>
      <c r="E214" s="198">
        <v>46350</v>
      </c>
      <c r="F214" t="s">
        <v>46</v>
      </c>
      <c r="G214" t="s">
        <v>33</v>
      </c>
      <c r="H214" s="199">
        <v>0.92222222222222228</v>
      </c>
      <c r="I214" s="200">
        <v>2</v>
      </c>
      <c r="J214" s="200">
        <v>2700</v>
      </c>
      <c r="K214" s="200">
        <v>90</v>
      </c>
      <c r="L214" s="201">
        <v>8.91</v>
      </c>
    </row>
    <row r="215" spans="1:12">
      <c r="A215">
        <v>166</v>
      </c>
      <c r="B215" t="s">
        <v>530</v>
      </c>
      <c r="C215">
        <v>3751</v>
      </c>
      <c r="D215" t="s">
        <v>574</v>
      </c>
      <c r="E215" s="198">
        <v>46350</v>
      </c>
      <c r="F215" t="s">
        <v>46</v>
      </c>
      <c r="G215" t="s">
        <v>33</v>
      </c>
      <c r="H215" s="199">
        <v>0.92222222222222228</v>
      </c>
      <c r="I215" s="200">
        <v>108</v>
      </c>
      <c r="J215" s="200">
        <v>145800</v>
      </c>
      <c r="K215" s="200">
        <v>4860</v>
      </c>
      <c r="L215" s="201">
        <v>481.14</v>
      </c>
    </row>
    <row r="216" spans="1:12">
      <c r="A216">
        <v>166</v>
      </c>
      <c r="B216" t="s">
        <v>793</v>
      </c>
      <c r="C216">
        <v>21156</v>
      </c>
      <c r="D216" t="s">
        <v>243</v>
      </c>
      <c r="E216" s="198">
        <v>46350</v>
      </c>
      <c r="F216" t="s">
        <v>46</v>
      </c>
      <c r="G216" t="s">
        <v>33</v>
      </c>
      <c r="H216" s="199">
        <v>0.92222222222222228</v>
      </c>
      <c r="I216" s="200">
        <v>8</v>
      </c>
      <c r="J216" s="200">
        <v>10800</v>
      </c>
      <c r="K216" s="200">
        <v>360</v>
      </c>
      <c r="L216" s="201">
        <v>35.64</v>
      </c>
    </row>
    <row r="217" spans="1:12">
      <c r="A217">
        <v>166</v>
      </c>
      <c r="B217" t="s">
        <v>617</v>
      </c>
      <c r="C217">
        <v>14709</v>
      </c>
      <c r="D217" t="s">
        <v>91</v>
      </c>
      <c r="E217" s="198">
        <v>46350</v>
      </c>
      <c r="F217" t="s">
        <v>42</v>
      </c>
      <c r="G217" t="s">
        <v>33</v>
      </c>
      <c r="H217" s="199">
        <v>0.92222222222222228</v>
      </c>
      <c r="I217" s="200">
        <v>33</v>
      </c>
      <c r="J217" s="200">
        <v>95040</v>
      </c>
      <c r="K217" s="200">
        <v>15840</v>
      </c>
      <c r="L217" s="201">
        <v>313.63200000000001</v>
      </c>
    </row>
    <row r="218" spans="1:12">
      <c r="A218">
        <v>166</v>
      </c>
      <c r="B218" t="s">
        <v>781</v>
      </c>
      <c r="C218">
        <v>21159</v>
      </c>
      <c r="D218" t="s">
        <v>1159</v>
      </c>
      <c r="E218" s="198">
        <v>46350</v>
      </c>
      <c r="F218" t="s">
        <v>42</v>
      </c>
      <c r="G218" t="s">
        <v>33</v>
      </c>
      <c r="H218" s="199">
        <v>0.92222222222222228</v>
      </c>
      <c r="I218" s="200">
        <v>8</v>
      </c>
      <c r="J218" s="200">
        <v>24960</v>
      </c>
      <c r="K218" s="200">
        <v>6240</v>
      </c>
      <c r="L218" s="201">
        <v>67.142399999999995</v>
      </c>
    </row>
    <row r="219" spans="1:12">
      <c r="A219">
        <v>166</v>
      </c>
      <c r="B219" t="s">
        <v>2530</v>
      </c>
      <c r="C219">
        <v>21155</v>
      </c>
      <c r="D219" t="s">
        <v>239</v>
      </c>
      <c r="E219" s="198">
        <v>46350</v>
      </c>
      <c r="F219" t="s">
        <v>42</v>
      </c>
      <c r="G219" t="s">
        <v>33</v>
      </c>
      <c r="H219" s="199">
        <v>0.92222222222222228</v>
      </c>
      <c r="I219" s="200">
        <v>18</v>
      </c>
      <c r="J219" s="200">
        <v>51840</v>
      </c>
      <c r="K219" s="200">
        <v>8640</v>
      </c>
      <c r="L219" s="201">
        <v>171.072</v>
      </c>
    </row>
    <row r="220" spans="1:12">
      <c r="A220">
        <v>166</v>
      </c>
      <c r="B220" t="s">
        <v>2690</v>
      </c>
      <c r="C220">
        <v>9482</v>
      </c>
      <c r="D220" t="s">
        <v>700</v>
      </c>
      <c r="E220" s="198">
        <v>46350</v>
      </c>
      <c r="F220" t="s">
        <v>46</v>
      </c>
      <c r="G220" t="s">
        <v>33</v>
      </c>
      <c r="H220" s="199">
        <v>0.92222222222222228</v>
      </c>
      <c r="I220" s="200">
        <v>4</v>
      </c>
      <c r="J220" s="200">
        <v>1872</v>
      </c>
      <c r="K220" s="200">
        <v>144</v>
      </c>
      <c r="L220" s="201">
        <v>18.72</v>
      </c>
    </row>
    <row r="221" spans="1:12">
      <c r="A221">
        <v>167</v>
      </c>
      <c r="B221" t="s">
        <v>460</v>
      </c>
      <c r="C221">
        <v>21156</v>
      </c>
      <c r="D221" t="s">
        <v>243</v>
      </c>
      <c r="E221" s="198">
        <v>46351</v>
      </c>
      <c r="F221" t="s">
        <v>46</v>
      </c>
      <c r="G221" t="s">
        <v>33</v>
      </c>
      <c r="H221" s="199">
        <v>0.92777777777777781</v>
      </c>
      <c r="I221" s="200">
        <v>84</v>
      </c>
      <c r="J221" s="200">
        <v>113400</v>
      </c>
      <c r="K221" s="200">
        <v>3780</v>
      </c>
      <c r="L221" s="201">
        <v>374.22</v>
      </c>
    </row>
    <row r="222" spans="1:12">
      <c r="A222">
        <v>167</v>
      </c>
      <c r="B222" t="s">
        <v>48</v>
      </c>
      <c r="C222">
        <v>21156</v>
      </c>
      <c r="D222" t="s">
        <v>243</v>
      </c>
      <c r="E222" s="198">
        <v>46351</v>
      </c>
      <c r="F222" t="s">
        <v>46</v>
      </c>
      <c r="G222" t="s">
        <v>33</v>
      </c>
      <c r="H222" s="199">
        <v>0.92777777777777781</v>
      </c>
      <c r="I222" s="200">
        <v>100</v>
      </c>
      <c r="J222" s="200">
        <v>135000</v>
      </c>
      <c r="K222" s="200">
        <v>4500</v>
      </c>
      <c r="L222" s="201">
        <v>445.5</v>
      </c>
    </row>
    <row r="223" spans="1:12">
      <c r="A223">
        <v>167</v>
      </c>
      <c r="B223" t="s">
        <v>679</v>
      </c>
      <c r="C223">
        <v>9909</v>
      </c>
      <c r="D223" t="s">
        <v>989</v>
      </c>
      <c r="E223" s="198">
        <v>46351</v>
      </c>
      <c r="F223" t="s">
        <v>42</v>
      </c>
      <c r="G223" t="s">
        <v>33</v>
      </c>
      <c r="H223" s="199">
        <v>0.61851851851851847</v>
      </c>
      <c r="I223" s="200">
        <v>2</v>
      </c>
      <c r="J223" s="200">
        <v>7200</v>
      </c>
      <c r="K223" s="200">
        <v>1200</v>
      </c>
      <c r="L223" s="201">
        <v>19.367999999999999</v>
      </c>
    </row>
    <row r="224" spans="1:12">
      <c r="A224">
        <v>167</v>
      </c>
      <c r="B224" t="s">
        <v>213</v>
      </c>
      <c r="C224">
        <v>7596</v>
      </c>
      <c r="D224" t="s">
        <v>655</v>
      </c>
      <c r="E224" s="198">
        <v>46351</v>
      </c>
      <c r="F224" t="s">
        <v>247</v>
      </c>
      <c r="G224" t="s">
        <v>33</v>
      </c>
      <c r="H224" s="199">
        <v>0.92777777777777781</v>
      </c>
      <c r="I224" s="200">
        <v>5</v>
      </c>
      <c r="J224" s="200">
        <v>11376</v>
      </c>
      <c r="K224" s="200">
        <v>1896</v>
      </c>
      <c r="L224" s="201">
        <v>37.540799999999997</v>
      </c>
    </row>
    <row r="225" spans="1:12">
      <c r="A225">
        <v>167</v>
      </c>
      <c r="B225" t="s">
        <v>2734</v>
      </c>
      <c r="C225">
        <v>21156</v>
      </c>
      <c r="D225" t="s">
        <v>243</v>
      </c>
      <c r="E225" s="198">
        <v>46351</v>
      </c>
      <c r="F225" t="s">
        <v>46</v>
      </c>
      <c r="G225" t="s">
        <v>33</v>
      </c>
      <c r="H225" s="199">
        <v>0.92777777777777781</v>
      </c>
      <c r="I225" s="200">
        <v>19</v>
      </c>
      <c r="J225" s="200">
        <v>25650</v>
      </c>
      <c r="K225" s="200">
        <v>855</v>
      </c>
      <c r="L225" s="201">
        <v>84.644999999999996</v>
      </c>
    </row>
    <row r="226" spans="1:12">
      <c r="A226">
        <v>168</v>
      </c>
      <c r="B226" t="s">
        <v>332</v>
      </c>
      <c r="C226">
        <v>23121</v>
      </c>
      <c r="D226" t="s">
        <v>430</v>
      </c>
      <c r="E226" s="198">
        <v>46352</v>
      </c>
      <c r="F226" t="s">
        <v>42</v>
      </c>
      <c r="G226" t="s">
        <v>33</v>
      </c>
      <c r="H226" s="199">
        <v>0.93333333333333335</v>
      </c>
      <c r="I226" s="200">
        <v>79</v>
      </c>
      <c r="J226" s="200">
        <v>227520</v>
      </c>
      <c r="K226" s="200">
        <v>37920</v>
      </c>
      <c r="L226" s="201">
        <v>750.81600000000003</v>
      </c>
    </row>
    <row r="227" spans="1:12">
      <c r="A227">
        <v>168</v>
      </c>
      <c r="B227" t="s">
        <v>61</v>
      </c>
      <c r="C227">
        <v>23121</v>
      </c>
      <c r="D227" t="s">
        <v>430</v>
      </c>
      <c r="E227" s="198">
        <v>46352</v>
      </c>
      <c r="F227" t="s">
        <v>42</v>
      </c>
      <c r="G227" t="s">
        <v>33</v>
      </c>
      <c r="H227" s="199">
        <v>1.8666666666666667</v>
      </c>
      <c r="I227" s="200">
        <v>19</v>
      </c>
      <c r="J227" s="200">
        <v>54720</v>
      </c>
      <c r="K227" s="200">
        <v>9120</v>
      </c>
      <c r="L227" s="201">
        <v>180.57600000000002</v>
      </c>
    </row>
    <row r="228" spans="1:12">
      <c r="A228">
        <v>168</v>
      </c>
      <c r="B228" t="s">
        <v>2665</v>
      </c>
      <c r="C228">
        <v>20877</v>
      </c>
      <c r="D228" t="s">
        <v>234</v>
      </c>
      <c r="E228" s="198">
        <v>46352</v>
      </c>
      <c r="F228" t="s">
        <v>46</v>
      </c>
      <c r="G228" t="s">
        <v>33</v>
      </c>
      <c r="H228" s="199">
        <v>0.93333333333333335</v>
      </c>
      <c r="I228" s="200">
        <v>36</v>
      </c>
      <c r="J228" s="200">
        <v>20736</v>
      </c>
      <c r="K228" s="200">
        <v>1296</v>
      </c>
      <c r="L228" s="201">
        <v>155.52000000000001</v>
      </c>
    </row>
    <row r="229" spans="1:12">
      <c r="A229">
        <v>169</v>
      </c>
      <c r="B229" t="s">
        <v>2702</v>
      </c>
      <c r="C229">
        <v>20877</v>
      </c>
      <c r="D229" t="s">
        <v>234</v>
      </c>
      <c r="E229" s="198">
        <v>46353</v>
      </c>
      <c r="F229" t="s">
        <v>46</v>
      </c>
      <c r="G229" t="s">
        <v>33</v>
      </c>
      <c r="H229" s="199">
        <v>0.93888888888888888</v>
      </c>
      <c r="I229" s="200">
        <v>4</v>
      </c>
      <c r="J229" s="200">
        <v>2304</v>
      </c>
      <c r="K229" s="200">
        <v>144</v>
      </c>
      <c r="L229" s="201">
        <v>17.28</v>
      </c>
    </row>
    <row r="230" spans="1:12">
      <c r="A230">
        <v>170</v>
      </c>
      <c r="B230" t="s">
        <v>2645</v>
      </c>
      <c r="C230">
        <v>9482</v>
      </c>
      <c r="D230" t="s">
        <v>700</v>
      </c>
      <c r="E230" s="198">
        <v>46354</v>
      </c>
      <c r="F230" t="s">
        <v>46</v>
      </c>
      <c r="G230" t="s">
        <v>33</v>
      </c>
      <c r="H230" s="199">
        <v>0.94444444444444442</v>
      </c>
      <c r="I230" s="200">
        <v>20</v>
      </c>
      <c r="J230" s="200">
        <v>9360</v>
      </c>
      <c r="K230" s="200">
        <v>720</v>
      </c>
      <c r="L230" s="201">
        <v>93.6</v>
      </c>
    </row>
    <row r="231" spans="1:12">
      <c r="A231">
        <v>170</v>
      </c>
      <c r="B231" t="s">
        <v>2700</v>
      </c>
      <c r="C231">
        <v>3583</v>
      </c>
      <c r="D231" t="s">
        <v>563</v>
      </c>
      <c r="E231" s="198">
        <v>46354</v>
      </c>
      <c r="F231" t="s">
        <v>46</v>
      </c>
      <c r="G231" t="s">
        <v>33</v>
      </c>
      <c r="H231" s="199">
        <v>0.94444444444444442</v>
      </c>
      <c r="I231" s="200">
        <v>4</v>
      </c>
      <c r="J231" s="200">
        <v>2304</v>
      </c>
      <c r="K231" s="200">
        <v>144</v>
      </c>
      <c r="L231" s="201">
        <v>17.28</v>
      </c>
    </row>
    <row r="232" spans="1:12">
      <c r="A232">
        <v>171</v>
      </c>
      <c r="B232" t="s">
        <v>2666</v>
      </c>
      <c r="C232">
        <v>3617</v>
      </c>
      <c r="D232" t="s">
        <v>565</v>
      </c>
      <c r="E232" s="198">
        <v>46355</v>
      </c>
      <c r="F232" t="s">
        <v>46</v>
      </c>
      <c r="G232" t="s">
        <v>33</v>
      </c>
      <c r="H232" s="199">
        <v>0.95</v>
      </c>
      <c r="I232" s="200">
        <v>22</v>
      </c>
      <c r="J232" s="200">
        <v>45144</v>
      </c>
      <c r="K232" s="200">
        <v>1188</v>
      </c>
      <c r="L232" s="201">
        <v>79.001999999999995</v>
      </c>
    </row>
    <row r="233" spans="1:12">
      <c r="A233">
        <v>171</v>
      </c>
      <c r="B233" t="s">
        <v>2684</v>
      </c>
      <c r="C233">
        <v>2976</v>
      </c>
      <c r="D233" t="s">
        <v>488</v>
      </c>
      <c r="E233" s="198">
        <v>46355</v>
      </c>
      <c r="F233" t="s">
        <v>42</v>
      </c>
      <c r="G233" t="s">
        <v>33</v>
      </c>
      <c r="H233" s="199">
        <v>0.95</v>
      </c>
      <c r="I233" s="200">
        <v>4</v>
      </c>
      <c r="J233" s="200">
        <v>11520</v>
      </c>
      <c r="K233" s="200">
        <v>1920</v>
      </c>
      <c r="L233" s="201">
        <v>38.015999999999998</v>
      </c>
    </row>
    <row r="234" spans="1:12">
      <c r="A234">
        <v>172</v>
      </c>
      <c r="B234" t="s">
        <v>56</v>
      </c>
      <c r="C234">
        <v>22102</v>
      </c>
      <c r="D234" t="s">
        <v>2787</v>
      </c>
      <c r="E234" s="198">
        <v>46356</v>
      </c>
      <c r="F234" t="s">
        <v>42</v>
      </c>
      <c r="G234" t="s">
        <v>33</v>
      </c>
      <c r="H234" s="199">
        <v>0.9555555555555556</v>
      </c>
      <c r="I234" s="200">
        <v>15</v>
      </c>
      <c r="J234" s="200">
        <v>54000</v>
      </c>
      <c r="K234" s="200">
        <v>9000</v>
      </c>
      <c r="L234" s="201">
        <v>145.26</v>
      </c>
    </row>
    <row r="235" spans="1:12">
      <c r="A235">
        <v>172</v>
      </c>
      <c r="B235" t="s">
        <v>328</v>
      </c>
      <c r="C235">
        <v>2976</v>
      </c>
      <c r="D235" t="s">
        <v>488</v>
      </c>
      <c r="E235" s="198">
        <v>46356</v>
      </c>
      <c r="F235" t="s">
        <v>42</v>
      </c>
      <c r="G235" t="s">
        <v>33</v>
      </c>
      <c r="H235" s="199">
        <v>0.9555555555555556</v>
      </c>
      <c r="I235" s="200">
        <v>73</v>
      </c>
      <c r="J235" s="200">
        <v>210240</v>
      </c>
      <c r="K235" s="200">
        <v>35040</v>
      </c>
      <c r="L235" s="201">
        <v>693.79200000000003</v>
      </c>
    </row>
    <row r="236" spans="1:12">
      <c r="A236">
        <v>172</v>
      </c>
      <c r="B236" t="s">
        <v>2675</v>
      </c>
      <c r="C236">
        <v>3617</v>
      </c>
      <c r="D236" t="s">
        <v>565</v>
      </c>
      <c r="E236" s="198">
        <v>46356</v>
      </c>
      <c r="F236" t="s">
        <v>46</v>
      </c>
      <c r="G236" t="s">
        <v>33</v>
      </c>
      <c r="H236" s="199">
        <v>0.9555555555555556</v>
      </c>
      <c r="I236" s="200">
        <v>26</v>
      </c>
      <c r="J236" s="200">
        <v>53352</v>
      </c>
      <c r="K236" s="200">
        <v>1404</v>
      </c>
      <c r="L236" s="201">
        <v>93.366</v>
      </c>
    </row>
    <row r="237" spans="1:12">
      <c r="A237">
        <v>173</v>
      </c>
      <c r="B237" t="s">
        <v>453</v>
      </c>
      <c r="C237">
        <v>13451</v>
      </c>
      <c r="D237" t="s">
        <v>45</v>
      </c>
      <c r="E237" s="198">
        <v>46357</v>
      </c>
      <c r="F237" t="s">
        <v>46</v>
      </c>
      <c r="G237" t="s">
        <v>33</v>
      </c>
      <c r="H237" s="199">
        <v>0.96111111111111114</v>
      </c>
      <c r="I237" s="200">
        <v>54</v>
      </c>
      <c r="J237" s="200">
        <v>72900</v>
      </c>
      <c r="K237" s="200">
        <v>2430</v>
      </c>
      <c r="L237" s="201">
        <v>233.28</v>
      </c>
    </row>
    <row r="238" spans="1:12">
      <c r="A238">
        <v>173</v>
      </c>
      <c r="B238" t="s">
        <v>270</v>
      </c>
      <c r="C238">
        <v>13451</v>
      </c>
      <c r="D238" t="s">
        <v>45</v>
      </c>
      <c r="E238" s="198">
        <v>46357</v>
      </c>
      <c r="F238" t="s">
        <v>46</v>
      </c>
      <c r="G238" t="s">
        <v>33</v>
      </c>
      <c r="H238" s="199">
        <v>0.96111111111111114</v>
      </c>
      <c r="I238" s="200">
        <v>96</v>
      </c>
      <c r="J238" s="200">
        <v>129600</v>
      </c>
      <c r="K238" s="200">
        <v>4320</v>
      </c>
      <c r="L238" s="201">
        <v>414.72</v>
      </c>
    </row>
    <row r="239" spans="1:12">
      <c r="A239">
        <v>173</v>
      </c>
      <c r="B239" t="s">
        <v>439</v>
      </c>
      <c r="C239">
        <v>13451</v>
      </c>
      <c r="D239" t="s">
        <v>45</v>
      </c>
      <c r="E239" s="198">
        <v>46357</v>
      </c>
      <c r="F239" t="s">
        <v>46</v>
      </c>
      <c r="G239" t="s">
        <v>33</v>
      </c>
      <c r="H239" s="199">
        <v>0.96111111111111114</v>
      </c>
      <c r="I239" s="200">
        <v>36</v>
      </c>
      <c r="J239" s="200">
        <v>48600</v>
      </c>
      <c r="K239" s="200">
        <v>1620</v>
      </c>
      <c r="L239" s="201">
        <v>155.52000000000001</v>
      </c>
    </row>
    <row r="240" spans="1:12">
      <c r="A240">
        <v>173</v>
      </c>
      <c r="B240" t="s">
        <v>440</v>
      </c>
      <c r="C240">
        <v>13451</v>
      </c>
      <c r="D240" t="s">
        <v>45</v>
      </c>
      <c r="E240" s="198">
        <v>46357</v>
      </c>
      <c r="F240" t="s">
        <v>46</v>
      </c>
      <c r="G240" t="s">
        <v>33</v>
      </c>
      <c r="H240" s="199">
        <v>0.96111111111111114</v>
      </c>
      <c r="I240" s="200">
        <v>88</v>
      </c>
      <c r="J240" s="200">
        <v>118800</v>
      </c>
      <c r="K240" s="200">
        <v>3960</v>
      </c>
      <c r="L240" s="201">
        <v>380.16</v>
      </c>
    </row>
    <row r="241" spans="1:12">
      <c r="A241">
        <v>173</v>
      </c>
      <c r="B241" t="s">
        <v>325</v>
      </c>
      <c r="C241">
        <v>2976</v>
      </c>
      <c r="D241" t="s">
        <v>488</v>
      </c>
      <c r="E241" s="198">
        <v>46357</v>
      </c>
      <c r="F241" t="s">
        <v>42</v>
      </c>
      <c r="G241" t="s">
        <v>33</v>
      </c>
      <c r="H241" s="199">
        <v>0.96111111111111114</v>
      </c>
      <c r="I241" s="200">
        <v>61</v>
      </c>
      <c r="J241" s="200">
        <v>176454</v>
      </c>
      <c r="K241" s="200">
        <v>29409</v>
      </c>
      <c r="L241" s="201">
        <v>582.29819999999995</v>
      </c>
    </row>
    <row r="242" spans="1:12">
      <c r="A242">
        <v>173</v>
      </c>
      <c r="B242" t="s">
        <v>119</v>
      </c>
      <c r="C242">
        <v>13451</v>
      </c>
      <c r="D242" t="s">
        <v>45</v>
      </c>
      <c r="E242" s="198">
        <v>46357</v>
      </c>
      <c r="F242" t="s">
        <v>46</v>
      </c>
      <c r="G242" t="s">
        <v>33</v>
      </c>
      <c r="H242" s="199">
        <v>0.96111111111111114</v>
      </c>
      <c r="I242" s="200">
        <v>96</v>
      </c>
      <c r="J242" s="200">
        <v>129600</v>
      </c>
      <c r="K242" s="200">
        <v>4320</v>
      </c>
      <c r="L242" s="201">
        <v>414.72</v>
      </c>
    </row>
    <row r="243" spans="1:12">
      <c r="A243">
        <v>173</v>
      </c>
      <c r="B243" t="s">
        <v>333</v>
      </c>
      <c r="C243">
        <v>2976</v>
      </c>
      <c r="D243" t="s">
        <v>488</v>
      </c>
      <c r="E243" s="198">
        <v>46357</v>
      </c>
      <c r="F243" t="s">
        <v>42</v>
      </c>
      <c r="G243" t="s">
        <v>33</v>
      </c>
      <c r="H243" s="199">
        <v>0.96111111111111114</v>
      </c>
      <c r="I243" s="200">
        <v>52</v>
      </c>
      <c r="J243" s="200">
        <v>149760</v>
      </c>
      <c r="K243" s="200">
        <v>24960</v>
      </c>
      <c r="L243" s="201">
        <v>494.20800000000003</v>
      </c>
    </row>
    <row r="244" spans="1:12">
      <c r="A244">
        <v>173</v>
      </c>
      <c r="B244" t="s">
        <v>2501</v>
      </c>
      <c r="C244">
        <v>2976</v>
      </c>
      <c r="D244" t="s">
        <v>488</v>
      </c>
      <c r="E244" s="198">
        <v>46357</v>
      </c>
      <c r="F244" t="s">
        <v>42</v>
      </c>
      <c r="G244" t="s">
        <v>33</v>
      </c>
      <c r="H244" s="199">
        <v>0.96111111111111114</v>
      </c>
      <c r="I244" s="200">
        <v>52</v>
      </c>
      <c r="J244" s="200">
        <v>149760</v>
      </c>
      <c r="K244" s="200">
        <v>24960</v>
      </c>
      <c r="L244" s="201">
        <v>494.20800000000003</v>
      </c>
    </row>
    <row r="245" spans="1:12">
      <c r="A245">
        <v>174</v>
      </c>
      <c r="B245" t="s">
        <v>434</v>
      </c>
      <c r="C245">
        <v>13451</v>
      </c>
      <c r="D245" t="s">
        <v>45</v>
      </c>
      <c r="E245" s="198">
        <v>46358</v>
      </c>
      <c r="F245" t="s">
        <v>46</v>
      </c>
      <c r="G245" t="s">
        <v>33</v>
      </c>
      <c r="H245" s="199">
        <v>0.96666666666666667</v>
      </c>
      <c r="I245" s="200">
        <v>92</v>
      </c>
      <c r="J245" s="200">
        <v>124200</v>
      </c>
      <c r="K245" s="200">
        <v>4140</v>
      </c>
      <c r="L245" s="201">
        <v>397.44</v>
      </c>
    </row>
    <row r="246" spans="1:12">
      <c r="A246">
        <v>174</v>
      </c>
      <c r="B246" t="s">
        <v>451</v>
      </c>
      <c r="C246">
        <v>13451</v>
      </c>
      <c r="D246" t="s">
        <v>45</v>
      </c>
      <c r="E246" s="198">
        <v>46358</v>
      </c>
      <c r="F246" t="s">
        <v>46</v>
      </c>
      <c r="G246" t="s">
        <v>33</v>
      </c>
      <c r="H246" s="199">
        <v>0.96666666666666667</v>
      </c>
      <c r="I246" s="200">
        <v>96</v>
      </c>
      <c r="J246" s="200">
        <v>129600</v>
      </c>
      <c r="K246" s="200">
        <v>4320</v>
      </c>
      <c r="L246" s="201">
        <v>414.72</v>
      </c>
    </row>
    <row r="247" spans="1:12">
      <c r="A247">
        <v>174</v>
      </c>
      <c r="B247" t="s">
        <v>50</v>
      </c>
      <c r="C247">
        <v>13451</v>
      </c>
      <c r="D247" t="s">
        <v>45</v>
      </c>
      <c r="E247" s="198">
        <v>46358</v>
      </c>
      <c r="F247" t="s">
        <v>46</v>
      </c>
      <c r="G247" t="s">
        <v>33</v>
      </c>
      <c r="H247" s="199">
        <v>0.96666666666666667</v>
      </c>
      <c r="I247" s="200">
        <v>96</v>
      </c>
      <c r="J247" s="200">
        <v>129600</v>
      </c>
      <c r="K247" s="200">
        <v>4320</v>
      </c>
      <c r="L247" s="201">
        <v>414.72</v>
      </c>
    </row>
    <row r="248" spans="1:12">
      <c r="A248">
        <v>174</v>
      </c>
      <c r="B248" t="s">
        <v>43</v>
      </c>
      <c r="C248">
        <v>13451</v>
      </c>
      <c r="D248" t="s">
        <v>45</v>
      </c>
      <c r="E248" s="198">
        <v>46358</v>
      </c>
      <c r="F248" t="s">
        <v>46</v>
      </c>
      <c r="G248" t="s">
        <v>33</v>
      </c>
      <c r="H248" s="199">
        <v>0.96666666666666667</v>
      </c>
      <c r="I248" s="200">
        <v>34</v>
      </c>
      <c r="J248" s="200">
        <v>45900</v>
      </c>
      <c r="K248" s="200">
        <v>1530</v>
      </c>
      <c r="L248" s="201">
        <v>146.88</v>
      </c>
    </row>
    <row r="249" spans="1:12">
      <c r="A249">
        <v>174</v>
      </c>
      <c r="B249" t="s">
        <v>104</v>
      </c>
      <c r="C249">
        <v>13451</v>
      </c>
      <c r="D249" t="s">
        <v>45</v>
      </c>
      <c r="E249" s="198">
        <v>46358</v>
      </c>
      <c r="F249" t="s">
        <v>46</v>
      </c>
      <c r="G249" t="s">
        <v>33</v>
      </c>
      <c r="H249" s="199">
        <v>0.96666666666666667</v>
      </c>
      <c r="I249" s="200">
        <v>88</v>
      </c>
      <c r="J249" s="200">
        <v>118800</v>
      </c>
      <c r="K249" s="200">
        <v>3960</v>
      </c>
      <c r="L249" s="201">
        <v>380.16</v>
      </c>
    </row>
    <row r="250" spans="1:12">
      <c r="A250">
        <v>174</v>
      </c>
      <c r="B250" t="s">
        <v>442</v>
      </c>
      <c r="C250">
        <v>13451</v>
      </c>
      <c r="D250" t="s">
        <v>45</v>
      </c>
      <c r="E250" s="198">
        <v>46358</v>
      </c>
      <c r="F250" t="s">
        <v>46</v>
      </c>
      <c r="G250" t="s">
        <v>33</v>
      </c>
      <c r="H250" s="199">
        <v>0.96666666666666667</v>
      </c>
      <c r="I250" s="200">
        <v>88</v>
      </c>
      <c r="J250" s="200">
        <v>118800</v>
      </c>
      <c r="K250" s="200">
        <v>3960</v>
      </c>
      <c r="L250" s="201">
        <v>380.16</v>
      </c>
    </row>
    <row r="251" spans="1:12">
      <c r="A251">
        <v>174</v>
      </c>
      <c r="B251" t="s">
        <v>456</v>
      </c>
      <c r="C251">
        <v>13451</v>
      </c>
      <c r="D251" t="s">
        <v>45</v>
      </c>
      <c r="E251" s="198">
        <v>46358</v>
      </c>
      <c r="F251" t="s">
        <v>46</v>
      </c>
      <c r="G251" t="s">
        <v>33</v>
      </c>
      <c r="H251" s="199">
        <v>0.96666666666666667</v>
      </c>
      <c r="I251" s="200">
        <v>88</v>
      </c>
      <c r="J251" s="200">
        <v>118800</v>
      </c>
      <c r="K251" s="200">
        <v>3960</v>
      </c>
      <c r="L251" s="201">
        <v>380.16</v>
      </c>
    </row>
    <row r="252" spans="1:12">
      <c r="A252">
        <v>174</v>
      </c>
      <c r="B252" t="s">
        <v>283</v>
      </c>
      <c r="C252">
        <v>13451</v>
      </c>
      <c r="D252" t="s">
        <v>45</v>
      </c>
      <c r="E252" s="198">
        <v>46358</v>
      </c>
      <c r="F252" t="s">
        <v>46</v>
      </c>
      <c r="G252" t="s">
        <v>33</v>
      </c>
      <c r="H252" s="199">
        <v>0.96666666666666667</v>
      </c>
      <c r="I252" s="200">
        <v>88</v>
      </c>
      <c r="J252" s="200">
        <v>118800</v>
      </c>
      <c r="K252" s="200">
        <v>3960</v>
      </c>
      <c r="L252" s="201">
        <v>380.16</v>
      </c>
    </row>
    <row r="253" spans="1:12">
      <c r="A253">
        <v>174</v>
      </c>
      <c r="B253" t="s">
        <v>448</v>
      </c>
      <c r="C253">
        <v>13451</v>
      </c>
      <c r="D253" t="s">
        <v>45</v>
      </c>
      <c r="E253" s="198">
        <v>46358</v>
      </c>
      <c r="F253" t="s">
        <v>46</v>
      </c>
      <c r="G253" t="s">
        <v>33</v>
      </c>
      <c r="H253" s="199">
        <v>0.96666666666666667</v>
      </c>
      <c r="I253" s="200">
        <v>104</v>
      </c>
      <c r="J253" s="200">
        <v>140400</v>
      </c>
      <c r="K253" s="200">
        <v>4680</v>
      </c>
      <c r="L253" s="201">
        <v>449.28</v>
      </c>
    </row>
    <row r="254" spans="1:12">
      <c r="A254">
        <v>174</v>
      </c>
      <c r="B254" t="s">
        <v>509</v>
      </c>
      <c r="C254">
        <v>22613</v>
      </c>
      <c r="D254" t="s">
        <v>404</v>
      </c>
      <c r="E254" s="198">
        <v>46358</v>
      </c>
      <c r="F254" t="s">
        <v>46</v>
      </c>
      <c r="G254" t="s">
        <v>33</v>
      </c>
      <c r="H254" s="199">
        <v>0.96666666666666667</v>
      </c>
      <c r="I254" s="200">
        <v>96</v>
      </c>
      <c r="J254" s="200">
        <v>129600</v>
      </c>
      <c r="K254" s="200">
        <v>4320</v>
      </c>
      <c r="L254" s="201">
        <v>427.68</v>
      </c>
    </row>
    <row r="255" spans="1:12">
      <c r="A255">
        <v>174</v>
      </c>
      <c r="B255" t="s">
        <v>231</v>
      </c>
      <c r="C255">
        <v>22613</v>
      </c>
      <c r="D255" t="s">
        <v>404</v>
      </c>
      <c r="E255" s="198">
        <v>46358</v>
      </c>
      <c r="F255" t="s">
        <v>46</v>
      </c>
      <c r="G255" t="s">
        <v>33</v>
      </c>
      <c r="H255" s="199">
        <v>0.96666666666666667</v>
      </c>
      <c r="I255" s="200">
        <v>12</v>
      </c>
      <c r="J255" s="200">
        <v>19440</v>
      </c>
      <c r="K255" s="200">
        <v>648</v>
      </c>
      <c r="L255" s="201">
        <v>64.152000000000001</v>
      </c>
    </row>
    <row r="256" spans="1:12">
      <c r="A256">
        <v>174</v>
      </c>
      <c r="B256" t="s">
        <v>2484</v>
      </c>
      <c r="C256">
        <v>22613</v>
      </c>
      <c r="D256" t="s">
        <v>404</v>
      </c>
      <c r="E256" s="198">
        <v>46358</v>
      </c>
      <c r="F256" t="s">
        <v>46</v>
      </c>
      <c r="G256" t="s">
        <v>33</v>
      </c>
      <c r="H256" s="199">
        <v>0.96666666666666667</v>
      </c>
      <c r="I256" s="200">
        <v>96</v>
      </c>
      <c r="J256" s="200">
        <v>129600</v>
      </c>
      <c r="K256" s="200">
        <v>4320</v>
      </c>
      <c r="L256" s="201">
        <v>427.68</v>
      </c>
    </row>
    <row r="257" spans="1:12">
      <c r="A257">
        <v>175</v>
      </c>
      <c r="B257" t="s">
        <v>729</v>
      </c>
      <c r="C257">
        <v>13451</v>
      </c>
      <c r="D257" t="s">
        <v>45</v>
      </c>
      <c r="E257" s="198">
        <v>46359</v>
      </c>
      <c r="F257" t="s">
        <v>46</v>
      </c>
      <c r="G257" t="s">
        <v>33</v>
      </c>
      <c r="H257" s="199">
        <v>0.97222222222222221</v>
      </c>
      <c r="I257" s="200">
        <v>96</v>
      </c>
      <c r="J257" s="200">
        <v>129600</v>
      </c>
      <c r="K257" s="200">
        <v>4320</v>
      </c>
      <c r="L257" s="201">
        <v>414.72</v>
      </c>
    </row>
    <row r="258" spans="1:12">
      <c r="A258">
        <v>175</v>
      </c>
      <c r="B258" t="s">
        <v>222</v>
      </c>
      <c r="C258">
        <v>13451</v>
      </c>
      <c r="D258" t="s">
        <v>45</v>
      </c>
      <c r="E258" s="198">
        <v>46359</v>
      </c>
      <c r="F258" t="s">
        <v>46</v>
      </c>
      <c r="G258" t="s">
        <v>33</v>
      </c>
      <c r="H258" s="199">
        <v>0.97222222222222221</v>
      </c>
      <c r="I258" s="200">
        <v>96</v>
      </c>
      <c r="J258" s="200">
        <v>129600</v>
      </c>
      <c r="K258" s="200">
        <v>4320</v>
      </c>
      <c r="L258" s="201">
        <v>414.72</v>
      </c>
    </row>
    <row r="259" spans="1:12">
      <c r="A259">
        <v>175</v>
      </c>
      <c r="B259" t="s">
        <v>280</v>
      </c>
      <c r="C259">
        <v>2511</v>
      </c>
      <c r="D259" t="s">
        <v>433</v>
      </c>
      <c r="E259" s="198">
        <v>46359</v>
      </c>
      <c r="F259" t="s">
        <v>46</v>
      </c>
      <c r="G259" t="s">
        <v>33</v>
      </c>
      <c r="H259" s="199">
        <v>0.97222222222222221</v>
      </c>
      <c r="I259" s="200">
        <v>38</v>
      </c>
      <c r="J259" s="200">
        <v>51300</v>
      </c>
      <c r="K259" s="200">
        <v>1710</v>
      </c>
      <c r="L259" s="201">
        <v>169.29</v>
      </c>
    </row>
    <row r="260" spans="1:12">
      <c r="A260">
        <v>175</v>
      </c>
      <c r="B260" t="s">
        <v>441</v>
      </c>
      <c r="C260">
        <v>2511</v>
      </c>
      <c r="D260" t="s">
        <v>433</v>
      </c>
      <c r="E260" s="198">
        <v>46359</v>
      </c>
      <c r="F260" t="s">
        <v>46</v>
      </c>
      <c r="G260" t="s">
        <v>33</v>
      </c>
      <c r="H260" s="199">
        <v>0.97222222222222221</v>
      </c>
      <c r="I260" s="200">
        <v>50</v>
      </c>
      <c r="J260" s="200">
        <v>67500</v>
      </c>
      <c r="K260" s="200">
        <v>2250</v>
      </c>
      <c r="L260" s="201">
        <v>222.75</v>
      </c>
    </row>
    <row r="261" spans="1:12">
      <c r="A261">
        <v>175</v>
      </c>
      <c r="B261" t="s">
        <v>401</v>
      </c>
      <c r="C261">
        <v>2511</v>
      </c>
      <c r="D261" t="s">
        <v>433</v>
      </c>
      <c r="E261" s="198">
        <v>46359</v>
      </c>
      <c r="F261" t="s">
        <v>46</v>
      </c>
      <c r="G261" t="s">
        <v>33</v>
      </c>
      <c r="H261" s="199">
        <v>0.97222222222222221</v>
      </c>
      <c r="I261" s="200">
        <v>104</v>
      </c>
      <c r="J261" s="200">
        <v>140400</v>
      </c>
      <c r="K261" s="200">
        <v>4680</v>
      </c>
      <c r="L261" s="201">
        <v>463.32</v>
      </c>
    </row>
    <row r="262" spans="1:12">
      <c r="A262">
        <v>175</v>
      </c>
      <c r="B262" t="s">
        <v>446</v>
      </c>
      <c r="C262">
        <v>2511</v>
      </c>
      <c r="D262" t="s">
        <v>433</v>
      </c>
      <c r="E262" s="198">
        <v>46359</v>
      </c>
      <c r="F262" t="s">
        <v>46</v>
      </c>
      <c r="G262" t="s">
        <v>33</v>
      </c>
      <c r="H262" s="199">
        <v>0.97222222222222221</v>
      </c>
      <c r="I262" s="200">
        <v>104</v>
      </c>
      <c r="J262" s="200">
        <v>140400</v>
      </c>
      <c r="K262" s="200">
        <v>4680</v>
      </c>
      <c r="L262" s="201">
        <v>463.32</v>
      </c>
    </row>
    <row r="263" spans="1:12">
      <c r="A263">
        <v>175</v>
      </c>
      <c r="B263" t="s">
        <v>412</v>
      </c>
      <c r="C263">
        <v>2511</v>
      </c>
      <c r="D263" t="s">
        <v>433</v>
      </c>
      <c r="E263" s="198">
        <v>46359</v>
      </c>
      <c r="F263" t="s">
        <v>46</v>
      </c>
      <c r="G263" t="s">
        <v>33</v>
      </c>
      <c r="H263" s="199">
        <v>0.97222222222222221</v>
      </c>
      <c r="I263" s="200">
        <v>104</v>
      </c>
      <c r="J263" s="200">
        <v>140400</v>
      </c>
      <c r="K263" s="200">
        <v>4680</v>
      </c>
      <c r="L263" s="201">
        <v>463.32</v>
      </c>
    </row>
    <row r="264" spans="1:12">
      <c r="A264">
        <v>175</v>
      </c>
      <c r="B264" t="s">
        <v>49</v>
      </c>
      <c r="C264">
        <v>13451</v>
      </c>
      <c r="D264" t="s">
        <v>45</v>
      </c>
      <c r="E264" s="198">
        <v>46359</v>
      </c>
      <c r="F264" t="s">
        <v>46</v>
      </c>
      <c r="G264" t="s">
        <v>33</v>
      </c>
      <c r="H264" s="199">
        <v>0.97222222222222221</v>
      </c>
      <c r="I264" s="200">
        <v>104</v>
      </c>
      <c r="J264" s="200">
        <v>140400</v>
      </c>
      <c r="K264" s="200">
        <v>4680</v>
      </c>
      <c r="L264" s="201">
        <v>449.28</v>
      </c>
    </row>
    <row r="265" spans="1:12">
      <c r="A265">
        <v>175</v>
      </c>
      <c r="B265" t="s">
        <v>500</v>
      </c>
      <c r="C265">
        <v>3128</v>
      </c>
      <c r="D265" t="s">
        <v>499</v>
      </c>
      <c r="E265" s="198">
        <v>46359</v>
      </c>
      <c r="F265" t="s">
        <v>46</v>
      </c>
      <c r="G265" t="s">
        <v>33</v>
      </c>
      <c r="H265" s="199">
        <v>0.97222222222222221</v>
      </c>
      <c r="I265" s="200">
        <v>108</v>
      </c>
      <c r="J265" s="200">
        <v>145800</v>
      </c>
      <c r="K265" s="200">
        <v>4860</v>
      </c>
      <c r="L265" s="201">
        <v>481.14</v>
      </c>
    </row>
    <row r="266" spans="1:12">
      <c r="A266">
        <v>175</v>
      </c>
      <c r="B266" t="s">
        <v>510</v>
      </c>
      <c r="C266">
        <v>22613</v>
      </c>
      <c r="D266" t="s">
        <v>404</v>
      </c>
      <c r="E266" s="198">
        <v>46359</v>
      </c>
      <c r="F266" t="s">
        <v>46</v>
      </c>
      <c r="G266" t="s">
        <v>33</v>
      </c>
      <c r="H266" s="199">
        <v>0.97222222222222221</v>
      </c>
      <c r="I266" s="200">
        <v>96</v>
      </c>
      <c r="J266" s="200">
        <v>129600</v>
      </c>
      <c r="K266" s="200">
        <v>4320</v>
      </c>
      <c r="L266" s="201">
        <v>427.68</v>
      </c>
    </row>
    <row r="267" spans="1:12">
      <c r="A267">
        <v>175</v>
      </c>
      <c r="B267" t="s">
        <v>577</v>
      </c>
      <c r="C267">
        <v>13451</v>
      </c>
      <c r="D267" t="s">
        <v>45</v>
      </c>
      <c r="E267" s="198">
        <v>46359</v>
      </c>
      <c r="F267" t="s">
        <v>46</v>
      </c>
      <c r="G267" t="s">
        <v>33</v>
      </c>
      <c r="H267" s="199">
        <v>0.97222222222222221</v>
      </c>
      <c r="I267" s="200">
        <v>104</v>
      </c>
      <c r="J267" s="200">
        <v>140400</v>
      </c>
      <c r="K267" s="200">
        <v>4680</v>
      </c>
      <c r="L267" s="201">
        <v>449.28</v>
      </c>
    </row>
    <row r="268" spans="1:12">
      <c r="A268">
        <v>175</v>
      </c>
      <c r="B268" t="s">
        <v>2598</v>
      </c>
      <c r="C268">
        <v>3128</v>
      </c>
      <c r="D268" t="s">
        <v>499</v>
      </c>
      <c r="E268" s="198">
        <v>46359</v>
      </c>
      <c r="F268" t="s">
        <v>46</v>
      </c>
      <c r="G268" t="s">
        <v>33</v>
      </c>
      <c r="H268" s="199">
        <v>0.97222222222222221</v>
      </c>
      <c r="I268" s="200">
        <v>9</v>
      </c>
      <c r="J268" s="200">
        <v>12150</v>
      </c>
      <c r="K268" s="200">
        <v>405</v>
      </c>
      <c r="L268" s="201">
        <v>40.094999999999999</v>
      </c>
    </row>
    <row r="269" spans="1:12">
      <c r="A269">
        <v>175</v>
      </c>
      <c r="B269" t="s">
        <v>2603</v>
      </c>
      <c r="C269">
        <v>3128</v>
      </c>
      <c r="D269" t="s">
        <v>499</v>
      </c>
      <c r="E269" s="198">
        <v>46359</v>
      </c>
      <c r="F269" t="s">
        <v>46</v>
      </c>
      <c r="G269" t="s">
        <v>33</v>
      </c>
      <c r="H269" s="199">
        <v>0.97222222222222221</v>
      </c>
      <c r="I269" s="200">
        <v>42</v>
      </c>
      <c r="J269" s="200">
        <v>56700</v>
      </c>
      <c r="K269" s="200">
        <v>1890</v>
      </c>
      <c r="L269" s="201">
        <v>187.11</v>
      </c>
    </row>
    <row r="270" spans="1:12">
      <c r="A270">
        <v>175</v>
      </c>
      <c r="B270" t="s">
        <v>2608</v>
      </c>
      <c r="C270">
        <v>3128</v>
      </c>
      <c r="D270" t="s">
        <v>499</v>
      </c>
      <c r="E270" s="198">
        <v>46359</v>
      </c>
      <c r="F270" t="s">
        <v>46</v>
      </c>
      <c r="G270" t="s">
        <v>33</v>
      </c>
      <c r="H270" s="199">
        <v>0.97222222222222221</v>
      </c>
      <c r="I270" s="200">
        <v>30</v>
      </c>
      <c r="J270" s="200">
        <v>40500</v>
      </c>
      <c r="K270" s="200">
        <v>1350</v>
      </c>
      <c r="L270" s="201">
        <v>133.65</v>
      </c>
    </row>
    <row r="271" spans="1:12">
      <c r="A271">
        <v>176</v>
      </c>
      <c r="B271" t="s">
        <v>224</v>
      </c>
      <c r="C271">
        <v>2511</v>
      </c>
      <c r="D271" t="s">
        <v>433</v>
      </c>
      <c r="E271" s="198">
        <v>46360</v>
      </c>
      <c r="F271" t="s">
        <v>46</v>
      </c>
      <c r="G271" t="s">
        <v>33</v>
      </c>
      <c r="H271" s="199">
        <v>0.97777777777777775</v>
      </c>
      <c r="I271" s="200">
        <v>52</v>
      </c>
      <c r="J271" s="200">
        <v>70200</v>
      </c>
      <c r="K271" s="200">
        <v>2340</v>
      </c>
      <c r="L271" s="201">
        <v>231.66</v>
      </c>
    </row>
    <row r="272" spans="1:12">
      <c r="A272">
        <v>176</v>
      </c>
      <c r="B272" t="s">
        <v>47</v>
      </c>
      <c r="C272">
        <v>20867</v>
      </c>
      <c r="D272" t="s">
        <v>219</v>
      </c>
      <c r="E272" s="198">
        <v>46360</v>
      </c>
      <c r="F272" t="s">
        <v>46</v>
      </c>
      <c r="G272" t="s">
        <v>33</v>
      </c>
      <c r="H272" s="199">
        <v>0.97777777777777775</v>
      </c>
      <c r="I272" s="200">
        <v>88</v>
      </c>
      <c r="J272" s="200">
        <v>118800</v>
      </c>
      <c r="K272" s="200">
        <v>3960</v>
      </c>
      <c r="L272" s="201">
        <v>392.04</v>
      </c>
    </row>
    <row r="273" spans="1:12">
      <c r="A273">
        <v>176</v>
      </c>
      <c r="B273" t="s">
        <v>463</v>
      </c>
      <c r="C273">
        <v>20867</v>
      </c>
      <c r="D273" t="s">
        <v>219</v>
      </c>
      <c r="E273" s="198">
        <v>46360</v>
      </c>
      <c r="F273" t="s">
        <v>46</v>
      </c>
      <c r="G273" t="s">
        <v>33</v>
      </c>
      <c r="H273" s="199">
        <v>0.97777777777777775</v>
      </c>
      <c r="I273" s="200">
        <v>104</v>
      </c>
      <c r="J273" s="200">
        <v>140400</v>
      </c>
      <c r="K273" s="200">
        <v>4680</v>
      </c>
      <c r="L273" s="201">
        <v>463.32</v>
      </c>
    </row>
    <row r="274" spans="1:12">
      <c r="A274">
        <v>176</v>
      </c>
      <c r="B274" t="s">
        <v>726</v>
      </c>
      <c r="C274">
        <v>3128</v>
      </c>
      <c r="D274" t="s">
        <v>499</v>
      </c>
      <c r="E274" s="198">
        <v>46360</v>
      </c>
      <c r="F274" t="s">
        <v>46</v>
      </c>
      <c r="G274" t="s">
        <v>33</v>
      </c>
      <c r="H274" s="199">
        <v>0.97777777777777775</v>
      </c>
      <c r="I274" s="200">
        <v>14</v>
      </c>
      <c r="J274" s="200">
        <v>18900</v>
      </c>
      <c r="K274" s="200">
        <v>630</v>
      </c>
      <c r="L274" s="201">
        <v>62.37</v>
      </c>
    </row>
    <row r="275" spans="1:12">
      <c r="A275">
        <v>176</v>
      </c>
      <c r="B275" t="s">
        <v>602</v>
      </c>
      <c r="C275">
        <v>2511</v>
      </c>
      <c r="D275" t="s">
        <v>433</v>
      </c>
      <c r="E275" s="198">
        <v>46360</v>
      </c>
      <c r="F275" t="s">
        <v>46</v>
      </c>
      <c r="G275" t="s">
        <v>33</v>
      </c>
      <c r="H275" s="199">
        <v>0.97777777777777775</v>
      </c>
      <c r="I275" s="200">
        <v>14</v>
      </c>
      <c r="J275" s="200">
        <v>18900</v>
      </c>
      <c r="K275" s="200">
        <v>630</v>
      </c>
      <c r="L275" s="201">
        <v>62.37</v>
      </c>
    </row>
    <row r="276" spans="1:12">
      <c r="A276">
        <v>176</v>
      </c>
      <c r="B276" t="s">
        <v>2614</v>
      </c>
      <c r="C276">
        <v>3128</v>
      </c>
      <c r="D276" t="s">
        <v>499</v>
      </c>
      <c r="E276" s="198">
        <v>46360</v>
      </c>
      <c r="F276" t="s">
        <v>46</v>
      </c>
      <c r="G276" t="s">
        <v>33</v>
      </c>
      <c r="H276" s="199">
        <v>0.97777777777777775</v>
      </c>
      <c r="I276" s="200">
        <v>4</v>
      </c>
      <c r="J276" s="200">
        <v>5400</v>
      </c>
      <c r="K276" s="200">
        <v>180</v>
      </c>
      <c r="L276" s="201">
        <v>17.82</v>
      </c>
    </row>
    <row r="277" spans="1:12">
      <c r="A277">
        <v>177</v>
      </c>
      <c r="B277" t="s">
        <v>115</v>
      </c>
      <c r="C277">
        <v>20867</v>
      </c>
      <c r="D277" t="s">
        <v>219</v>
      </c>
      <c r="E277" s="198">
        <v>46361</v>
      </c>
      <c r="F277" t="s">
        <v>46</v>
      </c>
      <c r="G277" t="s">
        <v>33</v>
      </c>
      <c r="H277" s="199">
        <v>0.98333333333333328</v>
      </c>
      <c r="I277" s="200">
        <v>96</v>
      </c>
      <c r="J277" s="200">
        <v>129600</v>
      </c>
      <c r="K277" s="200">
        <v>4320</v>
      </c>
      <c r="L277" s="201">
        <v>427.68</v>
      </c>
    </row>
    <row r="278" spans="1:12">
      <c r="A278">
        <v>177</v>
      </c>
      <c r="B278" t="s">
        <v>220</v>
      </c>
      <c r="C278">
        <v>20867</v>
      </c>
      <c r="D278" t="s">
        <v>219</v>
      </c>
      <c r="E278" s="198">
        <v>46361</v>
      </c>
      <c r="F278" t="s">
        <v>46</v>
      </c>
      <c r="G278" t="s">
        <v>33</v>
      </c>
      <c r="H278" s="199">
        <v>0.98333333333333328</v>
      </c>
      <c r="I278" s="200">
        <v>96</v>
      </c>
      <c r="J278" s="200">
        <v>129600</v>
      </c>
      <c r="K278" s="200">
        <v>4320</v>
      </c>
      <c r="L278" s="201">
        <v>427.68</v>
      </c>
    </row>
    <row r="279" spans="1:12">
      <c r="A279">
        <v>177</v>
      </c>
      <c r="B279" t="s">
        <v>223</v>
      </c>
      <c r="C279">
        <v>20867</v>
      </c>
      <c r="D279" t="s">
        <v>219</v>
      </c>
      <c r="E279" s="198">
        <v>46361</v>
      </c>
      <c r="F279" t="s">
        <v>46</v>
      </c>
      <c r="G279" t="s">
        <v>33</v>
      </c>
      <c r="H279" s="199">
        <v>0.98333333333333328</v>
      </c>
      <c r="I279" s="200">
        <v>96</v>
      </c>
      <c r="J279" s="200">
        <v>129600</v>
      </c>
      <c r="K279" s="200">
        <v>4320</v>
      </c>
      <c r="L279" s="201">
        <v>427.68</v>
      </c>
    </row>
    <row r="280" spans="1:12">
      <c r="A280">
        <v>177</v>
      </c>
      <c r="B280" t="s">
        <v>118</v>
      </c>
      <c r="C280">
        <v>20867</v>
      </c>
      <c r="D280" t="s">
        <v>219</v>
      </c>
      <c r="E280" s="198">
        <v>46361</v>
      </c>
      <c r="F280" t="s">
        <v>46</v>
      </c>
      <c r="G280" t="s">
        <v>33</v>
      </c>
      <c r="H280" s="199">
        <v>0.98333333333333328</v>
      </c>
      <c r="I280" s="200">
        <v>24</v>
      </c>
      <c r="J280" s="200">
        <v>32400</v>
      </c>
      <c r="K280" s="200">
        <v>1080</v>
      </c>
      <c r="L280" s="201">
        <v>106.92</v>
      </c>
    </row>
    <row r="281" spans="1:12">
      <c r="A281">
        <v>177</v>
      </c>
      <c r="B281" t="s">
        <v>276</v>
      </c>
      <c r="C281">
        <v>20867</v>
      </c>
      <c r="D281" t="s">
        <v>219</v>
      </c>
      <c r="E281" s="198">
        <v>46361</v>
      </c>
      <c r="F281" t="s">
        <v>46</v>
      </c>
      <c r="G281" t="s">
        <v>33</v>
      </c>
      <c r="H281" s="199">
        <v>0.98333333333333328</v>
      </c>
      <c r="I281" s="200">
        <v>96</v>
      </c>
      <c r="J281" s="200">
        <v>129600</v>
      </c>
      <c r="K281" s="200">
        <v>4320</v>
      </c>
      <c r="L281" s="201">
        <v>427.68</v>
      </c>
    </row>
    <row r="282" spans="1:12">
      <c r="A282">
        <v>177</v>
      </c>
      <c r="B282" t="s">
        <v>226</v>
      </c>
      <c r="C282">
        <v>20867</v>
      </c>
      <c r="D282" t="s">
        <v>219</v>
      </c>
      <c r="E282" s="198">
        <v>46361</v>
      </c>
      <c r="F282" t="s">
        <v>46</v>
      </c>
      <c r="G282" t="s">
        <v>33</v>
      </c>
      <c r="H282" s="199">
        <v>0.98333333333333328</v>
      </c>
      <c r="I282" s="200">
        <v>96</v>
      </c>
      <c r="J282" s="200">
        <v>129600</v>
      </c>
      <c r="K282" s="200">
        <v>4320</v>
      </c>
      <c r="L282" s="201">
        <v>427.68</v>
      </c>
    </row>
    <row r="283" spans="1:12">
      <c r="A283">
        <v>177</v>
      </c>
      <c r="B283" t="s">
        <v>282</v>
      </c>
      <c r="C283">
        <v>20867</v>
      </c>
      <c r="D283" t="s">
        <v>219</v>
      </c>
      <c r="E283" s="198">
        <v>46361</v>
      </c>
      <c r="F283" t="s">
        <v>46</v>
      </c>
      <c r="G283" t="s">
        <v>33</v>
      </c>
      <c r="H283" s="199">
        <v>0.98333333333333328</v>
      </c>
      <c r="I283" s="200">
        <v>88</v>
      </c>
      <c r="J283" s="200">
        <v>118800</v>
      </c>
      <c r="K283" s="200">
        <v>3960</v>
      </c>
      <c r="L283" s="201">
        <v>392.04</v>
      </c>
    </row>
    <row r="284" spans="1:12">
      <c r="A284">
        <v>177</v>
      </c>
      <c r="B284" t="s">
        <v>458</v>
      </c>
      <c r="C284">
        <v>20867</v>
      </c>
      <c r="D284" t="s">
        <v>219</v>
      </c>
      <c r="E284" s="198">
        <v>46361</v>
      </c>
      <c r="F284" t="s">
        <v>46</v>
      </c>
      <c r="G284" t="s">
        <v>33</v>
      </c>
      <c r="H284" s="199">
        <v>0.98333333333333328</v>
      </c>
      <c r="I284" s="200">
        <v>88</v>
      </c>
      <c r="J284" s="200">
        <v>118800</v>
      </c>
      <c r="K284" s="200">
        <v>3960</v>
      </c>
      <c r="L284" s="201">
        <v>392.04</v>
      </c>
    </row>
    <row r="285" spans="1:12">
      <c r="A285">
        <v>177</v>
      </c>
      <c r="B285" t="s">
        <v>229</v>
      </c>
      <c r="C285">
        <v>20867</v>
      </c>
      <c r="D285" t="s">
        <v>219</v>
      </c>
      <c r="E285" s="198">
        <v>46361</v>
      </c>
      <c r="F285" t="s">
        <v>46</v>
      </c>
      <c r="G285" t="s">
        <v>33</v>
      </c>
      <c r="H285" s="199">
        <v>0.98333333333333328</v>
      </c>
      <c r="I285" s="200">
        <v>88</v>
      </c>
      <c r="J285" s="200">
        <v>118800</v>
      </c>
      <c r="K285" s="200">
        <v>3960</v>
      </c>
      <c r="L285" s="201">
        <v>392.04</v>
      </c>
    </row>
    <row r="286" spans="1:12">
      <c r="A286">
        <v>177</v>
      </c>
      <c r="B286" t="s">
        <v>459</v>
      </c>
      <c r="C286">
        <v>20867</v>
      </c>
      <c r="D286" t="s">
        <v>219</v>
      </c>
      <c r="E286" s="198">
        <v>46361</v>
      </c>
      <c r="F286" t="s">
        <v>46</v>
      </c>
      <c r="G286" t="s">
        <v>33</v>
      </c>
      <c r="H286" s="199">
        <v>0.98333333333333328</v>
      </c>
      <c r="I286" s="200">
        <v>32</v>
      </c>
      <c r="J286" s="200">
        <v>43200</v>
      </c>
      <c r="K286" s="200">
        <v>1440</v>
      </c>
      <c r="L286" s="201">
        <v>142.56</v>
      </c>
    </row>
    <row r="287" spans="1:12">
      <c r="A287">
        <v>177</v>
      </c>
      <c r="B287" t="s">
        <v>469</v>
      </c>
      <c r="C287">
        <v>20867</v>
      </c>
      <c r="D287" t="s">
        <v>219</v>
      </c>
      <c r="E287" s="198">
        <v>46361</v>
      </c>
      <c r="F287" t="s">
        <v>46</v>
      </c>
      <c r="G287" t="s">
        <v>33</v>
      </c>
      <c r="H287" s="199">
        <v>0.98333333333333328</v>
      </c>
      <c r="I287" s="200">
        <v>112</v>
      </c>
      <c r="J287" s="200">
        <v>151200</v>
      </c>
      <c r="K287" s="200">
        <v>5040</v>
      </c>
      <c r="L287" s="201">
        <v>498.96</v>
      </c>
    </row>
    <row r="288" spans="1:12">
      <c r="A288">
        <v>177</v>
      </c>
      <c r="B288" t="s">
        <v>479</v>
      </c>
      <c r="C288">
        <v>9798</v>
      </c>
      <c r="D288" t="s">
        <v>725</v>
      </c>
      <c r="E288" s="198">
        <v>46361</v>
      </c>
      <c r="F288" t="s">
        <v>194</v>
      </c>
      <c r="G288" t="s">
        <v>33</v>
      </c>
      <c r="H288" s="199">
        <v>0.98333333333333328</v>
      </c>
      <c r="I288" s="200">
        <v>88</v>
      </c>
      <c r="J288" s="200">
        <v>118800</v>
      </c>
      <c r="K288" s="200">
        <v>3960</v>
      </c>
      <c r="L288" s="201">
        <v>392.04</v>
      </c>
    </row>
    <row r="289" spans="1:12">
      <c r="A289">
        <v>177</v>
      </c>
      <c r="B289" t="s">
        <v>531</v>
      </c>
      <c r="C289">
        <v>3759</v>
      </c>
      <c r="D289" t="s">
        <v>579</v>
      </c>
      <c r="E289" s="198">
        <v>46361</v>
      </c>
      <c r="F289" t="s">
        <v>46</v>
      </c>
      <c r="G289" t="s">
        <v>33</v>
      </c>
      <c r="H289" s="199">
        <v>0.98333333333333328</v>
      </c>
      <c r="I289" s="200">
        <v>108</v>
      </c>
      <c r="J289" s="200">
        <v>145800</v>
      </c>
      <c r="K289" s="200">
        <v>4860</v>
      </c>
      <c r="L289" s="201">
        <v>481.14</v>
      </c>
    </row>
    <row r="290" spans="1:12">
      <c r="A290">
        <v>177</v>
      </c>
      <c r="B290" t="s">
        <v>575</v>
      </c>
      <c r="C290">
        <v>3759</v>
      </c>
      <c r="D290" t="s">
        <v>579</v>
      </c>
      <c r="E290" s="198">
        <v>46361</v>
      </c>
      <c r="F290" t="s">
        <v>46</v>
      </c>
      <c r="G290" t="s">
        <v>33</v>
      </c>
      <c r="H290" s="199">
        <v>0.98333333333333328</v>
      </c>
      <c r="I290" s="200">
        <v>112</v>
      </c>
      <c r="J290" s="200">
        <v>151200</v>
      </c>
      <c r="K290" s="200">
        <v>5040</v>
      </c>
      <c r="L290" s="201">
        <v>498.96</v>
      </c>
    </row>
    <row r="291" spans="1:12">
      <c r="A291">
        <v>177</v>
      </c>
      <c r="B291" t="s">
        <v>576</v>
      </c>
      <c r="C291">
        <v>3759</v>
      </c>
      <c r="D291" t="s">
        <v>579</v>
      </c>
      <c r="E291" s="198">
        <v>46361</v>
      </c>
      <c r="F291" t="s">
        <v>46</v>
      </c>
      <c r="G291" t="s">
        <v>33</v>
      </c>
      <c r="H291" s="199">
        <v>0.98333333333333328</v>
      </c>
      <c r="I291" s="200">
        <v>112</v>
      </c>
      <c r="J291" s="200">
        <v>151200</v>
      </c>
      <c r="K291" s="200">
        <v>5040</v>
      </c>
      <c r="L291" s="201">
        <v>498.96</v>
      </c>
    </row>
    <row r="292" spans="1:12">
      <c r="A292">
        <v>177</v>
      </c>
      <c r="B292" t="s">
        <v>728</v>
      </c>
      <c r="C292">
        <v>3759</v>
      </c>
      <c r="D292" t="s">
        <v>579</v>
      </c>
      <c r="E292" s="198">
        <v>46361</v>
      </c>
      <c r="F292" t="s">
        <v>46</v>
      </c>
      <c r="G292" t="s">
        <v>33</v>
      </c>
      <c r="H292" s="199">
        <v>0.98333333333333328</v>
      </c>
      <c r="I292" s="200">
        <v>68</v>
      </c>
      <c r="J292" s="200">
        <v>92040</v>
      </c>
      <c r="K292" s="200">
        <v>3068</v>
      </c>
      <c r="L292" s="201">
        <v>303.73200000000003</v>
      </c>
    </row>
    <row r="293" spans="1:12">
      <c r="A293">
        <v>177</v>
      </c>
      <c r="B293" t="s">
        <v>534</v>
      </c>
      <c r="C293">
        <v>3128</v>
      </c>
      <c r="D293" t="s">
        <v>499</v>
      </c>
      <c r="E293" s="198">
        <v>46361</v>
      </c>
      <c r="F293" t="s">
        <v>46</v>
      </c>
      <c r="G293" t="s">
        <v>33</v>
      </c>
      <c r="H293" s="199">
        <v>0.98333333333333328</v>
      </c>
      <c r="I293" s="200">
        <v>108</v>
      </c>
      <c r="J293" s="200">
        <v>145800</v>
      </c>
      <c r="K293" s="200">
        <v>4860</v>
      </c>
      <c r="L293" s="201">
        <v>481.14</v>
      </c>
    </row>
    <row r="294" spans="1:12">
      <c r="A294">
        <v>177</v>
      </c>
      <c r="B294" t="s">
        <v>535</v>
      </c>
      <c r="C294">
        <v>3128</v>
      </c>
      <c r="D294" t="s">
        <v>499</v>
      </c>
      <c r="E294" s="198">
        <v>46361</v>
      </c>
      <c r="F294" t="s">
        <v>46</v>
      </c>
      <c r="G294" t="s">
        <v>33</v>
      </c>
      <c r="H294" s="199">
        <v>0.98333333333333328</v>
      </c>
      <c r="I294" s="200">
        <v>108</v>
      </c>
      <c r="J294" s="200">
        <v>145800</v>
      </c>
      <c r="K294" s="200">
        <v>4860</v>
      </c>
      <c r="L294" s="201">
        <v>481.14</v>
      </c>
    </row>
    <row r="295" spans="1:12">
      <c r="A295">
        <v>177</v>
      </c>
      <c r="B295" t="s">
        <v>749</v>
      </c>
      <c r="C295">
        <v>3128</v>
      </c>
      <c r="D295" t="s">
        <v>499</v>
      </c>
      <c r="E295" s="198">
        <v>46361</v>
      </c>
      <c r="F295" t="s">
        <v>46</v>
      </c>
      <c r="G295" t="s">
        <v>33</v>
      </c>
      <c r="H295" s="199">
        <v>0.98333333333333328</v>
      </c>
      <c r="I295" s="200">
        <v>100</v>
      </c>
      <c r="J295" s="200">
        <v>135000</v>
      </c>
      <c r="K295" s="200">
        <v>4500</v>
      </c>
      <c r="L295" s="201">
        <v>445.5</v>
      </c>
    </row>
    <row r="296" spans="1:12">
      <c r="A296">
        <v>177</v>
      </c>
      <c r="B296" t="s">
        <v>304</v>
      </c>
      <c r="C296">
        <v>3128</v>
      </c>
      <c r="D296" t="s">
        <v>499</v>
      </c>
      <c r="E296" s="198">
        <v>46361</v>
      </c>
      <c r="F296" t="s">
        <v>46</v>
      </c>
      <c r="G296" t="s">
        <v>33</v>
      </c>
      <c r="H296" s="199">
        <v>0.98333333333333328</v>
      </c>
      <c r="I296" s="200">
        <v>48</v>
      </c>
      <c r="J296" s="200">
        <v>64800</v>
      </c>
      <c r="K296" s="200">
        <v>2160</v>
      </c>
      <c r="L296" s="201">
        <v>213.84</v>
      </c>
    </row>
    <row r="297" spans="1:12">
      <c r="A297">
        <v>177</v>
      </c>
      <c r="B297" t="s">
        <v>305</v>
      </c>
      <c r="C297">
        <v>3128</v>
      </c>
      <c r="D297" t="s">
        <v>499</v>
      </c>
      <c r="E297" s="198">
        <v>46361</v>
      </c>
      <c r="F297" t="s">
        <v>46</v>
      </c>
      <c r="G297" t="s">
        <v>33</v>
      </c>
      <c r="H297" s="199">
        <v>0.98333333333333328</v>
      </c>
      <c r="I297" s="200">
        <v>45</v>
      </c>
      <c r="J297" s="200">
        <v>60750</v>
      </c>
      <c r="K297" s="200">
        <v>2025</v>
      </c>
      <c r="L297" s="201">
        <v>200.47499999999999</v>
      </c>
    </row>
    <row r="298" spans="1:12">
      <c r="A298">
        <v>177</v>
      </c>
      <c r="B298" t="s">
        <v>331</v>
      </c>
      <c r="C298">
        <v>5255</v>
      </c>
      <c r="D298" t="s">
        <v>623</v>
      </c>
      <c r="E298" s="198">
        <v>46361</v>
      </c>
      <c r="F298" t="s">
        <v>42</v>
      </c>
      <c r="G298" t="s">
        <v>33</v>
      </c>
      <c r="H298" s="199">
        <v>0.98333333333333328</v>
      </c>
      <c r="I298" s="200">
        <v>132</v>
      </c>
      <c r="J298" s="200">
        <v>380160</v>
      </c>
      <c r="K298" s="200">
        <v>63360</v>
      </c>
      <c r="L298" s="201">
        <v>1254.528</v>
      </c>
    </row>
    <row r="299" spans="1:12">
      <c r="A299">
        <v>177</v>
      </c>
      <c r="B299" t="s">
        <v>603</v>
      </c>
      <c r="C299">
        <v>20867</v>
      </c>
      <c r="D299" t="s">
        <v>219</v>
      </c>
      <c r="E299" s="198">
        <v>46361</v>
      </c>
      <c r="F299" t="s">
        <v>46</v>
      </c>
      <c r="G299" t="s">
        <v>33</v>
      </c>
      <c r="H299" s="199">
        <v>0.98333333333333328</v>
      </c>
      <c r="I299" s="200">
        <v>56</v>
      </c>
      <c r="J299" s="200">
        <v>75600</v>
      </c>
      <c r="K299" s="200">
        <v>2520</v>
      </c>
      <c r="L299" s="201">
        <v>249.48</v>
      </c>
    </row>
    <row r="300" spans="1:12">
      <c r="A300">
        <v>177</v>
      </c>
      <c r="B300" t="s">
        <v>120</v>
      </c>
      <c r="C300">
        <v>20867</v>
      </c>
      <c r="D300" t="s">
        <v>219</v>
      </c>
      <c r="E300" s="198">
        <v>46361</v>
      </c>
      <c r="F300" t="s">
        <v>46</v>
      </c>
      <c r="G300" t="s">
        <v>33</v>
      </c>
      <c r="H300" s="199">
        <v>0.98333333333333328</v>
      </c>
      <c r="I300" s="200">
        <v>56</v>
      </c>
      <c r="J300" s="200">
        <v>75600</v>
      </c>
      <c r="K300" s="200">
        <v>2520</v>
      </c>
      <c r="L300" s="201">
        <v>249.48</v>
      </c>
    </row>
    <row r="301" spans="1:12">
      <c r="A301">
        <v>177</v>
      </c>
      <c r="B301" t="s">
        <v>518</v>
      </c>
      <c r="C301">
        <v>3128</v>
      </c>
      <c r="D301" t="s">
        <v>499</v>
      </c>
      <c r="E301" s="198">
        <v>46361</v>
      </c>
      <c r="F301" t="s">
        <v>46</v>
      </c>
      <c r="G301" t="s">
        <v>33</v>
      </c>
      <c r="H301" s="199">
        <v>0.98333333333333328</v>
      </c>
      <c r="I301" s="200">
        <v>100</v>
      </c>
      <c r="J301" s="200">
        <v>135000</v>
      </c>
      <c r="K301" s="200">
        <v>4500</v>
      </c>
      <c r="L301" s="201">
        <v>445.5</v>
      </c>
    </row>
    <row r="302" spans="1:12">
      <c r="A302">
        <v>177</v>
      </c>
      <c r="B302" t="s">
        <v>694</v>
      </c>
      <c r="C302">
        <v>3787</v>
      </c>
      <c r="D302" t="s">
        <v>583</v>
      </c>
      <c r="E302" s="198">
        <v>46361</v>
      </c>
      <c r="F302" t="s">
        <v>194</v>
      </c>
      <c r="G302" t="s">
        <v>33</v>
      </c>
      <c r="H302" s="199">
        <v>0.98333333333333328</v>
      </c>
      <c r="I302" s="200">
        <v>27</v>
      </c>
      <c r="J302" s="200">
        <v>42120</v>
      </c>
      <c r="K302" s="200">
        <v>7020</v>
      </c>
      <c r="L302" s="201">
        <v>138.99600000000001</v>
      </c>
    </row>
    <row r="303" spans="1:12">
      <c r="A303">
        <v>177</v>
      </c>
      <c r="B303" t="s">
        <v>89</v>
      </c>
      <c r="C303">
        <v>5255</v>
      </c>
      <c r="D303" t="s">
        <v>623</v>
      </c>
      <c r="E303" s="198">
        <v>46361</v>
      </c>
      <c r="F303" t="s">
        <v>42</v>
      </c>
      <c r="G303" t="s">
        <v>33</v>
      </c>
      <c r="H303" s="199">
        <v>0.98333333333333328</v>
      </c>
      <c r="I303" s="200">
        <v>54</v>
      </c>
      <c r="J303" s="200">
        <v>155520</v>
      </c>
      <c r="K303" s="200">
        <v>25920</v>
      </c>
      <c r="L303" s="201">
        <v>513.21600000000001</v>
      </c>
    </row>
    <row r="304" spans="1:12">
      <c r="A304">
        <v>177</v>
      </c>
      <c r="B304" t="s">
        <v>2528</v>
      </c>
      <c r="C304">
        <v>5255</v>
      </c>
      <c r="D304" t="s">
        <v>623</v>
      </c>
      <c r="E304" s="198">
        <v>46361</v>
      </c>
      <c r="F304" t="s">
        <v>42</v>
      </c>
      <c r="G304" t="s">
        <v>33</v>
      </c>
      <c r="H304" s="199">
        <v>0.98333333333333328</v>
      </c>
      <c r="I304" s="200">
        <v>74</v>
      </c>
      <c r="J304" s="200">
        <v>213120</v>
      </c>
      <c r="K304" s="200">
        <v>35520</v>
      </c>
      <c r="L304" s="201">
        <v>703.29600000000005</v>
      </c>
    </row>
    <row r="305" spans="1:12">
      <c r="A305">
        <v>177</v>
      </c>
      <c r="B305" t="s">
        <v>2667</v>
      </c>
      <c r="C305">
        <v>9798</v>
      </c>
      <c r="D305" t="s">
        <v>725</v>
      </c>
      <c r="E305" s="198">
        <v>46361</v>
      </c>
      <c r="F305" t="s">
        <v>194</v>
      </c>
      <c r="G305" t="s">
        <v>33</v>
      </c>
      <c r="H305" s="199">
        <v>0.98333333333333328</v>
      </c>
      <c r="I305" s="200">
        <v>16</v>
      </c>
      <c r="J305" s="200">
        <v>22410</v>
      </c>
      <c r="K305" s="200">
        <v>747</v>
      </c>
      <c r="L305" s="201">
        <v>73.953000000000003</v>
      </c>
    </row>
    <row r="306" spans="1:12">
      <c r="A306">
        <v>178</v>
      </c>
      <c r="B306" t="s">
        <v>437</v>
      </c>
      <c r="C306">
        <v>20867</v>
      </c>
      <c r="D306" t="s">
        <v>219</v>
      </c>
      <c r="E306" s="198">
        <v>46362</v>
      </c>
      <c r="F306" t="s">
        <v>46</v>
      </c>
      <c r="G306" t="s">
        <v>33</v>
      </c>
      <c r="H306" s="199">
        <v>0.98888888888888893</v>
      </c>
      <c r="I306" s="200">
        <v>96</v>
      </c>
      <c r="J306" s="200">
        <v>129600</v>
      </c>
      <c r="K306" s="200">
        <v>4320</v>
      </c>
      <c r="L306" s="201">
        <v>427.68</v>
      </c>
    </row>
    <row r="307" spans="1:12">
      <c r="A307">
        <v>178</v>
      </c>
      <c r="B307" t="s">
        <v>274</v>
      </c>
      <c r="C307">
        <v>20867</v>
      </c>
      <c r="D307" t="s">
        <v>219</v>
      </c>
      <c r="E307" s="198">
        <v>46362</v>
      </c>
      <c r="F307" t="s">
        <v>46</v>
      </c>
      <c r="G307" t="s">
        <v>33</v>
      </c>
      <c r="H307" s="199">
        <v>0.98888888888888893</v>
      </c>
      <c r="I307" s="200">
        <v>96</v>
      </c>
      <c r="J307" s="200">
        <v>129600</v>
      </c>
      <c r="K307" s="200">
        <v>4320</v>
      </c>
      <c r="L307" s="201">
        <v>427.68</v>
      </c>
    </row>
    <row r="308" spans="1:12">
      <c r="A308">
        <v>178</v>
      </c>
      <c r="B308" t="s">
        <v>225</v>
      </c>
      <c r="C308">
        <v>2512</v>
      </c>
      <c r="D308" t="s">
        <v>436</v>
      </c>
      <c r="E308" s="198">
        <v>46362</v>
      </c>
      <c r="F308" t="s">
        <v>46</v>
      </c>
      <c r="G308" t="s">
        <v>33</v>
      </c>
      <c r="H308" s="199">
        <v>0.98888888888888893</v>
      </c>
      <c r="I308" s="200">
        <v>92</v>
      </c>
      <c r="J308" s="200">
        <v>124200</v>
      </c>
      <c r="K308" s="200">
        <v>4140</v>
      </c>
      <c r="L308" s="201">
        <v>409.86</v>
      </c>
    </row>
    <row r="309" spans="1:12">
      <c r="A309">
        <v>178</v>
      </c>
      <c r="B309" t="s">
        <v>228</v>
      </c>
      <c r="C309">
        <v>3751</v>
      </c>
      <c r="D309" t="s">
        <v>574</v>
      </c>
      <c r="E309" s="198">
        <v>46362</v>
      </c>
      <c r="F309" t="s">
        <v>46</v>
      </c>
      <c r="G309" t="s">
        <v>33</v>
      </c>
      <c r="H309" s="199">
        <v>0.98888888888888893</v>
      </c>
      <c r="I309" s="200">
        <v>88</v>
      </c>
      <c r="J309" s="200">
        <v>118800</v>
      </c>
      <c r="K309" s="200">
        <v>3960</v>
      </c>
      <c r="L309" s="201">
        <v>392.04</v>
      </c>
    </row>
    <row r="310" spans="1:12">
      <c r="A310">
        <v>178</v>
      </c>
      <c r="B310" t="s">
        <v>443</v>
      </c>
      <c r="C310">
        <v>3751</v>
      </c>
      <c r="D310" t="s">
        <v>574</v>
      </c>
      <c r="E310" s="198">
        <v>46362</v>
      </c>
      <c r="F310" t="s">
        <v>46</v>
      </c>
      <c r="G310" t="s">
        <v>33</v>
      </c>
      <c r="H310" s="199">
        <v>0.98888888888888893</v>
      </c>
      <c r="I310" s="200">
        <v>88</v>
      </c>
      <c r="J310" s="200">
        <v>118800</v>
      </c>
      <c r="K310" s="200">
        <v>3960</v>
      </c>
      <c r="L310" s="201">
        <v>392.04</v>
      </c>
    </row>
    <row r="311" spans="1:12">
      <c r="A311">
        <v>178</v>
      </c>
      <c r="B311" t="s">
        <v>472</v>
      </c>
      <c r="C311">
        <v>20867</v>
      </c>
      <c r="D311" t="s">
        <v>219</v>
      </c>
      <c r="E311" s="198">
        <v>46362</v>
      </c>
      <c r="F311" t="s">
        <v>46</v>
      </c>
      <c r="G311" t="s">
        <v>33</v>
      </c>
      <c r="H311" s="199">
        <v>0.98888888888888893</v>
      </c>
      <c r="I311" s="200">
        <v>104</v>
      </c>
      <c r="J311" s="200">
        <v>140400</v>
      </c>
      <c r="K311" s="200">
        <v>4680</v>
      </c>
      <c r="L311" s="201">
        <v>463.32</v>
      </c>
    </row>
    <row r="312" spans="1:12">
      <c r="A312">
        <v>178</v>
      </c>
      <c r="B312" t="s">
        <v>288</v>
      </c>
      <c r="C312">
        <v>20867</v>
      </c>
      <c r="D312" t="s">
        <v>219</v>
      </c>
      <c r="E312" s="198">
        <v>46362</v>
      </c>
      <c r="F312" t="s">
        <v>46</v>
      </c>
      <c r="G312" t="s">
        <v>33</v>
      </c>
      <c r="H312" s="199">
        <v>0.98888888888888893</v>
      </c>
      <c r="I312" s="200">
        <v>104</v>
      </c>
      <c r="J312" s="200">
        <v>140400</v>
      </c>
      <c r="K312" s="200">
        <v>4680</v>
      </c>
      <c r="L312" s="201">
        <v>463.32</v>
      </c>
    </row>
    <row r="313" spans="1:12">
      <c r="A313">
        <v>178</v>
      </c>
      <c r="B313" t="s">
        <v>606</v>
      </c>
      <c r="C313">
        <v>20867</v>
      </c>
      <c r="D313" t="s">
        <v>219</v>
      </c>
      <c r="E313" s="198">
        <v>46362</v>
      </c>
      <c r="F313" t="s">
        <v>46</v>
      </c>
      <c r="G313" t="s">
        <v>33</v>
      </c>
      <c r="H313" s="199">
        <v>0.98888888888888893</v>
      </c>
      <c r="I313" s="200">
        <v>104</v>
      </c>
      <c r="J313" s="200">
        <v>140400</v>
      </c>
      <c r="K313" s="200">
        <v>4680</v>
      </c>
      <c r="L313" s="201">
        <v>463.32</v>
      </c>
    </row>
    <row r="314" spans="1:12">
      <c r="A314">
        <v>178</v>
      </c>
      <c r="B314" t="s">
        <v>467</v>
      </c>
      <c r="C314">
        <v>3759</v>
      </c>
      <c r="D314" t="s">
        <v>579</v>
      </c>
      <c r="E314" s="198">
        <v>46362</v>
      </c>
      <c r="F314" t="s">
        <v>46</v>
      </c>
      <c r="G314" t="s">
        <v>33</v>
      </c>
      <c r="H314" s="199">
        <v>0.98888888888888893</v>
      </c>
      <c r="I314" s="200">
        <v>104</v>
      </c>
      <c r="J314" s="200">
        <v>140400</v>
      </c>
      <c r="K314" s="200">
        <v>4680</v>
      </c>
      <c r="L314" s="201">
        <v>463.32</v>
      </c>
    </row>
    <row r="315" spans="1:12">
      <c r="A315">
        <v>178</v>
      </c>
      <c r="B315" t="s">
        <v>79</v>
      </c>
      <c r="C315">
        <v>20867</v>
      </c>
      <c r="D315" t="s">
        <v>219</v>
      </c>
      <c r="E315" s="198">
        <v>46362</v>
      </c>
      <c r="F315" t="s">
        <v>46</v>
      </c>
      <c r="G315" t="s">
        <v>33</v>
      </c>
      <c r="H315" s="199">
        <v>0.98888888888888893</v>
      </c>
      <c r="I315" s="200">
        <v>104</v>
      </c>
      <c r="J315" s="200">
        <v>140400</v>
      </c>
      <c r="K315" s="200">
        <v>4680</v>
      </c>
      <c r="L315" s="201">
        <v>463.32</v>
      </c>
    </row>
    <row r="316" spans="1:12">
      <c r="A316">
        <v>178</v>
      </c>
      <c r="B316" t="s">
        <v>244</v>
      </c>
      <c r="C316">
        <v>9798</v>
      </c>
      <c r="D316" t="s">
        <v>725</v>
      </c>
      <c r="E316" s="198">
        <v>46362</v>
      </c>
      <c r="F316" t="s">
        <v>194</v>
      </c>
      <c r="G316" t="s">
        <v>33</v>
      </c>
      <c r="H316" s="199">
        <v>0.98888888888888893</v>
      </c>
      <c r="I316" s="200">
        <v>112</v>
      </c>
      <c r="J316" s="200">
        <v>151200</v>
      </c>
      <c r="K316" s="200">
        <v>5040</v>
      </c>
      <c r="L316" s="201">
        <v>498.96</v>
      </c>
    </row>
    <row r="317" spans="1:12">
      <c r="A317">
        <v>178</v>
      </c>
      <c r="B317" t="s">
        <v>449</v>
      </c>
      <c r="C317">
        <v>20867</v>
      </c>
      <c r="D317" t="s">
        <v>219</v>
      </c>
      <c r="E317" s="198">
        <v>46362</v>
      </c>
      <c r="F317" t="s">
        <v>46</v>
      </c>
      <c r="G317" t="s">
        <v>33</v>
      </c>
      <c r="H317" s="199">
        <v>0.98888888888888893</v>
      </c>
      <c r="I317" s="200">
        <v>112</v>
      </c>
      <c r="J317" s="200">
        <v>151200</v>
      </c>
      <c r="K317" s="200">
        <v>5040</v>
      </c>
      <c r="L317" s="201">
        <v>498.96</v>
      </c>
    </row>
    <row r="318" spans="1:12">
      <c r="A318">
        <v>178</v>
      </c>
      <c r="B318" t="s">
        <v>507</v>
      </c>
      <c r="C318">
        <v>9798</v>
      </c>
      <c r="D318" t="s">
        <v>725</v>
      </c>
      <c r="E318" s="198">
        <v>46362</v>
      </c>
      <c r="F318" t="s">
        <v>194</v>
      </c>
      <c r="G318" t="s">
        <v>33</v>
      </c>
      <c r="H318" s="199">
        <v>0.98888888888888893</v>
      </c>
      <c r="I318" s="200">
        <v>112</v>
      </c>
      <c r="J318" s="200">
        <v>151200</v>
      </c>
      <c r="K318" s="200">
        <v>5040</v>
      </c>
      <c r="L318" s="201">
        <v>498.96</v>
      </c>
    </row>
    <row r="319" spans="1:12">
      <c r="A319">
        <v>178</v>
      </c>
      <c r="B319" t="s">
        <v>83</v>
      </c>
      <c r="C319">
        <v>2512</v>
      </c>
      <c r="D319" t="s">
        <v>436</v>
      </c>
      <c r="E319" s="198">
        <v>46362</v>
      </c>
      <c r="F319" t="s">
        <v>46</v>
      </c>
      <c r="G319" t="s">
        <v>33</v>
      </c>
      <c r="H319" s="199">
        <v>0.98888888888888893</v>
      </c>
      <c r="I319" s="200">
        <v>10</v>
      </c>
      <c r="J319" s="200">
        <v>13500</v>
      </c>
      <c r="K319" s="200">
        <v>450</v>
      </c>
      <c r="L319" s="201">
        <v>44.55</v>
      </c>
    </row>
    <row r="320" spans="1:12">
      <c r="A320">
        <v>178</v>
      </c>
      <c r="B320" t="s">
        <v>740</v>
      </c>
      <c r="C320">
        <v>2512</v>
      </c>
      <c r="D320" t="s">
        <v>436</v>
      </c>
      <c r="E320" s="198">
        <v>46362</v>
      </c>
      <c r="F320" t="s">
        <v>46</v>
      </c>
      <c r="G320" t="s">
        <v>33</v>
      </c>
      <c r="H320" s="199">
        <v>0.98888888888888893</v>
      </c>
      <c r="I320" s="200">
        <v>96</v>
      </c>
      <c r="J320" s="200">
        <v>129600</v>
      </c>
      <c r="K320" s="200">
        <v>4320</v>
      </c>
      <c r="L320" s="201">
        <v>427.68</v>
      </c>
    </row>
    <row r="321" spans="1:12">
      <c r="A321">
        <v>178</v>
      </c>
      <c r="B321" t="s">
        <v>536</v>
      </c>
      <c r="C321">
        <v>2512</v>
      </c>
      <c r="D321" t="s">
        <v>436</v>
      </c>
      <c r="E321" s="198">
        <v>46362</v>
      </c>
      <c r="F321" t="s">
        <v>46</v>
      </c>
      <c r="G321" t="s">
        <v>33</v>
      </c>
      <c r="H321" s="199">
        <v>0.98888888888888893</v>
      </c>
      <c r="I321" s="200">
        <v>96</v>
      </c>
      <c r="J321" s="200">
        <v>129600</v>
      </c>
      <c r="K321" s="200">
        <v>4320</v>
      </c>
      <c r="L321" s="201">
        <v>427.68</v>
      </c>
    </row>
    <row r="322" spans="1:12">
      <c r="A322">
        <v>178</v>
      </c>
      <c r="B322" t="s">
        <v>504</v>
      </c>
      <c r="C322">
        <v>3128</v>
      </c>
      <c r="D322" t="s">
        <v>499</v>
      </c>
      <c r="E322" s="198">
        <v>46362</v>
      </c>
      <c r="F322" t="s">
        <v>46</v>
      </c>
      <c r="G322" t="s">
        <v>33</v>
      </c>
      <c r="H322" s="199">
        <v>0.98888888888888893</v>
      </c>
      <c r="I322" s="200">
        <v>92</v>
      </c>
      <c r="J322" s="200">
        <v>124200</v>
      </c>
      <c r="K322" s="200">
        <v>4140</v>
      </c>
      <c r="L322" s="201">
        <v>409.86</v>
      </c>
    </row>
    <row r="323" spans="1:12">
      <c r="A323">
        <v>178</v>
      </c>
      <c r="B323" t="s">
        <v>303</v>
      </c>
      <c r="C323">
        <v>3128</v>
      </c>
      <c r="D323" t="s">
        <v>499</v>
      </c>
      <c r="E323" s="198">
        <v>46362</v>
      </c>
      <c r="F323" t="s">
        <v>46</v>
      </c>
      <c r="G323" t="s">
        <v>33</v>
      </c>
      <c r="H323" s="199">
        <v>0.98888888888888893</v>
      </c>
      <c r="I323" s="200">
        <v>100</v>
      </c>
      <c r="J323" s="200">
        <v>135000</v>
      </c>
      <c r="K323" s="200">
        <v>4500</v>
      </c>
      <c r="L323" s="201">
        <v>445.5</v>
      </c>
    </row>
    <row r="324" spans="1:12">
      <c r="A324">
        <v>178</v>
      </c>
      <c r="B324" t="s">
        <v>502</v>
      </c>
      <c r="C324">
        <v>2512</v>
      </c>
      <c r="D324" t="s">
        <v>436</v>
      </c>
      <c r="E324" s="198">
        <v>46362</v>
      </c>
      <c r="F324" t="s">
        <v>46</v>
      </c>
      <c r="G324" t="s">
        <v>33</v>
      </c>
      <c r="H324" s="199">
        <v>0.98888888888888893</v>
      </c>
      <c r="I324" s="200">
        <v>96</v>
      </c>
      <c r="J324" s="200">
        <v>129600</v>
      </c>
      <c r="K324" s="200">
        <v>4320</v>
      </c>
      <c r="L324" s="201">
        <v>427.68</v>
      </c>
    </row>
    <row r="325" spans="1:12">
      <c r="A325">
        <v>178</v>
      </c>
      <c r="B325" t="s">
        <v>279</v>
      </c>
      <c r="C325">
        <v>2512</v>
      </c>
      <c r="D325" t="s">
        <v>436</v>
      </c>
      <c r="E325" s="198">
        <v>46362</v>
      </c>
      <c r="F325" t="s">
        <v>46</v>
      </c>
      <c r="G325" t="s">
        <v>33</v>
      </c>
      <c r="H325" s="199">
        <v>0.98888888888888893</v>
      </c>
      <c r="I325" s="200">
        <v>52</v>
      </c>
      <c r="J325" s="200">
        <v>70200</v>
      </c>
      <c r="K325" s="200">
        <v>2340</v>
      </c>
      <c r="L325" s="201">
        <v>231.66</v>
      </c>
    </row>
    <row r="326" spans="1:12">
      <c r="A326">
        <v>178</v>
      </c>
      <c r="B326" t="s">
        <v>790</v>
      </c>
      <c r="C326">
        <v>2512</v>
      </c>
      <c r="D326" t="s">
        <v>436</v>
      </c>
      <c r="E326" s="198">
        <v>46362</v>
      </c>
      <c r="F326" t="s">
        <v>46</v>
      </c>
      <c r="G326" t="s">
        <v>33</v>
      </c>
      <c r="H326" s="199">
        <v>0.98888888888888893</v>
      </c>
      <c r="I326" s="200">
        <v>16</v>
      </c>
      <c r="J326" s="200">
        <v>21600</v>
      </c>
      <c r="K326" s="200">
        <v>720</v>
      </c>
      <c r="L326" s="201">
        <v>71.28</v>
      </c>
    </row>
    <row r="327" spans="1:12">
      <c r="A327">
        <v>178</v>
      </c>
      <c r="B327" t="s">
        <v>121</v>
      </c>
      <c r="C327">
        <v>3759</v>
      </c>
      <c r="D327" t="s">
        <v>579</v>
      </c>
      <c r="E327" s="198">
        <v>46362</v>
      </c>
      <c r="F327" t="s">
        <v>46</v>
      </c>
      <c r="G327" t="s">
        <v>33</v>
      </c>
      <c r="H327" s="199">
        <v>0.98888888888888893</v>
      </c>
      <c r="I327" s="200">
        <v>104</v>
      </c>
      <c r="J327" s="200">
        <v>140400</v>
      </c>
      <c r="K327" s="200">
        <v>4680</v>
      </c>
      <c r="L327" s="201">
        <v>463.32</v>
      </c>
    </row>
    <row r="328" spans="1:12">
      <c r="A328">
        <v>178</v>
      </c>
      <c r="B328" t="s">
        <v>277</v>
      </c>
      <c r="C328">
        <v>2512</v>
      </c>
      <c r="D328" t="s">
        <v>436</v>
      </c>
      <c r="E328" s="198">
        <v>46362</v>
      </c>
      <c r="F328" t="s">
        <v>46</v>
      </c>
      <c r="G328" t="s">
        <v>33</v>
      </c>
      <c r="H328" s="199">
        <v>0.98888888888888893</v>
      </c>
      <c r="I328" s="200">
        <v>52</v>
      </c>
      <c r="J328" s="200">
        <v>70200</v>
      </c>
      <c r="K328" s="200">
        <v>2340</v>
      </c>
      <c r="L328" s="201">
        <v>231.66</v>
      </c>
    </row>
    <row r="329" spans="1:12">
      <c r="A329">
        <v>178</v>
      </c>
      <c r="B329" t="s">
        <v>302</v>
      </c>
      <c r="C329">
        <v>3128</v>
      </c>
      <c r="D329" t="s">
        <v>499</v>
      </c>
      <c r="E329" s="198">
        <v>46362</v>
      </c>
      <c r="F329" t="s">
        <v>46</v>
      </c>
      <c r="G329" t="s">
        <v>33</v>
      </c>
      <c r="H329" s="199">
        <v>0.98888888888888893</v>
      </c>
      <c r="I329" s="200">
        <v>100</v>
      </c>
      <c r="J329" s="200">
        <v>135000</v>
      </c>
      <c r="K329" s="200">
        <v>4500</v>
      </c>
      <c r="L329" s="201">
        <v>445.5</v>
      </c>
    </row>
    <row r="330" spans="1:12">
      <c r="A330">
        <v>178</v>
      </c>
      <c r="B330" t="s">
        <v>291</v>
      </c>
      <c r="C330">
        <v>20867</v>
      </c>
      <c r="D330" t="s">
        <v>219</v>
      </c>
      <c r="E330" s="198">
        <v>46362</v>
      </c>
      <c r="F330" t="s">
        <v>46</v>
      </c>
      <c r="G330" t="s">
        <v>33</v>
      </c>
      <c r="H330" s="199">
        <v>0.98888888888888893</v>
      </c>
      <c r="I330" s="200">
        <v>104</v>
      </c>
      <c r="J330" s="200">
        <v>140400</v>
      </c>
      <c r="K330" s="200">
        <v>4680</v>
      </c>
      <c r="L330" s="201">
        <v>463.32</v>
      </c>
    </row>
    <row r="331" spans="1:12">
      <c r="A331">
        <v>178</v>
      </c>
      <c r="B331" t="s">
        <v>82</v>
      </c>
      <c r="C331">
        <v>2512</v>
      </c>
      <c r="D331" t="s">
        <v>436</v>
      </c>
      <c r="E331" s="198">
        <v>46362</v>
      </c>
      <c r="F331" t="s">
        <v>46</v>
      </c>
      <c r="G331" t="s">
        <v>33</v>
      </c>
      <c r="H331" s="199">
        <v>0.98888888888888893</v>
      </c>
      <c r="I331" s="200">
        <v>112</v>
      </c>
      <c r="J331" s="200">
        <v>151200</v>
      </c>
      <c r="K331" s="200">
        <v>5040</v>
      </c>
      <c r="L331" s="201">
        <v>498.96</v>
      </c>
    </row>
    <row r="332" spans="1:12">
      <c r="A332">
        <v>178</v>
      </c>
      <c r="B332" t="s">
        <v>2500</v>
      </c>
      <c r="C332">
        <v>22613</v>
      </c>
      <c r="D332" t="s">
        <v>404</v>
      </c>
      <c r="E332" s="198">
        <v>46362</v>
      </c>
      <c r="F332" t="s">
        <v>46</v>
      </c>
      <c r="G332" t="s">
        <v>33</v>
      </c>
      <c r="H332" s="199">
        <v>0.98888888888888893</v>
      </c>
      <c r="I332" s="200">
        <v>96</v>
      </c>
      <c r="J332" s="200">
        <v>129600</v>
      </c>
      <c r="K332" s="200">
        <v>4320</v>
      </c>
      <c r="L332" s="201">
        <v>427.68</v>
      </c>
    </row>
    <row r="333" spans="1:12">
      <c r="A333">
        <v>178</v>
      </c>
      <c r="B333" t="s">
        <v>2585</v>
      </c>
      <c r="C333">
        <v>3128</v>
      </c>
      <c r="D333" t="s">
        <v>499</v>
      </c>
      <c r="E333" s="198">
        <v>46362</v>
      </c>
      <c r="F333" t="s">
        <v>46</v>
      </c>
      <c r="G333" t="s">
        <v>33</v>
      </c>
      <c r="H333" s="199">
        <v>0.98888888888888893</v>
      </c>
      <c r="I333" s="200">
        <v>38</v>
      </c>
      <c r="J333" s="200">
        <v>51300</v>
      </c>
      <c r="K333" s="200">
        <v>1710</v>
      </c>
      <c r="L333" s="201">
        <v>169.29</v>
      </c>
    </row>
    <row r="334" spans="1:12">
      <c r="A334">
        <v>178</v>
      </c>
      <c r="B334" t="s">
        <v>2586</v>
      </c>
      <c r="C334">
        <v>3128</v>
      </c>
      <c r="D334" t="s">
        <v>499</v>
      </c>
      <c r="E334" s="198">
        <v>46362</v>
      </c>
      <c r="F334" t="s">
        <v>46</v>
      </c>
      <c r="G334" t="s">
        <v>33</v>
      </c>
      <c r="H334" s="199">
        <v>0.98888888888888893</v>
      </c>
      <c r="I334" s="200">
        <v>40</v>
      </c>
      <c r="J334" s="200">
        <v>54000</v>
      </c>
      <c r="K334" s="200">
        <v>1800</v>
      </c>
      <c r="L334" s="201">
        <v>178.2</v>
      </c>
    </row>
    <row r="335" spans="1:12">
      <c r="A335">
        <v>178</v>
      </c>
      <c r="B335" t="s">
        <v>2592</v>
      </c>
      <c r="C335">
        <v>3128</v>
      </c>
      <c r="D335" t="s">
        <v>499</v>
      </c>
      <c r="E335" s="198">
        <v>46362</v>
      </c>
      <c r="F335" t="s">
        <v>46</v>
      </c>
      <c r="G335" t="s">
        <v>33</v>
      </c>
      <c r="H335" s="199">
        <v>0.98888888888888893</v>
      </c>
      <c r="I335" s="200">
        <v>42</v>
      </c>
      <c r="J335" s="200">
        <v>56700</v>
      </c>
      <c r="K335" s="200">
        <v>1890</v>
      </c>
      <c r="L335" s="201">
        <v>187.11</v>
      </c>
    </row>
    <row r="336" spans="1:12">
      <c r="A336">
        <v>178</v>
      </c>
      <c r="B336" t="s">
        <v>2593</v>
      </c>
      <c r="C336">
        <v>3128</v>
      </c>
      <c r="D336" t="s">
        <v>499</v>
      </c>
      <c r="E336" s="198">
        <v>46362</v>
      </c>
      <c r="F336" t="s">
        <v>46</v>
      </c>
      <c r="G336" t="s">
        <v>33</v>
      </c>
      <c r="H336" s="199">
        <v>0.98888888888888893</v>
      </c>
      <c r="I336" s="200">
        <v>42</v>
      </c>
      <c r="J336" s="200">
        <v>56700</v>
      </c>
      <c r="K336" s="200">
        <v>1890</v>
      </c>
      <c r="L336" s="201">
        <v>187.11</v>
      </c>
    </row>
    <row r="337" spans="1:12">
      <c r="A337">
        <v>178</v>
      </c>
      <c r="B337" t="s">
        <v>2610</v>
      </c>
      <c r="C337">
        <v>3128</v>
      </c>
      <c r="D337" t="s">
        <v>499</v>
      </c>
      <c r="E337" s="198">
        <v>46362</v>
      </c>
      <c r="F337" t="s">
        <v>46</v>
      </c>
      <c r="G337" t="s">
        <v>33</v>
      </c>
      <c r="H337" s="199">
        <v>0.98888888888888893</v>
      </c>
      <c r="I337" s="200">
        <v>42</v>
      </c>
      <c r="J337" s="200">
        <v>56700</v>
      </c>
      <c r="K337" s="200">
        <v>1890</v>
      </c>
      <c r="L337" s="201">
        <v>187.11</v>
      </c>
    </row>
    <row r="338" spans="1:12">
      <c r="A338">
        <v>178</v>
      </c>
      <c r="B338" t="s">
        <v>2611</v>
      </c>
      <c r="C338">
        <v>3128</v>
      </c>
      <c r="D338" t="s">
        <v>499</v>
      </c>
      <c r="E338" s="198">
        <v>46362</v>
      </c>
      <c r="F338" t="s">
        <v>46</v>
      </c>
      <c r="G338" t="s">
        <v>33</v>
      </c>
      <c r="H338" s="199">
        <v>0.98888888888888893</v>
      </c>
      <c r="I338" s="200">
        <v>42</v>
      </c>
      <c r="J338" s="200">
        <v>56700</v>
      </c>
      <c r="K338" s="200">
        <v>1890</v>
      </c>
      <c r="L338" s="201">
        <v>187.11</v>
      </c>
    </row>
    <row r="339" spans="1:12">
      <c r="A339">
        <v>178</v>
      </c>
      <c r="B339" t="s">
        <v>2616</v>
      </c>
      <c r="C339">
        <v>3128</v>
      </c>
      <c r="D339" t="s">
        <v>499</v>
      </c>
      <c r="E339" s="198">
        <v>46362</v>
      </c>
      <c r="F339" t="s">
        <v>46</v>
      </c>
      <c r="G339" t="s">
        <v>33</v>
      </c>
      <c r="H339" s="199">
        <v>0.98888888888888893</v>
      </c>
      <c r="I339" s="200">
        <v>2</v>
      </c>
      <c r="J339" s="200">
        <v>2700</v>
      </c>
      <c r="K339" s="200">
        <v>90</v>
      </c>
      <c r="L339" s="201">
        <v>8.91</v>
      </c>
    </row>
    <row r="340" spans="1:12">
      <c r="A340">
        <v>178</v>
      </c>
      <c r="B340" t="s">
        <v>2618</v>
      </c>
      <c r="C340">
        <v>3128</v>
      </c>
      <c r="D340" t="s">
        <v>499</v>
      </c>
      <c r="E340" s="198">
        <v>46362</v>
      </c>
      <c r="F340" t="s">
        <v>46</v>
      </c>
      <c r="G340" t="s">
        <v>33</v>
      </c>
      <c r="H340" s="199">
        <v>0.98888888888888893</v>
      </c>
      <c r="I340" s="200">
        <v>22</v>
      </c>
      <c r="J340" s="200">
        <v>29700</v>
      </c>
      <c r="K340" s="200">
        <v>990</v>
      </c>
      <c r="L340" s="201">
        <v>98.01</v>
      </c>
    </row>
    <row r="341" spans="1:12">
      <c r="A341">
        <v>178</v>
      </c>
      <c r="B341" t="s">
        <v>2619</v>
      </c>
      <c r="C341">
        <v>3128</v>
      </c>
      <c r="D341" t="s">
        <v>499</v>
      </c>
      <c r="E341" s="198">
        <v>46362</v>
      </c>
      <c r="F341" t="s">
        <v>46</v>
      </c>
      <c r="G341" t="s">
        <v>33</v>
      </c>
      <c r="H341" s="199">
        <v>0.98888888888888893</v>
      </c>
      <c r="I341" s="200">
        <v>22</v>
      </c>
      <c r="J341" s="200">
        <v>29700</v>
      </c>
      <c r="K341" s="200">
        <v>990</v>
      </c>
      <c r="L341" s="201">
        <v>98.01</v>
      </c>
    </row>
    <row r="342" spans="1:12">
      <c r="A342">
        <v>179</v>
      </c>
      <c r="B342" t="s">
        <v>471</v>
      </c>
      <c r="C342">
        <v>2512</v>
      </c>
      <c r="D342" t="s">
        <v>436</v>
      </c>
      <c r="E342" s="198">
        <v>46363</v>
      </c>
      <c r="F342" t="s">
        <v>46</v>
      </c>
      <c r="G342" t="s">
        <v>33</v>
      </c>
      <c r="H342" s="199">
        <v>0.99444444444444446</v>
      </c>
      <c r="I342" s="200">
        <v>92</v>
      </c>
      <c r="J342" s="200">
        <v>124200</v>
      </c>
      <c r="K342" s="200">
        <v>4140</v>
      </c>
      <c r="L342" s="201">
        <v>409.86</v>
      </c>
    </row>
    <row r="343" spans="1:12">
      <c r="A343">
        <v>179</v>
      </c>
      <c r="B343" t="s">
        <v>230</v>
      </c>
      <c r="C343">
        <v>3787</v>
      </c>
      <c r="D343" t="s">
        <v>583</v>
      </c>
      <c r="E343" s="198">
        <v>46363</v>
      </c>
      <c r="F343" t="s">
        <v>194</v>
      </c>
      <c r="G343" t="s">
        <v>33</v>
      </c>
      <c r="H343" s="199">
        <v>0.99444444444444446</v>
      </c>
      <c r="I343" s="200">
        <v>88</v>
      </c>
      <c r="J343" s="200">
        <v>137280</v>
      </c>
      <c r="K343" s="200">
        <v>22880</v>
      </c>
      <c r="L343" s="201">
        <v>453.024</v>
      </c>
    </row>
    <row r="344" spans="1:12">
      <c r="A344">
        <v>179</v>
      </c>
      <c r="B344" t="s">
        <v>241</v>
      </c>
      <c r="C344">
        <v>3751</v>
      </c>
      <c r="D344" t="s">
        <v>574</v>
      </c>
      <c r="E344" s="198">
        <v>46363</v>
      </c>
      <c r="F344" t="s">
        <v>46</v>
      </c>
      <c r="G344" t="s">
        <v>33</v>
      </c>
      <c r="H344" s="199">
        <v>0.99444444444444446</v>
      </c>
      <c r="I344" s="200">
        <v>104</v>
      </c>
      <c r="J344" s="200">
        <v>140400</v>
      </c>
      <c r="K344" s="200">
        <v>4680</v>
      </c>
      <c r="L344" s="201">
        <v>463.32</v>
      </c>
    </row>
    <row r="345" spans="1:12">
      <c r="A345">
        <v>179</v>
      </c>
      <c r="B345" t="s">
        <v>289</v>
      </c>
      <c r="C345">
        <v>3751</v>
      </c>
      <c r="D345" t="s">
        <v>574</v>
      </c>
      <c r="E345" s="198">
        <v>46363</v>
      </c>
      <c r="F345" t="s">
        <v>46</v>
      </c>
      <c r="G345" t="s">
        <v>33</v>
      </c>
      <c r="H345" s="199">
        <v>0.99444444444444446</v>
      </c>
      <c r="I345" s="200">
        <v>26</v>
      </c>
      <c r="J345" s="200">
        <v>35100</v>
      </c>
      <c r="K345" s="200">
        <v>1170</v>
      </c>
      <c r="L345" s="201">
        <v>115.83</v>
      </c>
    </row>
    <row r="346" spans="1:12">
      <c r="A346">
        <v>179</v>
      </c>
      <c r="B346" t="s">
        <v>475</v>
      </c>
      <c r="C346">
        <v>9798</v>
      </c>
      <c r="D346" t="s">
        <v>725</v>
      </c>
      <c r="E346" s="198">
        <v>46363</v>
      </c>
      <c r="F346" t="s">
        <v>194</v>
      </c>
      <c r="G346" t="s">
        <v>33</v>
      </c>
      <c r="H346" s="199">
        <v>0.99444444444444446</v>
      </c>
      <c r="I346" s="200">
        <v>112</v>
      </c>
      <c r="J346" s="200">
        <v>151200</v>
      </c>
      <c r="K346" s="200">
        <v>5040</v>
      </c>
      <c r="L346" s="201">
        <v>498.96</v>
      </c>
    </row>
    <row r="347" spans="1:12">
      <c r="A347">
        <v>179</v>
      </c>
      <c r="B347" t="s">
        <v>478</v>
      </c>
      <c r="C347">
        <v>9798</v>
      </c>
      <c r="D347" t="s">
        <v>725</v>
      </c>
      <c r="E347" s="198">
        <v>46363</v>
      </c>
      <c r="F347" t="s">
        <v>194</v>
      </c>
      <c r="G347" t="s">
        <v>33</v>
      </c>
      <c r="H347" s="199">
        <v>0.99444444444444446</v>
      </c>
      <c r="I347" s="200">
        <v>112</v>
      </c>
      <c r="J347" s="200">
        <v>151200</v>
      </c>
      <c r="K347" s="200">
        <v>5040</v>
      </c>
      <c r="L347" s="201">
        <v>498.96</v>
      </c>
    </row>
    <row r="348" spans="1:12">
      <c r="A348">
        <v>179</v>
      </c>
      <c r="B348" t="s">
        <v>407</v>
      </c>
      <c r="C348">
        <v>9798</v>
      </c>
      <c r="D348" t="s">
        <v>725</v>
      </c>
      <c r="E348" s="198">
        <v>46363</v>
      </c>
      <c r="F348" t="s">
        <v>194</v>
      </c>
      <c r="G348" t="s">
        <v>33</v>
      </c>
      <c r="H348" s="199">
        <v>0.99444444444444446</v>
      </c>
      <c r="I348" s="200">
        <v>112</v>
      </c>
      <c r="J348" s="200">
        <v>151200</v>
      </c>
      <c r="K348" s="200">
        <v>5040</v>
      </c>
      <c r="L348" s="201">
        <v>498.96</v>
      </c>
    </row>
    <row r="349" spans="1:12">
      <c r="A349">
        <v>179</v>
      </c>
      <c r="B349" t="s">
        <v>508</v>
      </c>
      <c r="C349">
        <v>9798</v>
      </c>
      <c r="D349" t="s">
        <v>725</v>
      </c>
      <c r="E349" s="198">
        <v>46363</v>
      </c>
      <c r="F349" t="s">
        <v>194</v>
      </c>
      <c r="G349" t="s">
        <v>33</v>
      </c>
      <c r="H349" s="199">
        <v>0.99444444444444446</v>
      </c>
      <c r="I349" s="200">
        <v>112</v>
      </c>
      <c r="J349" s="200">
        <v>151200</v>
      </c>
      <c r="K349" s="200">
        <v>5040</v>
      </c>
      <c r="L349" s="201">
        <v>498.96</v>
      </c>
    </row>
    <row r="350" spans="1:12">
      <c r="A350">
        <v>179</v>
      </c>
      <c r="B350" t="s">
        <v>400</v>
      </c>
      <c r="C350">
        <v>22613</v>
      </c>
      <c r="D350" t="s">
        <v>404</v>
      </c>
      <c r="E350" s="198">
        <v>46363</v>
      </c>
      <c r="F350" t="s">
        <v>46</v>
      </c>
      <c r="G350" t="s">
        <v>33</v>
      </c>
      <c r="H350" s="199">
        <v>0.99444444444444446</v>
      </c>
      <c r="I350" s="200">
        <v>112</v>
      </c>
      <c r="J350" s="200">
        <v>151200</v>
      </c>
      <c r="K350" s="200">
        <v>5040</v>
      </c>
      <c r="L350" s="201">
        <v>498.96</v>
      </c>
    </row>
    <row r="351" spans="1:12">
      <c r="A351">
        <v>179</v>
      </c>
      <c r="B351" t="s">
        <v>732</v>
      </c>
      <c r="C351">
        <v>3128</v>
      </c>
      <c r="D351" t="s">
        <v>499</v>
      </c>
      <c r="E351" s="198">
        <v>46363</v>
      </c>
      <c r="F351" t="s">
        <v>46</v>
      </c>
      <c r="G351" t="s">
        <v>33</v>
      </c>
      <c r="H351" s="199">
        <v>0.99444444444444446</v>
      </c>
      <c r="I351" s="200">
        <v>108</v>
      </c>
      <c r="J351" s="200">
        <v>145800</v>
      </c>
      <c r="K351" s="200">
        <v>4860</v>
      </c>
      <c r="L351" s="201">
        <v>481.14</v>
      </c>
    </row>
    <row r="352" spans="1:12">
      <c r="A352">
        <v>179</v>
      </c>
      <c r="B352" t="s">
        <v>298</v>
      </c>
      <c r="C352">
        <v>2512</v>
      </c>
      <c r="D352" t="s">
        <v>436</v>
      </c>
      <c r="E352" s="198">
        <v>46363</v>
      </c>
      <c r="F352" t="s">
        <v>46</v>
      </c>
      <c r="G352" t="s">
        <v>33</v>
      </c>
      <c r="H352" s="199">
        <v>0.99444444444444446</v>
      </c>
      <c r="I352" s="200">
        <v>96</v>
      </c>
      <c r="J352" s="200">
        <v>129600</v>
      </c>
      <c r="K352" s="200">
        <v>4320</v>
      </c>
      <c r="L352" s="201">
        <v>427.68</v>
      </c>
    </row>
    <row r="353" spans="1:12">
      <c r="A353">
        <v>179</v>
      </c>
      <c r="B353" t="s">
        <v>738</v>
      </c>
      <c r="C353">
        <v>2512</v>
      </c>
      <c r="D353" t="s">
        <v>436</v>
      </c>
      <c r="E353" s="198">
        <v>46363</v>
      </c>
      <c r="F353" t="s">
        <v>46</v>
      </c>
      <c r="G353" t="s">
        <v>33</v>
      </c>
      <c r="H353" s="199">
        <v>0.99444444444444446</v>
      </c>
      <c r="I353" s="200">
        <v>96</v>
      </c>
      <c r="J353" s="200">
        <v>129600</v>
      </c>
      <c r="K353" s="200">
        <v>4320</v>
      </c>
      <c r="L353" s="201">
        <v>427.68</v>
      </c>
    </row>
    <row r="354" spans="1:12">
      <c r="A354">
        <v>179</v>
      </c>
      <c r="B354" t="s">
        <v>741</v>
      </c>
      <c r="C354">
        <v>22613</v>
      </c>
      <c r="D354" t="s">
        <v>404</v>
      </c>
      <c r="E354" s="198">
        <v>46363</v>
      </c>
      <c r="F354" t="s">
        <v>46</v>
      </c>
      <c r="G354" t="s">
        <v>33</v>
      </c>
      <c r="H354" s="199">
        <v>0.99444444444444446</v>
      </c>
      <c r="I354" s="200">
        <v>96</v>
      </c>
      <c r="J354" s="200">
        <v>129600</v>
      </c>
      <c r="K354" s="200">
        <v>4320</v>
      </c>
      <c r="L354" s="201">
        <v>427.68</v>
      </c>
    </row>
    <row r="355" spans="1:12">
      <c r="A355">
        <v>179</v>
      </c>
      <c r="B355" t="s">
        <v>537</v>
      </c>
      <c r="C355">
        <v>22613</v>
      </c>
      <c r="D355" t="s">
        <v>404</v>
      </c>
      <c r="E355" s="198">
        <v>46363</v>
      </c>
      <c r="F355" t="s">
        <v>46</v>
      </c>
      <c r="G355" t="s">
        <v>33</v>
      </c>
      <c r="H355" s="199">
        <v>0.99444444444444446</v>
      </c>
      <c r="I355" s="200">
        <v>96</v>
      </c>
      <c r="J355" s="200">
        <v>129600</v>
      </c>
      <c r="K355" s="200">
        <v>4320</v>
      </c>
      <c r="L355" s="201">
        <v>427.68</v>
      </c>
    </row>
    <row r="356" spans="1:12">
      <c r="A356">
        <v>179</v>
      </c>
      <c r="B356" t="s">
        <v>512</v>
      </c>
      <c r="C356">
        <v>22613</v>
      </c>
      <c r="D356" t="s">
        <v>404</v>
      </c>
      <c r="E356" s="198">
        <v>46363</v>
      </c>
      <c r="F356" t="s">
        <v>46</v>
      </c>
      <c r="G356" t="s">
        <v>33</v>
      </c>
      <c r="H356" s="199">
        <v>0.99444444444444446</v>
      </c>
      <c r="I356" s="200">
        <v>96</v>
      </c>
      <c r="J356" s="200">
        <v>129600</v>
      </c>
      <c r="K356" s="200">
        <v>4320</v>
      </c>
      <c r="L356" s="201">
        <v>427.68</v>
      </c>
    </row>
    <row r="357" spans="1:12">
      <c r="A357">
        <v>179</v>
      </c>
      <c r="B357" t="s">
        <v>745</v>
      </c>
      <c r="C357">
        <v>3128</v>
      </c>
      <c r="D357" t="s">
        <v>499</v>
      </c>
      <c r="E357" s="198">
        <v>46363</v>
      </c>
      <c r="F357" t="s">
        <v>46</v>
      </c>
      <c r="G357" t="s">
        <v>33</v>
      </c>
      <c r="H357" s="199">
        <v>0.99444444444444446</v>
      </c>
      <c r="I357" s="200">
        <v>84</v>
      </c>
      <c r="J357" s="200">
        <v>113400</v>
      </c>
      <c r="K357" s="200">
        <v>3780</v>
      </c>
      <c r="L357" s="201">
        <v>374.22</v>
      </c>
    </row>
    <row r="358" spans="1:12">
      <c r="A358">
        <v>179</v>
      </c>
      <c r="B358" t="s">
        <v>746</v>
      </c>
      <c r="C358">
        <v>3128</v>
      </c>
      <c r="D358" t="s">
        <v>499</v>
      </c>
      <c r="E358" s="198">
        <v>46363</v>
      </c>
      <c r="F358" t="s">
        <v>46</v>
      </c>
      <c r="G358" t="s">
        <v>33</v>
      </c>
      <c r="H358" s="199">
        <v>0.99444444444444446</v>
      </c>
      <c r="I358" s="200">
        <v>84</v>
      </c>
      <c r="J358" s="200">
        <v>113400</v>
      </c>
      <c r="K358" s="200">
        <v>3780</v>
      </c>
      <c r="L358" s="201">
        <v>374.22</v>
      </c>
    </row>
    <row r="359" spans="1:12">
      <c r="A359">
        <v>179</v>
      </c>
      <c r="B359" t="s">
        <v>747</v>
      </c>
      <c r="C359">
        <v>3128</v>
      </c>
      <c r="D359" t="s">
        <v>499</v>
      </c>
      <c r="E359" s="198">
        <v>46363</v>
      </c>
      <c r="F359" t="s">
        <v>46</v>
      </c>
      <c r="G359" t="s">
        <v>33</v>
      </c>
      <c r="H359" s="199">
        <v>0.99444444444444446</v>
      </c>
      <c r="I359" s="200">
        <v>84</v>
      </c>
      <c r="J359" s="200">
        <v>113400</v>
      </c>
      <c r="K359" s="200">
        <v>3780</v>
      </c>
      <c r="L359" s="201">
        <v>374.22</v>
      </c>
    </row>
    <row r="360" spans="1:12">
      <c r="A360">
        <v>179</v>
      </c>
      <c r="B360" t="s">
        <v>748</v>
      </c>
      <c r="C360">
        <v>3128</v>
      </c>
      <c r="D360" t="s">
        <v>499</v>
      </c>
      <c r="E360" s="198">
        <v>46363</v>
      </c>
      <c r="F360" t="s">
        <v>46</v>
      </c>
      <c r="G360" t="s">
        <v>33</v>
      </c>
      <c r="H360" s="199">
        <v>0.99444444444444446</v>
      </c>
      <c r="I360" s="200">
        <v>84</v>
      </c>
      <c r="J360" s="200">
        <v>113400</v>
      </c>
      <c r="K360" s="200">
        <v>3780</v>
      </c>
      <c r="L360" s="201">
        <v>374.22</v>
      </c>
    </row>
    <row r="361" spans="1:12">
      <c r="A361">
        <v>179</v>
      </c>
      <c r="B361" t="s">
        <v>540</v>
      </c>
      <c r="C361">
        <v>3128</v>
      </c>
      <c r="D361" t="s">
        <v>499</v>
      </c>
      <c r="E361" s="198">
        <v>46363</v>
      </c>
      <c r="F361" t="s">
        <v>46</v>
      </c>
      <c r="G361" t="s">
        <v>33</v>
      </c>
      <c r="H361" s="199">
        <v>0.99444444444444446</v>
      </c>
      <c r="I361" s="200">
        <v>100</v>
      </c>
      <c r="J361" s="200">
        <v>135000</v>
      </c>
      <c r="K361" s="200">
        <v>4500</v>
      </c>
      <c r="L361" s="201">
        <v>445.5</v>
      </c>
    </row>
    <row r="362" spans="1:12">
      <c r="A362">
        <v>179</v>
      </c>
      <c r="B362" t="s">
        <v>516</v>
      </c>
      <c r="C362">
        <v>3128</v>
      </c>
      <c r="D362" t="s">
        <v>499</v>
      </c>
      <c r="E362" s="198">
        <v>46363</v>
      </c>
      <c r="F362" t="s">
        <v>46</v>
      </c>
      <c r="G362" t="s">
        <v>33</v>
      </c>
      <c r="H362" s="199">
        <v>0.99444444444444446</v>
      </c>
      <c r="I362" s="200">
        <v>100</v>
      </c>
      <c r="J362" s="200">
        <v>135000</v>
      </c>
      <c r="K362" s="200">
        <v>4500</v>
      </c>
      <c r="L362" s="201">
        <v>445.5</v>
      </c>
    </row>
    <row r="363" spans="1:12">
      <c r="A363">
        <v>179</v>
      </c>
      <c r="B363" t="s">
        <v>517</v>
      </c>
      <c r="C363">
        <v>3128</v>
      </c>
      <c r="D363" t="s">
        <v>499</v>
      </c>
      <c r="E363" s="198">
        <v>46363</v>
      </c>
      <c r="F363" t="s">
        <v>46</v>
      </c>
      <c r="G363" t="s">
        <v>33</v>
      </c>
      <c r="H363" s="199">
        <v>0.99444444444444446</v>
      </c>
      <c r="I363" s="200">
        <v>100</v>
      </c>
      <c r="J363" s="200">
        <v>135000</v>
      </c>
      <c r="K363" s="200">
        <v>4500</v>
      </c>
      <c r="L363" s="201">
        <v>445.5</v>
      </c>
    </row>
    <row r="364" spans="1:12">
      <c r="A364">
        <v>179</v>
      </c>
      <c r="B364" t="s">
        <v>519</v>
      </c>
      <c r="C364">
        <v>3128</v>
      </c>
      <c r="D364" t="s">
        <v>499</v>
      </c>
      <c r="E364" s="198">
        <v>46363</v>
      </c>
      <c r="F364" t="s">
        <v>46</v>
      </c>
      <c r="G364" t="s">
        <v>33</v>
      </c>
      <c r="H364" s="199">
        <v>0.99444444444444446</v>
      </c>
      <c r="I364" s="200">
        <v>96</v>
      </c>
      <c r="J364" s="200">
        <v>129600</v>
      </c>
      <c r="K364" s="200">
        <v>4320</v>
      </c>
      <c r="L364" s="201">
        <v>427.68</v>
      </c>
    </row>
    <row r="365" spans="1:12">
      <c r="A365">
        <v>179</v>
      </c>
      <c r="B365" t="s">
        <v>520</v>
      </c>
      <c r="C365">
        <v>3128</v>
      </c>
      <c r="D365" t="s">
        <v>499</v>
      </c>
      <c r="E365" s="198">
        <v>46363</v>
      </c>
      <c r="F365" t="s">
        <v>46</v>
      </c>
      <c r="G365" t="s">
        <v>33</v>
      </c>
      <c r="H365" s="199">
        <v>0.99444444444444446</v>
      </c>
      <c r="I365" s="200">
        <v>100</v>
      </c>
      <c r="J365" s="200">
        <v>135000</v>
      </c>
      <c r="K365" s="200">
        <v>4500</v>
      </c>
      <c r="L365" s="201">
        <v>445.5</v>
      </c>
    </row>
    <row r="366" spans="1:12">
      <c r="A366">
        <v>179</v>
      </c>
      <c r="B366" t="s">
        <v>521</v>
      </c>
      <c r="C366">
        <v>3128</v>
      </c>
      <c r="D366" t="s">
        <v>499</v>
      </c>
      <c r="E366" s="198">
        <v>46363</v>
      </c>
      <c r="F366" t="s">
        <v>46</v>
      </c>
      <c r="G366" t="s">
        <v>33</v>
      </c>
      <c r="H366" s="199">
        <v>0.99444444444444446</v>
      </c>
      <c r="I366" s="200">
        <v>100</v>
      </c>
      <c r="J366" s="200">
        <v>135000</v>
      </c>
      <c r="K366" s="200">
        <v>4500</v>
      </c>
      <c r="L366" s="201">
        <v>445.5</v>
      </c>
    </row>
    <row r="367" spans="1:12">
      <c r="A367">
        <v>179</v>
      </c>
      <c r="B367" t="s">
        <v>482</v>
      </c>
      <c r="C367">
        <v>3128</v>
      </c>
      <c r="D367" t="s">
        <v>499</v>
      </c>
      <c r="E367" s="198">
        <v>46363</v>
      </c>
      <c r="F367" t="s">
        <v>46</v>
      </c>
      <c r="G367" t="s">
        <v>33</v>
      </c>
      <c r="H367" s="199">
        <v>0.99444444444444446</v>
      </c>
      <c r="I367" s="200">
        <v>100</v>
      </c>
      <c r="J367" s="200">
        <v>135000</v>
      </c>
      <c r="K367" s="200">
        <v>4500</v>
      </c>
      <c r="L367" s="201">
        <v>445.5</v>
      </c>
    </row>
    <row r="368" spans="1:12">
      <c r="A368">
        <v>179</v>
      </c>
      <c r="B368" t="s">
        <v>522</v>
      </c>
      <c r="C368">
        <v>3128</v>
      </c>
      <c r="D368" t="s">
        <v>499</v>
      </c>
      <c r="E368" s="198">
        <v>46363</v>
      </c>
      <c r="F368" t="s">
        <v>46</v>
      </c>
      <c r="G368" t="s">
        <v>33</v>
      </c>
      <c r="H368" s="199">
        <v>0.99444444444444446</v>
      </c>
      <c r="I368" s="200">
        <v>100</v>
      </c>
      <c r="J368" s="200">
        <v>135000</v>
      </c>
      <c r="K368" s="200">
        <v>4500</v>
      </c>
      <c r="L368" s="201">
        <v>445.5</v>
      </c>
    </row>
    <row r="369" spans="1:12">
      <c r="A369">
        <v>179</v>
      </c>
      <c r="B369" t="s">
        <v>523</v>
      </c>
      <c r="C369">
        <v>3128</v>
      </c>
      <c r="D369" t="s">
        <v>499</v>
      </c>
      <c r="E369" s="198">
        <v>46363</v>
      </c>
      <c r="F369" t="s">
        <v>46</v>
      </c>
      <c r="G369" t="s">
        <v>33</v>
      </c>
      <c r="H369" s="199">
        <v>0.99444444444444446</v>
      </c>
      <c r="I369" s="200">
        <v>100</v>
      </c>
      <c r="J369" s="200">
        <v>135000</v>
      </c>
      <c r="K369" s="200">
        <v>4500</v>
      </c>
      <c r="L369" s="201">
        <v>445.5</v>
      </c>
    </row>
    <row r="370" spans="1:12">
      <c r="A370">
        <v>179</v>
      </c>
      <c r="B370" t="s">
        <v>306</v>
      </c>
      <c r="C370">
        <v>3128</v>
      </c>
      <c r="D370" t="s">
        <v>499</v>
      </c>
      <c r="E370" s="198">
        <v>46363</v>
      </c>
      <c r="F370" t="s">
        <v>46</v>
      </c>
      <c r="G370" t="s">
        <v>33</v>
      </c>
      <c r="H370" s="199">
        <v>0.99444444444444446</v>
      </c>
      <c r="I370" s="200">
        <v>100</v>
      </c>
      <c r="J370" s="200">
        <v>135000</v>
      </c>
      <c r="K370" s="200">
        <v>4500</v>
      </c>
      <c r="L370" s="201">
        <v>445.5</v>
      </c>
    </row>
    <row r="371" spans="1:12">
      <c r="A371">
        <v>179</v>
      </c>
      <c r="B371" t="s">
        <v>307</v>
      </c>
      <c r="C371">
        <v>3128</v>
      </c>
      <c r="D371" t="s">
        <v>499</v>
      </c>
      <c r="E371" s="198">
        <v>46363</v>
      </c>
      <c r="F371" t="s">
        <v>46</v>
      </c>
      <c r="G371" t="s">
        <v>33</v>
      </c>
      <c r="H371" s="199">
        <v>0.99444444444444446</v>
      </c>
      <c r="I371" s="200">
        <v>100</v>
      </c>
      <c r="J371" s="200">
        <v>135000</v>
      </c>
      <c r="K371" s="200">
        <v>4500</v>
      </c>
      <c r="L371" s="201">
        <v>445.5</v>
      </c>
    </row>
    <row r="372" spans="1:12">
      <c r="A372">
        <v>179</v>
      </c>
      <c r="B372" t="s">
        <v>308</v>
      </c>
      <c r="C372">
        <v>3128</v>
      </c>
      <c r="D372" t="s">
        <v>499</v>
      </c>
      <c r="E372" s="198">
        <v>46363</v>
      </c>
      <c r="F372" t="s">
        <v>46</v>
      </c>
      <c r="G372" t="s">
        <v>33</v>
      </c>
      <c r="H372" s="199">
        <v>0.99444444444444446</v>
      </c>
      <c r="I372" s="200">
        <v>100</v>
      </c>
      <c r="J372" s="200">
        <v>135000</v>
      </c>
      <c r="K372" s="200">
        <v>4500</v>
      </c>
      <c r="L372" s="201">
        <v>445.5</v>
      </c>
    </row>
    <row r="373" spans="1:12">
      <c r="A373">
        <v>179</v>
      </c>
      <c r="B373" t="s">
        <v>127</v>
      </c>
      <c r="C373">
        <v>22613</v>
      </c>
      <c r="D373" t="s">
        <v>404</v>
      </c>
      <c r="E373" s="198">
        <v>46363</v>
      </c>
      <c r="F373" t="s">
        <v>46</v>
      </c>
      <c r="G373" t="s">
        <v>33</v>
      </c>
      <c r="H373" s="199">
        <v>0.99444444444444446</v>
      </c>
      <c r="I373" s="200"/>
      <c r="J373" s="200">
        <v>3360</v>
      </c>
      <c r="K373" s="200">
        <v>112</v>
      </c>
      <c r="L373" s="201">
        <v>11.087999999999999</v>
      </c>
    </row>
    <row r="374" spans="1:12">
      <c r="A374">
        <v>179</v>
      </c>
      <c r="B374" t="s">
        <v>735</v>
      </c>
      <c r="C374">
        <v>2512</v>
      </c>
      <c r="D374" t="s">
        <v>436</v>
      </c>
      <c r="E374" s="198">
        <v>46363</v>
      </c>
      <c r="F374" t="s">
        <v>46</v>
      </c>
      <c r="G374" t="s">
        <v>33</v>
      </c>
      <c r="H374" s="199">
        <v>0.99444444444444446</v>
      </c>
      <c r="I374" s="200">
        <v>108</v>
      </c>
      <c r="J374" s="200">
        <v>146610</v>
      </c>
      <c r="K374" s="200">
        <v>4887</v>
      </c>
      <c r="L374" s="201">
        <v>483.81299999999999</v>
      </c>
    </row>
    <row r="375" spans="1:12">
      <c r="A375">
        <v>179</v>
      </c>
      <c r="B375" t="s">
        <v>299</v>
      </c>
      <c r="C375">
        <v>2512</v>
      </c>
      <c r="D375" t="s">
        <v>436</v>
      </c>
      <c r="E375" s="198">
        <v>46363</v>
      </c>
      <c r="F375" t="s">
        <v>46</v>
      </c>
      <c r="G375" t="s">
        <v>33</v>
      </c>
      <c r="H375" s="199">
        <v>0.99444444444444446</v>
      </c>
      <c r="I375" s="200">
        <v>96</v>
      </c>
      <c r="J375" s="200">
        <v>129600</v>
      </c>
      <c r="K375" s="200">
        <v>4320</v>
      </c>
      <c r="L375" s="201">
        <v>427.68</v>
      </c>
    </row>
    <row r="376" spans="1:12">
      <c r="A376">
        <v>180</v>
      </c>
      <c r="B376" t="s">
        <v>76</v>
      </c>
      <c r="C376">
        <v>20867</v>
      </c>
      <c r="D376" t="s">
        <v>219</v>
      </c>
      <c r="E376" s="198">
        <v>46361</v>
      </c>
      <c r="F376" t="s">
        <v>46</v>
      </c>
      <c r="G376" t="s">
        <v>33</v>
      </c>
      <c r="H376" s="199">
        <v>1</v>
      </c>
      <c r="I376" s="200">
        <v>88</v>
      </c>
      <c r="J376" s="200">
        <v>118800</v>
      </c>
      <c r="K376" s="200">
        <v>3960</v>
      </c>
      <c r="L376" s="201">
        <v>392.04</v>
      </c>
    </row>
    <row r="377" spans="1:12">
      <c r="A377">
        <v>180</v>
      </c>
      <c r="B377" t="s">
        <v>406</v>
      </c>
      <c r="C377">
        <v>22613</v>
      </c>
      <c r="D377" t="s">
        <v>404</v>
      </c>
      <c r="E377" s="198">
        <v>46364</v>
      </c>
      <c r="F377" t="s">
        <v>46</v>
      </c>
      <c r="G377" t="s">
        <v>33</v>
      </c>
      <c r="H377" s="199">
        <v>1</v>
      </c>
      <c r="I377" s="200">
        <v>112</v>
      </c>
      <c r="J377" s="200">
        <v>151200</v>
      </c>
      <c r="K377" s="200">
        <v>5040</v>
      </c>
      <c r="L377" s="201">
        <v>498.96</v>
      </c>
    </row>
    <row r="378" spans="1:12">
      <c r="A378">
        <v>180</v>
      </c>
      <c r="B378" t="s">
        <v>739</v>
      </c>
      <c r="C378">
        <v>22613</v>
      </c>
      <c r="D378" t="s">
        <v>404</v>
      </c>
      <c r="E378" s="198">
        <v>46364</v>
      </c>
      <c r="F378" t="s">
        <v>46</v>
      </c>
      <c r="G378" t="s">
        <v>33</v>
      </c>
      <c r="H378" s="199">
        <v>1</v>
      </c>
      <c r="I378" s="200">
        <v>96</v>
      </c>
      <c r="J378" s="200">
        <v>129600</v>
      </c>
      <c r="K378" s="200">
        <v>4320</v>
      </c>
      <c r="L378" s="201">
        <v>427.68</v>
      </c>
    </row>
    <row r="379" spans="1:12">
      <c r="A379">
        <v>180</v>
      </c>
      <c r="B379" t="s">
        <v>503</v>
      </c>
      <c r="C379">
        <v>3128</v>
      </c>
      <c r="D379" t="s">
        <v>499</v>
      </c>
      <c r="E379" s="198">
        <v>46364</v>
      </c>
      <c r="F379" t="s">
        <v>46</v>
      </c>
      <c r="G379" t="s">
        <v>33</v>
      </c>
      <c r="H379" s="199">
        <v>1</v>
      </c>
      <c r="I379" s="200">
        <v>96</v>
      </c>
      <c r="J379" s="200">
        <v>129600</v>
      </c>
      <c r="K379" s="200">
        <v>4320</v>
      </c>
      <c r="L379" s="201">
        <v>427.68</v>
      </c>
    </row>
    <row r="380" spans="1:12">
      <c r="A380">
        <v>180</v>
      </c>
      <c r="B380" t="s">
        <v>513</v>
      </c>
      <c r="C380">
        <v>3128</v>
      </c>
      <c r="D380" t="s">
        <v>499</v>
      </c>
      <c r="E380" s="198">
        <v>46364</v>
      </c>
      <c r="F380" t="s">
        <v>46</v>
      </c>
      <c r="G380" t="s">
        <v>33</v>
      </c>
      <c r="H380" s="199">
        <v>1</v>
      </c>
      <c r="I380" s="200">
        <v>96</v>
      </c>
      <c r="J380" s="200">
        <v>129600</v>
      </c>
      <c r="K380" s="200">
        <v>4320</v>
      </c>
      <c r="L380" s="201">
        <v>427.68</v>
      </c>
    </row>
    <row r="381" spans="1:12">
      <c r="A381">
        <v>180</v>
      </c>
      <c r="B381" t="s">
        <v>309</v>
      </c>
      <c r="C381">
        <v>3128</v>
      </c>
      <c r="D381" t="s">
        <v>499</v>
      </c>
      <c r="E381" s="198">
        <v>46364</v>
      </c>
      <c r="F381" t="s">
        <v>46</v>
      </c>
      <c r="G381" t="s">
        <v>33</v>
      </c>
      <c r="H381" s="199">
        <v>1</v>
      </c>
      <c r="I381" s="200">
        <v>100</v>
      </c>
      <c r="J381" s="200">
        <v>135000</v>
      </c>
      <c r="K381" s="200">
        <v>4500</v>
      </c>
      <c r="L381" s="201">
        <v>445.5</v>
      </c>
    </row>
    <row r="382" spans="1:12">
      <c r="A382">
        <v>180</v>
      </c>
      <c r="B382" t="s">
        <v>742</v>
      </c>
      <c r="C382">
        <v>22613</v>
      </c>
      <c r="D382" t="s">
        <v>404</v>
      </c>
      <c r="E382" s="198">
        <v>46364</v>
      </c>
      <c r="F382" t="s">
        <v>46</v>
      </c>
      <c r="G382" t="s">
        <v>33</v>
      </c>
      <c r="H382" s="199">
        <v>1</v>
      </c>
      <c r="I382" s="200">
        <v>96</v>
      </c>
      <c r="J382" s="200">
        <v>129600</v>
      </c>
      <c r="K382" s="200">
        <v>4320</v>
      </c>
      <c r="L382" s="201">
        <v>427.68</v>
      </c>
    </row>
    <row r="383" spans="1:12">
      <c r="A383">
        <v>180</v>
      </c>
      <c r="B383" t="s">
        <v>75</v>
      </c>
      <c r="C383">
        <v>3787</v>
      </c>
      <c r="D383" t="s">
        <v>583</v>
      </c>
      <c r="E383" s="198">
        <v>46364</v>
      </c>
      <c r="F383" t="s">
        <v>194</v>
      </c>
      <c r="G383" t="s">
        <v>33</v>
      </c>
      <c r="H383" s="199">
        <v>1</v>
      </c>
      <c r="I383" s="200">
        <v>88</v>
      </c>
      <c r="J383" s="200">
        <v>137280</v>
      </c>
      <c r="K383" s="200">
        <v>22880</v>
      </c>
      <c r="L383" s="201">
        <v>453.024</v>
      </c>
    </row>
    <row r="384" spans="1:12">
      <c r="A384">
        <v>180</v>
      </c>
      <c r="B384" t="s">
        <v>2840</v>
      </c>
      <c r="C384">
        <v>22613</v>
      </c>
      <c r="D384" t="s">
        <v>404</v>
      </c>
      <c r="E384" s="198">
        <v>46364</v>
      </c>
      <c r="F384" t="s">
        <v>46</v>
      </c>
      <c r="G384" t="s">
        <v>33</v>
      </c>
      <c r="H384" s="199">
        <v>1</v>
      </c>
      <c r="I384" s="200">
        <v>96</v>
      </c>
      <c r="J384" s="200">
        <v>129600</v>
      </c>
      <c r="K384" s="200">
        <v>4320</v>
      </c>
      <c r="L384" s="201">
        <v>427.68</v>
      </c>
    </row>
    <row r="385" spans="1:12">
      <c r="A385">
        <v>206</v>
      </c>
      <c r="B385" t="s">
        <v>61</v>
      </c>
      <c r="C385">
        <v>22006</v>
      </c>
      <c r="D385" t="s">
        <v>343</v>
      </c>
      <c r="E385" s="198">
        <v>46390</v>
      </c>
      <c r="F385" t="s">
        <v>42</v>
      </c>
      <c r="G385" t="s">
        <v>33</v>
      </c>
      <c r="H385" s="199">
        <v>0.76296296296296295</v>
      </c>
      <c r="I385" s="200">
        <v>8</v>
      </c>
      <c r="J385" s="200">
        <v>24000</v>
      </c>
      <c r="K385" s="200">
        <v>2000</v>
      </c>
      <c r="L385" s="201">
        <v>79.2</v>
      </c>
    </row>
    <row r="386" spans="1:12">
      <c r="A386">
        <v>207</v>
      </c>
      <c r="B386" t="s">
        <v>61</v>
      </c>
      <c r="C386">
        <v>22006</v>
      </c>
      <c r="D386" t="s">
        <v>343</v>
      </c>
      <c r="E386" s="198">
        <v>46391</v>
      </c>
      <c r="F386" t="s">
        <v>42</v>
      </c>
      <c r="G386" t="s">
        <v>33</v>
      </c>
      <c r="H386" s="199">
        <v>0.76666666666666672</v>
      </c>
      <c r="I386" s="200">
        <v>4</v>
      </c>
      <c r="J386" s="200">
        <v>16056</v>
      </c>
      <c r="K386" s="200">
        <v>1338</v>
      </c>
      <c r="L386" s="201">
        <v>52.9848</v>
      </c>
    </row>
    <row r="387" spans="1:12">
      <c r="A387">
        <v>210</v>
      </c>
      <c r="B387" t="s">
        <v>2483</v>
      </c>
      <c r="C387">
        <v>2641</v>
      </c>
      <c r="D387" t="s">
        <v>1768</v>
      </c>
      <c r="E387" s="198">
        <v>46394</v>
      </c>
      <c r="F387" t="s">
        <v>42</v>
      </c>
      <c r="G387" t="s">
        <v>33</v>
      </c>
      <c r="H387" s="199">
        <v>0.77777777777777779</v>
      </c>
      <c r="I387" s="200">
        <v>28</v>
      </c>
      <c r="J387" s="200">
        <v>80640</v>
      </c>
      <c r="K387" s="200">
        <v>13440</v>
      </c>
      <c r="L387" s="201">
        <v>266.11200000000002</v>
      </c>
    </row>
    <row r="388" spans="1:12">
      <c r="A388">
        <v>212</v>
      </c>
      <c r="B388" t="s">
        <v>98</v>
      </c>
      <c r="C388">
        <v>5252</v>
      </c>
      <c r="D388" t="s">
        <v>616</v>
      </c>
      <c r="E388" s="198">
        <v>46396</v>
      </c>
      <c r="F388" t="s">
        <v>42</v>
      </c>
      <c r="G388" t="s">
        <v>33</v>
      </c>
      <c r="H388" s="199">
        <v>0.78518518518518521</v>
      </c>
      <c r="I388" s="200">
        <v>18</v>
      </c>
      <c r="J388" s="200">
        <v>51840</v>
      </c>
      <c r="K388" s="200">
        <v>8640</v>
      </c>
      <c r="L388" s="201">
        <v>171.072</v>
      </c>
    </row>
    <row r="389" spans="1:12">
      <c r="A389">
        <v>213</v>
      </c>
      <c r="B389" t="s">
        <v>2657</v>
      </c>
      <c r="C389">
        <v>9909</v>
      </c>
      <c r="D389" t="s">
        <v>989</v>
      </c>
      <c r="E389" s="198">
        <v>46397</v>
      </c>
      <c r="F389" t="s">
        <v>42</v>
      </c>
      <c r="G389" t="s">
        <v>33</v>
      </c>
      <c r="H389" s="199">
        <v>0.78888888888888886</v>
      </c>
      <c r="I389" s="200">
        <v>44</v>
      </c>
      <c r="J389" s="200">
        <v>158400</v>
      </c>
      <c r="K389" s="200">
        <v>26400</v>
      </c>
      <c r="L389" s="201">
        <v>426.096</v>
      </c>
    </row>
    <row r="390" spans="1:12">
      <c r="A390">
        <v>223</v>
      </c>
      <c r="B390" t="s">
        <v>693</v>
      </c>
      <c r="C390">
        <v>8532</v>
      </c>
      <c r="D390" t="s">
        <v>666</v>
      </c>
      <c r="E390" s="198">
        <v>46407</v>
      </c>
      <c r="F390" t="s">
        <v>42</v>
      </c>
      <c r="G390" t="s">
        <v>33</v>
      </c>
      <c r="H390" s="199">
        <v>0.82592592592592595</v>
      </c>
      <c r="I390" s="200">
        <v>1</v>
      </c>
      <c r="J390" s="200">
        <v>3600</v>
      </c>
      <c r="K390" s="200">
        <v>600</v>
      </c>
      <c r="L390" s="201">
        <v>9.6839999999999993</v>
      </c>
    </row>
    <row r="391" spans="1:12">
      <c r="A391">
        <v>224</v>
      </c>
      <c r="B391" t="s">
        <v>186</v>
      </c>
      <c r="C391">
        <v>9909</v>
      </c>
      <c r="D391" t="s">
        <v>989</v>
      </c>
      <c r="E391" s="198">
        <v>46408</v>
      </c>
      <c r="F391" t="s">
        <v>42</v>
      </c>
      <c r="G391" t="s">
        <v>33</v>
      </c>
      <c r="H391" s="199">
        <v>0.82962962962962961</v>
      </c>
      <c r="I391" s="200">
        <v>10</v>
      </c>
      <c r="J391" s="200">
        <v>36000</v>
      </c>
      <c r="K391" s="200">
        <v>6000</v>
      </c>
      <c r="L391" s="201">
        <v>96.84</v>
      </c>
    </row>
    <row r="392" spans="1:12">
      <c r="A392">
        <v>225</v>
      </c>
      <c r="B392" t="s">
        <v>93</v>
      </c>
      <c r="C392">
        <v>5252</v>
      </c>
      <c r="D392" t="s">
        <v>616</v>
      </c>
      <c r="E392" s="198">
        <v>46409</v>
      </c>
      <c r="F392" t="s">
        <v>42</v>
      </c>
      <c r="G392" t="s">
        <v>33</v>
      </c>
      <c r="H392" s="199">
        <v>0.83333333333333337</v>
      </c>
      <c r="I392" s="200">
        <v>18</v>
      </c>
      <c r="J392" s="200">
        <v>51840</v>
      </c>
      <c r="K392" s="200">
        <v>8640</v>
      </c>
      <c r="L392" s="201">
        <v>171.072</v>
      </c>
    </row>
    <row r="393" spans="1:12">
      <c r="A393">
        <v>225</v>
      </c>
      <c r="B393" t="s">
        <v>61</v>
      </c>
      <c r="C393">
        <v>5252</v>
      </c>
      <c r="D393" t="s">
        <v>616</v>
      </c>
      <c r="E393" s="198">
        <v>46409</v>
      </c>
      <c r="F393" t="s">
        <v>42</v>
      </c>
      <c r="G393" t="s">
        <v>33</v>
      </c>
      <c r="H393" s="199">
        <v>0.83333333333333337</v>
      </c>
      <c r="I393" s="200">
        <v>6</v>
      </c>
      <c r="J393" s="200">
        <v>17280</v>
      </c>
      <c r="K393" s="200">
        <v>2880</v>
      </c>
      <c r="L393" s="201">
        <v>57.024000000000001</v>
      </c>
    </row>
    <row r="394" spans="1:12">
      <c r="A394">
        <v>226</v>
      </c>
      <c r="B394" t="s">
        <v>61</v>
      </c>
      <c r="C394">
        <v>5252</v>
      </c>
      <c r="D394" t="s">
        <v>616</v>
      </c>
      <c r="E394" s="198">
        <v>46410</v>
      </c>
      <c r="F394" t="s">
        <v>42</v>
      </c>
      <c r="G394" t="s">
        <v>33</v>
      </c>
      <c r="H394" s="199">
        <v>0.83703703703703702</v>
      </c>
      <c r="I394" s="200">
        <v>12</v>
      </c>
      <c r="J394" s="200">
        <v>34560</v>
      </c>
      <c r="K394" s="200">
        <v>5760</v>
      </c>
      <c r="L394" s="201">
        <v>114.048</v>
      </c>
    </row>
    <row r="395" spans="1:12">
      <c r="A395">
        <v>226</v>
      </c>
      <c r="B395" t="s">
        <v>2482</v>
      </c>
      <c r="C395">
        <v>5252</v>
      </c>
      <c r="D395" t="s">
        <v>616</v>
      </c>
      <c r="E395" s="198">
        <v>46410</v>
      </c>
      <c r="F395" t="s">
        <v>42</v>
      </c>
      <c r="G395" t="s">
        <v>33</v>
      </c>
      <c r="H395" s="199">
        <v>0.83703703703703702</v>
      </c>
      <c r="I395" s="200">
        <v>19</v>
      </c>
      <c r="J395" s="200">
        <v>54720</v>
      </c>
      <c r="K395" s="200">
        <v>9120</v>
      </c>
      <c r="L395" s="201">
        <v>180.57599999999999</v>
      </c>
    </row>
    <row r="396" spans="1:12">
      <c r="A396">
        <v>226</v>
      </c>
      <c r="B396" t="s">
        <v>2677</v>
      </c>
      <c r="C396">
        <v>22270</v>
      </c>
      <c r="D396" t="s">
        <v>1967</v>
      </c>
      <c r="E396" s="198">
        <v>46410</v>
      </c>
      <c r="F396" t="s">
        <v>42</v>
      </c>
      <c r="G396" t="s">
        <v>33</v>
      </c>
      <c r="H396" s="199">
        <v>0.83703703703703702</v>
      </c>
      <c r="I396" s="200">
        <v>16</v>
      </c>
      <c r="J396" s="200">
        <v>50688</v>
      </c>
      <c r="K396" s="200">
        <v>8448</v>
      </c>
      <c r="L396" s="201">
        <v>157.1328</v>
      </c>
    </row>
    <row r="397" spans="1:12">
      <c r="A397">
        <v>226</v>
      </c>
      <c r="B397" t="s">
        <v>2695</v>
      </c>
      <c r="C397">
        <v>22270</v>
      </c>
      <c r="D397" t="s">
        <v>1967</v>
      </c>
      <c r="E397" s="198">
        <v>46410</v>
      </c>
      <c r="F397" t="s">
        <v>42</v>
      </c>
      <c r="G397" t="s">
        <v>33</v>
      </c>
      <c r="H397" s="199">
        <v>0.83703703703703702</v>
      </c>
      <c r="I397" s="200">
        <v>28</v>
      </c>
      <c r="J397" s="200">
        <v>88704</v>
      </c>
      <c r="K397" s="200">
        <v>14784</v>
      </c>
      <c r="L397" s="201">
        <v>274.98239999999998</v>
      </c>
    </row>
    <row r="398" spans="1:12">
      <c r="A398">
        <v>228</v>
      </c>
      <c r="B398" t="s">
        <v>693</v>
      </c>
      <c r="C398">
        <v>8532</v>
      </c>
      <c r="D398" t="s">
        <v>666</v>
      </c>
      <c r="E398" s="198">
        <v>46412</v>
      </c>
      <c r="F398" t="s">
        <v>42</v>
      </c>
      <c r="G398" t="s">
        <v>33</v>
      </c>
      <c r="H398" s="199">
        <v>0.84444444444444444</v>
      </c>
      <c r="I398" s="200">
        <v>1</v>
      </c>
      <c r="J398" s="200">
        <v>3600</v>
      </c>
      <c r="K398" s="200">
        <v>600</v>
      </c>
      <c r="L398" s="201">
        <v>9.6839999999999993</v>
      </c>
    </row>
    <row r="399" spans="1:12">
      <c r="A399">
        <v>231</v>
      </c>
      <c r="B399" t="s">
        <v>769</v>
      </c>
      <c r="C399">
        <v>20463</v>
      </c>
      <c r="D399" t="s">
        <v>204</v>
      </c>
      <c r="E399" s="198">
        <v>46415</v>
      </c>
      <c r="F399" t="s">
        <v>194</v>
      </c>
      <c r="G399" t="s">
        <v>33</v>
      </c>
      <c r="H399" s="199">
        <v>0.85555555555555551</v>
      </c>
      <c r="I399" s="200">
        <v>16</v>
      </c>
      <c r="J399" s="200">
        <v>23040</v>
      </c>
      <c r="K399" s="200">
        <v>3840</v>
      </c>
      <c r="L399" s="201">
        <v>69.12</v>
      </c>
    </row>
    <row r="400" spans="1:12">
      <c r="A400">
        <v>233</v>
      </c>
      <c r="B400" t="s">
        <v>2584</v>
      </c>
      <c r="C400">
        <v>20463</v>
      </c>
      <c r="D400" t="s">
        <v>204</v>
      </c>
      <c r="E400" s="198">
        <v>46417</v>
      </c>
      <c r="F400" t="s">
        <v>194</v>
      </c>
      <c r="G400" t="s">
        <v>33</v>
      </c>
      <c r="H400" s="199">
        <v>0.86296296296296293</v>
      </c>
      <c r="I400" s="200">
        <v>6</v>
      </c>
      <c r="J400" s="200">
        <v>8640</v>
      </c>
      <c r="K400" s="200">
        <v>1440</v>
      </c>
      <c r="L400" s="201">
        <v>25.92</v>
      </c>
    </row>
    <row r="401" spans="1:12">
      <c r="A401">
        <v>233</v>
      </c>
      <c r="B401" t="s">
        <v>2664</v>
      </c>
      <c r="C401">
        <v>20463</v>
      </c>
      <c r="D401" t="s">
        <v>204</v>
      </c>
      <c r="E401" s="198">
        <v>46417</v>
      </c>
      <c r="F401" t="s">
        <v>194</v>
      </c>
      <c r="G401" t="s">
        <v>33</v>
      </c>
      <c r="H401" s="199">
        <v>0.86296296296296293</v>
      </c>
      <c r="I401" s="200">
        <v>29</v>
      </c>
      <c r="J401" s="200">
        <v>41760</v>
      </c>
      <c r="K401" s="200">
        <v>6960</v>
      </c>
      <c r="L401" s="201">
        <v>125.28</v>
      </c>
    </row>
    <row r="402" spans="1:12">
      <c r="A402">
        <v>235</v>
      </c>
      <c r="B402" t="s">
        <v>61</v>
      </c>
      <c r="C402">
        <v>2174</v>
      </c>
      <c r="D402" t="s">
        <v>319</v>
      </c>
      <c r="E402" s="198">
        <v>46419</v>
      </c>
      <c r="F402" t="s">
        <v>42</v>
      </c>
      <c r="G402" t="s">
        <v>33</v>
      </c>
      <c r="H402" s="199">
        <v>0.87037037037037035</v>
      </c>
      <c r="I402" s="200">
        <v>5</v>
      </c>
      <c r="J402" s="200">
        <v>14400</v>
      </c>
      <c r="K402" s="200">
        <v>2400</v>
      </c>
      <c r="L402" s="201">
        <v>47.52</v>
      </c>
    </row>
    <row r="403" spans="1:12">
      <c r="A403">
        <v>236</v>
      </c>
      <c r="B403" t="s">
        <v>2678</v>
      </c>
      <c r="C403">
        <v>8532</v>
      </c>
      <c r="D403" t="s">
        <v>666</v>
      </c>
      <c r="E403" s="198">
        <v>46420</v>
      </c>
      <c r="F403" t="s">
        <v>42</v>
      </c>
      <c r="G403" t="s">
        <v>33</v>
      </c>
      <c r="H403" s="199">
        <v>0.87407407407407411</v>
      </c>
      <c r="I403" s="200">
        <v>26</v>
      </c>
      <c r="J403" s="200">
        <v>93600</v>
      </c>
      <c r="K403" s="200">
        <v>15600</v>
      </c>
      <c r="L403" s="201">
        <v>251.78399999999999</v>
      </c>
    </row>
    <row r="404" spans="1:12">
      <c r="A404">
        <v>237</v>
      </c>
      <c r="B404" t="s">
        <v>2674</v>
      </c>
      <c r="C404">
        <v>9909</v>
      </c>
      <c r="D404" t="s">
        <v>989</v>
      </c>
      <c r="E404" s="198">
        <v>46421</v>
      </c>
      <c r="F404" t="s">
        <v>42</v>
      </c>
      <c r="G404" t="s">
        <v>33</v>
      </c>
      <c r="H404" s="199">
        <v>0.87777777777777777</v>
      </c>
      <c r="I404" s="200">
        <v>33</v>
      </c>
      <c r="J404" s="200">
        <v>118800</v>
      </c>
      <c r="K404" s="200">
        <v>19800</v>
      </c>
      <c r="L404" s="201">
        <v>319.572</v>
      </c>
    </row>
    <row r="405" spans="1:12">
      <c r="A405">
        <v>239</v>
      </c>
      <c r="B405" t="s">
        <v>61</v>
      </c>
      <c r="C405">
        <v>16210</v>
      </c>
      <c r="D405" t="s">
        <v>142</v>
      </c>
      <c r="E405" s="198">
        <v>46423</v>
      </c>
      <c r="F405" t="s">
        <v>42</v>
      </c>
      <c r="G405" t="s">
        <v>33</v>
      </c>
      <c r="H405" s="199">
        <v>0.65479452054794518</v>
      </c>
      <c r="I405" s="200">
        <v>4</v>
      </c>
      <c r="J405" s="200">
        <v>11520</v>
      </c>
      <c r="K405" s="200">
        <v>1920</v>
      </c>
      <c r="L405" s="201">
        <v>38.015999999999998</v>
      </c>
    </row>
    <row r="406" spans="1:12">
      <c r="A406">
        <v>240</v>
      </c>
      <c r="B406" t="s">
        <v>688</v>
      </c>
      <c r="C406">
        <v>22866</v>
      </c>
      <c r="D406" t="s">
        <v>418</v>
      </c>
      <c r="E406" s="198">
        <v>46424</v>
      </c>
      <c r="F406" t="s">
        <v>194</v>
      </c>
      <c r="G406" t="s">
        <v>33</v>
      </c>
      <c r="H406" s="199">
        <v>0.88888888888888884</v>
      </c>
      <c r="I406" s="200">
        <v>12</v>
      </c>
      <c r="J406" s="200">
        <v>18720</v>
      </c>
      <c r="K406" s="200">
        <v>3120</v>
      </c>
      <c r="L406" s="201">
        <v>61.776000000000003</v>
      </c>
    </row>
    <row r="407" spans="1:12">
      <c r="A407">
        <v>240</v>
      </c>
      <c r="B407" t="s">
        <v>2529</v>
      </c>
      <c r="C407">
        <v>7993</v>
      </c>
      <c r="D407" t="s">
        <v>662</v>
      </c>
      <c r="E407" s="198">
        <v>46424</v>
      </c>
      <c r="F407" t="s">
        <v>42</v>
      </c>
      <c r="G407" t="s">
        <v>33</v>
      </c>
      <c r="H407" s="199">
        <v>0.88888888888888884</v>
      </c>
      <c r="I407" s="200">
        <v>2</v>
      </c>
      <c r="J407" s="200">
        <v>7200</v>
      </c>
      <c r="K407" s="200">
        <v>300</v>
      </c>
      <c r="L407" s="201">
        <v>19.367999999999999</v>
      </c>
    </row>
    <row r="408" spans="1:12">
      <c r="A408">
        <v>240</v>
      </c>
      <c r="B408" t="s">
        <v>2482</v>
      </c>
      <c r="C408">
        <v>22271</v>
      </c>
      <c r="D408" t="s">
        <v>1536</v>
      </c>
      <c r="E408" s="198">
        <v>46424</v>
      </c>
      <c r="F408" t="s">
        <v>42</v>
      </c>
      <c r="G408" t="s">
        <v>33</v>
      </c>
      <c r="H408" s="199">
        <v>0.88888888888888884</v>
      </c>
      <c r="I408" s="200">
        <v>21</v>
      </c>
      <c r="J408" s="200">
        <v>66528</v>
      </c>
      <c r="K408" s="200">
        <v>11088</v>
      </c>
      <c r="L408" s="201">
        <v>206.23679999999999</v>
      </c>
    </row>
    <row r="409" spans="1:12">
      <c r="A409">
        <v>240</v>
      </c>
      <c r="B409" t="s">
        <v>2625</v>
      </c>
      <c r="C409">
        <v>20463</v>
      </c>
      <c r="D409" t="s">
        <v>204</v>
      </c>
      <c r="E409" s="198">
        <v>46424</v>
      </c>
      <c r="F409" t="s">
        <v>194</v>
      </c>
      <c r="G409" t="s">
        <v>33</v>
      </c>
      <c r="H409" s="199">
        <v>0.88888888888888884</v>
      </c>
      <c r="I409" s="200">
        <v>13</v>
      </c>
      <c r="J409" s="200">
        <v>18720</v>
      </c>
      <c r="K409" s="200">
        <v>3120</v>
      </c>
      <c r="L409" s="201">
        <v>56.16</v>
      </c>
    </row>
    <row r="410" spans="1:12">
      <c r="A410">
        <v>240</v>
      </c>
      <c r="B410" t="s">
        <v>2662</v>
      </c>
      <c r="C410">
        <v>22270</v>
      </c>
      <c r="D410" t="s">
        <v>1967</v>
      </c>
      <c r="E410" s="198">
        <v>46424</v>
      </c>
      <c r="F410" t="s">
        <v>42</v>
      </c>
      <c r="G410" t="s">
        <v>33</v>
      </c>
      <c r="H410" s="199">
        <v>0.88888888888888884</v>
      </c>
      <c r="I410" s="200">
        <v>20</v>
      </c>
      <c r="J410" s="200">
        <v>63360</v>
      </c>
      <c r="K410" s="200">
        <v>10560</v>
      </c>
      <c r="L410" s="201">
        <v>196.416</v>
      </c>
    </row>
    <row r="411" spans="1:12">
      <c r="A411">
        <v>240</v>
      </c>
      <c r="B411" t="s">
        <v>2677</v>
      </c>
      <c r="C411">
        <v>22270</v>
      </c>
      <c r="D411" t="s">
        <v>1967</v>
      </c>
      <c r="E411" s="198">
        <v>46424</v>
      </c>
      <c r="F411" t="s">
        <v>42</v>
      </c>
      <c r="G411" t="s">
        <v>33</v>
      </c>
      <c r="H411" s="199">
        <v>0.88888888888888884</v>
      </c>
      <c r="I411" s="200">
        <v>10</v>
      </c>
      <c r="J411" s="200">
        <v>31680</v>
      </c>
      <c r="K411" s="200">
        <v>5280</v>
      </c>
      <c r="L411" s="201">
        <v>98.207999999999998</v>
      </c>
    </row>
    <row r="412" spans="1:12">
      <c r="A412">
        <v>240</v>
      </c>
      <c r="B412" t="s">
        <v>2691</v>
      </c>
      <c r="C412">
        <v>7993</v>
      </c>
      <c r="D412" t="s">
        <v>662</v>
      </c>
      <c r="E412" s="198">
        <v>46424</v>
      </c>
      <c r="F412" t="s">
        <v>42</v>
      </c>
      <c r="G412" t="s">
        <v>33</v>
      </c>
      <c r="H412" s="199">
        <v>0.88888888888888884</v>
      </c>
      <c r="I412" s="200">
        <v>40</v>
      </c>
      <c r="J412" s="200">
        <v>144000</v>
      </c>
      <c r="K412" s="200">
        <v>6000</v>
      </c>
      <c r="L412" s="201">
        <v>387.36</v>
      </c>
    </row>
    <row r="413" spans="1:12">
      <c r="A413">
        <v>240</v>
      </c>
      <c r="B413" t="s">
        <v>2692</v>
      </c>
      <c r="C413">
        <v>7993</v>
      </c>
      <c r="D413" t="s">
        <v>662</v>
      </c>
      <c r="E413" s="198">
        <v>46424</v>
      </c>
      <c r="F413" t="s">
        <v>42</v>
      </c>
      <c r="G413" t="s">
        <v>33</v>
      </c>
      <c r="H413" s="199">
        <v>0.88888888888888884</v>
      </c>
      <c r="I413" s="200">
        <v>36</v>
      </c>
      <c r="J413" s="200">
        <v>129600</v>
      </c>
      <c r="K413" s="200">
        <v>5400</v>
      </c>
      <c r="L413" s="201">
        <v>348.62400000000002</v>
      </c>
    </row>
    <row r="414" spans="1:12">
      <c r="A414">
        <v>240</v>
      </c>
      <c r="B414" t="s">
        <v>2693</v>
      </c>
      <c r="C414">
        <v>7993</v>
      </c>
      <c r="D414" t="s">
        <v>662</v>
      </c>
      <c r="E414" s="198">
        <v>46424</v>
      </c>
      <c r="F414" t="s">
        <v>42</v>
      </c>
      <c r="G414" t="s">
        <v>33</v>
      </c>
      <c r="H414" s="199">
        <v>0.88888888888888884</v>
      </c>
      <c r="I414" s="200">
        <v>36</v>
      </c>
      <c r="J414" s="200">
        <v>129600</v>
      </c>
      <c r="K414" s="200">
        <v>5400</v>
      </c>
      <c r="L414" s="201">
        <v>348.62400000000002</v>
      </c>
    </row>
    <row r="415" spans="1:12">
      <c r="A415">
        <v>240</v>
      </c>
      <c r="B415" t="s">
        <v>2715</v>
      </c>
      <c r="C415">
        <v>7993</v>
      </c>
      <c r="D415" t="s">
        <v>662</v>
      </c>
      <c r="E415" s="198">
        <v>46424</v>
      </c>
      <c r="F415" t="s">
        <v>42</v>
      </c>
      <c r="G415" t="s">
        <v>33</v>
      </c>
      <c r="H415" s="199">
        <v>0.88888888888888884</v>
      </c>
      <c r="I415" s="200">
        <v>36</v>
      </c>
      <c r="J415" s="200">
        <v>129600</v>
      </c>
      <c r="K415" s="200">
        <v>5400</v>
      </c>
      <c r="L415" s="201">
        <v>348.62400000000002</v>
      </c>
    </row>
    <row r="416" spans="1:12">
      <c r="A416">
        <v>240</v>
      </c>
      <c r="B416" t="s">
        <v>2727</v>
      </c>
      <c r="C416">
        <v>22866</v>
      </c>
      <c r="D416" t="s">
        <v>418</v>
      </c>
      <c r="E416" s="198">
        <v>46424</v>
      </c>
      <c r="F416" t="s">
        <v>194</v>
      </c>
      <c r="G416" t="s">
        <v>33</v>
      </c>
      <c r="H416" s="199">
        <v>0.88888888888888884</v>
      </c>
      <c r="I416" s="200">
        <v>17</v>
      </c>
      <c r="J416" s="200">
        <v>26520</v>
      </c>
      <c r="K416" s="200">
        <v>4420</v>
      </c>
      <c r="L416" s="201">
        <v>87.516000000000005</v>
      </c>
    </row>
    <row r="417" spans="1:12">
      <c r="A417">
        <v>241</v>
      </c>
      <c r="B417" t="s">
        <v>653</v>
      </c>
      <c r="C417">
        <v>9672</v>
      </c>
      <c r="D417" t="s">
        <v>723</v>
      </c>
      <c r="E417" s="198">
        <v>46425</v>
      </c>
      <c r="F417" t="s">
        <v>42</v>
      </c>
      <c r="G417" t="s">
        <v>33</v>
      </c>
      <c r="H417" s="199">
        <v>0.8925925925925926</v>
      </c>
      <c r="I417" s="200">
        <v>18</v>
      </c>
      <c r="J417" s="200">
        <v>64800</v>
      </c>
      <c r="K417" s="200">
        <v>10800</v>
      </c>
      <c r="L417" s="201">
        <v>174.31200000000001</v>
      </c>
    </row>
    <row r="418" spans="1:12">
      <c r="A418">
        <v>241</v>
      </c>
      <c r="B418" t="s">
        <v>61</v>
      </c>
      <c r="C418">
        <v>9672</v>
      </c>
      <c r="D418" t="s">
        <v>723</v>
      </c>
      <c r="E418" s="198">
        <v>46425</v>
      </c>
      <c r="F418" t="s">
        <v>42</v>
      </c>
      <c r="G418" t="s">
        <v>33</v>
      </c>
      <c r="H418" s="199">
        <v>0.8925925925925926</v>
      </c>
      <c r="I418" s="200">
        <v>11</v>
      </c>
      <c r="J418" s="200">
        <v>39600</v>
      </c>
      <c r="K418" s="200">
        <v>6600</v>
      </c>
      <c r="L418" s="201">
        <v>106.524</v>
      </c>
    </row>
    <row r="419" spans="1:12">
      <c r="A419">
        <v>241</v>
      </c>
      <c r="B419" t="s">
        <v>621</v>
      </c>
      <c r="C419">
        <v>22271</v>
      </c>
      <c r="D419" t="s">
        <v>1536</v>
      </c>
      <c r="E419" s="198">
        <v>46425</v>
      </c>
      <c r="F419" t="s">
        <v>42</v>
      </c>
      <c r="G419" t="s">
        <v>33</v>
      </c>
      <c r="H419" s="199">
        <v>0.8925925925925926</v>
      </c>
      <c r="I419" s="200">
        <v>24</v>
      </c>
      <c r="J419" s="200">
        <v>76032</v>
      </c>
      <c r="K419" s="200">
        <v>12672</v>
      </c>
      <c r="L419" s="201">
        <v>235.69919999999999</v>
      </c>
    </row>
    <row r="420" spans="1:12">
      <c r="A420">
        <v>241</v>
      </c>
      <c r="B420" t="s">
        <v>92</v>
      </c>
      <c r="C420">
        <v>22271</v>
      </c>
      <c r="D420" t="s">
        <v>1536</v>
      </c>
      <c r="E420" s="198">
        <v>46425</v>
      </c>
      <c r="F420" t="s">
        <v>42</v>
      </c>
      <c r="G420" t="s">
        <v>33</v>
      </c>
      <c r="H420" s="199">
        <v>0.8925925925925926</v>
      </c>
      <c r="I420" s="200">
        <v>7</v>
      </c>
      <c r="J420" s="200">
        <v>22176</v>
      </c>
      <c r="K420" s="200">
        <v>3696</v>
      </c>
      <c r="L420" s="201">
        <v>68.745599999999996</v>
      </c>
    </row>
    <row r="421" spans="1:12">
      <c r="A421">
        <v>242</v>
      </c>
      <c r="B421" t="s">
        <v>649</v>
      </c>
      <c r="C421">
        <v>22866</v>
      </c>
      <c r="D421" t="s">
        <v>418</v>
      </c>
      <c r="E421" s="198">
        <v>46426</v>
      </c>
      <c r="F421" t="s">
        <v>194</v>
      </c>
      <c r="G421" t="s">
        <v>33</v>
      </c>
      <c r="H421" s="199">
        <v>0.89629629629629626</v>
      </c>
      <c r="I421" s="200">
        <v>31</v>
      </c>
      <c r="J421" s="200">
        <v>48360</v>
      </c>
      <c r="K421" s="200">
        <v>8060</v>
      </c>
      <c r="L421" s="201">
        <v>159.58799999999999</v>
      </c>
    </row>
    <row r="422" spans="1:12">
      <c r="A422">
        <v>242</v>
      </c>
      <c r="B422" t="s">
        <v>367</v>
      </c>
      <c r="C422">
        <v>22866</v>
      </c>
      <c r="D422" t="s">
        <v>418</v>
      </c>
      <c r="E422" s="198">
        <v>46426</v>
      </c>
      <c r="F422" t="s">
        <v>194</v>
      </c>
      <c r="G422" t="s">
        <v>33</v>
      </c>
      <c r="H422" s="199">
        <v>0.89629629629629626</v>
      </c>
      <c r="I422" s="200">
        <v>10</v>
      </c>
      <c r="J422" s="200">
        <v>14400</v>
      </c>
      <c r="K422" s="200">
        <v>2400</v>
      </c>
      <c r="L422" s="201">
        <v>47.52</v>
      </c>
    </row>
    <row r="423" spans="1:12">
      <c r="A423">
        <v>242</v>
      </c>
      <c r="B423" t="s">
        <v>2529</v>
      </c>
      <c r="C423">
        <v>22866</v>
      </c>
      <c r="D423" t="s">
        <v>418</v>
      </c>
      <c r="E423" s="198">
        <v>46426</v>
      </c>
      <c r="F423" t="s">
        <v>194</v>
      </c>
      <c r="G423" t="s">
        <v>33</v>
      </c>
      <c r="H423" s="199">
        <v>0.89629629629629626</v>
      </c>
      <c r="I423" s="200">
        <v>2</v>
      </c>
      <c r="J423" s="200">
        <v>3120</v>
      </c>
      <c r="K423" s="200">
        <v>520</v>
      </c>
      <c r="L423" s="201">
        <v>10.295999999999999</v>
      </c>
    </row>
    <row r="424" spans="1:12">
      <c r="A424">
        <v>242</v>
      </c>
      <c r="B424" t="s">
        <v>2689</v>
      </c>
      <c r="C424">
        <v>21189</v>
      </c>
      <c r="D424" t="s">
        <v>265</v>
      </c>
      <c r="E424" s="198">
        <v>46426</v>
      </c>
      <c r="F424" t="s">
        <v>42</v>
      </c>
      <c r="G424" t="s">
        <v>33</v>
      </c>
      <c r="H424" s="199">
        <v>0.89629629629629626</v>
      </c>
      <c r="I424" s="200">
        <v>15</v>
      </c>
      <c r="J424" s="200">
        <v>54000</v>
      </c>
      <c r="K424" s="200">
        <v>9000</v>
      </c>
      <c r="L424" s="201">
        <v>145.26</v>
      </c>
    </row>
    <row r="425" spans="1:12">
      <c r="A425">
        <v>243</v>
      </c>
      <c r="B425" t="s">
        <v>681</v>
      </c>
      <c r="C425">
        <v>21203</v>
      </c>
      <c r="D425" t="s">
        <v>1788</v>
      </c>
      <c r="E425" s="198">
        <v>46427</v>
      </c>
      <c r="F425" t="s">
        <v>42</v>
      </c>
      <c r="G425" t="s">
        <v>33</v>
      </c>
      <c r="H425" s="199">
        <v>0.9</v>
      </c>
      <c r="I425" s="200">
        <v>10</v>
      </c>
      <c r="J425" s="200">
        <v>39600</v>
      </c>
      <c r="K425" s="200">
        <v>6600</v>
      </c>
      <c r="L425" s="201">
        <v>106.524</v>
      </c>
    </row>
    <row r="426" spans="1:12">
      <c r="A426">
        <v>243</v>
      </c>
      <c r="B426" t="s">
        <v>2615</v>
      </c>
      <c r="C426">
        <v>9672</v>
      </c>
      <c r="D426" t="s">
        <v>723</v>
      </c>
      <c r="E426" s="198">
        <v>46427</v>
      </c>
      <c r="F426" t="s">
        <v>42</v>
      </c>
      <c r="G426" t="s">
        <v>33</v>
      </c>
      <c r="H426" s="199">
        <v>0.9</v>
      </c>
      <c r="I426" s="200">
        <v>12</v>
      </c>
      <c r="J426" s="200">
        <v>43200</v>
      </c>
      <c r="K426" s="200">
        <v>7200</v>
      </c>
      <c r="L426" s="201">
        <v>116.208</v>
      </c>
    </row>
    <row r="427" spans="1:12">
      <c r="A427">
        <v>243</v>
      </c>
      <c r="B427" t="s">
        <v>2696</v>
      </c>
      <c r="C427">
        <v>9672</v>
      </c>
      <c r="D427" t="s">
        <v>723</v>
      </c>
      <c r="E427" s="198">
        <v>46427</v>
      </c>
      <c r="F427" t="s">
        <v>42</v>
      </c>
      <c r="G427" t="s">
        <v>33</v>
      </c>
      <c r="H427" s="199">
        <v>0.9</v>
      </c>
      <c r="I427" s="200">
        <v>26</v>
      </c>
      <c r="J427" s="200">
        <v>93600</v>
      </c>
      <c r="K427" s="200">
        <v>15600</v>
      </c>
      <c r="L427" s="201">
        <v>251.78399999999999</v>
      </c>
    </row>
    <row r="428" spans="1:12">
      <c r="A428">
        <v>244</v>
      </c>
      <c r="B428" t="s">
        <v>61</v>
      </c>
      <c r="C428">
        <v>21189</v>
      </c>
      <c r="D428" t="s">
        <v>265</v>
      </c>
      <c r="E428" s="198">
        <v>46428</v>
      </c>
      <c r="F428" t="s">
        <v>42</v>
      </c>
      <c r="G428" t="s">
        <v>33</v>
      </c>
      <c r="H428" s="199">
        <v>0.90370370370370368</v>
      </c>
      <c r="I428" s="200">
        <v>3</v>
      </c>
      <c r="J428" s="200">
        <v>10800</v>
      </c>
      <c r="K428" s="200">
        <v>1800</v>
      </c>
      <c r="L428" s="201">
        <v>29.052</v>
      </c>
    </row>
    <row r="429" spans="1:12">
      <c r="A429">
        <v>244</v>
      </c>
      <c r="B429" t="s">
        <v>2701</v>
      </c>
      <c r="C429">
        <v>22271</v>
      </c>
      <c r="D429" t="s">
        <v>1536</v>
      </c>
      <c r="E429" s="198">
        <v>46428</v>
      </c>
      <c r="F429" t="s">
        <v>42</v>
      </c>
      <c r="G429" t="s">
        <v>33</v>
      </c>
      <c r="H429" s="199">
        <v>0.90370370370370368</v>
      </c>
      <c r="I429" s="200">
        <v>4</v>
      </c>
      <c r="J429" s="200">
        <v>12672</v>
      </c>
      <c r="K429" s="200">
        <v>2112</v>
      </c>
      <c r="L429" s="201">
        <v>39.283200000000001</v>
      </c>
    </row>
    <row r="430" spans="1:12">
      <c r="A430">
        <v>245</v>
      </c>
      <c r="B430" t="s">
        <v>61</v>
      </c>
      <c r="C430">
        <v>3228</v>
      </c>
      <c r="D430" t="s">
        <v>556</v>
      </c>
      <c r="E430" s="198">
        <v>46429</v>
      </c>
      <c r="F430" t="s">
        <v>42</v>
      </c>
      <c r="G430" t="s">
        <v>33</v>
      </c>
      <c r="H430" s="199">
        <v>0.90740740740740744</v>
      </c>
      <c r="I430" s="200">
        <v>6</v>
      </c>
      <c r="J430" s="200">
        <v>21600</v>
      </c>
      <c r="K430" s="200">
        <v>3600</v>
      </c>
      <c r="L430" s="201">
        <v>58.103999999999999</v>
      </c>
    </row>
    <row r="431" spans="1:12">
      <c r="A431">
        <v>245</v>
      </c>
      <c r="B431" t="s">
        <v>2623</v>
      </c>
      <c r="C431">
        <v>3228</v>
      </c>
      <c r="D431" t="s">
        <v>556</v>
      </c>
      <c r="E431" s="198">
        <v>46429</v>
      </c>
      <c r="F431" t="s">
        <v>42</v>
      </c>
      <c r="G431" t="s">
        <v>33</v>
      </c>
      <c r="H431" s="199">
        <v>0.90740740740740744</v>
      </c>
      <c r="I431" s="200">
        <v>20</v>
      </c>
      <c r="J431" s="200">
        <v>72000</v>
      </c>
      <c r="K431" s="200">
        <v>12000</v>
      </c>
      <c r="L431" s="201">
        <v>193.68</v>
      </c>
    </row>
    <row r="432" spans="1:12">
      <c r="A432">
        <v>246</v>
      </c>
      <c r="B432" t="s">
        <v>320</v>
      </c>
      <c r="C432">
        <v>1428</v>
      </c>
      <c r="D432" t="s">
        <v>58</v>
      </c>
      <c r="E432" s="198">
        <v>46430</v>
      </c>
      <c r="F432" t="s">
        <v>42</v>
      </c>
      <c r="G432" t="s">
        <v>33</v>
      </c>
      <c r="H432" s="199">
        <v>0.91111111111111109</v>
      </c>
      <c r="I432" s="200">
        <v>18</v>
      </c>
      <c r="J432" s="200">
        <v>51840</v>
      </c>
      <c r="K432" s="200">
        <v>8640</v>
      </c>
      <c r="L432" s="201">
        <v>184.03200000000001</v>
      </c>
    </row>
    <row r="433" spans="1:12">
      <c r="A433">
        <v>247</v>
      </c>
      <c r="B433" t="s">
        <v>2635</v>
      </c>
      <c r="C433">
        <v>1428</v>
      </c>
      <c r="D433" t="s">
        <v>58</v>
      </c>
      <c r="E433" s="198">
        <v>46431</v>
      </c>
      <c r="F433" t="s">
        <v>42</v>
      </c>
      <c r="G433" t="s">
        <v>33</v>
      </c>
      <c r="H433" s="199">
        <v>0.91481481481481486</v>
      </c>
      <c r="I433" s="200">
        <v>18</v>
      </c>
      <c r="J433" s="200">
        <v>51840</v>
      </c>
      <c r="K433" s="200">
        <v>8640</v>
      </c>
      <c r="L433" s="201">
        <v>184.03200000000001</v>
      </c>
    </row>
    <row r="434" spans="1:12">
      <c r="A434">
        <v>247</v>
      </c>
      <c r="B434" t="s">
        <v>2642</v>
      </c>
      <c r="C434">
        <v>1428</v>
      </c>
      <c r="D434" t="s">
        <v>58</v>
      </c>
      <c r="E434" s="198">
        <v>46431</v>
      </c>
      <c r="F434" t="s">
        <v>42</v>
      </c>
      <c r="G434" t="s">
        <v>33</v>
      </c>
      <c r="H434" s="199">
        <v>0.91481481481481486</v>
      </c>
      <c r="I434" s="200">
        <v>36</v>
      </c>
      <c r="J434" s="200">
        <v>103680</v>
      </c>
      <c r="K434" s="200">
        <v>17280</v>
      </c>
      <c r="L434" s="201">
        <v>368.06400000000002</v>
      </c>
    </row>
    <row r="435" spans="1:12">
      <c r="A435">
        <v>247</v>
      </c>
      <c r="B435" t="s">
        <v>2688</v>
      </c>
      <c r="C435">
        <v>1428</v>
      </c>
      <c r="D435" t="s">
        <v>58</v>
      </c>
      <c r="E435" s="198">
        <v>46431</v>
      </c>
      <c r="F435" t="s">
        <v>42</v>
      </c>
      <c r="G435" t="s">
        <v>33</v>
      </c>
      <c r="H435" s="199">
        <v>0.91481481481481486</v>
      </c>
      <c r="I435" s="200">
        <v>24</v>
      </c>
      <c r="J435" s="200">
        <v>69120</v>
      </c>
      <c r="K435" s="200">
        <v>11520</v>
      </c>
      <c r="L435" s="201">
        <v>245.376</v>
      </c>
    </row>
    <row r="436" spans="1:12">
      <c r="A436">
        <v>247</v>
      </c>
      <c r="B436" t="s">
        <v>2708</v>
      </c>
      <c r="C436">
        <v>5252</v>
      </c>
      <c r="D436" t="s">
        <v>616</v>
      </c>
      <c r="E436" s="198">
        <v>46431</v>
      </c>
      <c r="F436" t="s">
        <v>42</v>
      </c>
      <c r="G436" t="s">
        <v>33</v>
      </c>
      <c r="H436" s="199">
        <v>0.91481481481481486</v>
      </c>
      <c r="I436" s="200">
        <v>5</v>
      </c>
      <c r="J436" s="200">
        <v>14400</v>
      </c>
      <c r="K436" s="200">
        <v>2400</v>
      </c>
      <c r="L436" s="201">
        <v>47.52</v>
      </c>
    </row>
    <row r="437" spans="1:12">
      <c r="A437">
        <v>248</v>
      </c>
      <c r="B437" t="s">
        <v>2529</v>
      </c>
      <c r="C437">
        <v>22271</v>
      </c>
      <c r="D437" t="s">
        <v>1536</v>
      </c>
      <c r="E437" s="198">
        <v>46432</v>
      </c>
      <c r="F437" t="s">
        <v>42</v>
      </c>
      <c r="G437" t="s">
        <v>33</v>
      </c>
      <c r="H437" s="199">
        <v>0.91851851851851851</v>
      </c>
      <c r="I437" s="200"/>
      <c r="J437" s="200">
        <v>2778</v>
      </c>
      <c r="K437" s="200">
        <v>463</v>
      </c>
      <c r="L437" s="201">
        <v>8.6118000000000006</v>
      </c>
    </row>
    <row r="438" spans="1:12">
      <c r="A438">
        <v>248</v>
      </c>
      <c r="B438" t="s">
        <v>2670</v>
      </c>
      <c r="C438">
        <v>5252</v>
      </c>
      <c r="D438" t="s">
        <v>616</v>
      </c>
      <c r="E438" s="198">
        <v>46432</v>
      </c>
      <c r="F438" t="s">
        <v>42</v>
      </c>
      <c r="G438" t="s">
        <v>33</v>
      </c>
      <c r="H438" s="199">
        <v>0.91851851851851851</v>
      </c>
      <c r="I438" s="200">
        <v>20</v>
      </c>
      <c r="J438" s="200">
        <v>57600</v>
      </c>
      <c r="K438" s="200">
        <v>9600</v>
      </c>
      <c r="L438" s="201">
        <v>190.08</v>
      </c>
    </row>
    <row r="439" spans="1:12">
      <c r="A439">
        <v>249</v>
      </c>
      <c r="B439" t="s">
        <v>61</v>
      </c>
      <c r="C439">
        <v>21146</v>
      </c>
      <c r="D439" t="s">
        <v>236</v>
      </c>
      <c r="E439" s="198">
        <v>46433</v>
      </c>
      <c r="F439" t="s">
        <v>42</v>
      </c>
      <c r="G439" t="s">
        <v>33</v>
      </c>
      <c r="H439" s="199">
        <v>0.92222222222222228</v>
      </c>
      <c r="I439" s="200">
        <v>3</v>
      </c>
      <c r="J439" s="200">
        <v>6048</v>
      </c>
      <c r="K439" s="200">
        <v>1008</v>
      </c>
      <c r="L439" s="201">
        <v>28.607040000000001</v>
      </c>
    </row>
    <row r="440" spans="1:12">
      <c r="A440">
        <v>249</v>
      </c>
      <c r="B440" t="s">
        <v>2678</v>
      </c>
      <c r="C440">
        <v>21146</v>
      </c>
      <c r="D440" t="s">
        <v>236</v>
      </c>
      <c r="E440" s="198">
        <v>46433</v>
      </c>
      <c r="F440" t="s">
        <v>42</v>
      </c>
      <c r="G440" t="s">
        <v>33</v>
      </c>
      <c r="H440" s="199">
        <v>0.92222222222222228</v>
      </c>
      <c r="I440" s="200">
        <v>1</v>
      </c>
      <c r="J440" s="200">
        <v>2016</v>
      </c>
      <c r="K440" s="200">
        <v>336</v>
      </c>
      <c r="L440" s="201">
        <v>9.5356799999999993</v>
      </c>
    </row>
    <row r="441" spans="1:12">
      <c r="A441">
        <v>250</v>
      </c>
      <c r="B441" t="s">
        <v>250</v>
      </c>
      <c r="C441">
        <v>22270</v>
      </c>
      <c r="D441" t="s">
        <v>1967</v>
      </c>
      <c r="E441" s="198">
        <v>46434</v>
      </c>
      <c r="F441" t="s">
        <v>42</v>
      </c>
      <c r="G441" t="s">
        <v>33</v>
      </c>
      <c r="H441" s="199">
        <v>0.92592592592592593</v>
      </c>
      <c r="I441" s="200">
        <v>24</v>
      </c>
      <c r="J441" s="200">
        <v>76032</v>
      </c>
      <c r="K441" s="200">
        <v>12672</v>
      </c>
      <c r="L441" s="201">
        <v>235.69919999999999</v>
      </c>
    </row>
    <row r="442" spans="1:12">
      <c r="A442">
        <v>250</v>
      </c>
      <c r="B442" t="s">
        <v>2660</v>
      </c>
      <c r="C442">
        <v>22270</v>
      </c>
      <c r="D442" t="s">
        <v>1967</v>
      </c>
      <c r="E442" s="198">
        <v>46434</v>
      </c>
      <c r="F442" t="s">
        <v>42</v>
      </c>
      <c r="G442" t="s">
        <v>33</v>
      </c>
      <c r="H442" s="199">
        <v>0.92592592592592593</v>
      </c>
      <c r="I442" s="200">
        <v>46</v>
      </c>
      <c r="J442" s="200">
        <v>145728</v>
      </c>
      <c r="K442" s="200">
        <v>24288</v>
      </c>
      <c r="L442" s="201">
        <v>451.7568</v>
      </c>
    </row>
    <row r="443" spans="1:12">
      <c r="A443">
        <v>250</v>
      </c>
      <c r="B443" t="s">
        <v>2662</v>
      </c>
      <c r="C443">
        <v>22270</v>
      </c>
      <c r="D443" t="s">
        <v>1967</v>
      </c>
      <c r="E443" s="198">
        <v>46434</v>
      </c>
      <c r="F443" t="s">
        <v>42</v>
      </c>
      <c r="G443" t="s">
        <v>33</v>
      </c>
      <c r="H443" s="199">
        <v>0.92592592592592593</v>
      </c>
      <c r="I443" s="200">
        <v>26</v>
      </c>
      <c r="J443" s="200">
        <v>82368</v>
      </c>
      <c r="K443" s="200">
        <v>13728</v>
      </c>
      <c r="L443" s="201">
        <v>255.3408</v>
      </c>
    </row>
    <row r="444" spans="1:12">
      <c r="A444">
        <v>251</v>
      </c>
      <c r="B444" t="s">
        <v>2652</v>
      </c>
      <c r="C444">
        <v>22270</v>
      </c>
      <c r="D444" t="s">
        <v>1967</v>
      </c>
      <c r="E444" s="198">
        <v>46435</v>
      </c>
      <c r="F444" t="s">
        <v>42</v>
      </c>
      <c r="G444" t="s">
        <v>33</v>
      </c>
      <c r="H444" s="199">
        <v>0.92962962962962958</v>
      </c>
      <c r="I444" s="200">
        <v>39</v>
      </c>
      <c r="J444" s="200">
        <v>123552</v>
      </c>
      <c r="K444" s="200">
        <v>20592</v>
      </c>
      <c r="L444" s="201">
        <v>383.01119999999997</v>
      </c>
    </row>
    <row r="445" spans="1:12">
      <c r="A445">
        <v>251</v>
      </c>
      <c r="B445" t="s">
        <v>2677</v>
      </c>
      <c r="C445">
        <v>22270</v>
      </c>
      <c r="D445" t="s">
        <v>1967</v>
      </c>
      <c r="E445" s="198">
        <v>46435</v>
      </c>
      <c r="F445" t="s">
        <v>42</v>
      </c>
      <c r="G445" t="s">
        <v>33</v>
      </c>
      <c r="H445" s="199">
        <v>0.92962962962962958</v>
      </c>
      <c r="I445" s="200">
        <v>20</v>
      </c>
      <c r="J445" s="200">
        <v>63360</v>
      </c>
      <c r="K445" s="200">
        <v>10560</v>
      </c>
      <c r="L445" s="201">
        <v>196.416</v>
      </c>
    </row>
    <row r="446" spans="1:12">
      <c r="A446">
        <v>252</v>
      </c>
      <c r="B446" t="s">
        <v>94</v>
      </c>
      <c r="C446">
        <v>22269</v>
      </c>
      <c r="D446" t="s">
        <v>2490</v>
      </c>
      <c r="E446" s="198">
        <v>46436</v>
      </c>
      <c r="F446" t="s">
        <v>42</v>
      </c>
      <c r="G446" t="s">
        <v>33</v>
      </c>
      <c r="H446" s="199">
        <v>0.93333333333333335</v>
      </c>
      <c r="I446" s="200">
        <v>5</v>
      </c>
      <c r="J446" s="200">
        <v>15840</v>
      </c>
      <c r="K446" s="200">
        <v>2640</v>
      </c>
      <c r="L446" s="201">
        <v>49.103999999999999</v>
      </c>
    </row>
    <row r="447" spans="1:12">
      <c r="A447">
        <v>252</v>
      </c>
      <c r="B447" t="s">
        <v>2655</v>
      </c>
      <c r="C447">
        <v>22269</v>
      </c>
      <c r="D447" t="s">
        <v>2490</v>
      </c>
      <c r="E447" s="198">
        <v>46436</v>
      </c>
      <c r="F447" t="s">
        <v>42</v>
      </c>
      <c r="G447" t="s">
        <v>33</v>
      </c>
      <c r="H447" s="199">
        <v>0.93333333333333335</v>
      </c>
      <c r="I447" s="200">
        <v>39</v>
      </c>
      <c r="J447" s="200">
        <v>123552</v>
      </c>
      <c r="K447" s="200">
        <v>20592</v>
      </c>
      <c r="L447" s="201">
        <v>383.01119999999997</v>
      </c>
    </row>
    <row r="448" spans="1:12">
      <c r="A448">
        <v>253</v>
      </c>
      <c r="B448" t="s">
        <v>190</v>
      </c>
      <c r="C448">
        <v>22271</v>
      </c>
      <c r="D448" t="s">
        <v>1536</v>
      </c>
      <c r="E448" s="198">
        <v>46437</v>
      </c>
      <c r="F448" t="s">
        <v>42</v>
      </c>
      <c r="G448" t="s">
        <v>33</v>
      </c>
      <c r="H448" s="199">
        <v>0.937037037037037</v>
      </c>
      <c r="I448" s="200">
        <v>6</v>
      </c>
      <c r="J448" s="200">
        <v>19008</v>
      </c>
      <c r="K448" s="200">
        <v>3168</v>
      </c>
      <c r="L448" s="201">
        <v>58.924799999999998</v>
      </c>
    </row>
    <row r="449" spans="1:12">
      <c r="A449">
        <v>253</v>
      </c>
      <c r="B449" t="s">
        <v>2743</v>
      </c>
      <c r="C449">
        <v>22271</v>
      </c>
      <c r="D449" t="s">
        <v>1536</v>
      </c>
      <c r="E449" s="198">
        <v>46437</v>
      </c>
      <c r="F449" t="s">
        <v>42</v>
      </c>
      <c r="G449" t="s">
        <v>33</v>
      </c>
      <c r="H449" s="199">
        <v>0.937037037037037</v>
      </c>
      <c r="I449" s="200">
        <v>51</v>
      </c>
      <c r="J449" s="200">
        <v>161568</v>
      </c>
      <c r="K449" s="200">
        <v>26928</v>
      </c>
      <c r="L449" s="201">
        <v>500.86079999999998</v>
      </c>
    </row>
    <row r="450" spans="1:12">
      <c r="A450">
        <v>253</v>
      </c>
      <c r="B450" t="s">
        <v>2747</v>
      </c>
      <c r="C450">
        <v>22271</v>
      </c>
      <c r="D450" t="s">
        <v>1536</v>
      </c>
      <c r="E450" s="198">
        <v>46437</v>
      </c>
      <c r="F450" t="s">
        <v>42</v>
      </c>
      <c r="G450" t="s">
        <v>33</v>
      </c>
      <c r="H450" s="199">
        <v>0.937037037037037</v>
      </c>
      <c r="I450" s="200">
        <v>18</v>
      </c>
      <c r="J450" s="200">
        <v>57024</v>
      </c>
      <c r="K450" s="200">
        <v>9504</v>
      </c>
      <c r="L450" s="201">
        <v>176.77440000000001</v>
      </c>
    </row>
    <row r="451" spans="1:12">
      <c r="A451">
        <v>255</v>
      </c>
      <c r="B451" t="s">
        <v>697</v>
      </c>
      <c r="C451">
        <v>5252</v>
      </c>
      <c r="D451" t="s">
        <v>616</v>
      </c>
      <c r="E451" s="198">
        <v>46439</v>
      </c>
      <c r="F451" t="s">
        <v>42</v>
      </c>
      <c r="G451" t="s">
        <v>33</v>
      </c>
      <c r="H451" s="199">
        <v>0.94444444444444442</v>
      </c>
      <c r="I451" s="200">
        <v>31</v>
      </c>
      <c r="J451" s="200">
        <v>89280</v>
      </c>
      <c r="K451" s="200">
        <v>14880</v>
      </c>
      <c r="L451" s="201">
        <v>294.62400000000002</v>
      </c>
    </row>
    <row r="452" spans="1:12">
      <c r="A452">
        <v>257</v>
      </c>
      <c r="B452" t="s">
        <v>61</v>
      </c>
      <c r="C452">
        <v>2174</v>
      </c>
      <c r="D452" t="s">
        <v>319</v>
      </c>
      <c r="E452" s="198">
        <v>46441</v>
      </c>
      <c r="F452" t="s">
        <v>42</v>
      </c>
      <c r="G452" t="s">
        <v>33</v>
      </c>
      <c r="H452" s="199">
        <v>1.9037037037037037</v>
      </c>
      <c r="I452" s="200">
        <v>9</v>
      </c>
      <c r="J452" s="200">
        <v>25920</v>
      </c>
      <c r="K452" s="200">
        <v>4320</v>
      </c>
      <c r="L452" s="201">
        <v>85.536000000000001</v>
      </c>
    </row>
    <row r="453" spans="1:12">
      <c r="A453">
        <v>257</v>
      </c>
      <c r="B453" t="s">
        <v>2584</v>
      </c>
      <c r="C453">
        <v>20463</v>
      </c>
      <c r="D453" t="s">
        <v>204</v>
      </c>
      <c r="E453" s="198">
        <v>46441</v>
      </c>
      <c r="F453" t="s">
        <v>194</v>
      </c>
      <c r="G453" t="s">
        <v>33</v>
      </c>
      <c r="H453" s="199">
        <v>0.95185185185185184</v>
      </c>
      <c r="I453" s="200">
        <v>60</v>
      </c>
      <c r="J453" s="200">
        <v>86400</v>
      </c>
      <c r="K453" s="200">
        <v>14400</v>
      </c>
      <c r="L453" s="201">
        <v>259.2</v>
      </c>
    </row>
    <row r="454" spans="1:12">
      <c r="A454">
        <v>257</v>
      </c>
      <c r="B454" t="s">
        <v>2663</v>
      </c>
      <c r="C454">
        <v>20463</v>
      </c>
      <c r="D454" t="s">
        <v>204</v>
      </c>
      <c r="E454" s="198">
        <v>46441</v>
      </c>
      <c r="F454" t="s">
        <v>194</v>
      </c>
      <c r="G454" t="s">
        <v>33</v>
      </c>
      <c r="H454" s="199">
        <v>0.95185185185185184</v>
      </c>
      <c r="I454" s="200">
        <v>32</v>
      </c>
      <c r="J454" s="200">
        <v>47376</v>
      </c>
      <c r="K454" s="200">
        <v>7896</v>
      </c>
      <c r="L454" s="201">
        <v>142.12799999999999</v>
      </c>
    </row>
    <row r="455" spans="1:12">
      <c r="A455">
        <v>257</v>
      </c>
      <c r="B455" t="s">
        <v>2664</v>
      </c>
      <c r="C455">
        <v>20463</v>
      </c>
      <c r="D455" t="s">
        <v>204</v>
      </c>
      <c r="E455" s="198">
        <v>46441</v>
      </c>
      <c r="F455" t="s">
        <v>194</v>
      </c>
      <c r="G455" t="s">
        <v>33</v>
      </c>
      <c r="H455" s="199">
        <v>0.95185185185185184</v>
      </c>
      <c r="I455" s="200">
        <v>2</v>
      </c>
      <c r="J455" s="200">
        <v>2880</v>
      </c>
      <c r="K455" s="200">
        <v>480</v>
      </c>
      <c r="L455" s="201">
        <v>8.64</v>
      </c>
    </row>
    <row r="456" spans="1:12">
      <c r="A456">
        <v>258</v>
      </c>
      <c r="B456" t="s">
        <v>61</v>
      </c>
      <c r="C456">
        <v>9909</v>
      </c>
      <c r="D456" t="s">
        <v>989</v>
      </c>
      <c r="E456" s="198">
        <v>46442</v>
      </c>
      <c r="F456" t="s">
        <v>42</v>
      </c>
      <c r="G456" t="s">
        <v>33</v>
      </c>
      <c r="H456" s="199">
        <v>0.9555555555555556</v>
      </c>
      <c r="I456" s="200">
        <v>4</v>
      </c>
      <c r="J456" s="200">
        <v>14400</v>
      </c>
      <c r="K456" s="200">
        <v>2400</v>
      </c>
      <c r="L456" s="201">
        <v>38.735999999999997</v>
      </c>
    </row>
    <row r="457" spans="1:12">
      <c r="A457">
        <v>258</v>
      </c>
      <c r="B457" t="s">
        <v>60</v>
      </c>
      <c r="C457">
        <v>20463</v>
      </c>
      <c r="D457" t="s">
        <v>204</v>
      </c>
      <c r="E457" s="198">
        <v>46442</v>
      </c>
      <c r="F457" t="s">
        <v>194</v>
      </c>
      <c r="G457" t="s">
        <v>33</v>
      </c>
      <c r="H457" s="199">
        <v>0.9555555555555556</v>
      </c>
      <c r="I457" s="200">
        <v>6</v>
      </c>
      <c r="J457" s="200">
        <v>8640</v>
      </c>
      <c r="K457" s="200">
        <v>1440</v>
      </c>
      <c r="L457" s="201">
        <v>25.92</v>
      </c>
    </row>
    <row r="458" spans="1:12">
      <c r="A458">
        <v>258</v>
      </c>
      <c r="B458" t="s">
        <v>181</v>
      </c>
      <c r="C458">
        <v>20463</v>
      </c>
      <c r="D458" t="s">
        <v>204</v>
      </c>
      <c r="E458" s="198">
        <v>46442</v>
      </c>
      <c r="F458" t="s">
        <v>194</v>
      </c>
      <c r="G458" t="s">
        <v>33</v>
      </c>
      <c r="H458" s="199">
        <v>0.9555555555555556</v>
      </c>
      <c r="I458" s="200">
        <v>18</v>
      </c>
      <c r="J458" s="200">
        <v>25920</v>
      </c>
      <c r="K458" s="200">
        <v>4320</v>
      </c>
      <c r="L458" s="201">
        <v>77.760000000000005</v>
      </c>
    </row>
    <row r="459" spans="1:12">
      <c r="A459">
        <v>258</v>
      </c>
      <c r="B459" t="s">
        <v>620</v>
      </c>
      <c r="C459">
        <v>21189</v>
      </c>
      <c r="D459" t="s">
        <v>265</v>
      </c>
      <c r="E459" s="198">
        <v>46442</v>
      </c>
      <c r="F459" t="s">
        <v>42</v>
      </c>
      <c r="G459" t="s">
        <v>33</v>
      </c>
      <c r="H459" s="199">
        <v>0.9555555555555556</v>
      </c>
      <c r="I459" s="200">
        <v>24</v>
      </c>
      <c r="J459" s="200">
        <v>86400</v>
      </c>
      <c r="K459" s="200">
        <v>14400</v>
      </c>
      <c r="L459" s="201">
        <v>232.416</v>
      </c>
    </row>
    <row r="460" spans="1:12">
      <c r="A460">
        <v>258</v>
      </c>
      <c r="B460" t="s">
        <v>59</v>
      </c>
      <c r="C460">
        <v>20463</v>
      </c>
      <c r="D460" t="s">
        <v>204</v>
      </c>
      <c r="E460" s="198">
        <v>46442</v>
      </c>
      <c r="F460" t="s">
        <v>194</v>
      </c>
      <c r="G460" t="s">
        <v>33</v>
      </c>
      <c r="H460" s="199">
        <v>0.9555555555555556</v>
      </c>
      <c r="I460" s="200">
        <v>58</v>
      </c>
      <c r="J460" s="200">
        <v>83520</v>
      </c>
      <c r="K460" s="200">
        <v>13920</v>
      </c>
      <c r="L460" s="201">
        <v>250.56</v>
      </c>
    </row>
    <row r="461" spans="1:12">
      <c r="A461">
        <v>258</v>
      </c>
      <c r="B461" t="s">
        <v>2620</v>
      </c>
      <c r="C461">
        <v>21189</v>
      </c>
      <c r="D461" t="s">
        <v>265</v>
      </c>
      <c r="E461" s="198">
        <v>46442</v>
      </c>
      <c r="F461" t="s">
        <v>42</v>
      </c>
      <c r="G461" t="s">
        <v>33</v>
      </c>
      <c r="H461" s="199">
        <v>0.9555555555555556</v>
      </c>
      <c r="I461" s="200">
        <v>23</v>
      </c>
      <c r="J461" s="200">
        <v>82800</v>
      </c>
      <c r="K461" s="200">
        <v>13800</v>
      </c>
      <c r="L461" s="201">
        <v>222.732</v>
      </c>
    </row>
    <row r="462" spans="1:12">
      <c r="A462">
        <v>258</v>
      </c>
      <c r="B462" t="s">
        <v>2636</v>
      </c>
      <c r="C462">
        <v>2174</v>
      </c>
      <c r="D462" t="s">
        <v>319</v>
      </c>
      <c r="E462" s="198">
        <v>46442</v>
      </c>
      <c r="F462" t="s">
        <v>42</v>
      </c>
      <c r="G462" t="s">
        <v>33</v>
      </c>
      <c r="H462" s="199">
        <v>0.9555555555555556</v>
      </c>
      <c r="I462" s="200">
        <v>21</v>
      </c>
      <c r="J462" s="200">
        <v>60480</v>
      </c>
      <c r="K462" s="200">
        <v>10080</v>
      </c>
      <c r="L462" s="201">
        <v>199.584</v>
      </c>
    </row>
    <row r="463" spans="1:12">
      <c r="A463">
        <v>258</v>
      </c>
      <c r="B463" t="s">
        <v>2668</v>
      </c>
      <c r="C463">
        <v>20463</v>
      </c>
      <c r="D463" t="s">
        <v>204</v>
      </c>
      <c r="E463" s="198">
        <v>46442</v>
      </c>
      <c r="F463" t="s">
        <v>194</v>
      </c>
      <c r="G463" t="s">
        <v>33</v>
      </c>
      <c r="H463" s="199">
        <v>0.9555555555555556</v>
      </c>
      <c r="I463" s="200">
        <v>10</v>
      </c>
      <c r="J463" s="200">
        <v>14400</v>
      </c>
      <c r="K463" s="200">
        <v>2400</v>
      </c>
      <c r="L463" s="201">
        <v>43.2</v>
      </c>
    </row>
    <row r="464" spans="1:12">
      <c r="A464">
        <v>258</v>
      </c>
      <c r="B464" t="s">
        <v>2672</v>
      </c>
      <c r="C464">
        <v>20463</v>
      </c>
      <c r="D464" t="s">
        <v>204</v>
      </c>
      <c r="E464" s="198">
        <v>46442</v>
      </c>
      <c r="F464" t="s">
        <v>194</v>
      </c>
      <c r="G464" t="s">
        <v>33</v>
      </c>
      <c r="H464" s="199">
        <v>0.9555555555555556</v>
      </c>
      <c r="I464" s="200">
        <v>28</v>
      </c>
      <c r="J464" s="200">
        <v>40320</v>
      </c>
      <c r="K464" s="200">
        <v>6720</v>
      </c>
      <c r="L464" s="201">
        <v>120.96</v>
      </c>
    </row>
    <row r="465" spans="1:12">
      <c r="A465">
        <v>258</v>
      </c>
      <c r="B465" t="s">
        <v>2683</v>
      </c>
      <c r="C465">
        <v>20463</v>
      </c>
      <c r="D465" t="s">
        <v>204</v>
      </c>
      <c r="E465" s="198">
        <v>46442</v>
      </c>
      <c r="F465" t="s">
        <v>194</v>
      </c>
      <c r="G465" t="s">
        <v>33</v>
      </c>
      <c r="H465" s="199">
        <v>0.9555555555555556</v>
      </c>
      <c r="I465" s="200">
        <v>35</v>
      </c>
      <c r="J465" s="200">
        <v>50400</v>
      </c>
      <c r="K465" s="200">
        <v>8400</v>
      </c>
      <c r="L465" s="201">
        <v>151.19999999999999</v>
      </c>
    </row>
    <row r="466" spans="1:12">
      <c r="A466">
        <v>258</v>
      </c>
      <c r="B466" t="s">
        <v>2704</v>
      </c>
      <c r="C466">
        <v>20463</v>
      </c>
      <c r="D466" t="s">
        <v>204</v>
      </c>
      <c r="E466" s="198">
        <v>46442</v>
      </c>
      <c r="F466" t="s">
        <v>194</v>
      </c>
      <c r="G466" t="s">
        <v>33</v>
      </c>
      <c r="H466" s="199">
        <v>0.9555555555555556</v>
      </c>
      <c r="I466" s="200">
        <v>42</v>
      </c>
      <c r="J466" s="200">
        <v>60480</v>
      </c>
      <c r="K466" s="200">
        <v>10080</v>
      </c>
      <c r="L466" s="201">
        <v>181.44</v>
      </c>
    </row>
    <row r="467" spans="1:12">
      <c r="A467">
        <v>258</v>
      </c>
      <c r="B467" t="s">
        <v>2740</v>
      </c>
      <c r="C467">
        <v>21189</v>
      </c>
      <c r="D467" t="s">
        <v>265</v>
      </c>
      <c r="E467" s="198">
        <v>46442</v>
      </c>
      <c r="F467" t="s">
        <v>42</v>
      </c>
      <c r="G467" t="s">
        <v>33</v>
      </c>
      <c r="H467" s="199">
        <v>0.9555555555555556</v>
      </c>
      <c r="I467" s="200">
        <v>38</v>
      </c>
      <c r="J467" s="200">
        <v>136800</v>
      </c>
      <c r="K467" s="200">
        <v>22800</v>
      </c>
      <c r="L467" s="201">
        <v>367.99200000000002</v>
      </c>
    </row>
    <row r="468" spans="1:12">
      <c r="A468">
        <v>258</v>
      </c>
      <c r="B468" t="s">
        <v>2844</v>
      </c>
      <c r="C468">
        <v>21189</v>
      </c>
      <c r="D468" t="s">
        <v>265</v>
      </c>
      <c r="E468" s="198">
        <v>46442</v>
      </c>
      <c r="F468" t="s">
        <v>42</v>
      </c>
      <c r="G468" t="s">
        <v>33</v>
      </c>
      <c r="H468" s="199">
        <v>0.9555555555555556</v>
      </c>
      <c r="I468" s="200">
        <v>2</v>
      </c>
      <c r="J468" s="200">
        <v>7200</v>
      </c>
      <c r="K468" s="200">
        <v>1200</v>
      </c>
      <c r="L468" s="201">
        <v>19.367999999999999</v>
      </c>
    </row>
    <row r="469" spans="1:12">
      <c r="A469">
        <v>259</v>
      </c>
      <c r="B469" t="s">
        <v>61</v>
      </c>
      <c r="C469">
        <v>20463</v>
      </c>
      <c r="D469" t="s">
        <v>204</v>
      </c>
      <c r="E469" s="198">
        <v>46443</v>
      </c>
      <c r="F469" t="s">
        <v>194</v>
      </c>
      <c r="G469" t="s">
        <v>33</v>
      </c>
      <c r="H469" s="199">
        <v>0.95925925925925926</v>
      </c>
      <c r="I469" s="200">
        <v>8</v>
      </c>
      <c r="J469" s="200">
        <v>11520</v>
      </c>
      <c r="K469" s="200">
        <v>1920</v>
      </c>
      <c r="L469" s="201">
        <v>34.56</v>
      </c>
    </row>
    <row r="470" spans="1:12">
      <c r="A470">
        <v>259</v>
      </c>
      <c r="B470" t="s">
        <v>549</v>
      </c>
      <c r="C470">
        <v>1428</v>
      </c>
      <c r="D470" t="s">
        <v>58</v>
      </c>
      <c r="E470" s="198">
        <v>46443</v>
      </c>
      <c r="F470" t="s">
        <v>42</v>
      </c>
      <c r="G470" t="s">
        <v>33</v>
      </c>
      <c r="H470" s="199">
        <v>0.95925925925925926</v>
      </c>
      <c r="I470" s="200">
        <v>47</v>
      </c>
      <c r="J470" s="200">
        <v>137664</v>
      </c>
      <c r="K470" s="200">
        <v>22944</v>
      </c>
      <c r="L470" s="201">
        <v>488.7072</v>
      </c>
    </row>
    <row r="471" spans="1:12">
      <c r="A471">
        <v>259</v>
      </c>
      <c r="B471" t="s">
        <v>424</v>
      </c>
      <c r="C471">
        <v>9909</v>
      </c>
      <c r="D471" t="s">
        <v>989</v>
      </c>
      <c r="E471" s="198">
        <v>46443</v>
      </c>
      <c r="F471" t="s">
        <v>42</v>
      </c>
      <c r="G471" t="s">
        <v>33</v>
      </c>
      <c r="H471" s="199">
        <v>0.95925925925925926</v>
      </c>
      <c r="I471" s="200">
        <v>14</v>
      </c>
      <c r="J471" s="200">
        <v>50400</v>
      </c>
      <c r="K471" s="200">
        <v>8400</v>
      </c>
      <c r="L471" s="201">
        <v>135.57599999999999</v>
      </c>
    </row>
    <row r="472" spans="1:12">
      <c r="A472">
        <v>259</v>
      </c>
      <c r="B472" t="s">
        <v>346</v>
      </c>
      <c r="C472">
        <v>20463</v>
      </c>
      <c r="D472" t="s">
        <v>204</v>
      </c>
      <c r="E472" s="198">
        <v>46443</v>
      </c>
      <c r="F472" t="s">
        <v>194</v>
      </c>
      <c r="G472" t="s">
        <v>33</v>
      </c>
      <c r="H472" s="199">
        <v>0.95925925925925926</v>
      </c>
      <c r="I472" s="200">
        <v>48</v>
      </c>
      <c r="J472" s="200">
        <v>69120</v>
      </c>
      <c r="K472" s="200">
        <v>11520</v>
      </c>
      <c r="L472" s="201">
        <v>207.36</v>
      </c>
    </row>
    <row r="473" spans="1:12">
      <c r="A473">
        <v>259</v>
      </c>
      <c r="B473" t="s">
        <v>2596</v>
      </c>
      <c r="C473">
        <v>2174</v>
      </c>
      <c r="D473" t="s">
        <v>319</v>
      </c>
      <c r="E473" s="198">
        <v>46443</v>
      </c>
      <c r="F473" t="s">
        <v>42</v>
      </c>
      <c r="G473" t="s">
        <v>33</v>
      </c>
      <c r="H473" s="199">
        <v>0.95925925925925926</v>
      </c>
      <c r="I473" s="200">
        <v>44</v>
      </c>
      <c r="J473" s="200">
        <v>126720</v>
      </c>
      <c r="K473" s="200">
        <v>21120</v>
      </c>
      <c r="L473" s="201">
        <v>418.17599999999999</v>
      </c>
    </row>
    <row r="474" spans="1:12">
      <c r="A474">
        <v>259</v>
      </c>
      <c r="B474" t="s">
        <v>2599</v>
      </c>
      <c r="C474">
        <v>2174</v>
      </c>
      <c r="D474" t="s">
        <v>319</v>
      </c>
      <c r="E474" s="198">
        <v>46443</v>
      </c>
      <c r="F474" t="s">
        <v>42</v>
      </c>
      <c r="G474" t="s">
        <v>33</v>
      </c>
      <c r="H474" s="199">
        <v>0.95925925925925926</v>
      </c>
      <c r="I474" s="200">
        <v>40</v>
      </c>
      <c r="J474" s="200">
        <v>115200</v>
      </c>
      <c r="K474" s="200">
        <v>19200</v>
      </c>
      <c r="L474" s="201">
        <v>380.16</v>
      </c>
    </row>
    <row r="475" spans="1:12">
      <c r="A475">
        <v>259</v>
      </c>
      <c r="B475" t="s">
        <v>2606</v>
      </c>
      <c r="C475">
        <v>2174</v>
      </c>
      <c r="D475" t="s">
        <v>319</v>
      </c>
      <c r="E475" s="198">
        <v>46443</v>
      </c>
      <c r="F475" t="s">
        <v>42</v>
      </c>
      <c r="G475" t="s">
        <v>33</v>
      </c>
      <c r="H475" s="199">
        <v>0.95925925925925926</v>
      </c>
      <c r="I475" s="200">
        <v>36</v>
      </c>
      <c r="J475" s="200">
        <v>103680</v>
      </c>
      <c r="K475" s="200">
        <v>17280</v>
      </c>
      <c r="L475" s="201">
        <v>342.14400000000001</v>
      </c>
    </row>
    <row r="476" spans="1:12">
      <c r="A476">
        <v>259</v>
      </c>
      <c r="B476" t="s">
        <v>2607</v>
      </c>
      <c r="C476">
        <v>2174</v>
      </c>
      <c r="D476" t="s">
        <v>319</v>
      </c>
      <c r="E476" s="198">
        <v>46443</v>
      </c>
      <c r="F476" t="s">
        <v>42</v>
      </c>
      <c r="G476" t="s">
        <v>33</v>
      </c>
      <c r="H476" s="199">
        <v>0.95925925925925926</v>
      </c>
      <c r="I476" s="200">
        <v>44</v>
      </c>
      <c r="J476" s="200">
        <v>126720</v>
      </c>
      <c r="K476" s="200">
        <v>21120</v>
      </c>
      <c r="L476" s="201">
        <v>418.17599999999999</v>
      </c>
    </row>
    <row r="477" spans="1:12">
      <c r="A477">
        <v>259</v>
      </c>
      <c r="B477" t="s">
        <v>2609</v>
      </c>
      <c r="C477">
        <v>2174</v>
      </c>
      <c r="D477" t="s">
        <v>319</v>
      </c>
      <c r="E477" s="198">
        <v>46443</v>
      </c>
      <c r="F477" t="s">
        <v>42</v>
      </c>
      <c r="G477" t="s">
        <v>33</v>
      </c>
      <c r="H477" s="199">
        <v>0.95925925925925926</v>
      </c>
      <c r="I477" s="200">
        <v>38</v>
      </c>
      <c r="J477" s="200">
        <v>109440</v>
      </c>
      <c r="K477" s="200">
        <v>18240</v>
      </c>
      <c r="L477" s="201">
        <v>361.15199999999999</v>
      </c>
    </row>
    <row r="478" spans="1:12">
      <c r="A478">
        <v>259</v>
      </c>
      <c r="B478" t="s">
        <v>2750</v>
      </c>
      <c r="C478">
        <v>20463</v>
      </c>
      <c r="D478" t="s">
        <v>204</v>
      </c>
      <c r="E478" s="198">
        <v>46443</v>
      </c>
      <c r="F478" t="s">
        <v>194</v>
      </c>
      <c r="G478" t="s">
        <v>33</v>
      </c>
      <c r="H478" s="199">
        <v>0.95925925925925926</v>
      </c>
      <c r="I478" s="200">
        <v>48</v>
      </c>
      <c r="J478" s="200">
        <v>69120</v>
      </c>
      <c r="K478" s="200">
        <v>11520</v>
      </c>
      <c r="L478" s="201">
        <v>207.36</v>
      </c>
    </row>
    <row r="479" spans="1:12">
      <c r="A479">
        <v>259</v>
      </c>
      <c r="B479" t="s">
        <v>2802</v>
      </c>
      <c r="C479">
        <v>9909</v>
      </c>
      <c r="D479" t="s">
        <v>989</v>
      </c>
      <c r="E479" s="198">
        <v>46443</v>
      </c>
      <c r="F479" t="s">
        <v>42</v>
      </c>
      <c r="G479" t="s">
        <v>33</v>
      </c>
      <c r="H479" s="199">
        <v>0.95925925925925926</v>
      </c>
      <c r="I479" s="200">
        <v>17</v>
      </c>
      <c r="J479" s="200">
        <v>61200</v>
      </c>
      <c r="K479" s="200">
        <v>10200</v>
      </c>
      <c r="L479" s="201">
        <v>164.62799999999999</v>
      </c>
    </row>
    <row r="480" spans="1:12">
      <c r="A480">
        <v>260</v>
      </c>
      <c r="B480" t="s">
        <v>61</v>
      </c>
      <c r="C480">
        <v>2174</v>
      </c>
      <c r="D480" t="s">
        <v>319</v>
      </c>
      <c r="E480" s="198">
        <v>46444</v>
      </c>
      <c r="F480" t="s">
        <v>42</v>
      </c>
      <c r="G480" t="s">
        <v>33</v>
      </c>
      <c r="H480" s="199">
        <v>2.8888888888888888</v>
      </c>
      <c r="I480" s="200">
        <v>15</v>
      </c>
      <c r="J480" s="200">
        <v>43200</v>
      </c>
      <c r="K480" s="200">
        <v>7200</v>
      </c>
      <c r="L480" s="201">
        <v>142.56</v>
      </c>
    </row>
    <row r="481" spans="1:12">
      <c r="A481">
        <v>260</v>
      </c>
      <c r="B481" t="s">
        <v>587</v>
      </c>
      <c r="C481">
        <v>2174</v>
      </c>
      <c r="D481" t="s">
        <v>319</v>
      </c>
      <c r="E481" s="198">
        <v>46444</v>
      </c>
      <c r="F481" t="s">
        <v>42</v>
      </c>
      <c r="G481" t="s">
        <v>33</v>
      </c>
      <c r="H481" s="199">
        <v>0.96296296296296291</v>
      </c>
      <c r="I481" s="200">
        <v>4</v>
      </c>
      <c r="J481" s="200">
        <v>11520</v>
      </c>
      <c r="K481" s="200">
        <v>1920</v>
      </c>
      <c r="L481" s="201">
        <v>38.015999999999998</v>
      </c>
    </row>
    <row r="482" spans="1:12">
      <c r="A482">
        <v>260</v>
      </c>
      <c r="B482" t="s">
        <v>2602</v>
      </c>
      <c r="C482">
        <v>2174</v>
      </c>
      <c r="D482" t="s">
        <v>319</v>
      </c>
      <c r="E482" s="198">
        <v>46444</v>
      </c>
      <c r="F482" t="s">
        <v>42</v>
      </c>
      <c r="G482" t="s">
        <v>33</v>
      </c>
      <c r="H482" s="199">
        <v>0.96296296296296291</v>
      </c>
      <c r="I482" s="200">
        <v>44</v>
      </c>
      <c r="J482" s="200">
        <v>126720</v>
      </c>
      <c r="K482" s="200">
        <v>21120</v>
      </c>
      <c r="L482" s="201">
        <v>418.17599999999999</v>
      </c>
    </row>
    <row r="483" spans="1:12">
      <c r="A483">
        <v>260</v>
      </c>
      <c r="B483" t="s">
        <v>2608</v>
      </c>
      <c r="C483">
        <v>2174</v>
      </c>
      <c r="D483" t="s">
        <v>319</v>
      </c>
      <c r="E483" s="198">
        <v>46444</v>
      </c>
      <c r="F483" t="s">
        <v>42</v>
      </c>
      <c r="G483" t="s">
        <v>33</v>
      </c>
      <c r="H483" s="199">
        <v>0.96296296296296291</v>
      </c>
      <c r="I483" s="200">
        <v>4</v>
      </c>
      <c r="J483" s="200">
        <v>11520</v>
      </c>
      <c r="K483" s="200">
        <v>1920</v>
      </c>
      <c r="L483" s="201">
        <v>38.015999999999998</v>
      </c>
    </row>
    <row r="484" spans="1:12">
      <c r="A484">
        <v>260</v>
      </c>
      <c r="B484" t="s">
        <v>2609</v>
      </c>
      <c r="C484">
        <v>2174</v>
      </c>
      <c r="D484" t="s">
        <v>319</v>
      </c>
      <c r="E484" s="198">
        <v>46444</v>
      </c>
      <c r="F484" t="s">
        <v>42</v>
      </c>
      <c r="G484" t="s">
        <v>33</v>
      </c>
      <c r="H484" s="199">
        <v>0.96296296296296291</v>
      </c>
      <c r="I484" s="200">
        <v>1</v>
      </c>
      <c r="J484" s="200">
        <v>2880</v>
      </c>
      <c r="K484" s="200">
        <v>480</v>
      </c>
      <c r="L484" s="201">
        <v>9.5039999999999996</v>
      </c>
    </row>
    <row r="485" spans="1:12">
      <c r="A485">
        <v>260</v>
      </c>
      <c r="B485" t="s">
        <v>2658</v>
      </c>
      <c r="C485">
        <v>2174</v>
      </c>
      <c r="D485" t="s">
        <v>319</v>
      </c>
      <c r="E485" s="198">
        <v>46444</v>
      </c>
      <c r="F485" t="s">
        <v>42</v>
      </c>
      <c r="G485" t="s">
        <v>33</v>
      </c>
      <c r="H485" s="199">
        <v>0.96296296296296291</v>
      </c>
      <c r="I485" s="200">
        <v>28</v>
      </c>
      <c r="J485" s="200">
        <v>80640</v>
      </c>
      <c r="K485" s="200">
        <v>13440</v>
      </c>
      <c r="L485" s="201">
        <v>266.11200000000002</v>
      </c>
    </row>
    <row r="486" spans="1:12">
      <c r="A486">
        <v>260</v>
      </c>
      <c r="B486" t="s">
        <v>2671</v>
      </c>
      <c r="C486">
        <v>2174</v>
      </c>
      <c r="D486" t="s">
        <v>319</v>
      </c>
      <c r="E486" s="198">
        <v>46444</v>
      </c>
      <c r="F486" t="s">
        <v>42</v>
      </c>
      <c r="G486" t="s">
        <v>33</v>
      </c>
      <c r="H486" s="199">
        <v>0.96296296296296291</v>
      </c>
      <c r="I486" s="200">
        <v>44</v>
      </c>
      <c r="J486" s="200">
        <v>126720</v>
      </c>
      <c r="K486" s="200">
        <v>21120</v>
      </c>
      <c r="L486" s="201">
        <v>418.17599999999999</v>
      </c>
    </row>
    <row r="487" spans="1:12">
      <c r="A487">
        <v>260</v>
      </c>
      <c r="B487" t="s">
        <v>2676</v>
      </c>
      <c r="C487">
        <v>2174</v>
      </c>
      <c r="D487" t="s">
        <v>319</v>
      </c>
      <c r="E487" s="198">
        <v>46444</v>
      </c>
      <c r="F487" t="s">
        <v>42</v>
      </c>
      <c r="G487" t="s">
        <v>33</v>
      </c>
      <c r="H487" s="199">
        <v>0.96296296296296291</v>
      </c>
      <c r="I487" s="200">
        <v>44</v>
      </c>
      <c r="J487" s="200">
        <v>126720</v>
      </c>
      <c r="K487" s="200">
        <v>21120</v>
      </c>
      <c r="L487" s="201">
        <v>418.17599999999999</v>
      </c>
    </row>
    <row r="488" spans="1:12">
      <c r="A488">
        <v>260</v>
      </c>
      <c r="B488" t="s">
        <v>2681</v>
      </c>
      <c r="C488">
        <v>20463</v>
      </c>
      <c r="D488" t="s">
        <v>204</v>
      </c>
      <c r="E488" s="198">
        <v>46444</v>
      </c>
      <c r="F488" t="s">
        <v>194</v>
      </c>
      <c r="G488" t="s">
        <v>33</v>
      </c>
      <c r="H488" s="199">
        <v>0.96296296296296291</v>
      </c>
      <c r="I488" s="200">
        <v>30</v>
      </c>
      <c r="J488" s="200">
        <v>43200</v>
      </c>
      <c r="K488" s="200">
        <v>7200</v>
      </c>
      <c r="L488" s="201">
        <v>129.6</v>
      </c>
    </row>
    <row r="489" spans="1:12">
      <c r="A489">
        <v>261</v>
      </c>
      <c r="B489" t="s">
        <v>344</v>
      </c>
      <c r="C489">
        <v>8532</v>
      </c>
      <c r="D489" t="s">
        <v>666</v>
      </c>
      <c r="E489" s="198">
        <v>46445</v>
      </c>
      <c r="F489" t="s">
        <v>42</v>
      </c>
      <c r="G489" t="s">
        <v>33</v>
      </c>
      <c r="H489" s="199">
        <v>0.96666666666666667</v>
      </c>
      <c r="I489" s="200">
        <v>35</v>
      </c>
      <c r="J489" s="200">
        <v>126000</v>
      </c>
      <c r="K489" s="200">
        <v>21000</v>
      </c>
      <c r="L489" s="201">
        <v>338.94</v>
      </c>
    </row>
    <row r="490" spans="1:12">
      <c r="A490">
        <v>261</v>
      </c>
      <c r="B490" t="s">
        <v>683</v>
      </c>
      <c r="C490">
        <v>5630</v>
      </c>
      <c r="D490" t="s">
        <v>630</v>
      </c>
      <c r="E490" s="198">
        <v>46445</v>
      </c>
      <c r="F490" t="s">
        <v>42</v>
      </c>
      <c r="G490" t="s">
        <v>33</v>
      </c>
      <c r="H490" s="199">
        <v>0.96666666666666667</v>
      </c>
      <c r="I490" s="200">
        <v>9</v>
      </c>
      <c r="J490" s="200">
        <v>18144</v>
      </c>
      <c r="K490" s="200">
        <v>3024</v>
      </c>
      <c r="L490" s="201">
        <v>85.821119999999993</v>
      </c>
    </row>
    <row r="491" spans="1:12">
      <c r="A491">
        <v>261</v>
      </c>
      <c r="B491" t="s">
        <v>389</v>
      </c>
      <c r="C491">
        <v>5630</v>
      </c>
      <c r="D491" t="s">
        <v>630</v>
      </c>
      <c r="E491" s="198">
        <v>46445</v>
      </c>
      <c r="F491" t="s">
        <v>42</v>
      </c>
      <c r="G491" t="s">
        <v>33</v>
      </c>
      <c r="H491" s="199">
        <v>0.96666666666666667</v>
      </c>
      <c r="I491" s="200">
        <v>12</v>
      </c>
      <c r="J491" s="200">
        <v>24192</v>
      </c>
      <c r="K491" s="200">
        <v>4032</v>
      </c>
      <c r="L491" s="201">
        <v>114.42816000000001</v>
      </c>
    </row>
    <row r="492" spans="1:12">
      <c r="A492">
        <v>261</v>
      </c>
      <c r="B492" t="s">
        <v>2594</v>
      </c>
      <c r="C492">
        <v>2174</v>
      </c>
      <c r="D492" t="s">
        <v>319</v>
      </c>
      <c r="E492" s="198">
        <v>46445</v>
      </c>
      <c r="F492" t="s">
        <v>42</v>
      </c>
      <c r="G492" t="s">
        <v>33</v>
      </c>
      <c r="H492" s="199">
        <v>0.96666666666666667</v>
      </c>
      <c r="I492" s="200">
        <v>40</v>
      </c>
      <c r="J492" s="200">
        <v>115200</v>
      </c>
      <c r="K492" s="200">
        <v>19200</v>
      </c>
      <c r="L492" s="201">
        <v>380.16</v>
      </c>
    </row>
    <row r="493" spans="1:12">
      <c r="A493">
        <v>261</v>
      </c>
      <c r="B493" t="s">
        <v>2604</v>
      </c>
      <c r="C493">
        <v>2174</v>
      </c>
      <c r="D493" t="s">
        <v>319</v>
      </c>
      <c r="E493" s="198">
        <v>46445</v>
      </c>
      <c r="F493" t="s">
        <v>42</v>
      </c>
      <c r="G493" t="s">
        <v>33</v>
      </c>
      <c r="H493" s="199">
        <v>0.96666666666666667</v>
      </c>
      <c r="I493" s="200">
        <v>44</v>
      </c>
      <c r="J493" s="200">
        <v>126720</v>
      </c>
      <c r="K493" s="200">
        <v>21120</v>
      </c>
      <c r="L493" s="201">
        <v>418.17599999999999</v>
      </c>
    </row>
    <row r="494" spans="1:12">
      <c r="A494">
        <v>261</v>
      </c>
      <c r="B494" t="s">
        <v>2605</v>
      </c>
      <c r="C494">
        <v>2174</v>
      </c>
      <c r="D494" t="s">
        <v>319</v>
      </c>
      <c r="E494" s="198">
        <v>46445</v>
      </c>
      <c r="F494" t="s">
        <v>42</v>
      </c>
      <c r="G494" t="s">
        <v>33</v>
      </c>
      <c r="H494" s="199">
        <v>0.96666666666666667</v>
      </c>
      <c r="I494" s="200">
        <v>44</v>
      </c>
      <c r="J494" s="200">
        <v>126720</v>
      </c>
      <c r="K494" s="200">
        <v>21120</v>
      </c>
      <c r="L494" s="201">
        <v>418.17599999999999</v>
      </c>
    </row>
    <row r="495" spans="1:12">
      <c r="A495">
        <v>261</v>
      </c>
      <c r="B495" t="s">
        <v>2653</v>
      </c>
      <c r="C495">
        <v>9909</v>
      </c>
      <c r="D495" t="s">
        <v>989</v>
      </c>
      <c r="E495" s="198">
        <v>46445</v>
      </c>
      <c r="F495" t="s">
        <v>42</v>
      </c>
      <c r="G495" t="s">
        <v>33</v>
      </c>
      <c r="H495" s="199">
        <v>0.96666666666666667</v>
      </c>
      <c r="I495" s="200">
        <v>2</v>
      </c>
      <c r="J495" s="200">
        <v>7200</v>
      </c>
      <c r="K495" s="200">
        <v>1200</v>
      </c>
      <c r="L495" s="201">
        <v>19.367999999999999</v>
      </c>
    </row>
    <row r="496" spans="1:12">
      <c r="A496">
        <v>262</v>
      </c>
      <c r="B496" t="s">
        <v>634</v>
      </c>
      <c r="C496">
        <v>9909</v>
      </c>
      <c r="D496" t="s">
        <v>989</v>
      </c>
      <c r="E496" s="198">
        <v>46446</v>
      </c>
      <c r="F496" t="s">
        <v>42</v>
      </c>
      <c r="G496" t="s">
        <v>33</v>
      </c>
      <c r="H496" s="199">
        <v>0.97037037037037033</v>
      </c>
      <c r="I496" s="200">
        <v>30</v>
      </c>
      <c r="J496" s="200">
        <v>108000</v>
      </c>
      <c r="K496" s="200">
        <v>18000</v>
      </c>
      <c r="L496" s="201">
        <v>290.52</v>
      </c>
    </row>
    <row r="497" spans="1:12">
      <c r="A497">
        <v>262</v>
      </c>
      <c r="B497" t="s">
        <v>585</v>
      </c>
      <c r="C497">
        <v>21203</v>
      </c>
      <c r="D497" t="s">
        <v>1788</v>
      </c>
      <c r="E497" s="198">
        <v>46446</v>
      </c>
      <c r="F497" t="s">
        <v>42</v>
      </c>
      <c r="G497" t="s">
        <v>33</v>
      </c>
      <c r="H497" s="199">
        <v>0.97037037037037033</v>
      </c>
      <c r="I497" s="200">
        <v>75</v>
      </c>
      <c r="J497" s="200">
        <v>297000</v>
      </c>
      <c r="K497" s="200">
        <v>49500</v>
      </c>
      <c r="L497" s="201">
        <v>798.93</v>
      </c>
    </row>
    <row r="498" spans="1:12">
      <c r="A498">
        <v>262</v>
      </c>
      <c r="B498" t="s">
        <v>2595</v>
      </c>
      <c r="C498">
        <v>2174</v>
      </c>
      <c r="D498" t="s">
        <v>319</v>
      </c>
      <c r="E498" s="198">
        <v>46446</v>
      </c>
      <c r="F498" t="s">
        <v>42</v>
      </c>
      <c r="G498" t="s">
        <v>33</v>
      </c>
      <c r="H498" s="199">
        <v>0.97037037037037033</v>
      </c>
      <c r="I498" s="200">
        <v>44</v>
      </c>
      <c r="J498" s="200">
        <v>126720</v>
      </c>
      <c r="K498" s="200">
        <v>21120</v>
      </c>
      <c r="L498" s="201">
        <v>418.17599999999999</v>
      </c>
    </row>
    <row r="499" spans="1:12">
      <c r="A499">
        <v>262</v>
      </c>
      <c r="B499" t="s">
        <v>2597</v>
      </c>
      <c r="C499">
        <v>2174</v>
      </c>
      <c r="D499" t="s">
        <v>319</v>
      </c>
      <c r="E499" s="198">
        <v>46446</v>
      </c>
      <c r="F499" t="s">
        <v>42</v>
      </c>
      <c r="G499" t="s">
        <v>33</v>
      </c>
      <c r="H499" s="199">
        <v>0.97037037037037033</v>
      </c>
      <c r="I499" s="200">
        <v>29</v>
      </c>
      <c r="J499" s="200">
        <v>85248</v>
      </c>
      <c r="K499" s="200">
        <v>14208</v>
      </c>
      <c r="L499" s="201">
        <v>281.3184</v>
      </c>
    </row>
    <row r="500" spans="1:12">
      <c r="A500">
        <v>262</v>
      </c>
      <c r="B500" t="s">
        <v>2728</v>
      </c>
      <c r="C500">
        <v>21203</v>
      </c>
      <c r="D500" t="s">
        <v>1788</v>
      </c>
      <c r="E500" s="198">
        <v>46446</v>
      </c>
      <c r="F500" t="s">
        <v>42</v>
      </c>
      <c r="G500" t="s">
        <v>33</v>
      </c>
      <c r="H500" s="199">
        <v>0.97037037037037033</v>
      </c>
      <c r="I500" s="200">
        <v>26</v>
      </c>
      <c r="J500" s="200">
        <v>102960</v>
      </c>
      <c r="K500" s="200">
        <v>17160</v>
      </c>
      <c r="L500" s="201">
        <v>276.9624</v>
      </c>
    </row>
    <row r="501" spans="1:12">
      <c r="A501">
        <v>262</v>
      </c>
      <c r="B501" t="s">
        <v>2844</v>
      </c>
      <c r="C501">
        <v>9909</v>
      </c>
      <c r="D501" t="s">
        <v>989</v>
      </c>
      <c r="E501" s="198">
        <v>46446</v>
      </c>
      <c r="F501" t="s">
        <v>42</v>
      </c>
      <c r="G501" t="s">
        <v>33</v>
      </c>
      <c r="H501" s="199">
        <v>0.97037037037037033</v>
      </c>
      <c r="I501" s="200">
        <v>2</v>
      </c>
      <c r="J501" s="200">
        <v>7200</v>
      </c>
      <c r="K501" s="200">
        <v>1200</v>
      </c>
      <c r="L501" s="201">
        <v>19.367999999999999</v>
      </c>
    </row>
    <row r="502" spans="1:12">
      <c r="A502">
        <v>263</v>
      </c>
      <c r="B502" t="s">
        <v>152</v>
      </c>
      <c r="C502">
        <v>21146</v>
      </c>
      <c r="D502" t="s">
        <v>236</v>
      </c>
      <c r="E502" s="198">
        <v>46447</v>
      </c>
      <c r="F502" t="s">
        <v>42</v>
      </c>
      <c r="G502" t="s">
        <v>33</v>
      </c>
      <c r="H502" s="199">
        <v>0.97407407407407409</v>
      </c>
      <c r="I502" s="200">
        <v>30</v>
      </c>
      <c r="J502" s="200">
        <v>60480</v>
      </c>
      <c r="K502" s="200">
        <v>10080</v>
      </c>
      <c r="L502" s="201">
        <v>286.07040000000001</v>
      </c>
    </row>
    <row r="503" spans="1:12">
      <c r="A503">
        <v>263</v>
      </c>
      <c r="B503" t="s">
        <v>96</v>
      </c>
      <c r="C503">
        <v>1428</v>
      </c>
      <c r="D503" t="s">
        <v>58</v>
      </c>
      <c r="E503" s="198">
        <v>46447</v>
      </c>
      <c r="F503" t="s">
        <v>42</v>
      </c>
      <c r="G503" t="s">
        <v>33</v>
      </c>
      <c r="H503" s="199">
        <v>0.97407407407407409</v>
      </c>
      <c r="I503" s="200">
        <v>52</v>
      </c>
      <c r="J503" s="200">
        <v>149760</v>
      </c>
      <c r="K503" s="200">
        <v>24960</v>
      </c>
      <c r="L503" s="201">
        <v>531.64800000000002</v>
      </c>
    </row>
    <row r="504" spans="1:12">
      <c r="A504">
        <v>263</v>
      </c>
      <c r="B504" t="s">
        <v>347</v>
      </c>
      <c r="C504">
        <v>21203</v>
      </c>
      <c r="D504" t="s">
        <v>1788</v>
      </c>
      <c r="E504" s="198">
        <v>46447</v>
      </c>
      <c r="F504" t="s">
        <v>42</v>
      </c>
      <c r="G504" t="s">
        <v>33</v>
      </c>
      <c r="H504" s="199">
        <v>0.97407407407407409</v>
      </c>
      <c r="I504" s="200">
        <v>74</v>
      </c>
      <c r="J504" s="200">
        <v>293040</v>
      </c>
      <c r="K504" s="200">
        <v>48840</v>
      </c>
      <c r="L504" s="201">
        <v>788.27760000000001</v>
      </c>
    </row>
    <row r="505" spans="1:12">
      <c r="A505">
        <v>263</v>
      </c>
      <c r="B505" t="s">
        <v>348</v>
      </c>
      <c r="C505">
        <v>21203</v>
      </c>
      <c r="D505" t="s">
        <v>1788</v>
      </c>
      <c r="E505" s="198">
        <v>46447</v>
      </c>
      <c r="F505" t="s">
        <v>42</v>
      </c>
      <c r="G505" t="s">
        <v>33</v>
      </c>
      <c r="H505" s="199">
        <v>0.97407407407407409</v>
      </c>
      <c r="I505" s="200">
        <v>75</v>
      </c>
      <c r="J505" s="200">
        <v>297000</v>
      </c>
      <c r="K505" s="200">
        <v>49500</v>
      </c>
      <c r="L505" s="201">
        <v>798.93</v>
      </c>
    </row>
    <row r="506" spans="1:12">
      <c r="A506">
        <v>263</v>
      </c>
      <c r="B506" t="s">
        <v>682</v>
      </c>
      <c r="C506">
        <v>21203</v>
      </c>
      <c r="D506" t="s">
        <v>1788</v>
      </c>
      <c r="E506" s="198">
        <v>46447</v>
      </c>
      <c r="F506" t="s">
        <v>42</v>
      </c>
      <c r="G506" t="s">
        <v>33</v>
      </c>
      <c r="H506" s="199">
        <v>0.97407407407407409</v>
      </c>
      <c r="I506" s="200">
        <v>16</v>
      </c>
      <c r="J506" s="200">
        <v>63360</v>
      </c>
      <c r="K506" s="200">
        <v>10560</v>
      </c>
      <c r="L506" s="201">
        <v>170.4384</v>
      </c>
    </row>
    <row r="507" spans="1:12">
      <c r="A507">
        <v>263</v>
      </c>
      <c r="B507" t="s">
        <v>652</v>
      </c>
      <c r="C507">
        <v>22270</v>
      </c>
      <c r="D507" t="s">
        <v>1967</v>
      </c>
      <c r="E507" s="198">
        <v>46447</v>
      </c>
      <c r="F507" t="s">
        <v>42</v>
      </c>
      <c r="G507" t="s">
        <v>33</v>
      </c>
      <c r="H507" s="199">
        <v>0.97407407407407409</v>
      </c>
      <c r="I507" s="200">
        <v>47</v>
      </c>
      <c r="J507" s="200">
        <v>148896</v>
      </c>
      <c r="K507" s="200">
        <v>24816</v>
      </c>
      <c r="L507" s="201">
        <v>461.57760000000002</v>
      </c>
    </row>
    <row r="508" spans="1:12">
      <c r="A508">
        <v>264</v>
      </c>
      <c r="B508" t="s">
        <v>130</v>
      </c>
      <c r="C508">
        <v>1428</v>
      </c>
      <c r="D508" t="s">
        <v>58</v>
      </c>
      <c r="E508" s="198">
        <v>46448</v>
      </c>
      <c r="F508" t="s">
        <v>42</v>
      </c>
      <c r="G508" t="s">
        <v>33</v>
      </c>
      <c r="H508" s="199">
        <v>0.97777777777777775</v>
      </c>
      <c r="I508" s="200">
        <v>8</v>
      </c>
      <c r="J508" s="200">
        <v>23040</v>
      </c>
      <c r="K508" s="200">
        <v>3840</v>
      </c>
      <c r="L508" s="201">
        <v>81.792000000000002</v>
      </c>
    </row>
    <row r="509" spans="1:12">
      <c r="A509">
        <v>264</v>
      </c>
      <c r="B509" t="s">
        <v>627</v>
      </c>
      <c r="C509">
        <v>1428</v>
      </c>
      <c r="D509" t="s">
        <v>58</v>
      </c>
      <c r="E509" s="198">
        <v>46448</v>
      </c>
      <c r="F509" t="s">
        <v>42</v>
      </c>
      <c r="G509" t="s">
        <v>33</v>
      </c>
      <c r="H509" s="199">
        <v>0.97777777777777775</v>
      </c>
      <c r="I509" s="200">
        <v>90</v>
      </c>
      <c r="J509" s="200">
        <v>259200</v>
      </c>
      <c r="K509" s="200">
        <v>43200</v>
      </c>
      <c r="L509" s="201">
        <v>920.16</v>
      </c>
    </row>
    <row r="510" spans="1:12">
      <c r="A510">
        <v>264</v>
      </c>
      <c r="B510" t="s">
        <v>2622</v>
      </c>
      <c r="C510">
        <v>1428</v>
      </c>
      <c r="D510" t="s">
        <v>58</v>
      </c>
      <c r="E510" s="198">
        <v>46448</v>
      </c>
      <c r="F510" t="s">
        <v>42</v>
      </c>
      <c r="G510" t="s">
        <v>33</v>
      </c>
      <c r="H510" s="199">
        <v>0.97777777777777775</v>
      </c>
      <c r="I510" s="200">
        <v>1</v>
      </c>
      <c r="J510" s="200">
        <v>2880</v>
      </c>
      <c r="K510" s="200">
        <v>480</v>
      </c>
      <c r="L510" s="201">
        <v>10.224</v>
      </c>
    </row>
    <row r="511" spans="1:12">
      <c r="A511">
        <v>264</v>
      </c>
      <c r="B511" t="s">
        <v>2649</v>
      </c>
      <c r="C511">
        <v>22270</v>
      </c>
      <c r="D511" t="s">
        <v>1967</v>
      </c>
      <c r="E511" s="198">
        <v>46448</v>
      </c>
      <c r="F511" t="s">
        <v>42</v>
      </c>
      <c r="G511" t="s">
        <v>33</v>
      </c>
      <c r="H511" s="199">
        <v>0.97777777777777775</v>
      </c>
      <c r="I511" s="200">
        <v>24</v>
      </c>
      <c r="J511" s="200">
        <v>76032</v>
      </c>
      <c r="K511" s="200">
        <v>12672</v>
      </c>
      <c r="L511" s="201">
        <v>235.69919999999999</v>
      </c>
    </row>
    <row r="512" spans="1:12">
      <c r="A512">
        <v>264</v>
      </c>
      <c r="B512" t="s">
        <v>2790</v>
      </c>
      <c r="C512">
        <v>21203</v>
      </c>
      <c r="D512" t="s">
        <v>1788</v>
      </c>
      <c r="E512" s="198">
        <v>46448</v>
      </c>
      <c r="F512" t="s">
        <v>42</v>
      </c>
      <c r="G512" t="s">
        <v>33</v>
      </c>
      <c r="H512" s="199">
        <v>0.97777777777777775</v>
      </c>
      <c r="I512" s="200">
        <v>75</v>
      </c>
      <c r="J512" s="200">
        <v>297000</v>
      </c>
      <c r="K512" s="200">
        <v>49500</v>
      </c>
      <c r="L512" s="201">
        <v>798.93</v>
      </c>
    </row>
    <row r="513" spans="1:12">
      <c r="A513">
        <v>264</v>
      </c>
      <c r="B513" t="s">
        <v>2799</v>
      </c>
      <c r="C513">
        <v>21203</v>
      </c>
      <c r="D513" t="s">
        <v>1788</v>
      </c>
      <c r="E513" s="198">
        <v>46448</v>
      </c>
      <c r="F513" t="s">
        <v>42</v>
      </c>
      <c r="G513" t="s">
        <v>33</v>
      </c>
      <c r="H513" s="199">
        <v>0.97777777777777775</v>
      </c>
      <c r="I513" s="200">
        <v>40</v>
      </c>
      <c r="J513" s="200">
        <v>159768</v>
      </c>
      <c r="K513" s="200">
        <v>26628</v>
      </c>
      <c r="L513" s="201">
        <v>429.77591999999999</v>
      </c>
    </row>
    <row r="514" spans="1:12">
      <c r="A514">
        <v>265</v>
      </c>
      <c r="B514" t="s">
        <v>107</v>
      </c>
      <c r="C514">
        <v>1428</v>
      </c>
      <c r="D514" t="s">
        <v>58</v>
      </c>
      <c r="E514" s="198">
        <v>46449</v>
      </c>
      <c r="F514" t="s">
        <v>42</v>
      </c>
      <c r="G514" t="s">
        <v>33</v>
      </c>
      <c r="H514" s="199">
        <v>0.98148148148148151</v>
      </c>
      <c r="I514" s="200">
        <v>44</v>
      </c>
      <c r="J514" s="200">
        <v>126720</v>
      </c>
      <c r="K514" s="200">
        <v>21120</v>
      </c>
      <c r="L514" s="201">
        <v>449.85599999999999</v>
      </c>
    </row>
    <row r="515" spans="1:12">
      <c r="A515">
        <v>265</v>
      </c>
      <c r="B515" t="s">
        <v>545</v>
      </c>
      <c r="C515">
        <v>5252</v>
      </c>
      <c r="D515" t="s">
        <v>616</v>
      </c>
      <c r="E515" s="198">
        <v>46449</v>
      </c>
      <c r="F515" t="s">
        <v>42</v>
      </c>
      <c r="G515" t="s">
        <v>33</v>
      </c>
      <c r="H515" s="199">
        <v>0.98148148148148151</v>
      </c>
      <c r="I515" s="200">
        <v>74</v>
      </c>
      <c r="J515" s="200">
        <v>213120</v>
      </c>
      <c r="K515" s="200">
        <v>35520</v>
      </c>
      <c r="L515" s="201">
        <v>703.29600000000005</v>
      </c>
    </row>
    <row r="516" spans="1:12">
      <c r="A516">
        <v>265</v>
      </c>
      <c r="B516" t="s">
        <v>559</v>
      </c>
      <c r="C516">
        <v>1428</v>
      </c>
      <c r="D516" t="s">
        <v>58</v>
      </c>
      <c r="E516" s="198">
        <v>46449</v>
      </c>
      <c r="F516" t="s">
        <v>42</v>
      </c>
      <c r="G516" t="s">
        <v>33</v>
      </c>
      <c r="H516" s="199">
        <v>0.98148148148148151</v>
      </c>
      <c r="I516" s="200">
        <v>52</v>
      </c>
      <c r="J516" s="200">
        <v>149760</v>
      </c>
      <c r="K516" s="200">
        <v>24960</v>
      </c>
      <c r="L516" s="201">
        <v>531.64800000000002</v>
      </c>
    </row>
    <row r="517" spans="1:12">
      <c r="A517">
        <v>265</v>
      </c>
      <c r="B517" t="s">
        <v>753</v>
      </c>
      <c r="C517">
        <v>1428</v>
      </c>
      <c r="D517" t="s">
        <v>58</v>
      </c>
      <c r="E517" s="198">
        <v>46449</v>
      </c>
      <c r="F517" t="s">
        <v>42</v>
      </c>
      <c r="G517" t="s">
        <v>33</v>
      </c>
      <c r="H517" s="199">
        <v>0.98148148148148151</v>
      </c>
      <c r="I517" s="200">
        <v>116</v>
      </c>
      <c r="J517" s="200">
        <v>334080</v>
      </c>
      <c r="K517" s="200">
        <v>55680</v>
      </c>
      <c r="L517" s="201">
        <v>1185.9839999999999</v>
      </c>
    </row>
    <row r="518" spans="1:12">
      <c r="A518">
        <v>265</v>
      </c>
      <c r="B518" t="s">
        <v>598</v>
      </c>
      <c r="C518">
        <v>5252</v>
      </c>
      <c r="D518" t="s">
        <v>616</v>
      </c>
      <c r="E518" s="198">
        <v>46449</v>
      </c>
      <c r="F518" t="s">
        <v>42</v>
      </c>
      <c r="G518" t="s">
        <v>33</v>
      </c>
      <c r="H518" s="199">
        <v>0.98148148148148151</v>
      </c>
      <c r="I518" s="200">
        <v>52</v>
      </c>
      <c r="J518" s="200">
        <v>149760</v>
      </c>
      <c r="K518" s="200">
        <v>24960</v>
      </c>
      <c r="L518" s="201">
        <v>494.20800000000003</v>
      </c>
    </row>
    <row r="519" spans="1:12">
      <c r="A519">
        <v>265</v>
      </c>
      <c r="B519" t="s">
        <v>752</v>
      </c>
      <c r="C519">
        <v>1428</v>
      </c>
      <c r="D519" t="s">
        <v>58</v>
      </c>
      <c r="E519" s="198">
        <v>46449</v>
      </c>
      <c r="F519" t="s">
        <v>42</v>
      </c>
      <c r="G519" t="s">
        <v>33</v>
      </c>
      <c r="H519" s="199">
        <v>0.98148148148148151</v>
      </c>
      <c r="I519" s="200">
        <v>92</v>
      </c>
      <c r="J519" s="200">
        <v>264960</v>
      </c>
      <c r="K519" s="200">
        <v>44160</v>
      </c>
      <c r="L519" s="201">
        <v>940.60799999999995</v>
      </c>
    </row>
    <row r="520" spans="1:12">
      <c r="A520">
        <v>265</v>
      </c>
      <c r="B520" t="s">
        <v>65</v>
      </c>
      <c r="C520">
        <v>5252</v>
      </c>
      <c r="D520" t="s">
        <v>616</v>
      </c>
      <c r="E520" s="198">
        <v>46449</v>
      </c>
      <c r="F520" t="s">
        <v>42</v>
      </c>
      <c r="G520" t="s">
        <v>33</v>
      </c>
      <c r="H520" s="199">
        <v>0.98148148148148151</v>
      </c>
      <c r="I520" s="200">
        <v>62</v>
      </c>
      <c r="J520" s="200">
        <v>178560</v>
      </c>
      <c r="K520" s="200">
        <v>29760</v>
      </c>
      <c r="L520" s="201">
        <v>589.24800000000005</v>
      </c>
    </row>
    <row r="521" spans="1:12">
      <c r="A521">
        <v>266</v>
      </c>
      <c r="B521" t="s">
        <v>571</v>
      </c>
      <c r="C521">
        <v>5252</v>
      </c>
      <c r="D521" t="s">
        <v>616</v>
      </c>
      <c r="E521" s="198">
        <v>46450</v>
      </c>
      <c r="F521" t="s">
        <v>42</v>
      </c>
      <c r="G521" t="s">
        <v>33</v>
      </c>
      <c r="H521" s="199">
        <v>0.98518518518518516</v>
      </c>
      <c r="I521" s="200">
        <v>20</v>
      </c>
      <c r="J521" s="200">
        <v>57600</v>
      </c>
      <c r="K521" s="200">
        <v>9600</v>
      </c>
      <c r="L521" s="201">
        <v>190.08</v>
      </c>
    </row>
    <row r="522" spans="1:12">
      <c r="A522">
        <v>266</v>
      </c>
      <c r="B522" t="s">
        <v>112</v>
      </c>
      <c r="C522">
        <v>5252</v>
      </c>
      <c r="D522" t="s">
        <v>616</v>
      </c>
      <c r="E522" s="198">
        <v>46450</v>
      </c>
      <c r="F522" t="s">
        <v>42</v>
      </c>
      <c r="G522" t="s">
        <v>33</v>
      </c>
      <c r="H522" s="199">
        <v>0.98518518518518516</v>
      </c>
      <c r="I522" s="200">
        <v>52</v>
      </c>
      <c r="J522" s="200">
        <v>149760</v>
      </c>
      <c r="K522" s="200">
        <v>24960</v>
      </c>
      <c r="L522" s="201">
        <v>494.20800000000003</v>
      </c>
    </row>
    <row r="523" spans="1:12">
      <c r="A523">
        <v>266</v>
      </c>
      <c r="B523" t="s">
        <v>756</v>
      </c>
      <c r="C523">
        <v>5252</v>
      </c>
      <c r="D523" t="s">
        <v>616</v>
      </c>
      <c r="E523" s="198">
        <v>46450</v>
      </c>
      <c r="F523" t="s">
        <v>42</v>
      </c>
      <c r="G523" t="s">
        <v>33</v>
      </c>
      <c r="H523" s="199">
        <v>0.98518518518518516</v>
      </c>
      <c r="I523" s="200">
        <v>116</v>
      </c>
      <c r="J523" s="200">
        <v>334080</v>
      </c>
      <c r="K523" s="200">
        <v>55680</v>
      </c>
      <c r="L523" s="201">
        <v>1102.4639999999999</v>
      </c>
    </row>
    <row r="524" spans="1:12">
      <c r="A524">
        <v>266</v>
      </c>
      <c r="B524" t="s">
        <v>408</v>
      </c>
      <c r="C524">
        <v>5252</v>
      </c>
      <c r="D524" t="s">
        <v>616</v>
      </c>
      <c r="E524" s="198">
        <v>46450</v>
      </c>
      <c r="F524" t="s">
        <v>42</v>
      </c>
      <c r="G524" t="s">
        <v>33</v>
      </c>
      <c r="H524" s="199">
        <v>0.98518518518518516</v>
      </c>
      <c r="I524" s="200">
        <v>64</v>
      </c>
      <c r="J524" s="200">
        <v>184320</v>
      </c>
      <c r="K524" s="200">
        <v>30720</v>
      </c>
      <c r="L524" s="201">
        <v>608.25599999999997</v>
      </c>
    </row>
    <row r="525" spans="1:12">
      <c r="A525">
        <v>266</v>
      </c>
      <c r="B525" t="s">
        <v>794</v>
      </c>
      <c r="C525">
        <v>5252</v>
      </c>
      <c r="D525" t="s">
        <v>616</v>
      </c>
      <c r="E525" s="198">
        <v>46450</v>
      </c>
      <c r="F525" t="s">
        <v>42</v>
      </c>
      <c r="G525" t="s">
        <v>33</v>
      </c>
      <c r="H525" s="199">
        <v>0.98518518518518516</v>
      </c>
      <c r="I525" s="200">
        <v>8</v>
      </c>
      <c r="J525" s="200">
        <v>23040</v>
      </c>
      <c r="K525" s="200">
        <v>3840</v>
      </c>
      <c r="L525" s="201">
        <v>76.031999999999996</v>
      </c>
    </row>
    <row r="526" spans="1:12">
      <c r="A526">
        <v>267</v>
      </c>
      <c r="B526" t="s">
        <v>619</v>
      </c>
      <c r="C526">
        <v>7993</v>
      </c>
      <c r="D526" t="s">
        <v>662</v>
      </c>
      <c r="E526" s="198">
        <v>46451</v>
      </c>
      <c r="F526" t="s">
        <v>42</v>
      </c>
      <c r="G526" t="s">
        <v>33</v>
      </c>
      <c r="H526" s="199">
        <v>0.98888888888888893</v>
      </c>
      <c r="I526" s="200">
        <v>53</v>
      </c>
      <c r="J526" s="200">
        <v>190800</v>
      </c>
      <c r="K526" s="200">
        <v>7950</v>
      </c>
      <c r="L526" s="201">
        <v>513.25199999999995</v>
      </c>
    </row>
    <row r="527" spans="1:12">
      <c r="A527">
        <v>267</v>
      </c>
      <c r="B527" t="s">
        <v>61</v>
      </c>
      <c r="C527">
        <v>16210</v>
      </c>
      <c r="D527" t="s">
        <v>142</v>
      </c>
      <c r="E527" s="198">
        <v>46451</v>
      </c>
      <c r="F527" t="s">
        <v>42</v>
      </c>
      <c r="G527" t="s">
        <v>33</v>
      </c>
      <c r="H527" s="199">
        <v>0.73150684931506849</v>
      </c>
      <c r="I527" s="200">
        <v>6</v>
      </c>
      <c r="J527" s="200">
        <v>17280</v>
      </c>
      <c r="K527" s="200">
        <v>2880</v>
      </c>
      <c r="L527" s="201">
        <v>57.024000000000001</v>
      </c>
    </row>
    <row r="528" spans="1:12">
      <c r="A528">
        <v>267</v>
      </c>
      <c r="B528" t="s">
        <v>64</v>
      </c>
      <c r="C528">
        <v>7993</v>
      </c>
      <c r="D528" t="s">
        <v>662</v>
      </c>
      <c r="E528" s="198">
        <v>46451</v>
      </c>
      <c r="F528" t="s">
        <v>42</v>
      </c>
      <c r="G528" t="s">
        <v>33</v>
      </c>
      <c r="H528" s="199">
        <v>0.98888888888888893</v>
      </c>
      <c r="I528" s="200">
        <v>58</v>
      </c>
      <c r="J528" s="200">
        <v>208800</v>
      </c>
      <c r="K528" s="200">
        <v>8700</v>
      </c>
      <c r="L528" s="201">
        <v>561.67200000000003</v>
      </c>
    </row>
    <row r="529" spans="1:12">
      <c r="A529">
        <v>268</v>
      </c>
      <c r="B529" t="s">
        <v>100</v>
      </c>
      <c r="C529">
        <v>7993</v>
      </c>
      <c r="D529" t="s">
        <v>662</v>
      </c>
      <c r="E529" s="198">
        <v>46452</v>
      </c>
      <c r="F529" t="s">
        <v>42</v>
      </c>
      <c r="G529" t="s">
        <v>33</v>
      </c>
      <c r="H529" s="199">
        <v>0.99259259259259258</v>
      </c>
      <c r="I529" s="200">
        <v>47</v>
      </c>
      <c r="J529" s="200">
        <v>169200</v>
      </c>
      <c r="K529" s="200">
        <v>7050</v>
      </c>
      <c r="L529" s="201">
        <v>455.14800000000002</v>
      </c>
    </row>
    <row r="530" spans="1:12">
      <c r="A530">
        <v>268</v>
      </c>
      <c r="B530" t="s">
        <v>369</v>
      </c>
      <c r="C530">
        <v>7993</v>
      </c>
      <c r="D530" t="s">
        <v>662</v>
      </c>
      <c r="E530" s="198">
        <v>46452</v>
      </c>
      <c r="F530" t="s">
        <v>42</v>
      </c>
      <c r="G530" t="s">
        <v>33</v>
      </c>
      <c r="H530" s="199">
        <v>0.99259259259259258</v>
      </c>
      <c r="I530" s="200">
        <v>21</v>
      </c>
      <c r="J530" s="200">
        <v>75600</v>
      </c>
      <c r="K530" s="200">
        <v>3150</v>
      </c>
      <c r="L530" s="201">
        <v>203.364</v>
      </c>
    </row>
    <row r="531" spans="1:12">
      <c r="A531">
        <v>268</v>
      </c>
      <c r="B531" t="s">
        <v>364</v>
      </c>
      <c r="C531">
        <v>8567</v>
      </c>
      <c r="D531" t="s">
        <v>1233</v>
      </c>
      <c r="E531" s="198">
        <v>46452</v>
      </c>
      <c r="F531" t="s">
        <v>42</v>
      </c>
      <c r="G531" t="s">
        <v>33</v>
      </c>
      <c r="H531" s="199">
        <v>0.99259259259259258</v>
      </c>
      <c r="I531" s="200">
        <v>7</v>
      </c>
      <c r="J531" s="200">
        <v>21840</v>
      </c>
      <c r="K531" s="200">
        <v>910</v>
      </c>
      <c r="L531" s="201">
        <v>58.749600000000001</v>
      </c>
    </row>
    <row r="532" spans="1:12">
      <c r="A532">
        <v>268</v>
      </c>
      <c r="B532" t="s">
        <v>66</v>
      </c>
      <c r="C532">
        <v>8567</v>
      </c>
      <c r="D532" t="s">
        <v>1233</v>
      </c>
      <c r="E532" s="198">
        <v>46452</v>
      </c>
      <c r="F532" t="s">
        <v>42</v>
      </c>
      <c r="G532" t="s">
        <v>33</v>
      </c>
      <c r="H532" s="199">
        <v>0.99259259259259258</v>
      </c>
      <c r="I532" s="200">
        <v>45</v>
      </c>
      <c r="J532" s="200">
        <v>140400</v>
      </c>
      <c r="K532" s="200">
        <v>5850</v>
      </c>
      <c r="L532" s="201">
        <v>377.67599999999999</v>
      </c>
    </row>
    <row r="533" spans="1:12">
      <c r="A533">
        <v>268</v>
      </c>
      <c r="B533" t="s">
        <v>2626</v>
      </c>
      <c r="C533">
        <v>7993</v>
      </c>
      <c r="D533" t="s">
        <v>662</v>
      </c>
      <c r="E533" s="198">
        <v>46452</v>
      </c>
      <c r="F533" t="s">
        <v>42</v>
      </c>
      <c r="G533" t="s">
        <v>33</v>
      </c>
      <c r="H533" s="199">
        <v>0.99259259259259258</v>
      </c>
      <c r="I533" s="200">
        <v>40</v>
      </c>
      <c r="J533" s="200">
        <v>144000</v>
      </c>
      <c r="K533" s="200">
        <v>6000</v>
      </c>
      <c r="L533" s="201">
        <v>387.36</v>
      </c>
    </row>
    <row r="534" spans="1:12">
      <c r="A534">
        <v>268</v>
      </c>
      <c r="B534" t="s">
        <v>2639</v>
      </c>
      <c r="C534">
        <v>7993</v>
      </c>
      <c r="D534" t="s">
        <v>662</v>
      </c>
      <c r="E534" s="198">
        <v>46452</v>
      </c>
      <c r="F534" t="s">
        <v>42</v>
      </c>
      <c r="G534" t="s">
        <v>33</v>
      </c>
      <c r="H534" s="199">
        <v>0.99259259259259258</v>
      </c>
      <c r="I534" s="200">
        <v>40</v>
      </c>
      <c r="J534" s="200">
        <v>144000</v>
      </c>
      <c r="K534" s="200">
        <v>6000</v>
      </c>
      <c r="L534" s="201">
        <v>387.36</v>
      </c>
    </row>
    <row r="535" spans="1:12">
      <c r="A535">
        <v>268</v>
      </c>
      <c r="B535" t="s">
        <v>2640</v>
      </c>
      <c r="C535">
        <v>7993</v>
      </c>
      <c r="D535" t="s">
        <v>662</v>
      </c>
      <c r="E535" s="198">
        <v>46452</v>
      </c>
      <c r="F535" t="s">
        <v>42</v>
      </c>
      <c r="G535" t="s">
        <v>33</v>
      </c>
      <c r="H535" s="199">
        <v>0.99259259259259258</v>
      </c>
      <c r="I535" s="200">
        <v>40</v>
      </c>
      <c r="J535" s="200">
        <v>144000</v>
      </c>
      <c r="K535" s="200">
        <v>6000</v>
      </c>
      <c r="L535" s="201">
        <v>387.36</v>
      </c>
    </row>
    <row r="536" spans="1:12">
      <c r="A536">
        <v>268</v>
      </c>
      <c r="B536" t="s">
        <v>2644</v>
      </c>
      <c r="C536">
        <v>7993</v>
      </c>
      <c r="D536" t="s">
        <v>662</v>
      </c>
      <c r="E536" s="198">
        <v>46452</v>
      </c>
      <c r="F536" t="s">
        <v>42</v>
      </c>
      <c r="G536" t="s">
        <v>33</v>
      </c>
      <c r="H536" s="199">
        <v>0.99259259259259258</v>
      </c>
      <c r="I536" s="200">
        <v>26</v>
      </c>
      <c r="J536" s="200">
        <v>93600</v>
      </c>
      <c r="K536" s="200">
        <v>3900</v>
      </c>
      <c r="L536" s="201">
        <v>251.78399999999999</v>
      </c>
    </row>
    <row r="537" spans="1:12">
      <c r="A537">
        <v>268</v>
      </c>
      <c r="B537" t="s">
        <v>2833</v>
      </c>
      <c r="C537">
        <v>7993</v>
      </c>
      <c r="D537" t="s">
        <v>662</v>
      </c>
      <c r="E537" s="198">
        <v>46452</v>
      </c>
      <c r="F537" t="s">
        <v>42</v>
      </c>
      <c r="G537" t="s">
        <v>33</v>
      </c>
      <c r="H537" s="199">
        <v>0.99259259259259258</v>
      </c>
      <c r="I537" s="200">
        <v>18</v>
      </c>
      <c r="J537" s="200">
        <v>64800</v>
      </c>
      <c r="K537" s="200">
        <v>2700</v>
      </c>
      <c r="L537" s="201">
        <v>174.31200000000001</v>
      </c>
    </row>
    <row r="538" spans="1:12">
      <c r="A538">
        <v>269</v>
      </c>
      <c r="B538" t="s">
        <v>551</v>
      </c>
      <c r="C538">
        <v>7993</v>
      </c>
      <c r="D538" t="s">
        <v>662</v>
      </c>
      <c r="E538" s="198">
        <v>46453</v>
      </c>
      <c r="F538" t="s">
        <v>42</v>
      </c>
      <c r="G538" t="s">
        <v>33</v>
      </c>
      <c r="H538" s="199">
        <v>0.99629629629629635</v>
      </c>
      <c r="I538" s="200">
        <v>41</v>
      </c>
      <c r="J538" s="200">
        <v>147600</v>
      </c>
      <c r="K538" s="200">
        <v>6150</v>
      </c>
      <c r="L538" s="201">
        <v>397.04399999999998</v>
      </c>
    </row>
    <row r="539" spans="1:12">
      <c r="A539">
        <v>269</v>
      </c>
      <c r="B539" t="s">
        <v>323</v>
      </c>
      <c r="C539">
        <v>7993</v>
      </c>
      <c r="D539" t="s">
        <v>662</v>
      </c>
      <c r="E539" s="198">
        <v>46453</v>
      </c>
      <c r="F539" t="s">
        <v>42</v>
      </c>
      <c r="G539" t="s">
        <v>33</v>
      </c>
      <c r="H539" s="199">
        <v>0.99629629629629635</v>
      </c>
      <c r="I539" s="200">
        <v>47</v>
      </c>
      <c r="J539" s="200">
        <v>169200</v>
      </c>
      <c r="K539" s="200">
        <v>7050</v>
      </c>
      <c r="L539" s="201">
        <v>455.14800000000002</v>
      </c>
    </row>
    <row r="540" spans="1:12">
      <c r="A540">
        <v>269</v>
      </c>
      <c r="B540" t="s">
        <v>2630</v>
      </c>
      <c r="C540">
        <v>7993</v>
      </c>
      <c r="D540" t="s">
        <v>662</v>
      </c>
      <c r="E540" s="198">
        <v>46453</v>
      </c>
      <c r="F540" t="s">
        <v>42</v>
      </c>
      <c r="G540" t="s">
        <v>33</v>
      </c>
      <c r="H540" s="199">
        <v>0.99629629629629635</v>
      </c>
      <c r="I540" s="200">
        <v>40</v>
      </c>
      <c r="J540" s="200">
        <v>144000</v>
      </c>
      <c r="K540" s="200">
        <v>6000</v>
      </c>
      <c r="L540" s="201">
        <v>387.36</v>
      </c>
    </row>
    <row r="541" spans="1:12">
      <c r="A541">
        <v>269</v>
      </c>
      <c r="B541" t="s">
        <v>2631</v>
      </c>
      <c r="C541">
        <v>7993</v>
      </c>
      <c r="D541" t="s">
        <v>662</v>
      </c>
      <c r="E541" s="198">
        <v>46453</v>
      </c>
      <c r="F541" t="s">
        <v>42</v>
      </c>
      <c r="G541" t="s">
        <v>33</v>
      </c>
      <c r="H541" s="199">
        <v>0.99629629629629635</v>
      </c>
      <c r="I541" s="200">
        <v>40</v>
      </c>
      <c r="J541" s="200">
        <v>144000</v>
      </c>
      <c r="K541" s="200">
        <v>6000</v>
      </c>
      <c r="L541" s="201">
        <v>387.36</v>
      </c>
    </row>
    <row r="542" spans="1:12">
      <c r="A542">
        <v>269</v>
      </c>
      <c r="B542" t="s">
        <v>2637</v>
      </c>
      <c r="C542">
        <v>7993</v>
      </c>
      <c r="D542" t="s">
        <v>662</v>
      </c>
      <c r="E542" s="198">
        <v>46453</v>
      </c>
      <c r="F542" t="s">
        <v>42</v>
      </c>
      <c r="G542" t="s">
        <v>33</v>
      </c>
      <c r="H542" s="199">
        <v>0.99629629629629635</v>
      </c>
      <c r="I542" s="200">
        <v>40</v>
      </c>
      <c r="J542" s="200">
        <v>144000</v>
      </c>
      <c r="K542" s="200">
        <v>6000</v>
      </c>
      <c r="L542" s="201">
        <v>387.36</v>
      </c>
    </row>
    <row r="543" spans="1:12">
      <c r="A543">
        <v>269</v>
      </c>
      <c r="B543" t="s">
        <v>2638</v>
      </c>
      <c r="C543">
        <v>7993</v>
      </c>
      <c r="D543" t="s">
        <v>662</v>
      </c>
      <c r="E543" s="198">
        <v>46453</v>
      </c>
      <c r="F543" t="s">
        <v>42</v>
      </c>
      <c r="G543" t="s">
        <v>33</v>
      </c>
      <c r="H543" s="199">
        <v>0.99629629629629635</v>
      </c>
      <c r="I543" s="200">
        <v>40</v>
      </c>
      <c r="J543" s="200">
        <v>144000</v>
      </c>
      <c r="K543" s="200">
        <v>6000</v>
      </c>
      <c r="L543" s="201">
        <v>387.36</v>
      </c>
    </row>
    <row r="544" spans="1:12">
      <c r="A544">
        <v>270</v>
      </c>
      <c r="B544" t="s">
        <v>324</v>
      </c>
      <c r="C544">
        <v>9672</v>
      </c>
      <c r="D544" t="s">
        <v>723</v>
      </c>
      <c r="E544" s="198">
        <v>46454</v>
      </c>
      <c r="F544" t="s">
        <v>42</v>
      </c>
      <c r="G544" t="s">
        <v>33</v>
      </c>
      <c r="H544" s="199">
        <v>1</v>
      </c>
      <c r="I544" s="200">
        <v>47</v>
      </c>
      <c r="J544" s="200">
        <v>169200</v>
      </c>
      <c r="K544" s="200">
        <v>28200</v>
      </c>
      <c r="L544" s="201">
        <v>455.14800000000002</v>
      </c>
    </row>
    <row r="545" spans="1:12">
      <c r="A545">
        <v>270</v>
      </c>
      <c r="B545" t="s">
        <v>329</v>
      </c>
      <c r="C545">
        <v>9672</v>
      </c>
      <c r="D545" t="s">
        <v>723</v>
      </c>
      <c r="E545" s="198">
        <v>46454</v>
      </c>
      <c r="F545" t="s">
        <v>42</v>
      </c>
      <c r="G545" t="s">
        <v>33</v>
      </c>
      <c r="H545" s="199">
        <v>1</v>
      </c>
      <c r="I545" s="200">
        <v>47</v>
      </c>
      <c r="J545" s="200">
        <v>169200</v>
      </c>
      <c r="K545" s="200">
        <v>28200</v>
      </c>
      <c r="L545" s="201">
        <v>455.14800000000002</v>
      </c>
    </row>
    <row r="546" spans="1:12">
      <c r="A546">
        <v>270</v>
      </c>
      <c r="B546" t="s">
        <v>2499</v>
      </c>
      <c r="C546">
        <v>9672</v>
      </c>
      <c r="D546" t="s">
        <v>723</v>
      </c>
      <c r="E546" s="198">
        <v>46454</v>
      </c>
      <c r="F546" t="s">
        <v>42</v>
      </c>
      <c r="G546" t="s">
        <v>33</v>
      </c>
      <c r="H546" s="199">
        <v>1</v>
      </c>
      <c r="I546" s="200">
        <v>47</v>
      </c>
      <c r="J546" s="200">
        <v>169200</v>
      </c>
      <c r="K546" s="200">
        <v>28200</v>
      </c>
      <c r="L546" s="201">
        <v>455.14800000000002</v>
      </c>
    </row>
    <row r="547" spans="1:12">
      <c r="A547">
        <v>270</v>
      </c>
      <c r="B547" t="s">
        <v>2731</v>
      </c>
      <c r="C547">
        <v>22006</v>
      </c>
      <c r="D547" t="s">
        <v>343</v>
      </c>
      <c r="E547" s="198">
        <v>46454</v>
      </c>
      <c r="F547" t="s">
        <v>42</v>
      </c>
      <c r="G547" t="s">
        <v>33</v>
      </c>
      <c r="H547" s="199">
        <v>1</v>
      </c>
      <c r="I547" s="200">
        <v>54</v>
      </c>
      <c r="J547" s="200">
        <v>162000</v>
      </c>
      <c r="K547" s="200">
        <v>13500</v>
      </c>
      <c r="L547" s="201">
        <v>534.6</v>
      </c>
    </row>
    <row r="548" spans="1:12">
      <c r="A548">
        <v>270</v>
      </c>
      <c r="B548" t="s">
        <v>2751</v>
      </c>
      <c r="C548">
        <v>22006</v>
      </c>
      <c r="D548" t="s">
        <v>343</v>
      </c>
      <c r="E548" s="198">
        <v>46454</v>
      </c>
      <c r="F548" t="s">
        <v>42</v>
      </c>
      <c r="G548" t="s">
        <v>33</v>
      </c>
      <c r="H548" s="199">
        <v>1</v>
      </c>
      <c r="I548" s="200">
        <v>54</v>
      </c>
      <c r="J548" s="200">
        <v>162000</v>
      </c>
      <c r="K548" s="200">
        <v>13500</v>
      </c>
      <c r="L548" s="201">
        <v>534.6</v>
      </c>
    </row>
    <row r="549" spans="1:12">
      <c r="A549">
        <v>282</v>
      </c>
      <c r="B549" t="s">
        <v>685</v>
      </c>
      <c r="C549">
        <v>22398</v>
      </c>
      <c r="D549" t="s">
        <v>2496</v>
      </c>
      <c r="E549" s="198">
        <v>46466</v>
      </c>
      <c r="F549" t="s">
        <v>194</v>
      </c>
      <c r="G549" t="s">
        <v>33</v>
      </c>
      <c r="H549" s="199">
        <v>0.77260273972602744</v>
      </c>
      <c r="I549" s="200">
        <v>29</v>
      </c>
      <c r="J549" s="200">
        <v>37584</v>
      </c>
      <c r="K549" s="200">
        <v>6264</v>
      </c>
      <c r="L549" s="201">
        <v>133.42320000000001</v>
      </c>
    </row>
    <row r="550" spans="1:12">
      <c r="A550">
        <v>286</v>
      </c>
      <c r="B550" t="s">
        <v>378</v>
      </c>
      <c r="C550">
        <v>21177</v>
      </c>
      <c r="D550" t="s">
        <v>259</v>
      </c>
      <c r="E550" s="198">
        <v>46470</v>
      </c>
      <c r="F550" t="s">
        <v>194</v>
      </c>
      <c r="G550" t="s">
        <v>33</v>
      </c>
      <c r="H550" s="199">
        <v>0.78356164383561644</v>
      </c>
      <c r="I550" s="200">
        <v>14</v>
      </c>
      <c r="J550" s="200">
        <v>18144</v>
      </c>
      <c r="K550" s="200">
        <v>3024</v>
      </c>
      <c r="L550" s="201">
        <v>64.411199999999994</v>
      </c>
    </row>
    <row r="551" spans="1:12">
      <c r="A551">
        <v>286</v>
      </c>
      <c r="B551" t="s">
        <v>684</v>
      </c>
      <c r="C551">
        <v>21177</v>
      </c>
      <c r="D551" t="s">
        <v>259</v>
      </c>
      <c r="E551" s="198">
        <v>46470</v>
      </c>
      <c r="F551" t="s">
        <v>194</v>
      </c>
      <c r="G551" t="s">
        <v>33</v>
      </c>
      <c r="H551" s="199">
        <v>0.78356164383561644</v>
      </c>
      <c r="I551" s="200">
        <v>34</v>
      </c>
      <c r="J551" s="200">
        <v>44064</v>
      </c>
      <c r="K551" s="200">
        <v>7344</v>
      </c>
      <c r="L551" s="201">
        <v>156.4272</v>
      </c>
    </row>
    <row r="552" spans="1:12">
      <c r="A552">
        <v>308</v>
      </c>
      <c r="B552" t="s">
        <v>783</v>
      </c>
      <c r="C552">
        <v>17155</v>
      </c>
      <c r="D552" t="s">
        <v>183</v>
      </c>
      <c r="E552" s="198">
        <v>46492</v>
      </c>
      <c r="F552" t="s">
        <v>42</v>
      </c>
      <c r="G552" t="s">
        <v>33</v>
      </c>
      <c r="H552" s="199">
        <v>0.84383561643835614</v>
      </c>
      <c r="I552" s="200">
        <v>5</v>
      </c>
      <c r="J552" s="200">
        <v>14040</v>
      </c>
      <c r="K552" s="200">
        <v>2340</v>
      </c>
      <c r="L552" s="201">
        <v>37.767600000000002</v>
      </c>
    </row>
    <row r="553" spans="1:12">
      <c r="A553">
        <v>313</v>
      </c>
      <c r="B553" t="s">
        <v>785</v>
      </c>
      <c r="C553">
        <v>17155</v>
      </c>
      <c r="D553" t="s">
        <v>183</v>
      </c>
      <c r="E553" s="198">
        <v>46497</v>
      </c>
      <c r="F553" t="s">
        <v>42</v>
      </c>
      <c r="G553" t="s">
        <v>33</v>
      </c>
      <c r="H553" s="199">
        <v>0.8575342465753425</v>
      </c>
      <c r="I553" s="200">
        <v>2</v>
      </c>
      <c r="J553" s="200">
        <v>5616</v>
      </c>
      <c r="K553" s="200">
        <v>936</v>
      </c>
      <c r="L553" s="201">
        <v>15.10704</v>
      </c>
    </row>
    <row r="554" spans="1:12">
      <c r="A554">
        <v>314</v>
      </c>
      <c r="B554" t="s">
        <v>785</v>
      </c>
      <c r="C554">
        <v>17155</v>
      </c>
      <c r="D554" t="s">
        <v>183</v>
      </c>
      <c r="E554" s="198">
        <v>46498</v>
      </c>
      <c r="F554" t="s">
        <v>42</v>
      </c>
      <c r="G554" t="s">
        <v>33</v>
      </c>
      <c r="H554" s="199">
        <v>0.86027397260273974</v>
      </c>
      <c r="I554" s="200">
        <v>1</v>
      </c>
      <c r="J554" s="200">
        <v>2808</v>
      </c>
      <c r="K554" s="200">
        <v>468</v>
      </c>
      <c r="L554" s="201">
        <v>7.5535199999999998</v>
      </c>
    </row>
    <row r="555" spans="1:12">
      <c r="A555">
        <v>314</v>
      </c>
      <c r="B555" t="s">
        <v>427</v>
      </c>
      <c r="C555">
        <v>17155</v>
      </c>
      <c r="D555" t="s">
        <v>183</v>
      </c>
      <c r="E555" s="198">
        <v>46498</v>
      </c>
      <c r="F555" t="s">
        <v>42</v>
      </c>
      <c r="G555" t="s">
        <v>33</v>
      </c>
      <c r="H555" s="199">
        <v>0.86027397260273974</v>
      </c>
      <c r="I555" s="200">
        <v>4</v>
      </c>
      <c r="J555" s="200">
        <v>11232</v>
      </c>
      <c r="K555" s="200">
        <v>1872</v>
      </c>
      <c r="L555" s="201">
        <v>30.214079999999999</v>
      </c>
    </row>
    <row r="556" spans="1:12">
      <c r="A556">
        <v>315</v>
      </c>
      <c r="B556" t="s">
        <v>588</v>
      </c>
      <c r="C556">
        <v>22242</v>
      </c>
      <c r="D556" t="s">
        <v>366</v>
      </c>
      <c r="E556" s="198">
        <v>46499</v>
      </c>
      <c r="F556" t="s">
        <v>42</v>
      </c>
      <c r="G556" t="s">
        <v>33</v>
      </c>
      <c r="H556" s="199">
        <v>0.86301369863013699</v>
      </c>
      <c r="I556" s="200">
        <v>2</v>
      </c>
      <c r="J556" s="200">
        <v>5616</v>
      </c>
      <c r="K556" s="200">
        <v>936</v>
      </c>
      <c r="L556" s="201">
        <v>15.10704</v>
      </c>
    </row>
    <row r="557" spans="1:12">
      <c r="A557">
        <v>321</v>
      </c>
      <c r="B557" t="s">
        <v>687</v>
      </c>
      <c r="C557">
        <v>17154</v>
      </c>
      <c r="D557" t="s">
        <v>176</v>
      </c>
      <c r="E557" s="198">
        <v>46505</v>
      </c>
      <c r="F557" t="s">
        <v>42</v>
      </c>
      <c r="G557" t="s">
        <v>33</v>
      </c>
      <c r="H557" s="199">
        <v>0.8794520547945206</v>
      </c>
      <c r="I557" s="200">
        <v>12</v>
      </c>
      <c r="J557" s="200">
        <v>33696</v>
      </c>
      <c r="K557" s="200">
        <v>1404</v>
      </c>
      <c r="L557" s="201">
        <v>90.642240000000001</v>
      </c>
    </row>
    <row r="558" spans="1:12">
      <c r="A558">
        <v>321</v>
      </c>
      <c r="B558" t="s">
        <v>692</v>
      </c>
      <c r="C558">
        <v>17155</v>
      </c>
      <c r="D558" t="s">
        <v>183</v>
      </c>
      <c r="E558" s="198">
        <v>46505</v>
      </c>
      <c r="F558" t="s">
        <v>42</v>
      </c>
      <c r="G558" t="s">
        <v>33</v>
      </c>
      <c r="H558" s="199">
        <v>0.8794520547945206</v>
      </c>
      <c r="I558" s="200">
        <v>35</v>
      </c>
      <c r="J558" s="200">
        <v>98280</v>
      </c>
      <c r="K558" s="200">
        <v>16380</v>
      </c>
      <c r="L558" s="201">
        <v>264.3732</v>
      </c>
    </row>
    <row r="559" spans="1:12">
      <c r="A559">
        <v>326</v>
      </c>
      <c r="B559" t="s">
        <v>196</v>
      </c>
      <c r="C559">
        <v>22579</v>
      </c>
      <c r="D559" t="s">
        <v>1964</v>
      </c>
      <c r="E559" s="198">
        <v>46510</v>
      </c>
      <c r="F559" t="s">
        <v>42</v>
      </c>
      <c r="G559" t="s">
        <v>33</v>
      </c>
      <c r="H559" s="199">
        <v>0.89315068493150684</v>
      </c>
      <c r="I559" s="200">
        <v>3</v>
      </c>
      <c r="J559" s="200">
        <v>5760</v>
      </c>
      <c r="K559" s="200">
        <v>960</v>
      </c>
      <c r="L559" s="201">
        <v>27.244800000000001</v>
      </c>
    </row>
    <row r="560" spans="1:12">
      <c r="A560">
        <v>326</v>
      </c>
      <c r="B560" t="s">
        <v>197</v>
      </c>
      <c r="C560">
        <v>22579</v>
      </c>
      <c r="D560" t="s">
        <v>1964</v>
      </c>
      <c r="E560" s="198">
        <v>46510</v>
      </c>
      <c r="F560" t="s">
        <v>42</v>
      </c>
      <c r="G560" t="s">
        <v>33</v>
      </c>
      <c r="H560" s="199">
        <v>0.89315068493150684</v>
      </c>
      <c r="I560" s="200">
        <v>6</v>
      </c>
      <c r="J560" s="200">
        <v>11520</v>
      </c>
      <c r="K560" s="200">
        <v>1920</v>
      </c>
      <c r="L560" s="201">
        <v>54.489600000000003</v>
      </c>
    </row>
    <row r="561" spans="1:12">
      <c r="A561">
        <v>331</v>
      </c>
      <c r="B561" t="s">
        <v>554</v>
      </c>
      <c r="C561">
        <v>21255</v>
      </c>
      <c r="D561" t="s">
        <v>269</v>
      </c>
      <c r="E561" s="198">
        <v>46515</v>
      </c>
      <c r="F561" t="s">
        <v>194</v>
      </c>
      <c r="G561" t="s">
        <v>33</v>
      </c>
      <c r="H561" s="199">
        <v>0.9068493150684932</v>
      </c>
      <c r="I561" s="200">
        <v>80</v>
      </c>
      <c r="J561" s="200">
        <v>124800</v>
      </c>
      <c r="K561" s="200">
        <v>20800</v>
      </c>
      <c r="L561" s="201">
        <v>411.84</v>
      </c>
    </row>
    <row r="562" spans="1:12">
      <c r="A562">
        <v>331</v>
      </c>
      <c r="B562" t="s">
        <v>497</v>
      </c>
      <c r="C562">
        <v>2182</v>
      </c>
      <c r="D562" t="s">
        <v>337</v>
      </c>
      <c r="E562" s="198">
        <v>46515</v>
      </c>
      <c r="F562" t="s">
        <v>46</v>
      </c>
      <c r="G562" t="s">
        <v>33</v>
      </c>
      <c r="H562" s="199">
        <v>0.9068493150684932</v>
      </c>
      <c r="I562" s="200">
        <v>8</v>
      </c>
      <c r="J562" s="200">
        <v>10800</v>
      </c>
      <c r="K562" s="200">
        <v>360</v>
      </c>
      <c r="L562" s="201">
        <v>35.64</v>
      </c>
    </row>
    <row r="563" spans="1:12">
      <c r="A563">
        <v>338</v>
      </c>
      <c r="B563" t="s">
        <v>68</v>
      </c>
      <c r="C563">
        <v>16210</v>
      </c>
      <c r="D563" t="s">
        <v>142</v>
      </c>
      <c r="E563" s="198">
        <v>46522</v>
      </c>
      <c r="F563" t="s">
        <v>42</v>
      </c>
      <c r="G563" t="s">
        <v>33</v>
      </c>
      <c r="H563" s="199">
        <v>0.92602739726027394</v>
      </c>
      <c r="I563" s="200">
        <v>34</v>
      </c>
      <c r="J563" s="200">
        <v>97920</v>
      </c>
      <c r="K563" s="200">
        <v>16320</v>
      </c>
      <c r="L563" s="201">
        <v>323.13600000000002</v>
      </c>
    </row>
    <row r="564" spans="1:12">
      <c r="A564">
        <v>338</v>
      </c>
      <c r="B564" t="s">
        <v>2589</v>
      </c>
      <c r="C564">
        <v>20282</v>
      </c>
      <c r="D564" t="s">
        <v>200</v>
      </c>
      <c r="E564" s="198">
        <v>46522</v>
      </c>
      <c r="F564" t="s">
        <v>46</v>
      </c>
      <c r="G564" t="s">
        <v>33</v>
      </c>
      <c r="H564" s="199">
        <v>0.92602739726027394</v>
      </c>
      <c r="I564" s="200">
        <v>46</v>
      </c>
      <c r="J564" s="200">
        <v>62100</v>
      </c>
      <c r="K564" s="200">
        <v>2070</v>
      </c>
      <c r="L564" s="201">
        <v>204.93</v>
      </c>
    </row>
    <row r="565" spans="1:12">
      <c r="A565">
        <v>338</v>
      </c>
      <c r="B565" t="s">
        <v>2590</v>
      </c>
      <c r="C565">
        <v>20282</v>
      </c>
      <c r="D565" t="s">
        <v>200</v>
      </c>
      <c r="E565" s="198">
        <v>46522</v>
      </c>
      <c r="F565" t="s">
        <v>46</v>
      </c>
      <c r="G565" t="s">
        <v>33</v>
      </c>
      <c r="H565" s="199">
        <v>0.92602739726027394</v>
      </c>
      <c r="I565" s="200">
        <v>46</v>
      </c>
      <c r="J565" s="200">
        <v>62100</v>
      </c>
      <c r="K565" s="200">
        <v>2070</v>
      </c>
      <c r="L565" s="201">
        <v>204.93</v>
      </c>
    </row>
    <row r="566" spans="1:12">
      <c r="A566">
        <v>338</v>
      </c>
      <c r="B566" t="s">
        <v>2748</v>
      </c>
      <c r="C566">
        <v>20282</v>
      </c>
      <c r="D566" t="s">
        <v>200</v>
      </c>
      <c r="E566" s="198">
        <v>46522</v>
      </c>
      <c r="F566" t="s">
        <v>46</v>
      </c>
      <c r="G566" t="s">
        <v>33</v>
      </c>
      <c r="H566" s="199">
        <v>0.92602739726027394</v>
      </c>
      <c r="I566" s="200">
        <v>38</v>
      </c>
      <c r="J566" s="200">
        <v>51300</v>
      </c>
      <c r="K566" s="200">
        <v>1710</v>
      </c>
      <c r="L566" s="201">
        <v>169.29</v>
      </c>
    </row>
    <row r="567" spans="1:12">
      <c r="A567">
        <v>339</v>
      </c>
      <c r="B567" t="s">
        <v>77</v>
      </c>
      <c r="C567">
        <v>20282</v>
      </c>
      <c r="D567" t="s">
        <v>200</v>
      </c>
      <c r="E567" s="198">
        <v>46523</v>
      </c>
      <c r="F567" t="s">
        <v>46</v>
      </c>
      <c r="G567" t="s">
        <v>33</v>
      </c>
      <c r="H567" s="199">
        <v>0.92876712328767119</v>
      </c>
      <c r="I567" s="200">
        <v>104</v>
      </c>
      <c r="J567" s="200">
        <v>140400</v>
      </c>
      <c r="K567" s="200">
        <v>4680</v>
      </c>
      <c r="L567" s="201">
        <v>463.32</v>
      </c>
    </row>
    <row r="568" spans="1:12">
      <c r="A568">
        <v>339</v>
      </c>
      <c r="B568" t="s">
        <v>397</v>
      </c>
      <c r="C568">
        <v>20282</v>
      </c>
      <c r="D568" t="s">
        <v>200</v>
      </c>
      <c r="E568" s="198">
        <v>46523</v>
      </c>
      <c r="F568" t="s">
        <v>46</v>
      </c>
      <c r="G568" t="s">
        <v>33</v>
      </c>
      <c r="H568" s="199">
        <v>0.92876712328767119</v>
      </c>
      <c r="I568" s="200">
        <v>112</v>
      </c>
      <c r="J568" s="200">
        <v>151200</v>
      </c>
      <c r="K568" s="200">
        <v>5040</v>
      </c>
      <c r="L568" s="201">
        <v>498.96</v>
      </c>
    </row>
    <row r="569" spans="1:12">
      <c r="A569">
        <v>339</v>
      </c>
      <c r="B569" t="s">
        <v>727</v>
      </c>
      <c r="C569">
        <v>20282</v>
      </c>
      <c r="D569" t="s">
        <v>200</v>
      </c>
      <c r="E569" s="198">
        <v>46523</v>
      </c>
      <c r="F569" t="s">
        <v>46</v>
      </c>
      <c r="G569" t="s">
        <v>33</v>
      </c>
      <c r="H569" s="199">
        <v>0.92876712328767119</v>
      </c>
      <c r="I569" s="200">
        <v>112</v>
      </c>
      <c r="J569" s="200">
        <v>151200</v>
      </c>
      <c r="K569" s="200">
        <v>5040</v>
      </c>
      <c r="L569" s="201">
        <v>498.96</v>
      </c>
    </row>
    <row r="570" spans="1:12">
      <c r="A570">
        <v>339</v>
      </c>
      <c r="B570" t="s">
        <v>450</v>
      </c>
      <c r="C570">
        <v>20282</v>
      </c>
      <c r="D570" t="s">
        <v>200</v>
      </c>
      <c r="E570" s="198">
        <v>46523</v>
      </c>
      <c r="F570" t="s">
        <v>46</v>
      </c>
      <c r="G570" t="s">
        <v>33</v>
      </c>
      <c r="H570" s="199">
        <v>0.92876712328767119</v>
      </c>
      <c r="I570" s="200">
        <v>112</v>
      </c>
      <c r="J570" s="200">
        <v>151200</v>
      </c>
      <c r="K570" s="200">
        <v>5040</v>
      </c>
      <c r="L570" s="201">
        <v>498.96</v>
      </c>
    </row>
    <row r="571" spans="1:12">
      <c r="A571">
        <v>339</v>
      </c>
      <c r="B571" t="s">
        <v>514</v>
      </c>
      <c r="C571">
        <v>20282</v>
      </c>
      <c r="D571" t="s">
        <v>200</v>
      </c>
      <c r="E571" s="198">
        <v>46523</v>
      </c>
      <c r="F571" t="s">
        <v>46</v>
      </c>
      <c r="G571" t="s">
        <v>33</v>
      </c>
      <c r="H571" s="199">
        <v>0.92876712328767119</v>
      </c>
      <c r="I571" s="200">
        <v>37</v>
      </c>
      <c r="J571" s="200">
        <v>49950</v>
      </c>
      <c r="K571" s="200">
        <v>1665</v>
      </c>
      <c r="L571" s="201">
        <v>164.83500000000001</v>
      </c>
    </row>
    <row r="572" spans="1:12">
      <c r="A572">
        <v>339</v>
      </c>
      <c r="B572" t="s">
        <v>402</v>
      </c>
      <c r="C572">
        <v>20282</v>
      </c>
      <c r="D572" t="s">
        <v>200</v>
      </c>
      <c r="E572" s="198">
        <v>46523</v>
      </c>
      <c r="F572" t="s">
        <v>46</v>
      </c>
      <c r="G572" t="s">
        <v>33</v>
      </c>
      <c r="H572" s="199">
        <v>0.92876712328767119</v>
      </c>
      <c r="I572" s="200">
        <v>112</v>
      </c>
      <c r="J572" s="200">
        <v>151200</v>
      </c>
      <c r="K572" s="200">
        <v>5040</v>
      </c>
      <c r="L572" s="201">
        <v>498.96</v>
      </c>
    </row>
    <row r="573" spans="1:12">
      <c r="A573">
        <v>342</v>
      </c>
      <c r="B573" t="s">
        <v>427</v>
      </c>
      <c r="C573">
        <v>22242</v>
      </c>
      <c r="D573" t="s">
        <v>366</v>
      </c>
      <c r="E573" s="198">
        <v>46526</v>
      </c>
      <c r="F573" t="s">
        <v>42</v>
      </c>
      <c r="G573" t="s">
        <v>33</v>
      </c>
      <c r="H573" s="199">
        <v>0.93698630136986305</v>
      </c>
      <c r="I573" s="200">
        <v>6</v>
      </c>
      <c r="J573" s="200">
        <v>16848</v>
      </c>
      <c r="K573" s="200">
        <v>2808</v>
      </c>
      <c r="L573" s="201">
        <v>45.321120000000001</v>
      </c>
    </row>
    <row r="574" spans="1:12">
      <c r="A574">
        <v>342</v>
      </c>
      <c r="B574" t="s">
        <v>680</v>
      </c>
      <c r="C574">
        <v>22242</v>
      </c>
      <c r="D574" t="s">
        <v>366</v>
      </c>
      <c r="E574" s="198">
        <v>46526</v>
      </c>
      <c r="F574" t="s">
        <v>42</v>
      </c>
      <c r="G574" t="s">
        <v>33</v>
      </c>
      <c r="H574" s="199">
        <v>0.93698630136986305</v>
      </c>
      <c r="I574" s="200">
        <v>19</v>
      </c>
      <c r="J574" s="200">
        <v>53352</v>
      </c>
      <c r="K574" s="200">
        <v>8892</v>
      </c>
      <c r="L574" s="201">
        <v>143.51687999999999</v>
      </c>
    </row>
    <row r="575" spans="1:12">
      <c r="A575">
        <v>342</v>
      </c>
      <c r="B575" t="s">
        <v>198</v>
      </c>
      <c r="C575">
        <v>22242</v>
      </c>
      <c r="D575" t="s">
        <v>366</v>
      </c>
      <c r="E575" s="198">
        <v>46526</v>
      </c>
      <c r="F575" t="s">
        <v>42</v>
      </c>
      <c r="G575" t="s">
        <v>33</v>
      </c>
      <c r="H575" s="199">
        <v>0.93698630136986305</v>
      </c>
      <c r="I575" s="200">
        <v>4</v>
      </c>
      <c r="J575" s="200">
        <v>11232</v>
      </c>
      <c r="K575" s="200">
        <v>1872</v>
      </c>
      <c r="L575" s="201">
        <v>30.214079999999999</v>
      </c>
    </row>
    <row r="576" spans="1:12">
      <c r="A576">
        <v>343</v>
      </c>
      <c r="B576" t="s">
        <v>425</v>
      </c>
      <c r="C576">
        <v>17154</v>
      </c>
      <c r="D576" t="s">
        <v>176</v>
      </c>
      <c r="E576" s="198">
        <v>46527</v>
      </c>
      <c r="F576" t="s">
        <v>42</v>
      </c>
      <c r="G576" t="s">
        <v>33</v>
      </c>
      <c r="H576" s="199">
        <v>0.9397260273972603</v>
      </c>
      <c r="I576" s="200">
        <v>36</v>
      </c>
      <c r="J576" s="200">
        <v>101088</v>
      </c>
      <c r="K576" s="200">
        <v>4212</v>
      </c>
      <c r="L576" s="201">
        <v>271.92671999999999</v>
      </c>
    </row>
    <row r="577" spans="1:12">
      <c r="A577">
        <v>343</v>
      </c>
      <c r="B577" t="s">
        <v>426</v>
      </c>
      <c r="C577">
        <v>17155</v>
      </c>
      <c r="D577" t="s">
        <v>183</v>
      </c>
      <c r="E577" s="198">
        <v>46527</v>
      </c>
      <c r="F577" t="s">
        <v>42</v>
      </c>
      <c r="G577" t="s">
        <v>33</v>
      </c>
      <c r="H577" s="199">
        <v>0.9397260273972603</v>
      </c>
      <c r="I577" s="200">
        <v>66</v>
      </c>
      <c r="J577" s="200">
        <v>185328</v>
      </c>
      <c r="K577" s="200">
        <v>30888</v>
      </c>
      <c r="L577" s="201">
        <v>498.53232000000003</v>
      </c>
    </row>
    <row r="578" spans="1:12">
      <c r="A578">
        <v>343</v>
      </c>
      <c r="B578" t="s">
        <v>584</v>
      </c>
      <c r="C578">
        <v>17155</v>
      </c>
      <c r="D578" t="s">
        <v>183</v>
      </c>
      <c r="E578" s="198">
        <v>46527</v>
      </c>
      <c r="F578" t="s">
        <v>42</v>
      </c>
      <c r="G578" t="s">
        <v>33</v>
      </c>
      <c r="H578" s="199">
        <v>0.9397260273972603</v>
      </c>
      <c r="I578" s="200">
        <v>65</v>
      </c>
      <c r="J578" s="200">
        <v>182520</v>
      </c>
      <c r="K578" s="200">
        <v>30420</v>
      </c>
      <c r="L578" s="201">
        <v>490.97879999999998</v>
      </c>
    </row>
    <row r="579" spans="1:12">
      <c r="A579">
        <v>343</v>
      </c>
      <c r="B579" t="s">
        <v>419</v>
      </c>
      <c r="C579">
        <v>17154</v>
      </c>
      <c r="D579" t="s">
        <v>176</v>
      </c>
      <c r="E579" s="198">
        <v>46527</v>
      </c>
      <c r="F579" t="s">
        <v>42</v>
      </c>
      <c r="G579" t="s">
        <v>33</v>
      </c>
      <c r="H579" s="199">
        <v>0.9397260273972603</v>
      </c>
      <c r="I579" s="200">
        <v>33</v>
      </c>
      <c r="J579" s="200">
        <v>92664</v>
      </c>
      <c r="K579" s="200">
        <v>3861</v>
      </c>
      <c r="L579" s="201">
        <v>249.26616000000001</v>
      </c>
    </row>
    <row r="580" spans="1:12">
      <c r="A580">
        <v>344</v>
      </c>
      <c r="B580" t="s">
        <v>376</v>
      </c>
      <c r="C580">
        <v>17158</v>
      </c>
      <c r="D580" t="s">
        <v>1482</v>
      </c>
      <c r="E580" s="198">
        <v>46528</v>
      </c>
      <c r="F580" t="s">
        <v>42</v>
      </c>
      <c r="G580" t="s">
        <v>33</v>
      </c>
      <c r="H580" s="199">
        <v>0.94246575342465755</v>
      </c>
      <c r="I580" s="200">
        <v>23</v>
      </c>
      <c r="J580" s="200">
        <v>82800</v>
      </c>
      <c r="K580" s="200">
        <v>3450</v>
      </c>
      <c r="L580" s="201">
        <v>222.732</v>
      </c>
    </row>
    <row r="581" spans="1:12">
      <c r="A581">
        <v>344</v>
      </c>
      <c r="B581" t="s">
        <v>191</v>
      </c>
      <c r="C581">
        <v>17154</v>
      </c>
      <c r="D581" t="s">
        <v>176</v>
      </c>
      <c r="E581" s="198">
        <v>46528</v>
      </c>
      <c r="F581" t="s">
        <v>42</v>
      </c>
      <c r="G581" t="s">
        <v>33</v>
      </c>
      <c r="H581" s="199">
        <v>0.94246575342465755</v>
      </c>
      <c r="I581" s="200">
        <v>45</v>
      </c>
      <c r="J581" s="200">
        <v>126360</v>
      </c>
      <c r="K581" s="200">
        <v>5265</v>
      </c>
      <c r="L581" s="201">
        <v>339.90839999999997</v>
      </c>
    </row>
    <row r="582" spans="1:12">
      <c r="A582">
        <v>344</v>
      </c>
      <c r="B582" t="s">
        <v>689</v>
      </c>
      <c r="C582">
        <v>17154</v>
      </c>
      <c r="D582" t="s">
        <v>176</v>
      </c>
      <c r="E582" s="198">
        <v>46528</v>
      </c>
      <c r="F582" t="s">
        <v>42</v>
      </c>
      <c r="G582" t="s">
        <v>33</v>
      </c>
      <c r="H582" s="199">
        <v>0.94246575342465755</v>
      </c>
      <c r="I582" s="200">
        <v>36</v>
      </c>
      <c r="J582" s="200">
        <v>101088</v>
      </c>
      <c r="K582" s="200">
        <v>4212</v>
      </c>
      <c r="L582" s="201">
        <v>271.92671999999999</v>
      </c>
    </row>
    <row r="583" spans="1:12">
      <c r="A583">
        <v>344</v>
      </c>
      <c r="B583" t="s">
        <v>425</v>
      </c>
      <c r="C583">
        <v>17154</v>
      </c>
      <c r="D583" t="s">
        <v>176</v>
      </c>
      <c r="E583" s="198">
        <v>46528</v>
      </c>
      <c r="F583" t="s">
        <v>42</v>
      </c>
      <c r="G583" t="s">
        <v>33</v>
      </c>
      <c r="H583" s="199">
        <v>0.94246575342465755</v>
      </c>
      <c r="I583" s="200">
        <v>29</v>
      </c>
      <c r="J583" s="200">
        <v>81432</v>
      </c>
      <c r="K583" s="200">
        <v>3393</v>
      </c>
      <c r="L583" s="201">
        <v>219.05207999999999</v>
      </c>
    </row>
    <row r="584" spans="1:12">
      <c r="A584">
        <v>344</v>
      </c>
      <c r="B584" t="s">
        <v>185</v>
      </c>
      <c r="C584">
        <v>17155</v>
      </c>
      <c r="D584" t="s">
        <v>183</v>
      </c>
      <c r="E584" s="198">
        <v>46528</v>
      </c>
      <c r="F584" t="s">
        <v>42</v>
      </c>
      <c r="G584" t="s">
        <v>33</v>
      </c>
      <c r="H584" s="199">
        <v>0.94246575342465755</v>
      </c>
      <c r="I584" s="200">
        <v>3</v>
      </c>
      <c r="J584" s="200">
        <v>8424</v>
      </c>
      <c r="K584" s="200">
        <v>1404</v>
      </c>
      <c r="L584" s="201">
        <v>22.66056</v>
      </c>
    </row>
    <row r="585" spans="1:12">
      <c r="A585">
        <v>345</v>
      </c>
      <c r="B585" t="s">
        <v>322</v>
      </c>
      <c r="C585">
        <v>9508</v>
      </c>
      <c r="D585" t="s">
        <v>704</v>
      </c>
      <c r="E585" s="198">
        <v>46529</v>
      </c>
      <c r="F585" t="s">
        <v>194</v>
      </c>
      <c r="G585" t="s">
        <v>33</v>
      </c>
      <c r="H585" s="199">
        <v>0.9452054794520548</v>
      </c>
      <c r="I585" s="200">
        <v>19</v>
      </c>
      <c r="J585" s="200">
        <v>43776</v>
      </c>
      <c r="K585" s="200">
        <v>7296</v>
      </c>
      <c r="L585" s="201">
        <v>91.929599999999994</v>
      </c>
    </row>
    <row r="586" spans="1:12">
      <c r="A586">
        <v>345</v>
      </c>
      <c r="B586" t="s">
        <v>260</v>
      </c>
      <c r="C586">
        <v>17155</v>
      </c>
      <c r="D586" t="s">
        <v>183</v>
      </c>
      <c r="E586" s="198">
        <v>46529</v>
      </c>
      <c r="F586" t="s">
        <v>42</v>
      </c>
      <c r="G586" t="s">
        <v>33</v>
      </c>
      <c r="H586" s="199">
        <v>0.9452054794520548</v>
      </c>
      <c r="I586" s="200">
        <v>48</v>
      </c>
      <c r="J586" s="200">
        <v>134784</v>
      </c>
      <c r="K586" s="200">
        <v>22464</v>
      </c>
      <c r="L586" s="201">
        <v>362.56896</v>
      </c>
    </row>
    <row r="587" spans="1:12">
      <c r="A587">
        <v>345</v>
      </c>
      <c r="B587" t="s">
        <v>263</v>
      </c>
      <c r="C587">
        <v>17155</v>
      </c>
      <c r="D587" t="s">
        <v>183</v>
      </c>
      <c r="E587" s="198">
        <v>46529</v>
      </c>
      <c r="F587" t="s">
        <v>42</v>
      </c>
      <c r="G587" t="s">
        <v>33</v>
      </c>
      <c r="H587" s="199">
        <v>0.9452054794520548</v>
      </c>
      <c r="I587" s="200">
        <v>60</v>
      </c>
      <c r="J587" s="200">
        <v>168480</v>
      </c>
      <c r="K587" s="200">
        <v>28080</v>
      </c>
      <c r="L587" s="201">
        <v>453.21120000000002</v>
      </c>
    </row>
    <row r="588" spans="1:12">
      <c r="A588">
        <v>345</v>
      </c>
      <c r="B588" t="s">
        <v>691</v>
      </c>
      <c r="C588">
        <v>17155</v>
      </c>
      <c r="D588" t="s">
        <v>183</v>
      </c>
      <c r="E588" s="198">
        <v>46529</v>
      </c>
      <c r="F588" t="s">
        <v>42</v>
      </c>
      <c r="G588" t="s">
        <v>33</v>
      </c>
      <c r="H588" s="199">
        <v>0.9452054794520548</v>
      </c>
      <c r="I588" s="200">
        <v>30</v>
      </c>
      <c r="J588" s="200">
        <v>84240</v>
      </c>
      <c r="K588" s="200">
        <v>14040</v>
      </c>
      <c r="L588" s="201">
        <v>226.60560000000001</v>
      </c>
    </row>
    <row r="589" spans="1:12">
      <c r="A589">
        <v>345</v>
      </c>
      <c r="B589" t="s">
        <v>368</v>
      </c>
      <c r="C589">
        <v>17155</v>
      </c>
      <c r="D589" t="s">
        <v>183</v>
      </c>
      <c r="E589" s="198">
        <v>46529</v>
      </c>
      <c r="F589" t="s">
        <v>42</v>
      </c>
      <c r="G589" t="s">
        <v>33</v>
      </c>
      <c r="H589" s="199">
        <v>0.9452054794520548</v>
      </c>
      <c r="I589" s="200">
        <v>42</v>
      </c>
      <c r="J589" s="200">
        <v>117936</v>
      </c>
      <c r="K589" s="200">
        <v>19656</v>
      </c>
      <c r="L589" s="201">
        <v>317.24784</v>
      </c>
    </row>
    <row r="590" spans="1:12">
      <c r="A590">
        <v>346</v>
      </c>
      <c r="B590" t="s">
        <v>174</v>
      </c>
      <c r="C590">
        <v>17158</v>
      </c>
      <c r="D590" t="s">
        <v>1482</v>
      </c>
      <c r="E590" s="198">
        <v>46530</v>
      </c>
      <c r="F590" t="s">
        <v>42</v>
      </c>
      <c r="G590" t="s">
        <v>33</v>
      </c>
      <c r="H590" s="199">
        <v>0.94794520547945205</v>
      </c>
      <c r="I590" s="200">
        <v>47</v>
      </c>
      <c r="J590" s="200">
        <v>169200</v>
      </c>
      <c r="K590" s="200">
        <v>7050</v>
      </c>
      <c r="L590" s="201">
        <v>455.14800000000002</v>
      </c>
    </row>
    <row r="591" spans="1:12">
      <c r="A591">
        <v>346</v>
      </c>
      <c r="B591" t="s">
        <v>375</v>
      </c>
      <c r="C591">
        <v>17158</v>
      </c>
      <c r="D591" t="s">
        <v>1482</v>
      </c>
      <c r="E591" s="198">
        <v>46530</v>
      </c>
      <c r="F591" t="s">
        <v>42</v>
      </c>
      <c r="G591" t="s">
        <v>33</v>
      </c>
      <c r="H591" s="199">
        <v>0.94794520547945205</v>
      </c>
      <c r="I591" s="200">
        <v>75</v>
      </c>
      <c r="J591" s="200">
        <v>270000</v>
      </c>
      <c r="K591" s="200">
        <v>11250</v>
      </c>
      <c r="L591" s="201">
        <v>726.3</v>
      </c>
    </row>
    <row r="592" spans="1:12">
      <c r="A592">
        <v>346</v>
      </c>
      <c r="B592" t="s">
        <v>179</v>
      </c>
      <c r="C592">
        <v>17155</v>
      </c>
      <c r="D592" t="s">
        <v>183</v>
      </c>
      <c r="E592" s="198">
        <v>46530</v>
      </c>
      <c r="F592" t="s">
        <v>42</v>
      </c>
      <c r="G592" t="s">
        <v>33</v>
      </c>
      <c r="H592" s="199">
        <v>0.94794520547945205</v>
      </c>
      <c r="I592" s="200">
        <v>42</v>
      </c>
      <c r="J592" s="200">
        <v>117936</v>
      </c>
      <c r="K592" s="200">
        <v>19656</v>
      </c>
      <c r="L592" s="201">
        <v>317.24784</v>
      </c>
    </row>
    <row r="593" spans="1:12">
      <c r="A593">
        <v>348</v>
      </c>
      <c r="B593" t="s">
        <v>338</v>
      </c>
      <c r="C593">
        <v>17155</v>
      </c>
      <c r="D593" t="s">
        <v>183</v>
      </c>
      <c r="E593" s="198">
        <v>46532</v>
      </c>
      <c r="F593" t="s">
        <v>42</v>
      </c>
      <c r="G593" t="s">
        <v>33</v>
      </c>
      <c r="H593" s="199">
        <v>0.95342465753424654</v>
      </c>
      <c r="I593" s="200">
        <v>22</v>
      </c>
      <c r="J593" s="200">
        <v>61776</v>
      </c>
      <c r="K593" s="200">
        <v>10296</v>
      </c>
      <c r="L593" s="201">
        <v>166.17743999999999</v>
      </c>
    </row>
    <row r="594" spans="1:12">
      <c r="A594">
        <v>348</v>
      </c>
      <c r="B594" t="s">
        <v>2565</v>
      </c>
      <c r="C594">
        <v>9508</v>
      </c>
      <c r="D594" t="s">
        <v>704</v>
      </c>
      <c r="E594" s="198">
        <v>46532</v>
      </c>
      <c r="F594" t="s">
        <v>194</v>
      </c>
      <c r="G594" t="s">
        <v>33</v>
      </c>
      <c r="H594" s="199">
        <v>0.95342465753424654</v>
      </c>
      <c r="I594" s="200">
        <v>23</v>
      </c>
      <c r="J594" s="200">
        <v>52992</v>
      </c>
      <c r="K594" s="200">
        <v>8832</v>
      </c>
      <c r="L594" s="201">
        <v>111.28319999999999</v>
      </c>
    </row>
    <row r="595" spans="1:12">
      <c r="A595">
        <v>349</v>
      </c>
      <c r="B595" t="s">
        <v>711</v>
      </c>
      <c r="C595">
        <v>9508</v>
      </c>
      <c r="D595" t="s">
        <v>704</v>
      </c>
      <c r="E595" s="198">
        <v>46533</v>
      </c>
      <c r="F595" t="s">
        <v>194</v>
      </c>
      <c r="G595" t="s">
        <v>33</v>
      </c>
      <c r="H595" s="199">
        <v>0.95616438356164379</v>
      </c>
      <c r="I595" s="200">
        <v>61</v>
      </c>
      <c r="J595" s="200">
        <v>140544</v>
      </c>
      <c r="K595" s="200">
        <v>23424</v>
      </c>
      <c r="L595" s="201">
        <v>295.14240000000001</v>
      </c>
    </row>
    <row r="596" spans="1:12">
      <c r="A596">
        <v>349</v>
      </c>
      <c r="B596" t="s">
        <v>2723</v>
      </c>
      <c r="C596">
        <v>9508</v>
      </c>
      <c r="D596" t="s">
        <v>704</v>
      </c>
      <c r="E596" s="198">
        <v>46533</v>
      </c>
      <c r="F596" t="s">
        <v>194</v>
      </c>
      <c r="G596" t="s">
        <v>33</v>
      </c>
      <c r="H596" s="199">
        <v>0.95616438356164379</v>
      </c>
      <c r="I596" s="200">
        <v>35</v>
      </c>
      <c r="J596" s="200">
        <v>80640</v>
      </c>
      <c r="K596" s="200">
        <v>13440</v>
      </c>
      <c r="L596" s="201">
        <v>169.34399999999999</v>
      </c>
    </row>
    <row r="597" spans="1:12">
      <c r="A597">
        <v>350</v>
      </c>
      <c r="B597" t="s">
        <v>602</v>
      </c>
      <c r="C597">
        <v>2182</v>
      </c>
      <c r="D597" t="s">
        <v>337</v>
      </c>
      <c r="E597" s="198">
        <v>46534</v>
      </c>
      <c r="F597" t="s">
        <v>46</v>
      </c>
      <c r="G597" t="s">
        <v>33</v>
      </c>
      <c r="H597" s="199">
        <v>0.95890410958904104</v>
      </c>
      <c r="I597" s="200">
        <v>18</v>
      </c>
      <c r="J597" s="200">
        <v>24300</v>
      </c>
      <c r="K597" s="200">
        <v>810</v>
      </c>
      <c r="L597" s="201">
        <v>80.19</v>
      </c>
    </row>
    <row r="598" spans="1:12">
      <c r="A598">
        <v>350</v>
      </c>
      <c r="B598" t="s">
        <v>763</v>
      </c>
      <c r="C598">
        <v>9508</v>
      </c>
      <c r="D598" t="s">
        <v>704</v>
      </c>
      <c r="E598" s="198">
        <v>46534</v>
      </c>
      <c r="F598" t="s">
        <v>194</v>
      </c>
      <c r="G598" t="s">
        <v>33</v>
      </c>
      <c r="H598" s="199">
        <v>0.95890410958904104</v>
      </c>
      <c r="I598" s="200">
        <v>75</v>
      </c>
      <c r="J598" s="200">
        <v>172800</v>
      </c>
      <c r="K598" s="200">
        <v>28800</v>
      </c>
      <c r="L598" s="201">
        <v>362.88</v>
      </c>
    </row>
    <row r="599" spans="1:12">
      <c r="A599">
        <v>350</v>
      </c>
      <c r="B599" t="s">
        <v>2558</v>
      </c>
      <c r="C599">
        <v>9508</v>
      </c>
      <c r="D599" t="s">
        <v>704</v>
      </c>
      <c r="E599" s="198">
        <v>46534</v>
      </c>
      <c r="F599" t="s">
        <v>194</v>
      </c>
      <c r="G599" t="s">
        <v>33</v>
      </c>
      <c r="H599" s="199">
        <v>0.95890410958904104</v>
      </c>
      <c r="I599" s="200">
        <v>47</v>
      </c>
      <c r="J599" s="200">
        <v>108288</v>
      </c>
      <c r="K599" s="200">
        <v>18048</v>
      </c>
      <c r="L599" s="201">
        <v>227.40479999999999</v>
      </c>
    </row>
    <row r="600" spans="1:12">
      <c r="A600">
        <v>351</v>
      </c>
      <c r="B600" t="s">
        <v>335</v>
      </c>
      <c r="C600">
        <v>2182</v>
      </c>
      <c r="D600" t="s">
        <v>337</v>
      </c>
      <c r="E600" s="198">
        <v>46535</v>
      </c>
      <c r="F600" t="s">
        <v>46</v>
      </c>
      <c r="G600" t="s">
        <v>33</v>
      </c>
      <c r="H600" s="199">
        <v>0.9616438356164384</v>
      </c>
      <c r="I600" s="200">
        <v>92</v>
      </c>
      <c r="J600" s="200">
        <v>124200</v>
      </c>
      <c r="K600" s="200">
        <v>4140</v>
      </c>
      <c r="L600" s="201">
        <v>409.86</v>
      </c>
    </row>
    <row r="601" spans="1:12">
      <c r="A601">
        <v>351</v>
      </c>
      <c r="B601" t="s">
        <v>221</v>
      </c>
      <c r="C601">
        <v>2182</v>
      </c>
      <c r="D601" t="s">
        <v>337</v>
      </c>
      <c r="E601" s="198">
        <v>46535</v>
      </c>
      <c r="F601" t="s">
        <v>46</v>
      </c>
      <c r="G601" t="s">
        <v>33</v>
      </c>
      <c r="H601" s="199">
        <v>0.9616438356164384</v>
      </c>
      <c r="I601" s="200">
        <v>92</v>
      </c>
      <c r="J601" s="200">
        <v>124200</v>
      </c>
      <c r="K601" s="200">
        <v>4140</v>
      </c>
      <c r="L601" s="201">
        <v>409.86</v>
      </c>
    </row>
    <row r="602" spans="1:12">
      <c r="A602">
        <v>351</v>
      </c>
      <c r="B602" t="s">
        <v>492</v>
      </c>
      <c r="C602">
        <v>9508</v>
      </c>
      <c r="D602" t="s">
        <v>704</v>
      </c>
      <c r="E602" s="198">
        <v>46535</v>
      </c>
      <c r="F602" t="s">
        <v>194</v>
      </c>
      <c r="G602" t="s">
        <v>33</v>
      </c>
      <c r="H602" s="199">
        <v>0.9616438356164384</v>
      </c>
      <c r="I602" s="200">
        <v>61</v>
      </c>
      <c r="J602" s="200">
        <v>140544</v>
      </c>
      <c r="K602" s="200">
        <v>23424</v>
      </c>
      <c r="L602" s="201">
        <v>295.14240000000001</v>
      </c>
    </row>
    <row r="603" spans="1:12">
      <c r="A603">
        <v>351</v>
      </c>
      <c r="B603" t="s">
        <v>150</v>
      </c>
      <c r="C603">
        <v>9508</v>
      </c>
      <c r="D603" t="s">
        <v>704</v>
      </c>
      <c r="E603" s="198">
        <v>46535</v>
      </c>
      <c r="F603" t="s">
        <v>194</v>
      </c>
      <c r="G603" t="s">
        <v>33</v>
      </c>
      <c r="H603" s="199">
        <v>0.9616438356164384</v>
      </c>
      <c r="I603" s="200">
        <v>54</v>
      </c>
      <c r="J603" s="200">
        <v>124416</v>
      </c>
      <c r="K603" s="200">
        <v>20736</v>
      </c>
      <c r="L603" s="201">
        <v>261.27359999999999</v>
      </c>
    </row>
    <row r="604" spans="1:12">
      <c r="A604">
        <v>351</v>
      </c>
      <c r="B604" t="s">
        <v>542</v>
      </c>
      <c r="C604">
        <v>9508</v>
      </c>
      <c r="D604" t="s">
        <v>704</v>
      </c>
      <c r="E604" s="198">
        <v>46535</v>
      </c>
      <c r="F604" t="s">
        <v>194</v>
      </c>
      <c r="G604" t="s">
        <v>33</v>
      </c>
      <c r="H604" s="199">
        <v>0.9616438356164384</v>
      </c>
      <c r="I604" s="200">
        <v>103</v>
      </c>
      <c r="J604" s="200">
        <v>237312</v>
      </c>
      <c r="K604" s="200">
        <v>39552</v>
      </c>
      <c r="L604" s="201">
        <v>498.35520000000002</v>
      </c>
    </row>
    <row r="605" spans="1:12">
      <c r="A605">
        <v>351</v>
      </c>
      <c r="B605" t="s">
        <v>55</v>
      </c>
      <c r="C605">
        <v>9508</v>
      </c>
      <c r="D605" t="s">
        <v>704</v>
      </c>
      <c r="E605" s="198">
        <v>46535</v>
      </c>
      <c r="F605" t="s">
        <v>194</v>
      </c>
      <c r="G605" t="s">
        <v>33</v>
      </c>
      <c r="H605" s="199">
        <v>0.9616438356164384</v>
      </c>
      <c r="I605" s="200">
        <v>75</v>
      </c>
      <c r="J605" s="200">
        <v>172800</v>
      </c>
      <c r="K605" s="200">
        <v>28800</v>
      </c>
      <c r="L605" s="201">
        <v>362.88</v>
      </c>
    </row>
    <row r="606" spans="1:12">
      <c r="A606">
        <v>351</v>
      </c>
      <c r="B606" t="s">
        <v>717</v>
      </c>
      <c r="C606">
        <v>9508</v>
      </c>
      <c r="D606" t="s">
        <v>704</v>
      </c>
      <c r="E606" s="198">
        <v>46535</v>
      </c>
      <c r="F606" t="s">
        <v>194</v>
      </c>
      <c r="G606" t="s">
        <v>33</v>
      </c>
      <c r="H606" s="199">
        <v>0.9616438356164384</v>
      </c>
      <c r="I606" s="200">
        <v>61</v>
      </c>
      <c r="J606" s="200">
        <v>140544</v>
      </c>
      <c r="K606" s="200">
        <v>23424</v>
      </c>
      <c r="L606" s="201">
        <v>295.14240000000001</v>
      </c>
    </row>
    <row r="607" spans="1:12">
      <c r="A607">
        <v>351</v>
      </c>
      <c r="B607" t="s">
        <v>491</v>
      </c>
      <c r="C607">
        <v>9508</v>
      </c>
      <c r="D607" t="s">
        <v>704</v>
      </c>
      <c r="E607" s="198">
        <v>46535</v>
      </c>
      <c r="F607" t="s">
        <v>194</v>
      </c>
      <c r="G607" t="s">
        <v>33</v>
      </c>
      <c r="H607" s="199">
        <v>0.9616438356164384</v>
      </c>
      <c r="I607" s="200">
        <v>61</v>
      </c>
      <c r="J607" s="200">
        <v>140544</v>
      </c>
      <c r="K607" s="200">
        <v>23424</v>
      </c>
      <c r="L607" s="201">
        <v>295.14240000000001</v>
      </c>
    </row>
    <row r="608" spans="1:12">
      <c r="A608">
        <v>351</v>
      </c>
      <c r="B608" t="s">
        <v>202</v>
      </c>
      <c r="C608">
        <v>9508</v>
      </c>
      <c r="D608" t="s">
        <v>704</v>
      </c>
      <c r="E608" s="198">
        <v>46535</v>
      </c>
      <c r="F608" t="s">
        <v>194</v>
      </c>
      <c r="G608" t="s">
        <v>33</v>
      </c>
      <c r="H608" s="199">
        <v>0.9616438356164384</v>
      </c>
      <c r="I608" s="200">
        <v>47</v>
      </c>
      <c r="J608" s="200">
        <v>108288</v>
      </c>
      <c r="K608" s="200">
        <v>18048</v>
      </c>
      <c r="L608" s="201">
        <v>227.40479999999999</v>
      </c>
    </row>
    <row r="609" spans="1:12">
      <c r="A609">
        <v>352</v>
      </c>
      <c r="B609" t="s">
        <v>707</v>
      </c>
      <c r="C609">
        <v>9508</v>
      </c>
      <c r="D609" t="s">
        <v>704</v>
      </c>
      <c r="E609" s="198">
        <v>46536</v>
      </c>
      <c r="F609" t="s">
        <v>194</v>
      </c>
      <c r="G609" t="s">
        <v>33</v>
      </c>
      <c r="H609" s="199">
        <v>0.96438356164383565</v>
      </c>
      <c r="I609" s="200">
        <v>60</v>
      </c>
      <c r="J609" s="200">
        <v>138240</v>
      </c>
      <c r="K609" s="200">
        <v>23040</v>
      </c>
      <c r="L609" s="201">
        <v>290.30399999999997</v>
      </c>
    </row>
    <row r="610" spans="1:12">
      <c r="A610">
        <v>352</v>
      </c>
      <c r="B610" t="s">
        <v>168</v>
      </c>
      <c r="C610">
        <v>9508</v>
      </c>
      <c r="D610" t="s">
        <v>704</v>
      </c>
      <c r="E610" s="198">
        <v>46536</v>
      </c>
      <c r="F610" t="s">
        <v>194</v>
      </c>
      <c r="G610" t="s">
        <v>33</v>
      </c>
      <c r="H610" s="199">
        <v>0.96438356164383565</v>
      </c>
      <c r="I610" s="200">
        <v>47</v>
      </c>
      <c r="J610" s="200">
        <v>108288</v>
      </c>
      <c r="K610" s="200">
        <v>18048</v>
      </c>
      <c r="L610" s="201">
        <v>227.40479999999999</v>
      </c>
    </row>
    <row r="611" spans="1:12">
      <c r="A611">
        <v>353</v>
      </c>
      <c r="B611" t="s">
        <v>754</v>
      </c>
      <c r="C611">
        <v>9508</v>
      </c>
      <c r="D611" t="s">
        <v>704</v>
      </c>
      <c r="E611" s="198">
        <v>46537</v>
      </c>
      <c r="F611" t="s">
        <v>194</v>
      </c>
      <c r="G611" t="s">
        <v>33</v>
      </c>
      <c r="H611" s="199">
        <v>0.9671232876712329</v>
      </c>
      <c r="I611" s="200">
        <v>97</v>
      </c>
      <c r="J611" s="200">
        <v>223488</v>
      </c>
      <c r="K611" s="200">
        <v>37248</v>
      </c>
      <c r="L611" s="201">
        <v>469.32479999999998</v>
      </c>
    </row>
    <row r="612" spans="1:12">
      <c r="A612">
        <v>353</v>
      </c>
      <c r="B612" t="s">
        <v>212</v>
      </c>
      <c r="C612">
        <v>9508</v>
      </c>
      <c r="D612" t="s">
        <v>704</v>
      </c>
      <c r="E612" s="198">
        <v>46537</v>
      </c>
      <c r="F612" t="s">
        <v>194</v>
      </c>
      <c r="G612" t="s">
        <v>33</v>
      </c>
      <c r="H612" s="199">
        <v>0.9671232876712329</v>
      </c>
      <c r="I612" s="200">
        <v>47</v>
      </c>
      <c r="J612" s="200">
        <v>108288</v>
      </c>
      <c r="K612" s="200">
        <v>18048</v>
      </c>
      <c r="L612" s="201">
        <v>227.40479999999999</v>
      </c>
    </row>
    <row r="613" spans="1:12">
      <c r="A613">
        <v>353</v>
      </c>
      <c r="B613" t="s">
        <v>2560</v>
      </c>
      <c r="C613">
        <v>9508</v>
      </c>
      <c r="D613" t="s">
        <v>704</v>
      </c>
      <c r="E613" s="198">
        <v>46537</v>
      </c>
      <c r="F613" t="s">
        <v>194</v>
      </c>
      <c r="G613" t="s">
        <v>33</v>
      </c>
      <c r="H613" s="199">
        <v>0.9671232876712329</v>
      </c>
      <c r="I613" s="200">
        <v>47</v>
      </c>
      <c r="J613" s="200">
        <v>108288</v>
      </c>
      <c r="K613" s="200">
        <v>18048</v>
      </c>
      <c r="L613" s="201">
        <v>227.40479999999999</v>
      </c>
    </row>
    <row r="614" spans="1:12">
      <c r="A614">
        <v>353</v>
      </c>
      <c r="B614" t="s">
        <v>2562</v>
      </c>
      <c r="C614">
        <v>9508</v>
      </c>
      <c r="D614" t="s">
        <v>704</v>
      </c>
      <c r="E614" s="198">
        <v>46537</v>
      </c>
      <c r="F614" t="s">
        <v>194</v>
      </c>
      <c r="G614" t="s">
        <v>33</v>
      </c>
      <c r="H614" s="199">
        <v>0.9671232876712329</v>
      </c>
      <c r="I614" s="200">
        <v>47</v>
      </c>
      <c r="J614" s="200">
        <v>108288</v>
      </c>
      <c r="K614" s="200">
        <v>18048</v>
      </c>
      <c r="L614" s="201">
        <v>227.40479999999999</v>
      </c>
    </row>
    <row r="615" spans="1:12">
      <c r="A615">
        <v>354</v>
      </c>
      <c r="B615" t="s">
        <v>543</v>
      </c>
      <c r="C615">
        <v>9508</v>
      </c>
      <c r="D615" t="s">
        <v>704</v>
      </c>
      <c r="E615" s="198">
        <v>46538</v>
      </c>
      <c r="F615" t="s">
        <v>194</v>
      </c>
      <c r="G615" t="s">
        <v>33</v>
      </c>
      <c r="H615" s="199">
        <v>0.96986301369863015</v>
      </c>
      <c r="I615" s="200">
        <v>103</v>
      </c>
      <c r="J615" s="200">
        <v>237312</v>
      </c>
      <c r="K615" s="200">
        <v>39552</v>
      </c>
      <c r="L615" s="201">
        <v>498.35520000000002</v>
      </c>
    </row>
    <row r="616" spans="1:12">
      <c r="A616">
        <v>354</v>
      </c>
      <c r="B616" t="s">
        <v>428</v>
      </c>
      <c r="C616">
        <v>9508</v>
      </c>
      <c r="D616" t="s">
        <v>704</v>
      </c>
      <c r="E616" s="198">
        <v>46538</v>
      </c>
      <c r="F616" t="s">
        <v>194</v>
      </c>
      <c r="G616" t="s">
        <v>33</v>
      </c>
      <c r="H616" s="199">
        <v>0.96986301369863015</v>
      </c>
      <c r="I616" s="200">
        <v>117</v>
      </c>
      <c r="J616" s="200">
        <v>269568</v>
      </c>
      <c r="K616" s="200">
        <v>44928</v>
      </c>
      <c r="L616" s="201">
        <v>566.09280000000001</v>
      </c>
    </row>
    <row r="617" spans="1:12">
      <c r="A617">
        <v>354</v>
      </c>
      <c r="B617" t="s">
        <v>95</v>
      </c>
      <c r="C617">
        <v>9508</v>
      </c>
      <c r="D617" t="s">
        <v>704</v>
      </c>
      <c r="E617" s="198">
        <v>46538</v>
      </c>
      <c r="F617" t="s">
        <v>194</v>
      </c>
      <c r="G617" t="s">
        <v>33</v>
      </c>
      <c r="H617" s="199">
        <v>0.96986301369863015</v>
      </c>
      <c r="I617" s="200">
        <v>47</v>
      </c>
      <c r="J617" s="200">
        <v>108288</v>
      </c>
      <c r="K617" s="200">
        <v>18048</v>
      </c>
      <c r="L617" s="201">
        <v>227.40479999999999</v>
      </c>
    </row>
    <row r="618" spans="1:12">
      <c r="A618">
        <v>354</v>
      </c>
      <c r="B618" t="s">
        <v>2801</v>
      </c>
      <c r="C618">
        <v>9508</v>
      </c>
      <c r="D618" t="s">
        <v>704</v>
      </c>
      <c r="E618" s="198">
        <v>46538</v>
      </c>
      <c r="F618" t="s">
        <v>194</v>
      </c>
      <c r="G618" t="s">
        <v>33</v>
      </c>
      <c r="H618" s="199">
        <v>0.96986301369863015</v>
      </c>
      <c r="I618" s="200">
        <v>57</v>
      </c>
      <c r="J618" s="200">
        <v>131328</v>
      </c>
      <c r="K618" s="200">
        <v>21888</v>
      </c>
      <c r="L618" s="201">
        <v>275.78879999999998</v>
      </c>
    </row>
    <row r="619" spans="1:12">
      <c r="A619">
        <v>355</v>
      </c>
      <c r="B619" t="s">
        <v>330</v>
      </c>
      <c r="C619">
        <v>9508</v>
      </c>
      <c r="D619" t="s">
        <v>704</v>
      </c>
      <c r="E619" s="198">
        <v>46539</v>
      </c>
      <c r="F619" t="s">
        <v>194</v>
      </c>
      <c r="G619" t="s">
        <v>33</v>
      </c>
      <c r="H619" s="199">
        <v>0.9726027397260274</v>
      </c>
      <c r="I619" s="200">
        <v>115</v>
      </c>
      <c r="J619" s="200">
        <v>264960</v>
      </c>
      <c r="K619" s="200">
        <v>44160</v>
      </c>
      <c r="L619" s="201">
        <v>556.41600000000005</v>
      </c>
    </row>
    <row r="620" spans="1:12">
      <c r="A620">
        <v>355</v>
      </c>
      <c r="B620" t="s">
        <v>663</v>
      </c>
      <c r="C620">
        <v>9508</v>
      </c>
      <c r="D620" t="s">
        <v>704</v>
      </c>
      <c r="E620" s="198">
        <v>46539</v>
      </c>
      <c r="F620" t="s">
        <v>194</v>
      </c>
      <c r="G620" t="s">
        <v>33</v>
      </c>
      <c r="H620" s="199">
        <v>0.9726027397260274</v>
      </c>
      <c r="I620" s="200">
        <v>117</v>
      </c>
      <c r="J620" s="200">
        <v>269568</v>
      </c>
      <c r="K620" s="200">
        <v>44928</v>
      </c>
      <c r="L620" s="201">
        <v>566.09280000000001</v>
      </c>
    </row>
    <row r="621" spans="1:12">
      <c r="A621">
        <v>355</v>
      </c>
      <c r="B621" t="s">
        <v>708</v>
      </c>
      <c r="C621">
        <v>9508</v>
      </c>
      <c r="D621" t="s">
        <v>704</v>
      </c>
      <c r="E621" s="198">
        <v>46539</v>
      </c>
      <c r="F621" t="s">
        <v>194</v>
      </c>
      <c r="G621" t="s">
        <v>33</v>
      </c>
      <c r="H621" s="199">
        <v>0.9726027397260274</v>
      </c>
      <c r="I621" s="200">
        <v>61</v>
      </c>
      <c r="J621" s="200">
        <v>140544</v>
      </c>
      <c r="K621" s="200">
        <v>23424</v>
      </c>
      <c r="L621" s="201">
        <v>295.14240000000001</v>
      </c>
    </row>
    <row r="622" spans="1:12">
      <c r="A622">
        <v>355</v>
      </c>
      <c r="B622" t="s">
        <v>595</v>
      </c>
      <c r="C622">
        <v>20050</v>
      </c>
      <c r="D622" t="s">
        <v>193</v>
      </c>
      <c r="E622" s="198">
        <v>46539</v>
      </c>
      <c r="F622" t="s">
        <v>194</v>
      </c>
      <c r="G622" t="s">
        <v>33</v>
      </c>
      <c r="H622" s="199">
        <v>0.9726027397260274</v>
      </c>
      <c r="I622" s="200">
        <v>22</v>
      </c>
      <c r="J622" s="200">
        <v>34320</v>
      </c>
      <c r="K622" s="200">
        <v>5720</v>
      </c>
      <c r="L622" s="201">
        <v>113.256</v>
      </c>
    </row>
    <row r="623" spans="1:12">
      <c r="A623">
        <v>355</v>
      </c>
      <c r="B623" t="s">
        <v>581</v>
      </c>
      <c r="C623">
        <v>20050</v>
      </c>
      <c r="D623" t="s">
        <v>193</v>
      </c>
      <c r="E623" s="198">
        <v>46539</v>
      </c>
      <c r="F623" t="s">
        <v>194</v>
      </c>
      <c r="G623" t="s">
        <v>33</v>
      </c>
      <c r="H623" s="199">
        <v>0.9726027397260274</v>
      </c>
      <c r="I623" s="200">
        <v>66</v>
      </c>
      <c r="J623" s="200">
        <v>102960</v>
      </c>
      <c r="K623" s="200">
        <v>17160</v>
      </c>
      <c r="L623" s="201">
        <v>339.76799999999997</v>
      </c>
    </row>
    <row r="624" spans="1:12">
      <c r="A624">
        <v>355</v>
      </c>
      <c r="B624" t="s">
        <v>178</v>
      </c>
      <c r="C624">
        <v>20050</v>
      </c>
      <c r="D624" t="s">
        <v>193</v>
      </c>
      <c r="E624" s="198">
        <v>46539</v>
      </c>
      <c r="F624" t="s">
        <v>194</v>
      </c>
      <c r="G624" t="s">
        <v>33</v>
      </c>
      <c r="H624" s="199">
        <v>0.9726027397260274</v>
      </c>
      <c r="I624" s="200">
        <v>66</v>
      </c>
      <c r="J624" s="200">
        <v>102960</v>
      </c>
      <c r="K624" s="200">
        <v>17160</v>
      </c>
      <c r="L624" s="201">
        <v>339.76799999999997</v>
      </c>
    </row>
    <row r="625" spans="1:12">
      <c r="A625">
        <v>355</v>
      </c>
      <c r="B625" t="s">
        <v>205</v>
      </c>
      <c r="C625">
        <v>20050</v>
      </c>
      <c r="D625" t="s">
        <v>193</v>
      </c>
      <c r="E625" s="198">
        <v>46539</v>
      </c>
      <c r="F625" t="s">
        <v>194</v>
      </c>
      <c r="G625" t="s">
        <v>33</v>
      </c>
      <c r="H625" s="199">
        <v>0.9726027397260274</v>
      </c>
      <c r="I625" s="200">
        <v>40</v>
      </c>
      <c r="J625" s="200">
        <v>62400</v>
      </c>
      <c r="K625" s="200">
        <v>10400</v>
      </c>
      <c r="L625" s="201">
        <v>205.92</v>
      </c>
    </row>
    <row r="626" spans="1:12">
      <c r="A626">
        <v>355</v>
      </c>
      <c r="B626" t="s">
        <v>139</v>
      </c>
      <c r="C626">
        <v>9508</v>
      </c>
      <c r="D626" t="s">
        <v>704</v>
      </c>
      <c r="E626" s="198">
        <v>46539</v>
      </c>
      <c r="F626" t="s">
        <v>194</v>
      </c>
      <c r="G626" t="s">
        <v>33</v>
      </c>
      <c r="H626" s="199">
        <v>0.9726027397260274</v>
      </c>
      <c r="I626" s="200">
        <v>47</v>
      </c>
      <c r="J626" s="200">
        <v>108288</v>
      </c>
      <c r="K626" s="200">
        <v>18048</v>
      </c>
      <c r="L626" s="201">
        <v>227.40479999999999</v>
      </c>
    </row>
    <row r="627" spans="1:12">
      <c r="A627">
        <v>355</v>
      </c>
      <c r="B627" t="s">
        <v>2563</v>
      </c>
      <c r="C627">
        <v>9508</v>
      </c>
      <c r="D627" t="s">
        <v>704</v>
      </c>
      <c r="E627" s="198">
        <v>46539</v>
      </c>
      <c r="F627" t="s">
        <v>194</v>
      </c>
      <c r="G627" t="s">
        <v>33</v>
      </c>
      <c r="H627" s="199">
        <v>0.9726027397260274</v>
      </c>
      <c r="I627" s="200">
        <v>47</v>
      </c>
      <c r="J627" s="200">
        <v>108288</v>
      </c>
      <c r="K627" s="200">
        <v>18048</v>
      </c>
      <c r="L627" s="201">
        <v>227.40479999999999</v>
      </c>
    </row>
    <row r="628" spans="1:12">
      <c r="A628">
        <v>355</v>
      </c>
      <c r="B628" t="s">
        <v>2732</v>
      </c>
      <c r="C628">
        <v>20050</v>
      </c>
      <c r="D628" t="s">
        <v>193</v>
      </c>
      <c r="E628" s="198">
        <v>46539</v>
      </c>
      <c r="F628" t="s">
        <v>194</v>
      </c>
      <c r="G628" t="s">
        <v>33</v>
      </c>
      <c r="H628" s="199">
        <v>0.9726027397260274</v>
      </c>
      <c r="I628" s="200">
        <v>66</v>
      </c>
      <c r="J628" s="200">
        <v>102960</v>
      </c>
      <c r="K628" s="200">
        <v>17160</v>
      </c>
      <c r="L628" s="201">
        <v>339.76799999999997</v>
      </c>
    </row>
    <row r="629" spans="1:12">
      <c r="A629">
        <v>355</v>
      </c>
      <c r="B629" t="s">
        <v>2800</v>
      </c>
      <c r="C629">
        <v>9508</v>
      </c>
      <c r="D629" t="s">
        <v>704</v>
      </c>
      <c r="E629" s="198">
        <v>46539</v>
      </c>
      <c r="F629" t="s">
        <v>194</v>
      </c>
      <c r="G629" t="s">
        <v>33</v>
      </c>
      <c r="H629" s="199">
        <v>0.9726027397260274</v>
      </c>
      <c r="I629" s="200">
        <v>103</v>
      </c>
      <c r="J629" s="200">
        <v>237312</v>
      </c>
      <c r="K629" s="200">
        <v>39552</v>
      </c>
      <c r="L629" s="201">
        <v>498.35520000000002</v>
      </c>
    </row>
    <row r="630" spans="1:12">
      <c r="A630">
        <v>356</v>
      </c>
      <c r="B630" t="s">
        <v>526</v>
      </c>
      <c r="C630">
        <v>9508</v>
      </c>
      <c r="D630" t="s">
        <v>704</v>
      </c>
      <c r="E630" s="198">
        <v>46540</v>
      </c>
      <c r="F630" t="s">
        <v>194</v>
      </c>
      <c r="G630" t="s">
        <v>33</v>
      </c>
      <c r="H630" s="199">
        <v>0.97534246575342465</v>
      </c>
      <c r="I630" s="200">
        <v>103</v>
      </c>
      <c r="J630" s="200">
        <v>237312</v>
      </c>
      <c r="K630" s="200">
        <v>39552</v>
      </c>
      <c r="L630" s="201">
        <v>498.35520000000002</v>
      </c>
    </row>
    <row r="631" spans="1:12">
      <c r="A631">
        <v>356</v>
      </c>
      <c r="B631" t="s">
        <v>489</v>
      </c>
      <c r="C631">
        <v>9508</v>
      </c>
      <c r="D631" t="s">
        <v>704</v>
      </c>
      <c r="E631" s="198">
        <v>46540</v>
      </c>
      <c r="F631" t="s">
        <v>194</v>
      </c>
      <c r="G631" t="s">
        <v>33</v>
      </c>
      <c r="H631" s="199">
        <v>0.97534246575342465</v>
      </c>
      <c r="I631" s="200">
        <v>117</v>
      </c>
      <c r="J631" s="200">
        <v>269568</v>
      </c>
      <c r="K631" s="200">
        <v>44928</v>
      </c>
      <c r="L631" s="201">
        <v>566.09280000000001</v>
      </c>
    </row>
    <row r="632" spans="1:12">
      <c r="A632">
        <v>356</v>
      </c>
      <c r="B632" t="s">
        <v>761</v>
      </c>
      <c r="C632">
        <v>9508</v>
      </c>
      <c r="D632" t="s">
        <v>704</v>
      </c>
      <c r="E632" s="198">
        <v>46540</v>
      </c>
      <c r="F632" t="s">
        <v>194</v>
      </c>
      <c r="G632" t="s">
        <v>33</v>
      </c>
      <c r="H632" s="199">
        <v>0.97534246575342465</v>
      </c>
      <c r="I632" s="200">
        <v>61</v>
      </c>
      <c r="J632" s="200">
        <v>140544</v>
      </c>
      <c r="K632" s="200">
        <v>23424</v>
      </c>
      <c r="L632" s="201">
        <v>295.14240000000001</v>
      </c>
    </row>
    <row r="633" spans="1:12">
      <c r="A633">
        <v>356</v>
      </c>
      <c r="B633" t="s">
        <v>770</v>
      </c>
      <c r="C633">
        <v>20050</v>
      </c>
      <c r="D633" t="s">
        <v>193</v>
      </c>
      <c r="E633" s="198">
        <v>46540</v>
      </c>
      <c r="F633" t="s">
        <v>194</v>
      </c>
      <c r="G633" t="s">
        <v>33</v>
      </c>
      <c r="H633" s="199">
        <v>0.97534246575342465</v>
      </c>
      <c r="I633" s="200">
        <v>60</v>
      </c>
      <c r="J633" s="200">
        <v>93600</v>
      </c>
      <c r="K633" s="200">
        <v>15600</v>
      </c>
      <c r="L633" s="201">
        <v>308.88</v>
      </c>
    </row>
    <row r="634" spans="1:12">
      <c r="A634">
        <v>356</v>
      </c>
      <c r="B634" t="s">
        <v>782</v>
      </c>
      <c r="C634">
        <v>20050</v>
      </c>
      <c r="D634" t="s">
        <v>193</v>
      </c>
      <c r="E634" s="198">
        <v>46540</v>
      </c>
      <c r="F634" t="s">
        <v>194</v>
      </c>
      <c r="G634" t="s">
        <v>33</v>
      </c>
      <c r="H634" s="199">
        <v>0.97534246575342465</v>
      </c>
      <c r="I634" s="200">
        <v>24</v>
      </c>
      <c r="J634" s="200">
        <v>37440</v>
      </c>
      <c r="K634" s="200">
        <v>6240</v>
      </c>
      <c r="L634" s="201">
        <v>123.55200000000001</v>
      </c>
    </row>
    <row r="635" spans="1:12">
      <c r="A635">
        <v>356</v>
      </c>
      <c r="B635" t="s">
        <v>416</v>
      </c>
      <c r="C635">
        <v>20050</v>
      </c>
      <c r="D635" t="s">
        <v>193</v>
      </c>
      <c r="E635" s="198">
        <v>46540</v>
      </c>
      <c r="F635" t="s">
        <v>194</v>
      </c>
      <c r="G635" t="s">
        <v>33</v>
      </c>
      <c r="H635" s="199">
        <v>0.97534246575342465</v>
      </c>
      <c r="I635" s="200">
        <v>66</v>
      </c>
      <c r="J635" s="200">
        <v>102960</v>
      </c>
      <c r="K635" s="200">
        <v>17160</v>
      </c>
      <c r="L635" s="201">
        <v>339.76799999999997</v>
      </c>
    </row>
    <row r="636" spans="1:12">
      <c r="A636">
        <v>356</v>
      </c>
      <c r="B636" t="s">
        <v>686</v>
      </c>
      <c r="C636">
        <v>20050</v>
      </c>
      <c r="D636" t="s">
        <v>193</v>
      </c>
      <c r="E636" s="198">
        <v>46540</v>
      </c>
      <c r="F636" t="s">
        <v>194</v>
      </c>
      <c r="G636" t="s">
        <v>33</v>
      </c>
      <c r="H636" s="199">
        <v>0.97534246575342465</v>
      </c>
      <c r="I636" s="200">
        <v>13</v>
      </c>
      <c r="J636" s="200">
        <v>20280</v>
      </c>
      <c r="K636" s="200">
        <v>3380</v>
      </c>
      <c r="L636" s="201">
        <v>66.924000000000007</v>
      </c>
    </row>
    <row r="637" spans="1:12">
      <c r="A637">
        <v>356</v>
      </c>
      <c r="B637" t="s">
        <v>586</v>
      </c>
      <c r="C637">
        <v>20050</v>
      </c>
      <c r="D637" t="s">
        <v>193</v>
      </c>
      <c r="E637" s="198">
        <v>46540</v>
      </c>
      <c r="F637" t="s">
        <v>194</v>
      </c>
      <c r="G637" t="s">
        <v>33</v>
      </c>
      <c r="H637" s="199">
        <v>0.97534246575342465</v>
      </c>
      <c r="I637" s="200">
        <v>66</v>
      </c>
      <c r="J637" s="200">
        <v>102960</v>
      </c>
      <c r="K637" s="200">
        <v>17160</v>
      </c>
      <c r="L637" s="201">
        <v>339.76799999999997</v>
      </c>
    </row>
    <row r="638" spans="1:12">
      <c r="A638">
        <v>356</v>
      </c>
      <c r="B638" t="s">
        <v>180</v>
      </c>
      <c r="C638">
        <v>20050</v>
      </c>
      <c r="D638" t="s">
        <v>193</v>
      </c>
      <c r="E638" s="198">
        <v>46540</v>
      </c>
      <c r="F638" t="s">
        <v>194</v>
      </c>
      <c r="G638" t="s">
        <v>33</v>
      </c>
      <c r="H638" s="199">
        <v>0.97534246575342465</v>
      </c>
      <c r="I638" s="200">
        <v>66</v>
      </c>
      <c r="J638" s="200">
        <v>102960</v>
      </c>
      <c r="K638" s="200">
        <v>17160</v>
      </c>
      <c r="L638" s="201">
        <v>339.76799999999997</v>
      </c>
    </row>
    <row r="639" spans="1:12">
      <c r="A639">
        <v>356</v>
      </c>
      <c r="B639" t="s">
        <v>690</v>
      </c>
      <c r="C639">
        <v>20050</v>
      </c>
      <c r="D639" t="s">
        <v>193</v>
      </c>
      <c r="E639" s="198">
        <v>46540</v>
      </c>
      <c r="F639" t="s">
        <v>194</v>
      </c>
      <c r="G639" t="s">
        <v>33</v>
      </c>
      <c r="H639" s="199">
        <v>0.97534246575342465</v>
      </c>
      <c r="I639" s="200">
        <v>42</v>
      </c>
      <c r="J639" s="200">
        <v>65520</v>
      </c>
      <c r="K639" s="200">
        <v>10920</v>
      </c>
      <c r="L639" s="201">
        <v>216.21600000000001</v>
      </c>
    </row>
    <row r="640" spans="1:12">
      <c r="A640">
        <v>356</v>
      </c>
      <c r="B640" t="s">
        <v>381</v>
      </c>
      <c r="C640">
        <v>9508</v>
      </c>
      <c r="D640" t="s">
        <v>704</v>
      </c>
      <c r="E640" s="198">
        <v>46540</v>
      </c>
      <c r="F640" t="s">
        <v>194</v>
      </c>
      <c r="G640" t="s">
        <v>33</v>
      </c>
      <c r="H640" s="199">
        <v>0.97534246575342465</v>
      </c>
      <c r="I640" s="200">
        <v>47</v>
      </c>
      <c r="J640" s="200">
        <v>108288</v>
      </c>
      <c r="K640" s="200">
        <v>18048</v>
      </c>
      <c r="L640" s="201">
        <v>227.40479999999999</v>
      </c>
    </row>
    <row r="641" spans="1:12">
      <c r="A641">
        <v>356</v>
      </c>
      <c r="B641" t="s">
        <v>208</v>
      </c>
      <c r="C641">
        <v>9508</v>
      </c>
      <c r="D641" t="s">
        <v>704</v>
      </c>
      <c r="E641" s="198">
        <v>46540</v>
      </c>
      <c r="F641" t="s">
        <v>194</v>
      </c>
      <c r="G641" t="s">
        <v>33</v>
      </c>
      <c r="H641" s="199">
        <v>0.97534246575342465</v>
      </c>
      <c r="I641" s="200">
        <v>47</v>
      </c>
      <c r="J641" s="200">
        <v>108288</v>
      </c>
      <c r="K641" s="200">
        <v>18048</v>
      </c>
      <c r="L641" s="201">
        <v>227.40479999999999</v>
      </c>
    </row>
    <row r="642" spans="1:12">
      <c r="A642">
        <v>356</v>
      </c>
      <c r="B642" t="s">
        <v>2559</v>
      </c>
      <c r="C642">
        <v>9508</v>
      </c>
      <c r="D642" t="s">
        <v>704</v>
      </c>
      <c r="E642" s="198">
        <v>46540</v>
      </c>
      <c r="F642" t="s">
        <v>194</v>
      </c>
      <c r="G642" t="s">
        <v>33</v>
      </c>
      <c r="H642" s="199">
        <v>0.97534246575342465</v>
      </c>
      <c r="I642" s="200">
        <v>47</v>
      </c>
      <c r="J642" s="200">
        <v>108288</v>
      </c>
      <c r="K642" s="200">
        <v>18048</v>
      </c>
      <c r="L642" s="201">
        <v>227.40479999999999</v>
      </c>
    </row>
    <row r="643" spans="1:12">
      <c r="A643">
        <v>357</v>
      </c>
      <c r="B643" t="s">
        <v>457</v>
      </c>
      <c r="C643">
        <v>22512</v>
      </c>
      <c r="D643" t="s">
        <v>394</v>
      </c>
      <c r="E643" s="198">
        <v>46541</v>
      </c>
      <c r="F643" t="s">
        <v>194</v>
      </c>
      <c r="G643" t="s">
        <v>33</v>
      </c>
      <c r="H643" s="199">
        <v>0.9780821917808219</v>
      </c>
      <c r="I643" s="200">
        <v>88</v>
      </c>
      <c r="J643" s="200">
        <v>118800</v>
      </c>
      <c r="K643" s="200">
        <v>3960</v>
      </c>
      <c r="L643" s="201">
        <v>392.04</v>
      </c>
    </row>
    <row r="644" spans="1:12">
      <c r="A644">
        <v>357</v>
      </c>
      <c r="B644" t="s">
        <v>445</v>
      </c>
      <c r="C644">
        <v>22512</v>
      </c>
      <c r="D644" t="s">
        <v>394</v>
      </c>
      <c r="E644" s="198">
        <v>46541</v>
      </c>
      <c r="F644" t="s">
        <v>194</v>
      </c>
      <c r="G644" t="s">
        <v>33</v>
      </c>
      <c r="H644" s="199">
        <v>0.9780821917808219</v>
      </c>
      <c r="I644" s="200">
        <v>104</v>
      </c>
      <c r="J644" s="200">
        <v>140400</v>
      </c>
      <c r="K644" s="200">
        <v>4680</v>
      </c>
      <c r="L644" s="201">
        <v>463.32</v>
      </c>
    </row>
    <row r="645" spans="1:12">
      <c r="A645">
        <v>357</v>
      </c>
      <c r="B645" t="s">
        <v>462</v>
      </c>
      <c r="C645">
        <v>22512</v>
      </c>
      <c r="D645" t="s">
        <v>394</v>
      </c>
      <c r="E645" s="198">
        <v>46541</v>
      </c>
      <c r="F645" t="s">
        <v>194</v>
      </c>
      <c r="G645" t="s">
        <v>33</v>
      </c>
      <c r="H645" s="199">
        <v>0.9780821917808219</v>
      </c>
      <c r="I645" s="200">
        <v>104</v>
      </c>
      <c r="J645" s="200">
        <v>140400</v>
      </c>
      <c r="K645" s="200">
        <v>4680</v>
      </c>
      <c r="L645" s="201">
        <v>463.32</v>
      </c>
    </row>
    <row r="646" spans="1:12">
      <c r="A646">
        <v>357</v>
      </c>
      <c r="B646" t="s">
        <v>474</v>
      </c>
      <c r="C646">
        <v>22512</v>
      </c>
      <c r="D646" t="s">
        <v>394</v>
      </c>
      <c r="E646" s="198">
        <v>46541</v>
      </c>
      <c r="F646" t="s">
        <v>194</v>
      </c>
      <c r="G646" t="s">
        <v>33</v>
      </c>
      <c r="H646" s="199">
        <v>0.9780821917808219</v>
      </c>
      <c r="I646" s="200">
        <v>70</v>
      </c>
      <c r="J646" s="200">
        <v>95730</v>
      </c>
      <c r="K646" s="200">
        <v>3191</v>
      </c>
      <c r="L646" s="201">
        <v>315.90899999999999</v>
      </c>
    </row>
    <row r="647" spans="1:12">
      <c r="A647">
        <v>357</v>
      </c>
      <c r="B647" t="s">
        <v>111</v>
      </c>
      <c r="C647">
        <v>22512</v>
      </c>
      <c r="D647" t="s">
        <v>394</v>
      </c>
      <c r="E647" s="198">
        <v>46541</v>
      </c>
      <c r="F647" t="s">
        <v>194</v>
      </c>
      <c r="G647" t="s">
        <v>33</v>
      </c>
      <c r="H647" s="199">
        <v>0.9780821917808219</v>
      </c>
      <c r="I647" s="200">
        <v>112</v>
      </c>
      <c r="J647" s="200">
        <v>151200</v>
      </c>
      <c r="K647" s="200">
        <v>5040</v>
      </c>
      <c r="L647" s="201">
        <v>498.96</v>
      </c>
    </row>
    <row r="648" spans="1:12">
      <c r="A648">
        <v>357</v>
      </c>
      <c r="B648" t="s">
        <v>660</v>
      </c>
      <c r="C648">
        <v>9508</v>
      </c>
      <c r="D648" t="s">
        <v>704</v>
      </c>
      <c r="E648" s="198">
        <v>46541</v>
      </c>
      <c r="F648" t="s">
        <v>194</v>
      </c>
      <c r="G648" t="s">
        <v>33</v>
      </c>
      <c r="H648" s="199">
        <v>0.9780821917808219</v>
      </c>
      <c r="I648" s="200">
        <v>117</v>
      </c>
      <c r="J648" s="200">
        <v>269568</v>
      </c>
      <c r="K648" s="200">
        <v>44928</v>
      </c>
      <c r="L648" s="201">
        <v>566.09280000000001</v>
      </c>
    </row>
    <row r="649" spans="1:12">
      <c r="A649">
        <v>357</v>
      </c>
      <c r="B649" t="s">
        <v>557</v>
      </c>
      <c r="C649">
        <v>9508</v>
      </c>
      <c r="D649" t="s">
        <v>704</v>
      </c>
      <c r="E649" s="198">
        <v>46541</v>
      </c>
      <c r="F649" t="s">
        <v>194</v>
      </c>
      <c r="G649" t="s">
        <v>33</v>
      </c>
      <c r="H649" s="199">
        <v>0.9780821917808219</v>
      </c>
      <c r="I649" s="200">
        <v>117</v>
      </c>
      <c r="J649" s="200">
        <v>269568</v>
      </c>
      <c r="K649" s="200">
        <v>44928</v>
      </c>
      <c r="L649" s="201">
        <v>566.09280000000001</v>
      </c>
    </row>
    <row r="650" spans="1:12">
      <c r="A650">
        <v>357</v>
      </c>
      <c r="B650" t="s">
        <v>423</v>
      </c>
      <c r="C650">
        <v>20050</v>
      </c>
      <c r="D650" t="s">
        <v>193</v>
      </c>
      <c r="E650" s="198">
        <v>46541</v>
      </c>
      <c r="F650" t="s">
        <v>194</v>
      </c>
      <c r="G650" t="s">
        <v>33</v>
      </c>
      <c r="H650" s="199">
        <v>0.9780821917808219</v>
      </c>
      <c r="I650" s="200">
        <v>60</v>
      </c>
      <c r="J650" s="200">
        <v>93600</v>
      </c>
      <c r="K650" s="200">
        <v>15600</v>
      </c>
      <c r="L650" s="201">
        <v>308.88</v>
      </c>
    </row>
    <row r="651" spans="1:12">
      <c r="A651">
        <v>357</v>
      </c>
      <c r="B651" t="s">
        <v>156</v>
      </c>
      <c r="C651">
        <v>9508</v>
      </c>
      <c r="D651" t="s">
        <v>704</v>
      </c>
      <c r="E651" s="198">
        <v>46541</v>
      </c>
      <c r="F651" t="s">
        <v>194</v>
      </c>
      <c r="G651" t="s">
        <v>33</v>
      </c>
      <c r="H651" s="199">
        <v>0.9780821917808219</v>
      </c>
      <c r="I651" s="200">
        <v>37</v>
      </c>
      <c r="J651" s="200">
        <v>85248</v>
      </c>
      <c r="K651" s="200">
        <v>14208</v>
      </c>
      <c r="L651" s="201">
        <v>179.02080000000001</v>
      </c>
    </row>
    <row r="652" spans="1:12">
      <c r="A652">
        <v>357</v>
      </c>
      <c r="B652" t="s">
        <v>789</v>
      </c>
      <c r="C652">
        <v>20050</v>
      </c>
      <c r="D652" t="s">
        <v>193</v>
      </c>
      <c r="E652" s="198">
        <v>46541</v>
      </c>
      <c r="F652" t="s">
        <v>194</v>
      </c>
      <c r="G652" t="s">
        <v>33</v>
      </c>
      <c r="H652" s="199">
        <v>0.9780821917808219</v>
      </c>
      <c r="I652" s="200">
        <v>1</v>
      </c>
      <c r="J652" s="200">
        <v>1560</v>
      </c>
      <c r="K652" s="200">
        <v>260</v>
      </c>
      <c r="L652" s="201">
        <v>5.1479999999999997</v>
      </c>
    </row>
    <row r="653" spans="1:12">
      <c r="A653">
        <v>358</v>
      </c>
      <c r="B653" t="s">
        <v>454</v>
      </c>
      <c r="C653">
        <v>22512</v>
      </c>
      <c r="D653" t="s">
        <v>394</v>
      </c>
      <c r="E653" s="198">
        <v>46542</v>
      </c>
      <c r="F653" t="s">
        <v>194</v>
      </c>
      <c r="G653" t="s">
        <v>33</v>
      </c>
      <c r="H653" s="199">
        <v>0.98082191780821915</v>
      </c>
      <c r="I653" s="200">
        <v>88</v>
      </c>
      <c r="J653" s="200">
        <v>118800</v>
      </c>
      <c r="K653" s="200">
        <v>3960</v>
      </c>
      <c r="L653" s="201">
        <v>392.04</v>
      </c>
    </row>
    <row r="654" spans="1:12">
      <c r="A654">
        <v>358</v>
      </c>
      <c r="B654" t="s">
        <v>227</v>
      </c>
      <c r="C654">
        <v>22512</v>
      </c>
      <c r="D654" t="s">
        <v>394</v>
      </c>
      <c r="E654" s="198">
        <v>46542</v>
      </c>
      <c r="F654" t="s">
        <v>194</v>
      </c>
      <c r="G654" t="s">
        <v>33</v>
      </c>
      <c r="H654" s="199">
        <v>0.98082191780821915</v>
      </c>
      <c r="I654" s="200">
        <v>88</v>
      </c>
      <c r="J654" s="200">
        <v>118800</v>
      </c>
      <c r="K654" s="200">
        <v>3960</v>
      </c>
      <c r="L654" s="201">
        <v>392.04</v>
      </c>
    </row>
    <row r="655" spans="1:12">
      <c r="A655">
        <v>358</v>
      </c>
      <c r="B655" t="s">
        <v>431</v>
      </c>
      <c r="C655">
        <v>22512</v>
      </c>
      <c r="D655" t="s">
        <v>394</v>
      </c>
      <c r="E655" s="198">
        <v>46542</v>
      </c>
      <c r="F655" t="s">
        <v>194</v>
      </c>
      <c r="G655" t="s">
        <v>33</v>
      </c>
      <c r="H655" s="199">
        <v>0.98082191780821915</v>
      </c>
      <c r="I655" s="200">
        <v>88</v>
      </c>
      <c r="J655" s="200">
        <v>118800</v>
      </c>
      <c r="K655" s="200">
        <v>3960</v>
      </c>
      <c r="L655" s="201">
        <v>392.04</v>
      </c>
    </row>
    <row r="656" spans="1:12">
      <c r="A656">
        <v>358</v>
      </c>
      <c r="B656" t="s">
        <v>444</v>
      </c>
      <c r="C656">
        <v>22512</v>
      </c>
      <c r="D656" t="s">
        <v>394</v>
      </c>
      <c r="E656" s="198">
        <v>46542</v>
      </c>
      <c r="F656" t="s">
        <v>194</v>
      </c>
      <c r="G656" t="s">
        <v>33</v>
      </c>
      <c r="H656" s="199">
        <v>0.98082191780821915</v>
      </c>
      <c r="I656" s="200">
        <v>88</v>
      </c>
      <c r="J656" s="200">
        <v>118800</v>
      </c>
      <c r="K656" s="200">
        <v>3960</v>
      </c>
      <c r="L656" s="201">
        <v>392.04</v>
      </c>
    </row>
    <row r="657" spans="1:12">
      <c r="A657">
        <v>358</v>
      </c>
      <c r="B657" t="s">
        <v>580</v>
      </c>
      <c r="C657">
        <v>22512</v>
      </c>
      <c r="D657" t="s">
        <v>394</v>
      </c>
      <c r="E657" s="198">
        <v>46542</v>
      </c>
      <c r="F657" t="s">
        <v>194</v>
      </c>
      <c r="G657" t="s">
        <v>33</v>
      </c>
      <c r="H657" s="199">
        <v>0.98082191780821915</v>
      </c>
      <c r="I657" s="200">
        <v>100</v>
      </c>
      <c r="J657" s="200">
        <v>135000</v>
      </c>
      <c r="K657" s="200">
        <v>4500</v>
      </c>
      <c r="L657" s="201">
        <v>445.5</v>
      </c>
    </row>
    <row r="658" spans="1:12">
      <c r="A658">
        <v>358</v>
      </c>
      <c r="B658" t="s">
        <v>466</v>
      </c>
      <c r="C658">
        <v>22512</v>
      </c>
      <c r="D658" t="s">
        <v>394</v>
      </c>
      <c r="E658" s="198">
        <v>46542</v>
      </c>
      <c r="F658" t="s">
        <v>194</v>
      </c>
      <c r="G658" t="s">
        <v>33</v>
      </c>
      <c r="H658" s="199">
        <v>0.98082191780821915</v>
      </c>
      <c r="I658" s="200">
        <v>68</v>
      </c>
      <c r="J658" s="200">
        <v>91800</v>
      </c>
      <c r="K658" s="200">
        <v>3060</v>
      </c>
      <c r="L658" s="201">
        <v>302.94</v>
      </c>
    </row>
    <row r="659" spans="1:12">
      <c r="A659">
        <v>358</v>
      </c>
      <c r="B659" t="s">
        <v>572</v>
      </c>
      <c r="C659">
        <v>22512</v>
      </c>
      <c r="D659" t="s">
        <v>394</v>
      </c>
      <c r="E659" s="198">
        <v>46542</v>
      </c>
      <c r="F659" t="s">
        <v>194</v>
      </c>
      <c r="G659" t="s">
        <v>33</v>
      </c>
      <c r="H659" s="199">
        <v>0.98082191780821915</v>
      </c>
      <c r="I659" s="200">
        <v>104</v>
      </c>
      <c r="J659" s="200">
        <v>140400</v>
      </c>
      <c r="K659" s="200">
        <v>4680</v>
      </c>
      <c r="L659" s="201">
        <v>463.32</v>
      </c>
    </row>
    <row r="660" spans="1:12">
      <c r="A660">
        <v>358</v>
      </c>
      <c r="B660" t="s">
        <v>626</v>
      </c>
      <c r="C660">
        <v>9508</v>
      </c>
      <c r="D660" t="s">
        <v>704</v>
      </c>
      <c r="E660" s="198">
        <v>46542</v>
      </c>
      <c r="F660" t="s">
        <v>194</v>
      </c>
      <c r="G660" t="s">
        <v>33</v>
      </c>
      <c r="H660" s="199">
        <v>0.98082191780821915</v>
      </c>
      <c r="I660" s="200">
        <v>117</v>
      </c>
      <c r="J660" s="200">
        <v>269568</v>
      </c>
      <c r="K660" s="200">
        <v>44928</v>
      </c>
      <c r="L660" s="201">
        <v>566.09280000000001</v>
      </c>
    </row>
    <row r="661" spans="1:12">
      <c r="A661">
        <v>358</v>
      </c>
      <c r="B661" t="s">
        <v>140</v>
      </c>
      <c r="C661">
        <v>9508</v>
      </c>
      <c r="D661" t="s">
        <v>704</v>
      </c>
      <c r="E661" s="198">
        <v>46542</v>
      </c>
      <c r="F661" t="s">
        <v>194</v>
      </c>
      <c r="G661" t="s">
        <v>33</v>
      </c>
      <c r="H661" s="199">
        <v>0.98082191780821915</v>
      </c>
      <c r="I661" s="200">
        <v>103</v>
      </c>
      <c r="J661" s="200">
        <v>237312</v>
      </c>
      <c r="K661" s="200">
        <v>39552</v>
      </c>
      <c r="L661" s="201">
        <v>498.35520000000002</v>
      </c>
    </row>
    <row r="662" spans="1:12">
      <c r="A662">
        <v>358</v>
      </c>
      <c r="B662" t="s">
        <v>70</v>
      </c>
      <c r="C662">
        <v>16210</v>
      </c>
      <c r="D662" t="s">
        <v>142</v>
      </c>
      <c r="E662" s="198">
        <v>46542</v>
      </c>
      <c r="F662" t="s">
        <v>42</v>
      </c>
      <c r="G662" t="s">
        <v>33</v>
      </c>
      <c r="H662" s="199">
        <v>0.98082191780821915</v>
      </c>
      <c r="I662" s="200">
        <v>52</v>
      </c>
      <c r="J662" s="200">
        <v>149760</v>
      </c>
      <c r="K662" s="200">
        <v>24960</v>
      </c>
      <c r="L662" s="201">
        <v>494.20800000000003</v>
      </c>
    </row>
    <row r="663" spans="1:12">
      <c r="A663">
        <v>358</v>
      </c>
      <c r="B663" t="s">
        <v>384</v>
      </c>
      <c r="C663">
        <v>16210</v>
      </c>
      <c r="D663" t="s">
        <v>142</v>
      </c>
      <c r="E663" s="198">
        <v>46542</v>
      </c>
      <c r="F663" t="s">
        <v>42</v>
      </c>
      <c r="G663" t="s">
        <v>33</v>
      </c>
      <c r="H663" s="199">
        <v>0.98082191780821915</v>
      </c>
      <c r="I663" s="200">
        <v>13</v>
      </c>
      <c r="J663" s="200">
        <v>37440</v>
      </c>
      <c r="K663" s="200">
        <v>6240</v>
      </c>
      <c r="L663" s="201">
        <v>123.55200000000001</v>
      </c>
    </row>
    <row r="664" spans="1:12">
      <c r="A664">
        <v>358</v>
      </c>
      <c r="B664" t="s">
        <v>145</v>
      </c>
      <c r="C664">
        <v>9508</v>
      </c>
      <c r="D664" t="s">
        <v>704</v>
      </c>
      <c r="E664" s="198">
        <v>46542</v>
      </c>
      <c r="F664" t="s">
        <v>194</v>
      </c>
      <c r="G664" t="s">
        <v>33</v>
      </c>
      <c r="H664" s="199">
        <v>0.98082191780821915</v>
      </c>
      <c r="I664" s="200">
        <v>54</v>
      </c>
      <c r="J664" s="200">
        <v>124416</v>
      </c>
      <c r="K664" s="200">
        <v>20736</v>
      </c>
      <c r="L664" s="201">
        <v>261.27359999999999</v>
      </c>
    </row>
    <row r="665" spans="1:12">
      <c r="A665">
        <v>358</v>
      </c>
      <c r="B665" t="s">
        <v>146</v>
      </c>
      <c r="C665">
        <v>9508</v>
      </c>
      <c r="D665" t="s">
        <v>704</v>
      </c>
      <c r="E665" s="198">
        <v>46542</v>
      </c>
      <c r="F665" t="s">
        <v>194</v>
      </c>
      <c r="G665" t="s">
        <v>33</v>
      </c>
      <c r="H665" s="199">
        <v>0.98082191780821915</v>
      </c>
      <c r="I665" s="200">
        <v>54</v>
      </c>
      <c r="J665" s="200">
        <v>124416</v>
      </c>
      <c r="K665" s="200">
        <v>20736</v>
      </c>
      <c r="L665" s="201">
        <v>261.27359999999999</v>
      </c>
    </row>
    <row r="666" spans="1:12">
      <c r="A666">
        <v>358</v>
      </c>
      <c r="B666" t="s">
        <v>570</v>
      </c>
      <c r="C666">
        <v>16210</v>
      </c>
      <c r="D666" t="s">
        <v>142</v>
      </c>
      <c r="E666" s="198">
        <v>46542</v>
      </c>
      <c r="F666" t="s">
        <v>42</v>
      </c>
      <c r="G666" t="s">
        <v>33</v>
      </c>
      <c r="H666" s="199">
        <v>0.98082191780821915</v>
      </c>
      <c r="I666" s="200">
        <v>54</v>
      </c>
      <c r="J666" s="200">
        <v>155520</v>
      </c>
      <c r="K666" s="200">
        <v>25920</v>
      </c>
      <c r="L666" s="201">
        <v>513.21600000000001</v>
      </c>
    </row>
    <row r="667" spans="1:12">
      <c r="A667">
        <v>358</v>
      </c>
      <c r="B667" t="s">
        <v>755</v>
      </c>
      <c r="C667">
        <v>16210</v>
      </c>
      <c r="D667" t="s">
        <v>142</v>
      </c>
      <c r="E667" s="198">
        <v>46542</v>
      </c>
      <c r="F667" t="s">
        <v>42</v>
      </c>
      <c r="G667" t="s">
        <v>33</v>
      </c>
      <c r="H667" s="199">
        <v>0.98082191780821915</v>
      </c>
      <c r="I667" s="200">
        <v>50</v>
      </c>
      <c r="J667" s="200">
        <v>144000</v>
      </c>
      <c r="K667" s="200">
        <v>24000</v>
      </c>
      <c r="L667" s="201">
        <v>475.2</v>
      </c>
    </row>
    <row r="668" spans="1:12">
      <c r="A668">
        <v>358</v>
      </c>
      <c r="B668" t="s">
        <v>158</v>
      </c>
      <c r="C668">
        <v>9508</v>
      </c>
      <c r="D668" t="s">
        <v>704</v>
      </c>
      <c r="E668" s="198">
        <v>46542</v>
      </c>
      <c r="F668" t="s">
        <v>194</v>
      </c>
      <c r="G668" t="s">
        <v>33</v>
      </c>
      <c r="H668" s="199">
        <v>0.98082191780821915</v>
      </c>
      <c r="I668" s="200">
        <v>54</v>
      </c>
      <c r="J668" s="200">
        <v>124416</v>
      </c>
      <c r="K668" s="200">
        <v>20736</v>
      </c>
      <c r="L668" s="201">
        <v>261.27359999999999</v>
      </c>
    </row>
    <row r="669" spans="1:12">
      <c r="A669">
        <v>358</v>
      </c>
      <c r="B669" t="s">
        <v>561</v>
      </c>
      <c r="C669">
        <v>9508</v>
      </c>
      <c r="D669" t="s">
        <v>704</v>
      </c>
      <c r="E669" s="198">
        <v>46542</v>
      </c>
      <c r="F669" t="s">
        <v>194</v>
      </c>
      <c r="G669" t="s">
        <v>33</v>
      </c>
      <c r="H669" s="199">
        <v>0.98082191780821915</v>
      </c>
      <c r="I669" s="200">
        <v>115</v>
      </c>
      <c r="J669" s="200">
        <v>264960</v>
      </c>
      <c r="K669" s="200">
        <v>44160</v>
      </c>
      <c r="L669" s="201">
        <v>556.41600000000005</v>
      </c>
    </row>
    <row r="670" spans="1:12">
      <c r="A670">
        <v>358</v>
      </c>
      <c r="B670" t="s">
        <v>349</v>
      </c>
      <c r="C670">
        <v>9508</v>
      </c>
      <c r="D670" t="s">
        <v>704</v>
      </c>
      <c r="E670" s="198">
        <v>46542</v>
      </c>
      <c r="F670" t="s">
        <v>194</v>
      </c>
      <c r="G670" t="s">
        <v>33</v>
      </c>
      <c r="H670" s="199">
        <v>0.98082191780821915</v>
      </c>
      <c r="I670" s="200">
        <v>47</v>
      </c>
      <c r="J670" s="200">
        <v>108288</v>
      </c>
      <c r="K670" s="200">
        <v>18048</v>
      </c>
      <c r="L670" s="201">
        <v>227.40479999999999</v>
      </c>
    </row>
    <row r="671" spans="1:12">
      <c r="A671">
        <v>358</v>
      </c>
      <c r="B671" t="s">
        <v>2784</v>
      </c>
      <c r="C671">
        <v>22512</v>
      </c>
      <c r="D671" t="s">
        <v>394</v>
      </c>
      <c r="E671" s="198">
        <v>46542</v>
      </c>
      <c r="F671" t="s">
        <v>194</v>
      </c>
      <c r="G671" t="s">
        <v>33</v>
      </c>
      <c r="H671" s="199">
        <v>0.98082191780821915</v>
      </c>
      <c r="I671" s="200">
        <v>88</v>
      </c>
      <c r="J671" s="200">
        <v>118800</v>
      </c>
      <c r="K671" s="200">
        <v>3960</v>
      </c>
      <c r="L671" s="201">
        <v>392.04</v>
      </c>
    </row>
    <row r="672" spans="1:12">
      <c r="A672">
        <v>359</v>
      </c>
      <c r="B672" t="s">
        <v>527</v>
      </c>
      <c r="C672">
        <v>20050</v>
      </c>
      <c r="D672" t="s">
        <v>193</v>
      </c>
      <c r="E672" s="198">
        <v>46543</v>
      </c>
      <c r="F672" t="s">
        <v>194</v>
      </c>
      <c r="G672" t="s">
        <v>33</v>
      </c>
      <c r="H672" s="199">
        <v>0.98356164383561639</v>
      </c>
      <c r="I672" s="200">
        <v>95</v>
      </c>
      <c r="J672" s="200">
        <v>148200</v>
      </c>
      <c r="K672" s="200">
        <v>24700</v>
      </c>
      <c r="L672" s="201">
        <v>489.06</v>
      </c>
    </row>
    <row r="673" spans="1:12">
      <c r="A673">
        <v>359</v>
      </c>
      <c r="B673" t="s">
        <v>486</v>
      </c>
      <c r="C673">
        <v>9508</v>
      </c>
      <c r="D673" t="s">
        <v>704</v>
      </c>
      <c r="E673" s="198">
        <v>46543</v>
      </c>
      <c r="F673" t="s">
        <v>194</v>
      </c>
      <c r="G673" t="s">
        <v>33</v>
      </c>
      <c r="H673" s="199">
        <v>0.98356164383561639</v>
      </c>
      <c r="I673" s="200">
        <v>117</v>
      </c>
      <c r="J673" s="200">
        <v>269568</v>
      </c>
      <c r="K673" s="200">
        <v>44928</v>
      </c>
      <c r="L673" s="201">
        <v>566.09280000000001</v>
      </c>
    </row>
    <row r="674" spans="1:12">
      <c r="A674">
        <v>359</v>
      </c>
      <c r="B674" t="s">
        <v>414</v>
      </c>
      <c r="C674">
        <v>9508</v>
      </c>
      <c r="D674" t="s">
        <v>704</v>
      </c>
      <c r="E674" s="198">
        <v>46543</v>
      </c>
      <c r="F674" t="s">
        <v>194</v>
      </c>
      <c r="G674" t="s">
        <v>33</v>
      </c>
      <c r="H674" s="199">
        <v>0.98356164383561639</v>
      </c>
      <c r="I674" s="200">
        <v>103</v>
      </c>
      <c r="J674" s="200">
        <v>237312</v>
      </c>
      <c r="K674" s="200">
        <v>39552</v>
      </c>
      <c r="L674" s="201">
        <v>498.35520000000002</v>
      </c>
    </row>
    <row r="675" spans="1:12">
      <c r="A675">
        <v>359</v>
      </c>
      <c r="B675" t="s">
        <v>546</v>
      </c>
      <c r="C675">
        <v>9508</v>
      </c>
      <c r="D675" t="s">
        <v>704</v>
      </c>
      <c r="E675" s="198">
        <v>46543</v>
      </c>
      <c r="F675" t="s">
        <v>194</v>
      </c>
      <c r="G675" t="s">
        <v>33</v>
      </c>
      <c r="H675" s="199">
        <v>0.98356164383561639</v>
      </c>
      <c r="I675" s="200">
        <v>62</v>
      </c>
      <c r="J675" s="200">
        <v>142848</v>
      </c>
      <c r="K675" s="200">
        <v>23808</v>
      </c>
      <c r="L675" s="201">
        <v>299.98079999999999</v>
      </c>
    </row>
    <row r="676" spans="1:12">
      <c r="A676">
        <v>359</v>
      </c>
      <c r="B676" t="s">
        <v>750</v>
      </c>
      <c r="C676">
        <v>9508</v>
      </c>
      <c r="D676" t="s">
        <v>704</v>
      </c>
      <c r="E676" s="198">
        <v>46543</v>
      </c>
      <c r="F676" t="s">
        <v>194</v>
      </c>
      <c r="G676" t="s">
        <v>33</v>
      </c>
      <c r="H676" s="199">
        <v>0.98356164383561639</v>
      </c>
      <c r="I676" s="200">
        <v>24</v>
      </c>
      <c r="J676" s="200">
        <v>55296</v>
      </c>
      <c r="K676" s="200">
        <v>9216</v>
      </c>
      <c r="L676" s="201">
        <v>116.1216</v>
      </c>
    </row>
    <row r="677" spans="1:12">
      <c r="A677">
        <v>359</v>
      </c>
      <c r="B677" t="s">
        <v>2739</v>
      </c>
      <c r="C677">
        <v>20050</v>
      </c>
      <c r="D677" t="s">
        <v>193</v>
      </c>
      <c r="E677" s="198">
        <v>46543</v>
      </c>
      <c r="F677" t="s">
        <v>194</v>
      </c>
      <c r="G677" t="s">
        <v>33</v>
      </c>
      <c r="H677" s="199">
        <v>0.98356164383561639</v>
      </c>
      <c r="I677" s="200">
        <v>33</v>
      </c>
      <c r="J677" s="200">
        <v>51480</v>
      </c>
      <c r="K677" s="200">
        <v>8580</v>
      </c>
      <c r="L677" s="201">
        <v>169.88399999999999</v>
      </c>
    </row>
    <row r="678" spans="1:12">
      <c r="A678">
        <v>360</v>
      </c>
      <c r="B678" t="s">
        <v>525</v>
      </c>
      <c r="C678">
        <v>20050</v>
      </c>
      <c r="D678" t="s">
        <v>193</v>
      </c>
      <c r="E678" s="198">
        <v>46544</v>
      </c>
      <c r="F678" t="s">
        <v>194</v>
      </c>
      <c r="G678" t="s">
        <v>33</v>
      </c>
      <c r="H678" s="199">
        <v>0.98630136986301364</v>
      </c>
      <c r="I678" s="200">
        <v>75</v>
      </c>
      <c r="J678" s="200">
        <v>117000</v>
      </c>
      <c r="K678" s="200">
        <v>19500</v>
      </c>
      <c r="L678" s="201">
        <v>386.1</v>
      </c>
    </row>
    <row r="679" spans="1:12">
      <c r="A679">
        <v>360</v>
      </c>
      <c r="B679" t="s">
        <v>625</v>
      </c>
      <c r="C679">
        <v>20050</v>
      </c>
      <c r="D679" t="s">
        <v>193</v>
      </c>
      <c r="E679" s="198">
        <v>46544</v>
      </c>
      <c r="F679" t="s">
        <v>194</v>
      </c>
      <c r="G679" t="s">
        <v>33</v>
      </c>
      <c r="H679" s="199">
        <v>0.98630136986301364</v>
      </c>
      <c r="I679" s="200">
        <v>117</v>
      </c>
      <c r="J679" s="200">
        <v>182520</v>
      </c>
      <c r="K679" s="200">
        <v>30420</v>
      </c>
      <c r="L679" s="201">
        <v>602.31600000000003</v>
      </c>
    </row>
    <row r="680" spans="1:12">
      <c r="A680">
        <v>360</v>
      </c>
      <c r="B680" t="s">
        <v>326</v>
      </c>
      <c r="C680">
        <v>20050</v>
      </c>
      <c r="D680" t="s">
        <v>193</v>
      </c>
      <c r="E680" s="198">
        <v>46544</v>
      </c>
      <c r="F680" t="s">
        <v>194</v>
      </c>
      <c r="G680" t="s">
        <v>33</v>
      </c>
      <c r="H680" s="199">
        <v>0.98630136986301364</v>
      </c>
      <c r="I680" s="200">
        <v>38</v>
      </c>
      <c r="J680" s="200">
        <v>59280</v>
      </c>
      <c r="K680" s="200">
        <v>9880</v>
      </c>
      <c r="L680" s="201">
        <v>195.624</v>
      </c>
    </row>
    <row r="681" spans="1:12">
      <c r="A681">
        <v>360</v>
      </c>
      <c r="B681" t="s">
        <v>719</v>
      </c>
      <c r="C681">
        <v>20050</v>
      </c>
      <c r="D681" t="s">
        <v>193</v>
      </c>
      <c r="E681" s="198">
        <v>46544</v>
      </c>
      <c r="F681" t="s">
        <v>194</v>
      </c>
      <c r="G681" t="s">
        <v>33</v>
      </c>
      <c r="H681" s="199">
        <v>0.98630136986301364</v>
      </c>
      <c r="I681" s="200">
        <v>61</v>
      </c>
      <c r="J681" s="200">
        <v>95160</v>
      </c>
      <c r="K681" s="200">
        <v>15860</v>
      </c>
      <c r="L681" s="201">
        <v>314.02800000000002</v>
      </c>
    </row>
    <row r="682" spans="1:12">
      <c r="A682">
        <v>360</v>
      </c>
      <c r="B682" t="s">
        <v>713</v>
      </c>
      <c r="C682">
        <v>20050</v>
      </c>
      <c r="D682" t="s">
        <v>193</v>
      </c>
      <c r="E682" s="198">
        <v>46544</v>
      </c>
      <c r="F682" t="s">
        <v>194</v>
      </c>
      <c r="G682" t="s">
        <v>33</v>
      </c>
      <c r="H682" s="199">
        <v>0.98630136986301364</v>
      </c>
      <c r="I682" s="200">
        <v>61</v>
      </c>
      <c r="J682" s="200">
        <v>95160</v>
      </c>
      <c r="K682" s="200">
        <v>15860</v>
      </c>
      <c r="L682" s="201">
        <v>314.02800000000002</v>
      </c>
    </row>
    <row r="683" spans="1:12">
      <c r="A683">
        <v>360</v>
      </c>
      <c r="B683" t="s">
        <v>151</v>
      </c>
      <c r="C683">
        <v>20050</v>
      </c>
      <c r="D683" t="s">
        <v>193</v>
      </c>
      <c r="E683" s="198">
        <v>46544</v>
      </c>
      <c r="F683" t="s">
        <v>194</v>
      </c>
      <c r="G683" t="s">
        <v>33</v>
      </c>
      <c r="H683" s="199">
        <v>0.98630136986301364</v>
      </c>
      <c r="I683" s="200">
        <v>54</v>
      </c>
      <c r="J683" s="200">
        <v>84240</v>
      </c>
      <c r="K683" s="200">
        <v>14040</v>
      </c>
      <c r="L683" s="201">
        <v>277.99200000000002</v>
      </c>
    </row>
    <row r="684" spans="1:12">
      <c r="A684">
        <v>360</v>
      </c>
      <c r="B684" t="s">
        <v>149</v>
      </c>
      <c r="C684">
        <v>20050</v>
      </c>
      <c r="D684" t="s">
        <v>193</v>
      </c>
      <c r="E684" s="198">
        <v>46544</v>
      </c>
      <c r="F684" t="s">
        <v>194</v>
      </c>
      <c r="G684" t="s">
        <v>33</v>
      </c>
      <c r="H684" s="199">
        <v>0.98630136986301364</v>
      </c>
      <c r="I684" s="200">
        <v>54</v>
      </c>
      <c r="J684" s="200">
        <v>84240</v>
      </c>
      <c r="K684" s="200">
        <v>14040</v>
      </c>
      <c r="L684" s="201">
        <v>277.99200000000002</v>
      </c>
    </row>
    <row r="685" spans="1:12">
      <c r="A685">
        <v>360</v>
      </c>
      <c r="B685" t="s">
        <v>720</v>
      </c>
      <c r="C685">
        <v>20050</v>
      </c>
      <c r="D685" t="s">
        <v>193</v>
      </c>
      <c r="E685" s="198">
        <v>46544</v>
      </c>
      <c r="F685" t="s">
        <v>194</v>
      </c>
      <c r="G685" t="s">
        <v>33</v>
      </c>
      <c r="H685" s="199">
        <v>0.98630136986301364</v>
      </c>
      <c r="I685" s="200">
        <v>61</v>
      </c>
      <c r="J685" s="200">
        <v>95160</v>
      </c>
      <c r="K685" s="200">
        <v>15860</v>
      </c>
      <c r="L685" s="201">
        <v>314.02800000000002</v>
      </c>
    </row>
    <row r="686" spans="1:12">
      <c r="A686">
        <v>360</v>
      </c>
      <c r="B686" t="s">
        <v>2481</v>
      </c>
      <c r="C686">
        <v>20050</v>
      </c>
      <c r="D686" t="s">
        <v>193</v>
      </c>
      <c r="E686" s="198">
        <v>46544</v>
      </c>
      <c r="F686" t="s">
        <v>194</v>
      </c>
      <c r="G686" t="s">
        <v>33</v>
      </c>
      <c r="H686" s="199">
        <v>0.98630136986301364</v>
      </c>
      <c r="I686" s="200">
        <v>47</v>
      </c>
      <c r="J686" s="200">
        <v>73320</v>
      </c>
      <c r="K686" s="200">
        <v>12220</v>
      </c>
      <c r="L686" s="201">
        <v>241.95599999999999</v>
      </c>
    </row>
    <row r="687" spans="1:12">
      <c r="A687">
        <v>360</v>
      </c>
      <c r="B687" t="s">
        <v>2564</v>
      </c>
      <c r="C687">
        <v>20050</v>
      </c>
      <c r="D687" t="s">
        <v>193</v>
      </c>
      <c r="E687" s="198">
        <v>46544</v>
      </c>
      <c r="F687" t="s">
        <v>194</v>
      </c>
      <c r="G687" t="s">
        <v>33</v>
      </c>
      <c r="H687" s="199">
        <v>0.98630136986301364</v>
      </c>
      <c r="I687" s="200">
        <v>47</v>
      </c>
      <c r="J687" s="200">
        <v>73320</v>
      </c>
      <c r="K687" s="200">
        <v>12220</v>
      </c>
      <c r="L687" s="201">
        <v>241.95599999999999</v>
      </c>
    </row>
    <row r="688" spans="1:12">
      <c r="A688">
        <v>361</v>
      </c>
      <c r="B688" t="s">
        <v>528</v>
      </c>
      <c r="C688">
        <v>20050</v>
      </c>
      <c r="D688" t="s">
        <v>193</v>
      </c>
      <c r="E688" s="198">
        <v>46545</v>
      </c>
      <c r="F688" t="s">
        <v>194</v>
      </c>
      <c r="G688" t="s">
        <v>33</v>
      </c>
      <c r="H688" s="199">
        <v>0.989041095890411</v>
      </c>
      <c r="I688" s="200">
        <v>103</v>
      </c>
      <c r="J688" s="200">
        <v>160680</v>
      </c>
      <c r="K688" s="200">
        <v>26780</v>
      </c>
      <c r="L688" s="201">
        <v>530.24400000000003</v>
      </c>
    </row>
    <row r="689" spans="1:12">
      <c r="A689">
        <v>361</v>
      </c>
      <c r="B689" t="s">
        <v>529</v>
      </c>
      <c r="C689">
        <v>20050</v>
      </c>
      <c r="D689" t="s">
        <v>193</v>
      </c>
      <c r="E689" s="198">
        <v>46545</v>
      </c>
      <c r="F689" t="s">
        <v>194</v>
      </c>
      <c r="G689" t="s">
        <v>33</v>
      </c>
      <c r="H689" s="199">
        <v>0.989041095890411</v>
      </c>
      <c r="I689" s="200">
        <v>103</v>
      </c>
      <c r="J689" s="200">
        <v>160680</v>
      </c>
      <c r="K689" s="200">
        <v>26780</v>
      </c>
      <c r="L689" s="201">
        <v>530.24400000000003</v>
      </c>
    </row>
    <row r="690" spans="1:12">
      <c r="A690">
        <v>361</v>
      </c>
      <c r="B690" t="s">
        <v>154</v>
      </c>
      <c r="C690">
        <v>20050</v>
      </c>
      <c r="D690" t="s">
        <v>193</v>
      </c>
      <c r="E690" s="198">
        <v>46545</v>
      </c>
      <c r="F690" t="s">
        <v>194</v>
      </c>
      <c r="G690" t="s">
        <v>33</v>
      </c>
      <c r="H690" s="199">
        <v>0.989041095890411</v>
      </c>
      <c r="I690" s="200">
        <v>54</v>
      </c>
      <c r="J690" s="200">
        <v>84240</v>
      </c>
      <c r="K690" s="200">
        <v>14040</v>
      </c>
      <c r="L690" s="201">
        <v>277.99200000000002</v>
      </c>
    </row>
    <row r="691" spans="1:12">
      <c r="A691">
        <v>361</v>
      </c>
      <c r="B691" t="s">
        <v>155</v>
      </c>
      <c r="C691">
        <v>20050</v>
      </c>
      <c r="D691" t="s">
        <v>193</v>
      </c>
      <c r="E691" s="198">
        <v>46545</v>
      </c>
      <c r="F691" t="s">
        <v>194</v>
      </c>
      <c r="G691" t="s">
        <v>33</v>
      </c>
      <c r="H691" s="199">
        <v>0.989041095890411</v>
      </c>
      <c r="I691" s="200">
        <v>54</v>
      </c>
      <c r="J691" s="200">
        <v>84240</v>
      </c>
      <c r="K691" s="200">
        <v>14040</v>
      </c>
      <c r="L691" s="201">
        <v>277.99200000000002</v>
      </c>
    </row>
    <row r="692" spans="1:12">
      <c r="A692">
        <v>361</v>
      </c>
      <c r="B692" t="s">
        <v>240</v>
      </c>
      <c r="C692">
        <v>20050</v>
      </c>
      <c r="D692" t="s">
        <v>193</v>
      </c>
      <c r="E692" s="198">
        <v>46545</v>
      </c>
      <c r="F692" t="s">
        <v>194</v>
      </c>
      <c r="G692" t="s">
        <v>33</v>
      </c>
      <c r="H692" s="199">
        <v>0.989041095890411</v>
      </c>
      <c r="I692" s="200">
        <v>117</v>
      </c>
      <c r="J692" s="200">
        <v>182520</v>
      </c>
      <c r="K692" s="200">
        <v>30420</v>
      </c>
      <c r="L692" s="201">
        <v>602.31600000000003</v>
      </c>
    </row>
    <row r="693" spans="1:12">
      <c r="A693">
        <v>361</v>
      </c>
      <c r="B693" t="s">
        <v>795</v>
      </c>
      <c r="C693">
        <v>20050</v>
      </c>
      <c r="D693" t="s">
        <v>193</v>
      </c>
      <c r="E693" s="198">
        <v>46545</v>
      </c>
      <c r="F693" t="s">
        <v>194</v>
      </c>
      <c r="G693" t="s">
        <v>33</v>
      </c>
      <c r="H693" s="199">
        <v>0.989041095890411</v>
      </c>
      <c r="I693" s="200">
        <v>8</v>
      </c>
      <c r="J693" s="200">
        <v>12480</v>
      </c>
      <c r="K693" s="200">
        <v>2080</v>
      </c>
      <c r="L693" s="201">
        <v>41.183999999999997</v>
      </c>
    </row>
    <row r="694" spans="1:12">
      <c r="A694">
        <v>361</v>
      </c>
      <c r="B694" t="s">
        <v>758</v>
      </c>
      <c r="C694">
        <v>20050</v>
      </c>
      <c r="D694" t="s">
        <v>193</v>
      </c>
      <c r="E694" s="198">
        <v>46545</v>
      </c>
      <c r="F694" t="s">
        <v>194</v>
      </c>
      <c r="G694" t="s">
        <v>33</v>
      </c>
      <c r="H694" s="199">
        <v>0.989041095890411</v>
      </c>
      <c r="I694" s="200">
        <v>61</v>
      </c>
      <c r="J694" s="200">
        <v>95160</v>
      </c>
      <c r="K694" s="200">
        <v>15860</v>
      </c>
      <c r="L694" s="201">
        <v>314.02800000000002</v>
      </c>
    </row>
    <row r="695" spans="1:12">
      <c r="A695">
        <v>361</v>
      </c>
      <c r="B695" t="s">
        <v>51</v>
      </c>
      <c r="C695">
        <v>20050</v>
      </c>
      <c r="D695" t="s">
        <v>193</v>
      </c>
      <c r="E695" s="198">
        <v>46545</v>
      </c>
      <c r="F695" t="s">
        <v>194</v>
      </c>
      <c r="G695" t="s">
        <v>33</v>
      </c>
      <c r="H695" s="199">
        <v>0.989041095890411</v>
      </c>
      <c r="I695" s="200">
        <v>47</v>
      </c>
      <c r="J695" s="200">
        <v>73320</v>
      </c>
      <c r="K695" s="200">
        <v>12220</v>
      </c>
      <c r="L695" s="201">
        <v>241.95599999999999</v>
      </c>
    </row>
    <row r="696" spans="1:12">
      <c r="A696">
        <v>362</v>
      </c>
      <c r="B696" t="s">
        <v>524</v>
      </c>
      <c r="C696">
        <v>20050</v>
      </c>
      <c r="D696" t="s">
        <v>193</v>
      </c>
      <c r="E696" s="198">
        <v>46546</v>
      </c>
      <c r="F696" t="s">
        <v>194</v>
      </c>
      <c r="G696" t="s">
        <v>33</v>
      </c>
      <c r="H696" s="199">
        <v>0.99178082191780825</v>
      </c>
      <c r="I696" s="200">
        <v>75</v>
      </c>
      <c r="J696" s="200">
        <v>117000</v>
      </c>
      <c r="K696" s="200">
        <v>19500</v>
      </c>
      <c r="L696" s="201">
        <v>386.1</v>
      </c>
    </row>
    <row r="697" spans="1:12">
      <c r="A697">
        <v>362</v>
      </c>
      <c r="B697" t="s">
        <v>544</v>
      </c>
      <c r="C697">
        <v>20050</v>
      </c>
      <c r="D697" t="s">
        <v>193</v>
      </c>
      <c r="E697" s="198">
        <v>46546</v>
      </c>
      <c r="F697" t="s">
        <v>194</v>
      </c>
      <c r="G697" t="s">
        <v>33</v>
      </c>
      <c r="H697" s="199">
        <v>0.99178082191780825</v>
      </c>
      <c r="I697" s="200">
        <v>68</v>
      </c>
      <c r="J697" s="200">
        <v>106080</v>
      </c>
      <c r="K697" s="200">
        <v>17680</v>
      </c>
      <c r="L697" s="201">
        <v>350.06400000000002</v>
      </c>
    </row>
    <row r="698" spans="1:12">
      <c r="A698">
        <v>362</v>
      </c>
      <c r="B698" t="s">
        <v>706</v>
      </c>
      <c r="C698">
        <v>20050</v>
      </c>
      <c r="D698" t="s">
        <v>193</v>
      </c>
      <c r="E698" s="198">
        <v>46546</v>
      </c>
      <c r="F698" t="s">
        <v>194</v>
      </c>
      <c r="G698" t="s">
        <v>33</v>
      </c>
      <c r="H698" s="199">
        <v>0.99178082191780825</v>
      </c>
      <c r="I698" s="200">
        <v>60</v>
      </c>
      <c r="J698" s="200">
        <v>95040</v>
      </c>
      <c r="K698" s="200">
        <v>15840</v>
      </c>
      <c r="L698" s="201">
        <v>313.63200000000001</v>
      </c>
    </row>
    <row r="699" spans="1:12">
      <c r="A699">
        <v>362</v>
      </c>
      <c r="B699" t="s">
        <v>490</v>
      </c>
      <c r="C699">
        <v>20050</v>
      </c>
      <c r="D699" t="s">
        <v>193</v>
      </c>
      <c r="E699" s="198">
        <v>46546</v>
      </c>
      <c r="F699" t="s">
        <v>194</v>
      </c>
      <c r="G699" t="s">
        <v>33</v>
      </c>
      <c r="H699" s="199">
        <v>0.99178082191780825</v>
      </c>
      <c r="I699" s="200">
        <v>61</v>
      </c>
      <c r="J699" s="200">
        <v>95160</v>
      </c>
      <c r="K699" s="200">
        <v>15860</v>
      </c>
      <c r="L699" s="201">
        <v>314.02800000000002</v>
      </c>
    </row>
    <row r="700" spans="1:12">
      <c r="A700">
        <v>362</v>
      </c>
      <c r="B700" t="s">
        <v>255</v>
      </c>
      <c r="C700">
        <v>21255</v>
      </c>
      <c r="D700" t="s">
        <v>269</v>
      </c>
      <c r="E700" s="198">
        <v>46546</v>
      </c>
      <c r="F700" t="s">
        <v>194</v>
      </c>
      <c r="G700" t="s">
        <v>33</v>
      </c>
      <c r="H700" s="199">
        <v>0.99178082191780825</v>
      </c>
      <c r="I700" s="200">
        <v>38</v>
      </c>
      <c r="J700" s="200">
        <v>60048</v>
      </c>
      <c r="K700" s="200">
        <v>10008</v>
      </c>
      <c r="L700" s="201">
        <v>198.1584</v>
      </c>
    </row>
    <row r="701" spans="1:12">
      <c r="A701">
        <v>362</v>
      </c>
      <c r="B701" t="s">
        <v>667</v>
      </c>
      <c r="C701">
        <v>21255</v>
      </c>
      <c r="D701" t="s">
        <v>269</v>
      </c>
      <c r="E701" s="198">
        <v>46546</v>
      </c>
      <c r="F701" t="s">
        <v>194</v>
      </c>
      <c r="G701" t="s">
        <v>33</v>
      </c>
      <c r="H701" s="199">
        <v>0.99178082191780825</v>
      </c>
      <c r="I701" s="200">
        <v>73</v>
      </c>
      <c r="J701" s="200">
        <v>113880</v>
      </c>
      <c r="K701" s="200">
        <v>18980</v>
      </c>
      <c r="L701" s="201">
        <v>375.80399999999997</v>
      </c>
    </row>
    <row r="702" spans="1:12">
      <c r="A702">
        <v>362</v>
      </c>
      <c r="B702" t="s">
        <v>374</v>
      </c>
      <c r="C702">
        <v>21255</v>
      </c>
      <c r="D702" t="s">
        <v>269</v>
      </c>
      <c r="E702" s="198">
        <v>46546</v>
      </c>
      <c r="F702" t="s">
        <v>194</v>
      </c>
      <c r="G702" t="s">
        <v>33</v>
      </c>
      <c r="H702" s="199">
        <v>0.99178082191780825</v>
      </c>
      <c r="I702" s="200">
        <v>73</v>
      </c>
      <c r="J702" s="200">
        <v>113880</v>
      </c>
      <c r="K702" s="200">
        <v>18980</v>
      </c>
      <c r="L702" s="201">
        <v>375.80399999999997</v>
      </c>
    </row>
    <row r="703" spans="1:12">
      <c r="A703">
        <v>362</v>
      </c>
      <c r="B703" t="s">
        <v>496</v>
      </c>
      <c r="C703">
        <v>20050</v>
      </c>
      <c r="D703" t="s">
        <v>193</v>
      </c>
      <c r="E703" s="198">
        <v>46546</v>
      </c>
      <c r="F703" t="s">
        <v>194</v>
      </c>
      <c r="G703" t="s">
        <v>33</v>
      </c>
      <c r="H703" s="199">
        <v>0.99178082191780825</v>
      </c>
      <c r="I703" s="200">
        <v>47</v>
      </c>
      <c r="J703" s="200">
        <v>73320</v>
      </c>
      <c r="K703" s="200">
        <v>12220</v>
      </c>
      <c r="L703" s="201">
        <v>241.95599999999999</v>
      </c>
    </row>
    <row r="704" spans="1:12">
      <c r="A704">
        <v>362</v>
      </c>
      <c r="B704" t="s">
        <v>63</v>
      </c>
      <c r="C704">
        <v>21255</v>
      </c>
      <c r="D704" t="s">
        <v>269</v>
      </c>
      <c r="E704" s="198">
        <v>46546</v>
      </c>
      <c r="F704" t="s">
        <v>194</v>
      </c>
      <c r="G704" t="s">
        <v>33</v>
      </c>
      <c r="H704" s="199">
        <v>0.99178082191780825</v>
      </c>
      <c r="I704" s="200">
        <v>22</v>
      </c>
      <c r="J704" s="200">
        <v>34320</v>
      </c>
      <c r="K704" s="200">
        <v>5720</v>
      </c>
      <c r="L704" s="201">
        <v>113.256</v>
      </c>
    </row>
    <row r="705" spans="1:12">
      <c r="A705">
        <v>362</v>
      </c>
      <c r="B705" t="s">
        <v>759</v>
      </c>
      <c r="C705">
        <v>20050</v>
      </c>
      <c r="D705" t="s">
        <v>193</v>
      </c>
      <c r="E705" s="198">
        <v>46546</v>
      </c>
      <c r="F705" t="s">
        <v>194</v>
      </c>
      <c r="G705" t="s">
        <v>33</v>
      </c>
      <c r="H705" s="199">
        <v>0.99178082191780825</v>
      </c>
      <c r="I705" s="200">
        <v>61</v>
      </c>
      <c r="J705" s="200">
        <v>95160</v>
      </c>
      <c r="K705" s="200">
        <v>15860</v>
      </c>
      <c r="L705" s="201">
        <v>314.02800000000002</v>
      </c>
    </row>
    <row r="706" spans="1:12">
      <c r="A706">
        <v>362</v>
      </c>
      <c r="B706" t="s">
        <v>2831</v>
      </c>
      <c r="C706">
        <v>21255</v>
      </c>
      <c r="D706" t="s">
        <v>269</v>
      </c>
      <c r="E706" s="198">
        <v>46546</v>
      </c>
      <c r="F706" t="s">
        <v>194</v>
      </c>
      <c r="G706" t="s">
        <v>33</v>
      </c>
      <c r="H706" s="199">
        <v>0.99178082191780825</v>
      </c>
      <c r="I706" s="200">
        <v>73</v>
      </c>
      <c r="J706" s="200">
        <v>113880</v>
      </c>
      <c r="K706" s="200">
        <v>18980</v>
      </c>
      <c r="L706" s="201">
        <v>375.80399999999997</v>
      </c>
    </row>
    <row r="707" spans="1:12">
      <c r="A707">
        <v>363</v>
      </c>
      <c r="B707" t="s">
        <v>327</v>
      </c>
      <c r="C707">
        <v>9508</v>
      </c>
      <c r="D707" t="s">
        <v>704</v>
      </c>
      <c r="E707" s="198">
        <v>46547</v>
      </c>
      <c r="F707" t="s">
        <v>194</v>
      </c>
      <c r="G707" t="s">
        <v>33</v>
      </c>
      <c r="H707" s="199">
        <v>0.9945205479452055</v>
      </c>
      <c r="I707" s="200">
        <v>117</v>
      </c>
      <c r="J707" s="200">
        <v>269568</v>
      </c>
      <c r="K707" s="200">
        <v>44928</v>
      </c>
      <c r="L707" s="201">
        <v>566.09280000000001</v>
      </c>
    </row>
    <row r="708" spans="1:12">
      <c r="A708">
        <v>363</v>
      </c>
      <c r="B708" t="s">
        <v>147</v>
      </c>
      <c r="C708">
        <v>9508</v>
      </c>
      <c r="D708" t="s">
        <v>704</v>
      </c>
      <c r="E708" s="198">
        <v>46547</v>
      </c>
      <c r="F708" t="s">
        <v>194</v>
      </c>
      <c r="G708" t="s">
        <v>33</v>
      </c>
      <c r="H708" s="199">
        <v>0.9945205479452055</v>
      </c>
      <c r="I708" s="200">
        <v>54</v>
      </c>
      <c r="J708" s="200">
        <v>124416</v>
      </c>
      <c r="K708" s="200">
        <v>20736</v>
      </c>
      <c r="L708" s="201">
        <v>261.27359999999999</v>
      </c>
    </row>
    <row r="709" spans="1:12">
      <c r="A709">
        <v>363</v>
      </c>
      <c r="B709" t="s">
        <v>148</v>
      </c>
      <c r="C709">
        <v>9508</v>
      </c>
      <c r="D709" t="s">
        <v>704</v>
      </c>
      <c r="E709" s="198">
        <v>46547</v>
      </c>
      <c r="F709" t="s">
        <v>194</v>
      </c>
      <c r="G709" t="s">
        <v>33</v>
      </c>
      <c r="H709" s="199">
        <v>0.9945205479452055</v>
      </c>
      <c r="I709" s="200">
        <v>54</v>
      </c>
      <c r="J709" s="200">
        <v>124416</v>
      </c>
      <c r="K709" s="200">
        <v>20736</v>
      </c>
      <c r="L709" s="201">
        <v>261.27359999999999</v>
      </c>
    </row>
    <row r="710" spans="1:12">
      <c r="A710">
        <v>363</v>
      </c>
      <c r="B710" t="s">
        <v>153</v>
      </c>
      <c r="C710">
        <v>9508</v>
      </c>
      <c r="D710" t="s">
        <v>704</v>
      </c>
      <c r="E710" s="198">
        <v>46547</v>
      </c>
      <c r="F710" t="s">
        <v>194</v>
      </c>
      <c r="G710" t="s">
        <v>33</v>
      </c>
      <c r="H710" s="199">
        <v>0.9945205479452055</v>
      </c>
      <c r="I710" s="200">
        <v>54</v>
      </c>
      <c r="J710" s="200">
        <v>124416</v>
      </c>
      <c r="K710" s="200">
        <v>20736</v>
      </c>
      <c r="L710" s="201">
        <v>261.27359999999999</v>
      </c>
    </row>
    <row r="711" spans="1:12">
      <c r="A711">
        <v>363</v>
      </c>
      <c r="B711" t="s">
        <v>172</v>
      </c>
      <c r="C711">
        <v>9508</v>
      </c>
      <c r="D711" t="s">
        <v>704</v>
      </c>
      <c r="E711" s="198">
        <v>46547</v>
      </c>
      <c r="F711" t="s">
        <v>194</v>
      </c>
      <c r="G711" t="s">
        <v>33</v>
      </c>
      <c r="H711" s="199">
        <v>0.9945205479452055</v>
      </c>
      <c r="I711" s="200">
        <v>50</v>
      </c>
      <c r="J711" s="200">
        <v>115200</v>
      </c>
      <c r="K711" s="200">
        <v>19200</v>
      </c>
      <c r="L711" s="201">
        <v>241.92</v>
      </c>
    </row>
    <row r="712" spans="1:12">
      <c r="A712">
        <v>363</v>
      </c>
      <c r="B712" t="s">
        <v>712</v>
      </c>
      <c r="C712">
        <v>9508</v>
      </c>
      <c r="D712" t="s">
        <v>704</v>
      </c>
      <c r="E712" s="198">
        <v>46547</v>
      </c>
      <c r="F712" t="s">
        <v>194</v>
      </c>
      <c r="G712" t="s">
        <v>33</v>
      </c>
      <c r="H712" s="199">
        <v>0.9945205479452055</v>
      </c>
      <c r="I712" s="200">
        <v>61</v>
      </c>
      <c r="J712" s="200">
        <v>140544</v>
      </c>
      <c r="K712" s="200">
        <v>23424</v>
      </c>
      <c r="L712" s="201">
        <v>295.14240000000001</v>
      </c>
    </row>
    <row r="713" spans="1:12">
      <c r="A713">
        <v>363</v>
      </c>
      <c r="B713" t="s">
        <v>138</v>
      </c>
      <c r="C713">
        <v>9508</v>
      </c>
      <c r="D713" t="s">
        <v>704</v>
      </c>
      <c r="E713" s="198">
        <v>46547</v>
      </c>
      <c r="F713" t="s">
        <v>194</v>
      </c>
      <c r="G713" t="s">
        <v>33</v>
      </c>
      <c r="H713" s="199">
        <v>0.9945205479452055</v>
      </c>
      <c r="I713" s="200">
        <v>47</v>
      </c>
      <c r="J713" s="200">
        <v>108288</v>
      </c>
      <c r="K713" s="200">
        <v>18048</v>
      </c>
      <c r="L713" s="201">
        <v>227.40479999999999</v>
      </c>
    </row>
    <row r="714" spans="1:12">
      <c r="A714">
        <v>363</v>
      </c>
      <c r="B714" t="s">
        <v>716</v>
      </c>
      <c r="C714">
        <v>9508</v>
      </c>
      <c r="D714" t="s">
        <v>704</v>
      </c>
      <c r="E714" s="198">
        <v>46547</v>
      </c>
      <c r="F714" t="s">
        <v>194</v>
      </c>
      <c r="G714" t="s">
        <v>33</v>
      </c>
      <c r="H714" s="199">
        <v>0.9945205479452055</v>
      </c>
      <c r="I714" s="200">
        <v>75</v>
      </c>
      <c r="J714" s="200">
        <v>172800</v>
      </c>
      <c r="K714" s="200">
        <v>28800</v>
      </c>
      <c r="L714" s="201">
        <v>362.88</v>
      </c>
    </row>
    <row r="715" spans="1:12">
      <c r="A715">
        <v>363</v>
      </c>
      <c r="B715" t="s">
        <v>2498</v>
      </c>
      <c r="C715">
        <v>2182</v>
      </c>
      <c r="D715" t="s">
        <v>337</v>
      </c>
      <c r="E715" s="198">
        <v>46547</v>
      </c>
      <c r="F715" t="s">
        <v>46</v>
      </c>
      <c r="G715" t="s">
        <v>33</v>
      </c>
      <c r="H715" s="199">
        <v>0.9945205479452055</v>
      </c>
      <c r="I715" s="200">
        <v>100</v>
      </c>
      <c r="J715" s="200">
        <v>135000</v>
      </c>
      <c r="K715" s="200">
        <v>4500</v>
      </c>
      <c r="L715" s="201">
        <v>445.5</v>
      </c>
    </row>
    <row r="716" spans="1:12">
      <c r="A716">
        <v>363</v>
      </c>
      <c r="B716" t="s">
        <v>2561</v>
      </c>
      <c r="C716">
        <v>9508</v>
      </c>
      <c r="D716" t="s">
        <v>704</v>
      </c>
      <c r="E716" s="198">
        <v>46547</v>
      </c>
      <c r="F716" t="s">
        <v>194</v>
      </c>
      <c r="G716" t="s">
        <v>33</v>
      </c>
      <c r="H716" s="199">
        <v>0.9945205479452055</v>
      </c>
      <c r="I716" s="200">
        <v>47</v>
      </c>
      <c r="J716" s="200">
        <v>108288</v>
      </c>
      <c r="K716" s="200">
        <v>18048</v>
      </c>
      <c r="L716" s="201">
        <v>227.40479999999999</v>
      </c>
    </row>
    <row r="717" spans="1:12">
      <c r="A717">
        <v>364</v>
      </c>
      <c r="B717" t="s">
        <v>452</v>
      </c>
      <c r="C717">
        <v>2182</v>
      </c>
      <c r="D717" t="s">
        <v>337</v>
      </c>
      <c r="E717" s="198">
        <v>46548</v>
      </c>
      <c r="F717" t="s">
        <v>46</v>
      </c>
      <c r="G717" t="s">
        <v>33</v>
      </c>
      <c r="H717" s="199">
        <v>0.99726027397260275</v>
      </c>
      <c r="I717" s="200">
        <v>72</v>
      </c>
      <c r="J717" s="200">
        <v>97200</v>
      </c>
      <c r="K717" s="200">
        <v>3240</v>
      </c>
      <c r="L717" s="201">
        <v>320.76</v>
      </c>
    </row>
    <row r="718" spans="1:12">
      <c r="A718">
        <v>364</v>
      </c>
      <c r="B718" t="s">
        <v>438</v>
      </c>
      <c r="C718">
        <v>2182</v>
      </c>
      <c r="D718" t="s">
        <v>337</v>
      </c>
      <c r="E718" s="198">
        <v>46548</v>
      </c>
      <c r="F718" t="s">
        <v>46</v>
      </c>
      <c r="G718" t="s">
        <v>33</v>
      </c>
      <c r="H718" s="199">
        <v>0.99726027397260275</v>
      </c>
      <c r="I718" s="200">
        <v>96</v>
      </c>
      <c r="J718" s="200">
        <v>129600</v>
      </c>
      <c r="K718" s="200">
        <v>4320</v>
      </c>
      <c r="L718" s="201">
        <v>427.68</v>
      </c>
    </row>
    <row r="719" spans="1:12">
      <c r="A719">
        <v>364</v>
      </c>
      <c r="B719" t="s">
        <v>281</v>
      </c>
      <c r="C719">
        <v>2182</v>
      </c>
      <c r="D719" t="s">
        <v>337</v>
      </c>
      <c r="E719" s="198">
        <v>46548</v>
      </c>
      <c r="F719" t="s">
        <v>46</v>
      </c>
      <c r="G719" t="s">
        <v>33</v>
      </c>
      <c r="H719" s="199">
        <v>0.99726027397260275</v>
      </c>
      <c r="I719" s="200">
        <v>88</v>
      </c>
      <c r="J719" s="200">
        <v>118800</v>
      </c>
      <c r="K719" s="200">
        <v>3960</v>
      </c>
      <c r="L719" s="201">
        <v>392.04</v>
      </c>
    </row>
    <row r="720" spans="1:12">
      <c r="A720">
        <v>364</v>
      </c>
      <c r="B720" t="s">
        <v>464</v>
      </c>
      <c r="C720">
        <v>2182</v>
      </c>
      <c r="D720" t="s">
        <v>337</v>
      </c>
      <c r="E720" s="198">
        <v>46548</v>
      </c>
      <c r="F720" t="s">
        <v>46</v>
      </c>
      <c r="G720" t="s">
        <v>33</v>
      </c>
      <c r="H720" s="199">
        <v>0.99726027397260275</v>
      </c>
      <c r="I720" s="200">
        <v>96</v>
      </c>
      <c r="J720" s="200">
        <v>129600</v>
      </c>
      <c r="K720" s="200">
        <v>4320</v>
      </c>
      <c r="L720" s="201">
        <v>427.68</v>
      </c>
    </row>
    <row r="721" spans="1:12">
      <c r="A721">
        <v>364</v>
      </c>
      <c r="B721" t="s">
        <v>506</v>
      </c>
      <c r="C721">
        <v>2182</v>
      </c>
      <c r="D721" t="s">
        <v>337</v>
      </c>
      <c r="E721" s="198">
        <v>46548</v>
      </c>
      <c r="F721" t="s">
        <v>46</v>
      </c>
      <c r="G721" t="s">
        <v>33</v>
      </c>
      <c r="H721" s="199">
        <v>0.99726027397260275</v>
      </c>
      <c r="I721" s="200">
        <v>74</v>
      </c>
      <c r="J721" s="200">
        <v>99900</v>
      </c>
      <c r="K721" s="200">
        <v>3330</v>
      </c>
      <c r="L721" s="201">
        <v>329.67</v>
      </c>
    </row>
    <row r="722" spans="1:12">
      <c r="A722">
        <v>364</v>
      </c>
      <c r="B722" t="s">
        <v>189</v>
      </c>
      <c r="C722">
        <v>9508</v>
      </c>
      <c r="D722" t="s">
        <v>704</v>
      </c>
      <c r="E722" s="198">
        <v>46548</v>
      </c>
      <c r="F722" t="s">
        <v>194</v>
      </c>
      <c r="G722" t="s">
        <v>33</v>
      </c>
      <c r="H722" s="199">
        <v>0.99726027397260275</v>
      </c>
      <c r="I722" s="200">
        <v>61</v>
      </c>
      <c r="J722" s="200">
        <v>140544</v>
      </c>
      <c r="K722" s="200">
        <v>23424</v>
      </c>
      <c r="L722" s="201">
        <v>295.14240000000001</v>
      </c>
    </row>
    <row r="723" spans="1:12">
      <c r="A723">
        <v>364</v>
      </c>
      <c r="B723" t="s">
        <v>721</v>
      </c>
      <c r="C723">
        <v>9508</v>
      </c>
      <c r="D723" t="s">
        <v>704</v>
      </c>
      <c r="E723" s="198">
        <v>46548</v>
      </c>
      <c r="F723" t="s">
        <v>194</v>
      </c>
      <c r="G723" t="s">
        <v>33</v>
      </c>
      <c r="H723" s="199">
        <v>0.99726027397260275</v>
      </c>
      <c r="I723" s="200">
        <v>61</v>
      </c>
      <c r="J723" s="200">
        <v>140544</v>
      </c>
      <c r="K723" s="200">
        <v>23424</v>
      </c>
      <c r="L723" s="201">
        <v>295.14240000000001</v>
      </c>
    </row>
    <row r="724" spans="1:12">
      <c r="A724">
        <v>364</v>
      </c>
      <c r="B724" t="s">
        <v>157</v>
      </c>
      <c r="C724">
        <v>9508</v>
      </c>
      <c r="D724" t="s">
        <v>704</v>
      </c>
      <c r="E724" s="198">
        <v>46548</v>
      </c>
      <c r="F724" t="s">
        <v>194</v>
      </c>
      <c r="G724" t="s">
        <v>33</v>
      </c>
      <c r="H724" s="199">
        <v>0.99726027397260275</v>
      </c>
      <c r="I724" s="200">
        <v>54</v>
      </c>
      <c r="J724" s="200">
        <v>124416</v>
      </c>
      <c r="K724" s="200">
        <v>20736</v>
      </c>
      <c r="L724" s="201">
        <v>261.27359999999999</v>
      </c>
    </row>
    <row r="725" spans="1:12">
      <c r="A725">
        <v>364</v>
      </c>
      <c r="B725" t="s">
        <v>751</v>
      </c>
      <c r="C725">
        <v>9508</v>
      </c>
      <c r="D725" t="s">
        <v>704</v>
      </c>
      <c r="E725" s="198">
        <v>46548</v>
      </c>
      <c r="F725" t="s">
        <v>194</v>
      </c>
      <c r="G725" t="s">
        <v>33</v>
      </c>
      <c r="H725" s="199">
        <v>0.99726027397260275</v>
      </c>
      <c r="I725" s="200">
        <v>103</v>
      </c>
      <c r="J725" s="200">
        <v>237312</v>
      </c>
      <c r="K725" s="200">
        <v>39552</v>
      </c>
      <c r="L725" s="201">
        <v>498.35520000000002</v>
      </c>
    </row>
    <row r="726" spans="1:12">
      <c r="A726">
        <v>364</v>
      </c>
      <c r="B726" t="s">
        <v>275</v>
      </c>
      <c r="C726">
        <v>2182</v>
      </c>
      <c r="D726" t="s">
        <v>337</v>
      </c>
      <c r="E726" s="198">
        <v>46548</v>
      </c>
      <c r="F726" t="s">
        <v>46</v>
      </c>
      <c r="G726" t="s">
        <v>33</v>
      </c>
      <c r="H726" s="199">
        <v>0.99726027397260275</v>
      </c>
      <c r="I726" s="200">
        <v>96</v>
      </c>
      <c r="J726" s="200">
        <v>129600</v>
      </c>
      <c r="K726" s="200">
        <v>4320</v>
      </c>
      <c r="L726" s="201">
        <v>427.68</v>
      </c>
    </row>
    <row r="727" spans="1:12">
      <c r="A727">
        <v>364</v>
      </c>
      <c r="B727" t="s">
        <v>710</v>
      </c>
      <c r="C727">
        <v>9508</v>
      </c>
      <c r="D727" t="s">
        <v>704</v>
      </c>
      <c r="E727" s="198">
        <v>46548</v>
      </c>
      <c r="F727" t="s">
        <v>194</v>
      </c>
      <c r="G727" t="s">
        <v>33</v>
      </c>
      <c r="H727" s="199">
        <v>0.99726027397260275</v>
      </c>
      <c r="I727" s="200">
        <v>61</v>
      </c>
      <c r="J727" s="200">
        <v>140544</v>
      </c>
      <c r="K727" s="200">
        <v>23424</v>
      </c>
      <c r="L727" s="201">
        <v>295.14240000000001</v>
      </c>
    </row>
    <row r="728" spans="1:12">
      <c r="A728">
        <v>364</v>
      </c>
      <c r="B728" t="s">
        <v>248</v>
      </c>
      <c r="C728">
        <v>9508</v>
      </c>
      <c r="D728" t="s">
        <v>704</v>
      </c>
      <c r="E728" s="198">
        <v>46548</v>
      </c>
      <c r="F728" t="s">
        <v>194</v>
      </c>
      <c r="G728" t="s">
        <v>33</v>
      </c>
      <c r="H728" s="199">
        <v>0.99726027397260275</v>
      </c>
      <c r="I728" s="200">
        <v>47</v>
      </c>
      <c r="J728" s="200">
        <v>108288</v>
      </c>
      <c r="K728" s="200">
        <v>18048</v>
      </c>
      <c r="L728" s="201">
        <v>227.40479999999999</v>
      </c>
    </row>
    <row r="729" spans="1:12">
      <c r="A729">
        <v>365</v>
      </c>
      <c r="B729" t="s">
        <v>273</v>
      </c>
      <c r="C729">
        <v>2182</v>
      </c>
      <c r="D729" t="s">
        <v>337</v>
      </c>
      <c r="E729" s="198">
        <v>46549</v>
      </c>
      <c r="F729" t="s">
        <v>46</v>
      </c>
      <c r="G729" t="s">
        <v>33</v>
      </c>
      <c r="H729" s="199">
        <v>1</v>
      </c>
      <c r="I729" s="200">
        <v>96</v>
      </c>
      <c r="J729" s="200">
        <v>129600</v>
      </c>
      <c r="K729" s="200">
        <v>4320</v>
      </c>
      <c r="L729" s="201">
        <v>427.68</v>
      </c>
    </row>
    <row r="730" spans="1:12">
      <c r="A730">
        <v>365</v>
      </c>
      <c r="B730" t="s">
        <v>461</v>
      </c>
      <c r="C730">
        <v>2182</v>
      </c>
      <c r="D730" t="s">
        <v>337</v>
      </c>
      <c r="E730" s="198">
        <v>46549</v>
      </c>
      <c r="F730" t="s">
        <v>46</v>
      </c>
      <c r="G730" t="s">
        <v>33</v>
      </c>
      <c r="H730" s="199">
        <v>1</v>
      </c>
      <c r="I730" s="200">
        <v>104</v>
      </c>
      <c r="J730" s="200">
        <v>140400</v>
      </c>
      <c r="K730" s="200">
        <v>4680</v>
      </c>
      <c r="L730" s="201">
        <v>463.32</v>
      </c>
    </row>
    <row r="731" spans="1:12">
      <c r="A731">
        <v>365</v>
      </c>
      <c r="B731" t="s">
        <v>413</v>
      </c>
      <c r="C731">
        <v>2182</v>
      </c>
      <c r="D731" t="s">
        <v>337</v>
      </c>
      <c r="E731" s="198">
        <v>46549</v>
      </c>
      <c r="F731" t="s">
        <v>46</v>
      </c>
      <c r="G731" t="s">
        <v>33</v>
      </c>
      <c r="H731" s="199">
        <v>1</v>
      </c>
      <c r="I731" s="200">
        <v>104</v>
      </c>
      <c r="J731" s="200">
        <v>140400</v>
      </c>
      <c r="K731" s="200">
        <v>4680</v>
      </c>
      <c r="L731" s="201">
        <v>463.32</v>
      </c>
    </row>
    <row r="732" spans="1:12">
      <c r="A732">
        <v>365</v>
      </c>
      <c r="B732" t="s">
        <v>86</v>
      </c>
      <c r="C732">
        <v>9508</v>
      </c>
      <c r="D732" t="s">
        <v>704</v>
      </c>
      <c r="E732" s="198">
        <v>46549</v>
      </c>
      <c r="F732" t="s">
        <v>194</v>
      </c>
      <c r="G732" t="s">
        <v>33</v>
      </c>
      <c r="H732" s="199">
        <v>1</v>
      </c>
      <c r="I732" s="200">
        <v>117</v>
      </c>
      <c r="J732" s="200">
        <v>269568</v>
      </c>
      <c r="K732" s="200">
        <v>44928</v>
      </c>
      <c r="L732" s="201">
        <v>566.09280000000001</v>
      </c>
    </row>
    <row r="733" spans="1:12">
      <c r="B733" t="s">
        <v>455</v>
      </c>
      <c r="E733" s="98" t="s">
        <v>812</v>
      </c>
      <c r="H733" s="199">
        <v>0</v>
      </c>
      <c r="I733" s="200"/>
      <c r="J733" s="200">
        <v>0</v>
      </c>
      <c r="K733" s="200">
        <v>0</v>
      </c>
      <c r="L733" s="201">
        <v>0</v>
      </c>
    </row>
    <row r="734" spans="1:12">
      <c r="B734" t="s">
        <v>105</v>
      </c>
      <c r="C734">
        <v>1430</v>
      </c>
      <c r="D734" t="s">
        <v>72</v>
      </c>
      <c r="E734" s="98" t="s">
        <v>812</v>
      </c>
      <c r="F734" t="s">
        <v>74</v>
      </c>
      <c r="H734" s="199">
        <v>0</v>
      </c>
      <c r="I734" s="200"/>
      <c r="J734" s="200">
        <v>0</v>
      </c>
      <c r="K734" s="200">
        <v>0</v>
      </c>
      <c r="L734" s="201">
        <v>0</v>
      </c>
    </row>
    <row r="735" spans="1:12">
      <c r="B735" t="s">
        <v>284</v>
      </c>
      <c r="C735">
        <v>213</v>
      </c>
      <c r="D735" t="s">
        <v>272</v>
      </c>
      <c r="E735" s="98" t="s">
        <v>812</v>
      </c>
      <c r="F735" t="s">
        <v>74</v>
      </c>
      <c r="H735" s="199">
        <v>0</v>
      </c>
      <c r="I735" s="200"/>
      <c r="J735" s="200">
        <v>0</v>
      </c>
      <c r="K735" s="200">
        <v>0</v>
      </c>
      <c r="L735" s="201">
        <v>0</v>
      </c>
    </row>
    <row r="736" spans="1:12">
      <c r="B736" t="s">
        <v>285</v>
      </c>
      <c r="E736" s="98" t="s">
        <v>812</v>
      </c>
      <c r="H736" s="199">
        <v>0</v>
      </c>
      <c r="I736" s="200"/>
      <c r="J736" s="200">
        <v>0</v>
      </c>
      <c r="K736" s="200">
        <v>0</v>
      </c>
      <c r="L736" s="201">
        <v>0</v>
      </c>
    </row>
    <row r="737" spans="2:12">
      <c r="B737" t="s">
        <v>604</v>
      </c>
      <c r="C737">
        <v>162</v>
      </c>
      <c r="D737" t="s">
        <v>133</v>
      </c>
      <c r="E737" s="98" t="s">
        <v>812</v>
      </c>
      <c r="F737" t="s">
        <v>74</v>
      </c>
      <c r="H737" s="199">
        <v>0</v>
      </c>
      <c r="I737" s="200"/>
      <c r="J737" s="200">
        <v>0</v>
      </c>
      <c r="K737" s="200">
        <v>0</v>
      </c>
      <c r="L737" s="201">
        <v>0</v>
      </c>
    </row>
    <row r="738" spans="2:12">
      <c r="B738" t="s">
        <v>605</v>
      </c>
      <c r="C738">
        <v>162</v>
      </c>
      <c r="D738" t="s">
        <v>133</v>
      </c>
      <c r="E738" s="98" t="s">
        <v>812</v>
      </c>
      <c r="F738" t="s">
        <v>74</v>
      </c>
      <c r="H738" s="199">
        <v>0</v>
      </c>
      <c r="I738" s="200"/>
      <c r="J738" s="200">
        <v>0</v>
      </c>
      <c r="K738" s="200">
        <v>0</v>
      </c>
      <c r="L738" s="201">
        <v>0</v>
      </c>
    </row>
    <row r="739" spans="2:12">
      <c r="B739" t="s">
        <v>396</v>
      </c>
      <c r="C739">
        <v>213</v>
      </c>
      <c r="D739" t="s">
        <v>272</v>
      </c>
      <c r="E739" s="98" t="s">
        <v>812</v>
      </c>
      <c r="F739" t="s">
        <v>74</v>
      </c>
      <c r="H739" s="199">
        <v>0</v>
      </c>
      <c r="I739" s="200"/>
      <c r="J739" s="200">
        <v>0</v>
      </c>
      <c r="K739" s="200">
        <v>0</v>
      </c>
      <c r="L739" s="201">
        <v>0</v>
      </c>
    </row>
    <row r="740" spans="2:12">
      <c r="B740" t="s">
        <v>108</v>
      </c>
      <c r="C740">
        <v>213</v>
      </c>
      <c r="D740" t="s">
        <v>272</v>
      </c>
      <c r="E740" s="98" t="s">
        <v>812</v>
      </c>
      <c r="F740" t="s">
        <v>74</v>
      </c>
      <c r="H740" s="199">
        <v>0</v>
      </c>
      <c r="I740" s="200"/>
      <c r="J740" s="200">
        <v>0</v>
      </c>
      <c r="K740" s="200">
        <v>0</v>
      </c>
      <c r="L740" s="201">
        <v>0</v>
      </c>
    </row>
    <row r="741" spans="2:12">
      <c r="B741" t="s">
        <v>78</v>
      </c>
      <c r="C741">
        <v>162</v>
      </c>
      <c r="D741" t="s">
        <v>133</v>
      </c>
      <c r="E741" s="98" t="s">
        <v>812</v>
      </c>
      <c r="F741" t="s">
        <v>74</v>
      </c>
      <c r="H741" s="199">
        <v>0</v>
      </c>
      <c r="I741" s="200"/>
      <c r="J741" s="200">
        <v>0</v>
      </c>
      <c r="K741" s="200">
        <v>0</v>
      </c>
      <c r="L741" s="201">
        <v>0</v>
      </c>
    </row>
    <row r="742" spans="2:12">
      <c r="B742" t="s">
        <v>123</v>
      </c>
      <c r="C742">
        <v>162</v>
      </c>
      <c r="D742" t="s">
        <v>133</v>
      </c>
      <c r="E742" s="98" t="s">
        <v>812</v>
      </c>
      <c r="F742" t="s">
        <v>74</v>
      </c>
      <c r="H742" s="199">
        <v>0</v>
      </c>
      <c r="I742" s="200"/>
      <c r="J742" s="200">
        <v>0</v>
      </c>
      <c r="K742" s="200">
        <v>0</v>
      </c>
      <c r="L742" s="201">
        <v>0</v>
      </c>
    </row>
    <row r="743" spans="2:12">
      <c r="B743" t="s">
        <v>109</v>
      </c>
      <c r="C743">
        <v>162</v>
      </c>
      <c r="D743" t="s">
        <v>133</v>
      </c>
      <c r="E743" s="98" t="s">
        <v>812</v>
      </c>
      <c r="F743" t="s">
        <v>74</v>
      </c>
      <c r="H743" s="199">
        <v>0</v>
      </c>
      <c r="I743" s="200"/>
      <c r="J743" s="200">
        <v>0</v>
      </c>
      <c r="K743" s="200">
        <v>0</v>
      </c>
      <c r="L743" s="201">
        <v>0</v>
      </c>
    </row>
    <row r="744" spans="2:12">
      <c r="B744" t="s">
        <v>292</v>
      </c>
      <c r="C744">
        <v>162</v>
      </c>
      <c r="D744" t="s">
        <v>133</v>
      </c>
      <c r="E744" s="98" t="s">
        <v>812</v>
      </c>
      <c r="F744" t="s">
        <v>74</v>
      </c>
      <c r="H744" s="199">
        <v>0</v>
      </c>
      <c r="I744" s="200"/>
      <c r="J744" s="200">
        <v>0</v>
      </c>
      <c r="K744" s="200">
        <v>0</v>
      </c>
      <c r="L744" s="201">
        <v>0</v>
      </c>
    </row>
    <row r="745" spans="2:12">
      <c r="B745" t="s">
        <v>110</v>
      </c>
      <c r="C745">
        <v>162</v>
      </c>
      <c r="D745" t="s">
        <v>133</v>
      </c>
      <c r="E745" s="98" t="s">
        <v>812</v>
      </c>
      <c r="F745" t="s">
        <v>74</v>
      </c>
      <c r="H745" s="199">
        <v>0</v>
      </c>
      <c r="I745" s="200"/>
      <c r="J745" s="200">
        <v>0</v>
      </c>
      <c r="K745" s="200">
        <v>0</v>
      </c>
      <c r="L745" s="201">
        <v>0</v>
      </c>
    </row>
    <row r="746" spans="2:12">
      <c r="B746" t="s">
        <v>287</v>
      </c>
      <c r="C746">
        <v>213</v>
      </c>
      <c r="D746" t="s">
        <v>272</v>
      </c>
      <c r="E746" s="98" t="s">
        <v>812</v>
      </c>
      <c r="F746" t="s">
        <v>74</v>
      </c>
      <c r="H746" s="199">
        <v>0</v>
      </c>
      <c r="I746" s="200"/>
      <c r="J746" s="200">
        <v>0</v>
      </c>
      <c r="K746" s="200">
        <v>0</v>
      </c>
      <c r="L746" s="201">
        <v>0</v>
      </c>
    </row>
    <row r="747" spans="2:12">
      <c r="B747" t="s">
        <v>477</v>
      </c>
      <c r="C747">
        <v>213</v>
      </c>
      <c r="D747" t="s">
        <v>272</v>
      </c>
      <c r="E747" s="98" t="s">
        <v>812</v>
      </c>
      <c r="F747" t="s">
        <v>74</v>
      </c>
      <c r="H747" s="199">
        <v>0</v>
      </c>
      <c r="I747" s="200"/>
      <c r="J747" s="200">
        <v>0</v>
      </c>
      <c r="K747" s="200">
        <v>0</v>
      </c>
      <c r="L747" s="201">
        <v>0</v>
      </c>
    </row>
    <row r="748" spans="2:12">
      <c r="B748" t="s">
        <v>505</v>
      </c>
      <c r="E748" s="98" t="s">
        <v>812</v>
      </c>
      <c r="H748" s="199">
        <v>0</v>
      </c>
      <c r="I748" s="200"/>
      <c r="J748" s="200">
        <v>0</v>
      </c>
      <c r="K748" s="200">
        <v>0</v>
      </c>
      <c r="L748" s="201">
        <v>0</v>
      </c>
    </row>
    <row r="749" spans="2:12">
      <c r="B749" t="s">
        <v>405</v>
      </c>
      <c r="C749">
        <v>1430</v>
      </c>
      <c r="D749" t="s">
        <v>72</v>
      </c>
      <c r="E749" s="98" t="s">
        <v>812</v>
      </c>
      <c r="F749" t="s">
        <v>74</v>
      </c>
      <c r="H749" s="199">
        <v>0</v>
      </c>
      <c r="I749" s="200"/>
      <c r="J749" s="200">
        <v>0</v>
      </c>
      <c r="K749" s="200">
        <v>0</v>
      </c>
      <c r="L749" s="201">
        <v>0</v>
      </c>
    </row>
    <row r="750" spans="2:12">
      <c r="B750" t="s">
        <v>532</v>
      </c>
      <c r="C750">
        <v>213</v>
      </c>
      <c r="D750" t="s">
        <v>272</v>
      </c>
      <c r="E750" s="98" t="s">
        <v>812</v>
      </c>
      <c r="F750" t="s">
        <v>74</v>
      </c>
      <c r="H750" s="199">
        <v>0</v>
      </c>
      <c r="I750" s="200"/>
      <c r="J750" s="200">
        <v>0</v>
      </c>
      <c r="K750" s="200">
        <v>0</v>
      </c>
      <c r="L750" s="201">
        <v>0</v>
      </c>
    </row>
    <row r="751" spans="2:12">
      <c r="B751" t="s">
        <v>126</v>
      </c>
      <c r="E751" s="98" t="s">
        <v>812</v>
      </c>
      <c r="H751" s="199">
        <v>0</v>
      </c>
      <c r="I751" s="200"/>
      <c r="J751" s="200">
        <v>0</v>
      </c>
      <c r="K751" s="200">
        <v>0</v>
      </c>
      <c r="L751" s="201">
        <v>0</v>
      </c>
    </row>
    <row r="752" spans="2:12">
      <c r="B752" t="s">
        <v>730</v>
      </c>
      <c r="E752" s="98" t="s">
        <v>812</v>
      </c>
      <c r="H752" s="199">
        <v>0</v>
      </c>
      <c r="I752" s="200"/>
      <c r="J752" s="200">
        <v>0</v>
      </c>
      <c r="K752" s="200">
        <v>0</v>
      </c>
      <c r="L752" s="201">
        <v>0</v>
      </c>
    </row>
    <row r="753" spans="2:12">
      <c r="B753" t="s">
        <v>731</v>
      </c>
      <c r="E753" s="98" t="s">
        <v>812</v>
      </c>
      <c r="H753" s="199">
        <v>0</v>
      </c>
      <c r="I753" s="200"/>
      <c r="J753" s="200">
        <v>0</v>
      </c>
      <c r="K753" s="200">
        <v>0</v>
      </c>
      <c r="L753" s="201">
        <v>0</v>
      </c>
    </row>
    <row r="754" spans="2:12">
      <c r="B754" t="s">
        <v>608</v>
      </c>
      <c r="C754">
        <v>213</v>
      </c>
      <c r="D754" t="s">
        <v>272</v>
      </c>
      <c r="E754" s="98" t="s">
        <v>812</v>
      </c>
      <c r="F754" t="s">
        <v>74</v>
      </c>
      <c r="H754" s="199">
        <v>0</v>
      </c>
      <c r="I754" s="200"/>
      <c r="J754" s="200">
        <v>0</v>
      </c>
      <c r="K754" s="200">
        <v>0</v>
      </c>
      <c r="L754" s="201">
        <v>0</v>
      </c>
    </row>
    <row r="755" spans="2:12">
      <c r="B755" t="s">
        <v>501</v>
      </c>
      <c r="C755">
        <v>213</v>
      </c>
      <c r="D755" t="s">
        <v>272</v>
      </c>
      <c r="E755" s="98" t="s">
        <v>812</v>
      </c>
      <c r="F755" t="s">
        <v>74</v>
      </c>
      <c r="H755" s="199">
        <v>0</v>
      </c>
      <c r="I755" s="200"/>
      <c r="J755" s="200">
        <v>0</v>
      </c>
      <c r="K755" s="200">
        <v>0</v>
      </c>
      <c r="L755" s="201">
        <v>0</v>
      </c>
    </row>
    <row r="756" spans="2:12">
      <c r="B756" t="s">
        <v>733</v>
      </c>
      <c r="C756">
        <v>446</v>
      </c>
      <c r="D756" t="s">
        <v>600</v>
      </c>
      <c r="E756" s="98" t="s">
        <v>812</v>
      </c>
      <c r="F756" t="s">
        <v>74</v>
      </c>
      <c r="H756" s="199">
        <v>0</v>
      </c>
      <c r="I756" s="200"/>
      <c r="J756" s="200">
        <v>0</v>
      </c>
      <c r="K756" s="200">
        <v>0</v>
      </c>
      <c r="L756" s="201">
        <v>0</v>
      </c>
    </row>
    <row r="757" spans="2:12">
      <c r="B757" t="s">
        <v>398</v>
      </c>
      <c r="C757">
        <v>213</v>
      </c>
      <c r="D757" t="s">
        <v>272</v>
      </c>
      <c r="E757" s="98" t="s">
        <v>812</v>
      </c>
      <c r="F757" t="s">
        <v>74</v>
      </c>
      <c r="H757" s="199">
        <v>0</v>
      </c>
      <c r="I757" s="200"/>
      <c r="J757" s="200">
        <v>0</v>
      </c>
      <c r="K757" s="200">
        <v>0</v>
      </c>
      <c r="L757" s="201">
        <v>0</v>
      </c>
    </row>
    <row r="758" spans="2:12">
      <c r="B758" t="s">
        <v>296</v>
      </c>
      <c r="C758">
        <v>1430</v>
      </c>
      <c r="D758" t="s">
        <v>72</v>
      </c>
      <c r="E758" s="98" t="s">
        <v>812</v>
      </c>
      <c r="F758" t="s">
        <v>74</v>
      </c>
      <c r="H758" s="199">
        <v>0</v>
      </c>
      <c r="I758" s="200"/>
      <c r="J758" s="200">
        <v>0</v>
      </c>
      <c r="K758" s="200">
        <v>0</v>
      </c>
      <c r="L758" s="201">
        <v>0</v>
      </c>
    </row>
    <row r="759" spans="2:12">
      <c r="B759" t="s">
        <v>609</v>
      </c>
      <c r="E759" s="98" t="s">
        <v>812</v>
      </c>
      <c r="H759" s="199">
        <v>0</v>
      </c>
      <c r="I759" s="200"/>
      <c r="J759" s="200">
        <v>0</v>
      </c>
      <c r="K759" s="200">
        <v>0</v>
      </c>
      <c r="L759" s="201">
        <v>0</v>
      </c>
    </row>
    <row r="760" spans="2:12">
      <c r="B760" t="s">
        <v>610</v>
      </c>
      <c r="C760">
        <v>162</v>
      </c>
      <c r="D760" t="s">
        <v>133</v>
      </c>
      <c r="E760" s="98" t="s">
        <v>812</v>
      </c>
      <c r="F760" t="s">
        <v>74</v>
      </c>
      <c r="H760" s="199">
        <v>0</v>
      </c>
      <c r="I760" s="200"/>
      <c r="J760" s="200">
        <v>0</v>
      </c>
      <c r="K760" s="200">
        <v>0</v>
      </c>
      <c r="L760" s="201">
        <v>0</v>
      </c>
    </row>
    <row r="761" spans="2:12">
      <c r="B761" t="s">
        <v>736</v>
      </c>
      <c r="C761">
        <v>162</v>
      </c>
      <c r="D761" t="s">
        <v>133</v>
      </c>
      <c r="E761" s="98" t="s">
        <v>812</v>
      </c>
      <c r="F761" t="s">
        <v>74</v>
      </c>
      <c r="H761" s="199">
        <v>0</v>
      </c>
      <c r="I761" s="200"/>
      <c r="J761" s="200">
        <v>0</v>
      </c>
      <c r="K761" s="200">
        <v>0</v>
      </c>
      <c r="L761" s="201">
        <v>0</v>
      </c>
    </row>
    <row r="762" spans="2:12">
      <c r="B762" t="s">
        <v>388</v>
      </c>
      <c r="C762">
        <v>162</v>
      </c>
      <c r="D762" t="s">
        <v>133</v>
      </c>
      <c r="E762" s="98" t="s">
        <v>812</v>
      </c>
      <c r="F762" t="s">
        <v>74</v>
      </c>
      <c r="H762" s="199">
        <v>0</v>
      </c>
      <c r="I762" s="200"/>
      <c r="J762" s="200">
        <v>0</v>
      </c>
      <c r="K762" s="200">
        <v>0</v>
      </c>
      <c r="L762" s="201">
        <v>0</v>
      </c>
    </row>
    <row r="763" spans="2:12">
      <c r="B763" t="s">
        <v>84</v>
      </c>
      <c r="C763">
        <v>162</v>
      </c>
      <c r="D763" t="s">
        <v>133</v>
      </c>
      <c r="E763" s="98" t="s">
        <v>812</v>
      </c>
      <c r="F763" t="s">
        <v>74</v>
      </c>
      <c r="H763" s="199">
        <v>0</v>
      </c>
      <c r="I763" s="200"/>
      <c r="J763" s="200">
        <v>0</v>
      </c>
      <c r="K763" s="200">
        <v>0</v>
      </c>
      <c r="L763" s="201">
        <v>0</v>
      </c>
    </row>
    <row r="764" spans="2:12">
      <c r="B764" t="s">
        <v>125</v>
      </c>
      <c r="C764">
        <v>213</v>
      </c>
      <c r="D764" t="s">
        <v>272</v>
      </c>
      <c r="E764" s="98" t="s">
        <v>812</v>
      </c>
      <c r="F764" t="s">
        <v>74</v>
      </c>
      <c r="H764" s="199">
        <v>0</v>
      </c>
      <c r="I764" s="200"/>
      <c r="J764" s="200">
        <v>0</v>
      </c>
      <c r="K764" s="200">
        <v>0</v>
      </c>
      <c r="L764" s="201">
        <v>0</v>
      </c>
    </row>
    <row r="765" spans="2:12">
      <c r="B765" t="s">
        <v>334</v>
      </c>
      <c r="C765">
        <v>213</v>
      </c>
      <c r="D765" t="s">
        <v>272</v>
      </c>
      <c r="E765" s="98" t="s">
        <v>812</v>
      </c>
      <c r="F765" t="s">
        <v>74</v>
      </c>
      <c r="H765" s="199">
        <v>0</v>
      </c>
      <c r="I765" s="200"/>
      <c r="J765" s="200">
        <v>0</v>
      </c>
      <c r="K765" s="200">
        <v>0</v>
      </c>
      <c r="L765" s="201">
        <v>0</v>
      </c>
    </row>
    <row r="766" spans="2:12">
      <c r="B766" t="s">
        <v>137</v>
      </c>
      <c r="C766">
        <v>213</v>
      </c>
      <c r="D766" t="s">
        <v>272</v>
      </c>
      <c r="E766" s="98" t="s">
        <v>812</v>
      </c>
      <c r="F766" t="s">
        <v>74</v>
      </c>
      <c r="H766" s="199">
        <v>0</v>
      </c>
      <c r="I766" s="200"/>
      <c r="J766" s="200">
        <v>0</v>
      </c>
      <c r="K766" s="200">
        <v>0</v>
      </c>
      <c r="L766" s="201">
        <v>0</v>
      </c>
    </row>
    <row r="767" spans="2:12">
      <c r="B767" t="s">
        <v>737</v>
      </c>
      <c r="C767">
        <v>213</v>
      </c>
      <c r="D767" t="s">
        <v>272</v>
      </c>
      <c r="E767" s="98" t="s">
        <v>812</v>
      </c>
      <c r="F767" t="s">
        <v>74</v>
      </c>
      <c r="H767" s="199">
        <v>0</v>
      </c>
      <c r="I767" s="200"/>
      <c r="J767" s="200">
        <v>0</v>
      </c>
      <c r="K767" s="200">
        <v>0</v>
      </c>
      <c r="L767" s="201">
        <v>0</v>
      </c>
    </row>
    <row r="768" spans="2:12">
      <c r="B768" t="s">
        <v>538</v>
      </c>
      <c r="E768" s="98" t="s">
        <v>812</v>
      </c>
      <c r="H768" s="199">
        <v>0</v>
      </c>
      <c r="I768" s="200"/>
      <c r="J768" s="200">
        <v>0</v>
      </c>
      <c r="K768" s="200">
        <v>0</v>
      </c>
      <c r="L768" s="201">
        <v>0</v>
      </c>
    </row>
    <row r="769" spans="2:12">
      <c r="B769" t="s">
        <v>515</v>
      </c>
      <c r="E769" s="98" t="s">
        <v>812</v>
      </c>
      <c r="H769" s="199">
        <v>0</v>
      </c>
      <c r="I769" s="200"/>
      <c r="J769" s="200">
        <v>0</v>
      </c>
      <c r="K769" s="200">
        <v>0</v>
      </c>
      <c r="L769" s="201">
        <v>0</v>
      </c>
    </row>
    <row r="770" spans="2:12">
      <c r="B770" t="s">
        <v>743</v>
      </c>
      <c r="E770" s="98" t="s">
        <v>812</v>
      </c>
      <c r="H770" s="199">
        <v>0</v>
      </c>
      <c r="I770" s="200"/>
      <c r="J770" s="200">
        <v>0</v>
      </c>
      <c r="K770" s="200">
        <v>0</v>
      </c>
      <c r="L770" s="201">
        <v>0</v>
      </c>
    </row>
    <row r="771" spans="2:12">
      <c r="B771" t="s">
        <v>300</v>
      </c>
      <c r="C771">
        <v>162</v>
      </c>
      <c r="D771" t="s">
        <v>133</v>
      </c>
      <c r="E771" s="98" t="s">
        <v>812</v>
      </c>
      <c r="F771" t="s">
        <v>74</v>
      </c>
      <c r="H771" s="199">
        <v>0</v>
      </c>
      <c r="I771" s="200"/>
      <c r="J771" s="200">
        <v>0</v>
      </c>
      <c r="K771" s="200">
        <v>0</v>
      </c>
      <c r="L771" s="201">
        <v>0</v>
      </c>
    </row>
    <row r="772" spans="2:12">
      <c r="B772" t="s">
        <v>301</v>
      </c>
      <c r="C772">
        <v>162</v>
      </c>
      <c r="D772" t="s">
        <v>133</v>
      </c>
      <c r="E772" s="98" t="s">
        <v>812</v>
      </c>
      <c r="F772" t="s">
        <v>74</v>
      </c>
      <c r="H772" s="199">
        <v>0</v>
      </c>
      <c r="I772" s="200"/>
      <c r="J772" s="200">
        <v>0</v>
      </c>
      <c r="K772" s="200">
        <v>0</v>
      </c>
      <c r="L772" s="201">
        <v>0</v>
      </c>
    </row>
    <row r="773" spans="2:12">
      <c r="B773" t="s">
        <v>550</v>
      </c>
      <c r="E773" s="98" t="s">
        <v>812</v>
      </c>
      <c r="H773" s="199">
        <v>0</v>
      </c>
      <c r="I773" s="200"/>
      <c r="J773" s="200">
        <v>0</v>
      </c>
      <c r="K773" s="200">
        <v>0</v>
      </c>
      <c r="L773" s="201">
        <v>0</v>
      </c>
    </row>
    <row r="774" spans="2:12">
      <c r="B774" t="s">
        <v>552</v>
      </c>
      <c r="E774" s="98" t="s">
        <v>812</v>
      </c>
      <c r="H774" s="199">
        <v>0</v>
      </c>
      <c r="I774" s="200"/>
      <c r="J774" s="200">
        <v>0</v>
      </c>
      <c r="K774" s="200">
        <v>0</v>
      </c>
      <c r="L774" s="201">
        <v>0</v>
      </c>
    </row>
    <row r="775" spans="2:12">
      <c r="B775" t="s">
        <v>481</v>
      </c>
      <c r="E775" s="98" t="s">
        <v>812</v>
      </c>
      <c r="H775" s="199">
        <v>0</v>
      </c>
      <c r="I775" s="200"/>
      <c r="J775" s="200">
        <v>0</v>
      </c>
      <c r="K775" s="200">
        <v>0</v>
      </c>
      <c r="L775" s="201">
        <v>0</v>
      </c>
    </row>
    <row r="776" spans="2:12">
      <c r="B776" t="s">
        <v>541</v>
      </c>
      <c r="E776" s="98" t="s">
        <v>812</v>
      </c>
      <c r="H776" s="199">
        <v>0</v>
      </c>
      <c r="I776" s="200"/>
      <c r="J776" s="200">
        <v>0</v>
      </c>
      <c r="K776" s="200">
        <v>0</v>
      </c>
      <c r="L776" s="201">
        <v>0</v>
      </c>
    </row>
    <row r="777" spans="2:12">
      <c r="B777" t="s">
        <v>714</v>
      </c>
      <c r="E777" s="98" t="s">
        <v>812</v>
      </c>
      <c r="H777" s="199">
        <v>0</v>
      </c>
      <c r="I777" s="200"/>
      <c r="J777" s="200">
        <v>0</v>
      </c>
      <c r="K777" s="200">
        <v>0</v>
      </c>
      <c r="L777" s="201">
        <v>0</v>
      </c>
    </row>
    <row r="778" spans="2:12">
      <c r="B778" t="s">
        <v>638</v>
      </c>
      <c r="E778" s="98" t="s">
        <v>812</v>
      </c>
      <c r="H778" s="199">
        <v>0</v>
      </c>
      <c r="I778" s="200"/>
      <c r="J778" s="200">
        <v>0</v>
      </c>
      <c r="K778" s="200">
        <v>0</v>
      </c>
      <c r="L778" s="201">
        <v>0</v>
      </c>
    </row>
    <row r="779" spans="2:12">
      <c r="B779" t="s">
        <v>214</v>
      </c>
      <c r="E779" s="98" t="s">
        <v>812</v>
      </c>
      <c r="H779" s="199">
        <v>0</v>
      </c>
      <c r="I779" s="200"/>
      <c r="J779" s="200">
        <v>0</v>
      </c>
      <c r="K779" s="200">
        <v>0</v>
      </c>
      <c r="L779" s="201">
        <v>0</v>
      </c>
    </row>
    <row r="780" spans="2:12">
      <c r="B780" t="s">
        <v>675</v>
      </c>
      <c r="C780" t="s">
        <v>673</v>
      </c>
      <c r="D780" t="s">
        <v>672</v>
      </c>
      <c r="E780" s="98" t="s">
        <v>812</v>
      </c>
      <c r="F780" t="s">
        <v>674</v>
      </c>
      <c r="H780" s="199">
        <v>0</v>
      </c>
      <c r="I780" s="200"/>
      <c r="J780" s="200">
        <v>0</v>
      </c>
      <c r="K780" s="200">
        <v>0</v>
      </c>
      <c r="L780" s="201">
        <v>0</v>
      </c>
    </row>
    <row r="781" spans="2:12">
      <c r="B781" t="s">
        <v>676</v>
      </c>
      <c r="C781" t="s">
        <v>673</v>
      </c>
      <c r="D781" t="s">
        <v>672</v>
      </c>
      <c r="E781" s="98" t="s">
        <v>812</v>
      </c>
      <c r="F781" t="s">
        <v>674</v>
      </c>
      <c r="H781" s="199">
        <v>0</v>
      </c>
      <c r="I781" s="200"/>
      <c r="J781" s="200">
        <v>0</v>
      </c>
      <c r="K781" s="200">
        <v>0</v>
      </c>
      <c r="L781" s="201">
        <v>0</v>
      </c>
    </row>
    <row r="782" spans="2:12">
      <c r="B782" t="s">
        <v>160</v>
      </c>
      <c r="C782">
        <v>164</v>
      </c>
      <c r="D782" t="s">
        <v>144</v>
      </c>
      <c r="E782" s="98" t="s">
        <v>812</v>
      </c>
      <c r="F782">
        <v>0</v>
      </c>
      <c r="H782" s="199">
        <v>0</v>
      </c>
      <c r="I782" s="200"/>
      <c r="J782" s="200">
        <v>0</v>
      </c>
      <c r="K782" s="200">
        <v>0</v>
      </c>
      <c r="L782" s="201">
        <v>0</v>
      </c>
    </row>
    <row r="783" spans="2:12">
      <c r="B783" t="s">
        <v>161</v>
      </c>
      <c r="C783">
        <v>164</v>
      </c>
      <c r="D783" t="s">
        <v>144</v>
      </c>
      <c r="E783" s="98" t="s">
        <v>812</v>
      </c>
      <c r="F783">
        <v>0</v>
      </c>
      <c r="H783" s="199">
        <v>0</v>
      </c>
      <c r="I783" s="200"/>
      <c r="J783" s="200">
        <v>0</v>
      </c>
      <c r="K783" s="200">
        <v>0</v>
      </c>
      <c r="L783" s="201">
        <v>0</v>
      </c>
    </row>
    <row r="784" spans="2:12">
      <c r="B784" t="s">
        <v>162</v>
      </c>
      <c r="C784">
        <v>164</v>
      </c>
      <c r="D784" t="s">
        <v>144</v>
      </c>
      <c r="E784" s="98" t="s">
        <v>812</v>
      </c>
      <c r="F784">
        <v>0</v>
      </c>
      <c r="H784" s="199">
        <v>0</v>
      </c>
      <c r="I784" s="200"/>
      <c r="J784" s="200">
        <v>0</v>
      </c>
      <c r="K784" s="200">
        <v>0</v>
      </c>
      <c r="L784" s="201">
        <v>0</v>
      </c>
    </row>
    <row r="785" spans="2:12">
      <c r="B785" t="s">
        <v>163</v>
      </c>
      <c r="C785">
        <v>164</v>
      </c>
      <c r="D785" t="s">
        <v>144</v>
      </c>
      <c r="E785" s="98" t="s">
        <v>812</v>
      </c>
      <c r="F785">
        <v>0</v>
      </c>
      <c r="H785" s="199">
        <v>0</v>
      </c>
      <c r="I785" s="200"/>
      <c r="J785" s="200">
        <v>0</v>
      </c>
      <c r="K785" s="200">
        <v>0</v>
      </c>
      <c r="L785" s="201">
        <v>0</v>
      </c>
    </row>
    <row r="786" spans="2:12">
      <c r="B786" t="s">
        <v>164</v>
      </c>
      <c r="C786">
        <v>164</v>
      </c>
      <c r="D786" t="s">
        <v>144</v>
      </c>
      <c r="E786" s="98" t="s">
        <v>812</v>
      </c>
      <c r="F786">
        <v>0</v>
      </c>
      <c r="H786" s="199">
        <v>0</v>
      </c>
      <c r="I786" s="200"/>
      <c r="J786" s="200">
        <v>0</v>
      </c>
      <c r="K786" s="200">
        <v>0</v>
      </c>
      <c r="L786" s="201">
        <v>0</v>
      </c>
    </row>
    <row r="787" spans="2:12">
      <c r="B787" t="s">
        <v>165</v>
      </c>
      <c r="C787">
        <v>164</v>
      </c>
      <c r="D787" t="s">
        <v>144</v>
      </c>
      <c r="E787" s="98" t="s">
        <v>812</v>
      </c>
      <c r="F787">
        <v>0</v>
      </c>
      <c r="H787" s="199">
        <v>0</v>
      </c>
      <c r="I787" s="200"/>
      <c r="J787" s="200">
        <v>0</v>
      </c>
      <c r="K787" s="200">
        <v>0</v>
      </c>
      <c r="L787" s="201">
        <v>0</v>
      </c>
    </row>
    <row r="788" spans="2:12">
      <c r="B788" t="s">
        <v>166</v>
      </c>
      <c r="C788">
        <v>164</v>
      </c>
      <c r="D788" t="s">
        <v>144</v>
      </c>
      <c r="E788" s="98" t="s">
        <v>812</v>
      </c>
      <c r="F788">
        <v>0</v>
      </c>
      <c r="H788" s="199">
        <v>0</v>
      </c>
      <c r="I788" s="200"/>
      <c r="J788" s="200">
        <v>0</v>
      </c>
      <c r="K788" s="200">
        <v>0</v>
      </c>
      <c r="L788" s="201">
        <v>0</v>
      </c>
    </row>
    <row r="789" spans="2:12">
      <c r="B789" t="s">
        <v>237</v>
      </c>
      <c r="E789" s="98" t="s">
        <v>812</v>
      </c>
      <c r="H789" s="199">
        <v>0</v>
      </c>
      <c r="I789" s="200"/>
      <c r="J789" s="200">
        <v>0</v>
      </c>
      <c r="K789" s="200">
        <v>0</v>
      </c>
      <c r="L789" s="201">
        <v>0</v>
      </c>
    </row>
    <row r="790" spans="2:12">
      <c r="B790" t="s">
        <v>772</v>
      </c>
      <c r="E790" s="98" t="s">
        <v>812</v>
      </c>
      <c r="H790" s="199">
        <v>0</v>
      </c>
      <c r="I790" s="200"/>
      <c r="J790" s="200">
        <v>0</v>
      </c>
      <c r="K790" s="200">
        <v>0</v>
      </c>
      <c r="L790" s="201">
        <v>0</v>
      </c>
    </row>
    <row r="791" spans="2:12">
      <c r="B791" t="s">
        <v>468</v>
      </c>
      <c r="E791" s="98" t="s">
        <v>812</v>
      </c>
      <c r="H791" s="199">
        <v>0</v>
      </c>
      <c r="I791" s="200"/>
      <c r="J791" s="200">
        <v>0</v>
      </c>
      <c r="K791" s="200">
        <v>0</v>
      </c>
      <c r="L791" s="201">
        <v>0</v>
      </c>
    </row>
    <row r="792" spans="2:12">
      <c r="B792" t="s">
        <v>470</v>
      </c>
      <c r="C792">
        <v>162</v>
      </c>
      <c r="D792" t="s">
        <v>133</v>
      </c>
      <c r="E792" s="98" t="s">
        <v>812</v>
      </c>
      <c r="F792" t="s">
        <v>74</v>
      </c>
      <c r="H792" s="199">
        <v>0</v>
      </c>
      <c r="I792" s="200"/>
      <c r="J792" s="200">
        <v>0</v>
      </c>
      <c r="K792" s="200">
        <v>0</v>
      </c>
      <c r="L792" s="201">
        <v>0</v>
      </c>
    </row>
    <row r="793" spans="2:12">
      <c r="B793" t="s">
        <v>511</v>
      </c>
      <c r="C793">
        <v>213</v>
      </c>
      <c r="D793" t="s">
        <v>272</v>
      </c>
      <c r="E793" s="98" t="s">
        <v>812</v>
      </c>
      <c r="F793" t="s">
        <v>74</v>
      </c>
      <c r="H793" s="199">
        <v>0</v>
      </c>
      <c r="I793" s="200"/>
      <c r="J793" s="200">
        <v>0</v>
      </c>
      <c r="K793" s="200">
        <v>0</v>
      </c>
      <c r="L793" s="201">
        <v>0</v>
      </c>
    </row>
    <row r="794" spans="2:12">
      <c r="B794" t="s">
        <v>128</v>
      </c>
      <c r="C794">
        <v>3500159</v>
      </c>
      <c r="D794" t="s">
        <v>117</v>
      </c>
      <c r="E794" s="98" t="s">
        <v>812</v>
      </c>
      <c r="F794" t="s">
        <v>103</v>
      </c>
      <c r="H794" s="199">
        <v>0</v>
      </c>
      <c r="I794" s="200"/>
      <c r="J794" s="200">
        <v>0</v>
      </c>
      <c r="K794" s="200">
        <v>0</v>
      </c>
      <c r="L794" s="201">
        <v>0</v>
      </c>
    </row>
    <row r="795" spans="2:12">
      <c r="B795" t="s">
        <v>129</v>
      </c>
      <c r="C795">
        <v>3500159</v>
      </c>
      <c r="D795" t="s">
        <v>117</v>
      </c>
      <c r="E795" s="98" t="s">
        <v>812</v>
      </c>
      <c r="F795" t="s">
        <v>103</v>
      </c>
      <c r="H795" s="199">
        <v>0</v>
      </c>
      <c r="I795" s="200"/>
      <c r="J795" s="200">
        <v>0</v>
      </c>
      <c r="K795" s="200">
        <v>0</v>
      </c>
      <c r="L795" s="201">
        <v>0</v>
      </c>
    </row>
    <row r="796" spans="2:12">
      <c r="B796" t="s">
        <v>293</v>
      </c>
      <c r="C796">
        <v>1430</v>
      </c>
      <c r="D796" t="s">
        <v>72</v>
      </c>
      <c r="E796" s="98" t="s">
        <v>812</v>
      </c>
      <c r="F796" t="s">
        <v>74</v>
      </c>
      <c r="H796" s="199">
        <v>0</v>
      </c>
      <c r="I796" s="200"/>
      <c r="J796" s="200">
        <v>0</v>
      </c>
      <c r="K796" s="200">
        <v>0</v>
      </c>
      <c r="L796" s="201">
        <v>0</v>
      </c>
    </row>
    <row r="797" spans="2:12">
      <c r="B797" t="s">
        <v>294</v>
      </c>
      <c r="C797">
        <v>1430</v>
      </c>
      <c r="D797" t="s">
        <v>72</v>
      </c>
      <c r="E797" s="98" t="s">
        <v>812</v>
      </c>
      <c r="F797" t="s">
        <v>74</v>
      </c>
      <c r="H797" s="199">
        <v>0</v>
      </c>
      <c r="I797" s="200"/>
      <c r="J797" s="200">
        <v>0</v>
      </c>
      <c r="K797" s="200">
        <v>0</v>
      </c>
      <c r="L797" s="201">
        <v>0</v>
      </c>
    </row>
    <row r="798" spans="2:12">
      <c r="B798" t="s">
        <v>295</v>
      </c>
      <c r="C798">
        <v>162</v>
      </c>
      <c r="D798" t="s">
        <v>133</v>
      </c>
      <c r="E798" s="98" t="s">
        <v>812</v>
      </c>
      <c r="F798" t="s">
        <v>74</v>
      </c>
      <c r="H798" s="199">
        <v>0</v>
      </c>
      <c r="I798" s="200"/>
      <c r="J798" s="200">
        <v>0</v>
      </c>
      <c r="K798" s="200">
        <v>0</v>
      </c>
      <c r="L798" s="201">
        <v>0</v>
      </c>
    </row>
    <row r="799" spans="2:12">
      <c r="B799" t="s">
        <v>81</v>
      </c>
      <c r="E799" s="98" t="s">
        <v>812</v>
      </c>
      <c r="H799" s="199">
        <v>0</v>
      </c>
      <c r="I799" s="200"/>
      <c r="J799" s="200">
        <v>0</v>
      </c>
      <c r="K799" s="200">
        <v>0</v>
      </c>
      <c r="L799" s="201">
        <v>0</v>
      </c>
    </row>
    <row r="800" spans="2:12">
      <c r="B800" t="s">
        <v>124</v>
      </c>
      <c r="C800">
        <v>213</v>
      </c>
      <c r="D800" t="s">
        <v>272</v>
      </c>
      <c r="E800" s="98" t="s">
        <v>812</v>
      </c>
      <c r="F800" t="s">
        <v>74</v>
      </c>
      <c r="H800" s="199">
        <v>0</v>
      </c>
      <c r="I800" s="200"/>
      <c r="J800" s="200">
        <v>0</v>
      </c>
      <c r="K800" s="200">
        <v>0</v>
      </c>
      <c r="L800" s="201">
        <v>0</v>
      </c>
    </row>
    <row r="801" spans="2:12">
      <c r="B801" t="s">
        <v>757</v>
      </c>
      <c r="E801" s="98" t="s">
        <v>812</v>
      </c>
      <c r="H801" s="199">
        <v>0</v>
      </c>
      <c r="I801" s="200"/>
      <c r="J801" s="200">
        <v>0</v>
      </c>
      <c r="K801" s="200">
        <v>0</v>
      </c>
      <c r="L801" s="201">
        <v>0</v>
      </c>
    </row>
    <row r="802" spans="2:12">
      <c r="B802" t="s">
        <v>791</v>
      </c>
      <c r="E802" s="98" t="s">
        <v>812</v>
      </c>
      <c r="H802" s="199">
        <v>0</v>
      </c>
      <c r="I802" s="200"/>
      <c r="J802" s="200">
        <v>0</v>
      </c>
      <c r="K802" s="200">
        <v>0</v>
      </c>
      <c r="L802" s="201">
        <v>0</v>
      </c>
    </row>
    <row r="803" spans="2:12">
      <c r="B803" t="s">
        <v>290</v>
      </c>
      <c r="C803">
        <v>1430</v>
      </c>
      <c r="D803" t="s">
        <v>72</v>
      </c>
      <c r="E803" s="98" t="s">
        <v>812</v>
      </c>
      <c r="F803" t="s">
        <v>74</v>
      </c>
      <c r="H803" s="199">
        <v>0</v>
      </c>
      <c r="I803" s="200"/>
      <c r="J803" s="200">
        <v>0</v>
      </c>
      <c r="K803" s="200">
        <v>0</v>
      </c>
      <c r="L803" s="201">
        <v>0</v>
      </c>
    </row>
    <row r="804" spans="2:12">
      <c r="B804" t="s">
        <v>257</v>
      </c>
      <c r="E804" s="98" t="s">
        <v>812</v>
      </c>
      <c r="H804" s="199">
        <v>0</v>
      </c>
      <c r="I804" s="200"/>
      <c r="J804" s="200">
        <v>0</v>
      </c>
      <c r="K804" s="200">
        <v>0</v>
      </c>
      <c r="L804" s="201">
        <v>0</v>
      </c>
    </row>
    <row r="805" spans="2:12">
      <c r="B805" t="s">
        <v>677</v>
      </c>
      <c r="C805" t="s">
        <v>673</v>
      </c>
      <c r="D805" t="s">
        <v>672</v>
      </c>
      <c r="E805" s="98" t="s">
        <v>812</v>
      </c>
      <c r="F805" t="s">
        <v>674</v>
      </c>
      <c r="H805" s="199">
        <v>0</v>
      </c>
      <c r="I805" s="200"/>
      <c r="J805" s="200">
        <v>0</v>
      </c>
      <c r="K805" s="200">
        <v>0</v>
      </c>
      <c r="L805" s="201">
        <v>0</v>
      </c>
    </row>
    <row r="806" spans="2:12">
      <c r="B806" t="s">
        <v>80</v>
      </c>
      <c r="E806" s="98" t="s">
        <v>812</v>
      </c>
      <c r="H806" s="199">
        <v>0</v>
      </c>
      <c r="I806" s="200"/>
      <c r="J806" s="200">
        <v>0</v>
      </c>
      <c r="K806" s="200">
        <v>0</v>
      </c>
      <c r="L806" s="201">
        <v>0</v>
      </c>
    </row>
    <row r="807" spans="2:12">
      <c r="B807" t="s">
        <v>718</v>
      </c>
      <c r="E807" s="98" t="s">
        <v>812</v>
      </c>
      <c r="H807" s="199">
        <v>0</v>
      </c>
      <c r="I807" s="200"/>
      <c r="J807" s="200">
        <v>0</v>
      </c>
      <c r="K807" s="200">
        <v>0</v>
      </c>
      <c r="L807" s="201">
        <v>0</v>
      </c>
    </row>
    <row r="808" spans="2:12">
      <c r="B808" t="s">
        <v>473</v>
      </c>
      <c r="C808">
        <v>213</v>
      </c>
      <c r="D808" t="s">
        <v>272</v>
      </c>
      <c r="E808" s="98" t="s">
        <v>812</v>
      </c>
      <c r="F808" t="s">
        <v>74</v>
      </c>
      <c r="H808" s="199">
        <v>0</v>
      </c>
      <c r="I808" s="200"/>
      <c r="J808" s="200">
        <v>0</v>
      </c>
      <c r="K808" s="200">
        <v>0</v>
      </c>
      <c r="L808" s="201">
        <v>0</v>
      </c>
    </row>
    <row r="809" spans="2:12">
      <c r="B809" t="s">
        <v>734</v>
      </c>
      <c r="C809">
        <v>213</v>
      </c>
      <c r="D809" t="s">
        <v>272</v>
      </c>
      <c r="E809" s="98" t="s">
        <v>812</v>
      </c>
      <c r="F809" t="s">
        <v>74</v>
      </c>
      <c r="H809" s="199">
        <v>0</v>
      </c>
      <c r="I809" s="200"/>
      <c r="J809" s="200">
        <v>0</v>
      </c>
      <c r="K809" s="200">
        <v>0</v>
      </c>
      <c r="L809" s="201">
        <v>0</v>
      </c>
    </row>
    <row r="810" spans="2:12">
      <c r="B810" t="s">
        <v>533</v>
      </c>
      <c r="E810" s="98" t="s">
        <v>812</v>
      </c>
      <c r="H810" s="199">
        <v>0</v>
      </c>
      <c r="I810" s="200"/>
      <c r="J810" s="200">
        <v>0</v>
      </c>
      <c r="K810" s="200">
        <v>0</v>
      </c>
      <c r="L810" s="201">
        <v>0</v>
      </c>
    </row>
    <row r="811" spans="2:12">
      <c r="B811" t="s">
        <v>553</v>
      </c>
      <c r="E811" s="98" t="s">
        <v>812</v>
      </c>
      <c r="H811" s="199">
        <v>0</v>
      </c>
      <c r="I811" s="200"/>
      <c r="J811" s="200">
        <v>0</v>
      </c>
      <c r="K811" s="200">
        <v>0</v>
      </c>
      <c r="L811" s="201">
        <v>0</v>
      </c>
    </row>
    <row r="812" spans="2:12">
      <c r="B812" t="s">
        <v>106</v>
      </c>
      <c r="C812">
        <v>213</v>
      </c>
      <c r="D812" t="s">
        <v>272</v>
      </c>
      <c r="E812" s="98" t="s">
        <v>812</v>
      </c>
      <c r="F812" t="s">
        <v>74</v>
      </c>
      <c r="H812" s="199">
        <v>0</v>
      </c>
      <c r="I812" s="200"/>
      <c r="J812" s="200">
        <v>0</v>
      </c>
      <c r="K812" s="200">
        <v>0</v>
      </c>
      <c r="L812" s="201">
        <v>0</v>
      </c>
    </row>
    <row r="813" spans="2:12">
      <c r="B813" t="s">
        <v>159</v>
      </c>
      <c r="C813" t="s">
        <v>673</v>
      </c>
      <c r="D813" t="s">
        <v>672</v>
      </c>
      <c r="E813" s="98" t="s">
        <v>812</v>
      </c>
      <c r="F813" t="s">
        <v>674</v>
      </c>
      <c r="H813" s="199">
        <v>0</v>
      </c>
      <c r="I813" s="200"/>
      <c r="J813" s="200">
        <v>0</v>
      </c>
      <c r="K813" s="200">
        <v>0</v>
      </c>
      <c r="L813" s="201">
        <v>0</v>
      </c>
    </row>
    <row r="814" spans="2:12">
      <c r="B814" t="s">
        <v>784</v>
      </c>
      <c r="E814" s="98" t="s">
        <v>812</v>
      </c>
      <c r="H814" s="199">
        <v>0</v>
      </c>
      <c r="I814" s="200"/>
      <c r="J814" s="200">
        <v>0</v>
      </c>
      <c r="K814" s="200">
        <v>0</v>
      </c>
      <c r="L814" s="201">
        <v>0</v>
      </c>
    </row>
    <row r="815" spans="2:12">
      <c r="B815" t="s">
        <v>267</v>
      </c>
      <c r="E815" s="98" t="s">
        <v>812</v>
      </c>
      <c r="H815" s="199">
        <v>0</v>
      </c>
      <c r="I815" s="200"/>
      <c r="J815" s="200">
        <v>0</v>
      </c>
      <c r="K815" s="200">
        <v>0</v>
      </c>
      <c r="L815" s="201">
        <v>0</v>
      </c>
    </row>
    <row r="816" spans="2:12">
      <c r="B816" t="s">
        <v>177</v>
      </c>
      <c r="E816" s="98" t="s">
        <v>812</v>
      </c>
      <c r="H816" s="199">
        <v>0</v>
      </c>
      <c r="I816" s="200"/>
      <c r="J816" s="200">
        <v>0</v>
      </c>
      <c r="K816" s="200">
        <v>0</v>
      </c>
      <c r="L816" s="201">
        <v>0</v>
      </c>
    </row>
    <row r="817" spans="2:12">
      <c r="B817" t="s">
        <v>788</v>
      </c>
      <c r="E817" s="98" t="s">
        <v>812</v>
      </c>
      <c r="H817" s="199">
        <v>0</v>
      </c>
      <c r="I817" s="200"/>
      <c r="J817" s="200">
        <v>0</v>
      </c>
      <c r="K817" s="200">
        <v>0</v>
      </c>
      <c r="L817" s="201">
        <v>0</v>
      </c>
    </row>
    <row r="818" spans="2:12">
      <c r="B818" t="s">
        <v>670</v>
      </c>
      <c r="C818">
        <v>164</v>
      </c>
      <c r="D818" t="s">
        <v>144</v>
      </c>
      <c r="E818" s="98" t="s">
        <v>812</v>
      </c>
      <c r="F818">
        <v>0</v>
      </c>
      <c r="H818" s="199">
        <v>0</v>
      </c>
      <c r="I818" s="200"/>
      <c r="J818" s="200">
        <v>0</v>
      </c>
      <c r="K818" s="200">
        <v>0</v>
      </c>
      <c r="L818" s="201">
        <v>0</v>
      </c>
    </row>
    <row r="819" spans="2:12">
      <c r="B819" t="s">
        <v>278</v>
      </c>
      <c r="C819">
        <v>213</v>
      </c>
      <c r="D819" t="s">
        <v>272</v>
      </c>
      <c r="E819" s="98" t="s">
        <v>812</v>
      </c>
      <c r="F819" t="s">
        <v>74</v>
      </c>
      <c r="H819" s="199">
        <v>0</v>
      </c>
      <c r="I819" s="200"/>
      <c r="J819" s="200">
        <v>0</v>
      </c>
      <c r="K819" s="200">
        <v>0</v>
      </c>
      <c r="L819" s="201">
        <v>0</v>
      </c>
    </row>
    <row r="820" spans="2:12">
      <c r="B820" t="s">
        <v>167</v>
      </c>
      <c r="C820">
        <v>164</v>
      </c>
      <c r="D820" t="s">
        <v>144</v>
      </c>
      <c r="E820" s="98" t="s">
        <v>812</v>
      </c>
      <c r="F820">
        <v>0</v>
      </c>
      <c r="H820" s="199">
        <v>0</v>
      </c>
      <c r="I820" s="200"/>
      <c r="J820" s="200">
        <v>0</v>
      </c>
      <c r="K820" s="200">
        <v>0</v>
      </c>
      <c r="L820" s="201">
        <v>0</v>
      </c>
    </row>
    <row r="821" spans="2:12">
      <c r="B821" t="s">
        <v>254</v>
      </c>
      <c r="E821" s="98" t="s">
        <v>812</v>
      </c>
      <c r="H821" s="199">
        <v>0</v>
      </c>
      <c r="I821" s="200"/>
      <c r="J821" s="200">
        <v>0</v>
      </c>
      <c r="K821" s="200">
        <v>0</v>
      </c>
      <c r="L821" s="201">
        <v>0</v>
      </c>
    </row>
    <row r="822" spans="2:12">
      <c r="B822" t="s">
        <v>134</v>
      </c>
      <c r="C822">
        <v>162</v>
      </c>
      <c r="D822" t="s">
        <v>133</v>
      </c>
      <c r="E822" s="98" t="s">
        <v>812</v>
      </c>
      <c r="F822" t="s">
        <v>74</v>
      </c>
      <c r="H822" s="199">
        <v>0</v>
      </c>
      <c r="I822" s="200"/>
      <c r="J822" s="200">
        <v>0</v>
      </c>
      <c r="K822" s="200">
        <v>0</v>
      </c>
      <c r="L822" s="201">
        <v>0</v>
      </c>
    </row>
    <row r="823" spans="2:12">
      <c r="B823" t="s">
        <v>135</v>
      </c>
      <c r="C823">
        <v>1430</v>
      </c>
      <c r="D823" t="s">
        <v>72</v>
      </c>
      <c r="E823" s="98" t="s">
        <v>812</v>
      </c>
      <c r="F823" t="s">
        <v>74</v>
      </c>
      <c r="H823" s="199">
        <v>0</v>
      </c>
      <c r="I823" s="200"/>
      <c r="J823" s="200">
        <v>0</v>
      </c>
      <c r="K823" s="200">
        <v>0</v>
      </c>
      <c r="L823" s="201">
        <v>0</v>
      </c>
    </row>
    <row r="824" spans="2:12">
      <c r="B824" t="s">
        <v>136</v>
      </c>
      <c r="C824">
        <v>1430</v>
      </c>
      <c r="D824" t="s">
        <v>72</v>
      </c>
      <c r="E824" s="98" t="s">
        <v>812</v>
      </c>
      <c r="F824" t="s">
        <v>74</v>
      </c>
      <c r="H824" s="199">
        <v>0</v>
      </c>
      <c r="I824" s="200"/>
      <c r="J824" s="200">
        <v>0</v>
      </c>
      <c r="K824" s="200">
        <v>0</v>
      </c>
      <c r="L824" s="201">
        <v>0</v>
      </c>
    </row>
    <row r="825" spans="2:12">
      <c r="B825" t="s">
        <v>548</v>
      </c>
      <c r="C825">
        <v>213</v>
      </c>
      <c r="D825" t="s">
        <v>272</v>
      </c>
      <c r="E825" s="98" t="s">
        <v>812</v>
      </c>
      <c r="F825" t="s">
        <v>74</v>
      </c>
      <c r="H825" s="199">
        <v>0</v>
      </c>
      <c r="I825" s="200"/>
      <c r="J825" s="200">
        <v>0</v>
      </c>
      <c r="K825" s="200">
        <v>0</v>
      </c>
      <c r="L825" s="201">
        <v>0</v>
      </c>
    </row>
    <row r="826" spans="2:12">
      <c r="B826" t="s">
        <v>201</v>
      </c>
      <c r="E826" s="98" t="s">
        <v>812</v>
      </c>
      <c r="H826" s="199">
        <v>0</v>
      </c>
      <c r="I826" s="200"/>
      <c r="J826" s="200">
        <v>0</v>
      </c>
      <c r="K826" s="200">
        <v>0</v>
      </c>
      <c r="L826" s="201">
        <v>0</v>
      </c>
    </row>
    <row r="827" spans="2:12">
      <c r="B827" t="s">
        <v>266</v>
      </c>
      <c r="E827" s="98" t="s">
        <v>812</v>
      </c>
      <c r="H827" s="199">
        <v>0</v>
      </c>
      <c r="I827" s="200"/>
      <c r="J827" s="200">
        <v>0</v>
      </c>
      <c r="K827" s="200">
        <v>0</v>
      </c>
      <c r="L827" s="201">
        <v>0</v>
      </c>
    </row>
    <row r="828" spans="2:12">
      <c r="B828" t="s">
        <v>774</v>
      </c>
      <c r="E828" s="98" t="s">
        <v>812</v>
      </c>
      <c r="H828" s="199">
        <v>0</v>
      </c>
      <c r="I828" s="200"/>
      <c r="J828" s="200">
        <v>0</v>
      </c>
      <c r="K828" s="200">
        <v>0</v>
      </c>
      <c r="L828" s="201">
        <v>0</v>
      </c>
    </row>
    <row r="829" spans="2:12">
      <c r="B829" t="s">
        <v>775</v>
      </c>
      <c r="E829" s="98" t="s">
        <v>812</v>
      </c>
      <c r="H829" s="199">
        <v>0</v>
      </c>
      <c r="I829" s="200"/>
      <c r="J829" s="200">
        <v>0</v>
      </c>
      <c r="K829" s="200">
        <v>0</v>
      </c>
      <c r="L829" s="201">
        <v>0</v>
      </c>
    </row>
    <row r="830" spans="2:12">
      <c r="B830" t="s">
        <v>776</v>
      </c>
      <c r="E830" s="98" t="s">
        <v>812</v>
      </c>
      <c r="H830" s="199">
        <v>0</v>
      </c>
      <c r="I830" s="200"/>
      <c r="J830" s="200">
        <v>0</v>
      </c>
      <c r="K830" s="200">
        <v>0</v>
      </c>
      <c r="L830" s="201">
        <v>0</v>
      </c>
    </row>
    <row r="831" spans="2:12">
      <c r="B831" t="s">
        <v>607</v>
      </c>
      <c r="C831">
        <v>1430</v>
      </c>
      <c r="D831" t="s">
        <v>72</v>
      </c>
      <c r="E831" s="98" t="s">
        <v>812</v>
      </c>
      <c r="F831" t="s">
        <v>74</v>
      </c>
      <c r="H831" s="199">
        <v>0</v>
      </c>
      <c r="I831" s="200"/>
      <c r="J831" s="200">
        <v>0</v>
      </c>
      <c r="K831" s="200">
        <v>0</v>
      </c>
      <c r="L831" s="201">
        <v>0</v>
      </c>
    </row>
    <row r="832" spans="2:12">
      <c r="B832" t="s">
        <v>771</v>
      </c>
      <c r="E832" s="98" t="s">
        <v>812</v>
      </c>
      <c r="H832" s="199">
        <v>0</v>
      </c>
      <c r="I832" s="200"/>
      <c r="J832" s="200">
        <v>0</v>
      </c>
      <c r="K832" s="200">
        <v>0</v>
      </c>
      <c r="L832" s="201">
        <v>0</v>
      </c>
    </row>
    <row r="833" spans="2:12">
      <c r="B833" t="s">
        <v>773</v>
      </c>
      <c r="E833" s="98" t="s">
        <v>812</v>
      </c>
      <c r="H833" s="199">
        <v>0</v>
      </c>
      <c r="I833" s="200"/>
      <c r="J833" s="200">
        <v>0</v>
      </c>
      <c r="K833" s="200">
        <v>0</v>
      </c>
      <c r="L833" s="201">
        <v>0</v>
      </c>
    </row>
    <row r="834" spans="2:12">
      <c r="B834" t="s">
        <v>69</v>
      </c>
      <c r="E834" s="98" t="s">
        <v>812</v>
      </c>
      <c r="H834" s="199">
        <v>0</v>
      </c>
      <c r="I834" s="200"/>
      <c r="J834" s="200">
        <v>0</v>
      </c>
      <c r="K834" s="200">
        <v>0</v>
      </c>
      <c r="L834" s="201">
        <v>0</v>
      </c>
    </row>
    <row r="835" spans="2:12">
      <c r="B835" t="s">
        <v>2497</v>
      </c>
      <c r="C835">
        <v>213</v>
      </c>
      <c r="D835" t="s">
        <v>272</v>
      </c>
      <c r="E835" s="98" t="s">
        <v>812</v>
      </c>
      <c r="F835" t="s">
        <v>74</v>
      </c>
      <c r="H835" s="199">
        <v>0</v>
      </c>
      <c r="I835" s="200"/>
      <c r="J835" s="200">
        <v>0</v>
      </c>
      <c r="K835" s="200">
        <v>0</v>
      </c>
      <c r="L835" s="201">
        <v>0</v>
      </c>
    </row>
    <row r="836" spans="2:12">
      <c r="B836" t="s">
        <v>2505</v>
      </c>
      <c r="E836" s="98" t="s">
        <v>812</v>
      </c>
      <c r="H836" s="199">
        <v>0</v>
      </c>
      <c r="I836" s="200"/>
      <c r="J836" s="200">
        <v>0</v>
      </c>
      <c r="K836" s="200">
        <v>0</v>
      </c>
      <c r="L836" s="201">
        <v>0</v>
      </c>
    </row>
    <row r="837" spans="2:12">
      <c r="B837" t="s">
        <v>2515</v>
      </c>
      <c r="E837" s="98" t="s">
        <v>812</v>
      </c>
      <c r="H837" s="199">
        <v>0</v>
      </c>
      <c r="I837" s="200"/>
      <c r="J837" s="200">
        <v>0</v>
      </c>
      <c r="K837" s="200">
        <v>0</v>
      </c>
      <c r="L837" s="201">
        <v>0</v>
      </c>
    </row>
    <row r="838" spans="2:12">
      <c r="B838" t="s">
        <v>2516</v>
      </c>
      <c r="E838" s="98" t="s">
        <v>812</v>
      </c>
      <c r="H838" s="199">
        <v>0</v>
      </c>
      <c r="I838" s="200"/>
      <c r="J838" s="200">
        <v>0</v>
      </c>
      <c r="K838" s="200">
        <v>0</v>
      </c>
      <c r="L838" s="201">
        <v>0</v>
      </c>
    </row>
    <row r="839" spans="2:12">
      <c r="B839" t="s">
        <v>2518</v>
      </c>
      <c r="E839" s="98" t="s">
        <v>812</v>
      </c>
      <c r="H839" s="199">
        <v>0</v>
      </c>
      <c r="I839" s="200"/>
      <c r="J839" s="200">
        <v>0</v>
      </c>
      <c r="K839" s="200">
        <v>0</v>
      </c>
      <c r="L839" s="201">
        <v>0</v>
      </c>
    </row>
    <row r="840" spans="2:12">
      <c r="B840" t="s">
        <v>2519</v>
      </c>
      <c r="E840" s="98" t="s">
        <v>812</v>
      </c>
      <c r="H840" s="199">
        <v>0</v>
      </c>
      <c r="I840" s="200"/>
      <c r="J840" s="200">
        <v>0</v>
      </c>
      <c r="K840" s="200">
        <v>0</v>
      </c>
      <c r="L840" s="201">
        <v>0</v>
      </c>
    </row>
    <row r="841" spans="2:12">
      <c r="B841" t="s">
        <v>2521</v>
      </c>
      <c r="E841" s="98" t="s">
        <v>812</v>
      </c>
      <c r="H841" s="199">
        <v>0</v>
      </c>
      <c r="I841" s="200"/>
      <c r="J841" s="200">
        <v>0</v>
      </c>
      <c r="K841" s="200">
        <v>0</v>
      </c>
      <c r="L841" s="201">
        <v>0</v>
      </c>
    </row>
    <row r="842" spans="2:12">
      <c r="B842" t="s">
        <v>2527</v>
      </c>
      <c r="C842">
        <v>164</v>
      </c>
      <c r="D842" t="s">
        <v>144</v>
      </c>
      <c r="E842" s="98" t="s">
        <v>812</v>
      </c>
      <c r="F842">
        <v>0</v>
      </c>
      <c r="H842" s="199">
        <v>0</v>
      </c>
      <c r="I842" s="200"/>
      <c r="J842" s="200">
        <v>0</v>
      </c>
      <c r="K842" s="200">
        <v>0</v>
      </c>
      <c r="L842" s="201">
        <v>0</v>
      </c>
    </row>
    <row r="843" spans="2:12">
      <c r="B843" t="s">
        <v>2540</v>
      </c>
      <c r="E843" s="98" t="s">
        <v>812</v>
      </c>
      <c r="H843" s="199">
        <v>0</v>
      </c>
      <c r="I843" s="200"/>
      <c r="J843" s="200">
        <v>0</v>
      </c>
      <c r="K843" s="200">
        <v>0</v>
      </c>
      <c r="L843" s="201">
        <v>0</v>
      </c>
    </row>
    <row r="844" spans="2:12">
      <c r="B844" t="s">
        <v>2543</v>
      </c>
      <c r="E844" s="98" t="s">
        <v>812</v>
      </c>
      <c r="H844" s="199">
        <v>0</v>
      </c>
      <c r="I844" s="200"/>
      <c r="J844" s="200">
        <v>0</v>
      </c>
      <c r="K844" s="200">
        <v>0</v>
      </c>
      <c r="L844" s="201">
        <v>0</v>
      </c>
    </row>
    <row r="845" spans="2:12">
      <c r="B845" t="s">
        <v>2549</v>
      </c>
      <c r="E845" s="98" t="s">
        <v>812</v>
      </c>
      <c r="H845" s="199">
        <v>0</v>
      </c>
      <c r="I845" s="200"/>
      <c r="J845" s="200">
        <v>0</v>
      </c>
      <c r="K845" s="200">
        <v>0</v>
      </c>
      <c r="L845" s="201">
        <v>0</v>
      </c>
    </row>
    <row r="846" spans="2:12">
      <c r="B846" t="s">
        <v>2555</v>
      </c>
      <c r="E846" s="98" t="s">
        <v>812</v>
      </c>
      <c r="H846" s="199">
        <v>0</v>
      </c>
      <c r="I846" s="200"/>
      <c r="J846" s="200">
        <v>0</v>
      </c>
      <c r="K846" s="200">
        <v>0</v>
      </c>
      <c r="L846" s="201">
        <v>0</v>
      </c>
    </row>
    <row r="847" spans="2:12">
      <c r="B847" t="s">
        <v>2556</v>
      </c>
      <c r="E847" s="98" t="s">
        <v>812</v>
      </c>
      <c r="H847" s="199">
        <v>0</v>
      </c>
      <c r="I847" s="200"/>
      <c r="J847" s="200">
        <v>0</v>
      </c>
      <c r="K847" s="200">
        <v>0</v>
      </c>
      <c r="L847" s="201">
        <v>0</v>
      </c>
    </row>
    <row r="848" spans="2:12">
      <c r="B848" t="s">
        <v>2557</v>
      </c>
      <c r="E848" s="98" t="s">
        <v>812</v>
      </c>
      <c r="H848" s="199">
        <v>0</v>
      </c>
      <c r="I848" s="200"/>
      <c r="J848" s="200">
        <v>0</v>
      </c>
      <c r="K848" s="200">
        <v>0</v>
      </c>
      <c r="L848" s="201">
        <v>0</v>
      </c>
    </row>
    <row r="849" spans="2:12">
      <c r="B849" t="s">
        <v>2575</v>
      </c>
      <c r="E849" s="98" t="s">
        <v>812</v>
      </c>
      <c r="H849" s="199">
        <v>0</v>
      </c>
      <c r="I849" s="200"/>
      <c r="J849" s="200">
        <v>0</v>
      </c>
      <c r="K849" s="200">
        <v>0</v>
      </c>
      <c r="L849" s="201">
        <v>0</v>
      </c>
    </row>
    <row r="850" spans="2:12">
      <c r="B850" t="s">
        <v>2581</v>
      </c>
      <c r="E850" s="98" t="s">
        <v>812</v>
      </c>
      <c r="H850" s="199">
        <v>0</v>
      </c>
      <c r="I850" s="200"/>
      <c r="J850" s="200">
        <v>0</v>
      </c>
      <c r="K850" s="200">
        <v>0</v>
      </c>
      <c r="L850" s="201">
        <v>0</v>
      </c>
    </row>
    <row r="851" spans="2:12">
      <c r="B851" t="s">
        <v>2582</v>
      </c>
      <c r="E851" s="98" t="s">
        <v>812</v>
      </c>
      <c r="H851" s="199">
        <v>0</v>
      </c>
      <c r="I851" s="200"/>
      <c r="J851" s="200">
        <v>0</v>
      </c>
      <c r="K851" s="200">
        <v>0</v>
      </c>
      <c r="L851" s="201">
        <v>0</v>
      </c>
    </row>
    <row r="852" spans="2:12">
      <c r="B852" t="s">
        <v>2587</v>
      </c>
      <c r="C852">
        <v>3500159</v>
      </c>
      <c r="D852" t="s">
        <v>117</v>
      </c>
      <c r="E852" s="98" t="s">
        <v>812</v>
      </c>
      <c r="F852" t="s">
        <v>103</v>
      </c>
      <c r="H852" s="199">
        <v>0</v>
      </c>
      <c r="I852" s="200"/>
      <c r="J852" s="200">
        <v>0</v>
      </c>
      <c r="K852" s="200">
        <v>0</v>
      </c>
      <c r="L852" s="201">
        <v>0</v>
      </c>
    </row>
    <row r="853" spans="2:12">
      <c r="B853" t="s">
        <v>2588</v>
      </c>
      <c r="E853" s="98" t="s">
        <v>812</v>
      </c>
      <c r="H853" s="199">
        <v>0</v>
      </c>
      <c r="I853" s="200"/>
      <c r="J853" s="200">
        <v>0</v>
      </c>
      <c r="K853" s="200">
        <v>0</v>
      </c>
      <c r="L853" s="201">
        <v>0</v>
      </c>
    </row>
    <row r="854" spans="2:12">
      <c r="B854" t="s">
        <v>2601</v>
      </c>
      <c r="C854">
        <v>162</v>
      </c>
      <c r="D854" t="s">
        <v>133</v>
      </c>
      <c r="E854" s="98" t="s">
        <v>812</v>
      </c>
      <c r="F854" t="s">
        <v>74</v>
      </c>
      <c r="H854" s="199">
        <v>0</v>
      </c>
      <c r="I854" s="200"/>
      <c r="J854" s="200">
        <v>0</v>
      </c>
      <c r="K854" s="200">
        <v>0</v>
      </c>
      <c r="L854" s="201">
        <v>0</v>
      </c>
    </row>
    <row r="855" spans="2:12">
      <c r="B855" t="s">
        <v>2617</v>
      </c>
      <c r="E855" s="98" t="s">
        <v>812</v>
      </c>
      <c r="H855" s="199">
        <v>0</v>
      </c>
      <c r="I855" s="200"/>
      <c r="J855" s="200">
        <v>0</v>
      </c>
      <c r="K855" s="200">
        <v>0</v>
      </c>
      <c r="L855" s="201">
        <v>0</v>
      </c>
    </row>
    <row r="856" spans="2:12">
      <c r="B856" t="s">
        <v>2621</v>
      </c>
      <c r="E856" s="98" t="s">
        <v>812</v>
      </c>
      <c r="H856" s="199">
        <v>0</v>
      </c>
      <c r="I856" s="200"/>
      <c r="J856" s="200">
        <v>0</v>
      </c>
      <c r="K856" s="200">
        <v>0</v>
      </c>
      <c r="L856" s="201">
        <v>0</v>
      </c>
    </row>
    <row r="857" spans="2:12">
      <c r="B857" t="s">
        <v>2627</v>
      </c>
      <c r="E857" s="98" t="s">
        <v>812</v>
      </c>
      <c r="H857" s="199">
        <v>0</v>
      </c>
      <c r="I857" s="200"/>
      <c r="J857" s="200">
        <v>0</v>
      </c>
      <c r="K857" s="200">
        <v>0</v>
      </c>
      <c r="L857" s="201">
        <v>0</v>
      </c>
    </row>
    <row r="858" spans="2:12">
      <c r="B858" t="s">
        <v>2628</v>
      </c>
      <c r="C858">
        <v>3500159</v>
      </c>
      <c r="D858" t="s">
        <v>117</v>
      </c>
      <c r="E858" s="98" t="s">
        <v>812</v>
      </c>
      <c r="F858" t="s">
        <v>103</v>
      </c>
      <c r="H858" s="199">
        <v>0</v>
      </c>
      <c r="I858" s="200"/>
      <c r="J858" s="200">
        <v>0</v>
      </c>
      <c r="K858" s="200">
        <v>0</v>
      </c>
      <c r="L858" s="201">
        <v>0</v>
      </c>
    </row>
    <row r="859" spans="2:12">
      <c r="B859" t="s">
        <v>2629</v>
      </c>
      <c r="C859">
        <v>3500159</v>
      </c>
      <c r="D859" t="s">
        <v>117</v>
      </c>
      <c r="E859" s="98" t="s">
        <v>812</v>
      </c>
      <c r="F859" t="s">
        <v>103</v>
      </c>
      <c r="H859" s="199">
        <v>0</v>
      </c>
      <c r="I859" s="200"/>
      <c r="J859" s="200">
        <v>0</v>
      </c>
      <c r="K859" s="200">
        <v>0</v>
      </c>
      <c r="L859" s="201">
        <v>0</v>
      </c>
    </row>
    <row r="860" spans="2:12">
      <c r="B860" t="s">
        <v>2632</v>
      </c>
      <c r="E860" s="98" t="s">
        <v>812</v>
      </c>
      <c r="H860" s="199">
        <v>0</v>
      </c>
      <c r="I860" s="200"/>
      <c r="J860" s="200">
        <v>0</v>
      </c>
      <c r="K860" s="200">
        <v>0</v>
      </c>
      <c r="L860" s="201">
        <v>0</v>
      </c>
    </row>
    <row r="861" spans="2:12">
      <c r="B861" t="s">
        <v>2634</v>
      </c>
      <c r="E861" s="98" t="s">
        <v>812</v>
      </c>
      <c r="H861" s="199">
        <v>0</v>
      </c>
      <c r="I861" s="200"/>
      <c r="J861" s="200">
        <v>0</v>
      </c>
      <c r="K861" s="200">
        <v>0</v>
      </c>
      <c r="L861" s="201">
        <v>0</v>
      </c>
    </row>
    <row r="862" spans="2:12">
      <c r="B862" t="s">
        <v>2646</v>
      </c>
      <c r="E862" s="98" t="s">
        <v>812</v>
      </c>
      <c r="H862" s="199">
        <v>0</v>
      </c>
      <c r="I862" s="200"/>
      <c r="J862" s="200">
        <v>0</v>
      </c>
      <c r="K862" s="200">
        <v>0</v>
      </c>
      <c r="L862" s="201">
        <v>0</v>
      </c>
    </row>
    <row r="863" spans="2:12">
      <c r="B863" t="s">
        <v>2654</v>
      </c>
      <c r="E863" s="98" t="s">
        <v>812</v>
      </c>
      <c r="H863" s="199">
        <v>0</v>
      </c>
      <c r="I863" s="200"/>
      <c r="J863" s="200">
        <v>0</v>
      </c>
      <c r="K863" s="200">
        <v>0</v>
      </c>
      <c r="L863" s="201">
        <v>0</v>
      </c>
    </row>
    <row r="864" spans="2:12">
      <c r="B864" t="s">
        <v>2680</v>
      </c>
      <c r="E864" s="98" t="s">
        <v>812</v>
      </c>
      <c r="H864" s="199">
        <v>0</v>
      </c>
      <c r="I864" s="200"/>
      <c r="J864" s="200">
        <v>0</v>
      </c>
      <c r="K864" s="200">
        <v>0</v>
      </c>
      <c r="L864" s="201">
        <v>0</v>
      </c>
    </row>
    <row r="865" spans="2:12">
      <c r="B865" t="s">
        <v>2685</v>
      </c>
      <c r="C865">
        <v>156</v>
      </c>
      <c r="D865" t="s">
        <v>102</v>
      </c>
      <c r="E865" s="98" t="s">
        <v>812</v>
      </c>
      <c r="F865" t="s">
        <v>103</v>
      </c>
      <c r="H865" s="199">
        <v>0</v>
      </c>
      <c r="I865" s="200"/>
      <c r="J865" s="200">
        <v>0</v>
      </c>
      <c r="K865" s="200">
        <v>0</v>
      </c>
      <c r="L865" s="201">
        <v>0</v>
      </c>
    </row>
    <row r="866" spans="2:12">
      <c r="B866" t="s">
        <v>2697</v>
      </c>
      <c r="E866" s="98" t="s">
        <v>812</v>
      </c>
      <c r="H866" s="199">
        <v>0</v>
      </c>
      <c r="I866" s="200"/>
      <c r="J866" s="200">
        <v>0</v>
      </c>
      <c r="K866" s="200">
        <v>0</v>
      </c>
      <c r="L866" s="201">
        <v>0</v>
      </c>
    </row>
    <row r="867" spans="2:12">
      <c r="B867" t="s">
        <v>2698</v>
      </c>
      <c r="E867" s="98" t="s">
        <v>812</v>
      </c>
      <c r="H867" s="199">
        <v>0</v>
      </c>
      <c r="I867" s="200"/>
      <c r="J867" s="200">
        <v>0</v>
      </c>
      <c r="K867" s="200">
        <v>0</v>
      </c>
      <c r="L867" s="201">
        <v>0</v>
      </c>
    </row>
    <row r="868" spans="2:12">
      <c r="B868" t="s">
        <v>2699</v>
      </c>
      <c r="E868" s="98" t="s">
        <v>812</v>
      </c>
      <c r="H868" s="199">
        <v>0</v>
      </c>
      <c r="I868" s="200"/>
      <c r="J868" s="200">
        <v>0</v>
      </c>
      <c r="K868" s="200">
        <v>0</v>
      </c>
      <c r="L868" s="201">
        <v>0</v>
      </c>
    </row>
    <row r="869" spans="2:12">
      <c r="B869" t="s">
        <v>2705</v>
      </c>
      <c r="E869" s="98" t="s">
        <v>812</v>
      </c>
      <c r="H869" s="199">
        <v>0</v>
      </c>
      <c r="I869" s="200"/>
      <c r="J869" s="200">
        <v>0</v>
      </c>
      <c r="K869" s="200">
        <v>0</v>
      </c>
      <c r="L869" s="201">
        <v>0</v>
      </c>
    </row>
    <row r="870" spans="2:12">
      <c r="B870" t="s">
        <v>2709</v>
      </c>
      <c r="E870" s="98" t="s">
        <v>812</v>
      </c>
      <c r="H870" s="199">
        <v>0</v>
      </c>
      <c r="I870" s="200"/>
      <c r="J870" s="200">
        <v>0</v>
      </c>
      <c r="K870" s="200">
        <v>0</v>
      </c>
      <c r="L870" s="201">
        <v>0</v>
      </c>
    </row>
    <row r="871" spans="2:12">
      <c r="B871" t="s">
        <v>2710</v>
      </c>
      <c r="E871" s="98" t="s">
        <v>812</v>
      </c>
      <c r="H871" s="199">
        <v>0</v>
      </c>
      <c r="I871" s="200"/>
      <c r="J871" s="200">
        <v>0</v>
      </c>
      <c r="K871" s="200">
        <v>0</v>
      </c>
      <c r="L871" s="201">
        <v>0</v>
      </c>
    </row>
    <row r="872" spans="2:12">
      <c r="B872" t="s">
        <v>2711</v>
      </c>
      <c r="E872" s="98" t="s">
        <v>812</v>
      </c>
      <c r="H872" s="199">
        <v>0</v>
      </c>
      <c r="I872" s="200"/>
      <c r="J872" s="200">
        <v>0</v>
      </c>
      <c r="K872" s="200">
        <v>0</v>
      </c>
      <c r="L872" s="201">
        <v>0</v>
      </c>
    </row>
    <row r="873" spans="2:12">
      <c r="B873" t="s">
        <v>2712</v>
      </c>
      <c r="E873" s="98" t="s">
        <v>812</v>
      </c>
      <c r="H873" s="199">
        <v>0</v>
      </c>
      <c r="I873" s="200"/>
      <c r="J873" s="200">
        <v>0</v>
      </c>
      <c r="K873" s="200">
        <v>0</v>
      </c>
      <c r="L873" s="201">
        <v>0</v>
      </c>
    </row>
    <row r="874" spans="2:12">
      <c r="B874" t="s">
        <v>2721</v>
      </c>
      <c r="E874" s="98" t="s">
        <v>812</v>
      </c>
      <c r="H874" s="199">
        <v>0</v>
      </c>
      <c r="I874" s="200"/>
      <c r="J874" s="200">
        <v>0</v>
      </c>
      <c r="K874" s="200">
        <v>0</v>
      </c>
      <c r="L874" s="201">
        <v>0</v>
      </c>
    </row>
    <row r="875" spans="2:12">
      <c r="B875" t="s">
        <v>2720</v>
      </c>
      <c r="C875">
        <v>3500159</v>
      </c>
      <c r="D875" t="s">
        <v>117</v>
      </c>
      <c r="E875" s="98" t="s">
        <v>812</v>
      </c>
      <c r="F875" t="s">
        <v>103</v>
      </c>
      <c r="H875" s="199">
        <v>0</v>
      </c>
      <c r="I875" s="200"/>
      <c r="J875" s="200">
        <v>0</v>
      </c>
      <c r="K875" s="200">
        <v>0</v>
      </c>
      <c r="L875" s="201">
        <v>0</v>
      </c>
    </row>
    <row r="876" spans="2:12">
      <c r="B876" t="s">
        <v>2726</v>
      </c>
      <c r="E876" s="98" t="s">
        <v>812</v>
      </c>
      <c r="H876" s="199">
        <v>0</v>
      </c>
      <c r="I876" s="200"/>
      <c r="J876" s="200">
        <v>0</v>
      </c>
      <c r="K876" s="200">
        <v>0</v>
      </c>
      <c r="L876" s="201">
        <v>0</v>
      </c>
    </row>
    <row r="877" spans="2:12">
      <c r="B877" t="s">
        <v>2737</v>
      </c>
      <c r="E877" s="98" t="s">
        <v>812</v>
      </c>
      <c r="H877" s="199">
        <v>0</v>
      </c>
      <c r="I877" s="200"/>
      <c r="J877" s="200">
        <v>0</v>
      </c>
      <c r="K877" s="200">
        <v>0</v>
      </c>
      <c r="L877" s="201">
        <v>0</v>
      </c>
    </row>
    <row r="878" spans="2:12">
      <c r="B878" t="s">
        <v>2733</v>
      </c>
      <c r="E878" s="98" t="s">
        <v>812</v>
      </c>
      <c r="H878" s="199">
        <v>0</v>
      </c>
      <c r="I878" s="200"/>
      <c r="J878" s="200">
        <v>0</v>
      </c>
      <c r="K878" s="200">
        <v>0</v>
      </c>
      <c r="L878" s="201">
        <v>0</v>
      </c>
    </row>
    <row r="879" spans="2:12">
      <c r="B879" t="s">
        <v>345</v>
      </c>
      <c r="E879" s="98" t="s">
        <v>812</v>
      </c>
      <c r="H879" s="199">
        <v>0</v>
      </c>
      <c r="I879" s="200"/>
      <c r="J879" s="200">
        <v>0</v>
      </c>
      <c r="K879" s="200">
        <v>0</v>
      </c>
      <c r="L879" s="201">
        <v>0</v>
      </c>
    </row>
    <row r="880" spans="2:12">
      <c r="B880" t="s">
        <v>2741</v>
      </c>
      <c r="E880" s="98" t="s">
        <v>812</v>
      </c>
      <c r="H880" s="199">
        <v>0</v>
      </c>
      <c r="I880" s="200"/>
      <c r="J880" s="200">
        <v>0</v>
      </c>
      <c r="K880" s="200">
        <v>0</v>
      </c>
      <c r="L880" s="201">
        <v>0</v>
      </c>
    </row>
    <row r="881" spans="2:12">
      <c r="B881" t="s">
        <v>2742</v>
      </c>
      <c r="E881" s="98" t="s">
        <v>812</v>
      </c>
      <c r="H881" s="199">
        <v>0</v>
      </c>
      <c r="I881" s="200"/>
      <c r="J881" s="200">
        <v>0</v>
      </c>
      <c r="K881" s="200">
        <v>0</v>
      </c>
      <c r="L881" s="201">
        <v>0</v>
      </c>
    </row>
    <row r="882" spans="2:12">
      <c r="B882" t="s">
        <v>2746</v>
      </c>
      <c r="C882">
        <v>25</v>
      </c>
      <c r="D882" t="s">
        <v>2735</v>
      </c>
      <c r="E882" s="98" t="s">
        <v>812</v>
      </c>
      <c r="F882" t="s">
        <v>354</v>
      </c>
      <c r="H882" s="199">
        <v>0</v>
      </c>
      <c r="I882" s="200">
        <v>0</v>
      </c>
      <c r="J882" s="200">
        <v>0</v>
      </c>
      <c r="K882" s="200">
        <v>0</v>
      </c>
      <c r="L882" s="201">
        <v>0</v>
      </c>
    </row>
    <row r="883" spans="2:12">
      <c r="B883" t="s">
        <v>2749</v>
      </c>
      <c r="E883" s="98" t="s">
        <v>812</v>
      </c>
      <c r="H883" s="199">
        <v>0</v>
      </c>
      <c r="I883" s="200"/>
      <c r="J883" s="200">
        <v>0</v>
      </c>
      <c r="K883" s="200">
        <v>0</v>
      </c>
      <c r="L883" s="201">
        <v>0</v>
      </c>
    </row>
    <row r="884" spans="2:12">
      <c r="B884" t="s">
        <v>2752</v>
      </c>
      <c r="E884" s="98" t="s">
        <v>812</v>
      </c>
      <c r="H884" s="199">
        <v>0</v>
      </c>
      <c r="I884" s="200"/>
      <c r="J884" s="200">
        <v>0</v>
      </c>
      <c r="K884" s="200">
        <v>0</v>
      </c>
      <c r="L884" s="201">
        <v>0</v>
      </c>
    </row>
    <row r="885" spans="2:12">
      <c r="B885" t="s">
        <v>2753</v>
      </c>
      <c r="E885" s="98" t="s">
        <v>812</v>
      </c>
      <c r="H885" s="199">
        <v>0</v>
      </c>
      <c r="I885" s="200"/>
      <c r="J885" s="200">
        <v>0</v>
      </c>
      <c r="K885" s="200">
        <v>0</v>
      </c>
      <c r="L885" s="201">
        <v>0</v>
      </c>
    </row>
    <row r="886" spans="2:12">
      <c r="B886" t="s">
        <v>2754</v>
      </c>
      <c r="E886" s="98" t="s">
        <v>812</v>
      </c>
      <c r="H886" s="199">
        <v>0</v>
      </c>
      <c r="I886" s="200"/>
      <c r="J886" s="200">
        <v>0</v>
      </c>
      <c r="K886" s="200">
        <v>0</v>
      </c>
      <c r="L886" s="201">
        <v>0</v>
      </c>
    </row>
    <row r="887" spans="2:12">
      <c r="B887" t="s">
        <v>2755</v>
      </c>
      <c r="E887" s="98" t="s">
        <v>812</v>
      </c>
      <c r="H887" s="199">
        <v>0</v>
      </c>
      <c r="I887" s="200"/>
      <c r="J887" s="200">
        <v>0</v>
      </c>
      <c r="K887" s="200">
        <v>0</v>
      </c>
      <c r="L887" s="201">
        <v>0</v>
      </c>
    </row>
    <row r="888" spans="2:12">
      <c r="B888" t="s">
        <v>2756</v>
      </c>
      <c r="E888" s="98" t="s">
        <v>812</v>
      </c>
      <c r="H888" s="199">
        <v>0</v>
      </c>
      <c r="I888" s="200"/>
      <c r="J888" s="200">
        <v>0</v>
      </c>
      <c r="K888" s="200">
        <v>0</v>
      </c>
      <c r="L888" s="201">
        <v>0</v>
      </c>
    </row>
    <row r="889" spans="2:12">
      <c r="B889" t="s">
        <v>2757</v>
      </c>
      <c r="E889" s="98" t="s">
        <v>812</v>
      </c>
      <c r="H889" s="199">
        <v>0</v>
      </c>
      <c r="I889" s="200"/>
      <c r="J889" s="200">
        <v>0</v>
      </c>
      <c r="K889" s="200">
        <v>0</v>
      </c>
      <c r="L889" s="201">
        <v>0</v>
      </c>
    </row>
    <row r="890" spans="2:12">
      <c r="B890" t="s">
        <v>2758</v>
      </c>
      <c r="E890" s="98" t="s">
        <v>812</v>
      </c>
      <c r="H890" s="199">
        <v>0</v>
      </c>
      <c r="I890" s="200"/>
      <c r="J890" s="200">
        <v>0</v>
      </c>
      <c r="K890" s="200">
        <v>0</v>
      </c>
      <c r="L890" s="201">
        <v>0</v>
      </c>
    </row>
    <row r="891" spans="2:12">
      <c r="B891" t="s">
        <v>2759</v>
      </c>
      <c r="E891" s="98" t="s">
        <v>812</v>
      </c>
      <c r="H891" s="199">
        <v>0</v>
      </c>
      <c r="I891" s="200"/>
      <c r="J891" s="200">
        <v>0</v>
      </c>
      <c r="K891" s="200">
        <v>0</v>
      </c>
      <c r="L891" s="201">
        <v>0</v>
      </c>
    </row>
    <row r="892" spans="2:12">
      <c r="B892" t="s">
        <v>2760</v>
      </c>
      <c r="E892" s="98" t="s">
        <v>812</v>
      </c>
      <c r="H892" s="199">
        <v>0</v>
      </c>
      <c r="I892" s="200"/>
      <c r="J892" s="200">
        <v>0</v>
      </c>
      <c r="K892" s="200">
        <v>0</v>
      </c>
      <c r="L892" s="201">
        <v>0</v>
      </c>
    </row>
    <row r="893" spans="2:12">
      <c r="B893" t="s">
        <v>2761</v>
      </c>
      <c r="E893" s="98" t="s">
        <v>812</v>
      </c>
      <c r="H893" s="199">
        <v>0</v>
      </c>
      <c r="I893" s="200"/>
      <c r="J893" s="200">
        <v>0</v>
      </c>
      <c r="K893" s="200">
        <v>0</v>
      </c>
      <c r="L893" s="201">
        <v>0</v>
      </c>
    </row>
    <row r="894" spans="2:12">
      <c r="B894" t="s">
        <v>2762</v>
      </c>
      <c r="E894" s="98" t="s">
        <v>812</v>
      </c>
      <c r="H894" s="199">
        <v>0</v>
      </c>
      <c r="I894" s="200"/>
      <c r="J894" s="200">
        <v>0</v>
      </c>
      <c r="K894" s="200">
        <v>0</v>
      </c>
      <c r="L894" s="201">
        <v>0</v>
      </c>
    </row>
    <row r="895" spans="2:12">
      <c r="B895" t="s">
        <v>2763</v>
      </c>
      <c r="E895" s="98" t="s">
        <v>812</v>
      </c>
      <c r="H895" s="199">
        <v>0</v>
      </c>
      <c r="I895" s="200"/>
      <c r="J895" s="200">
        <v>0</v>
      </c>
      <c r="K895" s="200">
        <v>0</v>
      </c>
      <c r="L895" s="201">
        <v>0</v>
      </c>
    </row>
    <row r="896" spans="2:12">
      <c r="B896" t="s">
        <v>2764</v>
      </c>
      <c r="E896" s="98" t="s">
        <v>812</v>
      </c>
      <c r="H896" s="199">
        <v>0</v>
      </c>
      <c r="I896" s="200"/>
      <c r="J896" s="200">
        <v>0</v>
      </c>
      <c r="K896" s="200">
        <v>0</v>
      </c>
      <c r="L896" s="201">
        <v>0</v>
      </c>
    </row>
    <row r="897" spans="2:12">
      <c r="B897" t="s">
        <v>2765</v>
      </c>
      <c r="E897" s="98" t="s">
        <v>812</v>
      </c>
      <c r="H897" s="199">
        <v>0</v>
      </c>
      <c r="I897" s="200"/>
      <c r="J897" s="200">
        <v>0</v>
      </c>
      <c r="K897" s="200">
        <v>0</v>
      </c>
      <c r="L897" s="201">
        <v>0</v>
      </c>
    </row>
    <row r="898" spans="2:12">
      <c r="B898" t="s">
        <v>2766</v>
      </c>
      <c r="E898" s="98" t="s">
        <v>812</v>
      </c>
      <c r="H898" s="199">
        <v>0</v>
      </c>
      <c r="I898" s="200"/>
      <c r="J898" s="200">
        <v>0</v>
      </c>
      <c r="K898" s="200">
        <v>0</v>
      </c>
      <c r="L898" s="201">
        <v>0</v>
      </c>
    </row>
    <row r="899" spans="2:12">
      <c r="B899" t="s">
        <v>2767</v>
      </c>
      <c r="E899" s="98" t="s">
        <v>812</v>
      </c>
      <c r="H899" s="199">
        <v>0</v>
      </c>
      <c r="I899" s="200"/>
      <c r="J899" s="200">
        <v>0</v>
      </c>
      <c r="K899" s="200">
        <v>0</v>
      </c>
      <c r="L899" s="201">
        <v>0</v>
      </c>
    </row>
    <row r="900" spans="2:12">
      <c r="B900" t="s">
        <v>2768</v>
      </c>
      <c r="E900" s="98" t="s">
        <v>812</v>
      </c>
      <c r="H900" s="199">
        <v>0</v>
      </c>
      <c r="I900" s="200"/>
      <c r="J900" s="200">
        <v>0</v>
      </c>
      <c r="K900" s="200">
        <v>0</v>
      </c>
      <c r="L900" s="201">
        <v>0</v>
      </c>
    </row>
    <row r="901" spans="2:12">
      <c r="B901" t="s">
        <v>2769</v>
      </c>
      <c r="E901" s="98" t="s">
        <v>812</v>
      </c>
      <c r="H901" s="199">
        <v>0</v>
      </c>
      <c r="I901" s="200"/>
      <c r="J901" s="200">
        <v>0</v>
      </c>
      <c r="K901" s="200">
        <v>0</v>
      </c>
      <c r="L901" s="201">
        <v>0</v>
      </c>
    </row>
    <row r="902" spans="2:12">
      <c r="B902" t="s">
        <v>2770</v>
      </c>
      <c r="E902" s="98" t="s">
        <v>812</v>
      </c>
      <c r="H902" s="199">
        <v>0</v>
      </c>
      <c r="I902" s="200"/>
      <c r="J902" s="200">
        <v>0</v>
      </c>
      <c r="K902" s="200">
        <v>0</v>
      </c>
      <c r="L902" s="201">
        <v>0</v>
      </c>
    </row>
    <row r="903" spans="2:12">
      <c r="B903" t="s">
        <v>2771</v>
      </c>
      <c r="E903" s="98" t="s">
        <v>812</v>
      </c>
      <c r="H903" s="199">
        <v>0</v>
      </c>
      <c r="I903" s="200"/>
      <c r="J903" s="200">
        <v>0</v>
      </c>
      <c r="K903" s="200">
        <v>0</v>
      </c>
      <c r="L903" s="201">
        <v>0</v>
      </c>
    </row>
    <row r="904" spans="2:12">
      <c r="B904" t="s">
        <v>2772</v>
      </c>
      <c r="E904" s="98" t="s">
        <v>812</v>
      </c>
      <c r="H904" s="199">
        <v>0</v>
      </c>
      <c r="I904" s="200"/>
      <c r="J904" s="200">
        <v>0</v>
      </c>
      <c r="K904" s="200">
        <v>0</v>
      </c>
      <c r="L904" s="201">
        <v>0</v>
      </c>
    </row>
    <row r="905" spans="2:12">
      <c r="B905" t="s">
        <v>2773</v>
      </c>
      <c r="E905" s="98" t="s">
        <v>812</v>
      </c>
      <c r="H905" s="199">
        <v>0</v>
      </c>
      <c r="I905" s="200"/>
      <c r="J905" s="200">
        <v>0</v>
      </c>
      <c r="K905" s="200">
        <v>0</v>
      </c>
      <c r="L905" s="201">
        <v>0</v>
      </c>
    </row>
    <row r="906" spans="2:12">
      <c r="B906" t="s">
        <v>2774</v>
      </c>
      <c r="E906" s="98" t="s">
        <v>812</v>
      </c>
      <c r="H906" s="199">
        <v>0</v>
      </c>
      <c r="I906" s="200"/>
      <c r="J906" s="200">
        <v>0</v>
      </c>
      <c r="K906" s="200">
        <v>0</v>
      </c>
      <c r="L906" s="201">
        <v>0</v>
      </c>
    </row>
    <row r="907" spans="2:12">
      <c r="B907" t="s">
        <v>2775</v>
      </c>
      <c r="E907" s="98" t="s">
        <v>812</v>
      </c>
      <c r="H907" s="199">
        <v>0</v>
      </c>
      <c r="I907" s="200"/>
      <c r="J907" s="200">
        <v>0</v>
      </c>
      <c r="K907" s="200">
        <v>0</v>
      </c>
      <c r="L907" s="201">
        <v>0</v>
      </c>
    </row>
    <row r="908" spans="2:12">
      <c r="B908" t="s">
        <v>2776</v>
      </c>
      <c r="E908" s="98" t="s">
        <v>812</v>
      </c>
      <c r="H908" s="199">
        <v>0</v>
      </c>
      <c r="I908" s="200"/>
      <c r="J908" s="200">
        <v>0</v>
      </c>
      <c r="K908" s="200">
        <v>0</v>
      </c>
      <c r="L908" s="201">
        <v>0</v>
      </c>
    </row>
    <row r="909" spans="2:12">
      <c r="B909" t="s">
        <v>2777</v>
      </c>
      <c r="E909" s="98" t="s">
        <v>812</v>
      </c>
      <c r="H909" s="199">
        <v>0</v>
      </c>
      <c r="I909" s="200"/>
      <c r="J909" s="200">
        <v>0</v>
      </c>
      <c r="K909" s="200">
        <v>0</v>
      </c>
      <c r="L909" s="201">
        <v>0</v>
      </c>
    </row>
    <row r="910" spans="2:12">
      <c r="B910" t="s">
        <v>2778</v>
      </c>
      <c r="E910" s="98" t="s">
        <v>812</v>
      </c>
      <c r="H910" s="199">
        <v>0</v>
      </c>
      <c r="I910" s="200"/>
      <c r="J910" s="200">
        <v>0</v>
      </c>
      <c r="K910" s="200">
        <v>0</v>
      </c>
      <c r="L910" s="201">
        <v>0</v>
      </c>
    </row>
    <row r="911" spans="2:12">
      <c r="B911" t="s">
        <v>2779</v>
      </c>
      <c r="E911" s="98" t="s">
        <v>812</v>
      </c>
      <c r="H911" s="199">
        <v>0</v>
      </c>
      <c r="I911" s="200"/>
      <c r="J911" s="200">
        <v>0</v>
      </c>
      <c r="K911" s="200">
        <v>0</v>
      </c>
      <c r="L911" s="201">
        <v>0</v>
      </c>
    </row>
    <row r="912" spans="2:12">
      <c r="B912" t="s">
        <v>2780</v>
      </c>
      <c r="E912" s="98" t="s">
        <v>812</v>
      </c>
      <c r="H912" s="199">
        <v>0</v>
      </c>
      <c r="I912" s="200"/>
      <c r="J912" s="200">
        <v>0</v>
      </c>
      <c r="K912" s="200">
        <v>0</v>
      </c>
      <c r="L912" s="201">
        <v>0</v>
      </c>
    </row>
    <row r="913" spans="1:12">
      <c r="B913" t="s">
        <v>2781</v>
      </c>
      <c r="E913" s="98" t="s">
        <v>812</v>
      </c>
      <c r="H913" s="199">
        <v>0</v>
      </c>
      <c r="I913" s="200"/>
      <c r="J913" s="200">
        <v>0</v>
      </c>
      <c r="K913" s="200">
        <v>0</v>
      </c>
      <c r="L913" s="201">
        <v>0</v>
      </c>
    </row>
    <row r="914" spans="1:12">
      <c r="B914" t="s">
        <v>2782</v>
      </c>
      <c r="E914" s="98" t="s">
        <v>812</v>
      </c>
      <c r="H914" s="199">
        <v>0</v>
      </c>
      <c r="I914" s="200"/>
      <c r="J914" s="200">
        <v>0</v>
      </c>
      <c r="K914" s="200">
        <v>0</v>
      </c>
      <c r="L914" s="201">
        <v>0</v>
      </c>
    </row>
    <row r="915" spans="1:12">
      <c r="B915" t="s">
        <v>2783</v>
      </c>
      <c r="E915" s="98" t="s">
        <v>812</v>
      </c>
      <c r="H915" s="199">
        <v>0</v>
      </c>
      <c r="I915" s="200"/>
      <c r="J915" s="200">
        <v>0</v>
      </c>
      <c r="K915" s="200">
        <v>0</v>
      </c>
      <c r="L915" s="201">
        <v>0</v>
      </c>
    </row>
    <row r="916" spans="1:12">
      <c r="B916" t="s">
        <v>2789</v>
      </c>
      <c r="C916">
        <v>164</v>
      </c>
      <c r="D916" t="s">
        <v>144</v>
      </c>
      <c r="E916" s="98" t="s">
        <v>812</v>
      </c>
      <c r="F916">
        <v>0</v>
      </c>
      <c r="H916" s="199">
        <v>0</v>
      </c>
      <c r="I916" s="200"/>
      <c r="J916" s="200">
        <v>0</v>
      </c>
      <c r="K916" s="200">
        <v>0</v>
      </c>
      <c r="L916" s="201">
        <v>0</v>
      </c>
    </row>
    <row r="917" spans="1:12">
      <c r="B917" t="s">
        <v>2791</v>
      </c>
      <c r="E917" s="98" t="s">
        <v>812</v>
      </c>
      <c r="H917" s="199">
        <v>0</v>
      </c>
      <c r="I917" s="200"/>
      <c r="J917" s="200">
        <v>0</v>
      </c>
      <c r="K917" s="200">
        <v>0</v>
      </c>
      <c r="L917" s="201">
        <v>0</v>
      </c>
    </row>
    <row r="918" spans="1:12">
      <c r="B918" t="s">
        <v>2814</v>
      </c>
      <c r="E918" s="98" t="s">
        <v>812</v>
      </c>
      <c r="H918" s="199">
        <v>0</v>
      </c>
      <c r="I918" s="200"/>
      <c r="J918" s="200">
        <v>0</v>
      </c>
      <c r="K918" s="200">
        <v>0</v>
      </c>
      <c r="L918" s="201">
        <v>0</v>
      </c>
    </row>
    <row r="919" spans="1:12">
      <c r="B919" t="s">
        <v>2815</v>
      </c>
      <c r="E919" s="98" t="s">
        <v>812</v>
      </c>
      <c r="H919" s="199">
        <v>0</v>
      </c>
      <c r="I919" s="200"/>
      <c r="J919" s="200">
        <v>0</v>
      </c>
      <c r="K919" s="200">
        <v>0</v>
      </c>
      <c r="L919" s="201">
        <v>0</v>
      </c>
    </row>
    <row r="920" spans="1:12">
      <c r="B920" t="s">
        <v>2817</v>
      </c>
      <c r="E920" s="98" t="s">
        <v>812</v>
      </c>
      <c r="H920" s="199">
        <v>0</v>
      </c>
      <c r="I920" s="200"/>
      <c r="J920" s="200">
        <v>0</v>
      </c>
      <c r="K920" s="200">
        <v>0</v>
      </c>
      <c r="L920" s="201">
        <v>0</v>
      </c>
    </row>
    <row r="921" spans="1:12">
      <c r="B921" t="s">
        <v>2826</v>
      </c>
      <c r="E921" s="98" t="s">
        <v>812</v>
      </c>
      <c r="H921" s="199">
        <v>0</v>
      </c>
      <c r="I921" s="200"/>
      <c r="J921" s="200">
        <v>0</v>
      </c>
      <c r="K921" s="200">
        <v>0</v>
      </c>
      <c r="L921" s="201">
        <v>0</v>
      </c>
    </row>
    <row r="922" spans="1:12">
      <c r="B922" t="s">
        <v>2844</v>
      </c>
      <c r="E922" s="98" t="s">
        <v>812</v>
      </c>
      <c r="H922" s="199">
        <v>0</v>
      </c>
      <c r="I922" s="200"/>
      <c r="J922" s="200">
        <v>0</v>
      </c>
      <c r="K922" s="200">
        <v>0</v>
      </c>
      <c r="L922" s="201">
        <v>0</v>
      </c>
    </row>
    <row r="923" spans="1:12">
      <c r="A923" t="s">
        <v>2825</v>
      </c>
      <c r="B923" t="s">
        <v>131</v>
      </c>
      <c r="C923">
        <v>162</v>
      </c>
      <c r="D923" t="s">
        <v>133</v>
      </c>
      <c r="E923" s="98" t="s">
        <v>812</v>
      </c>
      <c r="F923" t="s">
        <v>74</v>
      </c>
      <c r="H923" s="199">
        <v>0</v>
      </c>
      <c r="I923" s="200"/>
      <c r="J923" s="200">
        <v>0</v>
      </c>
      <c r="K923" s="200">
        <v>0</v>
      </c>
      <c r="L923" s="201">
        <v>0</v>
      </c>
    </row>
    <row r="924" spans="1:12">
      <c r="A924" t="s">
        <v>812</v>
      </c>
      <c r="B924" t="s">
        <v>2729</v>
      </c>
      <c r="C924">
        <v>1428</v>
      </c>
      <c r="D924" t="s">
        <v>58</v>
      </c>
      <c r="E924" s="198">
        <v>46430</v>
      </c>
      <c r="F924" t="s">
        <v>42</v>
      </c>
      <c r="G924" t="s">
        <v>33</v>
      </c>
      <c r="H924" s="199">
        <v>0</v>
      </c>
      <c r="I924" s="200">
        <v>5</v>
      </c>
      <c r="J924" s="200"/>
      <c r="K924" s="200">
        <v>2400</v>
      </c>
      <c r="L924" s="201">
        <v>0</v>
      </c>
    </row>
  </sheetData>
  <mergeCells count="1">
    <mergeCell ref="A1:C1"/>
  </mergeCells>
  <pageMargins left="0.7" right="0.7" top="0.75" bottom="0.75" header="0.3" footer="0.3"/>
  <pageSetup orientation="portrait" verticalDpi="599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/>
  <dimension ref="B1:I43"/>
  <sheetViews>
    <sheetView showGridLines="0" zoomScale="85" zoomScaleNormal="85" workbookViewId="0">
      <pane ySplit="4" topLeftCell="A5" activePane="bottomLeft" state="frozen"/>
      <selection pane="bottomLeft"/>
    </sheetView>
  </sheetViews>
  <sheetFormatPr baseColWidth="10" defaultColWidth="11.42578125" defaultRowHeight="15"/>
  <cols>
    <col min="1" max="1" width="0.85546875" customWidth="1"/>
    <col min="2" max="2" width="9.7109375" customWidth="1"/>
    <col min="3" max="3" width="38.5703125" customWidth="1"/>
    <col min="4" max="4" width="7.28515625" customWidth="1"/>
    <col min="5" max="5" width="6.28515625" customWidth="1"/>
    <col min="6" max="6" width="8.140625" customWidth="1"/>
    <col min="7" max="7" width="28.7109375" customWidth="1"/>
    <col min="8" max="8" width="5.85546875" customWidth="1"/>
    <col min="9" max="9" width="7.85546875" customWidth="1"/>
  </cols>
  <sheetData>
    <row r="1" spans="2:9" ht="19.5" customHeight="1">
      <c r="B1" s="532" t="s">
        <v>813</v>
      </c>
      <c r="C1" s="532"/>
      <c r="D1" s="532"/>
      <c r="E1" s="532"/>
      <c r="F1" s="532"/>
      <c r="G1" s="532"/>
      <c r="H1" s="532"/>
      <c r="I1" s="532"/>
    </row>
    <row r="2" spans="2:9" ht="6.75" customHeight="1">
      <c r="B2" s="170"/>
      <c r="C2" s="170"/>
      <c r="D2" s="170"/>
      <c r="E2" s="171"/>
      <c r="F2" s="170"/>
      <c r="G2" s="170"/>
      <c r="H2" s="170"/>
      <c r="I2" s="171"/>
    </row>
    <row r="3" spans="2:9" ht="18" customHeight="1">
      <c r="B3" s="533" t="s">
        <v>74</v>
      </c>
      <c r="C3" s="534"/>
      <c r="D3" s="534"/>
      <c r="E3" s="172" t="s">
        <v>814</v>
      </c>
      <c r="F3" s="535" t="s">
        <v>815</v>
      </c>
      <c r="G3" s="536"/>
      <c r="H3" s="536"/>
      <c r="I3" s="537"/>
    </row>
    <row r="4" spans="2:9" ht="14.25" customHeight="1">
      <c r="B4" s="173" t="s">
        <v>4</v>
      </c>
      <c r="C4" s="174" t="s">
        <v>816</v>
      </c>
      <c r="D4" s="175" t="s">
        <v>817</v>
      </c>
      <c r="E4" s="176" t="s">
        <v>818</v>
      </c>
      <c r="F4" s="173" t="s">
        <v>4</v>
      </c>
      <c r="G4" s="174" t="s">
        <v>816</v>
      </c>
      <c r="H4" s="175" t="s">
        <v>819</v>
      </c>
      <c r="I4" s="194" t="s">
        <v>817</v>
      </c>
    </row>
    <row r="5" spans="2:9">
      <c r="B5" s="177">
        <v>3500005</v>
      </c>
      <c r="C5" s="178" t="s">
        <v>820</v>
      </c>
      <c r="D5" s="179" t="s">
        <v>821</v>
      </c>
      <c r="E5" s="180">
        <v>5616</v>
      </c>
      <c r="F5" s="177">
        <v>3500231</v>
      </c>
      <c r="G5" s="181" t="s">
        <v>822</v>
      </c>
      <c r="H5" s="182">
        <v>38</v>
      </c>
      <c r="I5" s="195" t="s">
        <v>823</v>
      </c>
    </row>
    <row r="6" spans="2:9">
      <c r="B6" s="177">
        <v>3500207</v>
      </c>
      <c r="C6" s="178" t="s">
        <v>824</v>
      </c>
      <c r="D6" s="179" t="s">
        <v>821</v>
      </c>
      <c r="E6" s="180">
        <v>5274</v>
      </c>
      <c r="F6" s="177">
        <v>3500231</v>
      </c>
      <c r="G6" s="181" t="s">
        <v>822</v>
      </c>
      <c r="H6" s="182">
        <v>38</v>
      </c>
      <c r="I6" s="195" t="s">
        <v>823</v>
      </c>
    </row>
    <row r="7" spans="2:9">
      <c r="B7" s="177">
        <v>3500472</v>
      </c>
      <c r="C7" s="178" t="s">
        <v>825</v>
      </c>
      <c r="D7" s="179" t="s">
        <v>821</v>
      </c>
      <c r="E7" s="180">
        <v>7488</v>
      </c>
      <c r="F7" s="177">
        <v>3500231</v>
      </c>
      <c r="G7" s="181" t="s">
        <v>822</v>
      </c>
      <c r="H7" s="182">
        <v>38</v>
      </c>
      <c r="I7" s="195" t="s">
        <v>823</v>
      </c>
    </row>
    <row r="8" spans="2:9">
      <c r="B8" s="177">
        <v>3500373</v>
      </c>
      <c r="C8" s="178" t="s">
        <v>826</v>
      </c>
      <c r="D8" s="179" t="s">
        <v>821</v>
      </c>
      <c r="E8" s="180">
        <v>1736</v>
      </c>
      <c r="F8" s="177">
        <v>3500374</v>
      </c>
      <c r="G8" s="181" t="s">
        <v>827</v>
      </c>
      <c r="H8" s="182">
        <v>16</v>
      </c>
      <c r="I8" s="195" t="s">
        <v>823</v>
      </c>
    </row>
    <row r="9" spans="2:9">
      <c r="B9" s="177">
        <v>3500383</v>
      </c>
      <c r="C9" s="178" t="s">
        <v>828</v>
      </c>
      <c r="D9" s="179" t="s">
        <v>821</v>
      </c>
      <c r="E9" s="180">
        <v>1736</v>
      </c>
      <c r="F9" s="177">
        <v>3500374</v>
      </c>
      <c r="G9" s="181" t="s">
        <v>827</v>
      </c>
      <c r="H9" s="182">
        <v>16</v>
      </c>
      <c r="I9" s="195" t="s">
        <v>823</v>
      </c>
    </row>
    <row r="10" spans="2:9">
      <c r="B10" s="177">
        <v>3500162</v>
      </c>
      <c r="C10" s="178" t="s">
        <v>133</v>
      </c>
      <c r="D10" s="179" t="s">
        <v>821</v>
      </c>
      <c r="E10" s="180">
        <v>4347</v>
      </c>
      <c r="F10" s="177">
        <v>3500159</v>
      </c>
      <c r="G10" s="181" t="s">
        <v>117</v>
      </c>
      <c r="H10" s="182">
        <v>30</v>
      </c>
      <c r="I10" s="195" t="s">
        <v>823</v>
      </c>
    </row>
    <row r="11" spans="2:9">
      <c r="B11" s="177">
        <v>3500213</v>
      </c>
      <c r="C11" s="178" t="s">
        <v>272</v>
      </c>
      <c r="D11" s="179" t="s">
        <v>821</v>
      </c>
      <c r="E11" s="180">
        <v>4347</v>
      </c>
      <c r="F11" s="177">
        <v>3500159</v>
      </c>
      <c r="G11" s="181" t="s">
        <v>117</v>
      </c>
      <c r="H11" s="182">
        <v>30</v>
      </c>
      <c r="I11" s="195" t="s">
        <v>823</v>
      </c>
    </row>
    <row r="12" spans="2:9">
      <c r="B12" s="177">
        <v>3500232</v>
      </c>
      <c r="C12" s="178" t="s">
        <v>829</v>
      </c>
      <c r="D12" s="179" t="s">
        <v>821</v>
      </c>
      <c r="E12" s="180">
        <v>4347</v>
      </c>
      <c r="F12" s="177">
        <v>3500159</v>
      </c>
      <c r="G12" s="181" t="s">
        <v>117</v>
      </c>
      <c r="H12" s="182">
        <v>30</v>
      </c>
      <c r="I12" s="195" t="s">
        <v>823</v>
      </c>
    </row>
    <row r="13" spans="2:9">
      <c r="B13" s="177">
        <v>3500446</v>
      </c>
      <c r="C13" s="178" t="s">
        <v>830</v>
      </c>
      <c r="D13" s="179" t="s">
        <v>821</v>
      </c>
      <c r="E13" s="180">
        <v>4050</v>
      </c>
      <c r="F13" s="177">
        <v>3500159</v>
      </c>
      <c r="G13" s="181" t="s">
        <v>117</v>
      </c>
      <c r="H13" s="182">
        <v>30</v>
      </c>
      <c r="I13" s="195" t="s">
        <v>823</v>
      </c>
    </row>
    <row r="14" spans="2:9">
      <c r="B14" s="177">
        <v>400733</v>
      </c>
      <c r="C14" s="178" t="s">
        <v>831</v>
      </c>
      <c r="D14" s="179" t="s">
        <v>821</v>
      </c>
      <c r="E14" s="180">
        <v>4347</v>
      </c>
      <c r="F14" s="177">
        <v>3500159</v>
      </c>
      <c r="G14" s="181" t="s">
        <v>117</v>
      </c>
      <c r="H14" s="182">
        <v>30</v>
      </c>
      <c r="I14" s="195" t="s">
        <v>823</v>
      </c>
    </row>
    <row r="15" spans="2:9">
      <c r="B15" s="177">
        <v>409679</v>
      </c>
      <c r="C15" s="178" t="s">
        <v>832</v>
      </c>
      <c r="D15" s="179" t="s">
        <v>821</v>
      </c>
      <c r="E15" s="180">
        <v>4347</v>
      </c>
      <c r="F15" s="177">
        <v>3500159</v>
      </c>
      <c r="G15" s="181" t="s">
        <v>117</v>
      </c>
      <c r="H15" s="182">
        <v>30</v>
      </c>
      <c r="I15" s="195" t="s">
        <v>823</v>
      </c>
    </row>
    <row r="16" spans="2:9">
      <c r="B16" s="177">
        <v>412644</v>
      </c>
      <c r="C16" s="178" t="s">
        <v>833</v>
      </c>
      <c r="D16" s="179" t="s">
        <v>821</v>
      </c>
      <c r="E16" s="180">
        <v>4347</v>
      </c>
      <c r="F16" s="177">
        <v>3500159</v>
      </c>
      <c r="G16" s="181" t="s">
        <v>117</v>
      </c>
      <c r="H16" s="182">
        <v>30</v>
      </c>
      <c r="I16" s="195" t="s">
        <v>823</v>
      </c>
    </row>
    <row r="17" spans="2:9">
      <c r="B17" s="177">
        <v>412707</v>
      </c>
      <c r="C17" s="178" t="s">
        <v>833</v>
      </c>
      <c r="D17" s="179" t="s">
        <v>821</v>
      </c>
      <c r="E17" s="180">
        <v>4347</v>
      </c>
      <c r="F17" s="177">
        <v>3500159</v>
      </c>
      <c r="G17" s="181" t="s">
        <v>117</v>
      </c>
      <c r="H17" s="182">
        <v>30</v>
      </c>
      <c r="I17" s="195" t="s">
        <v>823</v>
      </c>
    </row>
    <row r="18" spans="2:9">
      <c r="B18" s="177">
        <v>412671</v>
      </c>
      <c r="C18" s="178" t="s">
        <v>833</v>
      </c>
      <c r="D18" s="179" t="s">
        <v>821</v>
      </c>
      <c r="E18" s="180">
        <v>4050</v>
      </c>
      <c r="F18" s="177">
        <v>3500159</v>
      </c>
      <c r="G18" s="181" t="s">
        <v>117</v>
      </c>
      <c r="H18" s="182">
        <v>30</v>
      </c>
      <c r="I18" s="195" t="s">
        <v>823</v>
      </c>
    </row>
    <row r="19" spans="2:9">
      <c r="B19" s="177">
        <v>414130</v>
      </c>
      <c r="C19" s="178" t="s">
        <v>834</v>
      </c>
      <c r="D19" s="179" t="s">
        <v>821</v>
      </c>
      <c r="E19" s="180"/>
      <c r="F19" s="177">
        <v>3500231</v>
      </c>
      <c r="G19" s="181" t="s">
        <v>822</v>
      </c>
      <c r="H19" s="182">
        <v>38</v>
      </c>
      <c r="I19" s="195" t="s">
        <v>823</v>
      </c>
    </row>
    <row r="20" spans="2:9">
      <c r="B20" s="177">
        <v>409138</v>
      </c>
      <c r="C20" s="178" t="s">
        <v>835</v>
      </c>
      <c r="D20" s="179" t="s">
        <v>821</v>
      </c>
      <c r="E20" s="180">
        <v>720</v>
      </c>
      <c r="F20" s="177">
        <v>3500387</v>
      </c>
      <c r="G20" s="181" t="s">
        <v>836</v>
      </c>
      <c r="H20" s="182">
        <v>12</v>
      </c>
      <c r="I20" s="195" t="s">
        <v>823</v>
      </c>
    </row>
    <row r="21" spans="2:9">
      <c r="B21" s="177">
        <v>3500888</v>
      </c>
      <c r="C21" s="178" t="s">
        <v>837</v>
      </c>
      <c r="D21" s="179" t="s">
        <v>821</v>
      </c>
      <c r="E21" s="180">
        <v>1260</v>
      </c>
      <c r="F21" s="177">
        <v>3501211</v>
      </c>
      <c r="G21" s="181" t="s">
        <v>838</v>
      </c>
      <c r="H21" s="182">
        <v>13</v>
      </c>
      <c r="I21" s="195" t="s">
        <v>823</v>
      </c>
    </row>
    <row r="22" spans="2:9">
      <c r="B22" s="177">
        <v>3500887</v>
      </c>
      <c r="C22" s="178" t="s">
        <v>839</v>
      </c>
      <c r="D22" s="179" t="s">
        <v>821</v>
      </c>
      <c r="E22" s="180">
        <v>1260</v>
      </c>
      <c r="F22" s="177">
        <v>3501211</v>
      </c>
      <c r="G22" s="181" t="s">
        <v>838</v>
      </c>
      <c r="H22" s="182">
        <v>13</v>
      </c>
      <c r="I22" s="195" t="s">
        <v>823</v>
      </c>
    </row>
    <row r="23" spans="2:9">
      <c r="B23" s="183">
        <v>3501225</v>
      </c>
      <c r="C23" s="184" t="s">
        <v>840</v>
      </c>
      <c r="D23" s="179" t="s">
        <v>821</v>
      </c>
      <c r="E23" s="185"/>
      <c r="F23" s="183">
        <v>3501224</v>
      </c>
      <c r="G23" s="186" t="s">
        <v>841</v>
      </c>
      <c r="H23" s="187">
        <v>38</v>
      </c>
      <c r="I23" s="196" t="s">
        <v>823</v>
      </c>
    </row>
    <row r="24" spans="2:9">
      <c r="B24" s="183">
        <v>3501226</v>
      </c>
      <c r="C24" s="184" t="s">
        <v>840</v>
      </c>
      <c r="D24" s="179" t="s">
        <v>821</v>
      </c>
      <c r="E24" s="185"/>
      <c r="F24" s="183">
        <v>3501224</v>
      </c>
      <c r="G24" s="186" t="s">
        <v>841</v>
      </c>
      <c r="H24" s="187">
        <v>38</v>
      </c>
      <c r="I24" s="196" t="s">
        <v>823</v>
      </c>
    </row>
    <row r="33" spans="2:6">
      <c r="B33" s="538" t="s">
        <v>842</v>
      </c>
      <c r="C33" s="539"/>
      <c r="D33" s="539"/>
      <c r="E33" s="539"/>
      <c r="F33" s="540"/>
    </row>
    <row r="34" spans="2:6">
      <c r="B34" s="188" t="s">
        <v>4</v>
      </c>
      <c r="C34" s="189" t="s">
        <v>816</v>
      </c>
      <c r="D34" s="190" t="s">
        <v>817</v>
      </c>
      <c r="E34" s="189" t="s">
        <v>819</v>
      </c>
      <c r="F34" s="191" t="s">
        <v>843</v>
      </c>
    </row>
    <row r="35" spans="2:6">
      <c r="B35" s="177">
        <v>3500024</v>
      </c>
      <c r="C35" s="181" t="s">
        <v>844</v>
      </c>
      <c r="D35" s="179" t="s">
        <v>845</v>
      </c>
      <c r="E35" s="192">
        <v>20</v>
      </c>
      <c r="F35" s="193" t="s">
        <v>846</v>
      </c>
    </row>
    <row r="36" spans="2:6">
      <c r="B36" s="177">
        <v>3500025</v>
      </c>
      <c r="C36" s="181" t="s">
        <v>847</v>
      </c>
      <c r="D36" s="179" t="s">
        <v>354</v>
      </c>
      <c r="E36" s="192">
        <v>30</v>
      </c>
      <c r="F36" s="193" t="s">
        <v>846</v>
      </c>
    </row>
    <row r="37" spans="2:6">
      <c r="B37" s="177">
        <v>3500026</v>
      </c>
      <c r="C37" s="181" t="s">
        <v>848</v>
      </c>
      <c r="D37" s="179" t="s">
        <v>354</v>
      </c>
      <c r="E37" s="192">
        <v>50</v>
      </c>
      <c r="F37" s="193" t="s">
        <v>846</v>
      </c>
    </row>
    <row r="38" spans="2:6">
      <c r="B38" s="177">
        <v>3500493</v>
      </c>
      <c r="C38" s="181" t="s">
        <v>849</v>
      </c>
      <c r="D38" s="179" t="s">
        <v>354</v>
      </c>
      <c r="E38" s="192">
        <v>20</v>
      </c>
      <c r="F38" s="193" t="s">
        <v>846</v>
      </c>
    </row>
    <row r="39" spans="2:6">
      <c r="B39" s="177">
        <v>3500587</v>
      </c>
      <c r="C39" s="181" t="s">
        <v>850</v>
      </c>
      <c r="D39" s="179" t="s">
        <v>354</v>
      </c>
      <c r="E39" s="192">
        <v>30</v>
      </c>
      <c r="F39" s="193" t="s">
        <v>851</v>
      </c>
    </row>
    <row r="40" spans="2:6">
      <c r="B40" s="177">
        <v>3500163</v>
      </c>
      <c r="C40" s="181" t="s">
        <v>852</v>
      </c>
      <c r="D40" s="179" t="s">
        <v>6</v>
      </c>
      <c r="E40" s="192"/>
      <c r="F40" s="193"/>
    </row>
    <row r="41" spans="2:6">
      <c r="B41" s="177">
        <v>3500042</v>
      </c>
      <c r="C41" s="181" t="s">
        <v>853</v>
      </c>
      <c r="D41" s="179" t="s">
        <v>6</v>
      </c>
      <c r="E41" s="192"/>
      <c r="F41" s="193"/>
    </row>
    <row r="42" spans="2:6">
      <c r="B42" s="177">
        <v>3500163</v>
      </c>
      <c r="C42" s="181" t="s">
        <v>852</v>
      </c>
      <c r="D42" s="179" t="s">
        <v>6</v>
      </c>
      <c r="E42" s="192"/>
      <c r="F42" s="193"/>
    </row>
    <row r="43" spans="2:6">
      <c r="B43" s="177">
        <v>3500311</v>
      </c>
      <c r="C43" s="181" t="s">
        <v>854</v>
      </c>
      <c r="D43" s="179" t="s">
        <v>6</v>
      </c>
      <c r="E43" s="192"/>
      <c r="F43" s="193"/>
    </row>
  </sheetData>
  <mergeCells count="4">
    <mergeCell ref="B1:I1"/>
    <mergeCell ref="B3:D3"/>
    <mergeCell ref="F3:I3"/>
    <mergeCell ref="B33:F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1">
    <tabColor rgb="FFFFFF00"/>
  </sheetPr>
  <dimension ref="B1:N10000"/>
  <sheetViews>
    <sheetView showGridLines="0" zoomScale="80" zoomScaleNormal="80" workbookViewId="0">
      <pane ySplit="16" topLeftCell="A17" activePane="bottomLeft" state="frozen"/>
      <selection pane="bottomLeft" activeCell="A3" sqref="A3"/>
    </sheetView>
  </sheetViews>
  <sheetFormatPr baseColWidth="10" defaultColWidth="11.42578125" defaultRowHeight="15"/>
  <cols>
    <col min="1" max="1" width="1" customWidth="1"/>
    <col min="2" max="2" width="18.28515625" customWidth="1"/>
    <col min="3" max="7" width="14.5703125" customWidth="1"/>
    <col min="8" max="8" width="13.28515625" customWidth="1"/>
    <col min="9" max="9" width="19.140625" customWidth="1"/>
    <col min="10" max="10" width="12" customWidth="1"/>
    <col min="11" max="11" width="11.42578125" customWidth="1"/>
    <col min="12" max="12" width="18" customWidth="1"/>
    <col min="13" max="14" width="11.28515625" customWidth="1"/>
    <col min="15" max="15" width="10.7109375" customWidth="1"/>
    <col min="16" max="25" width="11.42578125" customWidth="1"/>
    <col min="27" max="27" width="12" customWidth="1"/>
    <col min="28" max="28" width="5.140625" customWidth="1"/>
    <col min="29" max="78" width="6.42578125" customWidth="1"/>
  </cols>
  <sheetData>
    <row r="1" spans="2:14" ht="27" customHeight="1">
      <c r="B1" s="544" t="s">
        <v>855</v>
      </c>
      <c r="C1" s="545"/>
      <c r="D1" s="545"/>
      <c r="E1" s="545"/>
      <c r="F1" s="545"/>
      <c r="G1" s="546"/>
      <c r="H1" s="133"/>
      <c r="I1" s="159"/>
      <c r="J1" s="160"/>
      <c r="K1" s="161" t="s">
        <v>856</v>
      </c>
      <c r="L1" s="547" t="str">
        <f>IFERROR(Conteos!$A$2,"")</f>
        <v>Tocancipa</v>
      </c>
      <c r="M1" s="548"/>
      <c r="N1" s="549"/>
    </row>
    <row r="2" spans="2:14" ht="21" customHeight="1">
      <c r="B2" s="550" t="s">
        <v>857</v>
      </c>
      <c r="C2" s="551"/>
      <c r="D2" s="551"/>
      <c r="E2" s="551"/>
      <c r="F2" s="551"/>
      <c r="G2" s="552"/>
      <c r="H2" s="134"/>
      <c r="I2" s="1"/>
      <c r="J2" s="1"/>
      <c r="K2" s="1"/>
      <c r="L2" s="1"/>
      <c r="M2" s="1"/>
      <c r="N2" s="1"/>
    </row>
    <row r="3" spans="2:14" ht="6.75" customHeight="1">
      <c r="B3" s="553"/>
      <c r="C3" s="553"/>
      <c r="D3" s="553"/>
      <c r="E3" s="135"/>
      <c r="F3" s="135"/>
      <c r="G3" s="136"/>
      <c r="H3" s="136"/>
      <c r="I3" s="136"/>
      <c r="J3" s="136"/>
      <c r="K3" s="162"/>
      <c r="L3" s="136"/>
      <c r="M3" s="136"/>
      <c r="N3" s="136"/>
    </row>
    <row r="4" spans="2:14" ht="21" customHeight="1">
      <c r="B4" s="137" t="s">
        <v>858</v>
      </c>
      <c r="C4" s="554">
        <v>46184</v>
      </c>
      <c r="D4" s="554"/>
      <c r="E4" s="554"/>
      <c r="F4" s="137" t="s">
        <v>859</v>
      </c>
      <c r="G4" s="138">
        <v>46184.24934988426</v>
      </c>
      <c r="H4" s="139"/>
      <c r="I4" s="163"/>
      <c r="J4" s="163"/>
      <c r="K4" s="163"/>
      <c r="L4" s="163"/>
      <c r="M4" s="163"/>
      <c r="N4" s="163"/>
    </row>
    <row r="5" spans="2:14" ht="8.2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ht="22.5" customHeight="1">
      <c r="B6" s="140" t="s">
        <v>14</v>
      </c>
      <c r="C6" s="140" t="s">
        <v>808</v>
      </c>
      <c r="D6" s="140" t="s">
        <v>809</v>
      </c>
      <c r="E6" s="140" t="s">
        <v>810</v>
      </c>
      <c r="F6" s="140" t="s">
        <v>811</v>
      </c>
      <c r="G6" s="140" t="s">
        <v>860</v>
      </c>
      <c r="H6" s="541" t="s">
        <v>861</v>
      </c>
      <c r="I6" s="542"/>
      <c r="J6" s="542"/>
      <c r="K6" s="542"/>
      <c r="L6" s="542"/>
      <c r="M6" s="1"/>
      <c r="N6" s="1"/>
    </row>
    <row r="7" spans="2:14" ht="15.75" customHeight="1">
      <c r="B7" s="141" t="s">
        <v>395</v>
      </c>
      <c r="C7" s="142">
        <f ca="1">IFERROR(SUMIF(Conteos!$I$26:$I$725,IF!$B7,Conteos!$D$26:$D$725),0)</f>
        <v>66</v>
      </c>
      <c r="D7" s="142">
        <f ca="1">IFERROR(SUMIF(Conteos!$I$26:$I$725,IF!$B7,Conteos!$P$26:$P$725),0)</f>
        <v>102960</v>
      </c>
      <c r="E7" s="142">
        <f ca="1">IFERROR(SUMIF(Conteos!$I$26:$I$725,IF!$B7,Conteos!$O$26:$O$725),0)</f>
        <v>17160</v>
      </c>
      <c r="F7" s="143">
        <f ca="1">IFERROR(SUMIF(Conteos!$I$26:$I$725,IF!$B7,Conteos!$Q$26:$Q$725),0)</f>
        <v>339.76799999999997</v>
      </c>
      <c r="G7" s="144">
        <f ca="1">IFERROR(F7/$F$14,0)</f>
        <v>2.0841083981007185E-3</v>
      </c>
      <c r="H7" s="145"/>
      <c r="I7" s="1"/>
      <c r="J7" s="1"/>
      <c r="K7" s="1"/>
      <c r="L7" s="1"/>
      <c r="M7" s="1"/>
      <c r="N7" s="1"/>
    </row>
    <row r="8" spans="2:14" ht="15.75" customHeight="1">
      <c r="B8" s="146" t="s">
        <v>862</v>
      </c>
      <c r="C8" s="147">
        <f ca="1">IFERROR(SUMIF(Conteos!$I$26:$I$725,IF!$B8,Conteos!$D$26:$D$725),0)</f>
        <v>0</v>
      </c>
      <c r="D8" s="147">
        <f ca="1">IFERROR(SUMIF(Conteos!$I$26:$I$725,IF!$B8,Conteos!$P$26:$P$725),0)</f>
        <v>0</v>
      </c>
      <c r="E8" s="147">
        <f ca="1">IFERROR(SUMIF(Conteos!$I$26:$I$725,IF!$B8,Conteos!$O$26:$O$725),0)</f>
        <v>0</v>
      </c>
      <c r="F8" s="148">
        <f ca="1">IFERROR(SUMIF(Conteos!$I$26:$I$725,IF!$B8,Conteos!$Q$26:$Q$725),0)</f>
        <v>0</v>
      </c>
      <c r="G8" s="149">
        <f t="shared" ref="G8:G14" ca="1" si="0">IFERROR(F8/$F$14,0)</f>
        <v>0</v>
      </c>
      <c r="H8" s="145"/>
      <c r="I8" s="1"/>
      <c r="J8" s="1"/>
      <c r="K8" s="1"/>
      <c r="L8" s="1"/>
      <c r="M8" s="1"/>
      <c r="N8" s="1"/>
    </row>
    <row r="9" spans="2:14" ht="15.75" customHeight="1">
      <c r="B9" s="146" t="s">
        <v>211</v>
      </c>
      <c r="C9" s="147">
        <f ca="1">IFERROR(SUMIF(Conteos!$I$26:$I$725,IF!$B9,Conteos!$D$26:$D$725),0)</f>
        <v>2</v>
      </c>
      <c r="D9" s="147">
        <f ca="1">IFERROR(SUMIF(Conteos!$I$26:$I$725,IF!$B9,Conteos!$P$26:$P$725),0)</f>
        <v>2880</v>
      </c>
      <c r="E9" s="147">
        <f ca="1">IFERROR(SUMIF(Conteos!$I$26:$I$725,IF!$B9,Conteos!$O$26:$O$725),0)</f>
        <v>720</v>
      </c>
      <c r="F9" s="148">
        <f ca="1">IFERROR(SUMIF(Conteos!$I$26:$I$725,IF!$B9,Conteos!$Q$26:$Q$725),0)</f>
        <v>9.5039999999999996</v>
      </c>
      <c r="G9" s="149">
        <f t="shared" ca="1" si="0"/>
        <v>5.8296738408411705E-5</v>
      </c>
      <c r="H9" s="145"/>
      <c r="I9" s="1"/>
      <c r="J9" s="1"/>
      <c r="K9" s="1"/>
      <c r="L9" s="1"/>
      <c r="M9" s="1"/>
      <c r="N9" s="1"/>
    </row>
    <row r="10" spans="2:14" ht="15.75" customHeight="1">
      <c r="B10" s="146" t="s">
        <v>215</v>
      </c>
      <c r="C10" s="147">
        <f ca="1">IFERROR(SUMIF(Conteos!$I$26:$I$725,IF!$B10,Conteos!$D$26:$D$725),0)</f>
        <v>446</v>
      </c>
      <c r="D10" s="147">
        <f ca="1">IFERROR(SUMIF(Conteos!$I$26:$I$725,IF!$B10,Conteos!$P$26:$P$725),0)</f>
        <v>579119</v>
      </c>
      <c r="E10" s="147">
        <f ca="1">IFERROR(SUMIF(Conteos!$I$26:$I$725,IF!$B10,Conteos!$O$26:$O$725),0)</f>
        <v>75846</v>
      </c>
      <c r="F10" s="148">
        <f ca="1">IFERROR(SUMIF(Conteos!$I$26:$I$725,IF!$B10,Conteos!$Q$26:$Q$725),0)</f>
        <v>2287.0833000000007</v>
      </c>
      <c r="G10" s="149">
        <f t="shared" ca="1" si="0"/>
        <v>1.4028777026341229E-2</v>
      </c>
      <c r="H10" s="145"/>
      <c r="I10" s="1"/>
      <c r="J10" s="1"/>
      <c r="K10" s="1"/>
      <c r="L10" s="1"/>
      <c r="M10" s="1"/>
      <c r="N10" s="1"/>
    </row>
    <row r="11" spans="2:14" ht="15.75" customHeight="1">
      <c r="B11" s="146" t="s">
        <v>312</v>
      </c>
      <c r="C11" s="147">
        <f ca="1">IFERROR(SUMIF(Conteos!$I$26:$I$725,IF!$B11,Conteos!$D$26:$D$725),0)</f>
        <v>1831</v>
      </c>
      <c r="D11" s="147">
        <f ca="1">IFERROR(SUMIF(Conteos!$I$26:$I$725,IF!$B11,Conteos!$P$26:$P$725),0)</f>
        <v>5596266</v>
      </c>
      <c r="E11" s="147">
        <f ca="1">IFERROR(SUMIF(Conteos!$I$26:$I$725,IF!$B11,Conteos!$O$26:$O$725),0)</f>
        <v>453725</v>
      </c>
      <c r="F11" s="148">
        <f ca="1">IFERROR(SUMIF(Conteos!$I$26:$I$725,IF!$B11,Conteos!$Q$26:$Q$725),0)</f>
        <v>14478.962399999997</v>
      </c>
      <c r="G11" s="149">
        <f t="shared" ca="1" si="0"/>
        <v>8.8812740262839737E-2</v>
      </c>
      <c r="H11" s="145"/>
      <c r="I11" s="1"/>
      <c r="J11" s="1"/>
      <c r="K11" s="1"/>
      <c r="L11" s="1"/>
      <c r="M11" s="1"/>
      <c r="N11" s="1"/>
    </row>
    <row r="12" spans="2:14" ht="15.75" customHeight="1">
      <c r="B12" s="146" t="s">
        <v>171</v>
      </c>
      <c r="C12" s="147">
        <f ca="1">IFERROR(SUMIF(Conteos!$I$26:$I$725,IF!$B12,Conteos!$D$26:$D$725),0)</f>
        <v>720</v>
      </c>
      <c r="D12" s="147">
        <f ca="1">IFERROR(SUMIF(Conteos!$I$26:$I$725,IF!$B12,Conteos!$P$26:$P$725),0)</f>
        <v>747456</v>
      </c>
      <c r="E12" s="147">
        <f ca="1">IFERROR(SUMIF(Conteos!$I$26:$I$725,IF!$B12,Conteos!$O$26:$O$725),0)</f>
        <v>45088</v>
      </c>
      <c r="F12" s="148">
        <f ca="1">IFERROR(SUMIF(Conteos!$I$26:$I$725,IF!$B12,Conteos!$Q$26:$Q$725),0)</f>
        <v>5616.527039999999</v>
      </c>
      <c r="G12" s="149">
        <f t="shared" ca="1" si="0"/>
        <v>3.4451305515009564E-2</v>
      </c>
      <c r="H12" s="145"/>
      <c r="I12" s="1"/>
      <c r="J12" s="1"/>
      <c r="K12" s="1"/>
      <c r="L12" s="1"/>
      <c r="M12" s="1"/>
      <c r="N12" s="1"/>
    </row>
    <row r="13" spans="2:14" ht="15.75" customHeight="1">
      <c r="B13" s="146" t="s">
        <v>33</v>
      </c>
      <c r="C13" s="147">
        <f ca="1">IFERROR(SUMIF(Conteos!$I$26:$I$725,IF!$B13,Conteos!$D$26:$D$725),0)</f>
        <v>25672</v>
      </c>
      <c r="D13" s="147">
        <f ca="1">IFERROR(SUMIF(Conteos!$I$26:$I$725,IF!$B13,Conteos!$P$26:$P$725),0)</f>
        <v>47163930</v>
      </c>
      <c r="E13" s="147">
        <f ca="1">IFERROR(SUMIF(Conteos!$I$26:$I$725,IF!$B13,Conteos!$O$26:$O$725),0)</f>
        <v>5164141</v>
      </c>
      <c r="F13" s="148">
        <f ca="1">IFERROR(SUMIF(Conteos!$I$26:$I$725,IF!$B13,Conteos!$Q$26:$Q$725),0)</f>
        <v>140296.14378000022</v>
      </c>
      <c r="G13" s="149">
        <f t="shared" ca="1" si="0"/>
        <v>0.86056477205930038</v>
      </c>
      <c r="H13" s="145"/>
      <c r="I13" s="1"/>
      <c r="J13" s="1"/>
      <c r="K13" s="1"/>
      <c r="L13" s="1"/>
      <c r="M13" s="1"/>
      <c r="N13" s="1"/>
    </row>
    <row r="14" spans="2:14" ht="17.25" customHeight="1">
      <c r="B14" s="150" t="s">
        <v>863</v>
      </c>
      <c r="C14" s="151">
        <f ca="1">SUM(C7:C13)</f>
        <v>28737</v>
      </c>
      <c r="D14" s="151">
        <f ca="1">SUM(D7:D13)</f>
        <v>54192611</v>
      </c>
      <c r="E14" s="151">
        <f ca="1">SUM(E7:E13)</f>
        <v>5756680</v>
      </c>
      <c r="F14" s="152">
        <f ca="1">SUM(F7:F13)</f>
        <v>163027.98852000022</v>
      </c>
      <c r="G14" s="153">
        <f t="shared" ca="1" si="0"/>
        <v>1</v>
      </c>
      <c r="H14" s="145"/>
      <c r="I14" s="1"/>
      <c r="J14" s="1"/>
      <c r="K14" s="1"/>
      <c r="L14" s="1"/>
      <c r="M14" s="1"/>
      <c r="N14" s="1"/>
    </row>
    <row r="15" spans="2:14" ht="6" customHeight="1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2:14" ht="30" customHeight="1">
      <c r="B16" s="154" t="s">
        <v>3</v>
      </c>
      <c r="C16" s="154" t="s">
        <v>20</v>
      </c>
      <c r="D16" s="543" t="s">
        <v>5</v>
      </c>
      <c r="E16" s="543"/>
      <c r="F16" s="154" t="s">
        <v>9</v>
      </c>
      <c r="G16" s="154" t="s">
        <v>10</v>
      </c>
      <c r="H16" s="154" t="s">
        <v>21</v>
      </c>
      <c r="I16" s="154" t="s">
        <v>11</v>
      </c>
      <c r="J16" s="164" t="s">
        <v>807</v>
      </c>
      <c r="K16" s="165" t="s">
        <v>808</v>
      </c>
      <c r="L16" s="165" t="s">
        <v>809</v>
      </c>
      <c r="M16" s="165" t="s">
        <v>810</v>
      </c>
      <c r="N16" s="166" t="s">
        <v>811</v>
      </c>
    </row>
    <row r="17" spans="2:14" ht="15.75" customHeight="1">
      <c r="B17" s="155" t="s">
        <v>420</v>
      </c>
      <c r="C17" s="156">
        <v>20050</v>
      </c>
      <c r="D17" s="157" t="s">
        <v>193</v>
      </c>
      <c r="E17" s="158"/>
      <c r="F17" s="111">
        <v>46176</v>
      </c>
      <c r="G17" s="105">
        <v>-8</v>
      </c>
      <c r="H17" s="155" t="s">
        <v>194</v>
      </c>
      <c r="I17" s="105" t="s">
        <v>395</v>
      </c>
      <c r="J17" s="167">
        <v>-2.1917808219178082E-2</v>
      </c>
      <c r="K17" s="168">
        <v>66</v>
      </c>
      <c r="L17" s="168">
        <v>102960</v>
      </c>
      <c r="M17" s="168">
        <v>17160</v>
      </c>
      <c r="N17" s="169">
        <v>339.76799999999997</v>
      </c>
    </row>
    <row r="18" spans="2:14" ht="15.75" customHeight="1">
      <c r="B18" s="155" t="s">
        <v>341</v>
      </c>
      <c r="C18" s="156">
        <v>21161</v>
      </c>
      <c r="D18" s="157" t="s">
        <v>246</v>
      </c>
      <c r="E18" s="158"/>
      <c r="F18" s="111">
        <v>46212</v>
      </c>
      <c r="G18" s="105">
        <v>28</v>
      </c>
      <c r="H18" s="155" t="s">
        <v>247</v>
      </c>
      <c r="I18" s="105" t="s">
        <v>211</v>
      </c>
      <c r="J18" s="167">
        <v>0.31111111111111112</v>
      </c>
      <c r="K18" s="168">
        <v>2</v>
      </c>
      <c r="L18" s="168">
        <v>2880</v>
      </c>
      <c r="M18" s="168">
        <v>720</v>
      </c>
      <c r="N18" s="169">
        <v>9.5039999999999996</v>
      </c>
    </row>
    <row r="19" spans="2:14" ht="15.75" customHeight="1">
      <c r="B19" s="155" t="s">
        <v>560</v>
      </c>
      <c r="C19" s="156">
        <v>9508</v>
      </c>
      <c r="D19" s="157" t="s">
        <v>704</v>
      </c>
      <c r="E19" s="158"/>
      <c r="F19" s="111">
        <v>46214</v>
      </c>
      <c r="G19" s="105">
        <v>30</v>
      </c>
      <c r="H19" s="155" t="s">
        <v>194</v>
      </c>
      <c r="I19" s="105" t="s">
        <v>215</v>
      </c>
      <c r="J19" s="167">
        <v>8.2191780821917804E-2</v>
      </c>
      <c r="K19" s="168">
        <v>117</v>
      </c>
      <c r="L19" s="168">
        <v>269568</v>
      </c>
      <c r="M19" s="168">
        <v>44928</v>
      </c>
      <c r="N19" s="169">
        <v>566.09280000000001</v>
      </c>
    </row>
    <row r="20" spans="2:14" ht="15.75" customHeight="1">
      <c r="B20" s="155" t="s">
        <v>61</v>
      </c>
      <c r="C20" s="156">
        <v>22284</v>
      </c>
      <c r="D20" s="157" t="s">
        <v>380</v>
      </c>
      <c r="E20" s="158"/>
      <c r="F20" s="111">
        <v>46215</v>
      </c>
      <c r="G20" s="105">
        <v>31</v>
      </c>
      <c r="H20" s="155" t="s">
        <v>354</v>
      </c>
      <c r="I20" s="105" t="s">
        <v>215</v>
      </c>
      <c r="J20" s="167">
        <v>0.51666666666666672</v>
      </c>
      <c r="K20" s="168"/>
      <c r="L20" s="168">
        <v>10</v>
      </c>
      <c r="M20" s="168">
        <v>10</v>
      </c>
      <c r="N20" s="169">
        <v>3.0000000000000001E-3</v>
      </c>
    </row>
    <row r="21" spans="2:14" ht="15.75" customHeight="1">
      <c r="B21" s="155" t="s">
        <v>678</v>
      </c>
      <c r="C21" s="156">
        <v>3787</v>
      </c>
      <c r="D21" s="157" t="s">
        <v>583</v>
      </c>
      <c r="E21" s="158"/>
      <c r="F21" s="111">
        <v>46221</v>
      </c>
      <c r="G21" s="105">
        <v>37</v>
      </c>
      <c r="H21" s="155" t="s">
        <v>194</v>
      </c>
      <c r="I21" s="105" t="s">
        <v>215</v>
      </c>
      <c r="J21" s="167">
        <v>0.20555555555555555</v>
      </c>
      <c r="K21" s="168">
        <v>3</v>
      </c>
      <c r="L21" s="168">
        <v>4680</v>
      </c>
      <c r="M21" s="168">
        <v>780</v>
      </c>
      <c r="N21" s="169">
        <v>15.444000000000001</v>
      </c>
    </row>
    <row r="22" spans="2:14" ht="15.75" customHeight="1">
      <c r="B22" s="155" t="s">
        <v>61</v>
      </c>
      <c r="C22" s="156">
        <v>22202</v>
      </c>
      <c r="D22" s="157" t="s">
        <v>353</v>
      </c>
      <c r="E22" s="158"/>
      <c r="F22" s="111">
        <v>46222</v>
      </c>
      <c r="G22" s="105">
        <v>38</v>
      </c>
      <c r="H22" s="155" t="s">
        <v>354</v>
      </c>
      <c r="I22" s="105" t="s">
        <v>215</v>
      </c>
      <c r="J22" s="167">
        <v>1.2666666666666666</v>
      </c>
      <c r="K22" s="168"/>
      <c r="L22" s="168">
        <v>5</v>
      </c>
      <c r="M22" s="168">
        <v>5</v>
      </c>
      <c r="N22" s="169">
        <v>1.5E-3</v>
      </c>
    </row>
    <row r="23" spans="2:14" ht="15.75" customHeight="1">
      <c r="B23" s="155" t="s">
        <v>61</v>
      </c>
      <c r="C23" s="156">
        <v>22284</v>
      </c>
      <c r="D23" s="157" t="s">
        <v>380</v>
      </c>
      <c r="E23" s="158"/>
      <c r="F23" s="111">
        <v>46224</v>
      </c>
      <c r="G23" s="105">
        <v>40</v>
      </c>
      <c r="H23" s="155" t="s">
        <v>354</v>
      </c>
      <c r="I23" s="105" t="s">
        <v>215</v>
      </c>
      <c r="J23" s="167">
        <v>1.3333333333333333</v>
      </c>
      <c r="K23" s="168">
        <v>1</v>
      </c>
      <c r="L23" s="168">
        <v>30</v>
      </c>
      <c r="M23" s="168">
        <v>30</v>
      </c>
      <c r="N23" s="169">
        <v>8.9999999999999993E-3</v>
      </c>
    </row>
    <row r="24" spans="2:14" ht="15.75" customHeight="1">
      <c r="B24" s="155" t="s">
        <v>2687</v>
      </c>
      <c r="C24" s="156">
        <v>9150</v>
      </c>
      <c r="D24" s="157" t="s">
        <v>1821</v>
      </c>
      <c r="E24" s="158"/>
      <c r="F24" s="111">
        <v>46225</v>
      </c>
      <c r="G24" s="105">
        <v>41</v>
      </c>
      <c r="H24" s="155" t="s">
        <v>46</v>
      </c>
      <c r="I24" s="105" t="s">
        <v>215</v>
      </c>
      <c r="J24" s="167">
        <v>0.22777777777777777</v>
      </c>
      <c r="K24" s="168">
        <v>8</v>
      </c>
      <c r="L24" s="168">
        <v>13680</v>
      </c>
      <c r="M24" s="168">
        <v>360</v>
      </c>
      <c r="N24" s="169">
        <v>34.200000000000003</v>
      </c>
    </row>
    <row r="25" spans="2:14" ht="15.75" customHeight="1">
      <c r="B25" s="155" t="s">
        <v>61</v>
      </c>
      <c r="C25" s="156">
        <v>5255</v>
      </c>
      <c r="D25" s="157" t="s">
        <v>623</v>
      </c>
      <c r="E25" s="158"/>
      <c r="F25" s="111">
        <v>46226</v>
      </c>
      <c r="G25" s="105">
        <v>42</v>
      </c>
      <c r="H25" s="155" t="s">
        <v>42</v>
      </c>
      <c r="I25" s="105" t="s">
        <v>215</v>
      </c>
      <c r="J25" s="167">
        <v>0.46666666666666667</v>
      </c>
      <c r="K25" s="168">
        <v>15</v>
      </c>
      <c r="L25" s="168">
        <v>43200</v>
      </c>
      <c r="M25" s="168">
        <v>7200</v>
      </c>
      <c r="N25" s="169">
        <v>142.56</v>
      </c>
    </row>
    <row r="26" spans="2:14" ht="15.75" customHeight="1">
      <c r="B26" s="155" t="s">
        <v>61</v>
      </c>
      <c r="C26" s="156">
        <v>31</v>
      </c>
      <c r="D26" s="157" t="s">
        <v>495</v>
      </c>
      <c r="E26" s="158"/>
      <c r="F26" s="111">
        <v>46229</v>
      </c>
      <c r="G26" s="105">
        <v>45</v>
      </c>
      <c r="H26" s="155" t="s">
        <v>354</v>
      </c>
      <c r="I26" s="105" t="s">
        <v>215</v>
      </c>
      <c r="J26" s="167">
        <v>0.75</v>
      </c>
      <c r="K26" s="168"/>
      <c r="L26" s="168">
        <v>2</v>
      </c>
      <c r="M26" s="168">
        <v>2</v>
      </c>
      <c r="N26" s="169">
        <v>5.9999999999999995E-4</v>
      </c>
    </row>
    <row r="27" spans="2:14" ht="15.75" customHeight="1">
      <c r="B27" s="155" t="s">
        <v>2687</v>
      </c>
      <c r="C27" s="156">
        <v>9150</v>
      </c>
      <c r="D27" s="157" t="s">
        <v>1821</v>
      </c>
      <c r="E27" s="158"/>
      <c r="F27" s="111">
        <v>46232</v>
      </c>
      <c r="G27" s="105">
        <v>48</v>
      </c>
      <c r="H27" s="155" t="s">
        <v>46</v>
      </c>
      <c r="I27" s="105" t="s">
        <v>215</v>
      </c>
      <c r="J27" s="167">
        <v>0.26666666666666666</v>
      </c>
      <c r="K27" s="168">
        <v>2</v>
      </c>
      <c r="L27" s="168">
        <v>3420</v>
      </c>
      <c r="M27" s="168">
        <v>90</v>
      </c>
      <c r="N27" s="169">
        <v>8.5500000000000007</v>
      </c>
    </row>
    <row r="28" spans="2:14" ht="15.75" customHeight="1">
      <c r="B28" s="155" t="s">
        <v>2544</v>
      </c>
      <c r="C28" s="156">
        <v>12026</v>
      </c>
      <c r="D28" s="157" t="s">
        <v>32</v>
      </c>
      <c r="E28" s="158"/>
      <c r="F28" s="111">
        <v>46241</v>
      </c>
      <c r="G28" s="105">
        <v>57</v>
      </c>
      <c r="H28" s="155" t="s">
        <v>36</v>
      </c>
      <c r="I28" s="105" t="s">
        <v>215</v>
      </c>
      <c r="J28" s="167">
        <v>0.31666666666666665</v>
      </c>
      <c r="K28" s="168">
        <v>21</v>
      </c>
      <c r="L28" s="168">
        <v>30240</v>
      </c>
      <c r="M28" s="168">
        <v>2520</v>
      </c>
      <c r="N28" s="169">
        <v>181.44</v>
      </c>
    </row>
    <row r="29" spans="2:14" ht="15.75" customHeight="1">
      <c r="B29" s="155" t="s">
        <v>641</v>
      </c>
      <c r="C29" s="156">
        <v>31</v>
      </c>
      <c r="D29" s="157" t="s">
        <v>495</v>
      </c>
      <c r="E29" s="158"/>
      <c r="F29" s="111">
        <v>46242</v>
      </c>
      <c r="G29" s="105">
        <v>58</v>
      </c>
      <c r="H29" s="155" t="s">
        <v>354</v>
      </c>
      <c r="I29" s="105" t="s">
        <v>215</v>
      </c>
      <c r="J29" s="167">
        <v>0.96666666666666667</v>
      </c>
      <c r="K29" s="168">
        <v>52</v>
      </c>
      <c r="L29" s="168">
        <v>468</v>
      </c>
      <c r="M29" s="168">
        <v>468</v>
      </c>
      <c r="N29" s="169">
        <v>0.1404</v>
      </c>
    </row>
    <row r="30" spans="2:14" ht="15.75" customHeight="1">
      <c r="B30" s="155" t="s">
        <v>2513</v>
      </c>
      <c r="C30" s="156">
        <v>12026</v>
      </c>
      <c r="D30" s="157" t="s">
        <v>32</v>
      </c>
      <c r="E30" s="158"/>
      <c r="F30" s="111">
        <v>46242</v>
      </c>
      <c r="G30" s="105">
        <v>58</v>
      </c>
      <c r="H30" s="155" t="s">
        <v>36</v>
      </c>
      <c r="I30" s="105" t="s">
        <v>215</v>
      </c>
      <c r="J30" s="167">
        <v>0.32222222222222224</v>
      </c>
      <c r="K30" s="168">
        <v>21</v>
      </c>
      <c r="L30" s="168">
        <v>31656</v>
      </c>
      <c r="M30" s="168">
        <v>2638</v>
      </c>
      <c r="N30" s="169">
        <v>189.93600000000001</v>
      </c>
    </row>
    <row r="31" spans="2:14" ht="15.75" customHeight="1">
      <c r="B31" s="155" t="s">
        <v>2514</v>
      </c>
      <c r="C31" s="156">
        <v>12026</v>
      </c>
      <c r="D31" s="157" t="s">
        <v>32</v>
      </c>
      <c r="E31" s="158"/>
      <c r="F31" s="111">
        <v>46242</v>
      </c>
      <c r="G31" s="105">
        <v>58</v>
      </c>
      <c r="H31" s="155" t="s">
        <v>36</v>
      </c>
      <c r="I31" s="105" t="s">
        <v>215</v>
      </c>
      <c r="J31" s="167">
        <v>0.32222222222222224</v>
      </c>
      <c r="K31" s="168">
        <v>22</v>
      </c>
      <c r="L31" s="168">
        <v>31680</v>
      </c>
      <c r="M31" s="168">
        <v>2640</v>
      </c>
      <c r="N31" s="169">
        <v>190.08</v>
      </c>
    </row>
    <row r="32" spans="2:14" ht="15.75" customHeight="1">
      <c r="B32" s="155" t="s">
        <v>2533</v>
      </c>
      <c r="C32" s="156">
        <v>12026</v>
      </c>
      <c r="D32" s="157" t="s">
        <v>32</v>
      </c>
      <c r="E32" s="158"/>
      <c r="F32" s="111">
        <v>46242</v>
      </c>
      <c r="G32" s="105">
        <v>58</v>
      </c>
      <c r="H32" s="155" t="s">
        <v>36</v>
      </c>
      <c r="I32" s="105" t="s">
        <v>215</v>
      </c>
      <c r="J32" s="167">
        <v>0.32222222222222224</v>
      </c>
      <c r="K32" s="168">
        <v>22</v>
      </c>
      <c r="L32" s="168">
        <v>33096</v>
      </c>
      <c r="M32" s="168">
        <v>2758</v>
      </c>
      <c r="N32" s="169">
        <v>198.57599999999999</v>
      </c>
    </row>
    <row r="33" spans="2:14" ht="15.75" customHeight="1">
      <c r="B33" s="155" t="s">
        <v>2535</v>
      </c>
      <c r="C33" s="156">
        <v>12026</v>
      </c>
      <c r="D33" s="157" t="s">
        <v>32</v>
      </c>
      <c r="E33" s="158"/>
      <c r="F33" s="111">
        <v>46242</v>
      </c>
      <c r="G33" s="105">
        <v>58</v>
      </c>
      <c r="H33" s="155" t="s">
        <v>36</v>
      </c>
      <c r="I33" s="105" t="s">
        <v>215</v>
      </c>
      <c r="J33" s="167">
        <v>0.32222222222222224</v>
      </c>
      <c r="K33" s="168">
        <v>20</v>
      </c>
      <c r="L33" s="168">
        <v>30084</v>
      </c>
      <c r="M33" s="168">
        <v>2507</v>
      </c>
      <c r="N33" s="169">
        <v>180.50399999999999</v>
      </c>
    </row>
    <row r="34" spans="2:14" ht="15.75" customHeight="1">
      <c r="B34" s="155" t="s">
        <v>2538</v>
      </c>
      <c r="C34" s="156">
        <v>12026</v>
      </c>
      <c r="D34" s="157" t="s">
        <v>32</v>
      </c>
      <c r="E34" s="158"/>
      <c r="F34" s="111">
        <v>46242</v>
      </c>
      <c r="G34" s="105">
        <v>58</v>
      </c>
      <c r="H34" s="155" t="s">
        <v>36</v>
      </c>
      <c r="I34" s="105" t="s">
        <v>215</v>
      </c>
      <c r="J34" s="167">
        <v>0.32222222222222224</v>
      </c>
      <c r="K34" s="168">
        <v>24</v>
      </c>
      <c r="L34" s="168">
        <v>34560</v>
      </c>
      <c r="M34" s="168">
        <v>2880</v>
      </c>
      <c r="N34" s="169">
        <v>207.36</v>
      </c>
    </row>
    <row r="35" spans="2:14" ht="15.75" customHeight="1">
      <c r="B35" s="155" t="s">
        <v>2539</v>
      </c>
      <c r="C35" s="156">
        <v>12026</v>
      </c>
      <c r="D35" s="157" t="s">
        <v>32</v>
      </c>
      <c r="E35" s="158"/>
      <c r="F35" s="111">
        <v>46242</v>
      </c>
      <c r="G35" s="105">
        <v>58</v>
      </c>
      <c r="H35" s="155" t="s">
        <v>36</v>
      </c>
      <c r="I35" s="105" t="s">
        <v>215</v>
      </c>
      <c r="J35" s="167">
        <v>0.32222222222222224</v>
      </c>
      <c r="K35" s="168">
        <v>24</v>
      </c>
      <c r="L35" s="168">
        <v>34560</v>
      </c>
      <c r="M35" s="168">
        <v>2880</v>
      </c>
      <c r="N35" s="169">
        <v>207.36</v>
      </c>
    </row>
    <row r="36" spans="2:14" ht="15.75" customHeight="1">
      <c r="B36" s="155" t="s">
        <v>2541</v>
      </c>
      <c r="C36" s="156">
        <v>12026</v>
      </c>
      <c r="D36" s="157" t="s">
        <v>32</v>
      </c>
      <c r="E36" s="158"/>
      <c r="F36" s="111">
        <v>46242</v>
      </c>
      <c r="G36" s="105">
        <v>58</v>
      </c>
      <c r="H36" s="155" t="s">
        <v>36</v>
      </c>
      <c r="I36" s="105" t="s">
        <v>215</v>
      </c>
      <c r="J36" s="167">
        <v>0.32222222222222224</v>
      </c>
      <c r="K36" s="168">
        <v>24</v>
      </c>
      <c r="L36" s="168">
        <v>34560</v>
      </c>
      <c r="M36" s="168">
        <v>2880</v>
      </c>
      <c r="N36" s="169">
        <v>207.36</v>
      </c>
    </row>
    <row r="37" spans="2:14" ht="15.75" customHeight="1">
      <c r="B37" s="155" t="s">
        <v>631</v>
      </c>
      <c r="C37" s="156">
        <v>31</v>
      </c>
      <c r="D37" s="157" t="s">
        <v>495</v>
      </c>
      <c r="E37" s="158"/>
      <c r="F37" s="111">
        <v>46243</v>
      </c>
      <c r="G37" s="105">
        <v>59</v>
      </c>
      <c r="H37" s="155" t="s">
        <v>354</v>
      </c>
      <c r="I37" s="105" t="s">
        <v>215</v>
      </c>
      <c r="J37" s="167">
        <v>0.98333333333333328</v>
      </c>
      <c r="K37" s="168">
        <v>28</v>
      </c>
      <c r="L37" s="168">
        <v>252</v>
      </c>
      <c r="M37" s="168">
        <v>252</v>
      </c>
      <c r="N37" s="169">
        <v>7.5600000000000001E-2</v>
      </c>
    </row>
    <row r="38" spans="2:14" ht="15.75" customHeight="1">
      <c r="B38" s="155" t="s">
        <v>641</v>
      </c>
      <c r="C38" s="156">
        <v>31</v>
      </c>
      <c r="D38" s="157" t="s">
        <v>495</v>
      </c>
      <c r="E38" s="158"/>
      <c r="F38" s="111">
        <v>46243</v>
      </c>
      <c r="G38" s="105">
        <v>59</v>
      </c>
      <c r="H38" s="155" t="s">
        <v>354</v>
      </c>
      <c r="I38" s="105" t="s">
        <v>215</v>
      </c>
      <c r="J38" s="167">
        <v>0.98333333333333328</v>
      </c>
      <c r="K38" s="168">
        <v>52</v>
      </c>
      <c r="L38" s="168">
        <v>468</v>
      </c>
      <c r="M38" s="168">
        <v>468</v>
      </c>
      <c r="N38" s="169">
        <v>0.1404</v>
      </c>
    </row>
    <row r="39" spans="2:14" ht="15.75" customHeight="1">
      <c r="B39" s="155" t="s">
        <v>2724</v>
      </c>
      <c r="C39" s="156">
        <v>16466</v>
      </c>
      <c r="D39" s="157" t="s">
        <v>170</v>
      </c>
      <c r="E39" s="158"/>
      <c r="F39" s="111">
        <v>46250</v>
      </c>
      <c r="G39" s="105">
        <v>66</v>
      </c>
      <c r="H39" s="155" t="s">
        <v>42</v>
      </c>
      <c r="I39" s="105" t="s">
        <v>312</v>
      </c>
      <c r="J39" s="167">
        <v>0.36666666666666664</v>
      </c>
      <c r="K39" s="168">
        <v>2</v>
      </c>
      <c r="L39" s="168">
        <v>5760</v>
      </c>
      <c r="M39" s="168">
        <v>960</v>
      </c>
      <c r="N39" s="169">
        <v>20.448</v>
      </c>
    </row>
    <row r="40" spans="2:14" ht="15.75" customHeight="1">
      <c r="B40" s="155" t="s">
        <v>261</v>
      </c>
      <c r="C40" s="156">
        <v>16466</v>
      </c>
      <c r="D40" s="157" t="s">
        <v>170</v>
      </c>
      <c r="E40" s="158"/>
      <c r="F40" s="111">
        <v>46251</v>
      </c>
      <c r="G40" s="105">
        <v>67</v>
      </c>
      <c r="H40" s="155" t="s">
        <v>42</v>
      </c>
      <c r="I40" s="105" t="s">
        <v>312</v>
      </c>
      <c r="J40" s="167">
        <v>0.37222222222222223</v>
      </c>
      <c r="K40" s="168">
        <v>1</v>
      </c>
      <c r="L40" s="168">
        <v>2880</v>
      </c>
      <c r="M40" s="168">
        <v>480</v>
      </c>
      <c r="N40" s="169">
        <v>10.224</v>
      </c>
    </row>
    <row r="41" spans="2:14" ht="15.75" customHeight="1">
      <c r="B41" s="155" t="s">
        <v>315</v>
      </c>
      <c r="C41" s="156">
        <v>16466</v>
      </c>
      <c r="D41" s="157" t="s">
        <v>170</v>
      </c>
      <c r="E41" s="158"/>
      <c r="F41" s="111">
        <v>46251</v>
      </c>
      <c r="G41" s="105">
        <v>67</v>
      </c>
      <c r="H41" s="155" t="s">
        <v>42</v>
      </c>
      <c r="I41" s="105" t="s">
        <v>312</v>
      </c>
      <c r="J41" s="167">
        <v>0.37222222222222223</v>
      </c>
      <c r="K41" s="168">
        <v>19</v>
      </c>
      <c r="L41" s="168">
        <v>54720</v>
      </c>
      <c r="M41" s="168">
        <v>9120</v>
      </c>
      <c r="N41" s="169">
        <v>194.256</v>
      </c>
    </row>
    <row r="42" spans="2:14" ht="15.75" customHeight="1">
      <c r="B42" s="155" t="s">
        <v>61</v>
      </c>
      <c r="C42" s="156">
        <v>5255</v>
      </c>
      <c r="D42" s="157" t="s">
        <v>623</v>
      </c>
      <c r="E42" s="158"/>
      <c r="F42" s="111">
        <v>46253</v>
      </c>
      <c r="G42" s="105">
        <v>69</v>
      </c>
      <c r="H42" s="155" t="s">
        <v>42</v>
      </c>
      <c r="I42" s="105" t="s">
        <v>312</v>
      </c>
      <c r="J42" s="167">
        <v>0.38333333333333336</v>
      </c>
      <c r="K42" s="168">
        <v>5</v>
      </c>
      <c r="L42" s="168">
        <v>14400</v>
      </c>
      <c r="M42" s="168">
        <v>2400</v>
      </c>
      <c r="N42" s="169">
        <v>47.52</v>
      </c>
    </row>
    <row r="43" spans="2:14" ht="15.75" customHeight="1">
      <c r="B43" s="155" t="s">
        <v>786</v>
      </c>
      <c r="C43" s="156">
        <v>23013</v>
      </c>
      <c r="D43" s="157" t="s">
        <v>2492</v>
      </c>
      <c r="E43" s="158"/>
      <c r="F43" s="111">
        <v>46255</v>
      </c>
      <c r="G43" s="105">
        <v>71</v>
      </c>
      <c r="H43" s="155" t="s">
        <v>42</v>
      </c>
      <c r="I43" s="105" t="s">
        <v>312</v>
      </c>
      <c r="J43" s="167">
        <v>0.39444444444444443</v>
      </c>
      <c r="K43" s="168">
        <v>37</v>
      </c>
      <c r="L43" s="168">
        <v>117216</v>
      </c>
      <c r="M43" s="168">
        <v>19536</v>
      </c>
      <c r="N43" s="169">
        <v>363.36959999999999</v>
      </c>
    </row>
    <row r="44" spans="2:14" ht="15.75" customHeight="1">
      <c r="B44" s="155" t="s">
        <v>2526</v>
      </c>
      <c r="C44" s="156">
        <v>7078</v>
      </c>
      <c r="D44" s="157" t="s">
        <v>636</v>
      </c>
      <c r="E44" s="158"/>
      <c r="F44" s="111">
        <v>46255</v>
      </c>
      <c r="G44" s="105">
        <v>71</v>
      </c>
      <c r="H44" s="155" t="s">
        <v>36</v>
      </c>
      <c r="I44" s="105" t="s">
        <v>312</v>
      </c>
      <c r="J44" s="167">
        <v>0.59166666666666667</v>
      </c>
      <c r="K44" s="168">
        <v>1</v>
      </c>
      <c r="L44" s="168">
        <v>780</v>
      </c>
      <c r="M44" s="168">
        <v>52</v>
      </c>
      <c r="N44" s="169">
        <v>7.8</v>
      </c>
    </row>
    <row r="45" spans="2:14" ht="15.75" customHeight="1">
      <c r="B45" s="155" t="s">
        <v>777</v>
      </c>
      <c r="C45" s="156">
        <v>21447</v>
      </c>
      <c r="D45" s="157" t="s">
        <v>311</v>
      </c>
      <c r="E45" s="158"/>
      <c r="F45" s="111">
        <v>46256</v>
      </c>
      <c r="G45" s="105">
        <v>72</v>
      </c>
      <c r="H45" s="155" t="s">
        <v>36</v>
      </c>
      <c r="I45" s="105" t="s">
        <v>312</v>
      </c>
      <c r="J45" s="167">
        <v>0.8</v>
      </c>
      <c r="K45" s="168">
        <v>20</v>
      </c>
      <c r="L45" s="168">
        <v>76800</v>
      </c>
      <c r="M45" s="168">
        <v>12800</v>
      </c>
      <c r="N45" s="169">
        <v>153.6</v>
      </c>
    </row>
    <row r="46" spans="2:14" ht="15.75" customHeight="1">
      <c r="B46" s="155" t="s">
        <v>640</v>
      </c>
      <c r="C46" s="156">
        <v>21447</v>
      </c>
      <c r="D46" s="157" t="s">
        <v>311</v>
      </c>
      <c r="E46" s="158"/>
      <c r="F46" s="111">
        <v>46256</v>
      </c>
      <c r="G46" s="105">
        <v>72</v>
      </c>
      <c r="H46" s="155" t="s">
        <v>36</v>
      </c>
      <c r="I46" s="105" t="s">
        <v>312</v>
      </c>
      <c r="J46" s="167">
        <v>0.8</v>
      </c>
      <c r="K46" s="168">
        <v>64</v>
      </c>
      <c r="L46" s="168">
        <v>245760</v>
      </c>
      <c r="M46" s="168">
        <v>40960</v>
      </c>
      <c r="N46" s="169">
        <v>491.52</v>
      </c>
    </row>
    <row r="47" spans="2:14" ht="15.75" customHeight="1">
      <c r="B47" s="155" t="s">
        <v>639</v>
      </c>
      <c r="C47" s="156">
        <v>21447</v>
      </c>
      <c r="D47" s="157" t="s">
        <v>311</v>
      </c>
      <c r="E47" s="158"/>
      <c r="F47" s="111">
        <v>46256</v>
      </c>
      <c r="G47" s="105">
        <v>72</v>
      </c>
      <c r="H47" s="155" t="s">
        <v>36</v>
      </c>
      <c r="I47" s="105" t="s">
        <v>312</v>
      </c>
      <c r="J47" s="167">
        <v>0.8</v>
      </c>
      <c r="K47" s="168">
        <v>52</v>
      </c>
      <c r="L47" s="168">
        <v>199680</v>
      </c>
      <c r="M47" s="168">
        <v>33280</v>
      </c>
      <c r="N47" s="169">
        <v>399.36</v>
      </c>
    </row>
    <row r="48" spans="2:14" ht="15.75" customHeight="1">
      <c r="B48" s="155" t="s">
        <v>643</v>
      </c>
      <c r="C48" s="156">
        <v>21447</v>
      </c>
      <c r="D48" s="157" t="s">
        <v>311</v>
      </c>
      <c r="E48" s="158"/>
      <c r="F48" s="111">
        <v>46256</v>
      </c>
      <c r="G48" s="105">
        <v>72</v>
      </c>
      <c r="H48" s="155" t="s">
        <v>36</v>
      </c>
      <c r="I48" s="105" t="s">
        <v>312</v>
      </c>
      <c r="J48" s="167">
        <v>0.8</v>
      </c>
      <c r="K48" s="168">
        <v>26</v>
      </c>
      <c r="L48" s="168">
        <v>99840</v>
      </c>
      <c r="M48" s="168">
        <v>16640</v>
      </c>
      <c r="N48" s="169">
        <v>199.68</v>
      </c>
    </row>
    <row r="49" spans="2:14" ht="15.75" customHeight="1">
      <c r="B49" s="155" t="s">
        <v>2580</v>
      </c>
      <c r="C49" s="156">
        <v>21447</v>
      </c>
      <c r="D49" s="157" t="s">
        <v>311</v>
      </c>
      <c r="E49" s="158"/>
      <c r="F49" s="111">
        <v>46256</v>
      </c>
      <c r="G49" s="105">
        <v>72</v>
      </c>
      <c r="H49" s="155" t="s">
        <v>36</v>
      </c>
      <c r="I49" s="105" t="s">
        <v>312</v>
      </c>
      <c r="J49" s="167">
        <v>0.8</v>
      </c>
      <c r="K49" s="168">
        <v>36</v>
      </c>
      <c r="L49" s="168">
        <v>138240</v>
      </c>
      <c r="M49" s="168">
        <v>23040</v>
      </c>
      <c r="N49" s="169">
        <v>276.48</v>
      </c>
    </row>
    <row r="50" spans="2:14" ht="15.75" customHeight="1">
      <c r="B50" s="155" t="s">
        <v>216</v>
      </c>
      <c r="C50" s="156">
        <v>21447</v>
      </c>
      <c r="D50" s="157" t="s">
        <v>311</v>
      </c>
      <c r="E50" s="158"/>
      <c r="F50" s="111">
        <v>46257</v>
      </c>
      <c r="G50" s="105">
        <v>73</v>
      </c>
      <c r="H50" s="155" t="s">
        <v>36</v>
      </c>
      <c r="I50" s="105" t="s">
        <v>312</v>
      </c>
      <c r="J50" s="167">
        <v>0.81111111111111112</v>
      </c>
      <c r="K50" s="168">
        <v>34</v>
      </c>
      <c r="L50" s="168">
        <v>130704</v>
      </c>
      <c r="M50" s="168">
        <v>21784</v>
      </c>
      <c r="N50" s="169">
        <v>261.40800000000002</v>
      </c>
    </row>
    <row r="51" spans="2:14" ht="15.75" customHeight="1">
      <c r="B51" s="155" t="s">
        <v>647</v>
      </c>
      <c r="C51" s="156">
        <v>21447</v>
      </c>
      <c r="D51" s="157" t="s">
        <v>311</v>
      </c>
      <c r="E51" s="158"/>
      <c r="F51" s="111">
        <v>46257</v>
      </c>
      <c r="G51" s="105">
        <v>73</v>
      </c>
      <c r="H51" s="155" t="s">
        <v>36</v>
      </c>
      <c r="I51" s="105" t="s">
        <v>312</v>
      </c>
      <c r="J51" s="167">
        <v>0.81111111111111112</v>
      </c>
      <c r="K51" s="168">
        <v>32</v>
      </c>
      <c r="L51" s="168">
        <v>122880</v>
      </c>
      <c r="M51" s="168">
        <v>20480</v>
      </c>
      <c r="N51" s="169">
        <v>245.76</v>
      </c>
    </row>
    <row r="52" spans="2:14" ht="15.75" customHeight="1">
      <c r="B52" s="155" t="s">
        <v>592</v>
      </c>
      <c r="C52" s="156">
        <v>21447</v>
      </c>
      <c r="D52" s="157" t="s">
        <v>311</v>
      </c>
      <c r="E52" s="158"/>
      <c r="F52" s="111">
        <v>46257</v>
      </c>
      <c r="G52" s="105">
        <v>73</v>
      </c>
      <c r="H52" s="155" t="s">
        <v>36</v>
      </c>
      <c r="I52" s="105" t="s">
        <v>312</v>
      </c>
      <c r="J52" s="167">
        <v>0.81111111111111112</v>
      </c>
      <c r="K52" s="168">
        <v>64</v>
      </c>
      <c r="L52" s="168">
        <v>245760</v>
      </c>
      <c r="M52" s="168">
        <v>40960</v>
      </c>
      <c r="N52" s="169">
        <v>491.52</v>
      </c>
    </row>
    <row r="53" spans="2:14" ht="15.75" customHeight="1">
      <c r="B53" s="155" t="s">
        <v>358</v>
      </c>
      <c r="C53" s="156">
        <v>21447</v>
      </c>
      <c r="D53" s="157" t="s">
        <v>311</v>
      </c>
      <c r="E53" s="158"/>
      <c r="F53" s="111">
        <v>46258</v>
      </c>
      <c r="G53" s="105">
        <v>74</v>
      </c>
      <c r="H53" s="155" t="s">
        <v>36</v>
      </c>
      <c r="I53" s="105" t="s">
        <v>312</v>
      </c>
      <c r="J53" s="167">
        <v>0.82222222222222219</v>
      </c>
      <c r="K53" s="168">
        <v>34</v>
      </c>
      <c r="L53" s="168">
        <v>130560</v>
      </c>
      <c r="M53" s="168">
        <v>21760</v>
      </c>
      <c r="N53" s="169">
        <v>261.12</v>
      </c>
    </row>
    <row r="54" spans="2:14" ht="15.75" customHeight="1">
      <c r="B54" s="155" t="s">
        <v>252</v>
      </c>
      <c r="C54" s="156">
        <v>21447</v>
      </c>
      <c r="D54" s="157" t="s">
        <v>311</v>
      </c>
      <c r="E54" s="158"/>
      <c r="F54" s="111">
        <v>46258</v>
      </c>
      <c r="G54" s="105">
        <v>74</v>
      </c>
      <c r="H54" s="155" t="s">
        <v>36</v>
      </c>
      <c r="I54" s="105" t="s">
        <v>312</v>
      </c>
      <c r="J54" s="167">
        <v>0.82222222222222219</v>
      </c>
      <c r="K54" s="168">
        <v>52</v>
      </c>
      <c r="L54" s="168">
        <v>199680</v>
      </c>
      <c r="M54" s="168">
        <v>33280</v>
      </c>
      <c r="N54" s="169">
        <v>399.36</v>
      </c>
    </row>
    <row r="55" spans="2:14" ht="15.75" customHeight="1">
      <c r="B55" s="155" t="s">
        <v>2579</v>
      </c>
      <c r="C55" s="156">
        <v>21447</v>
      </c>
      <c r="D55" s="157" t="s">
        <v>311</v>
      </c>
      <c r="E55" s="158"/>
      <c r="F55" s="111">
        <v>46258</v>
      </c>
      <c r="G55" s="105">
        <v>74</v>
      </c>
      <c r="H55" s="155" t="s">
        <v>36</v>
      </c>
      <c r="I55" s="105" t="s">
        <v>312</v>
      </c>
      <c r="J55" s="167">
        <v>0.82222222222222219</v>
      </c>
      <c r="K55" s="168">
        <v>10</v>
      </c>
      <c r="L55" s="168">
        <v>38400</v>
      </c>
      <c r="M55" s="168">
        <v>6400</v>
      </c>
      <c r="N55" s="169">
        <v>76.8</v>
      </c>
    </row>
    <row r="56" spans="2:14" ht="15.75" customHeight="1">
      <c r="B56" s="155" t="s">
        <v>2573</v>
      </c>
      <c r="C56" s="156">
        <v>2222</v>
      </c>
      <c r="D56" s="157" t="s">
        <v>357</v>
      </c>
      <c r="E56" s="158"/>
      <c r="F56" s="111">
        <v>46260</v>
      </c>
      <c r="G56" s="105">
        <v>76</v>
      </c>
      <c r="H56" s="155" t="s">
        <v>36</v>
      </c>
      <c r="I56" s="105" t="s">
        <v>312</v>
      </c>
      <c r="J56" s="167">
        <v>0.84444444444444444</v>
      </c>
      <c r="K56" s="168">
        <v>2</v>
      </c>
      <c r="L56" s="168">
        <v>4608</v>
      </c>
      <c r="M56" s="168">
        <v>192</v>
      </c>
      <c r="N56" s="169">
        <v>15.2064</v>
      </c>
    </row>
    <row r="57" spans="2:14" ht="15.75" customHeight="1">
      <c r="B57" s="155" t="s">
        <v>2577</v>
      </c>
      <c r="C57" s="156">
        <v>2222</v>
      </c>
      <c r="D57" s="157" t="s">
        <v>357</v>
      </c>
      <c r="E57" s="158"/>
      <c r="F57" s="111">
        <v>46260</v>
      </c>
      <c r="G57" s="105">
        <v>76</v>
      </c>
      <c r="H57" s="155" t="s">
        <v>36</v>
      </c>
      <c r="I57" s="105" t="s">
        <v>312</v>
      </c>
      <c r="J57" s="167">
        <v>0.84444444444444444</v>
      </c>
      <c r="K57" s="168">
        <v>23</v>
      </c>
      <c r="L57" s="168">
        <v>52992</v>
      </c>
      <c r="M57" s="168">
        <v>2208</v>
      </c>
      <c r="N57" s="169">
        <v>174.87360000000001</v>
      </c>
    </row>
    <row r="58" spans="2:14" ht="15.75" customHeight="1">
      <c r="B58" s="155" t="s">
        <v>2531</v>
      </c>
      <c r="C58" s="156">
        <v>2222</v>
      </c>
      <c r="D58" s="157" t="s">
        <v>357</v>
      </c>
      <c r="E58" s="158"/>
      <c r="F58" s="111">
        <v>46261</v>
      </c>
      <c r="G58" s="105">
        <v>77</v>
      </c>
      <c r="H58" s="155" t="s">
        <v>36</v>
      </c>
      <c r="I58" s="105" t="s">
        <v>312</v>
      </c>
      <c r="J58" s="167">
        <v>0.85555555555555551</v>
      </c>
      <c r="K58" s="168">
        <v>12</v>
      </c>
      <c r="L58" s="168">
        <v>27648</v>
      </c>
      <c r="M58" s="168">
        <v>1152</v>
      </c>
      <c r="N58" s="169">
        <v>91.238399999999999</v>
      </c>
    </row>
    <row r="59" spans="2:14" ht="15.75" customHeight="1">
      <c r="B59" s="155" t="s">
        <v>2532</v>
      </c>
      <c r="C59" s="156">
        <v>2222</v>
      </c>
      <c r="D59" s="157" t="s">
        <v>357</v>
      </c>
      <c r="E59" s="158"/>
      <c r="F59" s="111">
        <v>46261</v>
      </c>
      <c r="G59" s="105">
        <v>77</v>
      </c>
      <c r="H59" s="155" t="s">
        <v>36</v>
      </c>
      <c r="I59" s="105" t="s">
        <v>312</v>
      </c>
      <c r="J59" s="167">
        <v>0.85555555555555551</v>
      </c>
      <c r="K59" s="168">
        <v>24</v>
      </c>
      <c r="L59" s="168">
        <v>55296</v>
      </c>
      <c r="M59" s="168">
        <v>2304</v>
      </c>
      <c r="N59" s="169">
        <v>182.4768</v>
      </c>
    </row>
    <row r="60" spans="2:14" ht="15.75" customHeight="1">
      <c r="B60" s="155" t="s">
        <v>2548</v>
      </c>
      <c r="C60" s="156">
        <v>2222</v>
      </c>
      <c r="D60" s="157" t="s">
        <v>357</v>
      </c>
      <c r="E60" s="158"/>
      <c r="F60" s="111">
        <v>46261</v>
      </c>
      <c r="G60" s="105">
        <v>77</v>
      </c>
      <c r="H60" s="155" t="s">
        <v>36</v>
      </c>
      <c r="I60" s="105" t="s">
        <v>312</v>
      </c>
      <c r="J60" s="167">
        <v>0.85555555555555551</v>
      </c>
      <c r="K60" s="168">
        <v>2</v>
      </c>
      <c r="L60" s="168">
        <v>4608</v>
      </c>
      <c r="M60" s="168">
        <v>192</v>
      </c>
      <c r="N60" s="169">
        <v>15.2064</v>
      </c>
    </row>
    <row r="61" spans="2:14" ht="15.75" customHeight="1">
      <c r="B61" s="155" t="s">
        <v>2551</v>
      </c>
      <c r="C61" s="156">
        <v>2222</v>
      </c>
      <c r="D61" s="157" t="s">
        <v>357</v>
      </c>
      <c r="E61" s="158"/>
      <c r="F61" s="111">
        <v>46261</v>
      </c>
      <c r="G61" s="105">
        <v>77</v>
      </c>
      <c r="H61" s="155" t="s">
        <v>36</v>
      </c>
      <c r="I61" s="105" t="s">
        <v>312</v>
      </c>
      <c r="J61" s="167">
        <v>0.85555555555555551</v>
      </c>
      <c r="K61" s="168">
        <v>4</v>
      </c>
      <c r="L61" s="168">
        <v>9216</v>
      </c>
      <c r="M61" s="168">
        <v>384</v>
      </c>
      <c r="N61" s="169">
        <v>30.412800000000001</v>
      </c>
    </row>
    <row r="62" spans="2:14" ht="15.75" customHeight="1">
      <c r="B62" s="155" t="s">
        <v>2578</v>
      </c>
      <c r="C62" s="156">
        <v>2222</v>
      </c>
      <c r="D62" s="157" t="s">
        <v>357</v>
      </c>
      <c r="E62" s="158"/>
      <c r="F62" s="111">
        <v>46261</v>
      </c>
      <c r="G62" s="105">
        <v>77</v>
      </c>
      <c r="H62" s="155" t="s">
        <v>36</v>
      </c>
      <c r="I62" s="105" t="s">
        <v>312</v>
      </c>
      <c r="J62" s="167">
        <v>0.85555555555555551</v>
      </c>
      <c r="K62" s="168">
        <v>16</v>
      </c>
      <c r="L62" s="168">
        <v>36864</v>
      </c>
      <c r="M62" s="168">
        <v>1536</v>
      </c>
      <c r="N62" s="169">
        <v>121.6512</v>
      </c>
    </row>
    <row r="63" spans="2:14" ht="15.75" customHeight="1">
      <c r="B63" s="155" t="s">
        <v>2553</v>
      </c>
      <c r="C63" s="156">
        <v>22315</v>
      </c>
      <c r="D63" s="157" t="s">
        <v>383</v>
      </c>
      <c r="E63" s="158"/>
      <c r="F63" s="111">
        <v>46263</v>
      </c>
      <c r="G63" s="105">
        <v>79</v>
      </c>
      <c r="H63" s="155" t="s">
        <v>42</v>
      </c>
      <c r="I63" s="105" t="s">
        <v>312</v>
      </c>
      <c r="J63" s="167">
        <v>0.43888888888888888</v>
      </c>
      <c r="K63" s="168">
        <v>6</v>
      </c>
      <c r="L63" s="168">
        <v>17280</v>
      </c>
      <c r="M63" s="168">
        <v>2880</v>
      </c>
      <c r="N63" s="169">
        <v>57.024000000000001</v>
      </c>
    </row>
    <row r="64" spans="2:14" ht="15.75" customHeight="1">
      <c r="B64" s="155" t="s">
        <v>2572</v>
      </c>
      <c r="C64" s="156">
        <v>3810</v>
      </c>
      <c r="D64" s="157" t="s">
        <v>591</v>
      </c>
      <c r="E64" s="158"/>
      <c r="F64" s="111">
        <v>46264</v>
      </c>
      <c r="G64" s="105">
        <v>80</v>
      </c>
      <c r="H64" s="155" t="s">
        <v>36</v>
      </c>
      <c r="I64" s="105" t="s">
        <v>312</v>
      </c>
      <c r="J64" s="167">
        <v>0.88888888888888884</v>
      </c>
      <c r="K64" s="168">
        <v>13</v>
      </c>
      <c r="L64" s="168">
        <v>52650</v>
      </c>
      <c r="M64" s="168">
        <v>1755</v>
      </c>
      <c r="N64" s="169">
        <v>105.3</v>
      </c>
    </row>
    <row r="65" spans="2:14" ht="15.75" customHeight="1">
      <c r="B65" s="155" t="s">
        <v>261</v>
      </c>
      <c r="C65" s="156">
        <v>2882</v>
      </c>
      <c r="D65" s="157" t="s">
        <v>484</v>
      </c>
      <c r="E65" s="158"/>
      <c r="F65" s="111">
        <v>46265</v>
      </c>
      <c r="G65" s="105">
        <v>81</v>
      </c>
      <c r="H65" s="155" t="s">
        <v>36</v>
      </c>
      <c r="I65" s="105" t="s">
        <v>312</v>
      </c>
      <c r="J65" s="167">
        <v>0.9</v>
      </c>
      <c r="K65" s="168">
        <v>5</v>
      </c>
      <c r="L65" s="168">
        <v>3000</v>
      </c>
      <c r="M65" s="168">
        <v>500</v>
      </c>
      <c r="N65" s="169">
        <v>45</v>
      </c>
    </row>
    <row r="66" spans="2:14" ht="15.75" customHeight="1">
      <c r="B66" s="155" t="s">
        <v>2512</v>
      </c>
      <c r="C66" s="156">
        <v>2882</v>
      </c>
      <c r="D66" s="157" t="s">
        <v>484</v>
      </c>
      <c r="E66" s="158"/>
      <c r="F66" s="111">
        <v>46266</v>
      </c>
      <c r="G66" s="105">
        <v>82</v>
      </c>
      <c r="H66" s="155" t="s">
        <v>36</v>
      </c>
      <c r="I66" s="105" t="s">
        <v>312</v>
      </c>
      <c r="J66" s="167">
        <v>0.91111111111111109</v>
      </c>
      <c r="K66" s="168">
        <v>15</v>
      </c>
      <c r="L66" s="168">
        <v>9000</v>
      </c>
      <c r="M66" s="168">
        <v>1500</v>
      </c>
      <c r="N66" s="169">
        <v>135</v>
      </c>
    </row>
    <row r="67" spans="2:14" ht="15.75" customHeight="1">
      <c r="B67" s="155" t="s">
        <v>2523</v>
      </c>
      <c r="C67" s="156">
        <v>2882</v>
      </c>
      <c r="D67" s="157" t="s">
        <v>484</v>
      </c>
      <c r="E67" s="158"/>
      <c r="F67" s="111">
        <v>46266</v>
      </c>
      <c r="G67" s="105">
        <v>82</v>
      </c>
      <c r="H67" s="155" t="s">
        <v>36</v>
      </c>
      <c r="I67" s="105" t="s">
        <v>312</v>
      </c>
      <c r="J67" s="167">
        <v>0.91111111111111109</v>
      </c>
      <c r="K67" s="168">
        <v>13</v>
      </c>
      <c r="L67" s="168">
        <v>7800</v>
      </c>
      <c r="M67" s="168">
        <v>1300</v>
      </c>
      <c r="N67" s="169">
        <v>117</v>
      </c>
    </row>
    <row r="68" spans="2:14" ht="15.75" customHeight="1">
      <c r="B68" s="155" t="s">
        <v>2524</v>
      </c>
      <c r="C68" s="156">
        <v>2882</v>
      </c>
      <c r="D68" s="157" t="s">
        <v>484</v>
      </c>
      <c r="E68" s="158"/>
      <c r="F68" s="111">
        <v>46266</v>
      </c>
      <c r="G68" s="105">
        <v>82</v>
      </c>
      <c r="H68" s="155" t="s">
        <v>36</v>
      </c>
      <c r="I68" s="105" t="s">
        <v>312</v>
      </c>
      <c r="J68" s="167">
        <v>0.91111111111111109</v>
      </c>
      <c r="K68" s="168">
        <v>24</v>
      </c>
      <c r="L68" s="168">
        <v>14400</v>
      </c>
      <c r="M68" s="168">
        <v>2400</v>
      </c>
      <c r="N68" s="169">
        <v>216</v>
      </c>
    </row>
    <row r="69" spans="2:14" ht="15.75" customHeight="1">
      <c r="B69" s="155" t="s">
        <v>2525</v>
      </c>
      <c r="C69" s="156">
        <v>2882</v>
      </c>
      <c r="D69" s="157" t="s">
        <v>484</v>
      </c>
      <c r="E69" s="158"/>
      <c r="F69" s="111">
        <v>46266</v>
      </c>
      <c r="G69" s="105">
        <v>82</v>
      </c>
      <c r="H69" s="155" t="s">
        <v>36</v>
      </c>
      <c r="I69" s="105" t="s">
        <v>312</v>
      </c>
      <c r="J69" s="167">
        <v>0.91111111111111109</v>
      </c>
      <c r="K69" s="168">
        <v>22</v>
      </c>
      <c r="L69" s="168">
        <v>13200</v>
      </c>
      <c r="M69" s="168">
        <v>2200</v>
      </c>
      <c r="N69" s="169">
        <v>198</v>
      </c>
    </row>
    <row r="70" spans="2:14" ht="15.75" customHeight="1">
      <c r="B70" s="155" t="s">
        <v>2542</v>
      </c>
      <c r="C70" s="156">
        <v>2882</v>
      </c>
      <c r="D70" s="157" t="s">
        <v>484</v>
      </c>
      <c r="E70" s="158"/>
      <c r="F70" s="111">
        <v>46266</v>
      </c>
      <c r="G70" s="105">
        <v>82</v>
      </c>
      <c r="H70" s="155" t="s">
        <v>36</v>
      </c>
      <c r="I70" s="105" t="s">
        <v>312</v>
      </c>
      <c r="J70" s="167">
        <v>0.91111111111111109</v>
      </c>
      <c r="K70" s="168">
        <v>8</v>
      </c>
      <c r="L70" s="168">
        <v>4800</v>
      </c>
      <c r="M70" s="168">
        <v>800</v>
      </c>
      <c r="N70" s="169">
        <v>72</v>
      </c>
    </row>
    <row r="71" spans="2:14" ht="15.75" customHeight="1">
      <c r="B71" s="155" t="s">
        <v>779</v>
      </c>
      <c r="C71" s="156">
        <v>2222</v>
      </c>
      <c r="D71" s="157" t="s">
        <v>357</v>
      </c>
      <c r="E71" s="158"/>
      <c r="F71" s="111">
        <v>46267</v>
      </c>
      <c r="G71" s="105">
        <v>83</v>
      </c>
      <c r="H71" s="155" t="s">
        <v>36</v>
      </c>
      <c r="I71" s="105" t="s">
        <v>312</v>
      </c>
      <c r="J71" s="167">
        <v>0.92222222222222228</v>
      </c>
      <c r="K71" s="168">
        <v>64</v>
      </c>
      <c r="L71" s="168">
        <v>147456</v>
      </c>
      <c r="M71" s="168">
        <v>6144</v>
      </c>
      <c r="N71" s="169">
        <v>486.60480000000001</v>
      </c>
    </row>
    <row r="72" spans="2:14" ht="15.75" customHeight="1">
      <c r="B72" s="155" t="s">
        <v>594</v>
      </c>
      <c r="C72" s="156">
        <v>2222</v>
      </c>
      <c r="D72" s="157" t="s">
        <v>357</v>
      </c>
      <c r="E72" s="158"/>
      <c r="F72" s="111">
        <v>46267</v>
      </c>
      <c r="G72" s="105">
        <v>83</v>
      </c>
      <c r="H72" s="155" t="s">
        <v>36</v>
      </c>
      <c r="I72" s="105" t="s">
        <v>312</v>
      </c>
      <c r="J72" s="167">
        <v>0.92222222222222228</v>
      </c>
      <c r="K72" s="168">
        <v>64</v>
      </c>
      <c r="L72" s="168">
        <v>147456</v>
      </c>
      <c r="M72" s="168">
        <v>6144</v>
      </c>
      <c r="N72" s="169">
        <v>486.60480000000001</v>
      </c>
    </row>
    <row r="73" spans="2:14" ht="15.75" customHeight="1">
      <c r="B73" s="155" t="s">
        <v>646</v>
      </c>
      <c r="C73" s="156">
        <v>2222</v>
      </c>
      <c r="D73" s="157" t="s">
        <v>357</v>
      </c>
      <c r="E73" s="158"/>
      <c r="F73" s="111">
        <v>46267</v>
      </c>
      <c r="G73" s="105">
        <v>83</v>
      </c>
      <c r="H73" s="155" t="s">
        <v>36</v>
      </c>
      <c r="I73" s="105" t="s">
        <v>312</v>
      </c>
      <c r="J73" s="167">
        <v>0.92222222222222228</v>
      </c>
      <c r="K73" s="168">
        <v>64</v>
      </c>
      <c r="L73" s="168">
        <v>147456</v>
      </c>
      <c r="M73" s="168">
        <v>6144</v>
      </c>
      <c r="N73" s="169">
        <v>486.60480000000001</v>
      </c>
    </row>
    <row r="74" spans="2:14" ht="15.75" customHeight="1">
      <c r="B74" s="155" t="s">
        <v>780</v>
      </c>
      <c r="C74" s="156">
        <v>2222</v>
      </c>
      <c r="D74" s="157" t="s">
        <v>357</v>
      </c>
      <c r="E74" s="158"/>
      <c r="F74" s="111">
        <v>46267</v>
      </c>
      <c r="G74" s="105">
        <v>83</v>
      </c>
      <c r="H74" s="155" t="s">
        <v>36</v>
      </c>
      <c r="I74" s="105" t="s">
        <v>312</v>
      </c>
      <c r="J74" s="167">
        <v>0.92222222222222228</v>
      </c>
      <c r="K74" s="168">
        <v>64</v>
      </c>
      <c r="L74" s="168">
        <v>147456</v>
      </c>
      <c r="M74" s="168">
        <v>6144</v>
      </c>
      <c r="N74" s="169">
        <v>486.60480000000001</v>
      </c>
    </row>
    <row r="75" spans="2:14" ht="15.75" customHeight="1">
      <c r="B75" s="155" t="s">
        <v>359</v>
      </c>
      <c r="C75" s="156">
        <v>2222</v>
      </c>
      <c r="D75" s="157" t="s">
        <v>357</v>
      </c>
      <c r="E75" s="158"/>
      <c r="F75" s="111">
        <v>46267</v>
      </c>
      <c r="G75" s="105">
        <v>83</v>
      </c>
      <c r="H75" s="155" t="s">
        <v>36</v>
      </c>
      <c r="I75" s="105" t="s">
        <v>312</v>
      </c>
      <c r="J75" s="167">
        <v>0.92222222222222228</v>
      </c>
      <c r="K75" s="168">
        <v>64</v>
      </c>
      <c r="L75" s="168">
        <v>147456</v>
      </c>
      <c r="M75" s="168">
        <v>6144</v>
      </c>
      <c r="N75" s="169">
        <v>486.60480000000001</v>
      </c>
    </row>
    <row r="76" spans="2:14" ht="15.75" customHeight="1">
      <c r="B76" s="155" t="s">
        <v>765</v>
      </c>
      <c r="C76" s="156">
        <v>2222</v>
      </c>
      <c r="D76" s="157" t="s">
        <v>357</v>
      </c>
      <c r="E76" s="158"/>
      <c r="F76" s="111">
        <v>46268</v>
      </c>
      <c r="G76" s="105">
        <v>84</v>
      </c>
      <c r="H76" s="155" t="s">
        <v>36</v>
      </c>
      <c r="I76" s="105" t="s">
        <v>312</v>
      </c>
      <c r="J76" s="167">
        <v>0.93333333333333335</v>
      </c>
      <c r="K76" s="168">
        <v>26</v>
      </c>
      <c r="L76" s="168">
        <v>59904</v>
      </c>
      <c r="M76" s="168">
        <v>2496</v>
      </c>
      <c r="N76" s="169">
        <v>197.6832</v>
      </c>
    </row>
    <row r="77" spans="2:14" ht="15.75" customHeight="1">
      <c r="B77" s="155" t="s">
        <v>385</v>
      </c>
      <c r="C77" s="156">
        <v>2222</v>
      </c>
      <c r="D77" s="157" t="s">
        <v>357</v>
      </c>
      <c r="E77" s="158"/>
      <c r="F77" s="111">
        <v>46268</v>
      </c>
      <c r="G77" s="105">
        <v>84</v>
      </c>
      <c r="H77" s="155" t="s">
        <v>36</v>
      </c>
      <c r="I77" s="105" t="s">
        <v>312</v>
      </c>
      <c r="J77" s="167">
        <v>0.93333333333333335</v>
      </c>
      <c r="K77" s="168">
        <v>4</v>
      </c>
      <c r="L77" s="168">
        <v>9216</v>
      </c>
      <c r="M77" s="168">
        <v>384</v>
      </c>
      <c r="N77" s="169">
        <v>30.412800000000001</v>
      </c>
    </row>
    <row r="78" spans="2:14" ht="15.75" customHeight="1">
      <c r="B78" s="155" t="s">
        <v>173</v>
      </c>
      <c r="C78" s="156">
        <v>2222</v>
      </c>
      <c r="D78" s="157" t="s">
        <v>357</v>
      </c>
      <c r="E78" s="158"/>
      <c r="F78" s="111">
        <v>46268</v>
      </c>
      <c r="G78" s="105">
        <v>84</v>
      </c>
      <c r="H78" s="155" t="s">
        <v>36</v>
      </c>
      <c r="I78" s="105" t="s">
        <v>312</v>
      </c>
      <c r="J78" s="167">
        <v>0.93333333333333335</v>
      </c>
      <c r="K78" s="168">
        <v>44</v>
      </c>
      <c r="L78" s="168">
        <v>101376</v>
      </c>
      <c r="M78" s="168">
        <v>4224</v>
      </c>
      <c r="N78" s="169">
        <v>334.54079999999999</v>
      </c>
    </row>
    <row r="79" spans="2:14" ht="15.75" customHeight="1">
      <c r="B79" s="155" t="s">
        <v>766</v>
      </c>
      <c r="C79" s="156">
        <v>2222</v>
      </c>
      <c r="D79" s="157" t="s">
        <v>357</v>
      </c>
      <c r="E79" s="158"/>
      <c r="F79" s="111">
        <v>46268</v>
      </c>
      <c r="G79" s="105">
        <v>84</v>
      </c>
      <c r="H79" s="155" t="s">
        <v>36</v>
      </c>
      <c r="I79" s="105" t="s">
        <v>312</v>
      </c>
      <c r="J79" s="167">
        <v>0.93333333333333335</v>
      </c>
      <c r="K79" s="168">
        <v>40</v>
      </c>
      <c r="L79" s="168">
        <v>92160</v>
      </c>
      <c r="M79" s="168">
        <v>3840</v>
      </c>
      <c r="N79" s="169">
        <v>304.12799999999999</v>
      </c>
    </row>
    <row r="80" spans="2:14" ht="15.75" customHeight="1">
      <c r="B80" s="155" t="s">
        <v>2504</v>
      </c>
      <c r="C80" s="156">
        <v>2222</v>
      </c>
      <c r="D80" s="157" t="s">
        <v>357</v>
      </c>
      <c r="E80" s="158"/>
      <c r="F80" s="111">
        <v>46268</v>
      </c>
      <c r="G80" s="105">
        <v>84</v>
      </c>
      <c r="H80" s="155" t="s">
        <v>36</v>
      </c>
      <c r="I80" s="105" t="s">
        <v>312</v>
      </c>
      <c r="J80" s="167">
        <v>0.93333333333333335</v>
      </c>
      <c r="K80" s="168">
        <v>8</v>
      </c>
      <c r="L80" s="168">
        <v>18432</v>
      </c>
      <c r="M80" s="168">
        <v>768</v>
      </c>
      <c r="N80" s="169">
        <v>60.825600000000001</v>
      </c>
    </row>
    <row r="81" spans="2:14" ht="15.75" customHeight="1">
      <c r="B81" s="155" t="s">
        <v>2526</v>
      </c>
      <c r="C81" s="156">
        <v>7078</v>
      </c>
      <c r="D81" s="157" t="s">
        <v>636</v>
      </c>
      <c r="E81" s="158"/>
      <c r="F81" s="111">
        <v>46268</v>
      </c>
      <c r="G81" s="105">
        <v>84</v>
      </c>
      <c r="H81" s="155" t="s">
        <v>36</v>
      </c>
      <c r="I81" s="105" t="s">
        <v>312</v>
      </c>
      <c r="J81" s="167">
        <v>0.7</v>
      </c>
      <c r="K81" s="168">
        <v>1</v>
      </c>
      <c r="L81" s="168">
        <v>780</v>
      </c>
      <c r="M81" s="168">
        <v>52</v>
      </c>
      <c r="N81" s="169">
        <v>7.8</v>
      </c>
    </row>
    <row r="82" spans="2:14" ht="15.75" customHeight="1">
      <c r="B82" s="155" t="s">
        <v>2547</v>
      </c>
      <c r="C82" s="156">
        <v>21173</v>
      </c>
      <c r="D82" s="157" t="s">
        <v>2486</v>
      </c>
      <c r="E82" s="158"/>
      <c r="F82" s="111">
        <v>46268</v>
      </c>
      <c r="G82" s="105">
        <v>84</v>
      </c>
      <c r="H82" s="155" t="s">
        <v>36</v>
      </c>
      <c r="I82" s="105" t="s">
        <v>312</v>
      </c>
      <c r="J82" s="167">
        <v>0.7</v>
      </c>
      <c r="K82" s="168">
        <v>9</v>
      </c>
      <c r="L82" s="168">
        <v>7020</v>
      </c>
      <c r="M82" s="168">
        <v>468</v>
      </c>
      <c r="N82" s="169">
        <v>70.2</v>
      </c>
    </row>
    <row r="83" spans="2:14" ht="15.75" customHeight="1">
      <c r="B83" s="155" t="s">
        <v>2552</v>
      </c>
      <c r="C83" s="156">
        <v>21173</v>
      </c>
      <c r="D83" s="157" t="s">
        <v>2486</v>
      </c>
      <c r="E83" s="158"/>
      <c r="F83" s="111">
        <v>46268</v>
      </c>
      <c r="G83" s="105">
        <v>84</v>
      </c>
      <c r="H83" s="155" t="s">
        <v>36</v>
      </c>
      <c r="I83" s="105" t="s">
        <v>312</v>
      </c>
      <c r="J83" s="167">
        <v>0.7</v>
      </c>
      <c r="K83" s="168">
        <v>2</v>
      </c>
      <c r="L83" s="168">
        <v>1560</v>
      </c>
      <c r="M83" s="168">
        <v>104</v>
      </c>
      <c r="N83" s="169">
        <v>15.6</v>
      </c>
    </row>
    <row r="84" spans="2:14" ht="15.75" customHeight="1">
      <c r="B84" s="155" t="s">
        <v>2574</v>
      </c>
      <c r="C84" s="156">
        <v>2222</v>
      </c>
      <c r="D84" s="157" t="s">
        <v>357</v>
      </c>
      <c r="E84" s="158"/>
      <c r="F84" s="111">
        <v>46268</v>
      </c>
      <c r="G84" s="105">
        <v>84</v>
      </c>
      <c r="H84" s="155" t="s">
        <v>36</v>
      </c>
      <c r="I84" s="105" t="s">
        <v>312</v>
      </c>
      <c r="J84" s="167">
        <v>0.93333333333333335</v>
      </c>
      <c r="K84" s="168">
        <v>34</v>
      </c>
      <c r="L84" s="168">
        <v>78336</v>
      </c>
      <c r="M84" s="168">
        <v>3264</v>
      </c>
      <c r="N84" s="169">
        <v>258.50880000000001</v>
      </c>
    </row>
    <row r="85" spans="2:14" ht="15.75" customHeight="1">
      <c r="B85" s="155" t="s">
        <v>2576</v>
      </c>
      <c r="C85" s="156">
        <v>2222</v>
      </c>
      <c r="D85" s="157" t="s">
        <v>357</v>
      </c>
      <c r="E85" s="158"/>
      <c r="F85" s="111">
        <v>46268</v>
      </c>
      <c r="G85" s="105">
        <v>84</v>
      </c>
      <c r="H85" s="155" t="s">
        <v>36</v>
      </c>
      <c r="I85" s="105" t="s">
        <v>312</v>
      </c>
      <c r="J85" s="167">
        <v>0.93333333333333335</v>
      </c>
      <c r="K85" s="168">
        <v>38</v>
      </c>
      <c r="L85" s="168">
        <v>87552</v>
      </c>
      <c r="M85" s="168">
        <v>3648</v>
      </c>
      <c r="N85" s="169">
        <v>288.92160000000001</v>
      </c>
    </row>
    <row r="86" spans="2:14" ht="15.75" customHeight="1">
      <c r="B86" s="155" t="s">
        <v>2744</v>
      </c>
      <c r="C86" s="156">
        <v>2222</v>
      </c>
      <c r="D86" s="157" t="s">
        <v>357</v>
      </c>
      <c r="E86" s="158"/>
      <c r="F86" s="111">
        <v>46268</v>
      </c>
      <c r="G86" s="105">
        <v>84</v>
      </c>
      <c r="H86" s="155" t="s">
        <v>36</v>
      </c>
      <c r="I86" s="105" t="s">
        <v>312</v>
      </c>
      <c r="J86" s="167">
        <v>0.93333333333333335</v>
      </c>
      <c r="K86" s="168">
        <v>39</v>
      </c>
      <c r="L86" s="168">
        <v>89856</v>
      </c>
      <c r="M86" s="168">
        <v>3744</v>
      </c>
      <c r="N86" s="169">
        <v>296.52480000000003</v>
      </c>
    </row>
    <row r="87" spans="2:14" ht="15.75" customHeight="1">
      <c r="B87" s="155" t="s">
        <v>764</v>
      </c>
      <c r="C87" s="156">
        <v>2222</v>
      </c>
      <c r="D87" s="157" t="s">
        <v>357</v>
      </c>
      <c r="E87" s="158"/>
      <c r="F87" s="111">
        <v>46269</v>
      </c>
      <c r="G87" s="105">
        <v>85</v>
      </c>
      <c r="H87" s="155" t="s">
        <v>36</v>
      </c>
      <c r="I87" s="105" t="s">
        <v>312</v>
      </c>
      <c r="J87" s="167">
        <v>0.94444444444444442</v>
      </c>
      <c r="K87" s="168">
        <v>40</v>
      </c>
      <c r="L87" s="168">
        <v>92160</v>
      </c>
      <c r="M87" s="168">
        <v>3840</v>
      </c>
      <c r="N87" s="169">
        <v>304.12799999999999</v>
      </c>
    </row>
    <row r="88" spans="2:14" ht="15.75" customHeight="1">
      <c r="B88" s="155" t="s">
        <v>593</v>
      </c>
      <c r="C88" s="156">
        <v>2222</v>
      </c>
      <c r="D88" s="157" t="s">
        <v>357</v>
      </c>
      <c r="E88" s="158"/>
      <c r="F88" s="111">
        <v>46269</v>
      </c>
      <c r="G88" s="105">
        <v>85</v>
      </c>
      <c r="H88" s="155" t="s">
        <v>36</v>
      </c>
      <c r="I88" s="105" t="s">
        <v>312</v>
      </c>
      <c r="J88" s="167">
        <v>0.94444444444444442</v>
      </c>
      <c r="K88" s="168">
        <v>40</v>
      </c>
      <c r="L88" s="168">
        <v>92160</v>
      </c>
      <c r="M88" s="168">
        <v>3840</v>
      </c>
      <c r="N88" s="169">
        <v>304.12799999999999</v>
      </c>
    </row>
    <row r="89" spans="2:14" ht="15.75" customHeight="1">
      <c r="B89" s="155" t="s">
        <v>363</v>
      </c>
      <c r="C89" s="156">
        <v>2222</v>
      </c>
      <c r="D89" s="157" t="s">
        <v>357</v>
      </c>
      <c r="E89" s="158"/>
      <c r="F89" s="111">
        <v>46269</v>
      </c>
      <c r="G89" s="105">
        <v>85</v>
      </c>
      <c r="H89" s="155" t="s">
        <v>36</v>
      </c>
      <c r="I89" s="105" t="s">
        <v>312</v>
      </c>
      <c r="J89" s="167">
        <v>0.94444444444444442</v>
      </c>
      <c r="K89" s="168">
        <v>38</v>
      </c>
      <c r="L89" s="168">
        <v>87552</v>
      </c>
      <c r="M89" s="168">
        <v>3648</v>
      </c>
      <c r="N89" s="169">
        <v>288.92160000000001</v>
      </c>
    </row>
    <row r="90" spans="2:14" ht="15.75" customHeight="1">
      <c r="B90" s="155" t="s">
        <v>778</v>
      </c>
      <c r="C90" s="156">
        <v>3810</v>
      </c>
      <c r="D90" s="157" t="s">
        <v>591</v>
      </c>
      <c r="E90" s="158"/>
      <c r="F90" s="111">
        <v>46271</v>
      </c>
      <c r="G90" s="105">
        <v>87</v>
      </c>
      <c r="H90" s="155" t="s">
        <v>36</v>
      </c>
      <c r="I90" s="105" t="s">
        <v>312</v>
      </c>
      <c r="J90" s="167">
        <v>0.96666666666666667</v>
      </c>
      <c r="K90" s="168">
        <v>64</v>
      </c>
      <c r="L90" s="168">
        <v>259200</v>
      </c>
      <c r="M90" s="168">
        <v>8640</v>
      </c>
      <c r="N90" s="169">
        <v>518.4</v>
      </c>
    </row>
    <row r="91" spans="2:14" ht="15.75" customHeight="1">
      <c r="B91" s="155" t="s">
        <v>251</v>
      </c>
      <c r="C91" s="156">
        <v>3810</v>
      </c>
      <c r="D91" s="157" t="s">
        <v>591</v>
      </c>
      <c r="E91" s="158"/>
      <c r="F91" s="111">
        <v>46271</v>
      </c>
      <c r="G91" s="105">
        <v>87</v>
      </c>
      <c r="H91" s="155" t="s">
        <v>36</v>
      </c>
      <c r="I91" s="105" t="s">
        <v>312</v>
      </c>
      <c r="J91" s="167">
        <v>0.96666666666666667</v>
      </c>
      <c r="K91" s="168">
        <v>64</v>
      </c>
      <c r="L91" s="168">
        <v>259200</v>
      </c>
      <c r="M91" s="168">
        <v>8640</v>
      </c>
      <c r="N91" s="169">
        <v>518.4</v>
      </c>
    </row>
    <row r="92" spans="2:14" ht="15.75" customHeight="1">
      <c r="B92" s="155" t="s">
        <v>768</v>
      </c>
      <c r="C92" s="156">
        <v>3810</v>
      </c>
      <c r="D92" s="157" t="s">
        <v>591</v>
      </c>
      <c r="E92" s="158"/>
      <c r="F92" s="111">
        <v>46271</v>
      </c>
      <c r="G92" s="105">
        <v>87</v>
      </c>
      <c r="H92" s="155" t="s">
        <v>36</v>
      </c>
      <c r="I92" s="105" t="s">
        <v>312</v>
      </c>
      <c r="J92" s="167">
        <v>0.96666666666666667</v>
      </c>
      <c r="K92" s="168">
        <v>16</v>
      </c>
      <c r="L92" s="168">
        <v>64800</v>
      </c>
      <c r="M92" s="168">
        <v>2160</v>
      </c>
      <c r="N92" s="169">
        <v>129.6</v>
      </c>
    </row>
    <row r="93" spans="2:14" ht="15.75" customHeight="1">
      <c r="B93" s="155" t="s">
        <v>362</v>
      </c>
      <c r="C93" s="156">
        <v>3810</v>
      </c>
      <c r="D93" s="157" t="s">
        <v>591</v>
      </c>
      <c r="E93" s="158"/>
      <c r="F93" s="111">
        <v>46272</v>
      </c>
      <c r="G93" s="105">
        <v>88</v>
      </c>
      <c r="H93" s="155" t="s">
        <v>36</v>
      </c>
      <c r="I93" s="105" t="s">
        <v>312</v>
      </c>
      <c r="J93" s="167">
        <v>0.97777777777777775</v>
      </c>
      <c r="K93" s="168">
        <v>40</v>
      </c>
      <c r="L93" s="168">
        <v>162000</v>
      </c>
      <c r="M93" s="168">
        <v>5400</v>
      </c>
      <c r="N93" s="169">
        <v>324</v>
      </c>
    </row>
    <row r="94" spans="2:14" ht="15.75" customHeight="1">
      <c r="B94" s="155" t="s">
        <v>256</v>
      </c>
      <c r="C94" s="156">
        <v>3810</v>
      </c>
      <c r="D94" s="157" t="s">
        <v>591</v>
      </c>
      <c r="E94" s="158"/>
      <c r="F94" s="111">
        <v>46272</v>
      </c>
      <c r="G94" s="105">
        <v>88</v>
      </c>
      <c r="H94" s="155" t="s">
        <v>36</v>
      </c>
      <c r="I94" s="105" t="s">
        <v>312</v>
      </c>
      <c r="J94" s="167">
        <v>0.97777777777777775</v>
      </c>
      <c r="K94" s="168">
        <v>40</v>
      </c>
      <c r="L94" s="168">
        <v>162000</v>
      </c>
      <c r="M94" s="168">
        <v>5400</v>
      </c>
      <c r="N94" s="169">
        <v>324</v>
      </c>
    </row>
    <row r="95" spans="2:14" ht="15.75" customHeight="1">
      <c r="B95" s="155" t="s">
        <v>355</v>
      </c>
      <c r="C95" s="156">
        <v>3810</v>
      </c>
      <c r="D95" s="157" t="s">
        <v>591</v>
      </c>
      <c r="E95" s="158"/>
      <c r="F95" s="111">
        <v>46272</v>
      </c>
      <c r="G95" s="105">
        <v>88</v>
      </c>
      <c r="H95" s="155" t="s">
        <v>36</v>
      </c>
      <c r="I95" s="105" t="s">
        <v>312</v>
      </c>
      <c r="J95" s="167">
        <v>0.97777777777777775</v>
      </c>
      <c r="K95" s="168">
        <v>40</v>
      </c>
      <c r="L95" s="168">
        <v>162000</v>
      </c>
      <c r="M95" s="168">
        <v>5400</v>
      </c>
      <c r="N95" s="169">
        <v>324</v>
      </c>
    </row>
    <row r="96" spans="2:14" ht="15.75" customHeight="1">
      <c r="B96" s="155" t="s">
        <v>767</v>
      </c>
      <c r="C96" s="156">
        <v>3810</v>
      </c>
      <c r="D96" s="157" t="s">
        <v>591</v>
      </c>
      <c r="E96" s="158"/>
      <c r="F96" s="111">
        <v>46272</v>
      </c>
      <c r="G96" s="105">
        <v>88</v>
      </c>
      <c r="H96" s="155" t="s">
        <v>36</v>
      </c>
      <c r="I96" s="105" t="s">
        <v>312</v>
      </c>
      <c r="J96" s="167">
        <v>0.97777777777777775</v>
      </c>
      <c r="K96" s="168">
        <v>40</v>
      </c>
      <c r="L96" s="168">
        <v>162000</v>
      </c>
      <c r="M96" s="168">
        <v>5400</v>
      </c>
      <c r="N96" s="169">
        <v>324</v>
      </c>
    </row>
    <row r="97" spans="2:14" ht="15.75" customHeight="1">
      <c r="B97" s="155" t="s">
        <v>2502</v>
      </c>
      <c r="C97" s="156">
        <v>3810</v>
      </c>
      <c r="D97" s="157" t="s">
        <v>591</v>
      </c>
      <c r="E97" s="158"/>
      <c r="F97" s="111">
        <v>46272</v>
      </c>
      <c r="G97" s="105">
        <v>88</v>
      </c>
      <c r="H97" s="155" t="s">
        <v>36</v>
      </c>
      <c r="I97" s="105" t="s">
        <v>312</v>
      </c>
      <c r="J97" s="167">
        <v>0.97777777777777775</v>
      </c>
      <c r="K97" s="168">
        <v>10</v>
      </c>
      <c r="L97" s="168">
        <v>40500</v>
      </c>
      <c r="M97" s="168">
        <v>1350</v>
      </c>
      <c r="N97" s="169">
        <v>81</v>
      </c>
    </row>
    <row r="98" spans="2:14" ht="15.75" customHeight="1">
      <c r="B98" s="155" t="s">
        <v>2503</v>
      </c>
      <c r="C98" s="156">
        <v>3810</v>
      </c>
      <c r="D98" s="157" t="s">
        <v>591</v>
      </c>
      <c r="E98" s="158"/>
      <c r="F98" s="111">
        <v>46272</v>
      </c>
      <c r="G98" s="105">
        <v>88</v>
      </c>
      <c r="H98" s="155" t="s">
        <v>36</v>
      </c>
      <c r="I98" s="105" t="s">
        <v>312</v>
      </c>
      <c r="J98" s="167">
        <v>0.97777777777777775</v>
      </c>
      <c r="K98" s="168">
        <v>24</v>
      </c>
      <c r="L98" s="168">
        <v>97200</v>
      </c>
      <c r="M98" s="168">
        <v>3240</v>
      </c>
      <c r="N98" s="169">
        <v>194.4</v>
      </c>
    </row>
    <row r="99" spans="2:14" ht="15.75" customHeight="1">
      <c r="B99" s="155" t="s">
        <v>2567</v>
      </c>
      <c r="C99" s="156">
        <v>3810</v>
      </c>
      <c r="D99" s="157" t="s">
        <v>591</v>
      </c>
      <c r="E99" s="158"/>
      <c r="F99" s="111">
        <v>46272</v>
      </c>
      <c r="G99" s="105">
        <v>88</v>
      </c>
      <c r="H99" s="155" t="s">
        <v>36</v>
      </c>
      <c r="I99" s="105" t="s">
        <v>312</v>
      </c>
      <c r="J99" s="167">
        <v>0.97777777777777775</v>
      </c>
      <c r="K99" s="168">
        <v>42</v>
      </c>
      <c r="L99" s="168">
        <v>170100</v>
      </c>
      <c r="M99" s="168">
        <v>5670</v>
      </c>
      <c r="N99" s="169">
        <v>340.2</v>
      </c>
    </row>
    <row r="100" spans="2:14" ht="15.75" customHeight="1">
      <c r="B100" s="155" t="s">
        <v>2511</v>
      </c>
      <c r="C100" s="156">
        <v>3810</v>
      </c>
      <c r="D100" s="157" t="s">
        <v>591</v>
      </c>
      <c r="E100" s="158"/>
      <c r="F100" s="111">
        <v>46273</v>
      </c>
      <c r="G100" s="105">
        <v>89</v>
      </c>
      <c r="H100" s="155" t="s">
        <v>36</v>
      </c>
      <c r="I100" s="105" t="s">
        <v>312</v>
      </c>
      <c r="J100" s="167">
        <v>0.98888888888888893</v>
      </c>
      <c r="K100" s="168">
        <v>24</v>
      </c>
      <c r="L100" s="168">
        <v>97200</v>
      </c>
      <c r="M100" s="168">
        <v>3240</v>
      </c>
      <c r="N100" s="169">
        <v>194.4</v>
      </c>
    </row>
    <row r="101" spans="2:14" ht="15.75" customHeight="1">
      <c r="B101" s="155" t="s">
        <v>2517</v>
      </c>
      <c r="C101" s="156">
        <v>3810</v>
      </c>
      <c r="D101" s="157" t="s">
        <v>591</v>
      </c>
      <c r="E101" s="158"/>
      <c r="F101" s="111">
        <v>46273</v>
      </c>
      <c r="G101" s="105">
        <v>89</v>
      </c>
      <c r="H101" s="155" t="s">
        <v>36</v>
      </c>
      <c r="I101" s="105" t="s">
        <v>312</v>
      </c>
      <c r="J101" s="167">
        <v>0.98888888888888893</v>
      </c>
      <c r="K101" s="168">
        <v>24</v>
      </c>
      <c r="L101" s="168">
        <v>97200</v>
      </c>
      <c r="M101" s="168">
        <v>3240</v>
      </c>
      <c r="N101" s="169">
        <v>194.4</v>
      </c>
    </row>
    <row r="102" spans="2:14" ht="15.75" customHeight="1">
      <c r="B102" s="155" t="s">
        <v>2571</v>
      </c>
      <c r="C102" s="156">
        <v>3810</v>
      </c>
      <c r="D102" s="157" t="s">
        <v>591</v>
      </c>
      <c r="E102" s="158"/>
      <c r="F102" s="111">
        <v>46273</v>
      </c>
      <c r="G102" s="105">
        <v>89</v>
      </c>
      <c r="H102" s="155" t="s">
        <v>36</v>
      </c>
      <c r="I102" s="105" t="s">
        <v>312</v>
      </c>
      <c r="J102" s="167">
        <v>0.98888888888888893</v>
      </c>
      <c r="K102" s="168">
        <v>42</v>
      </c>
      <c r="L102" s="168">
        <v>170100</v>
      </c>
      <c r="M102" s="168">
        <v>5670</v>
      </c>
      <c r="N102" s="169">
        <v>340.2</v>
      </c>
    </row>
    <row r="103" spans="2:14" ht="15.75" customHeight="1">
      <c r="B103" s="155" t="s">
        <v>589</v>
      </c>
      <c r="C103" s="156">
        <v>3810</v>
      </c>
      <c r="D103" s="157" t="s">
        <v>591</v>
      </c>
      <c r="E103" s="158"/>
      <c r="F103" s="111">
        <v>46274</v>
      </c>
      <c r="G103" s="105">
        <v>90</v>
      </c>
      <c r="H103" s="155" t="s">
        <v>36</v>
      </c>
      <c r="I103" s="105" t="s">
        <v>171</v>
      </c>
      <c r="J103" s="167">
        <v>1</v>
      </c>
      <c r="K103" s="168">
        <v>64</v>
      </c>
      <c r="L103" s="168">
        <v>259200</v>
      </c>
      <c r="M103" s="168">
        <v>8640</v>
      </c>
      <c r="N103" s="169">
        <v>518.4</v>
      </c>
    </row>
    <row r="104" spans="2:14" ht="15.75" customHeight="1">
      <c r="B104" s="155" t="s">
        <v>2534</v>
      </c>
      <c r="C104" s="156">
        <v>21703</v>
      </c>
      <c r="D104" s="157" t="s">
        <v>314</v>
      </c>
      <c r="E104" s="158"/>
      <c r="F104" s="111">
        <v>46278</v>
      </c>
      <c r="G104" s="105">
        <v>94</v>
      </c>
      <c r="H104" s="155" t="s">
        <v>36</v>
      </c>
      <c r="I104" s="105" t="s">
        <v>171</v>
      </c>
      <c r="J104" s="167">
        <v>0.78333333333333333</v>
      </c>
      <c r="K104" s="168">
        <v>8</v>
      </c>
      <c r="L104" s="168">
        <v>2880</v>
      </c>
      <c r="M104" s="168">
        <v>480</v>
      </c>
      <c r="N104" s="169">
        <v>57.6</v>
      </c>
    </row>
    <row r="105" spans="2:14" ht="15.75" customHeight="1">
      <c r="B105" s="155" t="s">
        <v>97</v>
      </c>
      <c r="C105" s="156">
        <v>5632</v>
      </c>
      <c r="D105" s="157" t="s">
        <v>957</v>
      </c>
      <c r="E105" s="158"/>
      <c r="F105" s="111">
        <v>46280</v>
      </c>
      <c r="G105" s="105">
        <v>96</v>
      </c>
      <c r="H105" s="155" t="s">
        <v>42</v>
      </c>
      <c r="I105" s="105" t="s">
        <v>171</v>
      </c>
      <c r="J105" s="167">
        <v>0.53333333333333333</v>
      </c>
      <c r="K105" s="168">
        <v>3</v>
      </c>
      <c r="L105" s="168">
        <v>6048</v>
      </c>
      <c r="M105" s="168">
        <v>1008</v>
      </c>
      <c r="N105" s="169">
        <v>28.607040000000001</v>
      </c>
    </row>
    <row r="106" spans="2:14" ht="15.75" customHeight="1">
      <c r="B106" s="155" t="s">
        <v>2536</v>
      </c>
      <c r="C106" s="156">
        <v>21703</v>
      </c>
      <c r="D106" s="157" t="s">
        <v>314</v>
      </c>
      <c r="E106" s="158"/>
      <c r="F106" s="111">
        <v>46284</v>
      </c>
      <c r="G106" s="105">
        <v>100</v>
      </c>
      <c r="H106" s="155" t="s">
        <v>36</v>
      </c>
      <c r="I106" s="105" t="s">
        <v>171</v>
      </c>
      <c r="J106" s="167">
        <v>0.83333333333333337</v>
      </c>
      <c r="K106" s="168">
        <v>2</v>
      </c>
      <c r="L106" s="168">
        <v>720</v>
      </c>
      <c r="M106" s="168">
        <v>120</v>
      </c>
      <c r="N106" s="169">
        <v>14.4</v>
      </c>
    </row>
    <row r="107" spans="2:14" ht="15.75" customHeight="1">
      <c r="B107" s="155" t="s">
        <v>2566</v>
      </c>
      <c r="C107" s="156">
        <v>21703</v>
      </c>
      <c r="D107" s="157" t="s">
        <v>314</v>
      </c>
      <c r="E107" s="158"/>
      <c r="F107" s="111">
        <v>46284</v>
      </c>
      <c r="G107" s="105">
        <v>100</v>
      </c>
      <c r="H107" s="155" t="s">
        <v>36</v>
      </c>
      <c r="I107" s="105" t="s">
        <v>171</v>
      </c>
      <c r="J107" s="167">
        <v>0.83333333333333337</v>
      </c>
      <c r="K107" s="168">
        <v>26</v>
      </c>
      <c r="L107" s="168">
        <v>9360</v>
      </c>
      <c r="M107" s="168">
        <v>1560</v>
      </c>
      <c r="N107" s="169">
        <v>187.2</v>
      </c>
    </row>
    <row r="108" spans="2:14" ht="15.75" customHeight="1">
      <c r="B108" s="155" t="s">
        <v>2550</v>
      </c>
      <c r="C108" s="156">
        <v>21959</v>
      </c>
      <c r="D108" s="157" t="s">
        <v>340</v>
      </c>
      <c r="E108" s="158"/>
      <c r="F108" s="111">
        <v>46286</v>
      </c>
      <c r="G108" s="105">
        <v>102</v>
      </c>
      <c r="H108" s="155" t="s">
        <v>36</v>
      </c>
      <c r="I108" s="105" t="s">
        <v>171</v>
      </c>
      <c r="J108" s="167">
        <v>0.85</v>
      </c>
      <c r="K108" s="168">
        <v>2</v>
      </c>
      <c r="L108" s="168">
        <v>1056</v>
      </c>
      <c r="M108" s="168">
        <v>176</v>
      </c>
      <c r="N108" s="169">
        <v>15.84</v>
      </c>
    </row>
    <row r="109" spans="2:14" ht="15.75" customHeight="1">
      <c r="B109" s="155" t="s">
        <v>2736</v>
      </c>
      <c r="C109" s="156">
        <v>21959</v>
      </c>
      <c r="D109" s="157" t="s">
        <v>340</v>
      </c>
      <c r="E109" s="158"/>
      <c r="F109" s="111">
        <v>46292</v>
      </c>
      <c r="G109" s="105">
        <v>108</v>
      </c>
      <c r="H109" s="155" t="s">
        <v>36</v>
      </c>
      <c r="I109" s="105" t="s">
        <v>171</v>
      </c>
      <c r="J109" s="167">
        <v>0.9</v>
      </c>
      <c r="K109" s="168">
        <v>29</v>
      </c>
      <c r="L109" s="168">
        <v>15312</v>
      </c>
      <c r="M109" s="168">
        <v>2552</v>
      </c>
      <c r="N109" s="169">
        <v>229.68</v>
      </c>
    </row>
    <row r="110" spans="2:14" ht="15.75" customHeight="1">
      <c r="B110" s="155" t="s">
        <v>2537</v>
      </c>
      <c r="C110" s="156">
        <v>7078</v>
      </c>
      <c r="D110" s="157" t="s">
        <v>636</v>
      </c>
      <c r="E110" s="158"/>
      <c r="F110" s="111">
        <v>46293</v>
      </c>
      <c r="G110" s="105">
        <v>109</v>
      </c>
      <c r="H110" s="155" t="s">
        <v>36</v>
      </c>
      <c r="I110" s="105" t="s">
        <v>171</v>
      </c>
      <c r="J110" s="167">
        <v>0.90833333333333333</v>
      </c>
      <c r="K110" s="168">
        <v>2</v>
      </c>
      <c r="L110" s="168">
        <v>1560</v>
      </c>
      <c r="M110" s="168">
        <v>104</v>
      </c>
      <c r="N110" s="169">
        <v>15.6</v>
      </c>
    </row>
    <row r="111" spans="2:14" ht="15.75" customHeight="1">
      <c r="B111" s="155" t="s">
        <v>2648</v>
      </c>
      <c r="C111" s="156">
        <v>21703</v>
      </c>
      <c r="D111" s="157" t="s">
        <v>314</v>
      </c>
      <c r="E111" s="158"/>
      <c r="F111" s="111">
        <v>46294</v>
      </c>
      <c r="G111" s="105">
        <v>110</v>
      </c>
      <c r="H111" s="155" t="s">
        <v>36</v>
      </c>
      <c r="I111" s="105" t="s">
        <v>171</v>
      </c>
      <c r="J111" s="167">
        <v>0.91666666666666663</v>
      </c>
      <c r="K111" s="168">
        <v>18</v>
      </c>
      <c r="L111" s="168">
        <v>6480</v>
      </c>
      <c r="M111" s="168">
        <v>1080</v>
      </c>
      <c r="N111" s="169">
        <v>129.6</v>
      </c>
    </row>
    <row r="112" spans="2:14" ht="15.75" customHeight="1">
      <c r="B112" s="155" t="s">
        <v>2583</v>
      </c>
      <c r="C112" s="156">
        <v>21703</v>
      </c>
      <c r="D112" s="157" t="s">
        <v>314</v>
      </c>
      <c r="E112" s="158"/>
      <c r="F112" s="111">
        <v>46295</v>
      </c>
      <c r="G112" s="105">
        <v>111</v>
      </c>
      <c r="H112" s="155" t="s">
        <v>36</v>
      </c>
      <c r="I112" s="105" t="s">
        <v>171</v>
      </c>
      <c r="J112" s="167">
        <v>0.92500000000000004</v>
      </c>
      <c r="K112" s="168">
        <v>10</v>
      </c>
      <c r="L112" s="168">
        <v>3600</v>
      </c>
      <c r="M112" s="168">
        <v>600</v>
      </c>
      <c r="N112" s="169">
        <v>72</v>
      </c>
    </row>
    <row r="113" spans="2:14" ht="15.75" customHeight="1">
      <c r="B113" s="155" t="s">
        <v>2506</v>
      </c>
      <c r="C113" s="156">
        <v>7078</v>
      </c>
      <c r="D113" s="157" t="s">
        <v>636</v>
      </c>
      <c r="E113" s="158"/>
      <c r="F113" s="111">
        <v>46296</v>
      </c>
      <c r="G113" s="105">
        <v>112</v>
      </c>
      <c r="H113" s="155" t="s">
        <v>36</v>
      </c>
      <c r="I113" s="105" t="s">
        <v>171</v>
      </c>
      <c r="J113" s="167">
        <v>0.93333333333333335</v>
      </c>
      <c r="K113" s="168">
        <v>4</v>
      </c>
      <c r="L113" s="168">
        <v>3120</v>
      </c>
      <c r="M113" s="168">
        <v>208</v>
      </c>
      <c r="N113" s="169">
        <v>31.2</v>
      </c>
    </row>
    <row r="114" spans="2:14" ht="15.75" customHeight="1">
      <c r="B114" s="155" t="s">
        <v>2507</v>
      </c>
      <c r="C114" s="156">
        <v>7078</v>
      </c>
      <c r="D114" s="157" t="s">
        <v>636</v>
      </c>
      <c r="E114" s="158"/>
      <c r="F114" s="111">
        <v>46296</v>
      </c>
      <c r="G114" s="105">
        <v>112</v>
      </c>
      <c r="H114" s="155" t="s">
        <v>36</v>
      </c>
      <c r="I114" s="105" t="s">
        <v>171</v>
      </c>
      <c r="J114" s="167">
        <v>0.93333333333333335</v>
      </c>
      <c r="K114" s="168">
        <v>22</v>
      </c>
      <c r="L114" s="168">
        <v>17160</v>
      </c>
      <c r="M114" s="168">
        <v>1144</v>
      </c>
      <c r="N114" s="169">
        <v>171.6</v>
      </c>
    </row>
    <row r="115" spans="2:14" ht="15.75" customHeight="1">
      <c r="B115" s="155" t="s">
        <v>2641</v>
      </c>
      <c r="C115" s="156">
        <v>21703</v>
      </c>
      <c r="D115" s="157" t="s">
        <v>314</v>
      </c>
      <c r="E115" s="158"/>
      <c r="F115" s="111">
        <v>46296</v>
      </c>
      <c r="G115" s="105">
        <v>112</v>
      </c>
      <c r="H115" s="155" t="s">
        <v>36</v>
      </c>
      <c r="I115" s="105" t="s">
        <v>171</v>
      </c>
      <c r="J115" s="167">
        <v>0.93333333333333335</v>
      </c>
      <c r="K115" s="168">
        <v>9</v>
      </c>
      <c r="L115" s="168">
        <v>3240</v>
      </c>
      <c r="M115" s="168">
        <v>540</v>
      </c>
      <c r="N115" s="169">
        <v>64.8</v>
      </c>
    </row>
    <row r="116" spans="2:14" ht="15.75" customHeight="1">
      <c r="B116" s="155" t="s">
        <v>2650</v>
      </c>
      <c r="C116" s="156">
        <v>21703</v>
      </c>
      <c r="D116" s="157" t="s">
        <v>314</v>
      </c>
      <c r="E116" s="158"/>
      <c r="F116" s="111">
        <v>46296</v>
      </c>
      <c r="G116" s="105">
        <v>112</v>
      </c>
      <c r="H116" s="155" t="s">
        <v>36</v>
      </c>
      <c r="I116" s="105" t="s">
        <v>171</v>
      </c>
      <c r="J116" s="167">
        <v>0.93333333333333335</v>
      </c>
      <c r="K116" s="168">
        <v>16</v>
      </c>
      <c r="L116" s="168">
        <v>5760</v>
      </c>
      <c r="M116" s="168">
        <v>960</v>
      </c>
      <c r="N116" s="169">
        <v>115.2</v>
      </c>
    </row>
    <row r="117" spans="2:14" ht="15.75" customHeight="1">
      <c r="B117" s="155" t="s">
        <v>2830</v>
      </c>
      <c r="C117" s="156">
        <v>7078</v>
      </c>
      <c r="D117" s="157" t="s">
        <v>636</v>
      </c>
      <c r="E117" s="158"/>
      <c r="F117" s="111">
        <v>46296</v>
      </c>
      <c r="G117" s="105">
        <v>112</v>
      </c>
      <c r="H117" s="155" t="s">
        <v>36</v>
      </c>
      <c r="I117" s="105" t="s">
        <v>171</v>
      </c>
      <c r="J117" s="167">
        <v>0.93333333333333335</v>
      </c>
      <c r="K117" s="168">
        <v>2</v>
      </c>
      <c r="L117" s="168">
        <v>1560</v>
      </c>
      <c r="M117" s="168">
        <v>104</v>
      </c>
      <c r="N117" s="169">
        <v>15.6</v>
      </c>
    </row>
    <row r="118" spans="2:14" ht="15.75" customHeight="1">
      <c r="B118" s="155" t="s">
        <v>642</v>
      </c>
      <c r="C118" s="156">
        <v>7078</v>
      </c>
      <c r="D118" s="157" t="s">
        <v>636</v>
      </c>
      <c r="E118" s="158"/>
      <c r="F118" s="111">
        <v>46299</v>
      </c>
      <c r="G118" s="105">
        <v>115</v>
      </c>
      <c r="H118" s="155" t="s">
        <v>36</v>
      </c>
      <c r="I118" s="105" t="s">
        <v>171</v>
      </c>
      <c r="J118" s="167">
        <v>0.95833333333333337</v>
      </c>
      <c r="K118" s="168">
        <v>40</v>
      </c>
      <c r="L118" s="168">
        <v>31200</v>
      </c>
      <c r="M118" s="168">
        <v>2080</v>
      </c>
      <c r="N118" s="169">
        <v>312</v>
      </c>
    </row>
    <row r="119" spans="2:14" ht="15.75" customHeight="1">
      <c r="B119" s="155" t="s">
        <v>644</v>
      </c>
      <c r="C119" s="156">
        <v>7078</v>
      </c>
      <c r="D119" s="157" t="s">
        <v>636</v>
      </c>
      <c r="E119" s="158"/>
      <c r="F119" s="111">
        <v>46299</v>
      </c>
      <c r="G119" s="105">
        <v>115</v>
      </c>
      <c r="H119" s="155" t="s">
        <v>36</v>
      </c>
      <c r="I119" s="105" t="s">
        <v>171</v>
      </c>
      <c r="J119" s="167">
        <v>0.95833333333333337</v>
      </c>
      <c r="K119" s="168">
        <v>41</v>
      </c>
      <c r="L119" s="168">
        <v>31980</v>
      </c>
      <c r="M119" s="168">
        <v>2132</v>
      </c>
      <c r="N119" s="169">
        <v>319.8</v>
      </c>
    </row>
    <row r="120" spans="2:14" ht="15.75" customHeight="1">
      <c r="B120" s="155" t="s">
        <v>762</v>
      </c>
      <c r="C120" s="156">
        <v>7078</v>
      </c>
      <c r="D120" s="157" t="s">
        <v>636</v>
      </c>
      <c r="E120" s="158"/>
      <c r="F120" s="111">
        <v>46299</v>
      </c>
      <c r="G120" s="105">
        <v>115</v>
      </c>
      <c r="H120" s="155" t="s">
        <v>36</v>
      </c>
      <c r="I120" s="105" t="s">
        <v>171</v>
      </c>
      <c r="J120" s="167">
        <v>0.95833333333333337</v>
      </c>
      <c r="K120" s="168">
        <v>44</v>
      </c>
      <c r="L120" s="168">
        <v>34320</v>
      </c>
      <c r="M120" s="168">
        <v>2288</v>
      </c>
      <c r="N120" s="169">
        <v>343.2</v>
      </c>
    </row>
    <row r="121" spans="2:14" ht="15.75" customHeight="1">
      <c r="B121" s="155" t="s">
        <v>664</v>
      </c>
      <c r="C121" s="156">
        <v>7078</v>
      </c>
      <c r="D121" s="157" t="s">
        <v>636</v>
      </c>
      <c r="E121" s="158"/>
      <c r="F121" s="111">
        <v>46299</v>
      </c>
      <c r="G121" s="105">
        <v>115</v>
      </c>
      <c r="H121" s="155" t="s">
        <v>36</v>
      </c>
      <c r="I121" s="105" t="s">
        <v>171</v>
      </c>
      <c r="J121" s="167">
        <v>0.95833333333333337</v>
      </c>
      <c r="K121" s="168">
        <v>44</v>
      </c>
      <c r="L121" s="168">
        <v>34320</v>
      </c>
      <c r="M121" s="168">
        <v>2288</v>
      </c>
      <c r="N121" s="169">
        <v>343.2</v>
      </c>
    </row>
    <row r="122" spans="2:14" ht="15.75" customHeight="1">
      <c r="B122" s="155" t="s">
        <v>253</v>
      </c>
      <c r="C122" s="156">
        <v>7078</v>
      </c>
      <c r="D122" s="157" t="s">
        <v>636</v>
      </c>
      <c r="E122" s="158"/>
      <c r="F122" s="111">
        <v>46299</v>
      </c>
      <c r="G122" s="105">
        <v>115</v>
      </c>
      <c r="H122" s="155" t="s">
        <v>36</v>
      </c>
      <c r="I122" s="105" t="s">
        <v>171</v>
      </c>
      <c r="J122" s="167">
        <v>0.95833333333333337</v>
      </c>
      <c r="K122" s="168">
        <v>34</v>
      </c>
      <c r="L122" s="168">
        <v>26520</v>
      </c>
      <c r="M122" s="168">
        <v>1768</v>
      </c>
      <c r="N122" s="169">
        <v>265.2</v>
      </c>
    </row>
    <row r="123" spans="2:14" ht="15.75" customHeight="1">
      <c r="B123" s="155" t="s">
        <v>645</v>
      </c>
      <c r="C123" s="156">
        <v>7078</v>
      </c>
      <c r="D123" s="157" t="s">
        <v>636</v>
      </c>
      <c r="E123" s="158"/>
      <c r="F123" s="111">
        <v>46299</v>
      </c>
      <c r="G123" s="105">
        <v>115</v>
      </c>
      <c r="H123" s="155" t="s">
        <v>36</v>
      </c>
      <c r="I123" s="105" t="s">
        <v>171</v>
      </c>
      <c r="J123" s="167">
        <v>0.95833333333333337</v>
      </c>
      <c r="K123" s="168">
        <v>64</v>
      </c>
      <c r="L123" s="168">
        <v>49920</v>
      </c>
      <c r="M123" s="168">
        <v>3328</v>
      </c>
      <c r="N123" s="169">
        <v>499.2</v>
      </c>
    </row>
    <row r="124" spans="2:14" ht="15.75" customHeight="1">
      <c r="B124" s="155" t="s">
        <v>618</v>
      </c>
      <c r="C124" s="156">
        <v>7078</v>
      </c>
      <c r="D124" s="157" t="s">
        <v>636</v>
      </c>
      <c r="E124" s="158"/>
      <c r="F124" s="111">
        <v>46299</v>
      </c>
      <c r="G124" s="105">
        <v>115</v>
      </c>
      <c r="H124" s="155" t="s">
        <v>36</v>
      </c>
      <c r="I124" s="105" t="s">
        <v>171</v>
      </c>
      <c r="J124" s="167">
        <v>0.95833333333333337</v>
      </c>
      <c r="K124" s="168">
        <v>28</v>
      </c>
      <c r="L124" s="168">
        <v>21840</v>
      </c>
      <c r="M124" s="168">
        <v>1456</v>
      </c>
      <c r="N124" s="169">
        <v>218.4</v>
      </c>
    </row>
    <row r="125" spans="2:14" ht="15.75" customHeight="1">
      <c r="B125" s="155" t="s">
        <v>648</v>
      </c>
      <c r="C125" s="156">
        <v>7078</v>
      </c>
      <c r="D125" s="157" t="s">
        <v>636</v>
      </c>
      <c r="E125" s="158"/>
      <c r="F125" s="111">
        <v>46300</v>
      </c>
      <c r="G125" s="105">
        <v>116</v>
      </c>
      <c r="H125" s="155" t="s">
        <v>36</v>
      </c>
      <c r="I125" s="105" t="s">
        <v>171</v>
      </c>
      <c r="J125" s="167">
        <v>0.96666666666666667</v>
      </c>
      <c r="K125" s="168">
        <v>13</v>
      </c>
      <c r="L125" s="168">
        <v>10140</v>
      </c>
      <c r="M125" s="168">
        <v>676</v>
      </c>
      <c r="N125" s="169">
        <v>101.4</v>
      </c>
    </row>
    <row r="126" spans="2:14" ht="15.75" customHeight="1">
      <c r="B126" s="155" t="s">
        <v>715</v>
      </c>
      <c r="C126" s="156">
        <v>7078</v>
      </c>
      <c r="D126" s="157" t="s">
        <v>636</v>
      </c>
      <c r="E126" s="158"/>
      <c r="F126" s="111">
        <v>46300</v>
      </c>
      <c r="G126" s="105">
        <v>116</v>
      </c>
      <c r="H126" s="155" t="s">
        <v>36</v>
      </c>
      <c r="I126" s="105" t="s">
        <v>171</v>
      </c>
      <c r="J126" s="167">
        <v>0.96666666666666667</v>
      </c>
      <c r="K126" s="168">
        <v>44</v>
      </c>
      <c r="L126" s="168">
        <v>34320</v>
      </c>
      <c r="M126" s="168">
        <v>2288</v>
      </c>
      <c r="N126" s="169">
        <v>343.2</v>
      </c>
    </row>
    <row r="127" spans="2:14" ht="15.75" customHeight="1">
      <c r="B127" s="155" t="s">
        <v>2510</v>
      </c>
      <c r="C127" s="156">
        <v>7078</v>
      </c>
      <c r="D127" s="157" t="s">
        <v>636</v>
      </c>
      <c r="E127" s="158"/>
      <c r="F127" s="111">
        <v>46300</v>
      </c>
      <c r="G127" s="105">
        <v>116</v>
      </c>
      <c r="H127" s="155" t="s">
        <v>36</v>
      </c>
      <c r="I127" s="105" t="s">
        <v>171</v>
      </c>
      <c r="J127" s="167">
        <v>0.96666666666666667</v>
      </c>
      <c r="K127" s="168">
        <v>6</v>
      </c>
      <c r="L127" s="168">
        <v>4680</v>
      </c>
      <c r="M127" s="168">
        <v>312</v>
      </c>
      <c r="N127" s="169">
        <v>46.8</v>
      </c>
    </row>
    <row r="128" spans="2:14" ht="15.75" customHeight="1">
      <c r="B128" s="155" t="s">
        <v>2520</v>
      </c>
      <c r="C128" s="156">
        <v>7078</v>
      </c>
      <c r="D128" s="157" t="s">
        <v>636</v>
      </c>
      <c r="E128" s="158"/>
      <c r="F128" s="111">
        <v>46300</v>
      </c>
      <c r="G128" s="105">
        <v>116</v>
      </c>
      <c r="H128" s="155" t="s">
        <v>36</v>
      </c>
      <c r="I128" s="105" t="s">
        <v>171</v>
      </c>
      <c r="J128" s="167">
        <v>0.96666666666666667</v>
      </c>
      <c r="K128" s="168">
        <v>4</v>
      </c>
      <c r="L128" s="168">
        <v>3120</v>
      </c>
      <c r="M128" s="168">
        <v>208</v>
      </c>
      <c r="N128" s="169">
        <v>31.2</v>
      </c>
    </row>
    <row r="129" spans="2:14" ht="15.75" customHeight="1">
      <c r="B129" s="155" t="s">
        <v>2545</v>
      </c>
      <c r="C129" s="156">
        <v>7078</v>
      </c>
      <c r="D129" s="157" t="s">
        <v>636</v>
      </c>
      <c r="E129" s="158"/>
      <c r="F129" s="111">
        <v>46300</v>
      </c>
      <c r="G129" s="105">
        <v>116</v>
      </c>
      <c r="H129" s="155" t="s">
        <v>36</v>
      </c>
      <c r="I129" s="105" t="s">
        <v>171</v>
      </c>
      <c r="J129" s="167">
        <v>0.96666666666666667</v>
      </c>
      <c r="K129" s="168">
        <v>30</v>
      </c>
      <c r="L129" s="168">
        <v>23400</v>
      </c>
      <c r="M129" s="168">
        <v>1560</v>
      </c>
      <c r="N129" s="169">
        <v>234</v>
      </c>
    </row>
    <row r="130" spans="2:14" ht="15.75" customHeight="1">
      <c r="B130" s="155" t="s">
        <v>2546</v>
      </c>
      <c r="C130" s="156">
        <v>7078</v>
      </c>
      <c r="D130" s="157" t="s">
        <v>636</v>
      </c>
      <c r="E130" s="158"/>
      <c r="F130" s="111">
        <v>46300</v>
      </c>
      <c r="G130" s="105">
        <v>116</v>
      </c>
      <c r="H130" s="155" t="s">
        <v>36</v>
      </c>
      <c r="I130" s="105" t="s">
        <v>171</v>
      </c>
      <c r="J130" s="167">
        <v>0.96666666666666667</v>
      </c>
      <c r="K130" s="168">
        <v>10</v>
      </c>
      <c r="L130" s="168">
        <v>7800</v>
      </c>
      <c r="M130" s="168">
        <v>520</v>
      </c>
      <c r="N130" s="169">
        <v>78</v>
      </c>
    </row>
    <row r="131" spans="2:14" ht="15.75" customHeight="1">
      <c r="B131" s="155" t="s">
        <v>2569</v>
      </c>
      <c r="C131" s="156">
        <v>7078</v>
      </c>
      <c r="D131" s="157" t="s">
        <v>636</v>
      </c>
      <c r="E131" s="158"/>
      <c r="F131" s="111">
        <v>46300</v>
      </c>
      <c r="G131" s="105">
        <v>116</v>
      </c>
      <c r="H131" s="155" t="s">
        <v>36</v>
      </c>
      <c r="I131" s="105" t="s">
        <v>171</v>
      </c>
      <c r="J131" s="167">
        <v>0.96666666666666667</v>
      </c>
      <c r="K131" s="168">
        <v>38</v>
      </c>
      <c r="L131" s="168">
        <v>29640</v>
      </c>
      <c r="M131" s="168">
        <v>1976</v>
      </c>
      <c r="N131" s="169">
        <v>296.39999999999998</v>
      </c>
    </row>
    <row r="132" spans="2:14" ht="15.75" customHeight="1">
      <c r="B132" s="155" t="s">
        <v>2570</v>
      </c>
      <c r="C132" s="156">
        <v>7078</v>
      </c>
      <c r="D132" s="157" t="s">
        <v>636</v>
      </c>
      <c r="E132" s="158"/>
      <c r="F132" s="111">
        <v>46300</v>
      </c>
      <c r="G132" s="105">
        <v>116</v>
      </c>
      <c r="H132" s="155" t="s">
        <v>36</v>
      </c>
      <c r="I132" s="105" t="s">
        <v>171</v>
      </c>
      <c r="J132" s="167">
        <v>0.96666666666666667</v>
      </c>
      <c r="K132" s="168">
        <v>28</v>
      </c>
      <c r="L132" s="168">
        <v>21840</v>
      </c>
      <c r="M132" s="168">
        <v>1456</v>
      </c>
      <c r="N132" s="169">
        <v>218.4</v>
      </c>
    </row>
    <row r="133" spans="2:14" ht="15.75" customHeight="1">
      <c r="B133" s="155" t="s">
        <v>2730</v>
      </c>
      <c r="C133" s="156">
        <v>7078</v>
      </c>
      <c r="D133" s="157" t="s">
        <v>636</v>
      </c>
      <c r="E133" s="158"/>
      <c r="F133" s="111">
        <v>46300</v>
      </c>
      <c r="G133" s="105">
        <v>116</v>
      </c>
      <c r="H133" s="155" t="s">
        <v>36</v>
      </c>
      <c r="I133" s="105" t="s">
        <v>171</v>
      </c>
      <c r="J133" s="167">
        <v>0.96666666666666667</v>
      </c>
      <c r="K133" s="168">
        <v>40</v>
      </c>
      <c r="L133" s="168">
        <v>31200</v>
      </c>
      <c r="M133" s="168">
        <v>2080</v>
      </c>
      <c r="N133" s="169">
        <v>312</v>
      </c>
    </row>
    <row r="134" spans="2:14" ht="15.75" customHeight="1">
      <c r="B134" s="155" t="s">
        <v>2508</v>
      </c>
      <c r="C134" s="156">
        <v>7078</v>
      </c>
      <c r="D134" s="157" t="s">
        <v>636</v>
      </c>
      <c r="E134" s="158"/>
      <c r="F134" s="111">
        <v>46301</v>
      </c>
      <c r="G134" s="105">
        <v>117</v>
      </c>
      <c r="H134" s="155" t="s">
        <v>36</v>
      </c>
      <c r="I134" s="105" t="s">
        <v>171</v>
      </c>
      <c r="J134" s="167">
        <v>0.97499999999999998</v>
      </c>
      <c r="K134" s="168">
        <v>2</v>
      </c>
      <c r="L134" s="168">
        <v>1560</v>
      </c>
      <c r="M134" s="168">
        <v>104</v>
      </c>
      <c r="N134" s="169">
        <v>15.6</v>
      </c>
    </row>
    <row r="135" spans="2:14" ht="15.75" customHeight="1">
      <c r="B135" s="155" t="s">
        <v>2509</v>
      </c>
      <c r="C135" s="156">
        <v>7078</v>
      </c>
      <c r="D135" s="157" t="s">
        <v>636</v>
      </c>
      <c r="E135" s="158"/>
      <c r="F135" s="111">
        <v>46301</v>
      </c>
      <c r="G135" s="105">
        <v>117</v>
      </c>
      <c r="H135" s="155" t="s">
        <v>36</v>
      </c>
      <c r="I135" s="105" t="s">
        <v>171</v>
      </c>
      <c r="J135" s="167">
        <v>0.97499999999999998</v>
      </c>
      <c r="K135" s="168">
        <v>4</v>
      </c>
      <c r="L135" s="168">
        <v>3120</v>
      </c>
      <c r="M135" s="168">
        <v>208</v>
      </c>
      <c r="N135" s="169">
        <v>31.2</v>
      </c>
    </row>
    <row r="136" spans="2:14" ht="15.75" customHeight="1">
      <c r="B136" s="155" t="s">
        <v>2522</v>
      </c>
      <c r="C136" s="156">
        <v>7078</v>
      </c>
      <c r="D136" s="157" t="s">
        <v>636</v>
      </c>
      <c r="E136" s="158"/>
      <c r="F136" s="111">
        <v>46301</v>
      </c>
      <c r="G136" s="105">
        <v>117</v>
      </c>
      <c r="H136" s="155" t="s">
        <v>36</v>
      </c>
      <c r="I136" s="105" t="s">
        <v>171</v>
      </c>
      <c r="J136" s="167">
        <v>0.97499999999999998</v>
      </c>
      <c r="K136" s="168">
        <v>18</v>
      </c>
      <c r="L136" s="168">
        <v>14040</v>
      </c>
      <c r="M136" s="168">
        <v>936</v>
      </c>
      <c r="N136" s="169">
        <v>140.4</v>
      </c>
    </row>
    <row r="137" spans="2:14" ht="15.75" customHeight="1">
      <c r="B137" s="155" t="s">
        <v>2568</v>
      </c>
      <c r="C137" s="156">
        <v>7078</v>
      </c>
      <c r="D137" s="157" t="s">
        <v>636</v>
      </c>
      <c r="E137" s="158"/>
      <c r="F137" s="111">
        <v>46301</v>
      </c>
      <c r="G137" s="105">
        <v>117</v>
      </c>
      <c r="H137" s="155" t="s">
        <v>36</v>
      </c>
      <c r="I137" s="105" t="s">
        <v>171</v>
      </c>
      <c r="J137" s="167">
        <v>0.97499999999999998</v>
      </c>
      <c r="K137" s="168">
        <v>10</v>
      </c>
      <c r="L137" s="168">
        <v>7800</v>
      </c>
      <c r="M137" s="168">
        <v>520</v>
      </c>
      <c r="N137" s="169">
        <v>78</v>
      </c>
    </row>
    <row r="138" spans="2:14" ht="15.75" customHeight="1">
      <c r="B138" s="155" t="s">
        <v>2830</v>
      </c>
      <c r="C138" s="156">
        <v>7078</v>
      </c>
      <c r="D138" s="157" t="s">
        <v>636</v>
      </c>
      <c r="E138" s="158"/>
      <c r="F138" s="111">
        <v>46301</v>
      </c>
      <c r="G138" s="105">
        <v>117</v>
      </c>
      <c r="H138" s="155" t="s">
        <v>36</v>
      </c>
      <c r="I138" s="105" t="s">
        <v>171</v>
      </c>
      <c r="J138" s="167">
        <v>0.97499999999999998</v>
      </c>
      <c r="K138" s="168">
        <v>4</v>
      </c>
      <c r="L138" s="168">
        <v>3120</v>
      </c>
      <c r="M138" s="168">
        <v>208</v>
      </c>
      <c r="N138" s="169">
        <v>31.2</v>
      </c>
    </row>
    <row r="139" spans="2:14" ht="15.75" customHeight="1">
      <c r="B139" s="155" t="s">
        <v>61</v>
      </c>
      <c r="C139" s="156">
        <v>14709</v>
      </c>
      <c r="D139" s="157" t="s">
        <v>91</v>
      </c>
      <c r="E139" s="158"/>
      <c r="F139" s="111">
        <v>46304</v>
      </c>
      <c r="G139" s="105">
        <v>120</v>
      </c>
      <c r="H139" s="155" t="s">
        <v>42</v>
      </c>
      <c r="I139" s="105" t="s">
        <v>33</v>
      </c>
      <c r="J139" s="167">
        <v>0.66666666666666663</v>
      </c>
      <c r="K139" s="168">
        <v>3</v>
      </c>
      <c r="L139" s="168">
        <v>8640</v>
      </c>
      <c r="M139" s="168">
        <v>1440</v>
      </c>
      <c r="N139" s="169">
        <v>28.512</v>
      </c>
    </row>
    <row r="140" spans="2:14" ht="15.75" customHeight="1">
      <c r="B140" s="155" t="s">
        <v>2643</v>
      </c>
      <c r="C140" s="156">
        <v>7584</v>
      </c>
      <c r="D140" s="157" t="s">
        <v>651</v>
      </c>
      <c r="E140" s="158"/>
      <c r="F140" s="111">
        <v>46307</v>
      </c>
      <c r="G140" s="105">
        <v>123</v>
      </c>
      <c r="H140" s="155" t="s">
        <v>42</v>
      </c>
      <c r="I140" s="105" t="s">
        <v>33</v>
      </c>
      <c r="J140" s="167">
        <v>0.68333333333333335</v>
      </c>
      <c r="K140" s="168">
        <v>40</v>
      </c>
      <c r="L140" s="168">
        <v>144000</v>
      </c>
      <c r="M140" s="168">
        <v>24000</v>
      </c>
      <c r="N140" s="169">
        <v>387.36</v>
      </c>
    </row>
    <row r="141" spans="2:14" ht="15.75" customHeight="1">
      <c r="B141" s="155" t="s">
        <v>184</v>
      </c>
      <c r="C141" s="156">
        <v>22867</v>
      </c>
      <c r="D141" s="157" t="s">
        <v>422</v>
      </c>
      <c r="E141" s="158"/>
      <c r="F141" s="111">
        <v>46308</v>
      </c>
      <c r="G141" s="105">
        <v>124</v>
      </c>
      <c r="H141" s="155" t="s">
        <v>194</v>
      </c>
      <c r="I141" s="105" t="s">
        <v>33</v>
      </c>
      <c r="J141" s="167">
        <v>0.45925925925925926</v>
      </c>
      <c r="K141" s="168">
        <v>42</v>
      </c>
      <c r="L141" s="168">
        <v>65520</v>
      </c>
      <c r="M141" s="168">
        <v>2730</v>
      </c>
      <c r="N141" s="169">
        <v>216.21600000000001</v>
      </c>
    </row>
    <row r="142" spans="2:14" ht="15.75" customHeight="1">
      <c r="B142" s="155" t="s">
        <v>184</v>
      </c>
      <c r="C142" s="156">
        <v>22867</v>
      </c>
      <c r="D142" s="157" t="s">
        <v>422</v>
      </c>
      <c r="E142" s="158"/>
      <c r="F142" s="111">
        <v>46309</v>
      </c>
      <c r="G142" s="105">
        <v>125</v>
      </c>
      <c r="H142" s="155" t="s">
        <v>194</v>
      </c>
      <c r="I142" s="105" t="s">
        <v>33</v>
      </c>
      <c r="J142" s="167">
        <v>0.46296296296296297</v>
      </c>
      <c r="K142" s="168">
        <v>5</v>
      </c>
      <c r="L142" s="168">
        <v>7800</v>
      </c>
      <c r="M142" s="168">
        <v>325</v>
      </c>
      <c r="N142" s="169">
        <v>25.74</v>
      </c>
    </row>
    <row r="143" spans="2:14" ht="15.75" customHeight="1">
      <c r="B143" s="155" t="s">
        <v>61</v>
      </c>
      <c r="C143" s="156">
        <v>14709</v>
      </c>
      <c r="D143" s="157" t="s">
        <v>91</v>
      </c>
      <c r="E143" s="158"/>
      <c r="F143" s="111">
        <v>46310</v>
      </c>
      <c r="G143" s="105">
        <v>126</v>
      </c>
      <c r="H143" s="155" t="s">
        <v>42</v>
      </c>
      <c r="I143" s="105" t="s">
        <v>33</v>
      </c>
      <c r="J143" s="167">
        <v>0.7</v>
      </c>
      <c r="K143" s="168">
        <v>12</v>
      </c>
      <c r="L143" s="168">
        <v>34560</v>
      </c>
      <c r="M143" s="168">
        <v>5760</v>
      </c>
      <c r="N143" s="169">
        <v>114.048</v>
      </c>
    </row>
    <row r="144" spans="2:14" ht="15.75" customHeight="1">
      <c r="B144" s="155" t="s">
        <v>195</v>
      </c>
      <c r="C144" s="156">
        <v>7584</v>
      </c>
      <c r="D144" s="157" t="s">
        <v>651</v>
      </c>
      <c r="E144" s="158"/>
      <c r="F144" s="111">
        <v>46313</v>
      </c>
      <c r="G144" s="105">
        <v>129</v>
      </c>
      <c r="H144" s="155" t="s">
        <v>42</v>
      </c>
      <c r="I144" s="105" t="s">
        <v>33</v>
      </c>
      <c r="J144" s="167">
        <v>0.71666666666666667</v>
      </c>
      <c r="K144" s="168">
        <v>16</v>
      </c>
      <c r="L144" s="168">
        <v>57600</v>
      </c>
      <c r="M144" s="168">
        <v>9600</v>
      </c>
      <c r="N144" s="169">
        <v>154.94399999999999</v>
      </c>
    </row>
    <row r="145" spans="2:14" ht="15.75" customHeight="1">
      <c r="B145" s="155" t="s">
        <v>2717</v>
      </c>
      <c r="C145" s="156">
        <v>12283</v>
      </c>
      <c r="D145" s="157" t="s">
        <v>41</v>
      </c>
      <c r="E145" s="158"/>
      <c r="F145" s="111">
        <v>46314</v>
      </c>
      <c r="G145" s="105">
        <v>130</v>
      </c>
      <c r="H145" s="155" t="s">
        <v>42</v>
      </c>
      <c r="I145" s="105" t="s">
        <v>33</v>
      </c>
      <c r="J145" s="167">
        <v>0.72222222222222221</v>
      </c>
      <c r="K145" s="168">
        <v>2</v>
      </c>
      <c r="L145" s="168">
        <v>6240</v>
      </c>
      <c r="M145" s="168">
        <v>1560</v>
      </c>
      <c r="N145" s="169">
        <v>16.785599999999999</v>
      </c>
    </row>
    <row r="146" spans="2:14" ht="15.75" customHeight="1">
      <c r="B146" s="155" t="s">
        <v>341</v>
      </c>
      <c r="C146" s="156">
        <v>21161</v>
      </c>
      <c r="D146" s="157" t="s">
        <v>246</v>
      </c>
      <c r="E146" s="158"/>
      <c r="F146" s="111">
        <v>46316</v>
      </c>
      <c r="G146" s="105">
        <v>132</v>
      </c>
      <c r="H146" s="155" t="s">
        <v>247</v>
      </c>
      <c r="I146" s="105" t="s">
        <v>33</v>
      </c>
      <c r="J146" s="167">
        <v>0.73333333333333328</v>
      </c>
      <c r="K146" s="168">
        <v>1</v>
      </c>
      <c r="L146" s="168">
        <v>1440</v>
      </c>
      <c r="M146" s="168">
        <v>360</v>
      </c>
      <c r="N146" s="169">
        <v>4.7519999999999998</v>
      </c>
    </row>
    <row r="147" spans="2:14" ht="15.75" customHeight="1">
      <c r="B147" s="155" t="s">
        <v>2717</v>
      </c>
      <c r="C147" s="156">
        <v>7603</v>
      </c>
      <c r="D147" s="157" t="s">
        <v>1109</v>
      </c>
      <c r="E147" s="158"/>
      <c r="F147" s="111">
        <v>46316</v>
      </c>
      <c r="G147" s="105">
        <v>132</v>
      </c>
      <c r="H147" s="155" t="s">
        <v>247</v>
      </c>
      <c r="I147" s="105" t="s">
        <v>33</v>
      </c>
      <c r="J147" s="167">
        <v>0.73333333333333328</v>
      </c>
      <c r="K147" s="168">
        <v>1</v>
      </c>
      <c r="L147" s="168">
        <v>2016</v>
      </c>
      <c r="M147" s="168">
        <v>504</v>
      </c>
      <c r="N147" s="169">
        <v>6.6528</v>
      </c>
    </row>
    <row r="148" spans="2:14" ht="15.75" customHeight="1">
      <c r="B148" s="155" t="s">
        <v>2682</v>
      </c>
      <c r="C148" s="156">
        <v>9494</v>
      </c>
      <c r="D148" s="157" t="s">
        <v>702</v>
      </c>
      <c r="E148" s="158"/>
      <c r="F148" s="111">
        <v>46318</v>
      </c>
      <c r="G148" s="105">
        <v>134</v>
      </c>
      <c r="H148" s="155" t="s">
        <v>46</v>
      </c>
      <c r="I148" s="105" t="s">
        <v>33</v>
      </c>
      <c r="J148" s="167">
        <v>0.74444444444444446</v>
      </c>
      <c r="K148" s="168">
        <v>14</v>
      </c>
      <c r="L148" s="168">
        <v>6552</v>
      </c>
      <c r="M148" s="168">
        <v>504</v>
      </c>
      <c r="N148" s="169">
        <v>65.52</v>
      </c>
    </row>
    <row r="149" spans="2:14" ht="15.75" customHeight="1">
      <c r="B149" s="155" t="s">
        <v>2829</v>
      </c>
      <c r="C149" s="156">
        <v>22269</v>
      </c>
      <c r="D149" s="157" t="s">
        <v>2490</v>
      </c>
      <c r="E149" s="158"/>
      <c r="F149" s="111">
        <v>46318</v>
      </c>
      <c r="G149" s="105">
        <v>134</v>
      </c>
      <c r="H149" s="155" t="s">
        <v>42</v>
      </c>
      <c r="I149" s="105" t="s">
        <v>33</v>
      </c>
      <c r="J149" s="167">
        <v>0.49629629629629629</v>
      </c>
      <c r="K149" s="168">
        <v>19</v>
      </c>
      <c r="L149" s="168">
        <v>60192</v>
      </c>
      <c r="M149" s="168">
        <v>10032</v>
      </c>
      <c r="N149" s="169">
        <v>186.59520000000001</v>
      </c>
    </row>
    <row r="150" spans="2:14" ht="15.75" customHeight="1">
      <c r="B150" s="155" t="s">
        <v>61</v>
      </c>
      <c r="C150" s="156">
        <v>5255</v>
      </c>
      <c r="D150" s="157" t="s">
        <v>623</v>
      </c>
      <c r="E150" s="158"/>
      <c r="F150" s="111">
        <v>46319</v>
      </c>
      <c r="G150" s="105">
        <v>135</v>
      </c>
      <c r="H150" s="155" t="s">
        <v>42</v>
      </c>
      <c r="I150" s="105" t="s">
        <v>33</v>
      </c>
      <c r="J150" s="167">
        <v>0.75</v>
      </c>
      <c r="K150" s="168">
        <v>12</v>
      </c>
      <c r="L150" s="168">
        <v>34560</v>
      </c>
      <c r="M150" s="168">
        <v>5760</v>
      </c>
      <c r="N150" s="169">
        <v>114.048</v>
      </c>
    </row>
    <row r="151" spans="2:14" ht="15.75" customHeight="1">
      <c r="B151" s="155" t="s">
        <v>558</v>
      </c>
      <c r="C151" s="156">
        <v>5255</v>
      </c>
      <c r="D151" s="157" t="s">
        <v>623</v>
      </c>
      <c r="E151" s="158"/>
      <c r="F151" s="111">
        <v>46319</v>
      </c>
      <c r="G151" s="105">
        <v>135</v>
      </c>
      <c r="H151" s="155" t="s">
        <v>42</v>
      </c>
      <c r="I151" s="105" t="s">
        <v>33</v>
      </c>
      <c r="J151" s="167">
        <v>0.75</v>
      </c>
      <c r="K151" s="168">
        <v>11</v>
      </c>
      <c r="L151" s="168">
        <v>31680</v>
      </c>
      <c r="M151" s="168">
        <v>5280</v>
      </c>
      <c r="N151" s="169">
        <v>104.544</v>
      </c>
    </row>
    <row r="152" spans="2:14" ht="15.75" customHeight="1">
      <c r="B152" s="155" t="s">
        <v>2734</v>
      </c>
      <c r="C152" s="156">
        <v>5255</v>
      </c>
      <c r="D152" s="157" t="s">
        <v>623</v>
      </c>
      <c r="E152" s="158"/>
      <c r="F152" s="111">
        <v>46319</v>
      </c>
      <c r="G152" s="105">
        <v>135</v>
      </c>
      <c r="H152" s="155" t="s">
        <v>42</v>
      </c>
      <c r="I152" s="105" t="s">
        <v>33</v>
      </c>
      <c r="J152" s="167">
        <v>0.75</v>
      </c>
      <c r="K152" s="168">
        <v>1</v>
      </c>
      <c r="L152" s="168">
        <v>2880</v>
      </c>
      <c r="M152" s="168">
        <v>480</v>
      </c>
      <c r="N152" s="169">
        <v>9.5039999999999996</v>
      </c>
    </row>
    <row r="153" spans="2:14" ht="15.75" customHeight="1">
      <c r="B153" s="155" t="s">
        <v>2717</v>
      </c>
      <c r="C153" s="156">
        <v>12283</v>
      </c>
      <c r="D153" s="157" t="s">
        <v>41</v>
      </c>
      <c r="E153" s="158"/>
      <c r="F153" s="111">
        <v>46320</v>
      </c>
      <c r="G153" s="105">
        <v>136</v>
      </c>
      <c r="H153" s="155" t="s">
        <v>42</v>
      </c>
      <c r="I153" s="105" t="s">
        <v>33</v>
      </c>
      <c r="J153" s="167">
        <v>0.75555555555555554</v>
      </c>
      <c r="K153" s="168">
        <v>8</v>
      </c>
      <c r="L153" s="168">
        <v>24960</v>
      </c>
      <c r="M153" s="168">
        <v>6240</v>
      </c>
      <c r="N153" s="169">
        <v>67.142399999999995</v>
      </c>
    </row>
    <row r="154" spans="2:14" ht="15.75" customHeight="1">
      <c r="B154" s="155" t="s">
        <v>789</v>
      </c>
      <c r="C154" s="156">
        <v>12283</v>
      </c>
      <c r="D154" s="157" t="s">
        <v>41</v>
      </c>
      <c r="E154" s="158"/>
      <c r="F154" s="111">
        <v>46321</v>
      </c>
      <c r="G154" s="105">
        <v>137</v>
      </c>
      <c r="H154" s="155" t="s">
        <v>42</v>
      </c>
      <c r="I154" s="105" t="s">
        <v>33</v>
      </c>
      <c r="J154" s="167">
        <v>0.76111111111111107</v>
      </c>
      <c r="K154" s="168">
        <v>3</v>
      </c>
      <c r="L154" s="168">
        <v>9360</v>
      </c>
      <c r="M154" s="168">
        <v>2340</v>
      </c>
      <c r="N154" s="169">
        <v>25.1784</v>
      </c>
    </row>
    <row r="155" spans="2:14" ht="15.75" customHeight="1">
      <c r="B155" s="155" t="s">
        <v>2702</v>
      </c>
      <c r="C155" s="156">
        <v>22265</v>
      </c>
      <c r="D155" s="157" t="s">
        <v>2488</v>
      </c>
      <c r="E155" s="158"/>
      <c r="F155" s="111">
        <v>46321</v>
      </c>
      <c r="G155" s="105">
        <v>137</v>
      </c>
      <c r="H155" s="155" t="s">
        <v>42</v>
      </c>
      <c r="I155" s="105" t="s">
        <v>33</v>
      </c>
      <c r="J155" s="167">
        <v>0.76111111111111107</v>
      </c>
      <c r="K155" s="168">
        <v>14</v>
      </c>
      <c r="L155" s="168">
        <v>44352</v>
      </c>
      <c r="M155" s="168">
        <v>7392</v>
      </c>
      <c r="N155" s="169">
        <v>137.49119999999999</v>
      </c>
    </row>
    <row r="156" spans="2:14" ht="15.75" customHeight="1">
      <c r="B156" s="155" t="s">
        <v>2717</v>
      </c>
      <c r="C156" s="156">
        <v>12283</v>
      </c>
      <c r="D156" s="157" t="s">
        <v>41</v>
      </c>
      <c r="E156" s="158"/>
      <c r="F156" s="111">
        <v>46321</v>
      </c>
      <c r="G156" s="105">
        <v>137</v>
      </c>
      <c r="H156" s="155" t="s">
        <v>42</v>
      </c>
      <c r="I156" s="105" t="s">
        <v>33</v>
      </c>
      <c r="J156" s="167">
        <v>0.76111111111111107</v>
      </c>
      <c r="K156" s="168">
        <v>4</v>
      </c>
      <c r="L156" s="168">
        <v>12480</v>
      </c>
      <c r="M156" s="168">
        <v>3120</v>
      </c>
      <c r="N156" s="169">
        <v>33.571199999999997</v>
      </c>
    </row>
    <row r="157" spans="2:14" ht="15.75" customHeight="1">
      <c r="B157" s="155" t="s">
        <v>2553</v>
      </c>
      <c r="C157" s="156">
        <v>14703</v>
      </c>
      <c r="D157" s="157" t="s">
        <v>88</v>
      </c>
      <c r="E157" s="158"/>
      <c r="F157" s="111">
        <v>46323</v>
      </c>
      <c r="G157" s="105">
        <v>139</v>
      </c>
      <c r="H157" s="155" t="s">
        <v>42</v>
      </c>
      <c r="I157" s="105" t="s">
        <v>33</v>
      </c>
      <c r="J157" s="167">
        <v>0.77222222222222225</v>
      </c>
      <c r="K157" s="168">
        <v>7</v>
      </c>
      <c r="L157" s="168">
        <v>20160</v>
      </c>
      <c r="M157" s="168">
        <v>3360</v>
      </c>
      <c r="N157" s="169">
        <v>66.528000000000006</v>
      </c>
    </row>
    <row r="158" spans="2:14" ht="15.75" customHeight="1">
      <c r="B158" s="155" t="s">
        <v>2798</v>
      </c>
      <c r="C158" s="156">
        <v>7605</v>
      </c>
      <c r="D158" s="157" t="s">
        <v>659</v>
      </c>
      <c r="E158" s="158"/>
      <c r="F158" s="111">
        <v>46323</v>
      </c>
      <c r="G158" s="105">
        <v>139</v>
      </c>
      <c r="H158" s="155" t="s">
        <v>247</v>
      </c>
      <c r="I158" s="105" t="s">
        <v>33</v>
      </c>
      <c r="J158" s="167">
        <v>0.77222222222222225</v>
      </c>
      <c r="K158" s="168">
        <v>1</v>
      </c>
      <c r="L158" s="168">
        <v>1440</v>
      </c>
      <c r="M158" s="168">
        <v>360</v>
      </c>
      <c r="N158" s="169">
        <v>4.7519999999999998</v>
      </c>
    </row>
    <row r="159" spans="2:14" ht="15.75" customHeight="1">
      <c r="B159" s="155" t="s">
        <v>2669</v>
      </c>
      <c r="C159" s="156">
        <v>15781</v>
      </c>
      <c r="D159" s="157" t="s">
        <v>114</v>
      </c>
      <c r="E159" s="158"/>
      <c r="F159" s="111">
        <v>46326</v>
      </c>
      <c r="G159" s="105">
        <v>142</v>
      </c>
      <c r="H159" s="155" t="s">
        <v>46</v>
      </c>
      <c r="I159" s="105" t="s">
        <v>33</v>
      </c>
      <c r="J159" s="167">
        <v>0.78888888888888886</v>
      </c>
      <c r="K159" s="168">
        <v>2</v>
      </c>
      <c r="L159" s="168">
        <v>1152</v>
      </c>
      <c r="M159" s="168">
        <v>72</v>
      </c>
      <c r="N159" s="169">
        <v>8.64</v>
      </c>
    </row>
    <row r="160" spans="2:14" ht="15.75" customHeight="1">
      <c r="B160" s="155" t="s">
        <v>2716</v>
      </c>
      <c r="C160" s="156">
        <v>12283</v>
      </c>
      <c r="D160" s="157" t="s">
        <v>41</v>
      </c>
      <c r="E160" s="158"/>
      <c r="F160" s="111">
        <v>46327</v>
      </c>
      <c r="G160" s="105">
        <v>143</v>
      </c>
      <c r="H160" s="155" t="s">
        <v>42</v>
      </c>
      <c r="I160" s="105" t="s">
        <v>33</v>
      </c>
      <c r="J160" s="167">
        <v>0.7944444444444444</v>
      </c>
      <c r="K160" s="168">
        <v>12</v>
      </c>
      <c r="L160" s="168">
        <v>37440</v>
      </c>
      <c r="M160" s="168">
        <v>9360</v>
      </c>
      <c r="N160" s="169">
        <v>100.7136</v>
      </c>
    </row>
    <row r="161" spans="2:14" ht="15.75" customHeight="1">
      <c r="B161" s="155" t="s">
        <v>61</v>
      </c>
      <c r="C161" s="156">
        <v>14709</v>
      </c>
      <c r="D161" s="157" t="s">
        <v>91</v>
      </c>
      <c r="E161" s="158"/>
      <c r="F161" s="111">
        <v>46328</v>
      </c>
      <c r="G161" s="105">
        <v>144</v>
      </c>
      <c r="H161" s="155" t="s">
        <v>42</v>
      </c>
      <c r="I161" s="105" t="s">
        <v>33</v>
      </c>
      <c r="J161" s="167">
        <v>0.8</v>
      </c>
      <c r="K161" s="168">
        <v>7</v>
      </c>
      <c r="L161" s="168">
        <v>20160</v>
      </c>
      <c r="M161" s="168">
        <v>3360</v>
      </c>
      <c r="N161" s="169">
        <v>66.528000000000006</v>
      </c>
    </row>
    <row r="162" spans="2:14" ht="15.75" customHeight="1">
      <c r="B162" s="155" t="s">
        <v>493</v>
      </c>
      <c r="C162" s="156">
        <v>1428</v>
      </c>
      <c r="D162" s="157" t="s">
        <v>58</v>
      </c>
      <c r="E162" s="158"/>
      <c r="F162" s="111">
        <v>46328</v>
      </c>
      <c r="G162" s="105">
        <v>144</v>
      </c>
      <c r="H162" s="155" t="s">
        <v>42</v>
      </c>
      <c r="I162" s="105" t="s">
        <v>33</v>
      </c>
      <c r="J162" s="167">
        <v>0.53333333333333333</v>
      </c>
      <c r="K162" s="168">
        <v>24</v>
      </c>
      <c r="L162" s="168">
        <v>69120</v>
      </c>
      <c r="M162" s="168">
        <v>11520</v>
      </c>
      <c r="N162" s="169">
        <v>245.376</v>
      </c>
    </row>
    <row r="163" spans="2:14" ht="15.75" customHeight="1">
      <c r="B163" s="155" t="s">
        <v>2647</v>
      </c>
      <c r="C163" s="156">
        <v>9482</v>
      </c>
      <c r="D163" s="157" t="s">
        <v>700</v>
      </c>
      <c r="E163" s="158"/>
      <c r="F163" s="111">
        <v>46328</v>
      </c>
      <c r="G163" s="105">
        <v>144</v>
      </c>
      <c r="H163" s="155" t="s">
        <v>46</v>
      </c>
      <c r="I163" s="105" t="s">
        <v>33</v>
      </c>
      <c r="J163" s="167">
        <v>0.8</v>
      </c>
      <c r="K163" s="168">
        <v>1</v>
      </c>
      <c r="L163" s="168">
        <v>468</v>
      </c>
      <c r="M163" s="168">
        <v>36</v>
      </c>
      <c r="N163" s="169">
        <v>4.68</v>
      </c>
    </row>
    <row r="164" spans="2:14" ht="15.75" customHeight="1">
      <c r="B164" s="155" t="s">
        <v>2659</v>
      </c>
      <c r="C164" s="156">
        <v>14709</v>
      </c>
      <c r="D164" s="157" t="s">
        <v>91</v>
      </c>
      <c r="E164" s="158"/>
      <c r="F164" s="111">
        <v>46328</v>
      </c>
      <c r="G164" s="105">
        <v>144</v>
      </c>
      <c r="H164" s="155" t="s">
        <v>42</v>
      </c>
      <c r="I164" s="105" t="s">
        <v>33</v>
      </c>
      <c r="J164" s="167">
        <v>0.8</v>
      </c>
      <c r="K164" s="168">
        <v>3</v>
      </c>
      <c r="L164" s="168">
        <v>8640</v>
      </c>
      <c r="M164" s="168">
        <v>1440</v>
      </c>
      <c r="N164" s="169">
        <v>28.512</v>
      </c>
    </row>
    <row r="165" spans="2:14" ht="15.75" customHeight="1">
      <c r="B165" s="155" t="s">
        <v>2673</v>
      </c>
      <c r="C165" s="156">
        <v>22315</v>
      </c>
      <c r="D165" s="157" t="s">
        <v>383</v>
      </c>
      <c r="E165" s="158"/>
      <c r="F165" s="111">
        <v>46328</v>
      </c>
      <c r="G165" s="105">
        <v>144</v>
      </c>
      <c r="H165" s="155" t="s">
        <v>42</v>
      </c>
      <c r="I165" s="105" t="s">
        <v>33</v>
      </c>
      <c r="J165" s="167">
        <v>0.8</v>
      </c>
      <c r="K165" s="168">
        <v>23</v>
      </c>
      <c r="L165" s="168">
        <v>66240</v>
      </c>
      <c r="M165" s="168">
        <v>11040</v>
      </c>
      <c r="N165" s="169">
        <v>218.59200000000001</v>
      </c>
    </row>
    <row r="166" spans="2:14" ht="15.75" customHeight="1">
      <c r="B166" s="155" t="s">
        <v>637</v>
      </c>
      <c r="C166" s="156">
        <v>16466</v>
      </c>
      <c r="D166" s="157" t="s">
        <v>170</v>
      </c>
      <c r="E166" s="158"/>
      <c r="F166" s="111">
        <v>46330</v>
      </c>
      <c r="G166" s="105">
        <v>146</v>
      </c>
      <c r="H166" s="155" t="s">
        <v>42</v>
      </c>
      <c r="I166" s="105" t="s">
        <v>33</v>
      </c>
      <c r="J166" s="167">
        <v>0.81111111111111112</v>
      </c>
      <c r="K166" s="168">
        <v>1</v>
      </c>
      <c r="L166" s="168">
        <v>2880</v>
      </c>
      <c r="M166" s="168">
        <v>480</v>
      </c>
      <c r="N166" s="169">
        <v>10.224</v>
      </c>
    </row>
    <row r="167" spans="2:14" ht="15.75" customHeight="1">
      <c r="B167" s="155" t="s">
        <v>2707</v>
      </c>
      <c r="C167" s="156">
        <v>9494</v>
      </c>
      <c r="D167" s="157" t="s">
        <v>702</v>
      </c>
      <c r="E167" s="158"/>
      <c r="F167" s="111">
        <v>46331</v>
      </c>
      <c r="G167" s="105">
        <v>147</v>
      </c>
      <c r="H167" s="155" t="s">
        <v>46</v>
      </c>
      <c r="I167" s="105" t="s">
        <v>33</v>
      </c>
      <c r="J167" s="167">
        <v>0.81666666666666665</v>
      </c>
      <c r="K167" s="168">
        <v>2</v>
      </c>
      <c r="L167" s="168">
        <v>936</v>
      </c>
      <c r="M167" s="168">
        <v>72</v>
      </c>
      <c r="N167" s="169">
        <v>9.36</v>
      </c>
    </row>
    <row r="168" spans="2:14" ht="15.75" customHeight="1">
      <c r="B168" s="155" t="s">
        <v>2724</v>
      </c>
      <c r="C168" s="156">
        <v>16466</v>
      </c>
      <c r="D168" s="157" t="s">
        <v>170</v>
      </c>
      <c r="E168" s="158"/>
      <c r="F168" s="111">
        <v>46331</v>
      </c>
      <c r="G168" s="105">
        <v>147</v>
      </c>
      <c r="H168" s="155" t="s">
        <v>42</v>
      </c>
      <c r="I168" s="105" t="s">
        <v>33</v>
      </c>
      <c r="J168" s="167">
        <v>0.81666666666666665</v>
      </c>
      <c r="K168" s="168">
        <v>2</v>
      </c>
      <c r="L168" s="168">
        <v>5760</v>
      </c>
      <c r="M168" s="168">
        <v>960</v>
      </c>
      <c r="N168" s="169">
        <v>20.448</v>
      </c>
    </row>
    <row r="169" spans="2:14" ht="15.75" customHeight="1">
      <c r="B169" s="155" t="s">
        <v>415</v>
      </c>
      <c r="C169" s="156">
        <v>3751</v>
      </c>
      <c r="D169" s="157" t="s">
        <v>574</v>
      </c>
      <c r="E169" s="158"/>
      <c r="F169" s="111">
        <v>46333</v>
      </c>
      <c r="G169" s="105">
        <v>149</v>
      </c>
      <c r="H169" s="155" t="s">
        <v>46</v>
      </c>
      <c r="I169" s="105" t="s">
        <v>33</v>
      </c>
      <c r="J169" s="167">
        <v>0.82777777777777772</v>
      </c>
      <c r="K169" s="168">
        <v>100</v>
      </c>
      <c r="L169" s="168">
        <v>135000</v>
      </c>
      <c r="M169" s="168">
        <v>4500</v>
      </c>
      <c r="N169" s="169">
        <v>445.5</v>
      </c>
    </row>
    <row r="170" spans="2:14" ht="15.75" customHeight="1">
      <c r="B170" s="155" t="s">
        <v>792</v>
      </c>
      <c r="C170" s="156">
        <v>3751</v>
      </c>
      <c r="D170" s="157" t="s">
        <v>574</v>
      </c>
      <c r="E170" s="158"/>
      <c r="F170" s="111">
        <v>46333</v>
      </c>
      <c r="G170" s="105">
        <v>149</v>
      </c>
      <c r="H170" s="155" t="s">
        <v>46</v>
      </c>
      <c r="I170" s="105" t="s">
        <v>33</v>
      </c>
      <c r="J170" s="167">
        <v>0.82777777777777772</v>
      </c>
      <c r="K170" s="168">
        <v>10</v>
      </c>
      <c r="L170" s="168">
        <v>13500</v>
      </c>
      <c r="M170" s="168">
        <v>450</v>
      </c>
      <c r="N170" s="169">
        <v>44.55</v>
      </c>
    </row>
    <row r="171" spans="2:14" ht="15.75" customHeight="1">
      <c r="B171" s="155" t="s">
        <v>2554</v>
      </c>
      <c r="C171" s="156">
        <v>2976</v>
      </c>
      <c r="D171" s="157" t="s">
        <v>488</v>
      </c>
      <c r="E171" s="158"/>
      <c r="F171" s="111">
        <v>46335</v>
      </c>
      <c r="G171" s="105">
        <v>151</v>
      </c>
      <c r="H171" s="155" t="s">
        <v>42</v>
      </c>
      <c r="I171" s="105" t="s">
        <v>33</v>
      </c>
      <c r="J171" s="167">
        <v>0.83888888888888891</v>
      </c>
      <c r="K171" s="168">
        <v>12</v>
      </c>
      <c r="L171" s="168">
        <v>34560</v>
      </c>
      <c r="M171" s="168">
        <v>5760</v>
      </c>
      <c r="N171" s="169">
        <v>114.048</v>
      </c>
    </row>
    <row r="172" spans="2:14" ht="15.75" customHeight="1">
      <c r="B172" s="155" t="s">
        <v>231</v>
      </c>
      <c r="C172" s="156">
        <v>22613</v>
      </c>
      <c r="D172" s="157" t="s">
        <v>404</v>
      </c>
      <c r="E172" s="158"/>
      <c r="F172" s="111">
        <v>46336</v>
      </c>
      <c r="G172" s="105">
        <v>152</v>
      </c>
      <c r="H172" s="155" t="s">
        <v>46</v>
      </c>
      <c r="I172" s="105" t="s">
        <v>33</v>
      </c>
      <c r="J172" s="167">
        <v>0.84444444444444444</v>
      </c>
      <c r="K172" s="168">
        <v>36</v>
      </c>
      <c r="L172" s="168">
        <v>58320</v>
      </c>
      <c r="M172" s="168">
        <v>1944</v>
      </c>
      <c r="N172" s="169">
        <v>192.45599999999999</v>
      </c>
    </row>
    <row r="173" spans="2:14" ht="15.75" customHeight="1">
      <c r="B173" s="155" t="s">
        <v>2612</v>
      </c>
      <c r="C173" s="156">
        <v>3128</v>
      </c>
      <c r="D173" s="157" t="s">
        <v>499</v>
      </c>
      <c r="E173" s="158"/>
      <c r="F173" s="111">
        <v>46336</v>
      </c>
      <c r="G173" s="105">
        <v>152</v>
      </c>
      <c r="H173" s="155" t="s">
        <v>46</v>
      </c>
      <c r="I173" s="105" t="s">
        <v>33</v>
      </c>
      <c r="J173" s="167">
        <v>0.84444444444444444</v>
      </c>
      <c r="K173" s="168">
        <v>16</v>
      </c>
      <c r="L173" s="168">
        <v>25920</v>
      </c>
      <c r="M173" s="168">
        <v>864</v>
      </c>
      <c r="N173" s="169">
        <v>85.536000000000001</v>
      </c>
    </row>
    <row r="174" spans="2:14" ht="15.75" customHeight="1">
      <c r="B174" s="155" t="s">
        <v>2613</v>
      </c>
      <c r="C174" s="156">
        <v>3128</v>
      </c>
      <c r="D174" s="157" t="s">
        <v>499</v>
      </c>
      <c r="E174" s="158"/>
      <c r="F174" s="111">
        <v>46336</v>
      </c>
      <c r="G174" s="105">
        <v>152</v>
      </c>
      <c r="H174" s="155" t="s">
        <v>46</v>
      </c>
      <c r="I174" s="105" t="s">
        <v>33</v>
      </c>
      <c r="J174" s="167">
        <v>0.84444444444444444</v>
      </c>
      <c r="K174" s="168">
        <v>18</v>
      </c>
      <c r="L174" s="168">
        <v>29160</v>
      </c>
      <c r="M174" s="168">
        <v>972</v>
      </c>
      <c r="N174" s="169">
        <v>96.227999999999994</v>
      </c>
    </row>
    <row r="175" spans="2:14" ht="15.75" customHeight="1">
      <c r="B175" s="155" t="s">
        <v>61</v>
      </c>
      <c r="C175" s="156">
        <v>14709</v>
      </c>
      <c r="D175" s="157" t="s">
        <v>91</v>
      </c>
      <c r="E175" s="158"/>
      <c r="F175" s="111">
        <v>46337</v>
      </c>
      <c r="G175" s="105">
        <v>153</v>
      </c>
      <c r="H175" s="155" t="s">
        <v>42</v>
      </c>
      <c r="I175" s="105" t="s">
        <v>33</v>
      </c>
      <c r="J175" s="167">
        <v>0.85</v>
      </c>
      <c r="K175" s="168">
        <v>12</v>
      </c>
      <c r="L175" s="168">
        <v>34560</v>
      </c>
      <c r="M175" s="168">
        <v>5760</v>
      </c>
      <c r="N175" s="169">
        <v>114.048</v>
      </c>
    </row>
    <row r="176" spans="2:14" ht="15.75" customHeight="1">
      <c r="B176" s="155" t="s">
        <v>217</v>
      </c>
      <c r="C176" s="156">
        <v>21730</v>
      </c>
      <c r="D176" s="157" t="s">
        <v>317</v>
      </c>
      <c r="E176" s="158"/>
      <c r="F176" s="111">
        <v>46337</v>
      </c>
      <c r="G176" s="105">
        <v>153</v>
      </c>
      <c r="H176" s="155" t="s">
        <v>42</v>
      </c>
      <c r="I176" s="105" t="s">
        <v>33</v>
      </c>
      <c r="J176" s="167">
        <v>0.85</v>
      </c>
      <c r="K176" s="168">
        <v>5</v>
      </c>
      <c r="L176" s="168">
        <v>18000</v>
      </c>
      <c r="M176" s="168">
        <v>3000</v>
      </c>
      <c r="N176" s="169">
        <v>48.42</v>
      </c>
    </row>
    <row r="177" spans="2:14" ht="15.75" customHeight="1">
      <c r="B177" s="155" t="s">
        <v>2600</v>
      </c>
      <c r="C177" s="156">
        <v>3128</v>
      </c>
      <c r="D177" s="157" t="s">
        <v>499</v>
      </c>
      <c r="E177" s="158"/>
      <c r="F177" s="111">
        <v>46337</v>
      </c>
      <c r="G177" s="105">
        <v>153</v>
      </c>
      <c r="H177" s="155" t="s">
        <v>46</v>
      </c>
      <c r="I177" s="105" t="s">
        <v>33</v>
      </c>
      <c r="J177" s="167">
        <v>0.85</v>
      </c>
      <c r="K177" s="168">
        <v>28</v>
      </c>
      <c r="L177" s="168">
        <v>45360</v>
      </c>
      <c r="M177" s="168">
        <v>1512</v>
      </c>
      <c r="N177" s="169">
        <v>149.68799999999999</v>
      </c>
    </row>
    <row r="178" spans="2:14" ht="15.75" customHeight="1">
      <c r="B178" s="155" t="s">
        <v>2703</v>
      </c>
      <c r="C178" s="156">
        <v>22102</v>
      </c>
      <c r="D178" s="157" t="s">
        <v>2787</v>
      </c>
      <c r="E178" s="158"/>
      <c r="F178" s="111">
        <v>46337</v>
      </c>
      <c r="G178" s="105">
        <v>153</v>
      </c>
      <c r="H178" s="155" t="s">
        <v>42</v>
      </c>
      <c r="I178" s="105" t="s">
        <v>33</v>
      </c>
      <c r="J178" s="167">
        <v>0.85</v>
      </c>
      <c r="K178" s="168">
        <v>13</v>
      </c>
      <c r="L178" s="168">
        <v>46800</v>
      </c>
      <c r="M178" s="168">
        <v>7800</v>
      </c>
      <c r="N178" s="169">
        <v>125.892</v>
      </c>
    </row>
    <row r="179" spans="2:14" ht="15.75" customHeight="1">
      <c r="B179" s="155" t="s">
        <v>2706</v>
      </c>
      <c r="C179" s="156">
        <v>14709</v>
      </c>
      <c r="D179" s="157" t="s">
        <v>91</v>
      </c>
      <c r="E179" s="158"/>
      <c r="F179" s="111">
        <v>46337</v>
      </c>
      <c r="G179" s="105">
        <v>153</v>
      </c>
      <c r="H179" s="155" t="s">
        <v>42</v>
      </c>
      <c r="I179" s="105" t="s">
        <v>33</v>
      </c>
      <c r="J179" s="167">
        <v>0.85</v>
      </c>
      <c r="K179" s="168">
        <v>24</v>
      </c>
      <c r="L179" s="168">
        <v>69120</v>
      </c>
      <c r="M179" s="168">
        <v>11520</v>
      </c>
      <c r="N179" s="169">
        <v>228.096</v>
      </c>
    </row>
    <row r="180" spans="2:14" ht="15.75" customHeight="1">
      <c r="B180" s="155" t="s">
        <v>2717</v>
      </c>
      <c r="C180" s="156">
        <v>12283</v>
      </c>
      <c r="D180" s="157" t="s">
        <v>41</v>
      </c>
      <c r="E180" s="158"/>
      <c r="F180" s="111">
        <v>46337</v>
      </c>
      <c r="G180" s="105">
        <v>153</v>
      </c>
      <c r="H180" s="155" t="s">
        <v>42</v>
      </c>
      <c r="I180" s="105" t="s">
        <v>33</v>
      </c>
      <c r="J180" s="167">
        <v>0.85</v>
      </c>
      <c r="K180" s="168">
        <v>12</v>
      </c>
      <c r="L180" s="168">
        <v>37440</v>
      </c>
      <c r="M180" s="168">
        <v>9360</v>
      </c>
      <c r="N180" s="169">
        <v>100.7136</v>
      </c>
    </row>
    <row r="181" spans="2:14" ht="15.75" customHeight="1">
      <c r="B181" s="155" t="s">
        <v>628</v>
      </c>
      <c r="C181" s="156">
        <v>3228</v>
      </c>
      <c r="D181" s="157" t="s">
        <v>556</v>
      </c>
      <c r="E181" s="158"/>
      <c r="F181" s="111">
        <v>46338</v>
      </c>
      <c r="G181" s="105">
        <v>154</v>
      </c>
      <c r="H181" s="155" t="s">
        <v>42</v>
      </c>
      <c r="I181" s="105" t="s">
        <v>33</v>
      </c>
      <c r="J181" s="167">
        <v>0.57037037037037042</v>
      </c>
      <c r="K181" s="168">
        <v>37</v>
      </c>
      <c r="L181" s="168">
        <v>133200</v>
      </c>
      <c r="M181" s="168">
        <v>22200</v>
      </c>
      <c r="N181" s="169">
        <v>358.30799999999999</v>
      </c>
    </row>
    <row r="182" spans="2:14" ht="15.75" customHeight="1">
      <c r="B182" s="155" t="s">
        <v>321</v>
      </c>
      <c r="C182" s="156">
        <v>21730</v>
      </c>
      <c r="D182" s="157" t="s">
        <v>317</v>
      </c>
      <c r="E182" s="158"/>
      <c r="F182" s="111">
        <v>46338</v>
      </c>
      <c r="G182" s="105">
        <v>154</v>
      </c>
      <c r="H182" s="155" t="s">
        <v>42</v>
      </c>
      <c r="I182" s="105" t="s">
        <v>33</v>
      </c>
      <c r="J182" s="167">
        <v>0.85555555555555551</v>
      </c>
      <c r="K182" s="168">
        <v>21</v>
      </c>
      <c r="L182" s="168">
        <v>75600</v>
      </c>
      <c r="M182" s="168">
        <v>12600</v>
      </c>
      <c r="N182" s="169">
        <v>203.364</v>
      </c>
    </row>
    <row r="183" spans="2:14" ht="15.75" customHeight="1">
      <c r="B183" s="155" t="s">
        <v>709</v>
      </c>
      <c r="C183" s="156">
        <v>21730</v>
      </c>
      <c r="D183" s="157" t="s">
        <v>317</v>
      </c>
      <c r="E183" s="158"/>
      <c r="F183" s="111">
        <v>46338</v>
      </c>
      <c r="G183" s="105">
        <v>154</v>
      </c>
      <c r="H183" s="155" t="s">
        <v>42</v>
      </c>
      <c r="I183" s="105" t="s">
        <v>33</v>
      </c>
      <c r="J183" s="167">
        <v>0.85555555555555551</v>
      </c>
      <c r="K183" s="168">
        <v>59</v>
      </c>
      <c r="L183" s="168">
        <v>212400</v>
      </c>
      <c r="M183" s="168">
        <v>35400</v>
      </c>
      <c r="N183" s="169">
        <v>571.35599999999999</v>
      </c>
    </row>
    <row r="184" spans="2:14" ht="15.75" customHeight="1">
      <c r="B184" s="155" t="s">
        <v>760</v>
      </c>
      <c r="C184" s="156">
        <v>21730</v>
      </c>
      <c r="D184" s="157" t="s">
        <v>317</v>
      </c>
      <c r="E184" s="158"/>
      <c r="F184" s="111">
        <v>46338</v>
      </c>
      <c r="G184" s="105">
        <v>154</v>
      </c>
      <c r="H184" s="155" t="s">
        <v>42</v>
      </c>
      <c r="I184" s="105" t="s">
        <v>33</v>
      </c>
      <c r="J184" s="167">
        <v>0.85555555555555551</v>
      </c>
      <c r="K184" s="168">
        <v>5</v>
      </c>
      <c r="L184" s="168">
        <v>18000</v>
      </c>
      <c r="M184" s="168">
        <v>3000</v>
      </c>
      <c r="N184" s="169">
        <v>48.42</v>
      </c>
    </row>
    <row r="185" spans="2:14" ht="15.75" customHeight="1">
      <c r="B185" s="155" t="s">
        <v>744</v>
      </c>
      <c r="C185" s="156">
        <v>14709</v>
      </c>
      <c r="D185" s="157" t="s">
        <v>91</v>
      </c>
      <c r="E185" s="158"/>
      <c r="F185" s="111">
        <v>46338</v>
      </c>
      <c r="G185" s="105">
        <v>154</v>
      </c>
      <c r="H185" s="155" t="s">
        <v>42</v>
      </c>
      <c r="I185" s="105" t="s">
        <v>33</v>
      </c>
      <c r="J185" s="167">
        <v>0.85555555555555551</v>
      </c>
      <c r="K185" s="168">
        <v>18</v>
      </c>
      <c r="L185" s="168">
        <v>51840</v>
      </c>
      <c r="M185" s="168">
        <v>8640</v>
      </c>
      <c r="N185" s="169">
        <v>171.072</v>
      </c>
    </row>
    <row r="186" spans="2:14" ht="15.75" customHeight="1">
      <c r="B186" s="155" t="s">
        <v>2529</v>
      </c>
      <c r="C186" s="156">
        <v>3228</v>
      </c>
      <c r="D186" s="157" t="s">
        <v>556</v>
      </c>
      <c r="E186" s="158"/>
      <c r="F186" s="111">
        <v>46338</v>
      </c>
      <c r="G186" s="105">
        <v>154</v>
      </c>
      <c r="H186" s="155" t="s">
        <v>42</v>
      </c>
      <c r="I186" s="105" t="s">
        <v>33</v>
      </c>
      <c r="J186" s="167">
        <v>0.57037037037037042</v>
      </c>
      <c r="K186" s="168">
        <v>25</v>
      </c>
      <c r="L186" s="168">
        <v>93522</v>
      </c>
      <c r="M186" s="168">
        <v>15587</v>
      </c>
      <c r="N186" s="169">
        <v>251.57418000000001</v>
      </c>
    </row>
    <row r="187" spans="2:14" ht="15.75" customHeight="1">
      <c r="B187" s="155" t="s">
        <v>2591</v>
      </c>
      <c r="C187" s="156">
        <v>3128</v>
      </c>
      <c r="D187" s="157" t="s">
        <v>499</v>
      </c>
      <c r="E187" s="158"/>
      <c r="F187" s="111">
        <v>46338</v>
      </c>
      <c r="G187" s="105">
        <v>154</v>
      </c>
      <c r="H187" s="155" t="s">
        <v>46</v>
      </c>
      <c r="I187" s="105" t="s">
        <v>33</v>
      </c>
      <c r="J187" s="167">
        <v>0.85555555555555551</v>
      </c>
      <c r="K187" s="168">
        <v>34</v>
      </c>
      <c r="L187" s="168">
        <v>55080</v>
      </c>
      <c r="M187" s="168">
        <v>1836</v>
      </c>
      <c r="N187" s="169">
        <v>181.76400000000001</v>
      </c>
    </row>
    <row r="188" spans="2:14" ht="15.75" customHeight="1">
      <c r="B188" s="155" t="s">
        <v>2669</v>
      </c>
      <c r="C188" s="156">
        <v>15781</v>
      </c>
      <c r="D188" s="157" t="s">
        <v>114</v>
      </c>
      <c r="E188" s="158"/>
      <c r="F188" s="111">
        <v>46341</v>
      </c>
      <c r="G188" s="105">
        <v>157</v>
      </c>
      <c r="H188" s="155" t="s">
        <v>46</v>
      </c>
      <c r="I188" s="105" t="s">
        <v>33</v>
      </c>
      <c r="J188" s="167">
        <v>0.87222222222222223</v>
      </c>
      <c r="K188" s="168">
        <v>2</v>
      </c>
      <c r="L188" s="168">
        <v>1152</v>
      </c>
      <c r="M188" s="168">
        <v>72</v>
      </c>
      <c r="N188" s="169">
        <v>8.64</v>
      </c>
    </row>
    <row r="189" spans="2:14" ht="15.75" customHeight="1">
      <c r="B189" s="155" t="s">
        <v>2694</v>
      </c>
      <c r="C189" s="156">
        <v>15781</v>
      </c>
      <c r="D189" s="157" t="s">
        <v>114</v>
      </c>
      <c r="E189" s="158"/>
      <c r="F189" s="111">
        <v>46341</v>
      </c>
      <c r="G189" s="105">
        <v>157</v>
      </c>
      <c r="H189" s="155" t="s">
        <v>46</v>
      </c>
      <c r="I189" s="105" t="s">
        <v>33</v>
      </c>
      <c r="J189" s="167">
        <v>0.87222222222222223</v>
      </c>
      <c r="K189" s="168">
        <v>24</v>
      </c>
      <c r="L189" s="168">
        <v>13824</v>
      </c>
      <c r="M189" s="168">
        <v>864</v>
      </c>
      <c r="N189" s="169">
        <v>103.68</v>
      </c>
    </row>
    <row r="190" spans="2:14" ht="15.75" customHeight="1">
      <c r="B190" s="155" t="s">
        <v>99</v>
      </c>
      <c r="C190" s="156">
        <v>2976</v>
      </c>
      <c r="D190" s="157" t="s">
        <v>488</v>
      </c>
      <c r="E190" s="158"/>
      <c r="F190" s="111">
        <v>46342</v>
      </c>
      <c r="G190" s="105">
        <v>158</v>
      </c>
      <c r="H190" s="155" t="s">
        <v>42</v>
      </c>
      <c r="I190" s="105" t="s">
        <v>33</v>
      </c>
      <c r="J190" s="167">
        <v>0.87777777777777777</v>
      </c>
      <c r="K190" s="168">
        <v>17</v>
      </c>
      <c r="L190" s="168">
        <v>48960</v>
      </c>
      <c r="M190" s="168">
        <v>8160</v>
      </c>
      <c r="N190" s="169">
        <v>161.56800000000001</v>
      </c>
    </row>
    <row r="191" spans="2:14" ht="15.75" customHeight="1">
      <c r="B191" s="155" t="s">
        <v>2798</v>
      </c>
      <c r="C191" s="156">
        <v>7599</v>
      </c>
      <c r="D191" s="157" t="s">
        <v>657</v>
      </c>
      <c r="E191" s="158"/>
      <c r="F191" s="111">
        <v>46342</v>
      </c>
      <c r="G191" s="105">
        <v>158</v>
      </c>
      <c r="H191" s="155" t="s">
        <v>247</v>
      </c>
      <c r="I191" s="105" t="s">
        <v>33</v>
      </c>
      <c r="J191" s="167">
        <v>0.87777777777777777</v>
      </c>
      <c r="K191" s="168">
        <v>4</v>
      </c>
      <c r="L191" s="168">
        <v>8064</v>
      </c>
      <c r="M191" s="168">
        <v>2016</v>
      </c>
      <c r="N191" s="169">
        <v>26.6112</v>
      </c>
    </row>
    <row r="192" spans="2:14" ht="15.75" customHeight="1">
      <c r="B192" s="155" t="s">
        <v>465</v>
      </c>
      <c r="C192" s="156">
        <v>3664</v>
      </c>
      <c r="D192" s="157" t="s">
        <v>569</v>
      </c>
      <c r="E192" s="158"/>
      <c r="F192" s="111">
        <v>46343</v>
      </c>
      <c r="G192" s="105">
        <v>159</v>
      </c>
      <c r="H192" s="155" t="s">
        <v>46</v>
      </c>
      <c r="I192" s="105" t="s">
        <v>33</v>
      </c>
      <c r="J192" s="167">
        <v>0.8833333333333333</v>
      </c>
      <c r="K192" s="168">
        <v>61</v>
      </c>
      <c r="L192" s="168">
        <v>35136</v>
      </c>
      <c r="M192" s="168">
        <v>2196</v>
      </c>
      <c r="N192" s="169">
        <v>263.52</v>
      </c>
    </row>
    <row r="193" spans="2:14" ht="15.75" customHeight="1">
      <c r="B193" s="155" t="s">
        <v>539</v>
      </c>
      <c r="C193" s="156">
        <v>3659</v>
      </c>
      <c r="D193" s="157" t="s">
        <v>567</v>
      </c>
      <c r="E193" s="158"/>
      <c r="F193" s="111">
        <v>46343</v>
      </c>
      <c r="G193" s="105">
        <v>159</v>
      </c>
      <c r="H193" s="155" t="s">
        <v>46</v>
      </c>
      <c r="I193" s="105" t="s">
        <v>33</v>
      </c>
      <c r="J193" s="167">
        <v>0.8833333333333333</v>
      </c>
      <c r="K193" s="168">
        <v>49</v>
      </c>
      <c r="L193" s="168">
        <v>28224</v>
      </c>
      <c r="M193" s="168">
        <v>1764</v>
      </c>
      <c r="N193" s="169">
        <v>211.68</v>
      </c>
    </row>
    <row r="194" spans="2:14" ht="15.75" customHeight="1">
      <c r="B194" s="155" t="s">
        <v>61</v>
      </c>
      <c r="C194" s="156">
        <v>2976</v>
      </c>
      <c r="D194" s="157" t="s">
        <v>488</v>
      </c>
      <c r="E194" s="158"/>
      <c r="F194" s="111">
        <v>46343</v>
      </c>
      <c r="G194" s="105">
        <v>159</v>
      </c>
      <c r="H194" s="155" t="s">
        <v>42</v>
      </c>
      <c r="I194" s="105" t="s">
        <v>33</v>
      </c>
      <c r="J194" s="167">
        <v>0.8833333333333333</v>
      </c>
      <c r="K194" s="168">
        <v>12</v>
      </c>
      <c r="L194" s="168">
        <v>34560</v>
      </c>
      <c r="M194" s="168">
        <v>5760</v>
      </c>
      <c r="N194" s="169">
        <v>114.048</v>
      </c>
    </row>
    <row r="195" spans="2:14" ht="15.75" customHeight="1">
      <c r="B195" s="155" t="s">
        <v>297</v>
      </c>
      <c r="C195" s="156">
        <v>3659</v>
      </c>
      <c r="D195" s="157" t="s">
        <v>567</v>
      </c>
      <c r="E195" s="158"/>
      <c r="F195" s="111">
        <v>46343</v>
      </c>
      <c r="G195" s="105">
        <v>159</v>
      </c>
      <c r="H195" s="155" t="s">
        <v>46</v>
      </c>
      <c r="I195" s="105" t="s">
        <v>33</v>
      </c>
      <c r="J195" s="167">
        <v>0.8833333333333333</v>
      </c>
      <c r="K195" s="168">
        <v>19</v>
      </c>
      <c r="L195" s="168">
        <v>10944</v>
      </c>
      <c r="M195" s="168">
        <v>684</v>
      </c>
      <c r="N195" s="169">
        <v>82.08</v>
      </c>
    </row>
    <row r="196" spans="2:14" ht="15.75" customHeight="1">
      <c r="B196" s="155" t="s">
        <v>341</v>
      </c>
      <c r="C196" s="156">
        <v>21161</v>
      </c>
      <c r="D196" s="157" t="s">
        <v>246</v>
      </c>
      <c r="E196" s="158"/>
      <c r="F196" s="111">
        <v>46343</v>
      </c>
      <c r="G196" s="105">
        <v>159</v>
      </c>
      <c r="H196" s="155" t="s">
        <v>247</v>
      </c>
      <c r="I196" s="105" t="s">
        <v>33</v>
      </c>
      <c r="J196" s="167">
        <v>1.7666666666666666</v>
      </c>
      <c r="K196" s="168"/>
      <c r="L196" s="168">
        <v>1464</v>
      </c>
      <c r="M196" s="168">
        <v>366</v>
      </c>
      <c r="N196" s="169">
        <v>4.8311999999999999</v>
      </c>
    </row>
    <row r="197" spans="2:14" ht="15.75" customHeight="1">
      <c r="B197" s="155" t="s">
        <v>2651</v>
      </c>
      <c r="C197" s="156">
        <v>9480</v>
      </c>
      <c r="D197" s="157" t="s">
        <v>696</v>
      </c>
      <c r="E197" s="158"/>
      <c r="F197" s="111">
        <v>46343</v>
      </c>
      <c r="G197" s="105">
        <v>159</v>
      </c>
      <c r="H197" s="155" t="s">
        <v>46</v>
      </c>
      <c r="I197" s="105" t="s">
        <v>33</v>
      </c>
      <c r="J197" s="167">
        <v>0.8833333333333333</v>
      </c>
      <c r="K197" s="168">
        <v>24</v>
      </c>
      <c r="L197" s="168">
        <v>11232</v>
      </c>
      <c r="M197" s="168">
        <v>864</v>
      </c>
      <c r="N197" s="169">
        <v>112.32</v>
      </c>
    </row>
    <row r="198" spans="2:14" ht="15.75" customHeight="1">
      <c r="B198" s="155" t="s">
        <v>2661</v>
      </c>
      <c r="C198" s="156">
        <v>9494</v>
      </c>
      <c r="D198" s="157" t="s">
        <v>702</v>
      </c>
      <c r="E198" s="158"/>
      <c r="F198" s="111">
        <v>46343</v>
      </c>
      <c r="G198" s="105">
        <v>159</v>
      </c>
      <c r="H198" s="155" t="s">
        <v>46</v>
      </c>
      <c r="I198" s="105" t="s">
        <v>33</v>
      </c>
      <c r="J198" s="167">
        <v>0.8833333333333333</v>
      </c>
      <c r="K198" s="168">
        <v>12</v>
      </c>
      <c r="L198" s="168">
        <v>5616</v>
      </c>
      <c r="M198" s="168">
        <v>432</v>
      </c>
      <c r="N198" s="169">
        <v>56.16</v>
      </c>
    </row>
    <row r="199" spans="2:14" ht="15.75" customHeight="1">
      <c r="B199" s="155" t="s">
        <v>2666</v>
      </c>
      <c r="C199" s="156">
        <v>3659</v>
      </c>
      <c r="D199" s="157" t="s">
        <v>567</v>
      </c>
      <c r="E199" s="158"/>
      <c r="F199" s="111">
        <v>46343</v>
      </c>
      <c r="G199" s="105">
        <v>159</v>
      </c>
      <c r="H199" s="155" t="s">
        <v>46</v>
      </c>
      <c r="I199" s="105" t="s">
        <v>33</v>
      </c>
      <c r="J199" s="167">
        <v>0.8833333333333333</v>
      </c>
      <c r="K199" s="168">
        <v>6</v>
      </c>
      <c r="L199" s="168">
        <v>3456</v>
      </c>
      <c r="M199" s="168">
        <v>216</v>
      </c>
      <c r="N199" s="169">
        <v>25.92</v>
      </c>
    </row>
    <row r="200" spans="2:14" ht="15.75" customHeight="1">
      <c r="B200" s="155" t="s">
        <v>601</v>
      </c>
      <c r="C200" s="156">
        <v>3664</v>
      </c>
      <c r="D200" s="157" t="s">
        <v>569</v>
      </c>
      <c r="E200" s="158"/>
      <c r="F200" s="111">
        <v>46344</v>
      </c>
      <c r="G200" s="105">
        <v>160</v>
      </c>
      <c r="H200" s="155" t="s">
        <v>46</v>
      </c>
      <c r="I200" s="105" t="s">
        <v>33</v>
      </c>
      <c r="J200" s="167">
        <v>0.88888888888888884</v>
      </c>
      <c r="K200" s="168">
        <v>104</v>
      </c>
      <c r="L200" s="168">
        <v>59904</v>
      </c>
      <c r="M200" s="168">
        <v>3744</v>
      </c>
      <c r="N200" s="169">
        <v>449.28</v>
      </c>
    </row>
    <row r="201" spans="2:14" ht="15.75" customHeight="1">
      <c r="B201" s="155" t="s">
        <v>122</v>
      </c>
      <c r="C201" s="156">
        <v>3583</v>
      </c>
      <c r="D201" s="157" t="s">
        <v>563</v>
      </c>
      <c r="E201" s="158"/>
      <c r="F201" s="111">
        <v>46344</v>
      </c>
      <c r="G201" s="105">
        <v>160</v>
      </c>
      <c r="H201" s="155" t="s">
        <v>46</v>
      </c>
      <c r="I201" s="105" t="s">
        <v>33</v>
      </c>
      <c r="J201" s="167">
        <v>0.88888888888888884</v>
      </c>
      <c r="K201" s="168">
        <v>28</v>
      </c>
      <c r="L201" s="168">
        <v>16128</v>
      </c>
      <c r="M201" s="168">
        <v>1008</v>
      </c>
      <c r="N201" s="169">
        <v>120.96</v>
      </c>
    </row>
    <row r="202" spans="2:14" ht="15.75" customHeight="1">
      <c r="B202" s="155" t="s">
        <v>476</v>
      </c>
      <c r="C202" s="156">
        <v>3664</v>
      </c>
      <c r="D202" s="157" t="s">
        <v>569</v>
      </c>
      <c r="E202" s="158"/>
      <c r="F202" s="111">
        <v>46344</v>
      </c>
      <c r="G202" s="105">
        <v>160</v>
      </c>
      <c r="H202" s="155" t="s">
        <v>46</v>
      </c>
      <c r="I202" s="105" t="s">
        <v>33</v>
      </c>
      <c r="J202" s="167">
        <v>0.88888888888888884</v>
      </c>
      <c r="K202" s="168">
        <v>82</v>
      </c>
      <c r="L202" s="168">
        <v>47232</v>
      </c>
      <c r="M202" s="168">
        <v>2952</v>
      </c>
      <c r="N202" s="169">
        <v>354.24</v>
      </c>
    </row>
    <row r="203" spans="2:14" ht="15.75" customHeight="1">
      <c r="B203" s="155" t="s">
        <v>61</v>
      </c>
      <c r="C203" s="156">
        <v>2976</v>
      </c>
      <c r="D203" s="157" t="s">
        <v>488</v>
      </c>
      <c r="E203" s="158"/>
      <c r="F203" s="111">
        <v>46344</v>
      </c>
      <c r="G203" s="105">
        <v>160</v>
      </c>
      <c r="H203" s="155" t="s">
        <v>42</v>
      </c>
      <c r="I203" s="105" t="s">
        <v>33</v>
      </c>
      <c r="J203" s="167">
        <v>1.7777777777777777</v>
      </c>
      <c r="K203" s="168">
        <v>11</v>
      </c>
      <c r="L203" s="168">
        <v>31680</v>
      </c>
      <c r="M203" s="168">
        <v>5280</v>
      </c>
      <c r="N203" s="169">
        <v>104.54400000000001</v>
      </c>
    </row>
    <row r="204" spans="2:14" ht="15.75" customHeight="1">
      <c r="B204" s="155" t="s">
        <v>2686</v>
      </c>
      <c r="C204" s="156">
        <v>20877</v>
      </c>
      <c r="D204" s="157" t="s">
        <v>234</v>
      </c>
      <c r="E204" s="158"/>
      <c r="F204" s="111">
        <v>46344</v>
      </c>
      <c r="G204" s="105">
        <v>160</v>
      </c>
      <c r="H204" s="155" t="s">
        <v>46</v>
      </c>
      <c r="I204" s="105" t="s">
        <v>33</v>
      </c>
      <c r="J204" s="167">
        <v>0.88888888888888884</v>
      </c>
      <c r="K204" s="168">
        <v>14</v>
      </c>
      <c r="L204" s="168">
        <v>8064</v>
      </c>
      <c r="M204" s="168">
        <v>504</v>
      </c>
      <c r="N204" s="169">
        <v>60.48</v>
      </c>
    </row>
    <row r="205" spans="2:14" ht="15.75" customHeight="1">
      <c r="B205" s="155" t="s">
        <v>321</v>
      </c>
      <c r="C205" s="156">
        <v>21730</v>
      </c>
      <c r="D205" s="157" t="s">
        <v>317</v>
      </c>
      <c r="E205" s="158"/>
      <c r="F205" s="111">
        <v>46347</v>
      </c>
      <c r="G205" s="105">
        <v>163</v>
      </c>
      <c r="H205" s="155" t="s">
        <v>42</v>
      </c>
      <c r="I205" s="105" t="s">
        <v>33</v>
      </c>
      <c r="J205" s="167">
        <v>0.90555555555555556</v>
      </c>
      <c r="K205" s="168">
        <v>53</v>
      </c>
      <c r="L205" s="168">
        <v>190800</v>
      </c>
      <c r="M205" s="168">
        <v>31800</v>
      </c>
      <c r="N205" s="169">
        <v>513.25199999999995</v>
      </c>
    </row>
    <row r="206" spans="2:14" ht="15.75" customHeight="1">
      <c r="B206" s="155" t="s">
        <v>694</v>
      </c>
      <c r="C206" s="156">
        <v>3787</v>
      </c>
      <c r="D206" s="157" t="s">
        <v>583</v>
      </c>
      <c r="E206" s="158"/>
      <c r="F206" s="111">
        <v>46347</v>
      </c>
      <c r="G206" s="105">
        <v>163</v>
      </c>
      <c r="H206" s="155" t="s">
        <v>194</v>
      </c>
      <c r="I206" s="105" t="s">
        <v>33</v>
      </c>
      <c r="J206" s="167">
        <v>0.90555555555555556</v>
      </c>
      <c r="K206" s="168">
        <v>9</v>
      </c>
      <c r="L206" s="168">
        <v>14040</v>
      </c>
      <c r="M206" s="168">
        <v>2340</v>
      </c>
      <c r="N206" s="169">
        <v>46.332000000000001</v>
      </c>
    </row>
    <row r="207" spans="2:14" ht="15.75" customHeight="1">
      <c r="B207" s="155" t="s">
        <v>678</v>
      </c>
      <c r="C207" s="156">
        <v>3787</v>
      </c>
      <c r="D207" s="157" t="s">
        <v>583</v>
      </c>
      <c r="E207" s="158"/>
      <c r="F207" s="111">
        <v>46347</v>
      </c>
      <c r="G207" s="105">
        <v>163</v>
      </c>
      <c r="H207" s="155" t="s">
        <v>194</v>
      </c>
      <c r="I207" s="105" t="s">
        <v>33</v>
      </c>
      <c r="J207" s="167">
        <v>1.8111111111111111</v>
      </c>
      <c r="K207" s="168">
        <v>2</v>
      </c>
      <c r="L207" s="168">
        <v>3120</v>
      </c>
      <c r="M207" s="168">
        <v>520</v>
      </c>
      <c r="N207" s="169">
        <v>10.295999999999999</v>
      </c>
    </row>
    <row r="208" spans="2:14" ht="15.75" customHeight="1">
      <c r="B208" s="155" t="s">
        <v>693</v>
      </c>
      <c r="C208" s="156">
        <v>3787</v>
      </c>
      <c r="D208" s="157" t="s">
        <v>583</v>
      </c>
      <c r="E208" s="158"/>
      <c r="F208" s="111">
        <v>46347</v>
      </c>
      <c r="G208" s="105">
        <v>163</v>
      </c>
      <c r="H208" s="155" t="s">
        <v>194</v>
      </c>
      <c r="I208" s="105" t="s">
        <v>33</v>
      </c>
      <c r="J208" s="167">
        <v>0.90555555555555556</v>
      </c>
      <c r="K208" s="168">
        <v>1</v>
      </c>
      <c r="L208" s="168">
        <v>1560</v>
      </c>
      <c r="M208" s="168">
        <v>260</v>
      </c>
      <c r="N208" s="169">
        <v>5.1479999999999997</v>
      </c>
    </row>
    <row r="209" spans="2:14" ht="15.75" customHeight="1">
      <c r="B209" s="155" t="s">
        <v>781</v>
      </c>
      <c r="C209" s="156">
        <v>3787</v>
      </c>
      <c r="D209" s="157" t="s">
        <v>583</v>
      </c>
      <c r="E209" s="158"/>
      <c r="F209" s="111">
        <v>46347</v>
      </c>
      <c r="G209" s="105">
        <v>163</v>
      </c>
      <c r="H209" s="155" t="s">
        <v>194</v>
      </c>
      <c r="I209" s="105" t="s">
        <v>33</v>
      </c>
      <c r="J209" s="167">
        <v>0.90555555555555556</v>
      </c>
      <c r="K209" s="168">
        <v>5</v>
      </c>
      <c r="L209" s="168">
        <v>7800</v>
      </c>
      <c r="M209" s="168">
        <v>1300</v>
      </c>
      <c r="N209" s="169">
        <v>25.74</v>
      </c>
    </row>
    <row r="210" spans="2:14" ht="15.75" customHeight="1">
      <c r="B210" s="155" t="s">
        <v>2679</v>
      </c>
      <c r="C210" s="156">
        <v>9798</v>
      </c>
      <c r="D210" s="157" t="s">
        <v>725</v>
      </c>
      <c r="E210" s="158"/>
      <c r="F210" s="111">
        <v>46347</v>
      </c>
      <c r="G210" s="105">
        <v>163</v>
      </c>
      <c r="H210" s="155" t="s">
        <v>194</v>
      </c>
      <c r="I210" s="105" t="s">
        <v>33</v>
      </c>
      <c r="J210" s="167">
        <v>0.90555555555555556</v>
      </c>
      <c r="K210" s="168">
        <v>13</v>
      </c>
      <c r="L210" s="168">
        <v>18210</v>
      </c>
      <c r="M210" s="168">
        <v>607</v>
      </c>
      <c r="N210" s="169">
        <v>60.093000000000004</v>
      </c>
    </row>
    <row r="211" spans="2:14" ht="15.75" customHeight="1">
      <c r="B211" s="155" t="s">
        <v>2745</v>
      </c>
      <c r="C211" s="156">
        <v>3751</v>
      </c>
      <c r="D211" s="157" t="s">
        <v>574</v>
      </c>
      <c r="E211" s="158"/>
      <c r="F211" s="111">
        <v>46347</v>
      </c>
      <c r="G211" s="105">
        <v>163</v>
      </c>
      <c r="H211" s="155" t="s">
        <v>46</v>
      </c>
      <c r="I211" s="105" t="s">
        <v>33</v>
      </c>
      <c r="J211" s="167">
        <v>0.90555555555555556</v>
      </c>
      <c r="K211" s="168">
        <v>2</v>
      </c>
      <c r="L211" s="168">
        <v>2700</v>
      </c>
      <c r="M211" s="168">
        <v>90</v>
      </c>
      <c r="N211" s="169">
        <v>8.91</v>
      </c>
    </row>
    <row r="212" spans="2:14" ht="15.75" customHeight="1">
      <c r="B212" s="155" t="s">
        <v>61</v>
      </c>
      <c r="C212" s="156">
        <v>22135</v>
      </c>
      <c r="D212" s="157" t="s">
        <v>351</v>
      </c>
      <c r="E212" s="158"/>
      <c r="F212" s="111">
        <v>46348</v>
      </c>
      <c r="G212" s="105">
        <v>164</v>
      </c>
      <c r="H212" s="155" t="s">
        <v>42</v>
      </c>
      <c r="I212" s="105" t="s">
        <v>33</v>
      </c>
      <c r="J212" s="167">
        <v>0.91111111111111109</v>
      </c>
      <c r="K212" s="168">
        <v>3</v>
      </c>
      <c r="L212" s="168">
        <v>10800</v>
      </c>
      <c r="M212" s="168">
        <v>1800</v>
      </c>
      <c r="N212" s="169">
        <v>29.052</v>
      </c>
    </row>
    <row r="213" spans="2:14" ht="15.75" customHeight="1">
      <c r="B213" s="155" t="s">
        <v>787</v>
      </c>
      <c r="C213" s="156">
        <v>22265</v>
      </c>
      <c r="D213" s="157" t="s">
        <v>2488</v>
      </c>
      <c r="E213" s="158"/>
      <c r="F213" s="111">
        <v>46348</v>
      </c>
      <c r="G213" s="105">
        <v>164</v>
      </c>
      <c r="H213" s="155" t="s">
        <v>42</v>
      </c>
      <c r="I213" s="105" t="s">
        <v>33</v>
      </c>
      <c r="J213" s="167">
        <v>0.91111111111111109</v>
      </c>
      <c r="K213" s="168">
        <v>10</v>
      </c>
      <c r="L213" s="168">
        <v>31680</v>
      </c>
      <c r="M213" s="168">
        <v>5280</v>
      </c>
      <c r="N213" s="169">
        <v>98.207999999999998</v>
      </c>
    </row>
    <row r="214" spans="2:14" ht="15.75" customHeight="1">
      <c r="B214" s="155" t="s">
        <v>2702</v>
      </c>
      <c r="C214" s="156">
        <v>22265</v>
      </c>
      <c r="D214" s="157" t="s">
        <v>2488</v>
      </c>
      <c r="E214" s="158"/>
      <c r="F214" s="111">
        <v>46348</v>
      </c>
      <c r="G214" s="105">
        <v>164</v>
      </c>
      <c r="H214" s="155" t="s">
        <v>42</v>
      </c>
      <c r="I214" s="105" t="s">
        <v>33</v>
      </c>
      <c r="J214" s="167">
        <v>0.91111111111111109</v>
      </c>
      <c r="K214" s="168">
        <v>1</v>
      </c>
      <c r="L214" s="168">
        <v>3168</v>
      </c>
      <c r="M214" s="168">
        <v>528</v>
      </c>
      <c r="N214" s="169">
        <v>9.8208000000000002</v>
      </c>
    </row>
    <row r="215" spans="2:14" ht="15.75" customHeight="1">
      <c r="B215" s="155" t="s">
        <v>286</v>
      </c>
      <c r="C215" s="156">
        <v>3751</v>
      </c>
      <c r="D215" s="157" t="s">
        <v>574</v>
      </c>
      <c r="E215" s="158"/>
      <c r="F215" s="111">
        <v>46349</v>
      </c>
      <c r="G215" s="105">
        <v>165</v>
      </c>
      <c r="H215" s="155" t="s">
        <v>46</v>
      </c>
      <c r="I215" s="105" t="s">
        <v>33</v>
      </c>
      <c r="J215" s="167">
        <v>0.91666666666666663</v>
      </c>
      <c r="K215" s="168">
        <v>48</v>
      </c>
      <c r="L215" s="168">
        <v>64800</v>
      </c>
      <c r="M215" s="168">
        <v>2160</v>
      </c>
      <c r="N215" s="169">
        <v>213.84</v>
      </c>
    </row>
    <row r="216" spans="2:14" ht="15.75" customHeight="1">
      <c r="B216" s="155" t="s">
        <v>411</v>
      </c>
      <c r="C216" s="156">
        <v>3751</v>
      </c>
      <c r="D216" s="157" t="s">
        <v>574</v>
      </c>
      <c r="E216" s="158"/>
      <c r="F216" s="111">
        <v>46349</v>
      </c>
      <c r="G216" s="105">
        <v>165</v>
      </c>
      <c r="H216" s="155" t="s">
        <v>46</v>
      </c>
      <c r="I216" s="105" t="s">
        <v>33</v>
      </c>
      <c r="J216" s="167">
        <v>0.91666666666666663</v>
      </c>
      <c r="K216" s="168">
        <v>18</v>
      </c>
      <c r="L216" s="168">
        <v>24300</v>
      </c>
      <c r="M216" s="168">
        <v>810</v>
      </c>
      <c r="N216" s="169">
        <v>80.19</v>
      </c>
    </row>
    <row r="217" spans="2:14" ht="15.75" customHeight="1">
      <c r="B217" s="155" t="s">
        <v>624</v>
      </c>
      <c r="C217" s="156">
        <v>3751</v>
      </c>
      <c r="D217" s="157" t="s">
        <v>574</v>
      </c>
      <c r="E217" s="158"/>
      <c r="F217" s="111">
        <v>46349</v>
      </c>
      <c r="G217" s="105">
        <v>165</v>
      </c>
      <c r="H217" s="155" t="s">
        <v>46</v>
      </c>
      <c r="I217" s="105" t="s">
        <v>33</v>
      </c>
      <c r="J217" s="167">
        <v>0.91666666666666663</v>
      </c>
      <c r="K217" s="168">
        <v>52</v>
      </c>
      <c r="L217" s="168">
        <v>70200</v>
      </c>
      <c r="M217" s="168">
        <v>2340</v>
      </c>
      <c r="N217" s="169">
        <v>231.66</v>
      </c>
    </row>
    <row r="218" spans="2:14" ht="15.75" customHeight="1">
      <c r="B218" s="155" t="s">
        <v>262</v>
      </c>
      <c r="C218" s="156">
        <v>22613</v>
      </c>
      <c r="D218" s="157" t="s">
        <v>404</v>
      </c>
      <c r="E218" s="158"/>
      <c r="F218" s="111">
        <v>46349</v>
      </c>
      <c r="G218" s="105">
        <v>165</v>
      </c>
      <c r="H218" s="155" t="s">
        <v>46</v>
      </c>
      <c r="I218" s="105" t="s">
        <v>33</v>
      </c>
      <c r="J218" s="167">
        <v>0.91666666666666663</v>
      </c>
      <c r="K218" s="168">
        <v>3</v>
      </c>
      <c r="L218" s="168">
        <v>4050</v>
      </c>
      <c r="M218" s="168">
        <v>135</v>
      </c>
      <c r="N218" s="169">
        <v>13.365</v>
      </c>
    </row>
    <row r="219" spans="2:14" ht="15.75" customHeight="1">
      <c r="B219" s="155" t="s">
        <v>61</v>
      </c>
      <c r="C219" s="156">
        <v>22315</v>
      </c>
      <c r="D219" s="157" t="s">
        <v>383</v>
      </c>
      <c r="E219" s="158"/>
      <c r="F219" s="111">
        <v>46349</v>
      </c>
      <c r="G219" s="105">
        <v>165</v>
      </c>
      <c r="H219" s="155" t="s">
        <v>42</v>
      </c>
      <c r="I219" s="105" t="s">
        <v>33</v>
      </c>
      <c r="J219" s="167">
        <v>0.91666666666666663</v>
      </c>
      <c r="K219" s="168">
        <v>12</v>
      </c>
      <c r="L219" s="168">
        <v>34560</v>
      </c>
      <c r="M219" s="168">
        <v>5760</v>
      </c>
      <c r="N219" s="169">
        <v>114.048</v>
      </c>
    </row>
    <row r="220" spans="2:14" ht="15.75" customHeight="1">
      <c r="B220" s="155" t="s">
        <v>2624</v>
      </c>
      <c r="C220" s="156">
        <v>22315</v>
      </c>
      <c r="D220" s="157" t="s">
        <v>383</v>
      </c>
      <c r="E220" s="158"/>
      <c r="F220" s="111">
        <v>46349</v>
      </c>
      <c r="G220" s="105">
        <v>165</v>
      </c>
      <c r="H220" s="155" t="s">
        <v>42</v>
      </c>
      <c r="I220" s="105" t="s">
        <v>33</v>
      </c>
      <c r="J220" s="167">
        <v>0.91666666666666663</v>
      </c>
      <c r="K220" s="168">
        <v>17</v>
      </c>
      <c r="L220" s="168">
        <v>48960</v>
      </c>
      <c r="M220" s="168">
        <v>8160</v>
      </c>
      <c r="N220" s="169">
        <v>161.56800000000001</v>
      </c>
    </row>
    <row r="221" spans="2:14" ht="15.75" customHeight="1">
      <c r="B221" s="155" t="s">
        <v>2633</v>
      </c>
      <c r="C221" s="156">
        <v>22315</v>
      </c>
      <c r="D221" s="157" t="s">
        <v>383</v>
      </c>
      <c r="E221" s="158"/>
      <c r="F221" s="111">
        <v>46349</v>
      </c>
      <c r="G221" s="105">
        <v>165</v>
      </c>
      <c r="H221" s="155" t="s">
        <v>42</v>
      </c>
      <c r="I221" s="105" t="s">
        <v>33</v>
      </c>
      <c r="J221" s="167">
        <v>0.91666666666666663</v>
      </c>
      <c r="K221" s="168">
        <v>12</v>
      </c>
      <c r="L221" s="168">
        <v>34560</v>
      </c>
      <c r="M221" s="168">
        <v>5760</v>
      </c>
      <c r="N221" s="169">
        <v>114.048</v>
      </c>
    </row>
    <row r="222" spans="2:14" ht="15.75" customHeight="1">
      <c r="B222" s="155" t="s">
        <v>2656</v>
      </c>
      <c r="C222" s="156">
        <v>22315</v>
      </c>
      <c r="D222" s="157" t="s">
        <v>383</v>
      </c>
      <c r="E222" s="158"/>
      <c r="F222" s="111">
        <v>46349</v>
      </c>
      <c r="G222" s="105">
        <v>165</v>
      </c>
      <c r="H222" s="155" t="s">
        <v>42</v>
      </c>
      <c r="I222" s="105" t="s">
        <v>33</v>
      </c>
      <c r="J222" s="167">
        <v>0.91666666666666663</v>
      </c>
      <c r="K222" s="168">
        <v>10</v>
      </c>
      <c r="L222" s="168">
        <v>28800</v>
      </c>
      <c r="M222" s="168">
        <v>4800</v>
      </c>
      <c r="N222" s="169">
        <v>95.04</v>
      </c>
    </row>
    <row r="223" spans="2:14" ht="15.75" customHeight="1">
      <c r="B223" s="155" t="s">
        <v>2682</v>
      </c>
      <c r="C223" s="156">
        <v>22315</v>
      </c>
      <c r="D223" s="157" t="s">
        <v>383</v>
      </c>
      <c r="E223" s="158"/>
      <c r="F223" s="111">
        <v>46349</v>
      </c>
      <c r="G223" s="105">
        <v>165</v>
      </c>
      <c r="H223" s="155" t="s">
        <v>42</v>
      </c>
      <c r="I223" s="105" t="s">
        <v>33</v>
      </c>
      <c r="J223" s="167">
        <v>0.91666666666666663</v>
      </c>
      <c r="K223" s="168">
        <v>1</v>
      </c>
      <c r="L223" s="168">
        <v>2880</v>
      </c>
      <c r="M223" s="168">
        <v>480</v>
      </c>
      <c r="N223" s="169">
        <v>9.5039999999999996</v>
      </c>
    </row>
    <row r="224" spans="2:14" ht="15.75" customHeight="1">
      <c r="B224" s="155" t="s">
        <v>2745</v>
      </c>
      <c r="C224" s="156">
        <v>3751</v>
      </c>
      <c r="D224" s="157" t="s">
        <v>574</v>
      </c>
      <c r="E224" s="158"/>
      <c r="F224" s="111">
        <v>46349</v>
      </c>
      <c r="G224" s="105">
        <v>165</v>
      </c>
      <c r="H224" s="155" t="s">
        <v>46</v>
      </c>
      <c r="I224" s="105" t="s">
        <v>33</v>
      </c>
      <c r="J224" s="167">
        <v>0.91666666666666663</v>
      </c>
      <c r="K224" s="168">
        <v>12</v>
      </c>
      <c r="L224" s="168">
        <v>16200</v>
      </c>
      <c r="M224" s="168">
        <v>540</v>
      </c>
      <c r="N224" s="169">
        <v>53.46</v>
      </c>
    </row>
    <row r="225" spans="2:14" ht="15.75" customHeight="1">
      <c r="B225" s="155" t="s">
        <v>447</v>
      </c>
      <c r="C225" s="156">
        <v>3751</v>
      </c>
      <c r="D225" s="157" t="s">
        <v>574</v>
      </c>
      <c r="E225" s="158"/>
      <c r="F225" s="111">
        <v>46350</v>
      </c>
      <c r="G225" s="105">
        <v>166</v>
      </c>
      <c r="H225" s="155" t="s">
        <v>46</v>
      </c>
      <c r="I225" s="105" t="s">
        <v>33</v>
      </c>
      <c r="J225" s="167">
        <v>0.92222222222222228</v>
      </c>
      <c r="K225" s="168">
        <v>100</v>
      </c>
      <c r="L225" s="168">
        <v>135000</v>
      </c>
      <c r="M225" s="168">
        <v>4500</v>
      </c>
      <c r="N225" s="169">
        <v>445.5</v>
      </c>
    </row>
    <row r="226" spans="2:14" ht="15.75" customHeight="1">
      <c r="B226" s="155" t="s">
        <v>399</v>
      </c>
      <c r="C226" s="156">
        <v>3751</v>
      </c>
      <c r="D226" s="157" t="s">
        <v>574</v>
      </c>
      <c r="E226" s="158"/>
      <c r="F226" s="111">
        <v>46350</v>
      </c>
      <c r="G226" s="105">
        <v>166</v>
      </c>
      <c r="H226" s="155" t="s">
        <v>46</v>
      </c>
      <c r="I226" s="105" t="s">
        <v>33</v>
      </c>
      <c r="J226" s="167">
        <v>0.92222222222222228</v>
      </c>
      <c r="K226" s="168">
        <v>2</v>
      </c>
      <c r="L226" s="168">
        <v>2700</v>
      </c>
      <c r="M226" s="168">
        <v>90</v>
      </c>
      <c r="N226" s="169">
        <v>8.91</v>
      </c>
    </row>
    <row r="227" spans="2:14" ht="15.75" customHeight="1">
      <c r="B227" s="155" t="s">
        <v>530</v>
      </c>
      <c r="C227" s="156">
        <v>3751</v>
      </c>
      <c r="D227" s="157" t="s">
        <v>574</v>
      </c>
      <c r="E227" s="158"/>
      <c r="F227" s="111">
        <v>46350</v>
      </c>
      <c r="G227" s="105">
        <v>166</v>
      </c>
      <c r="H227" s="155" t="s">
        <v>46</v>
      </c>
      <c r="I227" s="105" t="s">
        <v>33</v>
      </c>
      <c r="J227" s="167">
        <v>0.92222222222222228</v>
      </c>
      <c r="K227" s="168">
        <v>108</v>
      </c>
      <c r="L227" s="168">
        <v>145800</v>
      </c>
      <c r="M227" s="168">
        <v>4860</v>
      </c>
      <c r="N227" s="169">
        <v>481.14</v>
      </c>
    </row>
    <row r="228" spans="2:14" ht="15.75" customHeight="1">
      <c r="B228" s="155" t="s">
        <v>793</v>
      </c>
      <c r="C228" s="156">
        <v>21156</v>
      </c>
      <c r="D228" s="157" t="s">
        <v>243</v>
      </c>
      <c r="E228" s="158"/>
      <c r="F228" s="111">
        <v>46350</v>
      </c>
      <c r="G228" s="105">
        <v>166</v>
      </c>
      <c r="H228" s="155" t="s">
        <v>46</v>
      </c>
      <c r="I228" s="105" t="s">
        <v>33</v>
      </c>
      <c r="J228" s="167">
        <v>0.92222222222222228</v>
      </c>
      <c r="K228" s="168">
        <v>8</v>
      </c>
      <c r="L228" s="168">
        <v>10800</v>
      </c>
      <c r="M228" s="168">
        <v>360</v>
      </c>
      <c r="N228" s="169">
        <v>35.64</v>
      </c>
    </row>
    <row r="229" spans="2:14" ht="15.75" customHeight="1">
      <c r="B229" s="155" t="s">
        <v>617</v>
      </c>
      <c r="C229" s="156">
        <v>14709</v>
      </c>
      <c r="D229" s="157" t="s">
        <v>91</v>
      </c>
      <c r="E229" s="158"/>
      <c r="F229" s="111">
        <v>46350</v>
      </c>
      <c r="G229" s="105">
        <v>166</v>
      </c>
      <c r="H229" s="155" t="s">
        <v>42</v>
      </c>
      <c r="I229" s="105" t="s">
        <v>33</v>
      </c>
      <c r="J229" s="167">
        <v>0.92222222222222228</v>
      </c>
      <c r="K229" s="168">
        <v>33</v>
      </c>
      <c r="L229" s="168">
        <v>95040</v>
      </c>
      <c r="M229" s="168">
        <v>15840</v>
      </c>
      <c r="N229" s="169">
        <v>313.63200000000001</v>
      </c>
    </row>
    <row r="230" spans="2:14" ht="15.75" customHeight="1">
      <c r="B230" s="155" t="s">
        <v>781</v>
      </c>
      <c r="C230" s="156">
        <v>21159</v>
      </c>
      <c r="D230" s="157" t="s">
        <v>1159</v>
      </c>
      <c r="E230" s="158"/>
      <c r="F230" s="111">
        <v>46350</v>
      </c>
      <c r="G230" s="105">
        <v>166</v>
      </c>
      <c r="H230" s="155" t="s">
        <v>42</v>
      </c>
      <c r="I230" s="105" t="s">
        <v>33</v>
      </c>
      <c r="J230" s="167">
        <v>0.92222222222222228</v>
      </c>
      <c r="K230" s="168">
        <v>8</v>
      </c>
      <c r="L230" s="168">
        <v>24960</v>
      </c>
      <c r="M230" s="168">
        <v>6240</v>
      </c>
      <c r="N230" s="169">
        <v>67.142399999999995</v>
      </c>
    </row>
    <row r="231" spans="2:14" ht="15.75" customHeight="1">
      <c r="B231" s="155" t="s">
        <v>2530</v>
      </c>
      <c r="C231" s="156">
        <v>21155</v>
      </c>
      <c r="D231" s="157" t="s">
        <v>239</v>
      </c>
      <c r="E231" s="158"/>
      <c r="F231" s="111">
        <v>46350</v>
      </c>
      <c r="G231" s="105">
        <v>166</v>
      </c>
      <c r="H231" s="155" t="s">
        <v>42</v>
      </c>
      <c r="I231" s="105" t="s">
        <v>33</v>
      </c>
      <c r="J231" s="167">
        <v>0.92222222222222228</v>
      </c>
      <c r="K231" s="168">
        <v>18</v>
      </c>
      <c r="L231" s="168">
        <v>51840</v>
      </c>
      <c r="M231" s="168">
        <v>8640</v>
      </c>
      <c r="N231" s="169">
        <v>171.072</v>
      </c>
    </row>
    <row r="232" spans="2:14" ht="15.75" customHeight="1">
      <c r="B232" s="155" t="s">
        <v>2690</v>
      </c>
      <c r="C232" s="156">
        <v>9482</v>
      </c>
      <c r="D232" s="157" t="s">
        <v>700</v>
      </c>
      <c r="E232" s="158"/>
      <c r="F232" s="111">
        <v>46350</v>
      </c>
      <c r="G232" s="105">
        <v>166</v>
      </c>
      <c r="H232" s="155" t="s">
        <v>46</v>
      </c>
      <c r="I232" s="105" t="s">
        <v>33</v>
      </c>
      <c r="J232" s="167">
        <v>0.92222222222222228</v>
      </c>
      <c r="K232" s="168">
        <v>4</v>
      </c>
      <c r="L232" s="168">
        <v>1872</v>
      </c>
      <c r="M232" s="168">
        <v>144</v>
      </c>
      <c r="N232" s="169">
        <v>18.72</v>
      </c>
    </row>
    <row r="233" spans="2:14" ht="15.75" customHeight="1">
      <c r="B233" s="155" t="s">
        <v>460</v>
      </c>
      <c r="C233" s="156">
        <v>21156</v>
      </c>
      <c r="D233" s="157" t="s">
        <v>243</v>
      </c>
      <c r="E233" s="158"/>
      <c r="F233" s="111">
        <v>46351</v>
      </c>
      <c r="G233" s="105">
        <v>167</v>
      </c>
      <c r="H233" s="155" t="s">
        <v>46</v>
      </c>
      <c r="I233" s="105" t="s">
        <v>33</v>
      </c>
      <c r="J233" s="167">
        <v>0.92777777777777781</v>
      </c>
      <c r="K233" s="168">
        <v>84</v>
      </c>
      <c r="L233" s="168">
        <v>113400</v>
      </c>
      <c r="M233" s="168">
        <v>3780</v>
      </c>
      <c r="N233" s="169">
        <v>374.22</v>
      </c>
    </row>
    <row r="234" spans="2:14" ht="15.75" customHeight="1">
      <c r="B234" s="155" t="s">
        <v>48</v>
      </c>
      <c r="C234" s="156">
        <v>21156</v>
      </c>
      <c r="D234" s="157" t="s">
        <v>243</v>
      </c>
      <c r="E234" s="158"/>
      <c r="F234" s="111">
        <v>46351</v>
      </c>
      <c r="G234" s="105">
        <v>167</v>
      </c>
      <c r="H234" s="155" t="s">
        <v>46</v>
      </c>
      <c r="I234" s="105" t="s">
        <v>33</v>
      </c>
      <c r="J234" s="167">
        <v>0.92777777777777781</v>
      </c>
      <c r="K234" s="168">
        <v>100</v>
      </c>
      <c r="L234" s="168">
        <v>135000</v>
      </c>
      <c r="M234" s="168">
        <v>4500</v>
      </c>
      <c r="N234" s="169">
        <v>445.5</v>
      </c>
    </row>
    <row r="235" spans="2:14" ht="15.75" customHeight="1">
      <c r="B235" s="155" t="s">
        <v>679</v>
      </c>
      <c r="C235" s="156">
        <v>9909</v>
      </c>
      <c r="D235" s="157" t="s">
        <v>989</v>
      </c>
      <c r="E235" s="158"/>
      <c r="F235" s="111">
        <v>46351</v>
      </c>
      <c r="G235" s="105">
        <v>167</v>
      </c>
      <c r="H235" s="155" t="s">
        <v>42</v>
      </c>
      <c r="I235" s="105" t="s">
        <v>33</v>
      </c>
      <c r="J235" s="167">
        <v>0.61851851851851847</v>
      </c>
      <c r="K235" s="168">
        <v>2</v>
      </c>
      <c r="L235" s="168">
        <v>7200</v>
      </c>
      <c r="M235" s="168">
        <v>1200</v>
      </c>
      <c r="N235" s="169">
        <v>19.367999999999999</v>
      </c>
    </row>
    <row r="236" spans="2:14" ht="15.75" customHeight="1">
      <c r="B236" s="155" t="s">
        <v>213</v>
      </c>
      <c r="C236" s="156">
        <v>7596</v>
      </c>
      <c r="D236" s="157" t="s">
        <v>655</v>
      </c>
      <c r="E236" s="158"/>
      <c r="F236" s="111">
        <v>46351</v>
      </c>
      <c r="G236" s="105">
        <v>167</v>
      </c>
      <c r="H236" s="155" t="s">
        <v>247</v>
      </c>
      <c r="I236" s="105" t="s">
        <v>33</v>
      </c>
      <c r="J236" s="167">
        <v>0.92777777777777781</v>
      </c>
      <c r="K236" s="168">
        <v>5</v>
      </c>
      <c r="L236" s="168">
        <v>11376</v>
      </c>
      <c r="M236" s="168">
        <v>1896</v>
      </c>
      <c r="N236" s="169">
        <v>37.540799999999997</v>
      </c>
    </row>
    <row r="237" spans="2:14" ht="15.75" customHeight="1">
      <c r="B237" s="155" t="s">
        <v>2734</v>
      </c>
      <c r="C237" s="156">
        <v>21156</v>
      </c>
      <c r="D237" s="157" t="s">
        <v>243</v>
      </c>
      <c r="E237" s="158"/>
      <c r="F237" s="111">
        <v>46351</v>
      </c>
      <c r="G237" s="105">
        <v>167</v>
      </c>
      <c r="H237" s="155" t="s">
        <v>46</v>
      </c>
      <c r="I237" s="105" t="s">
        <v>33</v>
      </c>
      <c r="J237" s="167">
        <v>0.92777777777777781</v>
      </c>
      <c r="K237" s="168">
        <v>19</v>
      </c>
      <c r="L237" s="168">
        <v>25650</v>
      </c>
      <c r="M237" s="168">
        <v>855</v>
      </c>
      <c r="N237" s="169">
        <v>84.644999999999996</v>
      </c>
    </row>
    <row r="238" spans="2:14" ht="15.75" customHeight="1">
      <c r="B238" s="155" t="s">
        <v>332</v>
      </c>
      <c r="C238" s="156">
        <v>23121</v>
      </c>
      <c r="D238" s="157" t="s">
        <v>430</v>
      </c>
      <c r="E238" s="158"/>
      <c r="F238" s="111">
        <v>46352</v>
      </c>
      <c r="G238" s="105">
        <v>168</v>
      </c>
      <c r="H238" s="155" t="s">
        <v>42</v>
      </c>
      <c r="I238" s="105" t="s">
        <v>33</v>
      </c>
      <c r="J238" s="167">
        <v>0.93333333333333335</v>
      </c>
      <c r="K238" s="168">
        <v>79</v>
      </c>
      <c r="L238" s="168">
        <v>227520</v>
      </c>
      <c r="M238" s="168">
        <v>37920</v>
      </c>
      <c r="N238" s="169">
        <v>750.81600000000003</v>
      </c>
    </row>
    <row r="239" spans="2:14" ht="15.75" customHeight="1">
      <c r="B239" s="155" t="s">
        <v>61</v>
      </c>
      <c r="C239" s="156">
        <v>23121</v>
      </c>
      <c r="D239" s="157" t="s">
        <v>430</v>
      </c>
      <c r="E239" s="158"/>
      <c r="F239" s="111">
        <v>46352</v>
      </c>
      <c r="G239" s="105">
        <v>168</v>
      </c>
      <c r="H239" s="155" t="s">
        <v>42</v>
      </c>
      <c r="I239" s="105" t="s">
        <v>33</v>
      </c>
      <c r="J239" s="167">
        <v>1.8666666666666667</v>
      </c>
      <c r="K239" s="168">
        <v>19</v>
      </c>
      <c r="L239" s="168">
        <v>54720</v>
      </c>
      <c r="M239" s="168">
        <v>9120</v>
      </c>
      <c r="N239" s="169">
        <v>180.57600000000002</v>
      </c>
    </row>
    <row r="240" spans="2:14" ht="15.75" customHeight="1">
      <c r="B240" s="155" t="s">
        <v>2665</v>
      </c>
      <c r="C240" s="156">
        <v>20877</v>
      </c>
      <c r="D240" s="157" t="s">
        <v>234</v>
      </c>
      <c r="E240" s="158"/>
      <c r="F240" s="111">
        <v>46352</v>
      </c>
      <c r="G240" s="105">
        <v>168</v>
      </c>
      <c r="H240" s="155" t="s">
        <v>46</v>
      </c>
      <c r="I240" s="105" t="s">
        <v>33</v>
      </c>
      <c r="J240" s="167">
        <v>0.93333333333333335</v>
      </c>
      <c r="K240" s="168">
        <v>36</v>
      </c>
      <c r="L240" s="168">
        <v>20736</v>
      </c>
      <c r="M240" s="168">
        <v>1296</v>
      </c>
      <c r="N240" s="169">
        <v>155.52000000000001</v>
      </c>
    </row>
    <row r="241" spans="2:14" ht="15.75" customHeight="1">
      <c r="B241" s="155" t="s">
        <v>2702</v>
      </c>
      <c r="C241" s="156">
        <v>20877</v>
      </c>
      <c r="D241" s="157" t="s">
        <v>234</v>
      </c>
      <c r="E241" s="158"/>
      <c r="F241" s="111">
        <v>46353</v>
      </c>
      <c r="G241" s="105">
        <v>169</v>
      </c>
      <c r="H241" s="155" t="s">
        <v>46</v>
      </c>
      <c r="I241" s="105" t="s">
        <v>33</v>
      </c>
      <c r="J241" s="167">
        <v>0.93888888888888888</v>
      </c>
      <c r="K241" s="168">
        <v>4</v>
      </c>
      <c r="L241" s="168">
        <v>2304</v>
      </c>
      <c r="M241" s="168">
        <v>144</v>
      </c>
      <c r="N241" s="169">
        <v>17.28</v>
      </c>
    </row>
    <row r="242" spans="2:14" ht="15.75" customHeight="1">
      <c r="B242" s="155" t="s">
        <v>2645</v>
      </c>
      <c r="C242" s="156">
        <v>9482</v>
      </c>
      <c r="D242" s="157" t="s">
        <v>700</v>
      </c>
      <c r="E242" s="158"/>
      <c r="F242" s="111">
        <v>46354</v>
      </c>
      <c r="G242" s="105">
        <v>170</v>
      </c>
      <c r="H242" s="155" t="s">
        <v>46</v>
      </c>
      <c r="I242" s="105" t="s">
        <v>33</v>
      </c>
      <c r="J242" s="167">
        <v>0.94444444444444442</v>
      </c>
      <c r="K242" s="168">
        <v>20</v>
      </c>
      <c r="L242" s="168">
        <v>9360</v>
      </c>
      <c r="M242" s="168">
        <v>720</v>
      </c>
      <c r="N242" s="169">
        <v>93.6</v>
      </c>
    </row>
    <row r="243" spans="2:14" ht="15.75" customHeight="1">
      <c r="B243" s="155" t="s">
        <v>2700</v>
      </c>
      <c r="C243" s="156">
        <v>3583</v>
      </c>
      <c r="D243" s="157" t="s">
        <v>563</v>
      </c>
      <c r="E243" s="158"/>
      <c r="F243" s="111">
        <v>46354</v>
      </c>
      <c r="G243" s="105">
        <v>170</v>
      </c>
      <c r="H243" s="155" t="s">
        <v>46</v>
      </c>
      <c r="I243" s="105" t="s">
        <v>33</v>
      </c>
      <c r="J243" s="167">
        <v>0.94444444444444442</v>
      </c>
      <c r="K243" s="168">
        <v>4</v>
      </c>
      <c r="L243" s="168">
        <v>2304</v>
      </c>
      <c r="M243" s="168">
        <v>144</v>
      </c>
      <c r="N243" s="169">
        <v>17.28</v>
      </c>
    </row>
    <row r="244" spans="2:14" ht="15.75" customHeight="1">
      <c r="B244" s="155" t="s">
        <v>2666</v>
      </c>
      <c r="C244" s="156">
        <v>3617</v>
      </c>
      <c r="D244" s="157" t="s">
        <v>565</v>
      </c>
      <c r="E244" s="158"/>
      <c r="F244" s="111">
        <v>46355</v>
      </c>
      <c r="G244" s="105">
        <v>171</v>
      </c>
      <c r="H244" s="155" t="s">
        <v>46</v>
      </c>
      <c r="I244" s="105" t="s">
        <v>33</v>
      </c>
      <c r="J244" s="167">
        <v>0.95</v>
      </c>
      <c r="K244" s="168">
        <v>22</v>
      </c>
      <c r="L244" s="168">
        <v>45144</v>
      </c>
      <c r="M244" s="168">
        <v>1188</v>
      </c>
      <c r="N244" s="169">
        <v>79.001999999999995</v>
      </c>
    </row>
    <row r="245" spans="2:14" ht="15.75" customHeight="1">
      <c r="B245" s="155" t="s">
        <v>2684</v>
      </c>
      <c r="C245" s="156">
        <v>2976</v>
      </c>
      <c r="D245" s="157" t="s">
        <v>488</v>
      </c>
      <c r="E245" s="158"/>
      <c r="F245" s="111">
        <v>46355</v>
      </c>
      <c r="G245" s="105">
        <v>171</v>
      </c>
      <c r="H245" s="155" t="s">
        <v>42</v>
      </c>
      <c r="I245" s="105" t="s">
        <v>33</v>
      </c>
      <c r="J245" s="167">
        <v>0.95</v>
      </c>
      <c r="K245" s="168">
        <v>4</v>
      </c>
      <c r="L245" s="168">
        <v>11520</v>
      </c>
      <c r="M245" s="168">
        <v>1920</v>
      </c>
      <c r="N245" s="169">
        <v>38.015999999999998</v>
      </c>
    </row>
    <row r="246" spans="2:14" ht="15.75" customHeight="1">
      <c r="B246" s="155" t="s">
        <v>56</v>
      </c>
      <c r="C246" s="156">
        <v>22102</v>
      </c>
      <c r="D246" s="157" t="s">
        <v>2787</v>
      </c>
      <c r="E246" s="158"/>
      <c r="F246" s="111">
        <v>46356</v>
      </c>
      <c r="G246" s="105">
        <v>172</v>
      </c>
      <c r="H246" s="155" t="s">
        <v>42</v>
      </c>
      <c r="I246" s="105" t="s">
        <v>33</v>
      </c>
      <c r="J246" s="167">
        <v>0.9555555555555556</v>
      </c>
      <c r="K246" s="168">
        <v>15</v>
      </c>
      <c r="L246" s="168">
        <v>54000</v>
      </c>
      <c r="M246" s="168">
        <v>9000</v>
      </c>
      <c r="N246" s="169">
        <v>145.26</v>
      </c>
    </row>
    <row r="247" spans="2:14" ht="15.75" customHeight="1">
      <c r="B247" s="155" t="s">
        <v>328</v>
      </c>
      <c r="C247" s="156">
        <v>2976</v>
      </c>
      <c r="D247" s="157" t="s">
        <v>488</v>
      </c>
      <c r="E247" s="158"/>
      <c r="F247" s="111">
        <v>46356</v>
      </c>
      <c r="G247" s="105">
        <v>172</v>
      </c>
      <c r="H247" s="155" t="s">
        <v>42</v>
      </c>
      <c r="I247" s="105" t="s">
        <v>33</v>
      </c>
      <c r="J247" s="167">
        <v>0.9555555555555556</v>
      </c>
      <c r="K247" s="168">
        <v>73</v>
      </c>
      <c r="L247" s="168">
        <v>210240</v>
      </c>
      <c r="M247" s="168">
        <v>35040</v>
      </c>
      <c r="N247" s="169">
        <v>693.79200000000003</v>
      </c>
    </row>
    <row r="248" spans="2:14" ht="15.75" customHeight="1">
      <c r="B248" s="155" t="s">
        <v>2675</v>
      </c>
      <c r="C248" s="156">
        <v>3617</v>
      </c>
      <c r="D248" s="157" t="s">
        <v>565</v>
      </c>
      <c r="E248" s="158"/>
      <c r="F248" s="111">
        <v>46356</v>
      </c>
      <c r="G248" s="105">
        <v>172</v>
      </c>
      <c r="H248" s="155" t="s">
        <v>46</v>
      </c>
      <c r="I248" s="105" t="s">
        <v>33</v>
      </c>
      <c r="J248" s="167">
        <v>0.9555555555555556</v>
      </c>
      <c r="K248" s="168">
        <v>26</v>
      </c>
      <c r="L248" s="168">
        <v>53352</v>
      </c>
      <c r="M248" s="168">
        <v>1404</v>
      </c>
      <c r="N248" s="169">
        <v>93.366</v>
      </c>
    </row>
    <row r="249" spans="2:14" ht="15.75" customHeight="1">
      <c r="B249" s="155" t="s">
        <v>453</v>
      </c>
      <c r="C249" s="156">
        <v>13451</v>
      </c>
      <c r="D249" s="157" t="s">
        <v>45</v>
      </c>
      <c r="E249" s="158"/>
      <c r="F249" s="111">
        <v>46357</v>
      </c>
      <c r="G249" s="105">
        <v>173</v>
      </c>
      <c r="H249" s="155" t="s">
        <v>46</v>
      </c>
      <c r="I249" s="105" t="s">
        <v>33</v>
      </c>
      <c r="J249" s="167">
        <v>0.96111111111111114</v>
      </c>
      <c r="K249" s="168">
        <v>54</v>
      </c>
      <c r="L249" s="168">
        <v>72900</v>
      </c>
      <c r="M249" s="168">
        <v>2430</v>
      </c>
      <c r="N249" s="169">
        <v>233.28</v>
      </c>
    </row>
    <row r="250" spans="2:14" ht="15.75" customHeight="1">
      <c r="B250" s="155" t="s">
        <v>270</v>
      </c>
      <c r="C250" s="156">
        <v>13451</v>
      </c>
      <c r="D250" s="157" t="s">
        <v>45</v>
      </c>
      <c r="E250" s="158"/>
      <c r="F250" s="111">
        <v>46357</v>
      </c>
      <c r="G250" s="105">
        <v>173</v>
      </c>
      <c r="H250" s="155" t="s">
        <v>46</v>
      </c>
      <c r="I250" s="105" t="s">
        <v>33</v>
      </c>
      <c r="J250" s="167">
        <v>0.96111111111111114</v>
      </c>
      <c r="K250" s="168">
        <v>96</v>
      </c>
      <c r="L250" s="168">
        <v>129600</v>
      </c>
      <c r="M250" s="168">
        <v>4320</v>
      </c>
      <c r="N250" s="169">
        <v>414.72</v>
      </c>
    </row>
    <row r="251" spans="2:14" ht="15.75" customHeight="1">
      <c r="B251" s="155" t="s">
        <v>439</v>
      </c>
      <c r="C251" s="156">
        <v>13451</v>
      </c>
      <c r="D251" s="157" t="s">
        <v>45</v>
      </c>
      <c r="E251" s="158"/>
      <c r="F251" s="111">
        <v>46357</v>
      </c>
      <c r="G251" s="105">
        <v>173</v>
      </c>
      <c r="H251" s="155" t="s">
        <v>46</v>
      </c>
      <c r="I251" s="105" t="s">
        <v>33</v>
      </c>
      <c r="J251" s="167">
        <v>0.96111111111111114</v>
      </c>
      <c r="K251" s="168">
        <v>36</v>
      </c>
      <c r="L251" s="168">
        <v>48600</v>
      </c>
      <c r="M251" s="168">
        <v>1620</v>
      </c>
      <c r="N251" s="169">
        <v>155.52000000000001</v>
      </c>
    </row>
    <row r="252" spans="2:14" ht="15.75" customHeight="1">
      <c r="B252" s="155" t="s">
        <v>440</v>
      </c>
      <c r="C252" s="156">
        <v>13451</v>
      </c>
      <c r="D252" s="157" t="s">
        <v>45</v>
      </c>
      <c r="E252" s="158"/>
      <c r="F252" s="111">
        <v>46357</v>
      </c>
      <c r="G252" s="105">
        <v>173</v>
      </c>
      <c r="H252" s="155" t="s">
        <v>46</v>
      </c>
      <c r="I252" s="105" t="s">
        <v>33</v>
      </c>
      <c r="J252" s="167">
        <v>0.96111111111111114</v>
      </c>
      <c r="K252" s="168">
        <v>88</v>
      </c>
      <c r="L252" s="168">
        <v>118800</v>
      </c>
      <c r="M252" s="168">
        <v>3960</v>
      </c>
      <c r="N252" s="169">
        <v>380.16</v>
      </c>
    </row>
    <row r="253" spans="2:14" ht="15.75" customHeight="1">
      <c r="B253" s="155" t="s">
        <v>325</v>
      </c>
      <c r="C253" s="156">
        <v>2976</v>
      </c>
      <c r="D253" s="157" t="s">
        <v>488</v>
      </c>
      <c r="E253" s="158"/>
      <c r="F253" s="111">
        <v>46357</v>
      </c>
      <c r="G253" s="105">
        <v>173</v>
      </c>
      <c r="H253" s="155" t="s">
        <v>42</v>
      </c>
      <c r="I253" s="105" t="s">
        <v>33</v>
      </c>
      <c r="J253" s="167">
        <v>0.96111111111111114</v>
      </c>
      <c r="K253" s="168">
        <v>61</v>
      </c>
      <c r="L253" s="168">
        <v>176454</v>
      </c>
      <c r="M253" s="168">
        <v>29409</v>
      </c>
      <c r="N253" s="169">
        <v>582.29819999999995</v>
      </c>
    </row>
    <row r="254" spans="2:14" ht="15.75" customHeight="1">
      <c r="B254" s="155" t="s">
        <v>119</v>
      </c>
      <c r="C254" s="156">
        <v>13451</v>
      </c>
      <c r="D254" s="157" t="s">
        <v>45</v>
      </c>
      <c r="E254" s="158"/>
      <c r="F254" s="111">
        <v>46357</v>
      </c>
      <c r="G254" s="105">
        <v>173</v>
      </c>
      <c r="H254" s="155" t="s">
        <v>46</v>
      </c>
      <c r="I254" s="105" t="s">
        <v>33</v>
      </c>
      <c r="J254" s="167">
        <v>0.96111111111111114</v>
      </c>
      <c r="K254" s="168">
        <v>96</v>
      </c>
      <c r="L254" s="168">
        <v>129600</v>
      </c>
      <c r="M254" s="168">
        <v>4320</v>
      </c>
      <c r="N254" s="169">
        <v>414.72</v>
      </c>
    </row>
    <row r="255" spans="2:14" ht="15.75" customHeight="1">
      <c r="B255" s="155" t="s">
        <v>333</v>
      </c>
      <c r="C255" s="156">
        <v>2976</v>
      </c>
      <c r="D255" s="157" t="s">
        <v>488</v>
      </c>
      <c r="E255" s="158"/>
      <c r="F255" s="111">
        <v>46357</v>
      </c>
      <c r="G255" s="105">
        <v>173</v>
      </c>
      <c r="H255" s="155" t="s">
        <v>42</v>
      </c>
      <c r="I255" s="105" t="s">
        <v>33</v>
      </c>
      <c r="J255" s="167">
        <v>0.96111111111111114</v>
      </c>
      <c r="K255" s="168">
        <v>52</v>
      </c>
      <c r="L255" s="168">
        <v>149760</v>
      </c>
      <c r="M255" s="168">
        <v>24960</v>
      </c>
      <c r="N255" s="169">
        <v>494.20800000000003</v>
      </c>
    </row>
    <row r="256" spans="2:14" ht="15.75" customHeight="1">
      <c r="B256" s="155" t="s">
        <v>2501</v>
      </c>
      <c r="C256" s="156">
        <v>2976</v>
      </c>
      <c r="D256" s="157" t="s">
        <v>488</v>
      </c>
      <c r="E256" s="158"/>
      <c r="F256" s="111">
        <v>46357</v>
      </c>
      <c r="G256" s="105">
        <v>173</v>
      </c>
      <c r="H256" s="155" t="s">
        <v>42</v>
      </c>
      <c r="I256" s="105" t="s">
        <v>33</v>
      </c>
      <c r="J256" s="167">
        <v>0.96111111111111114</v>
      </c>
      <c r="K256" s="168">
        <v>52</v>
      </c>
      <c r="L256" s="168">
        <v>149760</v>
      </c>
      <c r="M256" s="168">
        <v>24960</v>
      </c>
      <c r="N256" s="169">
        <v>494.20800000000003</v>
      </c>
    </row>
    <row r="257" spans="2:14" ht="15.75" customHeight="1">
      <c r="B257" s="155" t="s">
        <v>434</v>
      </c>
      <c r="C257" s="156">
        <v>13451</v>
      </c>
      <c r="D257" s="157" t="s">
        <v>45</v>
      </c>
      <c r="E257" s="158"/>
      <c r="F257" s="111">
        <v>46358</v>
      </c>
      <c r="G257" s="105">
        <v>174</v>
      </c>
      <c r="H257" s="155" t="s">
        <v>46</v>
      </c>
      <c r="I257" s="105" t="s">
        <v>33</v>
      </c>
      <c r="J257" s="167">
        <v>0.96666666666666667</v>
      </c>
      <c r="K257" s="168">
        <v>92</v>
      </c>
      <c r="L257" s="168">
        <v>124200</v>
      </c>
      <c r="M257" s="168">
        <v>4140</v>
      </c>
      <c r="N257" s="169">
        <v>397.44</v>
      </c>
    </row>
    <row r="258" spans="2:14" ht="15.75" customHeight="1">
      <c r="B258" s="155" t="s">
        <v>451</v>
      </c>
      <c r="C258" s="156">
        <v>13451</v>
      </c>
      <c r="D258" s="157" t="s">
        <v>45</v>
      </c>
      <c r="E258" s="158"/>
      <c r="F258" s="111">
        <v>46358</v>
      </c>
      <c r="G258" s="105">
        <v>174</v>
      </c>
      <c r="H258" s="155" t="s">
        <v>46</v>
      </c>
      <c r="I258" s="105" t="s">
        <v>33</v>
      </c>
      <c r="J258" s="167">
        <v>0.96666666666666667</v>
      </c>
      <c r="K258" s="168">
        <v>96</v>
      </c>
      <c r="L258" s="168">
        <v>129600</v>
      </c>
      <c r="M258" s="168">
        <v>4320</v>
      </c>
      <c r="N258" s="169">
        <v>414.72</v>
      </c>
    </row>
    <row r="259" spans="2:14" ht="15.75" customHeight="1">
      <c r="B259" s="155" t="s">
        <v>50</v>
      </c>
      <c r="C259" s="156">
        <v>13451</v>
      </c>
      <c r="D259" s="157" t="s">
        <v>45</v>
      </c>
      <c r="E259" s="158"/>
      <c r="F259" s="111">
        <v>46358</v>
      </c>
      <c r="G259" s="105">
        <v>174</v>
      </c>
      <c r="H259" s="155" t="s">
        <v>46</v>
      </c>
      <c r="I259" s="105" t="s">
        <v>33</v>
      </c>
      <c r="J259" s="167">
        <v>0.96666666666666667</v>
      </c>
      <c r="K259" s="168">
        <v>96</v>
      </c>
      <c r="L259" s="168">
        <v>129600</v>
      </c>
      <c r="M259" s="168">
        <v>4320</v>
      </c>
      <c r="N259" s="169">
        <v>414.72</v>
      </c>
    </row>
    <row r="260" spans="2:14" ht="15.75" customHeight="1">
      <c r="B260" s="155" t="s">
        <v>43</v>
      </c>
      <c r="C260" s="156">
        <v>13451</v>
      </c>
      <c r="D260" s="157" t="s">
        <v>45</v>
      </c>
      <c r="E260" s="158"/>
      <c r="F260" s="111">
        <v>46358</v>
      </c>
      <c r="G260" s="105">
        <v>174</v>
      </c>
      <c r="H260" s="155" t="s">
        <v>46</v>
      </c>
      <c r="I260" s="105" t="s">
        <v>33</v>
      </c>
      <c r="J260" s="167">
        <v>0.96666666666666667</v>
      </c>
      <c r="K260" s="168">
        <v>34</v>
      </c>
      <c r="L260" s="168">
        <v>45900</v>
      </c>
      <c r="M260" s="168">
        <v>1530</v>
      </c>
      <c r="N260" s="169">
        <v>146.88</v>
      </c>
    </row>
    <row r="261" spans="2:14" ht="15.75" customHeight="1">
      <c r="B261" s="155" t="s">
        <v>104</v>
      </c>
      <c r="C261" s="156">
        <v>13451</v>
      </c>
      <c r="D261" s="157" t="s">
        <v>45</v>
      </c>
      <c r="E261" s="158"/>
      <c r="F261" s="111">
        <v>46358</v>
      </c>
      <c r="G261" s="105">
        <v>174</v>
      </c>
      <c r="H261" s="155" t="s">
        <v>46</v>
      </c>
      <c r="I261" s="105" t="s">
        <v>33</v>
      </c>
      <c r="J261" s="167">
        <v>0.96666666666666667</v>
      </c>
      <c r="K261" s="168">
        <v>88</v>
      </c>
      <c r="L261" s="168">
        <v>118800</v>
      </c>
      <c r="M261" s="168">
        <v>3960</v>
      </c>
      <c r="N261" s="169">
        <v>380.16</v>
      </c>
    </row>
    <row r="262" spans="2:14" ht="15.75" customHeight="1">
      <c r="B262" s="155" t="s">
        <v>442</v>
      </c>
      <c r="C262" s="156">
        <v>13451</v>
      </c>
      <c r="D262" s="157" t="s">
        <v>45</v>
      </c>
      <c r="E262" s="158"/>
      <c r="F262" s="111">
        <v>46358</v>
      </c>
      <c r="G262" s="105">
        <v>174</v>
      </c>
      <c r="H262" s="155" t="s">
        <v>46</v>
      </c>
      <c r="I262" s="105" t="s">
        <v>33</v>
      </c>
      <c r="J262" s="167">
        <v>0.96666666666666667</v>
      </c>
      <c r="K262" s="168">
        <v>88</v>
      </c>
      <c r="L262" s="168">
        <v>118800</v>
      </c>
      <c r="M262" s="168">
        <v>3960</v>
      </c>
      <c r="N262" s="169">
        <v>380.16</v>
      </c>
    </row>
    <row r="263" spans="2:14" ht="15.75" customHeight="1">
      <c r="B263" s="155" t="s">
        <v>456</v>
      </c>
      <c r="C263" s="156">
        <v>13451</v>
      </c>
      <c r="D263" s="157" t="s">
        <v>45</v>
      </c>
      <c r="E263" s="158"/>
      <c r="F263" s="111">
        <v>46358</v>
      </c>
      <c r="G263" s="105">
        <v>174</v>
      </c>
      <c r="H263" s="155" t="s">
        <v>46</v>
      </c>
      <c r="I263" s="105" t="s">
        <v>33</v>
      </c>
      <c r="J263" s="167">
        <v>0.96666666666666667</v>
      </c>
      <c r="K263" s="168">
        <v>88</v>
      </c>
      <c r="L263" s="168">
        <v>118800</v>
      </c>
      <c r="M263" s="168">
        <v>3960</v>
      </c>
      <c r="N263" s="169">
        <v>380.16</v>
      </c>
    </row>
    <row r="264" spans="2:14" ht="15.75" customHeight="1">
      <c r="B264" s="155" t="s">
        <v>283</v>
      </c>
      <c r="C264" s="156">
        <v>13451</v>
      </c>
      <c r="D264" s="157" t="s">
        <v>45</v>
      </c>
      <c r="E264" s="158"/>
      <c r="F264" s="111">
        <v>46358</v>
      </c>
      <c r="G264" s="105">
        <v>174</v>
      </c>
      <c r="H264" s="155" t="s">
        <v>46</v>
      </c>
      <c r="I264" s="105" t="s">
        <v>33</v>
      </c>
      <c r="J264" s="167">
        <v>0.96666666666666667</v>
      </c>
      <c r="K264" s="168">
        <v>88</v>
      </c>
      <c r="L264" s="168">
        <v>118800</v>
      </c>
      <c r="M264" s="168">
        <v>3960</v>
      </c>
      <c r="N264" s="169">
        <v>380.16</v>
      </c>
    </row>
    <row r="265" spans="2:14" ht="15.75" customHeight="1">
      <c r="B265" s="155" t="s">
        <v>448</v>
      </c>
      <c r="C265" s="156">
        <v>13451</v>
      </c>
      <c r="D265" s="157" t="s">
        <v>45</v>
      </c>
      <c r="E265" s="158"/>
      <c r="F265" s="111">
        <v>46358</v>
      </c>
      <c r="G265" s="105">
        <v>174</v>
      </c>
      <c r="H265" s="155" t="s">
        <v>46</v>
      </c>
      <c r="I265" s="105" t="s">
        <v>33</v>
      </c>
      <c r="J265" s="167">
        <v>0.96666666666666667</v>
      </c>
      <c r="K265" s="168">
        <v>104</v>
      </c>
      <c r="L265" s="168">
        <v>140400</v>
      </c>
      <c r="M265" s="168">
        <v>4680</v>
      </c>
      <c r="N265" s="169">
        <v>449.28</v>
      </c>
    </row>
    <row r="266" spans="2:14" ht="15.75" customHeight="1">
      <c r="B266" s="155" t="s">
        <v>509</v>
      </c>
      <c r="C266" s="156">
        <v>22613</v>
      </c>
      <c r="D266" s="157" t="s">
        <v>404</v>
      </c>
      <c r="E266" s="158"/>
      <c r="F266" s="111">
        <v>46358</v>
      </c>
      <c r="G266" s="105">
        <v>174</v>
      </c>
      <c r="H266" s="155" t="s">
        <v>46</v>
      </c>
      <c r="I266" s="105" t="s">
        <v>33</v>
      </c>
      <c r="J266" s="167">
        <v>0.96666666666666667</v>
      </c>
      <c r="K266" s="168">
        <v>96</v>
      </c>
      <c r="L266" s="168">
        <v>129600</v>
      </c>
      <c r="M266" s="168">
        <v>4320</v>
      </c>
      <c r="N266" s="169">
        <v>427.68</v>
      </c>
    </row>
    <row r="267" spans="2:14" ht="15.75" customHeight="1">
      <c r="B267" s="155" t="s">
        <v>231</v>
      </c>
      <c r="C267" s="156">
        <v>22613</v>
      </c>
      <c r="D267" s="157" t="s">
        <v>404</v>
      </c>
      <c r="E267" s="158"/>
      <c r="F267" s="111">
        <v>46358</v>
      </c>
      <c r="G267" s="105">
        <v>174</v>
      </c>
      <c r="H267" s="155" t="s">
        <v>46</v>
      </c>
      <c r="I267" s="105" t="s">
        <v>33</v>
      </c>
      <c r="J267" s="167">
        <v>0.96666666666666667</v>
      </c>
      <c r="K267" s="168">
        <v>12</v>
      </c>
      <c r="L267" s="168">
        <v>19440</v>
      </c>
      <c r="M267" s="168">
        <v>648</v>
      </c>
      <c r="N267" s="169">
        <v>64.152000000000001</v>
      </c>
    </row>
    <row r="268" spans="2:14" ht="15.75" customHeight="1">
      <c r="B268" s="155" t="s">
        <v>2484</v>
      </c>
      <c r="C268" s="156">
        <v>22613</v>
      </c>
      <c r="D268" s="157" t="s">
        <v>404</v>
      </c>
      <c r="E268" s="158"/>
      <c r="F268" s="111">
        <v>46358</v>
      </c>
      <c r="G268" s="105">
        <v>174</v>
      </c>
      <c r="H268" s="155" t="s">
        <v>46</v>
      </c>
      <c r="I268" s="105" t="s">
        <v>33</v>
      </c>
      <c r="J268" s="167">
        <v>0.96666666666666667</v>
      </c>
      <c r="K268" s="168">
        <v>96</v>
      </c>
      <c r="L268" s="168">
        <v>129600</v>
      </c>
      <c r="M268" s="168">
        <v>4320</v>
      </c>
      <c r="N268" s="169">
        <v>427.68</v>
      </c>
    </row>
    <row r="269" spans="2:14" ht="15.75" customHeight="1">
      <c r="B269" s="155" t="s">
        <v>729</v>
      </c>
      <c r="C269" s="156">
        <v>13451</v>
      </c>
      <c r="D269" s="157" t="s">
        <v>45</v>
      </c>
      <c r="E269" s="158"/>
      <c r="F269" s="111">
        <v>46359</v>
      </c>
      <c r="G269" s="105">
        <v>175</v>
      </c>
      <c r="H269" s="155" t="s">
        <v>46</v>
      </c>
      <c r="I269" s="105" t="s">
        <v>33</v>
      </c>
      <c r="J269" s="167">
        <v>0.97222222222222221</v>
      </c>
      <c r="K269" s="168">
        <v>96</v>
      </c>
      <c r="L269" s="168">
        <v>129600</v>
      </c>
      <c r="M269" s="168">
        <v>4320</v>
      </c>
      <c r="N269" s="169">
        <v>414.72</v>
      </c>
    </row>
    <row r="270" spans="2:14" ht="15.75" customHeight="1">
      <c r="B270" s="155" t="s">
        <v>222</v>
      </c>
      <c r="C270" s="156">
        <v>13451</v>
      </c>
      <c r="D270" s="157" t="s">
        <v>45</v>
      </c>
      <c r="E270" s="158"/>
      <c r="F270" s="111">
        <v>46359</v>
      </c>
      <c r="G270" s="105">
        <v>175</v>
      </c>
      <c r="H270" s="155" t="s">
        <v>46</v>
      </c>
      <c r="I270" s="105" t="s">
        <v>33</v>
      </c>
      <c r="J270" s="167">
        <v>0.97222222222222221</v>
      </c>
      <c r="K270" s="168">
        <v>96</v>
      </c>
      <c r="L270" s="168">
        <v>129600</v>
      </c>
      <c r="M270" s="168">
        <v>4320</v>
      </c>
      <c r="N270" s="169">
        <v>414.72</v>
      </c>
    </row>
    <row r="271" spans="2:14" ht="15.75" customHeight="1">
      <c r="B271" s="155" t="s">
        <v>280</v>
      </c>
      <c r="C271" s="156">
        <v>2511</v>
      </c>
      <c r="D271" s="157" t="s">
        <v>433</v>
      </c>
      <c r="E271" s="158"/>
      <c r="F271" s="111">
        <v>46359</v>
      </c>
      <c r="G271" s="105">
        <v>175</v>
      </c>
      <c r="H271" s="155" t="s">
        <v>46</v>
      </c>
      <c r="I271" s="105" t="s">
        <v>33</v>
      </c>
      <c r="J271" s="167">
        <v>0.97222222222222221</v>
      </c>
      <c r="K271" s="168">
        <v>38</v>
      </c>
      <c r="L271" s="168">
        <v>51300</v>
      </c>
      <c r="M271" s="168">
        <v>1710</v>
      </c>
      <c r="N271" s="169">
        <v>169.29</v>
      </c>
    </row>
    <row r="272" spans="2:14" ht="15.75" customHeight="1">
      <c r="B272" s="155" t="s">
        <v>441</v>
      </c>
      <c r="C272" s="156">
        <v>2511</v>
      </c>
      <c r="D272" s="157" t="s">
        <v>433</v>
      </c>
      <c r="E272" s="158"/>
      <c r="F272" s="111">
        <v>46359</v>
      </c>
      <c r="G272" s="105">
        <v>175</v>
      </c>
      <c r="H272" s="155" t="s">
        <v>46</v>
      </c>
      <c r="I272" s="105" t="s">
        <v>33</v>
      </c>
      <c r="J272" s="167">
        <v>0.97222222222222221</v>
      </c>
      <c r="K272" s="168">
        <v>50</v>
      </c>
      <c r="L272" s="168">
        <v>67500</v>
      </c>
      <c r="M272" s="168">
        <v>2250</v>
      </c>
      <c r="N272" s="169">
        <v>222.75</v>
      </c>
    </row>
    <row r="273" spans="2:14" ht="15.75" customHeight="1">
      <c r="B273" s="155" t="s">
        <v>401</v>
      </c>
      <c r="C273" s="156">
        <v>2511</v>
      </c>
      <c r="D273" s="157" t="s">
        <v>433</v>
      </c>
      <c r="E273" s="158"/>
      <c r="F273" s="111">
        <v>46359</v>
      </c>
      <c r="G273" s="105">
        <v>175</v>
      </c>
      <c r="H273" s="155" t="s">
        <v>46</v>
      </c>
      <c r="I273" s="105" t="s">
        <v>33</v>
      </c>
      <c r="J273" s="167">
        <v>0.97222222222222221</v>
      </c>
      <c r="K273" s="168">
        <v>104</v>
      </c>
      <c r="L273" s="168">
        <v>140400</v>
      </c>
      <c r="M273" s="168">
        <v>4680</v>
      </c>
      <c r="N273" s="169">
        <v>463.32</v>
      </c>
    </row>
    <row r="274" spans="2:14" ht="15.75" customHeight="1">
      <c r="B274" s="155" t="s">
        <v>446</v>
      </c>
      <c r="C274" s="156">
        <v>2511</v>
      </c>
      <c r="D274" s="157" t="s">
        <v>433</v>
      </c>
      <c r="E274" s="158"/>
      <c r="F274" s="111">
        <v>46359</v>
      </c>
      <c r="G274" s="105">
        <v>175</v>
      </c>
      <c r="H274" s="155" t="s">
        <v>46</v>
      </c>
      <c r="I274" s="105" t="s">
        <v>33</v>
      </c>
      <c r="J274" s="167">
        <v>0.97222222222222221</v>
      </c>
      <c r="K274" s="168">
        <v>104</v>
      </c>
      <c r="L274" s="168">
        <v>140400</v>
      </c>
      <c r="M274" s="168">
        <v>4680</v>
      </c>
      <c r="N274" s="169">
        <v>463.32</v>
      </c>
    </row>
    <row r="275" spans="2:14" ht="15.75" customHeight="1">
      <c r="B275" s="155" t="s">
        <v>412</v>
      </c>
      <c r="C275" s="156">
        <v>2511</v>
      </c>
      <c r="D275" s="157" t="s">
        <v>433</v>
      </c>
      <c r="E275" s="158"/>
      <c r="F275" s="111">
        <v>46359</v>
      </c>
      <c r="G275" s="105">
        <v>175</v>
      </c>
      <c r="H275" s="155" t="s">
        <v>46</v>
      </c>
      <c r="I275" s="105" t="s">
        <v>33</v>
      </c>
      <c r="J275" s="167">
        <v>0.97222222222222221</v>
      </c>
      <c r="K275" s="168">
        <v>104</v>
      </c>
      <c r="L275" s="168">
        <v>140400</v>
      </c>
      <c r="M275" s="168">
        <v>4680</v>
      </c>
      <c r="N275" s="169">
        <v>463.32</v>
      </c>
    </row>
    <row r="276" spans="2:14" ht="15.75" customHeight="1">
      <c r="B276" s="155" t="s">
        <v>49</v>
      </c>
      <c r="C276" s="156">
        <v>13451</v>
      </c>
      <c r="D276" s="157" t="s">
        <v>45</v>
      </c>
      <c r="E276" s="158"/>
      <c r="F276" s="111">
        <v>46359</v>
      </c>
      <c r="G276" s="105">
        <v>175</v>
      </c>
      <c r="H276" s="155" t="s">
        <v>46</v>
      </c>
      <c r="I276" s="105" t="s">
        <v>33</v>
      </c>
      <c r="J276" s="167">
        <v>0.97222222222222221</v>
      </c>
      <c r="K276" s="168">
        <v>104</v>
      </c>
      <c r="L276" s="168">
        <v>140400</v>
      </c>
      <c r="M276" s="168">
        <v>4680</v>
      </c>
      <c r="N276" s="169">
        <v>449.28</v>
      </c>
    </row>
    <row r="277" spans="2:14" ht="15.75" customHeight="1">
      <c r="B277" s="155" t="s">
        <v>500</v>
      </c>
      <c r="C277" s="156">
        <v>3128</v>
      </c>
      <c r="D277" s="157" t="s">
        <v>499</v>
      </c>
      <c r="E277" s="158"/>
      <c r="F277" s="111">
        <v>46359</v>
      </c>
      <c r="G277" s="105">
        <v>175</v>
      </c>
      <c r="H277" s="155" t="s">
        <v>46</v>
      </c>
      <c r="I277" s="105" t="s">
        <v>33</v>
      </c>
      <c r="J277" s="167">
        <v>0.97222222222222221</v>
      </c>
      <c r="K277" s="168">
        <v>108</v>
      </c>
      <c r="L277" s="168">
        <v>145800</v>
      </c>
      <c r="M277" s="168">
        <v>4860</v>
      </c>
      <c r="N277" s="169">
        <v>481.14</v>
      </c>
    </row>
    <row r="278" spans="2:14" ht="15.75" customHeight="1">
      <c r="B278" s="155" t="s">
        <v>510</v>
      </c>
      <c r="C278" s="156">
        <v>22613</v>
      </c>
      <c r="D278" s="157" t="s">
        <v>404</v>
      </c>
      <c r="E278" s="158"/>
      <c r="F278" s="111">
        <v>46359</v>
      </c>
      <c r="G278" s="105">
        <v>175</v>
      </c>
      <c r="H278" s="155" t="s">
        <v>46</v>
      </c>
      <c r="I278" s="105" t="s">
        <v>33</v>
      </c>
      <c r="J278" s="167">
        <v>0.97222222222222221</v>
      </c>
      <c r="K278" s="168">
        <v>96</v>
      </c>
      <c r="L278" s="168">
        <v>129600</v>
      </c>
      <c r="M278" s="168">
        <v>4320</v>
      </c>
      <c r="N278" s="169">
        <v>427.68</v>
      </c>
    </row>
    <row r="279" spans="2:14" ht="15.75" customHeight="1">
      <c r="B279" s="155" t="s">
        <v>577</v>
      </c>
      <c r="C279" s="156">
        <v>13451</v>
      </c>
      <c r="D279" s="157" t="s">
        <v>45</v>
      </c>
      <c r="E279" s="158"/>
      <c r="F279" s="111">
        <v>46359</v>
      </c>
      <c r="G279" s="105">
        <v>175</v>
      </c>
      <c r="H279" s="155" t="s">
        <v>46</v>
      </c>
      <c r="I279" s="105" t="s">
        <v>33</v>
      </c>
      <c r="J279" s="167">
        <v>0.97222222222222221</v>
      </c>
      <c r="K279" s="168">
        <v>104</v>
      </c>
      <c r="L279" s="168">
        <v>140400</v>
      </c>
      <c r="M279" s="168">
        <v>4680</v>
      </c>
      <c r="N279" s="169">
        <v>449.28</v>
      </c>
    </row>
    <row r="280" spans="2:14" ht="15.75" customHeight="1">
      <c r="B280" s="155" t="s">
        <v>2598</v>
      </c>
      <c r="C280" s="156">
        <v>3128</v>
      </c>
      <c r="D280" s="157" t="s">
        <v>499</v>
      </c>
      <c r="E280" s="158"/>
      <c r="F280" s="111">
        <v>46359</v>
      </c>
      <c r="G280" s="105">
        <v>175</v>
      </c>
      <c r="H280" s="155" t="s">
        <v>46</v>
      </c>
      <c r="I280" s="105" t="s">
        <v>33</v>
      </c>
      <c r="J280" s="167">
        <v>0.97222222222222221</v>
      </c>
      <c r="K280" s="168">
        <v>9</v>
      </c>
      <c r="L280" s="168">
        <v>12150</v>
      </c>
      <c r="M280" s="168">
        <v>405</v>
      </c>
      <c r="N280" s="169">
        <v>40.094999999999999</v>
      </c>
    </row>
    <row r="281" spans="2:14" ht="15.75" customHeight="1">
      <c r="B281" s="155" t="s">
        <v>2603</v>
      </c>
      <c r="C281" s="156">
        <v>3128</v>
      </c>
      <c r="D281" s="157" t="s">
        <v>499</v>
      </c>
      <c r="E281" s="158"/>
      <c r="F281" s="111">
        <v>46359</v>
      </c>
      <c r="G281" s="105">
        <v>175</v>
      </c>
      <c r="H281" s="155" t="s">
        <v>46</v>
      </c>
      <c r="I281" s="105" t="s">
        <v>33</v>
      </c>
      <c r="J281" s="167">
        <v>0.97222222222222221</v>
      </c>
      <c r="K281" s="168">
        <v>42</v>
      </c>
      <c r="L281" s="168">
        <v>56700</v>
      </c>
      <c r="M281" s="168">
        <v>1890</v>
      </c>
      <c r="N281" s="169">
        <v>187.11</v>
      </c>
    </row>
    <row r="282" spans="2:14" ht="15.75" customHeight="1">
      <c r="B282" s="155" t="s">
        <v>2608</v>
      </c>
      <c r="C282" s="156">
        <v>3128</v>
      </c>
      <c r="D282" s="157" t="s">
        <v>499</v>
      </c>
      <c r="E282" s="158"/>
      <c r="F282" s="111">
        <v>46359</v>
      </c>
      <c r="G282" s="105">
        <v>175</v>
      </c>
      <c r="H282" s="155" t="s">
        <v>46</v>
      </c>
      <c r="I282" s="105" t="s">
        <v>33</v>
      </c>
      <c r="J282" s="167">
        <v>0.97222222222222221</v>
      </c>
      <c r="K282" s="168">
        <v>30</v>
      </c>
      <c r="L282" s="168">
        <v>40500</v>
      </c>
      <c r="M282" s="168">
        <v>1350</v>
      </c>
      <c r="N282" s="169">
        <v>133.65</v>
      </c>
    </row>
    <row r="283" spans="2:14" ht="15.75" customHeight="1">
      <c r="B283" s="155" t="s">
        <v>224</v>
      </c>
      <c r="C283" s="156">
        <v>2511</v>
      </c>
      <c r="D283" s="157" t="s">
        <v>433</v>
      </c>
      <c r="E283" s="158"/>
      <c r="F283" s="111">
        <v>46360</v>
      </c>
      <c r="G283" s="105">
        <v>176</v>
      </c>
      <c r="H283" s="155" t="s">
        <v>46</v>
      </c>
      <c r="I283" s="105" t="s">
        <v>33</v>
      </c>
      <c r="J283" s="167">
        <v>0.97777777777777775</v>
      </c>
      <c r="K283" s="168">
        <v>52</v>
      </c>
      <c r="L283" s="168">
        <v>70200</v>
      </c>
      <c r="M283" s="168">
        <v>2340</v>
      </c>
      <c r="N283" s="169">
        <v>231.66</v>
      </c>
    </row>
    <row r="284" spans="2:14" ht="15.75" customHeight="1">
      <c r="B284" s="155" t="s">
        <v>47</v>
      </c>
      <c r="C284" s="156">
        <v>20867</v>
      </c>
      <c r="D284" s="157" t="s">
        <v>219</v>
      </c>
      <c r="E284" s="158"/>
      <c r="F284" s="111">
        <v>46360</v>
      </c>
      <c r="G284" s="105">
        <v>176</v>
      </c>
      <c r="H284" s="155" t="s">
        <v>46</v>
      </c>
      <c r="I284" s="105" t="s">
        <v>33</v>
      </c>
      <c r="J284" s="167">
        <v>0.97777777777777775</v>
      </c>
      <c r="K284" s="168">
        <v>88</v>
      </c>
      <c r="L284" s="168">
        <v>118800</v>
      </c>
      <c r="M284" s="168">
        <v>3960</v>
      </c>
      <c r="N284" s="169">
        <v>392.04</v>
      </c>
    </row>
    <row r="285" spans="2:14" ht="15.75" customHeight="1">
      <c r="B285" s="155" t="s">
        <v>463</v>
      </c>
      <c r="C285" s="156">
        <v>20867</v>
      </c>
      <c r="D285" s="157" t="s">
        <v>219</v>
      </c>
      <c r="E285" s="158"/>
      <c r="F285" s="111">
        <v>46360</v>
      </c>
      <c r="G285" s="105">
        <v>176</v>
      </c>
      <c r="H285" s="155" t="s">
        <v>46</v>
      </c>
      <c r="I285" s="105" t="s">
        <v>33</v>
      </c>
      <c r="J285" s="167">
        <v>0.97777777777777775</v>
      </c>
      <c r="K285" s="168">
        <v>104</v>
      </c>
      <c r="L285" s="168">
        <v>140400</v>
      </c>
      <c r="M285" s="168">
        <v>4680</v>
      </c>
      <c r="N285" s="169">
        <v>463.32</v>
      </c>
    </row>
    <row r="286" spans="2:14" ht="15.75" customHeight="1">
      <c r="B286" s="155" t="s">
        <v>726</v>
      </c>
      <c r="C286" s="156">
        <v>3128</v>
      </c>
      <c r="D286" s="157" t="s">
        <v>499</v>
      </c>
      <c r="E286" s="158"/>
      <c r="F286" s="111">
        <v>46360</v>
      </c>
      <c r="G286" s="105">
        <v>176</v>
      </c>
      <c r="H286" s="155" t="s">
        <v>46</v>
      </c>
      <c r="I286" s="105" t="s">
        <v>33</v>
      </c>
      <c r="J286" s="167">
        <v>0.97777777777777775</v>
      </c>
      <c r="K286" s="168">
        <v>14</v>
      </c>
      <c r="L286" s="168">
        <v>18900</v>
      </c>
      <c r="M286" s="168">
        <v>630</v>
      </c>
      <c r="N286" s="169">
        <v>62.37</v>
      </c>
    </row>
    <row r="287" spans="2:14" ht="15.75" customHeight="1">
      <c r="B287" s="155" t="s">
        <v>602</v>
      </c>
      <c r="C287" s="156">
        <v>2511</v>
      </c>
      <c r="D287" s="157" t="s">
        <v>433</v>
      </c>
      <c r="E287" s="158"/>
      <c r="F287" s="111">
        <v>46360</v>
      </c>
      <c r="G287" s="105">
        <v>176</v>
      </c>
      <c r="H287" s="155" t="s">
        <v>46</v>
      </c>
      <c r="I287" s="105" t="s">
        <v>33</v>
      </c>
      <c r="J287" s="167">
        <v>0.97777777777777775</v>
      </c>
      <c r="K287" s="168">
        <v>14</v>
      </c>
      <c r="L287" s="168">
        <v>18900</v>
      </c>
      <c r="M287" s="168">
        <v>630</v>
      </c>
      <c r="N287" s="169">
        <v>62.37</v>
      </c>
    </row>
    <row r="288" spans="2:14" ht="15.75" customHeight="1">
      <c r="B288" s="155" t="s">
        <v>2614</v>
      </c>
      <c r="C288" s="156">
        <v>3128</v>
      </c>
      <c r="D288" s="157" t="s">
        <v>499</v>
      </c>
      <c r="E288" s="158"/>
      <c r="F288" s="111">
        <v>46360</v>
      </c>
      <c r="G288" s="105">
        <v>176</v>
      </c>
      <c r="H288" s="155" t="s">
        <v>46</v>
      </c>
      <c r="I288" s="105" t="s">
        <v>33</v>
      </c>
      <c r="J288" s="167">
        <v>0.97777777777777775</v>
      </c>
      <c r="K288" s="168">
        <v>4</v>
      </c>
      <c r="L288" s="168">
        <v>5400</v>
      </c>
      <c r="M288" s="168">
        <v>180</v>
      </c>
      <c r="N288" s="169">
        <v>17.82</v>
      </c>
    </row>
    <row r="289" spans="2:14" ht="15.75" customHeight="1">
      <c r="B289" s="155" t="s">
        <v>115</v>
      </c>
      <c r="C289" s="156">
        <v>20867</v>
      </c>
      <c r="D289" s="157" t="s">
        <v>219</v>
      </c>
      <c r="E289" s="158"/>
      <c r="F289" s="111">
        <v>46361</v>
      </c>
      <c r="G289" s="105">
        <v>177</v>
      </c>
      <c r="H289" s="155" t="s">
        <v>46</v>
      </c>
      <c r="I289" s="105" t="s">
        <v>33</v>
      </c>
      <c r="J289" s="167">
        <v>0.98333333333333328</v>
      </c>
      <c r="K289" s="168">
        <v>96</v>
      </c>
      <c r="L289" s="168">
        <v>129600</v>
      </c>
      <c r="M289" s="168">
        <v>4320</v>
      </c>
      <c r="N289" s="169">
        <v>427.68</v>
      </c>
    </row>
    <row r="290" spans="2:14" ht="15.75" customHeight="1">
      <c r="B290" s="155" t="s">
        <v>220</v>
      </c>
      <c r="C290" s="156">
        <v>20867</v>
      </c>
      <c r="D290" s="157" t="s">
        <v>219</v>
      </c>
      <c r="E290" s="158"/>
      <c r="F290" s="111">
        <v>46361</v>
      </c>
      <c r="G290" s="105">
        <v>177</v>
      </c>
      <c r="H290" s="155" t="s">
        <v>46</v>
      </c>
      <c r="I290" s="105" t="s">
        <v>33</v>
      </c>
      <c r="J290" s="167">
        <v>0.98333333333333328</v>
      </c>
      <c r="K290" s="168">
        <v>96</v>
      </c>
      <c r="L290" s="168">
        <v>129600</v>
      </c>
      <c r="M290" s="168">
        <v>4320</v>
      </c>
      <c r="N290" s="169">
        <v>427.68</v>
      </c>
    </row>
    <row r="291" spans="2:14" ht="15.75" customHeight="1">
      <c r="B291" s="155" t="s">
        <v>223</v>
      </c>
      <c r="C291" s="156">
        <v>20867</v>
      </c>
      <c r="D291" s="157" t="s">
        <v>219</v>
      </c>
      <c r="E291" s="158"/>
      <c r="F291" s="111">
        <v>46361</v>
      </c>
      <c r="G291" s="105">
        <v>177</v>
      </c>
      <c r="H291" s="155" t="s">
        <v>46</v>
      </c>
      <c r="I291" s="105" t="s">
        <v>33</v>
      </c>
      <c r="J291" s="167">
        <v>0.98333333333333328</v>
      </c>
      <c r="K291" s="168">
        <v>96</v>
      </c>
      <c r="L291" s="168">
        <v>129600</v>
      </c>
      <c r="M291" s="168">
        <v>4320</v>
      </c>
      <c r="N291" s="169">
        <v>427.68</v>
      </c>
    </row>
    <row r="292" spans="2:14" ht="15.75" customHeight="1">
      <c r="B292" s="155" t="s">
        <v>118</v>
      </c>
      <c r="C292" s="156">
        <v>20867</v>
      </c>
      <c r="D292" s="157" t="s">
        <v>219</v>
      </c>
      <c r="E292" s="158"/>
      <c r="F292" s="111">
        <v>46361</v>
      </c>
      <c r="G292" s="105">
        <v>177</v>
      </c>
      <c r="H292" s="155" t="s">
        <v>46</v>
      </c>
      <c r="I292" s="105" t="s">
        <v>33</v>
      </c>
      <c r="J292" s="167">
        <v>0.98333333333333328</v>
      </c>
      <c r="K292" s="168">
        <v>24</v>
      </c>
      <c r="L292" s="168">
        <v>32400</v>
      </c>
      <c r="M292" s="168">
        <v>1080</v>
      </c>
      <c r="N292" s="169">
        <v>106.92</v>
      </c>
    </row>
    <row r="293" spans="2:14" ht="15.75" customHeight="1">
      <c r="B293" s="155" t="s">
        <v>276</v>
      </c>
      <c r="C293" s="156">
        <v>20867</v>
      </c>
      <c r="D293" s="157" t="s">
        <v>219</v>
      </c>
      <c r="E293" s="158"/>
      <c r="F293" s="111">
        <v>46361</v>
      </c>
      <c r="G293" s="105">
        <v>177</v>
      </c>
      <c r="H293" s="155" t="s">
        <v>46</v>
      </c>
      <c r="I293" s="105" t="s">
        <v>33</v>
      </c>
      <c r="J293" s="167">
        <v>0.98333333333333328</v>
      </c>
      <c r="K293" s="168">
        <v>96</v>
      </c>
      <c r="L293" s="168">
        <v>129600</v>
      </c>
      <c r="M293" s="168">
        <v>4320</v>
      </c>
      <c r="N293" s="169">
        <v>427.68</v>
      </c>
    </row>
    <row r="294" spans="2:14" ht="15.75" customHeight="1">
      <c r="B294" s="155" t="s">
        <v>226</v>
      </c>
      <c r="C294" s="156">
        <v>20867</v>
      </c>
      <c r="D294" s="157" t="s">
        <v>219</v>
      </c>
      <c r="E294" s="158"/>
      <c r="F294" s="111">
        <v>46361</v>
      </c>
      <c r="G294" s="105">
        <v>177</v>
      </c>
      <c r="H294" s="155" t="s">
        <v>46</v>
      </c>
      <c r="I294" s="105" t="s">
        <v>33</v>
      </c>
      <c r="J294" s="167">
        <v>0.98333333333333328</v>
      </c>
      <c r="K294" s="168">
        <v>96</v>
      </c>
      <c r="L294" s="168">
        <v>129600</v>
      </c>
      <c r="M294" s="168">
        <v>4320</v>
      </c>
      <c r="N294" s="169">
        <v>427.68</v>
      </c>
    </row>
    <row r="295" spans="2:14" ht="15.75" customHeight="1">
      <c r="B295" s="155" t="s">
        <v>282</v>
      </c>
      <c r="C295" s="156">
        <v>20867</v>
      </c>
      <c r="D295" s="157" t="s">
        <v>219</v>
      </c>
      <c r="E295" s="158"/>
      <c r="F295" s="111">
        <v>46361</v>
      </c>
      <c r="G295" s="105">
        <v>177</v>
      </c>
      <c r="H295" s="155" t="s">
        <v>46</v>
      </c>
      <c r="I295" s="105" t="s">
        <v>33</v>
      </c>
      <c r="J295" s="167">
        <v>0.98333333333333328</v>
      </c>
      <c r="K295" s="168">
        <v>88</v>
      </c>
      <c r="L295" s="168">
        <v>118800</v>
      </c>
      <c r="M295" s="168">
        <v>3960</v>
      </c>
      <c r="N295" s="169">
        <v>392.04</v>
      </c>
    </row>
    <row r="296" spans="2:14" ht="15.75" customHeight="1">
      <c r="B296" s="155" t="s">
        <v>458</v>
      </c>
      <c r="C296" s="156">
        <v>20867</v>
      </c>
      <c r="D296" s="157" t="s">
        <v>219</v>
      </c>
      <c r="E296" s="158"/>
      <c r="F296" s="111">
        <v>46361</v>
      </c>
      <c r="G296" s="105">
        <v>177</v>
      </c>
      <c r="H296" s="155" t="s">
        <v>46</v>
      </c>
      <c r="I296" s="105" t="s">
        <v>33</v>
      </c>
      <c r="J296" s="167">
        <v>0.98333333333333328</v>
      </c>
      <c r="K296" s="168">
        <v>88</v>
      </c>
      <c r="L296" s="168">
        <v>118800</v>
      </c>
      <c r="M296" s="168">
        <v>3960</v>
      </c>
      <c r="N296" s="169">
        <v>392.04</v>
      </c>
    </row>
    <row r="297" spans="2:14" ht="15.75" customHeight="1">
      <c r="B297" s="155" t="s">
        <v>229</v>
      </c>
      <c r="C297" s="156">
        <v>20867</v>
      </c>
      <c r="D297" s="157" t="s">
        <v>219</v>
      </c>
      <c r="E297" s="158"/>
      <c r="F297" s="111">
        <v>46361</v>
      </c>
      <c r="G297" s="105">
        <v>177</v>
      </c>
      <c r="H297" s="155" t="s">
        <v>46</v>
      </c>
      <c r="I297" s="105" t="s">
        <v>33</v>
      </c>
      <c r="J297" s="167">
        <v>0.98333333333333328</v>
      </c>
      <c r="K297" s="168">
        <v>88</v>
      </c>
      <c r="L297" s="168">
        <v>118800</v>
      </c>
      <c r="M297" s="168">
        <v>3960</v>
      </c>
      <c r="N297" s="169">
        <v>392.04</v>
      </c>
    </row>
    <row r="298" spans="2:14" ht="15.75" customHeight="1">
      <c r="B298" s="155" t="s">
        <v>459</v>
      </c>
      <c r="C298" s="156">
        <v>20867</v>
      </c>
      <c r="D298" s="157" t="s">
        <v>219</v>
      </c>
      <c r="E298" s="158"/>
      <c r="F298" s="111">
        <v>46361</v>
      </c>
      <c r="G298" s="105">
        <v>177</v>
      </c>
      <c r="H298" s="155" t="s">
        <v>46</v>
      </c>
      <c r="I298" s="105" t="s">
        <v>33</v>
      </c>
      <c r="J298" s="167">
        <v>0.98333333333333328</v>
      </c>
      <c r="K298" s="168">
        <v>32</v>
      </c>
      <c r="L298" s="168">
        <v>43200</v>
      </c>
      <c r="M298" s="168">
        <v>1440</v>
      </c>
      <c r="N298" s="169">
        <v>142.56</v>
      </c>
    </row>
    <row r="299" spans="2:14" ht="15.75" customHeight="1">
      <c r="B299" s="155" t="s">
        <v>469</v>
      </c>
      <c r="C299" s="156">
        <v>20867</v>
      </c>
      <c r="D299" s="157" t="s">
        <v>219</v>
      </c>
      <c r="E299" s="158"/>
      <c r="F299" s="111">
        <v>46361</v>
      </c>
      <c r="G299" s="105">
        <v>177</v>
      </c>
      <c r="H299" s="155" t="s">
        <v>46</v>
      </c>
      <c r="I299" s="105" t="s">
        <v>33</v>
      </c>
      <c r="J299" s="167">
        <v>0.98333333333333328</v>
      </c>
      <c r="K299" s="168">
        <v>112</v>
      </c>
      <c r="L299" s="168">
        <v>151200</v>
      </c>
      <c r="M299" s="168">
        <v>5040</v>
      </c>
      <c r="N299" s="169">
        <v>498.96</v>
      </c>
    </row>
    <row r="300" spans="2:14" ht="15.75" customHeight="1">
      <c r="B300" s="155" t="s">
        <v>479</v>
      </c>
      <c r="C300" s="156">
        <v>9798</v>
      </c>
      <c r="D300" s="157" t="s">
        <v>725</v>
      </c>
      <c r="E300" s="158"/>
      <c r="F300" s="111">
        <v>46361</v>
      </c>
      <c r="G300" s="105">
        <v>177</v>
      </c>
      <c r="H300" s="155" t="s">
        <v>194</v>
      </c>
      <c r="I300" s="105" t="s">
        <v>33</v>
      </c>
      <c r="J300" s="167">
        <v>0.98333333333333328</v>
      </c>
      <c r="K300" s="168">
        <v>88</v>
      </c>
      <c r="L300" s="168">
        <v>118800</v>
      </c>
      <c r="M300" s="168">
        <v>3960</v>
      </c>
      <c r="N300" s="169">
        <v>392.04</v>
      </c>
    </row>
    <row r="301" spans="2:14" ht="15.75" customHeight="1">
      <c r="B301" s="155" t="s">
        <v>531</v>
      </c>
      <c r="C301" s="156">
        <v>3759</v>
      </c>
      <c r="D301" s="157" t="s">
        <v>579</v>
      </c>
      <c r="E301" s="158"/>
      <c r="F301" s="111">
        <v>46361</v>
      </c>
      <c r="G301" s="105">
        <v>177</v>
      </c>
      <c r="H301" s="155" t="s">
        <v>46</v>
      </c>
      <c r="I301" s="105" t="s">
        <v>33</v>
      </c>
      <c r="J301" s="167">
        <v>0.98333333333333328</v>
      </c>
      <c r="K301" s="168">
        <v>108</v>
      </c>
      <c r="L301" s="168">
        <v>145800</v>
      </c>
      <c r="M301" s="168">
        <v>4860</v>
      </c>
      <c r="N301" s="169">
        <v>481.14</v>
      </c>
    </row>
    <row r="302" spans="2:14" ht="15.75" customHeight="1">
      <c r="B302" s="155" t="s">
        <v>575</v>
      </c>
      <c r="C302" s="156">
        <v>3759</v>
      </c>
      <c r="D302" s="157" t="s">
        <v>579</v>
      </c>
      <c r="E302" s="158"/>
      <c r="F302" s="111">
        <v>46361</v>
      </c>
      <c r="G302" s="105">
        <v>177</v>
      </c>
      <c r="H302" s="155" t="s">
        <v>46</v>
      </c>
      <c r="I302" s="105" t="s">
        <v>33</v>
      </c>
      <c r="J302" s="167">
        <v>0.98333333333333328</v>
      </c>
      <c r="K302" s="168">
        <v>112</v>
      </c>
      <c r="L302" s="168">
        <v>151200</v>
      </c>
      <c r="M302" s="168">
        <v>5040</v>
      </c>
      <c r="N302" s="169">
        <v>498.96</v>
      </c>
    </row>
    <row r="303" spans="2:14" ht="15.75" customHeight="1">
      <c r="B303" s="155" t="s">
        <v>576</v>
      </c>
      <c r="C303" s="156">
        <v>3759</v>
      </c>
      <c r="D303" s="157" t="s">
        <v>579</v>
      </c>
      <c r="E303" s="158"/>
      <c r="F303" s="111">
        <v>46361</v>
      </c>
      <c r="G303" s="105">
        <v>177</v>
      </c>
      <c r="H303" s="155" t="s">
        <v>46</v>
      </c>
      <c r="I303" s="105" t="s">
        <v>33</v>
      </c>
      <c r="J303" s="167">
        <v>0.98333333333333328</v>
      </c>
      <c r="K303" s="168">
        <v>112</v>
      </c>
      <c r="L303" s="168">
        <v>151200</v>
      </c>
      <c r="M303" s="168">
        <v>5040</v>
      </c>
      <c r="N303" s="169">
        <v>498.96</v>
      </c>
    </row>
    <row r="304" spans="2:14" ht="15.75" customHeight="1">
      <c r="B304" s="155" t="s">
        <v>728</v>
      </c>
      <c r="C304" s="156">
        <v>3759</v>
      </c>
      <c r="D304" s="157" t="s">
        <v>579</v>
      </c>
      <c r="E304" s="158"/>
      <c r="F304" s="111">
        <v>46361</v>
      </c>
      <c r="G304" s="105">
        <v>177</v>
      </c>
      <c r="H304" s="155" t="s">
        <v>46</v>
      </c>
      <c r="I304" s="105" t="s">
        <v>33</v>
      </c>
      <c r="J304" s="167">
        <v>0.98333333333333328</v>
      </c>
      <c r="K304" s="168">
        <v>68</v>
      </c>
      <c r="L304" s="168">
        <v>92040</v>
      </c>
      <c r="M304" s="168">
        <v>3068</v>
      </c>
      <c r="N304" s="169">
        <v>303.73200000000003</v>
      </c>
    </row>
    <row r="305" spans="2:14" ht="15.75" customHeight="1">
      <c r="B305" s="155" t="s">
        <v>534</v>
      </c>
      <c r="C305" s="156">
        <v>3128</v>
      </c>
      <c r="D305" s="157" t="s">
        <v>499</v>
      </c>
      <c r="E305" s="158"/>
      <c r="F305" s="111">
        <v>46361</v>
      </c>
      <c r="G305" s="105">
        <v>177</v>
      </c>
      <c r="H305" s="155" t="s">
        <v>46</v>
      </c>
      <c r="I305" s="105" t="s">
        <v>33</v>
      </c>
      <c r="J305" s="167">
        <v>0.98333333333333328</v>
      </c>
      <c r="K305" s="168">
        <v>108</v>
      </c>
      <c r="L305" s="168">
        <v>145800</v>
      </c>
      <c r="M305" s="168">
        <v>4860</v>
      </c>
      <c r="N305" s="169">
        <v>481.14</v>
      </c>
    </row>
    <row r="306" spans="2:14" ht="15.75" customHeight="1">
      <c r="B306" s="155" t="s">
        <v>535</v>
      </c>
      <c r="C306" s="156">
        <v>3128</v>
      </c>
      <c r="D306" s="157" t="s">
        <v>499</v>
      </c>
      <c r="E306" s="158"/>
      <c r="F306" s="111">
        <v>46361</v>
      </c>
      <c r="G306" s="105">
        <v>177</v>
      </c>
      <c r="H306" s="155" t="s">
        <v>46</v>
      </c>
      <c r="I306" s="105" t="s">
        <v>33</v>
      </c>
      <c r="J306" s="167">
        <v>0.98333333333333328</v>
      </c>
      <c r="K306" s="168">
        <v>108</v>
      </c>
      <c r="L306" s="168">
        <v>145800</v>
      </c>
      <c r="M306" s="168">
        <v>4860</v>
      </c>
      <c r="N306" s="169">
        <v>481.14</v>
      </c>
    </row>
    <row r="307" spans="2:14" ht="15.75" customHeight="1">
      <c r="B307" s="155" t="s">
        <v>749</v>
      </c>
      <c r="C307" s="156">
        <v>3128</v>
      </c>
      <c r="D307" s="157" t="s">
        <v>499</v>
      </c>
      <c r="E307" s="158"/>
      <c r="F307" s="111">
        <v>46361</v>
      </c>
      <c r="G307" s="105">
        <v>177</v>
      </c>
      <c r="H307" s="155" t="s">
        <v>46</v>
      </c>
      <c r="I307" s="105" t="s">
        <v>33</v>
      </c>
      <c r="J307" s="167">
        <v>0.98333333333333328</v>
      </c>
      <c r="K307" s="168">
        <v>100</v>
      </c>
      <c r="L307" s="168">
        <v>135000</v>
      </c>
      <c r="M307" s="168">
        <v>4500</v>
      </c>
      <c r="N307" s="169">
        <v>445.5</v>
      </c>
    </row>
    <row r="308" spans="2:14" ht="15.75" customHeight="1">
      <c r="B308" s="155" t="s">
        <v>304</v>
      </c>
      <c r="C308" s="156">
        <v>3128</v>
      </c>
      <c r="D308" s="157" t="s">
        <v>499</v>
      </c>
      <c r="E308" s="158"/>
      <c r="F308" s="111">
        <v>46361</v>
      </c>
      <c r="G308" s="105">
        <v>177</v>
      </c>
      <c r="H308" s="155" t="s">
        <v>46</v>
      </c>
      <c r="I308" s="105" t="s">
        <v>33</v>
      </c>
      <c r="J308" s="167">
        <v>0.98333333333333328</v>
      </c>
      <c r="K308" s="168">
        <v>48</v>
      </c>
      <c r="L308" s="168">
        <v>64800</v>
      </c>
      <c r="M308" s="168">
        <v>2160</v>
      </c>
      <c r="N308" s="169">
        <v>213.84</v>
      </c>
    </row>
    <row r="309" spans="2:14" ht="15.75" customHeight="1">
      <c r="B309" s="155" t="s">
        <v>305</v>
      </c>
      <c r="C309" s="156">
        <v>3128</v>
      </c>
      <c r="D309" s="157" t="s">
        <v>499</v>
      </c>
      <c r="E309" s="158"/>
      <c r="F309" s="111">
        <v>46361</v>
      </c>
      <c r="G309" s="105">
        <v>177</v>
      </c>
      <c r="H309" s="155" t="s">
        <v>46</v>
      </c>
      <c r="I309" s="105" t="s">
        <v>33</v>
      </c>
      <c r="J309" s="167">
        <v>0.98333333333333328</v>
      </c>
      <c r="K309" s="168">
        <v>45</v>
      </c>
      <c r="L309" s="168">
        <v>60750</v>
      </c>
      <c r="M309" s="168">
        <v>2025</v>
      </c>
      <c r="N309" s="169">
        <v>200.47499999999999</v>
      </c>
    </row>
    <row r="310" spans="2:14" ht="15.75" customHeight="1">
      <c r="B310" s="155" t="s">
        <v>331</v>
      </c>
      <c r="C310" s="156">
        <v>5255</v>
      </c>
      <c r="D310" s="157" t="s">
        <v>623</v>
      </c>
      <c r="E310" s="158"/>
      <c r="F310" s="111">
        <v>46361</v>
      </c>
      <c r="G310" s="105">
        <v>177</v>
      </c>
      <c r="H310" s="155" t="s">
        <v>42</v>
      </c>
      <c r="I310" s="105" t="s">
        <v>33</v>
      </c>
      <c r="J310" s="167">
        <v>0.98333333333333328</v>
      </c>
      <c r="K310" s="168">
        <v>132</v>
      </c>
      <c r="L310" s="168">
        <v>380160</v>
      </c>
      <c r="M310" s="168">
        <v>63360</v>
      </c>
      <c r="N310" s="169">
        <v>1254.528</v>
      </c>
    </row>
    <row r="311" spans="2:14" ht="15.75" customHeight="1">
      <c r="B311" s="155" t="s">
        <v>603</v>
      </c>
      <c r="C311" s="156">
        <v>20867</v>
      </c>
      <c r="D311" s="157" t="s">
        <v>219</v>
      </c>
      <c r="E311" s="158"/>
      <c r="F311" s="111">
        <v>46361</v>
      </c>
      <c r="G311" s="105">
        <v>177</v>
      </c>
      <c r="H311" s="155" t="s">
        <v>46</v>
      </c>
      <c r="I311" s="105" t="s">
        <v>33</v>
      </c>
      <c r="J311" s="167">
        <v>0.98333333333333328</v>
      </c>
      <c r="K311" s="168">
        <v>56</v>
      </c>
      <c r="L311" s="168">
        <v>75600</v>
      </c>
      <c r="M311" s="168">
        <v>2520</v>
      </c>
      <c r="N311" s="169">
        <v>249.48</v>
      </c>
    </row>
    <row r="312" spans="2:14" ht="15.75" customHeight="1">
      <c r="B312" s="155" t="s">
        <v>120</v>
      </c>
      <c r="C312" s="156">
        <v>20867</v>
      </c>
      <c r="D312" s="157" t="s">
        <v>219</v>
      </c>
      <c r="E312" s="158"/>
      <c r="F312" s="111">
        <v>46361</v>
      </c>
      <c r="G312" s="105">
        <v>177</v>
      </c>
      <c r="H312" s="155" t="s">
        <v>46</v>
      </c>
      <c r="I312" s="105" t="s">
        <v>33</v>
      </c>
      <c r="J312" s="167">
        <v>0.98333333333333328</v>
      </c>
      <c r="K312" s="168">
        <v>56</v>
      </c>
      <c r="L312" s="168">
        <v>75600</v>
      </c>
      <c r="M312" s="168">
        <v>2520</v>
      </c>
      <c r="N312" s="169">
        <v>249.48</v>
      </c>
    </row>
    <row r="313" spans="2:14" ht="15.75" customHeight="1">
      <c r="B313" s="155" t="s">
        <v>518</v>
      </c>
      <c r="C313" s="156">
        <v>3128</v>
      </c>
      <c r="D313" s="157" t="s">
        <v>499</v>
      </c>
      <c r="E313" s="158"/>
      <c r="F313" s="111">
        <v>46361</v>
      </c>
      <c r="G313" s="105">
        <v>177</v>
      </c>
      <c r="H313" s="155" t="s">
        <v>46</v>
      </c>
      <c r="I313" s="105" t="s">
        <v>33</v>
      </c>
      <c r="J313" s="167">
        <v>0.98333333333333328</v>
      </c>
      <c r="K313" s="168">
        <v>100</v>
      </c>
      <c r="L313" s="168">
        <v>135000</v>
      </c>
      <c r="M313" s="168">
        <v>4500</v>
      </c>
      <c r="N313" s="169">
        <v>445.5</v>
      </c>
    </row>
    <row r="314" spans="2:14" ht="15.75" customHeight="1">
      <c r="B314" s="155" t="s">
        <v>694</v>
      </c>
      <c r="C314" s="156">
        <v>3787</v>
      </c>
      <c r="D314" s="157" t="s">
        <v>583</v>
      </c>
      <c r="E314" s="158"/>
      <c r="F314" s="111">
        <v>46361</v>
      </c>
      <c r="G314" s="105">
        <v>177</v>
      </c>
      <c r="H314" s="155" t="s">
        <v>194</v>
      </c>
      <c r="I314" s="105" t="s">
        <v>33</v>
      </c>
      <c r="J314" s="167">
        <v>0.98333333333333328</v>
      </c>
      <c r="K314" s="168">
        <v>27</v>
      </c>
      <c r="L314" s="168">
        <v>42120</v>
      </c>
      <c r="M314" s="168">
        <v>7020</v>
      </c>
      <c r="N314" s="169">
        <v>138.99600000000001</v>
      </c>
    </row>
    <row r="315" spans="2:14" ht="15.75" customHeight="1">
      <c r="B315" s="155" t="s">
        <v>89</v>
      </c>
      <c r="C315" s="156">
        <v>5255</v>
      </c>
      <c r="D315" s="157" t="s">
        <v>623</v>
      </c>
      <c r="E315" s="158"/>
      <c r="F315" s="111">
        <v>46361</v>
      </c>
      <c r="G315" s="105">
        <v>177</v>
      </c>
      <c r="H315" s="155" t="s">
        <v>42</v>
      </c>
      <c r="I315" s="105" t="s">
        <v>33</v>
      </c>
      <c r="J315" s="167">
        <v>0.98333333333333328</v>
      </c>
      <c r="K315" s="168">
        <v>54</v>
      </c>
      <c r="L315" s="168">
        <v>155520</v>
      </c>
      <c r="M315" s="168">
        <v>25920</v>
      </c>
      <c r="N315" s="169">
        <v>513.21600000000001</v>
      </c>
    </row>
    <row r="316" spans="2:14" ht="15.75" customHeight="1">
      <c r="B316" s="155" t="s">
        <v>2528</v>
      </c>
      <c r="C316" s="156">
        <v>5255</v>
      </c>
      <c r="D316" s="157" t="s">
        <v>623</v>
      </c>
      <c r="E316" s="158"/>
      <c r="F316" s="111">
        <v>46361</v>
      </c>
      <c r="G316" s="105">
        <v>177</v>
      </c>
      <c r="H316" s="155" t="s">
        <v>42</v>
      </c>
      <c r="I316" s="105" t="s">
        <v>33</v>
      </c>
      <c r="J316" s="167">
        <v>0.98333333333333328</v>
      </c>
      <c r="K316" s="168">
        <v>74</v>
      </c>
      <c r="L316" s="168">
        <v>213120</v>
      </c>
      <c r="M316" s="168">
        <v>35520</v>
      </c>
      <c r="N316" s="169">
        <v>703.29600000000005</v>
      </c>
    </row>
    <row r="317" spans="2:14" ht="15.75" customHeight="1">
      <c r="B317" s="155" t="s">
        <v>2667</v>
      </c>
      <c r="C317" s="156">
        <v>9798</v>
      </c>
      <c r="D317" s="157" t="s">
        <v>725</v>
      </c>
      <c r="E317" s="158"/>
      <c r="F317" s="111">
        <v>46361</v>
      </c>
      <c r="G317" s="105">
        <v>177</v>
      </c>
      <c r="H317" s="155" t="s">
        <v>194</v>
      </c>
      <c r="I317" s="105" t="s">
        <v>33</v>
      </c>
      <c r="J317" s="167">
        <v>0.98333333333333328</v>
      </c>
      <c r="K317" s="168">
        <v>16</v>
      </c>
      <c r="L317" s="168">
        <v>22410</v>
      </c>
      <c r="M317" s="168">
        <v>747</v>
      </c>
      <c r="N317" s="169">
        <v>73.953000000000003</v>
      </c>
    </row>
    <row r="318" spans="2:14" ht="15.75" customHeight="1">
      <c r="B318" s="155" t="s">
        <v>437</v>
      </c>
      <c r="C318" s="156">
        <v>20867</v>
      </c>
      <c r="D318" s="157" t="s">
        <v>219</v>
      </c>
      <c r="E318" s="158"/>
      <c r="F318" s="111">
        <v>46362</v>
      </c>
      <c r="G318" s="105">
        <v>178</v>
      </c>
      <c r="H318" s="155" t="s">
        <v>46</v>
      </c>
      <c r="I318" s="105" t="s">
        <v>33</v>
      </c>
      <c r="J318" s="167">
        <v>0.98888888888888893</v>
      </c>
      <c r="K318" s="168">
        <v>96</v>
      </c>
      <c r="L318" s="168">
        <v>129600</v>
      </c>
      <c r="M318" s="168">
        <v>4320</v>
      </c>
      <c r="N318" s="169">
        <v>427.68</v>
      </c>
    </row>
    <row r="319" spans="2:14" ht="15.75" customHeight="1">
      <c r="B319" s="155" t="s">
        <v>274</v>
      </c>
      <c r="C319" s="156">
        <v>20867</v>
      </c>
      <c r="D319" s="157" t="s">
        <v>219</v>
      </c>
      <c r="E319" s="158"/>
      <c r="F319" s="111">
        <v>46362</v>
      </c>
      <c r="G319" s="105">
        <v>178</v>
      </c>
      <c r="H319" s="155" t="s">
        <v>46</v>
      </c>
      <c r="I319" s="105" t="s">
        <v>33</v>
      </c>
      <c r="J319" s="167">
        <v>0.98888888888888893</v>
      </c>
      <c r="K319" s="168">
        <v>96</v>
      </c>
      <c r="L319" s="168">
        <v>129600</v>
      </c>
      <c r="M319" s="168">
        <v>4320</v>
      </c>
      <c r="N319" s="169">
        <v>427.68</v>
      </c>
    </row>
    <row r="320" spans="2:14" ht="15.75" customHeight="1">
      <c r="B320" s="155" t="s">
        <v>225</v>
      </c>
      <c r="C320" s="156">
        <v>2512</v>
      </c>
      <c r="D320" s="157" t="s">
        <v>436</v>
      </c>
      <c r="E320" s="158"/>
      <c r="F320" s="111">
        <v>46362</v>
      </c>
      <c r="G320" s="105">
        <v>178</v>
      </c>
      <c r="H320" s="155" t="s">
        <v>46</v>
      </c>
      <c r="I320" s="105" t="s">
        <v>33</v>
      </c>
      <c r="J320" s="167">
        <v>0.98888888888888893</v>
      </c>
      <c r="K320" s="168">
        <v>92</v>
      </c>
      <c r="L320" s="168">
        <v>124200</v>
      </c>
      <c r="M320" s="168">
        <v>4140</v>
      </c>
      <c r="N320" s="169">
        <v>409.86</v>
      </c>
    </row>
    <row r="321" spans="2:14" ht="15.75" customHeight="1">
      <c r="B321" s="155" t="s">
        <v>228</v>
      </c>
      <c r="C321" s="156">
        <v>3751</v>
      </c>
      <c r="D321" s="157" t="s">
        <v>574</v>
      </c>
      <c r="E321" s="158"/>
      <c r="F321" s="111">
        <v>46362</v>
      </c>
      <c r="G321" s="105">
        <v>178</v>
      </c>
      <c r="H321" s="155" t="s">
        <v>46</v>
      </c>
      <c r="I321" s="105" t="s">
        <v>33</v>
      </c>
      <c r="J321" s="167">
        <v>0.98888888888888893</v>
      </c>
      <c r="K321" s="168">
        <v>88</v>
      </c>
      <c r="L321" s="168">
        <v>118800</v>
      </c>
      <c r="M321" s="168">
        <v>3960</v>
      </c>
      <c r="N321" s="169">
        <v>392.04</v>
      </c>
    </row>
    <row r="322" spans="2:14" ht="15.75" customHeight="1">
      <c r="B322" s="155" t="s">
        <v>443</v>
      </c>
      <c r="C322" s="156">
        <v>3751</v>
      </c>
      <c r="D322" s="157" t="s">
        <v>574</v>
      </c>
      <c r="E322" s="158"/>
      <c r="F322" s="111">
        <v>46362</v>
      </c>
      <c r="G322" s="105">
        <v>178</v>
      </c>
      <c r="H322" s="155" t="s">
        <v>46</v>
      </c>
      <c r="I322" s="105" t="s">
        <v>33</v>
      </c>
      <c r="J322" s="167">
        <v>0.98888888888888893</v>
      </c>
      <c r="K322" s="168">
        <v>88</v>
      </c>
      <c r="L322" s="168">
        <v>118800</v>
      </c>
      <c r="M322" s="168">
        <v>3960</v>
      </c>
      <c r="N322" s="169">
        <v>392.04</v>
      </c>
    </row>
    <row r="323" spans="2:14" ht="15.75" customHeight="1">
      <c r="B323" s="155" t="s">
        <v>472</v>
      </c>
      <c r="C323" s="156">
        <v>20867</v>
      </c>
      <c r="D323" s="157" t="s">
        <v>219</v>
      </c>
      <c r="E323" s="158"/>
      <c r="F323" s="111">
        <v>46362</v>
      </c>
      <c r="G323" s="105">
        <v>178</v>
      </c>
      <c r="H323" s="155" t="s">
        <v>46</v>
      </c>
      <c r="I323" s="105" t="s">
        <v>33</v>
      </c>
      <c r="J323" s="167">
        <v>0.98888888888888893</v>
      </c>
      <c r="K323" s="168">
        <v>104</v>
      </c>
      <c r="L323" s="168">
        <v>140400</v>
      </c>
      <c r="M323" s="168">
        <v>4680</v>
      </c>
      <c r="N323" s="169">
        <v>463.32</v>
      </c>
    </row>
    <row r="324" spans="2:14" ht="15.75" customHeight="1">
      <c r="B324" s="155" t="s">
        <v>288</v>
      </c>
      <c r="C324" s="156">
        <v>20867</v>
      </c>
      <c r="D324" s="157" t="s">
        <v>219</v>
      </c>
      <c r="E324" s="158"/>
      <c r="F324" s="111">
        <v>46362</v>
      </c>
      <c r="G324" s="105">
        <v>178</v>
      </c>
      <c r="H324" s="155" t="s">
        <v>46</v>
      </c>
      <c r="I324" s="105" t="s">
        <v>33</v>
      </c>
      <c r="J324" s="167">
        <v>0.98888888888888893</v>
      </c>
      <c r="K324" s="168">
        <v>104</v>
      </c>
      <c r="L324" s="168">
        <v>140400</v>
      </c>
      <c r="M324" s="168">
        <v>4680</v>
      </c>
      <c r="N324" s="169">
        <v>463.32</v>
      </c>
    </row>
    <row r="325" spans="2:14" ht="15.75" customHeight="1">
      <c r="B325" s="155" t="s">
        <v>606</v>
      </c>
      <c r="C325" s="156">
        <v>20867</v>
      </c>
      <c r="D325" s="157" t="s">
        <v>219</v>
      </c>
      <c r="E325" s="158"/>
      <c r="F325" s="111">
        <v>46362</v>
      </c>
      <c r="G325" s="105">
        <v>178</v>
      </c>
      <c r="H325" s="155" t="s">
        <v>46</v>
      </c>
      <c r="I325" s="105" t="s">
        <v>33</v>
      </c>
      <c r="J325" s="167">
        <v>0.98888888888888893</v>
      </c>
      <c r="K325" s="168">
        <v>104</v>
      </c>
      <c r="L325" s="168">
        <v>140400</v>
      </c>
      <c r="M325" s="168">
        <v>4680</v>
      </c>
      <c r="N325" s="169">
        <v>463.32</v>
      </c>
    </row>
    <row r="326" spans="2:14" ht="15.75" customHeight="1">
      <c r="B326" s="155" t="s">
        <v>467</v>
      </c>
      <c r="C326" s="156">
        <v>3759</v>
      </c>
      <c r="D326" s="157" t="s">
        <v>579</v>
      </c>
      <c r="E326" s="158"/>
      <c r="F326" s="111">
        <v>46362</v>
      </c>
      <c r="G326" s="105">
        <v>178</v>
      </c>
      <c r="H326" s="155" t="s">
        <v>46</v>
      </c>
      <c r="I326" s="105" t="s">
        <v>33</v>
      </c>
      <c r="J326" s="167">
        <v>0.98888888888888893</v>
      </c>
      <c r="K326" s="168">
        <v>104</v>
      </c>
      <c r="L326" s="168">
        <v>140400</v>
      </c>
      <c r="M326" s="168">
        <v>4680</v>
      </c>
      <c r="N326" s="169">
        <v>463.32</v>
      </c>
    </row>
    <row r="327" spans="2:14" ht="15.75" customHeight="1">
      <c r="B327" s="155" t="s">
        <v>79</v>
      </c>
      <c r="C327" s="156">
        <v>20867</v>
      </c>
      <c r="D327" s="157" t="s">
        <v>219</v>
      </c>
      <c r="E327" s="158"/>
      <c r="F327" s="111">
        <v>46362</v>
      </c>
      <c r="G327" s="105">
        <v>178</v>
      </c>
      <c r="H327" s="155" t="s">
        <v>46</v>
      </c>
      <c r="I327" s="105" t="s">
        <v>33</v>
      </c>
      <c r="J327" s="167">
        <v>0.98888888888888893</v>
      </c>
      <c r="K327" s="168">
        <v>104</v>
      </c>
      <c r="L327" s="168">
        <v>140400</v>
      </c>
      <c r="M327" s="168">
        <v>4680</v>
      </c>
      <c r="N327" s="169">
        <v>463.32</v>
      </c>
    </row>
    <row r="328" spans="2:14" ht="15.75" customHeight="1">
      <c r="B328" s="155" t="s">
        <v>244</v>
      </c>
      <c r="C328" s="156">
        <v>9798</v>
      </c>
      <c r="D328" s="157" t="s">
        <v>725</v>
      </c>
      <c r="E328" s="158"/>
      <c r="F328" s="111">
        <v>46362</v>
      </c>
      <c r="G328" s="105">
        <v>178</v>
      </c>
      <c r="H328" s="155" t="s">
        <v>194</v>
      </c>
      <c r="I328" s="105" t="s">
        <v>33</v>
      </c>
      <c r="J328" s="167">
        <v>0.98888888888888893</v>
      </c>
      <c r="K328" s="168">
        <v>112</v>
      </c>
      <c r="L328" s="168">
        <v>151200</v>
      </c>
      <c r="M328" s="168">
        <v>5040</v>
      </c>
      <c r="N328" s="169">
        <v>498.96</v>
      </c>
    </row>
    <row r="329" spans="2:14" ht="15.75" customHeight="1">
      <c r="B329" s="155" t="s">
        <v>449</v>
      </c>
      <c r="C329" s="156">
        <v>20867</v>
      </c>
      <c r="D329" s="157" t="s">
        <v>219</v>
      </c>
      <c r="E329" s="158"/>
      <c r="F329" s="111">
        <v>46362</v>
      </c>
      <c r="G329" s="105">
        <v>178</v>
      </c>
      <c r="H329" s="155" t="s">
        <v>46</v>
      </c>
      <c r="I329" s="105" t="s">
        <v>33</v>
      </c>
      <c r="J329" s="167">
        <v>0.98888888888888893</v>
      </c>
      <c r="K329" s="168">
        <v>112</v>
      </c>
      <c r="L329" s="168">
        <v>151200</v>
      </c>
      <c r="M329" s="168">
        <v>5040</v>
      </c>
      <c r="N329" s="169">
        <v>498.96</v>
      </c>
    </row>
    <row r="330" spans="2:14" ht="15.75" customHeight="1">
      <c r="B330" s="155" t="s">
        <v>507</v>
      </c>
      <c r="C330" s="156">
        <v>9798</v>
      </c>
      <c r="D330" s="157" t="s">
        <v>725</v>
      </c>
      <c r="E330" s="158"/>
      <c r="F330" s="111">
        <v>46362</v>
      </c>
      <c r="G330" s="105">
        <v>178</v>
      </c>
      <c r="H330" s="155" t="s">
        <v>194</v>
      </c>
      <c r="I330" s="105" t="s">
        <v>33</v>
      </c>
      <c r="J330" s="167">
        <v>0.98888888888888893</v>
      </c>
      <c r="K330" s="168">
        <v>112</v>
      </c>
      <c r="L330" s="168">
        <v>151200</v>
      </c>
      <c r="M330" s="168">
        <v>5040</v>
      </c>
      <c r="N330" s="169">
        <v>498.96</v>
      </c>
    </row>
    <row r="331" spans="2:14" ht="15.75" customHeight="1">
      <c r="B331" s="155" t="s">
        <v>83</v>
      </c>
      <c r="C331" s="156">
        <v>2512</v>
      </c>
      <c r="D331" s="157" t="s">
        <v>436</v>
      </c>
      <c r="E331" s="158"/>
      <c r="F331" s="111">
        <v>46362</v>
      </c>
      <c r="G331" s="105">
        <v>178</v>
      </c>
      <c r="H331" s="155" t="s">
        <v>46</v>
      </c>
      <c r="I331" s="105" t="s">
        <v>33</v>
      </c>
      <c r="J331" s="167">
        <v>0.98888888888888893</v>
      </c>
      <c r="K331" s="168">
        <v>10</v>
      </c>
      <c r="L331" s="168">
        <v>13500</v>
      </c>
      <c r="M331" s="168">
        <v>450</v>
      </c>
      <c r="N331" s="169">
        <v>44.55</v>
      </c>
    </row>
    <row r="332" spans="2:14" ht="15.75" customHeight="1">
      <c r="B332" s="155" t="s">
        <v>740</v>
      </c>
      <c r="C332" s="156">
        <v>2512</v>
      </c>
      <c r="D332" s="157" t="s">
        <v>436</v>
      </c>
      <c r="E332" s="158"/>
      <c r="F332" s="111">
        <v>46362</v>
      </c>
      <c r="G332" s="105">
        <v>178</v>
      </c>
      <c r="H332" s="155" t="s">
        <v>46</v>
      </c>
      <c r="I332" s="105" t="s">
        <v>33</v>
      </c>
      <c r="J332" s="167">
        <v>0.98888888888888893</v>
      </c>
      <c r="K332" s="168">
        <v>96</v>
      </c>
      <c r="L332" s="168">
        <v>129600</v>
      </c>
      <c r="M332" s="168">
        <v>4320</v>
      </c>
      <c r="N332" s="169">
        <v>427.68</v>
      </c>
    </row>
    <row r="333" spans="2:14" ht="15.75" customHeight="1">
      <c r="B333" s="155" t="s">
        <v>536</v>
      </c>
      <c r="C333" s="156">
        <v>2512</v>
      </c>
      <c r="D333" s="157" t="s">
        <v>436</v>
      </c>
      <c r="E333" s="158"/>
      <c r="F333" s="111">
        <v>46362</v>
      </c>
      <c r="G333" s="105">
        <v>178</v>
      </c>
      <c r="H333" s="155" t="s">
        <v>46</v>
      </c>
      <c r="I333" s="105" t="s">
        <v>33</v>
      </c>
      <c r="J333" s="167">
        <v>0.98888888888888893</v>
      </c>
      <c r="K333" s="168">
        <v>96</v>
      </c>
      <c r="L333" s="168">
        <v>129600</v>
      </c>
      <c r="M333" s="168">
        <v>4320</v>
      </c>
      <c r="N333" s="169">
        <v>427.68</v>
      </c>
    </row>
    <row r="334" spans="2:14" ht="15.75" customHeight="1">
      <c r="B334" s="155" t="s">
        <v>504</v>
      </c>
      <c r="C334" s="156">
        <v>3128</v>
      </c>
      <c r="D334" s="157" t="s">
        <v>499</v>
      </c>
      <c r="E334" s="158"/>
      <c r="F334" s="111">
        <v>46362</v>
      </c>
      <c r="G334" s="105">
        <v>178</v>
      </c>
      <c r="H334" s="155" t="s">
        <v>46</v>
      </c>
      <c r="I334" s="105" t="s">
        <v>33</v>
      </c>
      <c r="J334" s="167">
        <v>0.98888888888888893</v>
      </c>
      <c r="K334" s="168">
        <v>92</v>
      </c>
      <c r="L334" s="168">
        <v>124200</v>
      </c>
      <c r="M334" s="168">
        <v>4140</v>
      </c>
      <c r="N334" s="169">
        <v>409.86</v>
      </c>
    </row>
    <row r="335" spans="2:14" ht="15.75" customHeight="1">
      <c r="B335" s="155" t="s">
        <v>303</v>
      </c>
      <c r="C335" s="156">
        <v>3128</v>
      </c>
      <c r="D335" s="157" t="s">
        <v>499</v>
      </c>
      <c r="E335" s="158"/>
      <c r="F335" s="111">
        <v>46362</v>
      </c>
      <c r="G335" s="105">
        <v>178</v>
      </c>
      <c r="H335" s="155" t="s">
        <v>46</v>
      </c>
      <c r="I335" s="105" t="s">
        <v>33</v>
      </c>
      <c r="J335" s="167">
        <v>0.98888888888888893</v>
      </c>
      <c r="K335" s="168">
        <v>100</v>
      </c>
      <c r="L335" s="168">
        <v>135000</v>
      </c>
      <c r="M335" s="168">
        <v>4500</v>
      </c>
      <c r="N335" s="169">
        <v>445.5</v>
      </c>
    </row>
    <row r="336" spans="2:14" ht="15.75" customHeight="1">
      <c r="B336" s="155" t="s">
        <v>502</v>
      </c>
      <c r="C336" s="156">
        <v>2512</v>
      </c>
      <c r="D336" s="157" t="s">
        <v>436</v>
      </c>
      <c r="E336" s="158"/>
      <c r="F336" s="111">
        <v>46362</v>
      </c>
      <c r="G336" s="105">
        <v>178</v>
      </c>
      <c r="H336" s="155" t="s">
        <v>46</v>
      </c>
      <c r="I336" s="105" t="s">
        <v>33</v>
      </c>
      <c r="J336" s="167">
        <v>0.98888888888888893</v>
      </c>
      <c r="K336" s="168">
        <v>96</v>
      </c>
      <c r="L336" s="168">
        <v>129600</v>
      </c>
      <c r="M336" s="168">
        <v>4320</v>
      </c>
      <c r="N336" s="169">
        <v>427.68</v>
      </c>
    </row>
    <row r="337" spans="2:14" ht="15.75" customHeight="1">
      <c r="B337" s="155" t="s">
        <v>279</v>
      </c>
      <c r="C337" s="156">
        <v>2512</v>
      </c>
      <c r="D337" s="157" t="s">
        <v>436</v>
      </c>
      <c r="E337" s="158"/>
      <c r="F337" s="111">
        <v>46362</v>
      </c>
      <c r="G337" s="105">
        <v>178</v>
      </c>
      <c r="H337" s="155" t="s">
        <v>46</v>
      </c>
      <c r="I337" s="105" t="s">
        <v>33</v>
      </c>
      <c r="J337" s="167">
        <v>0.98888888888888893</v>
      </c>
      <c r="K337" s="168">
        <v>52</v>
      </c>
      <c r="L337" s="168">
        <v>70200</v>
      </c>
      <c r="M337" s="168">
        <v>2340</v>
      </c>
      <c r="N337" s="169">
        <v>231.66</v>
      </c>
    </row>
    <row r="338" spans="2:14" ht="15.75" customHeight="1">
      <c r="B338" s="155" t="s">
        <v>790</v>
      </c>
      <c r="C338" s="156">
        <v>2512</v>
      </c>
      <c r="D338" s="157" t="s">
        <v>436</v>
      </c>
      <c r="E338" s="158"/>
      <c r="F338" s="111">
        <v>46362</v>
      </c>
      <c r="G338" s="105">
        <v>178</v>
      </c>
      <c r="H338" s="155" t="s">
        <v>46</v>
      </c>
      <c r="I338" s="105" t="s">
        <v>33</v>
      </c>
      <c r="J338" s="167">
        <v>0.98888888888888893</v>
      </c>
      <c r="K338" s="168">
        <v>16</v>
      </c>
      <c r="L338" s="168">
        <v>21600</v>
      </c>
      <c r="M338" s="168">
        <v>720</v>
      </c>
      <c r="N338" s="169">
        <v>71.28</v>
      </c>
    </row>
    <row r="339" spans="2:14" ht="15.75" customHeight="1">
      <c r="B339" s="155" t="s">
        <v>121</v>
      </c>
      <c r="C339" s="156">
        <v>3759</v>
      </c>
      <c r="D339" s="157" t="s">
        <v>579</v>
      </c>
      <c r="E339" s="158"/>
      <c r="F339" s="111">
        <v>46362</v>
      </c>
      <c r="G339" s="105">
        <v>178</v>
      </c>
      <c r="H339" s="155" t="s">
        <v>46</v>
      </c>
      <c r="I339" s="105" t="s">
        <v>33</v>
      </c>
      <c r="J339" s="167">
        <v>0.98888888888888893</v>
      </c>
      <c r="K339" s="168">
        <v>104</v>
      </c>
      <c r="L339" s="168">
        <v>140400</v>
      </c>
      <c r="M339" s="168">
        <v>4680</v>
      </c>
      <c r="N339" s="169">
        <v>463.32</v>
      </c>
    </row>
    <row r="340" spans="2:14" ht="15.75" customHeight="1">
      <c r="B340" s="155" t="s">
        <v>277</v>
      </c>
      <c r="C340" s="156">
        <v>2512</v>
      </c>
      <c r="D340" s="157" t="s">
        <v>436</v>
      </c>
      <c r="E340" s="158"/>
      <c r="F340" s="111">
        <v>46362</v>
      </c>
      <c r="G340" s="105">
        <v>178</v>
      </c>
      <c r="H340" s="155" t="s">
        <v>46</v>
      </c>
      <c r="I340" s="105" t="s">
        <v>33</v>
      </c>
      <c r="J340" s="167">
        <v>0.98888888888888893</v>
      </c>
      <c r="K340" s="168">
        <v>52</v>
      </c>
      <c r="L340" s="168">
        <v>70200</v>
      </c>
      <c r="M340" s="168">
        <v>2340</v>
      </c>
      <c r="N340" s="169">
        <v>231.66</v>
      </c>
    </row>
    <row r="341" spans="2:14" ht="15.75" customHeight="1">
      <c r="B341" s="155" t="s">
        <v>302</v>
      </c>
      <c r="C341" s="156">
        <v>3128</v>
      </c>
      <c r="D341" s="157" t="s">
        <v>499</v>
      </c>
      <c r="E341" s="158"/>
      <c r="F341" s="111">
        <v>46362</v>
      </c>
      <c r="G341" s="105">
        <v>178</v>
      </c>
      <c r="H341" s="155" t="s">
        <v>46</v>
      </c>
      <c r="I341" s="105" t="s">
        <v>33</v>
      </c>
      <c r="J341" s="167">
        <v>0.98888888888888893</v>
      </c>
      <c r="K341" s="168">
        <v>100</v>
      </c>
      <c r="L341" s="168">
        <v>135000</v>
      </c>
      <c r="M341" s="168">
        <v>4500</v>
      </c>
      <c r="N341" s="169">
        <v>445.5</v>
      </c>
    </row>
    <row r="342" spans="2:14" ht="15.75" customHeight="1">
      <c r="B342" s="155" t="s">
        <v>291</v>
      </c>
      <c r="C342" s="156">
        <v>20867</v>
      </c>
      <c r="D342" s="157" t="s">
        <v>219</v>
      </c>
      <c r="E342" s="158"/>
      <c r="F342" s="111">
        <v>46362</v>
      </c>
      <c r="G342" s="105">
        <v>178</v>
      </c>
      <c r="H342" s="155" t="s">
        <v>46</v>
      </c>
      <c r="I342" s="105" t="s">
        <v>33</v>
      </c>
      <c r="J342" s="167">
        <v>0.98888888888888893</v>
      </c>
      <c r="K342" s="168">
        <v>104</v>
      </c>
      <c r="L342" s="168">
        <v>140400</v>
      </c>
      <c r="M342" s="168">
        <v>4680</v>
      </c>
      <c r="N342" s="169">
        <v>463.32</v>
      </c>
    </row>
    <row r="343" spans="2:14" ht="15.75" customHeight="1">
      <c r="B343" s="155" t="s">
        <v>82</v>
      </c>
      <c r="C343" s="156">
        <v>2512</v>
      </c>
      <c r="D343" s="157" t="s">
        <v>436</v>
      </c>
      <c r="E343" s="158"/>
      <c r="F343" s="111">
        <v>46362</v>
      </c>
      <c r="G343" s="105">
        <v>178</v>
      </c>
      <c r="H343" s="155" t="s">
        <v>46</v>
      </c>
      <c r="I343" s="105" t="s">
        <v>33</v>
      </c>
      <c r="J343" s="167">
        <v>0.98888888888888893</v>
      </c>
      <c r="K343" s="168">
        <v>112</v>
      </c>
      <c r="L343" s="168">
        <v>151200</v>
      </c>
      <c r="M343" s="168">
        <v>5040</v>
      </c>
      <c r="N343" s="169">
        <v>498.96</v>
      </c>
    </row>
    <row r="344" spans="2:14" ht="15.75" customHeight="1">
      <c r="B344" s="155" t="s">
        <v>2500</v>
      </c>
      <c r="C344" s="156">
        <v>22613</v>
      </c>
      <c r="D344" s="157" t="s">
        <v>404</v>
      </c>
      <c r="E344" s="158"/>
      <c r="F344" s="111">
        <v>46362</v>
      </c>
      <c r="G344" s="105">
        <v>178</v>
      </c>
      <c r="H344" s="155" t="s">
        <v>46</v>
      </c>
      <c r="I344" s="105" t="s">
        <v>33</v>
      </c>
      <c r="J344" s="167">
        <v>0.98888888888888893</v>
      </c>
      <c r="K344" s="168">
        <v>96</v>
      </c>
      <c r="L344" s="168">
        <v>129600</v>
      </c>
      <c r="M344" s="168">
        <v>4320</v>
      </c>
      <c r="N344" s="169">
        <v>427.68</v>
      </c>
    </row>
    <row r="345" spans="2:14" ht="15.75" customHeight="1">
      <c r="B345" s="155" t="s">
        <v>2585</v>
      </c>
      <c r="C345" s="156">
        <v>3128</v>
      </c>
      <c r="D345" s="157" t="s">
        <v>499</v>
      </c>
      <c r="E345" s="158"/>
      <c r="F345" s="111">
        <v>46362</v>
      </c>
      <c r="G345" s="105">
        <v>178</v>
      </c>
      <c r="H345" s="155" t="s">
        <v>46</v>
      </c>
      <c r="I345" s="105" t="s">
        <v>33</v>
      </c>
      <c r="J345" s="167">
        <v>0.98888888888888893</v>
      </c>
      <c r="K345" s="168">
        <v>38</v>
      </c>
      <c r="L345" s="168">
        <v>51300</v>
      </c>
      <c r="M345" s="168">
        <v>1710</v>
      </c>
      <c r="N345" s="169">
        <v>169.29</v>
      </c>
    </row>
    <row r="346" spans="2:14" ht="15.75" customHeight="1">
      <c r="B346" s="155" t="s">
        <v>2586</v>
      </c>
      <c r="C346" s="156">
        <v>3128</v>
      </c>
      <c r="D346" s="157" t="s">
        <v>499</v>
      </c>
      <c r="E346" s="158"/>
      <c r="F346" s="111">
        <v>46362</v>
      </c>
      <c r="G346" s="105">
        <v>178</v>
      </c>
      <c r="H346" s="155" t="s">
        <v>46</v>
      </c>
      <c r="I346" s="105" t="s">
        <v>33</v>
      </c>
      <c r="J346" s="167">
        <v>0.98888888888888893</v>
      </c>
      <c r="K346" s="168">
        <v>40</v>
      </c>
      <c r="L346" s="168">
        <v>54000</v>
      </c>
      <c r="M346" s="168">
        <v>1800</v>
      </c>
      <c r="N346" s="169">
        <v>178.2</v>
      </c>
    </row>
    <row r="347" spans="2:14" ht="15.75" customHeight="1">
      <c r="B347" s="155" t="s">
        <v>2592</v>
      </c>
      <c r="C347" s="156">
        <v>3128</v>
      </c>
      <c r="D347" s="157" t="s">
        <v>499</v>
      </c>
      <c r="E347" s="158"/>
      <c r="F347" s="111">
        <v>46362</v>
      </c>
      <c r="G347" s="105">
        <v>178</v>
      </c>
      <c r="H347" s="155" t="s">
        <v>46</v>
      </c>
      <c r="I347" s="105" t="s">
        <v>33</v>
      </c>
      <c r="J347" s="167">
        <v>0.98888888888888893</v>
      </c>
      <c r="K347" s="168">
        <v>42</v>
      </c>
      <c r="L347" s="168">
        <v>56700</v>
      </c>
      <c r="M347" s="168">
        <v>1890</v>
      </c>
      <c r="N347" s="169">
        <v>187.11</v>
      </c>
    </row>
    <row r="348" spans="2:14" ht="15.75" customHeight="1">
      <c r="B348" s="155" t="s">
        <v>2593</v>
      </c>
      <c r="C348" s="156">
        <v>3128</v>
      </c>
      <c r="D348" s="157" t="s">
        <v>499</v>
      </c>
      <c r="E348" s="158"/>
      <c r="F348" s="111">
        <v>46362</v>
      </c>
      <c r="G348" s="105">
        <v>178</v>
      </c>
      <c r="H348" s="155" t="s">
        <v>46</v>
      </c>
      <c r="I348" s="105" t="s">
        <v>33</v>
      </c>
      <c r="J348" s="167">
        <v>0.98888888888888893</v>
      </c>
      <c r="K348" s="168">
        <v>42</v>
      </c>
      <c r="L348" s="168">
        <v>56700</v>
      </c>
      <c r="M348" s="168">
        <v>1890</v>
      </c>
      <c r="N348" s="169">
        <v>187.11</v>
      </c>
    </row>
    <row r="349" spans="2:14" ht="15.75" customHeight="1">
      <c r="B349" s="155" t="s">
        <v>2610</v>
      </c>
      <c r="C349" s="156">
        <v>3128</v>
      </c>
      <c r="D349" s="157" t="s">
        <v>499</v>
      </c>
      <c r="E349" s="158"/>
      <c r="F349" s="111">
        <v>46362</v>
      </c>
      <c r="G349" s="105">
        <v>178</v>
      </c>
      <c r="H349" s="155" t="s">
        <v>46</v>
      </c>
      <c r="I349" s="105" t="s">
        <v>33</v>
      </c>
      <c r="J349" s="167">
        <v>0.98888888888888893</v>
      </c>
      <c r="K349" s="168">
        <v>42</v>
      </c>
      <c r="L349" s="168">
        <v>56700</v>
      </c>
      <c r="M349" s="168">
        <v>1890</v>
      </c>
      <c r="N349" s="169">
        <v>187.11</v>
      </c>
    </row>
    <row r="350" spans="2:14" ht="15.75" customHeight="1">
      <c r="B350" s="155" t="s">
        <v>2611</v>
      </c>
      <c r="C350" s="156">
        <v>3128</v>
      </c>
      <c r="D350" s="157" t="s">
        <v>499</v>
      </c>
      <c r="E350" s="158"/>
      <c r="F350" s="111">
        <v>46362</v>
      </c>
      <c r="G350" s="105">
        <v>178</v>
      </c>
      <c r="H350" s="155" t="s">
        <v>46</v>
      </c>
      <c r="I350" s="105" t="s">
        <v>33</v>
      </c>
      <c r="J350" s="167">
        <v>0.98888888888888893</v>
      </c>
      <c r="K350" s="168">
        <v>42</v>
      </c>
      <c r="L350" s="168">
        <v>56700</v>
      </c>
      <c r="M350" s="168">
        <v>1890</v>
      </c>
      <c r="N350" s="169">
        <v>187.11</v>
      </c>
    </row>
    <row r="351" spans="2:14" ht="15.75" customHeight="1">
      <c r="B351" s="155" t="s">
        <v>2616</v>
      </c>
      <c r="C351" s="156">
        <v>3128</v>
      </c>
      <c r="D351" s="157" t="s">
        <v>499</v>
      </c>
      <c r="E351" s="158"/>
      <c r="F351" s="111">
        <v>46362</v>
      </c>
      <c r="G351" s="105">
        <v>178</v>
      </c>
      <c r="H351" s="155" t="s">
        <v>46</v>
      </c>
      <c r="I351" s="105" t="s">
        <v>33</v>
      </c>
      <c r="J351" s="167">
        <v>0.98888888888888893</v>
      </c>
      <c r="K351" s="168">
        <v>2</v>
      </c>
      <c r="L351" s="168">
        <v>2700</v>
      </c>
      <c r="M351" s="168">
        <v>90</v>
      </c>
      <c r="N351" s="169">
        <v>8.91</v>
      </c>
    </row>
    <row r="352" spans="2:14" ht="15.75" customHeight="1">
      <c r="B352" s="155" t="s">
        <v>2618</v>
      </c>
      <c r="C352" s="156">
        <v>3128</v>
      </c>
      <c r="D352" s="157" t="s">
        <v>499</v>
      </c>
      <c r="E352" s="158"/>
      <c r="F352" s="111">
        <v>46362</v>
      </c>
      <c r="G352" s="105">
        <v>178</v>
      </c>
      <c r="H352" s="155" t="s">
        <v>46</v>
      </c>
      <c r="I352" s="105" t="s">
        <v>33</v>
      </c>
      <c r="J352" s="167">
        <v>0.98888888888888893</v>
      </c>
      <c r="K352" s="168">
        <v>22</v>
      </c>
      <c r="L352" s="168">
        <v>29700</v>
      </c>
      <c r="M352" s="168">
        <v>990</v>
      </c>
      <c r="N352" s="169">
        <v>98.01</v>
      </c>
    </row>
    <row r="353" spans="2:14" ht="15.75" customHeight="1">
      <c r="B353" s="155" t="s">
        <v>2619</v>
      </c>
      <c r="C353" s="156">
        <v>3128</v>
      </c>
      <c r="D353" s="157" t="s">
        <v>499</v>
      </c>
      <c r="E353" s="158"/>
      <c r="F353" s="111">
        <v>46362</v>
      </c>
      <c r="G353" s="105">
        <v>178</v>
      </c>
      <c r="H353" s="155" t="s">
        <v>46</v>
      </c>
      <c r="I353" s="105" t="s">
        <v>33</v>
      </c>
      <c r="J353" s="167">
        <v>0.98888888888888893</v>
      </c>
      <c r="K353" s="168">
        <v>22</v>
      </c>
      <c r="L353" s="168">
        <v>29700</v>
      </c>
      <c r="M353" s="168">
        <v>990</v>
      </c>
      <c r="N353" s="169">
        <v>98.01</v>
      </c>
    </row>
    <row r="354" spans="2:14" ht="15.75" customHeight="1">
      <c r="B354" s="155" t="s">
        <v>471</v>
      </c>
      <c r="C354" s="156">
        <v>2512</v>
      </c>
      <c r="D354" s="157" t="s">
        <v>436</v>
      </c>
      <c r="E354" s="158"/>
      <c r="F354" s="111">
        <v>46363</v>
      </c>
      <c r="G354" s="105">
        <v>179</v>
      </c>
      <c r="H354" s="155" t="s">
        <v>46</v>
      </c>
      <c r="I354" s="105" t="s">
        <v>33</v>
      </c>
      <c r="J354" s="167">
        <v>0.99444444444444446</v>
      </c>
      <c r="K354" s="168">
        <v>92</v>
      </c>
      <c r="L354" s="168">
        <v>124200</v>
      </c>
      <c r="M354" s="168">
        <v>4140</v>
      </c>
      <c r="N354" s="169">
        <v>409.86</v>
      </c>
    </row>
    <row r="355" spans="2:14" ht="15.75" customHeight="1">
      <c r="B355" s="155" t="s">
        <v>230</v>
      </c>
      <c r="C355" s="156">
        <v>3787</v>
      </c>
      <c r="D355" s="157" t="s">
        <v>583</v>
      </c>
      <c r="E355" s="158"/>
      <c r="F355" s="111">
        <v>46363</v>
      </c>
      <c r="G355" s="105">
        <v>179</v>
      </c>
      <c r="H355" s="155" t="s">
        <v>194</v>
      </c>
      <c r="I355" s="105" t="s">
        <v>33</v>
      </c>
      <c r="J355" s="167">
        <v>0.99444444444444446</v>
      </c>
      <c r="K355" s="168">
        <v>88</v>
      </c>
      <c r="L355" s="168">
        <v>137280</v>
      </c>
      <c r="M355" s="168">
        <v>22880</v>
      </c>
      <c r="N355" s="169">
        <v>453.024</v>
      </c>
    </row>
    <row r="356" spans="2:14" ht="15.75" customHeight="1">
      <c r="B356" s="155" t="s">
        <v>241</v>
      </c>
      <c r="C356" s="156">
        <v>3751</v>
      </c>
      <c r="D356" s="157" t="s">
        <v>574</v>
      </c>
      <c r="E356" s="158"/>
      <c r="F356" s="111">
        <v>46363</v>
      </c>
      <c r="G356" s="105">
        <v>179</v>
      </c>
      <c r="H356" s="155" t="s">
        <v>46</v>
      </c>
      <c r="I356" s="105" t="s">
        <v>33</v>
      </c>
      <c r="J356" s="167">
        <v>0.99444444444444446</v>
      </c>
      <c r="K356" s="168">
        <v>104</v>
      </c>
      <c r="L356" s="168">
        <v>140400</v>
      </c>
      <c r="M356" s="168">
        <v>4680</v>
      </c>
      <c r="N356" s="169">
        <v>463.32</v>
      </c>
    </row>
    <row r="357" spans="2:14" ht="15.75" customHeight="1">
      <c r="B357" s="155" t="s">
        <v>289</v>
      </c>
      <c r="C357" s="156">
        <v>3751</v>
      </c>
      <c r="D357" s="157" t="s">
        <v>574</v>
      </c>
      <c r="E357" s="158"/>
      <c r="F357" s="111">
        <v>46363</v>
      </c>
      <c r="G357" s="105">
        <v>179</v>
      </c>
      <c r="H357" s="155" t="s">
        <v>46</v>
      </c>
      <c r="I357" s="105" t="s">
        <v>33</v>
      </c>
      <c r="J357" s="167">
        <v>0.99444444444444446</v>
      </c>
      <c r="K357" s="168">
        <v>26</v>
      </c>
      <c r="L357" s="168">
        <v>35100</v>
      </c>
      <c r="M357" s="168">
        <v>1170</v>
      </c>
      <c r="N357" s="169">
        <v>115.83</v>
      </c>
    </row>
    <row r="358" spans="2:14" ht="15.75" customHeight="1">
      <c r="B358" s="155" t="s">
        <v>475</v>
      </c>
      <c r="C358" s="156">
        <v>9798</v>
      </c>
      <c r="D358" s="157" t="s">
        <v>725</v>
      </c>
      <c r="E358" s="158"/>
      <c r="F358" s="111">
        <v>46363</v>
      </c>
      <c r="G358" s="105">
        <v>179</v>
      </c>
      <c r="H358" s="155" t="s">
        <v>194</v>
      </c>
      <c r="I358" s="105" t="s">
        <v>33</v>
      </c>
      <c r="J358" s="167">
        <v>0.99444444444444446</v>
      </c>
      <c r="K358" s="168">
        <v>112</v>
      </c>
      <c r="L358" s="168">
        <v>151200</v>
      </c>
      <c r="M358" s="168">
        <v>5040</v>
      </c>
      <c r="N358" s="169">
        <v>498.96</v>
      </c>
    </row>
    <row r="359" spans="2:14" ht="15.75" customHeight="1">
      <c r="B359" s="155" t="s">
        <v>478</v>
      </c>
      <c r="C359" s="156">
        <v>9798</v>
      </c>
      <c r="D359" s="157" t="s">
        <v>725</v>
      </c>
      <c r="E359" s="158"/>
      <c r="F359" s="111">
        <v>46363</v>
      </c>
      <c r="G359" s="105">
        <v>179</v>
      </c>
      <c r="H359" s="155" t="s">
        <v>194</v>
      </c>
      <c r="I359" s="105" t="s">
        <v>33</v>
      </c>
      <c r="J359" s="167">
        <v>0.99444444444444446</v>
      </c>
      <c r="K359" s="168">
        <v>112</v>
      </c>
      <c r="L359" s="168">
        <v>151200</v>
      </c>
      <c r="M359" s="168">
        <v>5040</v>
      </c>
      <c r="N359" s="169">
        <v>498.96</v>
      </c>
    </row>
    <row r="360" spans="2:14" ht="15.75" customHeight="1">
      <c r="B360" s="155" t="s">
        <v>407</v>
      </c>
      <c r="C360" s="156">
        <v>9798</v>
      </c>
      <c r="D360" s="157" t="s">
        <v>725</v>
      </c>
      <c r="E360" s="158"/>
      <c r="F360" s="111">
        <v>46363</v>
      </c>
      <c r="G360" s="105">
        <v>179</v>
      </c>
      <c r="H360" s="155" t="s">
        <v>194</v>
      </c>
      <c r="I360" s="105" t="s">
        <v>33</v>
      </c>
      <c r="J360" s="167">
        <v>0.99444444444444446</v>
      </c>
      <c r="K360" s="168">
        <v>112</v>
      </c>
      <c r="L360" s="168">
        <v>151200</v>
      </c>
      <c r="M360" s="168">
        <v>5040</v>
      </c>
      <c r="N360" s="169">
        <v>498.96</v>
      </c>
    </row>
    <row r="361" spans="2:14" ht="15.75" customHeight="1">
      <c r="B361" s="155" t="s">
        <v>508</v>
      </c>
      <c r="C361" s="156">
        <v>9798</v>
      </c>
      <c r="D361" s="157" t="s">
        <v>725</v>
      </c>
      <c r="E361" s="158"/>
      <c r="F361" s="111">
        <v>46363</v>
      </c>
      <c r="G361" s="105">
        <v>179</v>
      </c>
      <c r="H361" s="155" t="s">
        <v>194</v>
      </c>
      <c r="I361" s="105" t="s">
        <v>33</v>
      </c>
      <c r="J361" s="167">
        <v>0.99444444444444446</v>
      </c>
      <c r="K361" s="168">
        <v>112</v>
      </c>
      <c r="L361" s="168">
        <v>151200</v>
      </c>
      <c r="M361" s="168">
        <v>5040</v>
      </c>
      <c r="N361" s="169">
        <v>498.96</v>
      </c>
    </row>
    <row r="362" spans="2:14" ht="15.75" customHeight="1">
      <c r="B362" s="155" t="s">
        <v>400</v>
      </c>
      <c r="C362" s="156">
        <v>22613</v>
      </c>
      <c r="D362" s="157" t="s">
        <v>404</v>
      </c>
      <c r="E362" s="158"/>
      <c r="F362" s="111">
        <v>46363</v>
      </c>
      <c r="G362" s="105">
        <v>179</v>
      </c>
      <c r="H362" s="155" t="s">
        <v>46</v>
      </c>
      <c r="I362" s="105" t="s">
        <v>33</v>
      </c>
      <c r="J362" s="167">
        <v>0.99444444444444446</v>
      </c>
      <c r="K362" s="168">
        <v>112</v>
      </c>
      <c r="L362" s="168">
        <v>151200</v>
      </c>
      <c r="M362" s="168">
        <v>5040</v>
      </c>
      <c r="N362" s="169">
        <v>498.96</v>
      </c>
    </row>
    <row r="363" spans="2:14" ht="15.75" customHeight="1">
      <c r="B363" s="155" t="s">
        <v>732</v>
      </c>
      <c r="C363" s="156">
        <v>3128</v>
      </c>
      <c r="D363" s="157" t="s">
        <v>499</v>
      </c>
      <c r="E363" s="158"/>
      <c r="F363" s="111">
        <v>46363</v>
      </c>
      <c r="G363" s="105">
        <v>179</v>
      </c>
      <c r="H363" s="155" t="s">
        <v>46</v>
      </c>
      <c r="I363" s="105" t="s">
        <v>33</v>
      </c>
      <c r="J363" s="167">
        <v>0.99444444444444446</v>
      </c>
      <c r="K363" s="168">
        <v>108</v>
      </c>
      <c r="L363" s="168">
        <v>145800</v>
      </c>
      <c r="M363" s="168">
        <v>4860</v>
      </c>
      <c r="N363" s="169">
        <v>481.14</v>
      </c>
    </row>
    <row r="364" spans="2:14" ht="15.75" customHeight="1">
      <c r="B364" s="155" t="s">
        <v>298</v>
      </c>
      <c r="C364" s="156">
        <v>2512</v>
      </c>
      <c r="D364" s="157" t="s">
        <v>436</v>
      </c>
      <c r="E364" s="158"/>
      <c r="F364" s="111">
        <v>46363</v>
      </c>
      <c r="G364" s="105">
        <v>179</v>
      </c>
      <c r="H364" s="155" t="s">
        <v>46</v>
      </c>
      <c r="I364" s="105" t="s">
        <v>33</v>
      </c>
      <c r="J364" s="167">
        <v>0.99444444444444446</v>
      </c>
      <c r="K364" s="168">
        <v>96</v>
      </c>
      <c r="L364" s="168">
        <v>129600</v>
      </c>
      <c r="M364" s="168">
        <v>4320</v>
      </c>
      <c r="N364" s="169">
        <v>427.68</v>
      </c>
    </row>
    <row r="365" spans="2:14" ht="15.75" customHeight="1">
      <c r="B365" s="155" t="s">
        <v>738</v>
      </c>
      <c r="C365" s="156">
        <v>2512</v>
      </c>
      <c r="D365" s="157" t="s">
        <v>436</v>
      </c>
      <c r="E365" s="158"/>
      <c r="F365" s="111">
        <v>46363</v>
      </c>
      <c r="G365" s="105">
        <v>179</v>
      </c>
      <c r="H365" s="155" t="s">
        <v>46</v>
      </c>
      <c r="I365" s="105" t="s">
        <v>33</v>
      </c>
      <c r="J365" s="167">
        <v>0.99444444444444446</v>
      </c>
      <c r="K365" s="168">
        <v>96</v>
      </c>
      <c r="L365" s="168">
        <v>129600</v>
      </c>
      <c r="M365" s="168">
        <v>4320</v>
      </c>
      <c r="N365" s="169">
        <v>427.68</v>
      </c>
    </row>
    <row r="366" spans="2:14" ht="15.75" customHeight="1">
      <c r="B366" s="155" t="s">
        <v>741</v>
      </c>
      <c r="C366" s="156">
        <v>22613</v>
      </c>
      <c r="D366" s="157" t="s">
        <v>404</v>
      </c>
      <c r="E366" s="158"/>
      <c r="F366" s="111">
        <v>46363</v>
      </c>
      <c r="G366" s="105">
        <v>179</v>
      </c>
      <c r="H366" s="155" t="s">
        <v>46</v>
      </c>
      <c r="I366" s="105" t="s">
        <v>33</v>
      </c>
      <c r="J366" s="167">
        <v>0.99444444444444446</v>
      </c>
      <c r="K366" s="168">
        <v>96</v>
      </c>
      <c r="L366" s="168">
        <v>129600</v>
      </c>
      <c r="M366" s="168">
        <v>4320</v>
      </c>
      <c r="N366" s="169">
        <v>427.68</v>
      </c>
    </row>
    <row r="367" spans="2:14" ht="15.75" customHeight="1">
      <c r="B367" s="155" t="s">
        <v>537</v>
      </c>
      <c r="C367" s="156">
        <v>22613</v>
      </c>
      <c r="D367" s="157" t="s">
        <v>404</v>
      </c>
      <c r="E367" s="158"/>
      <c r="F367" s="111">
        <v>46363</v>
      </c>
      <c r="G367" s="105">
        <v>179</v>
      </c>
      <c r="H367" s="155" t="s">
        <v>46</v>
      </c>
      <c r="I367" s="105" t="s">
        <v>33</v>
      </c>
      <c r="J367" s="167">
        <v>0.99444444444444446</v>
      </c>
      <c r="K367" s="168">
        <v>96</v>
      </c>
      <c r="L367" s="168">
        <v>129600</v>
      </c>
      <c r="M367" s="168">
        <v>4320</v>
      </c>
      <c r="N367" s="169">
        <v>427.68</v>
      </c>
    </row>
    <row r="368" spans="2:14" ht="15.75" customHeight="1">
      <c r="B368" s="155" t="s">
        <v>512</v>
      </c>
      <c r="C368" s="156">
        <v>22613</v>
      </c>
      <c r="D368" s="157" t="s">
        <v>404</v>
      </c>
      <c r="E368" s="158"/>
      <c r="F368" s="111">
        <v>46363</v>
      </c>
      <c r="G368" s="105">
        <v>179</v>
      </c>
      <c r="H368" s="155" t="s">
        <v>46</v>
      </c>
      <c r="I368" s="105" t="s">
        <v>33</v>
      </c>
      <c r="J368" s="167">
        <v>0.99444444444444446</v>
      </c>
      <c r="K368" s="168">
        <v>96</v>
      </c>
      <c r="L368" s="168">
        <v>129600</v>
      </c>
      <c r="M368" s="168">
        <v>4320</v>
      </c>
      <c r="N368" s="169">
        <v>427.68</v>
      </c>
    </row>
    <row r="369" spans="2:14" ht="15.75" customHeight="1">
      <c r="B369" s="155" t="s">
        <v>745</v>
      </c>
      <c r="C369" s="156">
        <v>3128</v>
      </c>
      <c r="D369" s="157" t="s">
        <v>499</v>
      </c>
      <c r="E369" s="158"/>
      <c r="F369" s="111">
        <v>46363</v>
      </c>
      <c r="G369" s="105">
        <v>179</v>
      </c>
      <c r="H369" s="155" t="s">
        <v>46</v>
      </c>
      <c r="I369" s="105" t="s">
        <v>33</v>
      </c>
      <c r="J369" s="167">
        <v>0.99444444444444446</v>
      </c>
      <c r="K369" s="168">
        <v>84</v>
      </c>
      <c r="L369" s="168">
        <v>113400</v>
      </c>
      <c r="M369" s="168">
        <v>3780</v>
      </c>
      <c r="N369" s="169">
        <v>374.22</v>
      </c>
    </row>
    <row r="370" spans="2:14" ht="15.75" customHeight="1">
      <c r="B370" s="155" t="s">
        <v>746</v>
      </c>
      <c r="C370" s="156">
        <v>3128</v>
      </c>
      <c r="D370" s="157" t="s">
        <v>499</v>
      </c>
      <c r="E370" s="158"/>
      <c r="F370" s="111">
        <v>46363</v>
      </c>
      <c r="G370" s="105">
        <v>179</v>
      </c>
      <c r="H370" s="155" t="s">
        <v>46</v>
      </c>
      <c r="I370" s="105" t="s">
        <v>33</v>
      </c>
      <c r="J370" s="167">
        <v>0.99444444444444446</v>
      </c>
      <c r="K370" s="168">
        <v>84</v>
      </c>
      <c r="L370" s="168">
        <v>113400</v>
      </c>
      <c r="M370" s="168">
        <v>3780</v>
      </c>
      <c r="N370" s="169">
        <v>374.22</v>
      </c>
    </row>
    <row r="371" spans="2:14" ht="15.75" customHeight="1">
      <c r="B371" s="155" t="s">
        <v>747</v>
      </c>
      <c r="C371" s="156">
        <v>3128</v>
      </c>
      <c r="D371" s="157" t="s">
        <v>499</v>
      </c>
      <c r="E371" s="158"/>
      <c r="F371" s="111">
        <v>46363</v>
      </c>
      <c r="G371" s="105">
        <v>179</v>
      </c>
      <c r="H371" s="155" t="s">
        <v>46</v>
      </c>
      <c r="I371" s="105" t="s">
        <v>33</v>
      </c>
      <c r="J371" s="167">
        <v>0.99444444444444446</v>
      </c>
      <c r="K371" s="168">
        <v>84</v>
      </c>
      <c r="L371" s="168">
        <v>113400</v>
      </c>
      <c r="M371" s="168">
        <v>3780</v>
      </c>
      <c r="N371" s="169">
        <v>374.22</v>
      </c>
    </row>
    <row r="372" spans="2:14" ht="15.75" customHeight="1">
      <c r="B372" s="155" t="s">
        <v>748</v>
      </c>
      <c r="C372" s="156">
        <v>3128</v>
      </c>
      <c r="D372" s="157" t="s">
        <v>499</v>
      </c>
      <c r="E372" s="158"/>
      <c r="F372" s="111">
        <v>46363</v>
      </c>
      <c r="G372" s="105">
        <v>179</v>
      </c>
      <c r="H372" s="155" t="s">
        <v>46</v>
      </c>
      <c r="I372" s="105" t="s">
        <v>33</v>
      </c>
      <c r="J372" s="167">
        <v>0.99444444444444446</v>
      </c>
      <c r="K372" s="168">
        <v>84</v>
      </c>
      <c r="L372" s="168">
        <v>113400</v>
      </c>
      <c r="M372" s="168">
        <v>3780</v>
      </c>
      <c r="N372" s="169">
        <v>374.22</v>
      </c>
    </row>
    <row r="373" spans="2:14" ht="15.75" customHeight="1">
      <c r="B373" s="155" t="s">
        <v>540</v>
      </c>
      <c r="C373" s="156">
        <v>3128</v>
      </c>
      <c r="D373" s="157" t="s">
        <v>499</v>
      </c>
      <c r="E373" s="158"/>
      <c r="F373" s="111">
        <v>46363</v>
      </c>
      <c r="G373" s="105">
        <v>179</v>
      </c>
      <c r="H373" s="155" t="s">
        <v>46</v>
      </c>
      <c r="I373" s="105" t="s">
        <v>33</v>
      </c>
      <c r="J373" s="167">
        <v>0.99444444444444446</v>
      </c>
      <c r="K373" s="168">
        <v>100</v>
      </c>
      <c r="L373" s="168">
        <v>135000</v>
      </c>
      <c r="M373" s="168">
        <v>4500</v>
      </c>
      <c r="N373" s="169">
        <v>445.5</v>
      </c>
    </row>
    <row r="374" spans="2:14" ht="15.75" customHeight="1">
      <c r="B374" s="155" t="s">
        <v>516</v>
      </c>
      <c r="C374" s="156">
        <v>3128</v>
      </c>
      <c r="D374" s="157" t="s">
        <v>499</v>
      </c>
      <c r="E374" s="158"/>
      <c r="F374" s="111">
        <v>46363</v>
      </c>
      <c r="G374" s="105">
        <v>179</v>
      </c>
      <c r="H374" s="155" t="s">
        <v>46</v>
      </c>
      <c r="I374" s="105" t="s">
        <v>33</v>
      </c>
      <c r="J374" s="167">
        <v>0.99444444444444446</v>
      </c>
      <c r="K374" s="168">
        <v>100</v>
      </c>
      <c r="L374" s="168">
        <v>135000</v>
      </c>
      <c r="M374" s="168">
        <v>4500</v>
      </c>
      <c r="N374" s="169">
        <v>445.5</v>
      </c>
    </row>
    <row r="375" spans="2:14" ht="15.75" customHeight="1">
      <c r="B375" s="155" t="s">
        <v>517</v>
      </c>
      <c r="C375" s="156">
        <v>3128</v>
      </c>
      <c r="D375" s="157" t="s">
        <v>499</v>
      </c>
      <c r="E375" s="158"/>
      <c r="F375" s="111">
        <v>46363</v>
      </c>
      <c r="G375" s="105">
        <v>179</v>
      </c>
      <c r="H375" s="155" t="s">
        <v>46</v>
      </c>
      <c r="I375" s="105" t="s">
        <v>33</v>
      </c>
      <c r="J375" s="167">
        <v>0.99444444444444446</v>
      </c>
      <c r="K375" s="168">
        <v>100</v>
      </c>
      <c r="L375" s="168">
        <v>135000</v>
      </c>
      <c r="M375" s="168">
        <v>4500</v>
      </c>
      <c r="N375" s="169">
        <v>445.5</v>
      </c>
    </row>
    <row r="376" spans="2:14" ht="15.75" customHeight="1">
      <c r="B376" s="155" t="s">
        <v>519</v>
      </c>
      <c r="C376" s="156">
        <v>3128</v>
      </c>
      <c r="D376" s="157" t="s">
        <v>499</v>
      </c>
      <c r="E376" s="158"/>
      <c r="F376" s="111">
        <v>46363</v>
      </c>
      <c r="G376" s="105">
        <v>179</v>
      </c>
      <c r="H376" s="155" t="s">
        <v>46</v>
      </c>
      <c r="I376" s="105" t="s">
        <v>33</v>
      </c>
      <c r="J376" s="167">
        <v>0.99444444444444446</v>
      </c>
      <c r="K376" s="168">
        <v>96</v>
      </c>
      <c r="L376" s="168">
        <v>129600</v>
      </c>
      <c r="M376" s="168">
        <v>4320</v>
      </c>
      <c r="N376" s="169">
        <v>427.68</v>
      </c>
    </row>
    <row r="377" spans="2:14" ht="15.75" customHeight="1">
      <c r="B377" s="155" t="s">
        <v>520</v>
      </c>
      <c r="C377" s="156">
        <v>3128</v>
      </c>
      <c r="D377" s="157" t="s">
        <v>499</v>
      </c>
      <c r="E377" s="158"/>
      <c r="F377" s="111">
        <v>46363</v>
      </c>
      <c r="G377" s="105">
        <v>179</v>
      </c>
      <c r="H377" s="155" t="s">
        <v>46</v>
      </c>
      <c r="I377" s="105" t="s">
        <v>33</v>
      </c>
      <c r="J377" s="167">
        <v>0.99444444444444446</v>
      </c>
      <c r="K377" s="168">
        <v>100</v>
      </c>
      <c r="L377" s="168">
        <v>135000</v>
      </c>
      <c r="M377" s="168">
        <v>4500</v>
      </c>
      <c r="N377" s="169">
        <v>445.5</v>
      </c>
    </row>
    <row r="378" spans="2:14" ht="15.75" customHeight="1">
      <c r="B378" s="155" t="s">
        <v>521</v>
      </c>
      <c r="C378" s="156">
        <v>3128</v>
      </c>
      <c r="D378" s="157" t="s">
        <v>499</v>
      </c>
      <c r="E378" s="158"/>
      <c r="F378" s="111">
        <v>46363</v>
      </c>
      <c r="G378" s="105">
        <v>179</v>
      </c>
      <c r="H378" s="155" t="s">
        <v>46</v>
      </c>
      <c r="I378" s="105" t="s">
        <v>33</v>
      </c>
      <c r="J378" s="167">
        <v>0.99444444444444446</v>
      </c>
      <c r="K378" s="168">
        <v>100</v>
      </c>
      <c r="L378" s="168">
        <v>135000</v>
      </c>
      <c r="M378" s="168">
        <v>4500</v>
      </c>
      <c r="N378" s="169">
        <v>445.5</v>
      </c>
    </row>
    <row r="379" spans="2:14" ht="15.75" customHeight="1">
      <c r="B379" s="155" t="s">
        <v>482</v>
      </c>
      <c r="C379" s="156">
        <v>3128</v>
      </c>
      <c r="D379" s="157" t="s">
        <v>499</v>
      </c>
      <c r="E379" s="158"/>
      <c r="F379" s="111">
        <v>46363</v>
      </c>
      <c r="G379" s="105">
        <v>179</v>
      </c>
      <c r="H379" s="155" t="s">
        <v>46</v>
      </c>
      <c r="I379" s="105" t="s">
        <v>33</v>
      </c>
      <c r="J379" s="167">
        <v>0.99444444444444446</v>
      </c>
      <c r="K379" s="168">
        <v>100</v>
      </c>
      <c r="L379" s="168">
        <v>135000</v>
      </c>
      <c r="M379" s="168">
        <v>4500</v>
      </c>
      <c r="N379" s="169">
        <v>445.5</v>
      </c>
    </row>
    <row r="380" spans="2:14" ht="15.75" customHeight="1">
      <c r="B380" s="155" t="s">
        <v>522</v>
      </c>
      <c r="C380" s="156">
        <v>3128</v>
      </c>
      <c r="D380" s="157" t="s">
        <v>499</v>
      </c>
      <c r="E380" s="158"/>
      <c r="F380" s="111">
        <v>46363</v>
      </c>
      <c r="G380" s="105">
        <v>179</v>
      </c>
      <c r="H380" s="155" t="s">
        <v>46</v>
      </c>
      <c r="I380" s="105" t="s">
        <v>33</v>
      </c>
      <c r="J380" s="167">
        <v>0.99444444444444446</v>
      </c>
      <c r="K380" s="168">
        <v>100</v>
      </c>
      <c r="L380" s="168">
        <v>135000</v>
      </c>
      <c r="M380" s="168">
        <v>4500</v>
      </c>
      <c r="N380" s="169">
        <v>445.5</v>
      </c>
    </row>
    <row r="381" spans="2:14" ht="15.75" customHeight="1">
      <c r="B381" s="155" t="s">
        <v>523</v>
      </c>
      <c r="C381" s="156">
        <v>3128</v>
      </c>
      <c r="D381" s="157" t="s">
        <v>499</v>
      </c>
      <c r="E381" s="158"/>
      <c r="F381" s="111">
        <v>46363</v>
      </c>
      <c r="G381" s="105">
        <v>179</v>
      </c>
      <c r="H381" s="155" t="s">
        <v>46</v>
      </c>
      <c r="I381" s="105" t="s">
        <v>33</v>
      </c>
      <c r="J381" s="167">
        <v>0.99444444444444446</v>
      </c>
      <c r="K381" s="168">
        <v>100</v>
      </c>
      <c r="L381" s="168">
        <v>135000</v>
      </c>
      <c r="M381" s="168">
        <v>4500</v>
      </c>
      <c r="N381" s="169">
        <v>445.5</v>
      </c>
    </row>
    <row r="382" spans="2:14" ht="15.75" customHeight="1">
      <c r="B382" s="155" t="s">
        <v>306</v>
      </c>
      <c r="C382" s="156">
        <v>3128</v>
      </c>
      <c r="D382" s="157" t="s">
        <v>499</v>
      </c>
      <c r="E382" s="158"/>
      <c r="F382" s="111">
        <v>46363</v>
      </c>
      <c r="G382" s="105">
        <v>179</v>
      </c>
      <c r="H382" s="155" t="s">
        <v>46</v>
      </c>
      <c r="I382" s="105" t="s">
        <v>33</v>
      </c>
      <c r="J382" s="167">
        <v>0.99444444444444446</v>
      </c>
      <c r="K382" s="168">
        <v>100</v>
      </c>
      <c r="L382" s="168">
        <v>135000</v>
      </c>
      <c r="M382" s="168">
        <v>4500</v>
      </c>
      <c r="N382" s="169">
        <v>445.5</v>
      </c>
    </row>
    <row r="383" spans="2:14" ht="15.75" customHeight="1">
      <c r="B383" s="155" t="s">
        <v>307</v>
      </c>
      <c r="C383" s="156">
        <v>3128</v>
      </c>
      <c r="D383" s="157" t="s">
        <v>499</v>
      </c>
      <c r="E383" s="158"/>
      <c r="F383" s="111">
        <v>46363</v>
      </c>
      <c r="G383" s="105">
        <v>179</v>
      </c>
      <c r="H383" s="155" t="s">
        <v>46</v>
      </c>
      <c r="I383" s="105" t="s">
        <v>33</v>
      </c>
      <c r="J383" s="167">
        <v>0.99444444444444446</v>
      </c>
      <c r="K383" s="168">
        <v>100</v>
      </c>
      <c r="L383" s="168">
        <v>135000</v>
      </c>
      <c r="M383" s="168">
        <v>4500</v>
      </c>
      <c r="N383" s="169">
        <v>445.5</v>
      </c>
    </row>
    <row r="384" spans="2:14" ht="15.75" customHeight="1">
      <c r="B384" s="155" t="s">
        <v>308</v>
      </c>
      <c r="C384" s="156">
        <v>3128</v>
      </c>
      <c r="D384" s="157" t="s">
        <v>499</v>
      </c>
      <c r="E384" s="158"/>
      <c r="F384" s="111">
        <v>46363</v>
      </c>
      <c r="G384" s="105">
        <v>179</v>
      </c>
      <c r="H384" s="155" t="s">
        <v>46</v>
      </c>
      <c r="I384" s="105" t="s">
        <v>33</v>
      </c>
      <c r="J384" s="167">
        <v>0.99444444444444446</v>
      </c>
      <c r="K384" s="168">
        <v>100</v>
      </c>
      <c r="L384" s="168">
        <v>135000</v>
      </c>
      <c r="M384" s="168">
        <v>4500</v>
      </c>
      <c r="N384" s="169">
        <v>445.5</v>
      </c>
    </row>
    <row r="385" spans="2:14" ht="15.75" customHeight="1">
      <c r="B385" s="155" t="s">
        <v>127</v>
      </c>
      <c r="C385" s="156">
        <v>22613</v>
      </c>
      <c r="D385" s="157" t="s">
        <v>404</v>
      </c>
      <c r="E385" s="158"/>
      <c r="F385" s="111">
        <v>46363</v>
      </c>
      <c r="G385" s="105">
        <v>179</v>
      </c>
      <c r="H385" s="155" t="s">
        <v>46</v>
      </c>
      <c r="I385" s="105" t="s">
        <v>33</v>
      </c>
      <c r="J385" s="167">
        <v>0.99444444444444446</v>
      </c>
      <c r="K385" s="168"/>
      <c r="L385" s="168">
        <v>3360</v>
      </c>
      <c r="M385" s="168">
        <v>112</v>
      </c>
      <c r="N385" s="169">
        <v>11.087999999999999</v>
      </c>
    </row>
    <row r="386" spans="2:14" ht="15.75" customHeight="1">
      <c r="B386" s="155" t="s">
        <v>735</v>
      </c>
      <c r="C386" s="156">
        <v>2512</v>
      </c>
      <c r="D386" s="157" t="s">
        <v>436</v>
      </c>
      <c r="E386" s="158"/>
      <c r="F386" s="111">
        <v>46363</v>
      </c>
      <c r="G386" s="105">
        <v>179</v>
      </c>
      <c r="H386" s="155" t="s">
        <v>46</v>
      </c>
      <c r="I386" s="105" t="s">
        <v>33</v>
      </c>
      <c r="J386" s="167">
        <v>0.99444444444444446</v>
      </c>
      <c r="K386" s="168">
        <v>108</v>
      </c>
      <c r="L386" s="168">
        <v>146610</v>
      </c>
      <c r="M386" s="168">
        <v>4887</v>
      </c>
      <c r="N386" s="169">
        <v>483.81299999999999</v>
      </c>
    </row>
    <row r="387" spans="2:14" ht="15.75" customHeight="1">
      <c r="B387" s="155" t="s">
        <v>299</v>
      </c>
      <c r="C387" s="156">
        <v>2512</v>
      </c>
      <c r="D387" s="157" t="s">
        <v>436</v>
      </c>
      <c r="E387" s="158"/>
      <c r="F387" s="111">
        <v>46363</v>
      </c>
      <c r="G387" s="105">
        <v>179</v>
      </c>
      <c r="H387" s="155" t="s">
        <v>46</v>
      </c>
      <c r="I387" s="105" t="s">
        <v>33</v>
      </c>
      <c r="J387" s="167">
        <v>0.99444444444444446</v>
      </c>
      <c r="K387" s="168">
        <v>96</v>
      </c>
      <c r="L387" s="168">
        <v>129600</v>
      </c>
      <c r="M387" s="168">
        <v>4320</v>
      </c>
      <c r="N387" s="169">
        <v>427.68</v>
      </c>
    </row>
    <row r="388" spans="2:14" ht="15.75" customHeight="1">
      <c r="B388" s="155" t="s">
        <v>76</v>
      </c>
      <c r="C388" s="156">
        <v>20867</v>
      </c>
      <c r="D388" s="157" t="s">
        <v>219</v>
      </c>
      <c r="E388" s="158"/>
      <c r="F388" s="111">
        <v>46361</v>
      </c>
      <c r="G388" s="105">
        <v>180</v>
      </c>
      <c r="H388" s="155" t="s">
        <v>46</v>
      </c>
      <c r="I388" s="105" t="s">
        <v>33</v>
      </c>
      <c r="J388" s="167">
        <v>1</v>
      </c>
      <c r="K388" s="168">
        <v>88</v>
      </c>
      <c r="L388" s="168">
        <v>118800</v>
      </c>
      <c r="M388" s="168">
        <v>3960</v>
      </c>
      <c r="N388" s="169">
        <v>392.04</v>
      </c>
    </row>
    <row r="389" spans="2:14" ht="15.75" customHeight="1">
      <c r="B389" s="155" t="s">
        <v>406</v>
      </c>
      <c r="C389" s="156">
        <v>22613</v>
      </c>
      <c r="D389" s="157" t="s">
        <v>404</v>
      </c>
      <c r="E389" s="158"/>
      <c r="F389" s="111">
        <v>46364</v>
      </c>
      <c r="G389" s="105">
        <v>180</v>
      </c>
      <c r="H389" s="155" t="s">
        <v>46</v>
      </c>
      <c r="I389" s="105" t="s">
        <v>33</v>
      </c>
      <c r="J389" s="167">
        <v>1</v>
      </c>
      <c r="K389" s="168">
        <v>112</v>
      </c>
      <c r="L389" s="168">
        <v>151200</v>
      </c>
      <c r="M389" s="168">
        <v>5040</v>
      </c>
      <c r="N389" s="169">
        <v>498.96</v>
      </c>
    </row>
    <row r="390" spans="2:14" ht="15.75" customHeight="1">
      <c r="B390" s="155" t="s">
        <v>739</v>
      </c>
      <c r="C390" s="156">
        <v>22613</v>
      </c>
      <c r="D390" s="157" t="s">
        <v>404</v>
      </c>
      <c r="E390" s="158"/>
      <c r="F390" s="111">
        <v>46364</v>
      </c>
      <c r="G390" s="105">
        <v>180</v>
      </c>
      <c r="H390" s="155" t="s">
        <v>46</v>
      </c>
      <c r="I390" s="105" t="s">
        <v>33</v>
      </c>
      <c r="J390" s="167">
        <v>1</v>
      </c>
      <c r="K390" s="168">
        <v>96</v>
      </c>
      <c r="L390" s="168">
        <v>129600</v>
      </c>
      <c r="M390" s="168">
        <v>4320</v>
      </c>
      <c r="N390" s="169">
        <v>427.68</v>
      </c>
    </row>
    <row r="391" spans="2:14" ht="15.75" customHeight="1">
      <c r="B391" s="155" t="s">
        <v>503</v>
      </c>
      <c r="C391" s="156">
        <v>3128</v>
      </c>
      <c r="D391" s="157" t="s">
        <v>499</v>
      </c>
      <c r="E391" s="158"/>
      <c r="F391" s="111">
        <v>46364</v>
      </c>
      <c r="G391" s="105">
        <v>180</v>
      </c>
      <c r="H391" s="155" t="s">
        <v>46</v>
      </c>
      <c r="I391" s="105" t="s">
        <v>33</v>
      </c>
      <c r="J391" s="167">
        <v>1</v>
      </c>
      <c r="K391" s="168">
        <v>96</v>
      </c>
      <c r="L391" s="168">
        <v>129600</v>
      </c>
      <c r="M391" s="168">
        <v>4320</v>
      </c>
      <c r="N391" s="169">
        <v>427.68</v>
      </c>
    </row>
    <row r="392" spans="2:14" ht="15.75" customHeight="1">
      <c r="B392" s="155" t="s">
        <v>513</v>
      </c>
      <c r="C392" s="156">
        <v>3128</v>
      </c>
      <c r="D392" s="157" t="s">
        <v>499</v>
      </c>
      <c r="E392" s="158"/>
      <c r="F392" s="111">
        <v>46364</v>
      </c>
      <c r="G392" s="105">
        <v>180</v>
      </c>
      <c r="H392" s="155" t="s">
        <v>46</v>
      </c>
      <c r="I392" s="105" t="s">
        <v>33</v>
      </c>
      <c r="J392" s="167">
        <v>1</v>
      </c>
      <c r="K392" s="168">
        <v>96</v>
      </c>
      <c r="L392" s="168">
        <v>129600</v>
      </c>
      <c r="M392" s="168">
        <v>4320</v>
      </c>
      <c r="N392" s="169">
        <v>427.68</v>
      </c>
    </row>
    <row r="393" spans="2:14" ht="15.75" customHeight="1">
      <c r="B393" s="155" t="s">
        <v>309</v>
      </c>
      <c r="C393" s="156">
        <v>3128</v>
      </c>
      <c r="D393" s="157" t="s">
        <v>499</v>
      </c>
      <c r="E393" s="158"/>
      <c r="F393" s="111">
        <v>46364</v>
      </c>
      <c r="G393" s="105">
        <v>180</v>
      </c>
      <c r="H393" s="155" t="s">
        <v>46</v>
      </c>
      <c r="I393" s="105" t="s">
        <v>33</v>
      </c>
      <c r="J393" s="167">
        <v>1</v>
      </c>
      <c r="K393" s="168">
        <v>100</v>
      </c>
      <c r="L393" s="168">
        <v>135000</v>
      </c>
      <c r="M393" s="168">
        <v>4500</v>
      </c>
      <c r="N393" s="169">
        <v>445.5</v>
      </c>
    </row>
    <row r="394" spans="2:14" ht="15.75" customHeight="1">
      <c r="B394" s="155" t="s">
        <v>742</v>
      </c>
      <c r="C394" s="156">
        <v>22613</v>
      </c>
      <c r="D394" s="157" t="s">
        <v>404</v>
      </c>
      <c r="E394" s="158"/>
      <c r="F394" s="111">
        <v>46364</v>
      </c>
      <c r="G394" s="105">
        <v>180</v>
      </c>
      <c r="H394" s="155" t="s">
        <v>46</v>
      </c>
      <c r="I394" s="105" t="s">
        <v>33</v>
      </c>
      <c r="J394" s="167">
        <v>1</v>
      </c>
      <c r="K394" s="168">
        <v>96</v>
      </c>
      <c r="L394" s="168">
        <v>129600</v>
      </c>
      <c r="M394" s="168">
        <v>4320</v>
      </c>
      <c r="N394" s="169">
        <v>427.68</v>
      </c>
    </row>
    <row r="395" spans="2:14" ht="15.75" customHeight="1">
      <c r="B395" s="155" t="s">
        <v>75</v>
      </c>
      <c r="C395" s="156">
        <v>3787</v>
      </c>
      <c r="D395" s="157" t="s">
        <v>583</v>
      </c>
      <c r="E395" s="158"/>
      <c r="F395" s="111">
        <v>46364</v>
      </c>
      <c r="G395" s="105">
        <v>180</v>
      </c>
      <c r="H395" s="155" t="s">
        <v>194</v>
      </c>
      <c r="I395" s="105" t="s">
        <v>33</v>
      </c>
      <c r="J395" s="167">
        <v>1</v>
      </c>
      <c r="K395" s="168">
        <v>88</v>
      </c>
      <c r="L395" s="168">
        <v>137280</v>
      </c>
      <c r="M395" s="168">
        <v>22880</v>
      </c>
      <c r="N395" s="169">
        <v>453.024</v>
      </c>
    </row>
    <row r="396" spans="2:14" ht="15.75" customHeight="1">
      <c r="B396" s="155" t="s">
        <v>2840</v>
      </c>
      <c r="C396" s="156">
        <v>22613</v>
      </c>
      <c r="D396" s="157" t="s">
        <v>404</v>
      </c>
      <c r="E396" s="158"/>
      <c r="F396" s="111">
        <v>46364</v>
      </c>
      <c r="G396" s="105">
        <v>180</v>
      </c>
      <c r="H396" s="155" t="s">
        <v>46</v>
      </c>
      <c r="I396" s="105" t="s">
        <v>33</v>
      </c>
      <c r="J396" s="167">
        <v>1</v>
      </c>
      <c r="K396" s="168">
        <v>96</v>
      </c>
      <c r="L396" s="168">
        <v>129600</v>
      </c>
      <c r="M396" s="168">
        <v>4320</v>
      </c>
      <c r="N396" s="169">
        <v>427.68</v>
      </c>
    </row>
    <row r="397" spans="2:14" ht="15.75" customHeight="1">
      <c r="B397" s="155" t="s">
        <v>61</v>
      </c>
      <c r="C397" s="156">
        <v>22006</v>
      </c>
      <c r="D397" s="157" t="s">
        <v>343</v>
      </c>
      <c r="E397" s="158"/>
      <c r="F397" s="111">
        <v>46390</v>
      </c>
      <c r="G397" s="105">
        <v>206</v>
      </c>
      <c r="H397" s="155" t="s">
        <v>42</v>
      </c>
      <c r="I397" s="105" t="s">
        <v>33</v>
      </c>
      <c r="J397" s="167">
        <v>0.76296296296296295</v>
      </c>
      <c r="K397" s="168">
        <v>8</v>
      </c>
      <c r="L397" s="168">
        <v>24000</v>
      </c>
      <c r="M397" s="168">
        <v>2000</v>
      </c>
      <c r="N397" s="169">
        <v>79.2</v>
      </c>
    </row>
    <row r="398" spans="2:14" ht="15.75" customHeight="1">
      <c r="B398" s="155" t="s">
        <v>61</v>
      </c>
      <c r="C398" s="156">
        <v>22006</v>
      </c>
      <c r="D398" s="157" t="s">
        <v>343</v>
      </c>
      <c r="E398" s="158"/>
      <c r="F398" s="111">
        <v>46391</v>
      </c>
      <c r="G398" s="105">
        <v>207</v>
      </c>
      <c r="H398" s="155" t="s">
        <v>42</v>
      </c>
      <c r="I398" s="105" t="s">
        <v>33</v>
      </c>
      <c r="J398" s="167">
        <v>0.76666666666666672</v>
      </c>
      <c r="K398" s="168">
        <v>4</v>
      </c>
      <c r="L398" s="168">
        <v>16056</v>
      </c>
      <c r="M398" s="168">
        <v>1338</v>
      </c>
      <c r="N398" s="169">
        <v>52.9848</v>
      </c>
    </row>
    <row r="399" spans="2:14" ht="15.75" customHeight="1">
      <c r="B399" s="155" t="s">
        <v>2483</v>
      </c>
      <c r="C399" s="156">
        <v>2641</v>
      </c>
      <c r="D399" s="157" t="s">
        <v>1768</v>
      </c>
      <c r="E399" s="158"/>
      <c r="F399" s="111">
        <v>46394</v>
      </c>
      <c r="G399" s="105">
        <v>210</v>
      </c>
      <c r="H399" s="155" t="s">
        <v>42</v>
      </c>
      <c r="I399" s="105" t="s">
        <v>33</v>
      </c>
      <c r="J399" s="167">
        <v>0.77777777777777779</v>
      </c>
      <c r="K399" s="168">
        <v>28</v>
      </c>
      <c r="L399" s="168">
        <v>80640</v>
      </c>
      <c r="M399" s="168">
        <v>13440</v>
      </c>
      <c r="N399" s="169">
        <v>266.11200000000002</v>
      </c>
    </row>
    <row r="400" spans="2:14" ht="15.75" customHeight="1">
      <c r="B400" s="155" t="s">
        <v>98</v>
      </c>
      <c r="C400" s="156">
        <v>5252</v>
      </c>
      <c r="D400" s="157" t="s">
        <v>616</v>
      </c>
      <c r="E400" s="158"/>
      <c r="F400" s="111">
        <v>46396</v>
      </c>
      <c r="G400" s="105">
        <v>212</v>
      </c>
      <c r="H400" s="155" t="s">
        <v>42</v>
      </c>
      <c r="I400" s="105" t="s">
        <v>33</v>
      </c>
      <c r="J400" s="167">
        <v>0.78518518518518521</v>
      </c>
      <c r="K400" s="168">
        <v>18</v>
      </c>
      <c r="L400" s="168">
        <v>51840</v>
      </c>
      <c r="M400" s="168">
        <v>8640</v>
      </c>
      <c r="N400" s="169">
        <v>171.072</v>
      </c>
    </row>
    <row r="401" spans="2:14" ht="15.75" customHeight="1">
      <c r="B401" s="155" t="s">
        <v>2657</v>
      </c>
      <c r="C401" s="156">
        <v>9909</v>
      </c>
      <c r="D401" s="157" t="s">
        <v>989</v>
      </c>
      <c r="E401" s="158"/>
      <c r="F401" s="111">
        <v>46397</v>
      </c>
      <c r="G401" s="105">
        <v>213</v>
      </c>
      <c r="H401" s="155" t="s">
        <v>42</v>
      </c>
      <c r="I401" s="105" t="s">
        <v>33</v>
      </c>
      <c r="J401" s="167">
        <v>0.78888888888888886</v>
      </c>
      <c r="K401" s="168">
        <v>44</v>
      </c>
      <c r="L401" s="168">
        <v>158400</v>
      </c>
      <c r="M401" s="168">
        <v>26400</v>
      </c>
      <c r="N401" s="169">
        <v>426.096</v>
      </c>
    </row>
    <row r="402" spans="2:14" ht="15.75" customHeight="1">
      <c r="B402" s="155" t="s">
        <v>693</v>
      </c>
      <c r="C402" s="156">
        <v>8532</v>
      </c>
      <c r="D402" s="157" t="s">
        <v>666</v>
      </c>
      <c r="E402" s="158"/>
      <c r="F402" s="111">
        <v>46407</v>
      </c>
      <c r="G402" s="105">
        <v>223</v>
      </c>
      <c r="H402" s="155" t="s">
        <v>42</v>
      </c>
      <c r="I402" s="105" t="s">
        <v>33</v>
      </c>
      <c r="J402" s="167">
        <v>0.82592592592592595</v>
      </c>
      <c r="K402" s="168">
        <v>1</v>
      </c>
      <c r="L402" s="168">
        <v>3600</v>
      </c>
      <c r="M402" s="168">
        <v>600</v>
      </c>
      <c r="N402" s="169">
        <v>9.6839999999999993</v>
      </c>
    </row>
    <row r="403" spans="2:14" ht="15.75" customHeight="1">
      <c r="B403" s="155" t="s">
        <v>186</v>
      </c>
      <c r="C403" s="156">
        <v>9909</v>
      </c>
      <c r="D403" s="157" t="s">
        <v>989</v>
      </c>
      <c r="E403" s="158"/>
      <c r="F403" s="111">
        <v>46408</v>
      </c>
      <c r="G403" s="105">
        <v>224</v>
      </c>
      <c r="H403" s="155" t="s">
        <v>42</v>
      </c>
      <c r="I403" s="105" t="s">
        <v>33</v>
      </c>
      <c r="J403" s="167">
        <v>0.82962962962962961</v>
      </c>
      <c r="K403" s="168">
        <v>10</v>
      </c>
      <c r="L403" s="168">
        <v>36000</v>
      </c>
      <c r="M403" s="168">
        <v>6000</v>
      </c>
      <c r="N403" s="169">
        <v>96.84</v>
      </c>
    </row>
    <row r="404" spans="2:14" ht="15.75" customHeight="1">
      <c r="B404" s="155" t="s">
        <v>93</v>
      </c>
      <c r="C404" s="156">
        <v>5252</v>
      </c>
      <c r="D404" s="157" t="s">
        <v>616</v>
      </c>
      <c r="E404" s="158"/>
      <c r="F404" s="111">
        <v>46409</v>
      </c>
      <c r="G404" s="105">
        <v>225</v>
      </c>
      <c r="H404" s="155" t="s">
        <v>42</v>
      </c>
      <c r="I404" s="105" t="s">
        <v>33</v>
      </c>
      <c r="J404" s="167">
        <v>0.83333333333333337</v>
      </c>
      <c r="K404" s="168">
        <v>18</v>
      </c>
      <c r="L404" s="168">
        <v>51840</v>
      </c>
      <c r="M404" s="168">
        <v>8640</v>
      </c>
      <c r="N404" s="169">
        <v>171.072</v>
      </c>
    </row>
    <row r="405" spans="2:14" ht="15.75" customHeight="1">
      <c r="B405" s="155" t="s">
        <v>61</v>
      </c>
      <c r="C405" s="156">
        <v>5252</v>
      </c>
      <c r="D405" s="157" t="s">
        <v>616</v>
      </c>
      <c r="E405" s="158"/>
      <c r="F405" s="111">
        <v>46409</v>
      </c>
      <c r="G405" s="105">
        <v>225</v>
      </c>
      <c r="H405" s="155" t="s">
        <v>42</v>
      </c>
      <c r="I405" s="105" t="s">
        <v>33</v>
      </c>
      <c r="J405" s="167">
        <v>0.83333333333333337</v>
      </c>
      <c r="K405" s="168">
        <v>6</v>
      </c>
      <c r="L405" s="168">
        <v>17280</v>
      </c>
      <c r="M405" s="168">
        <v>2880</v>
      </c>
      <c r="N405" s="169">
        <v>57.024000000000001</v>
      </c>
    </row>
    <row r="406" spans="2:14" ht="15.75" customHeight="1">
      <c r="B406" s="155" t="s">
        <v>61</v>
      </c>
      <c r="C406" s="156">
        <v>5252</v>
      </c>
      <c r="D406" s="157" t="s">
        <v>616</v>
      </c>
      <c r="E406" s="158"/>
      <c r="F406" s="111">
        <v>46410</v>
      </c>
      <c r="G406" s="105">
        <v>226</v>
      </c>
      <c r="H406" s="155" t="s">
        <v>42</v>
      </c>
      <c r="I406" s="105" t="s">
        <v>33</v>
      </c>
      <c r="J406" s="167">
        <v>0.83703703703703702</v>
      </c>
      <c r="K406" s="168">
        <v>12</v>
      </c>
      <c r="L406" s="168">
        <v>34560</v>
      </c>
      <c r="M406" s="168">
        <v>5760</v>
      </c>
      <c r="N406" s="169">
        <v>114.048</v>
      </c>
    </row>
    <row r="407" spans="2:14" ht="15.75" customHeight="1">
      <c r="B407" s="155" t="s">
        <v>2482</v>
      </c>
      <c r="C407" s="156">
        <v>5252</v>
      </c>
      <c r="D407" s="157" t="s">
        <v>616</v>
      </c>
      <c r="E407" s="158"/>
      <c r="F407" s="111">
        <v>46410</v>
      </c>
      <c r="G407" s="105">
        <v>226</v>
      </c>
      <c r="H407" s="155" t="s">
        <v>42</v>
      </c>
      <c r="I407" s="105" t="s">
        <v>33</v>
      </c>
      <c r="J407" s="167">
        <v>0.83703703703703702</v>
      </c>
      <c r="K407" s="168">
        <v>19</v>
      </c>
      <c r="L407" s="168">
        <v>54720</v>
      </c>
      <c r="M407" s="168">
        <v>9120</v>
      </c>
      <c r="N407" s="169">
        <v>180.57599999999999</v>
      </c>
    </row>
    <row r="408" spans="2:14" ht="15.75" customHeight="1">
      <c r="B408" s="155" t="s">
        <v>2677</v>
      </c>
      <c r="C408" s="156">
        <v>22270</v>
      </c>
      <c r="D408" s="157" t="s">
        <v>1967</v>
      </c>
      <c r="E408" s="158"/>
      <c r="F408" s="111">
        <v>46410</v>
      </c>
      <c r="G408" s="105">
        <v>226</v>
      </c>
      <c r="H408" s="155" t="s">
        <v>42</v>
      </c>
      <c r="I408" s="105" t="s">
        <v>33</v>
      </c>
      <c r="J408" s="167">
        <v>0.83703703703703702</v>
      </c>
      <c r="K408" s="168">
        <v>16</v>
      </c>
      <c r="L408" s="168">
        <v>50688</v>
      </c>
      <c r="M408" s="168">
        <v>8448</v>
      </c>
      <c r="N408" s="169">
        <v>157.1328</v>
      </c>
    </row>
    <row r="409" spans="2:14" ht="15.75" customHeight="1">
      <c r="B409" s="155" t="s">
        <v>2695</v>
      </c>
      <c r="C409" s="156">
        <v>22270</v>
      </c>
      <c r="D409" s="157" t="s">
        <v>1967</v>
      </c>
      <c r="E409" s="158"/>
      <c r="F409" s="111">
        <v>46410</v>
      </c>
      <c r="G409" s="105">
        <v>226</v>
      </c>
      <c r="H409" s="155" t="s">
        <v>42</v>
      </c>
      <c r="I409" s="105" t="s">
        <v>33</v>
      </c>
      <c r="J409" s="167">
        <v>0.83703703703703702</v>
      </c>
      <c r="K409" s="168">
        <v>28</v>
      </c>
      <c r="L409" s="168">
        <v>88704</v>
      </c>
      <c r="M409" s="168">
        <v>14784</v>
      </c>
      <c r="N409" s="169">
        <v>274.98239999999998</v>
      </c>
    </row>
    <row r="410" spans="2:14" ht="15.75" customHeight="1">
      <c r="B410" s="155" t="s">
        <v>693</v>
      </c>
      <c r="C410" s="156">
        <v>8532</v>
      </c>
      <c r="D410" s="157" t="s">
        <v>666</v>
      </c>
      <c r="E410" s="158"/>
      <c r="F410" s="111">
        <v>46412</v>
      </c>
      <c r="G410" s="105">
        <v>228</v>
      </c>
      <c r="H410" s="155" t="s">
        <v>42</v>
      </c>
      <c r="I410" s="105" t="s">
        <v>33</v>
      </c>
      <c r="J410" s="167">
        <v>0.84444444444444444</v>
      </c>
      <c r="K410" s="168">
        <v>1</v>
      </c>
      <c r="L410" s="168">
        <v>3600</v>
      </c>
      <c r="M410" s="168">
        <v>600</v>
      </c>
      <c r="N410" s="169">
        <v>9.6839999999999993</v>
      </c>
    </row>
    <row r="411" spans="2:14" ht="15.75" customHeight="1">
      <c r="B411" s="155" t="s">
        <v>769</v>
      </c>
      <c r="C411" s="156">
        <v>20463</v>
      </c>
      <c r="D411" s="157" t="s">
        <v>204</v>
      </c>
      <c r="E411" s="158"/>
      <c r="F411" s="111">
        <v>46415</v>
      </c>
      <c r="G411" s="105">
        <v>231</v>
      </c>
      <c r="H411" s="155" t="s">
        <v>194</v>
      </c>
      <c r="I411" s="105" t="s">
        <v>33</v>
      </c>
      <c r="J411" s="167">
        <v>0.85555555555555551</v>
      </c>
      <c r="K411" s="168">
        <v>16</v>
      </c>
      <c r="L411" s="168">
        <v>23040</v>
      </c>
      <c r="M411" s="168">
        <v>3840</v>
      </c>
      <c r="N411" s="169">
        <v>69.12</v>
      </c>
    </row>
    <row r="412" spans="2:14" ht="15.75" customHeight="1">
      <c r="B412" s="155" t="s">
        <v>2584</v>
      </c>
      <c r="C412" s="156">
        <v>20463</v>
      </c>
      <c r="D412" s="157" t="s">
        <v>204</v>
      </c>
      <c r="E412" s="158"/>
      <c r="F412" s="111">
        <v>46417</v>
      </c>
      <c r="G412" s="105">
        <v>233</v>
      </c>
      <c r="H412" s="155" t="s">
        <v>194</v>
      </c>
      <c r="I412" s="105" t="s">
        <v>33</v>
      </c>
      <c r="J412" s="167">
        <v>0.86296296296296293</v>
      </c>
      <c r="K412" s="168">
        <v>6</v>
      </c>
      <c r="L412" s="168">
        <v>8640</v>
      </c>
      <c r="M412" s="168">
        <v>1440</v>
      </c>
      <c r="N412" s="169">
        <v>25.92</v>
      </c>
    </row>
    <row r="413" spans="2:14" ht="15.75" customHeight="1">
      <c r="B413" s="155" t="s">
        <v>2664</v>
      </c>
      <c r="C413" s="156">
        <v>20463</v>
      </c>
      <c r="D413" s="157" t="s">
        <v>204</v>
      </c>
      <c r="E413" s="158"/>
      <c r="F413" s="111">
        <v>46417</v>
      </c>
      <c r="G413" s="105">
        <v>233</v>
      </c>
      <c r="H413" s="155" t="s">
        <v>194</v>
      </c>
      <c r="I413" s="105" t="s">
        <v>33</v>
      </c>
      <c r="J413" s="167">
        <v>0.86296296296296293</v>
      </c>
      <c r="K413" s="168">
        <v>29</v>
      </c>
      <c r="L413" s="168">
        <v>41760</v>
      </c>
      <c r="M413" s="168">
        <v>6960</v>
      </c>
      <c r="N413" s="169">
        <v>125.28</v>
      </c>
    </row>
    <row r="414" spans="2:14" ht="15.75" customHeight="1">
      <c r="B414" s="155" t="s">
        <v>61</v>
      </c>
      <c r="C414" s="156">
        <v>2174</v>
      </c>
      <c r="D414" s="157" t="s">
        <v>319</v>
      </c>
      <c r="E414" s="158"/>
      <c r="F414" s="111">
        <v>46419</v>
      </c>
      <c r="G414" s="105">
        <v>235</v>
      </c>
      <c r="H414" s="155" t="s">
        <v>42</v>
      </c>
      <c r="I414" s="105" t="s">
        <v>33</v>
      </c>
      <c r="J414" s="167">
        <v>0.87037037037037035</v>
      </c>
      <c r="K414" s="168">
        <v>5</v>
      </c>
      <c r="L414" s="168">
        <v>14400</v>
      </c>
      <c r="M414" s="168">
        <v>2400</v>
      </c>
      <c r="N414" s="169">
        <v>47.52</v>
      </c>
    </row>
    <row r="415" spans="2:14" ht="15.75" customHeight="1">
      <c r="B415" s="155" t="s">
        <v>2678</v>
      </c>
      <c r="C415" s="156">
        <v>8532</v>
      </c>
      <c r="D415" s="157" t="s">
        <v>666</v>
      </c>
      <c r="E415" s="158"/>
      <c r="F415" s="111">
        <v>46420</v>
      </c>
      <c r="G415" s="105">
        <v>236</v>
      </c>
      <c r="H415" s="155" t="s">
        <v>42</v>
      </c>
      <c r="I415" s="105" t="s">
        <v>33</v>
      </c>
      <c r="J415" s="167">
        <v>0.87407407407407411</v>
      </c>
      <c r="K415" s="168">
        <v>26</v>
      </c>
      <c r="L415" s="168">
        <v>93600</v>
      </c>
      <c r="M415" s="168">
        <v>15600</v>
      </c>
      <c r="N415" s="169">
        <v>251.78399999999999</v>
      </c>
    </row>
    <row r="416" spans="2:14" ht="15.75" customHeight="1">
      <c r="B416" s="155" t="s">
        <v>2674</v>
      </c>
      <c r="C416" s="156">
        <v>9909</v>
      </c>
      <c r="D416" s="157" t="s">
        <v>989</v>
      </c>
      <c r="E416" s="158"/>
      <c r="F416" s="111">
        <v>46421</v>
      </c>
      <c r="G416" s="105">
        <v>237</v>
      </c>
      <c r="H416" s="155" t="s">
        <v>42</v>
      </c>
      <c r="I416" s="105" t="s">
        <v>33</v>
      </c>
      <c r="J416" s="167">
        <v>0.87777777777777777</v>
      </c>
      <c r="K416" s="168">
        <v>33</v>
      </c>
      <c r="L416" s="168">
        <v>118800</v>
      </c>
      <c r="M416" s="168">
        <v>19800</v>
      </c>
      <c r="N416" s="169">
        <v>319.572</v>
      </c>
    </row>
    <row r="417" spans="2:14" ht="15.75" customHeight="1">
      <c r="B417" s="155" t="s">
        <v>61</v>
      </c>
      <c r="C417" s="156">
        <v>16210</v>
      </c>
      <c r="D417" s="157" t="s">
        <v>142</v>
      </c>
      <c r="E417" s="158"/>
      <c r="F417" s="111">
        <v>46423</v>
      </c>
      <c r="G417" s="105">
        <v>239</v>
      </c>
      <c r="H417" s="155" t="s">
        <v>42</v>
      </c>
      <c r="I417" s="105" t="s">
        <v>33</v>
      </c>
      <c r="J417" s="167">
        <v>0.65479452054794518</v>
      </c>
      <c r="K417" s="168">
        <v>4</v>
      </c>
      <c r="L417" s="168">
        <v>11520</v>
      </c>
      <c r="M417" s="168">
        <v>1920</v>
      </c>
      <c r="N417" s="169">
        <v>38.015999999999998</v>
      </c>
    </row>
    <row r="418" spans="2:14" ht="15.75" customHeight="1">
      <c r="B418" s="155" t="s">
        <v>688</v>
      </c>
      <c r="C418" s="156">
        <v>22866</v>
      </c>
      <c r="D418" s="157" t="s">
        <v>418</v>
      </c>
      <c r="E418" s="158"/>
      <c r="F418" s="111">
        <v>46424</v>
      </c>
      <c r="G418" s="105">
        <v>240</v>
      </c>
      <c r="H418" s="155" t="s">
        <v>194</v>
      </c>
      <c r="I418" s="105" t="s">
        <v>33</v>
      </c>
      <c r="J418" s="167">
        <v>0.88888888888888884</v>
      </c>
      <c r="K418" s="168">
        <v>12</v>
      </c>
      <c r="L418" s="168">
        <v>18720</v>
      </c>
      <c r="M418" s="168">
        <v>3120</v>
      </c>
      <c r="N418" s="169">
        <v>61.776000000000003</v>
      </c>
    </row>
    <row r="419" spans="2:14" ht="15.75" customHeight="1">
      <c r="B419" s="155" t="s">
        <v>2529</v>
      </c>
      <c r="C419" s="156">
        <v>7993</v>
      </c>
      <c r="D419" s="157" t="s">
        <v>662</v>
      </c>
      <c r="E419" s="158"/>
      <c r="F419" s="111">
        <v>46424</v>
      </c>
      <c r="G419" s="105">
        <v>240</v>
      </c>
      <c r="H419" s="155" t="s">
        <v>42</v>
      </c>
      <c r="I419" s="105" t="s">
        <v>33</v>
      </c>
      <c r="J419" s="167">
        <v>0.88888888888888884</v>
      </c>
      <c r="K419" s="168">
        <v>2</v>
      </c>
      <c r="L419" s="168">
        <v>7200</v>
      </c>
      <c r="M419" s="168">
        <v>300</v>
      </c>
      <c r="N419" s="169">
        <v>19.367999999999999</v>
      </c>
    </row>
    <row r="420" spans="2:14" ht="15.75" customHeight="1">
      <c r="B420" s="155" t="s">
        <v>2482</v>
      </c>
      <c r="C420" s="156">
        <v>22271</v>
      </c>
      <c r="D420" s="157" t="s">
        <v>1536</v>
      </c>
      <c r="E420" s="158"/>
      <c r="F420" s="111">
        <v>46424</v>
      </c>
      <c r="G420" s="105">
        <v>240</v>
      </c>
      <c r="H420" s="155" t="s">
        <v>42</v>
      </c>
      <c r="I420" s="105" t="s">
        <v>33</v>
      </c>
      <c r="J420" s="167">
        <v>0.88888888888888884</v>
      </c>
      <c r="K420" s="168">
        <v>21</v>
      </c>
      <c r="L420" s="168">
        <v>66528</v>
      </c>
      <c r="M420" s="168">
        <v>11088</v>
      </c>
      <c r="N420" s="169">
        <v>206.23679999999999</v>
      </c>
    </row>
    <row r="421" spans="2:14" ht="15.75" customHeight="1">
      <c r="B421" s="155" t="s">
        <v>2625</v>
      </c>
      <c r="C421" s="156">
        <v>20463</v>
      </c>
      <c r="D421" s="157" t="s">
        <v>204</v>
      </c>
      <c r="E421" s="158"/>
      <c r="F421" s="111">
        <v>46424</v>
      </c>
      <c r="G421" s="105">
        <v>240</v>
      </c>
      <c r="H421" s="155" t="s">
        <v>194</v>
      </c>
      <c r="I421" s="105" t="s">
        <v>33</v>
      </c>
      <c r="J421" s="167">
        <v>0.88888888888888884</v>
      </c>
      <c r="K421" s="168">
        <v>13</v>
      </c>
      <c r="L421" s="168">
        <v>18720</v>
      </c>
      <c r="M421" s="168">
        <v>3120</v>
      </c>
      <c r="N421" s="169">
        <v>56.16</v>
      </c>
    </row>
    <row r="422" spans="2:14" ht="15.75" customHeight="1">
      <c r="B422" s="155" t="s">
        <v>2662</v>
      </c>
      <c r="C422" s="156">
        <v>22270</v>
      </c>
      <c r="D422" s="157" t="s">
        <v>1967</v>
      </c>
      <c r="E422" s="158"/>
      <c r="F422" s="111">
        <v>46424</v>
      </c>
      <c r="G422" s="105">
        <v>240</v>
      </c>
      <c r="H422" s="155" t="s">
        <v>42</v>
      </c>
      <c r="I422" s="105" t="s">
        <v>33</v>
      </c>
      <c r="J422" s="167">
        <v>0.88888888888888884</v>
      </c>
      <c r="K422" s="168">
        <v>20</v>
      </c>
      <c r="L422" s="168">
        <v>63360</v>
      </c>
      <c r="M422" s="168">
        <v>10560</v>
      </c>
      <c r="N422" s="169">
        <v>196.416</v>
      </c>
    </row>
    <row r="423" spans="2:14" ht="15.75" customHeight="1">
      <c r="B423" s="155" t="s">
        <v>2677</v>
      </c>
      <c r="C423" s="156">
        <v>22270</v>
      </c>
      <c r="D423" s="157" t="s">
        <v>1967</v>
      </c>
      <c r="E423" s="158"/>
      <c r="F423" s="111">
        <v>46424</v>
      </c>
      <c r="G423" s="105">
        <v>240</v>
      </c>
      <c r="H423" s="155" t="s">
        <v>42</v>
      </c>
      <c r="I423" s="105" t="s">
        <v>33</v>
      </c>
      <c r="J423" s="167">
        <v>0.88888888888888884</v>
      </c>
      <c r="K423" s="168">
        <v>10</v>
      </c>
      <c r="L423" s="168">
        <v>31680</v>
      </c>
      <c r="M423" s="168">
        <v>5280</v>
      </c>
      <c r="N423" s="169">
        <v>98.207999999999998</v>
      </c>
    </row>
    <row r="424" spans="2:14" ht="15.75" customHeight="1">
      <c r="B424" s="155" t="s">
        <v>2691</v>
      </c>
      <c r="C424" s="156">
        <v>7993</v>
      </c>
      <c r="D424" s="157" t="s">
        <v>662</v>
      </c>
      <c r="E424" s="158"/>
      <c r="F424" s="111">
        <v>46424</v>
      </c>
      <c r="G424" s="105">
        <v>240</v>
      </c>
      <c r="H424" s="155" t="s">
        <v>42</v>
      </c>
      <c r="I424" s="105" t="s">
        <v>33</v>
      </c>
      <c r="J424" s="167">
        <v>0.88888888888888884</v>
      </c>
      <c r="K424" s="168">
        <v>40</v>
      </c>
      <c r="L424" s="168">
        <v>144000</v>
      </c>
      <c r="M424" s="168">
        <v>6000</v>
      </c>
      <c r="N424" s="169">
        <v>387.36</v>
      </c>
    </row>
    <row r="425" spans="2:14" ht="15.75" customHeight="1">
      <c r="B425" s="155" t="s">
        <v>2692</v>
      </c>
      <c r="C425" s="156">
        <v>7993</v>
      </c>
      <c r="D425" s="157" t="s">
        <v>662</v>
      </c>
      <c r="E425" s="158"/>
      <c r="F425" s="111">
        <v>46424</v>
      </c>
      <c r="G425" s="105">
        <v>240</v>
      </c>
      <c r="H425" s="155" t="s">
        <v>42</v>
      </c>
      <c r="I425" s="105" t="s">
        <v>33</v>
      </c>
      <c r="J425" s="167">
        <v>0.88888888888888884</v>
      </c>
      <c r="K425" s="168">
        <v>36</v>
      </c>
      <c r="L425" s="168">
        <v>129600</v>
      </c>
      <c r="M425" s="168">
        <v>5400</v>
      </c>
      <c r="N425" s="169">
        <v>348.62400000000002</v>
      </c>
    </row>
    <row r="426" spans="2:14" ht="15.75" customHeight="1">
      <c r="B426" s="155" t="s">
        <v>2693</v>
      </c>
      <c r="C426" s="156">
        <v>7993</v>
      </c>
      <c r="D426" s="157" t="s">
        <v>662</v>
      </c>
      <c r="E426" s="158"/>
      <c r="F426" s="111">
        <v>46424</v>
      </c>
      <c r="G426" s="105">
        <v>240</v>
      </c>
      <c r="H426" s="155" t="s">
        <v>42</v>
      </c>
      <c r="I426" s="105" t="s">
        <v>33</v>
      </c>
      <c r="J426" s="167">
        <v>0.88888888888888884</v>
      </c>
      <c r="K426" s="168">
        <v>36</v>
      </c>
      <c r="L426" s="168">
        <v>129600</v>
      </c>
      <c r="M426" s="168">
        <v>5400</v>
      </c>
      <c r="N426" s="169">
        <v>348.62400000000002</v>
      </c>
    </row>
    <row r="427" spans="2:14" ht="15.75" customHeight="1">
      <c r="B427" s="155" t="s">
        <v>2715</v>
      </c>
      <c r="C427" s="156">
        <v>7993</v>
      </c>
      <c r="D427" s="157" t="s">
        <v>662</v>
      </c>
      <c r="E427" s="158"/>
      <c r="F427" s="111">
        <v>46424</v>
      </c>
      <c r="G427" s="105">
        <v>240</v>
      </c>
      <c r="H427" s="155" t="s">
        <v>42</v>
      </c>
      <c r="I427" s="105" t="s">
        <v>33</v>
      </c>
      <c r="J427" s="167">
        <v>0.88888888888888884</v>
      </c>
      <c r="K427" s="168">
        <v>36</v>
      </c>
      <c r="L427" s="168">
        <v>129600</v>
      </c>
      <c r="M427" s="168">
        <v>5400</v>
      </c>
      <c r="N427" s="169">
        <v>348.62400000000002</v>
      </c>
    </row>
    <row r="428" spans="2:14" ht="15.75" customHeight="1">
      <c r="B428" s="155" t="s">
        <v>2727</v>
      </c>
      <c r="C428" s="156">
        <v>22866</v>
      </c>
      <c r="D428" s="157" t="s">
        <v>418</v>
      </c>
      <c r="E428" s="158"/>
      <c r="F428" s="111">
        <v>46424</v>
      </c>
      <c r="G428" s="105">
        <v>240</v>
      </c>
      <c r="H428" s="155" t="s">
        <v>194</v>
      </c>
      <c r="I428" s="105" t="s">
        <v>33</v>
      </c>
      <c r="J428" s="167">
        <v>0.88888888888888884</v>
      </c>
      <c r="K428" s="168">
        <v>17</v>
      </c>
      <c r="L428" s="168">
        <v>26520</v>
      </c>
      <c r="M428" s="168">
        <v>4420</v>
      </c>
      <c r="N428" s="169">
        <v>87.516000000000005</v>
      </c>
    </row>
    <row r="429" spans="2:14" ht="15.75" customHeight="1">
      <c r="B429" s="155" t="s">
        <v>653</v>
      </c>
      <c r="C429" s="156">
        <v>9672</v>
      </c>
      <c r="D429" s="157" t="s">
        <v>723</v>
      </c>
      <c r="E429" s="158"/>
      <c r="F429" s="111">
        <v>46425</v>
      </c>
      <c r="G429" s="105">
        <v>241</v>
      </c>
      <c r="H429" s="155" t="s">
        <v>42</v>
      </c>
      <c r="I429" s="105" t="s">
        <v>33</v>
      </c>
      <c r="J429" s="167">
        <v>0.8925925925925926</v>
      </c>
      <c r="K429" s="168">
        <v>18</v>
      </c>
      <c r="L429" s="168">
        <v>64800</v>
      </c>
      <c r="M429" s="168">
        <v>10800</v>
      </c>
      <c r="N429" s="169">
        <v>174.31200000000001</v>
      </c>
    </row>
    <row r="430" spans="2:14" ht="15.75" customHeight="1">
      <c r="B430" s="155" t="s">
        <v>61</v>
      </c>
      <c r="C430" s="156">
        <v>9672</v>
      </c>
      <c r="D430" s="157" t="s">
        <v>723</v>
      </c>
      <c r="E430" s="158"/>
      <c r="F430" s="111">
        <v>46425</v>
      </c>
      <c r="G430" s="105">
        <v>241</v>
      </c>
      <c r="H430" s="155" t="s">
        <v>42</v>
      </c>
      <c r="I430" s="105" t="s">
        <v>33</v>
      </c>
      <c r="J430" s="167">
        <v>0.8925925925925926</v>
      </c>
      <c r="K430" s="168">
        <v>11</v>
      </c>
      <c r="L430" s="168">
        <v>39600</v>
      </c>
      <c r="M430" s="168">
        <v>6600</v>
      </c>
      <c r="N430" s="169">
        <v>106.524</v>
      </c>
    </row>
    <row r="431" spans="2:14" ht="15.75" customHeight="1">
      <c r="B431" s="155" t="s">
        <v>621</v>
      </c>
      <c r="C431" s="156">
        <v>22271</v>
      </c>
      <c r="D431" s="157" t="s">
        <v>1536</v>
      </c>
      <c r="E431" s="158"/>
      <c r="F431" s="111">
        <v>46425</v>
      </c>
      <c r="G431" s="105">
        <v>241</v>
      </c>
      <c r="H431" s="155" t="s">
        <v>42</v>
      </c>
      <c r="I431" s="105" t="s">
        <v>33</v>
      </c>
      <c r="J431" s="167">
        <v>0.8925925925925926</v>
      </c>
      <c r="K431" s="168">
        <v>24</v>
      </c>
      <c r="L431" s="168">
        <v>76032</v>
      </c>
      <c r="M431" s="168">
        <v>12672</v>
      </c>
      <c r="N431" s="169">
        <v>235.69919999999999</v>
      </c>
    </row>
    <row r="432" spans="2:14" ht="15.75" customHeight="1">
      <c r="B432" s="155" t="s">
        <v>92</v>
      </c>
      <c r="C432" s="156">
        <v>22271</v>
      </c>
      <c r="D432" s="157" t="s">
        <v>1536</v>
      </c>
      <c r="E432" s="158"/>
      <c r="F432" s="111">
        <v>46425</v>
      </c>
      <c r="G432" s="105">
        <v>241</v>
      </c>
      <c r="H432" s="155" t="s">
        <v>42</v>
      </c>
      <c r="I432" s="105" t="s">
        <v>33</v>
      </c>
      <c r="J432" s="167">
        <v>0.8925925925925926</v>
      </c>
      <c r="K432" s="168">
        <v>7</v>
      </c>
      <c r="L432" s="168">
        <v>22176</v>
      </c>
      <c r="M432" s="168">
        <v>3696</v>
      </c>
      <c r="N432" s="169">
        <v>68.745599999999996</v>
      </c>
    </row>
    <row r="433" spans="2:14" ht="15.75" customHeight="1">
      <c r="B433" s="155" t="s">
        <v>649</v>
      </c>
      <c r="C433" s="156">
        <v>22866</v>
      </c>
      <c r="D433" s="157" t="s">
        <v>418</v>
      </c>
      <c r="E433" s="158"/>
      <c r="F433" s="111">
        <v>46426</v>
      </c>
      <c r="G433" s="105">
        <v>242</v>
      </c>
      <c r="H433" s="155" t="s">
        <v>194</v>
      </c>
      <c r="I433" s="105" t="s">
        <v>33</v>
      </c>
      <c r="J433" s="167">
        <v>0.89629629629629626</v>
      </c>
      <c r="K433" s="168">
        <v>31</v>
      </c>
      <c r="L433" s="168">
        <v>48360</v>
      </c>
      <c r="M433" s="168">
        <v>8060</v>
      </c>
      <c r="N433" s="169">
        <v>159.58799999999999</v>
      </c>
    </row>
    <row r="434" spans="2:14" ht="15.75" customHeight="1">
      <c r="B434" s="155" t="s">
        <v>367</v>
      </c>
      <c r="C434" s="156">
        <v>22866</v>
      </c>
      <c r="D434" s="157" t="s">
        <v>418</v>
      </c>
      <c r="E434" s="158"/>
      <c r="F434" s="111">
        <v>46426</v>
      </c>
      <c r="G434" s="105">
        <v>242</v>
      </c>
      <c r="H434" s="155" t="s">
        <v>194</v>
      </c>
      <c r="I434" s="105" t="s">
        <v>33</v>
      </c>
      <c r="J434" s="167">
        <v>0.89629629629629626</v>
      </c>
      <c r="K434" s="168">
        <v>10</v>
      </c>
      <c r="L434" s="168">
        <v>14400</v>
      </c>
      <c r="M434" s="168">
        <v>2400</v>
      </c>
      <c r="N434" s="169">
        <v>47.52</v>
      </c>
    </row>
    <row r="435" spans="2:14" ht="15.75" customHeight="1">
      <c r="B435" s="155" t="s">
        <v>2529</v>
      </c>
      <c r="C435" s="156">
        <v>22866</v>
      </c>
      <c r="D435" s="157" t="s">
        <v>418</v>
      </c>
      <c r="E435" s="158"/>
      <c r="F435" s="111">
        <v>46426</v>
      </c>
      <c r="G435" s="105">
        <v>242</v>
      </c>
      <c r="H435" s="155" t="s">
        <v>194</v>
      </c>
      <c r="I435" s="105" t="s">
        <v>33</v>
      </c>
      <c r="J435" s="167">
        <v>0.89629629629629626</v>
      </c>
      <c r="K435" s="168">
        <v>2</v>
      </c>
      <c r="L435" s="168">
        <v>3120</v>
      </c>
      <c r="M435" s="168">
        <v>520</v>
      </c>
      <c r="N435" s="169">
        <v>10.295999999999999</v>
      </c>
    </row>
    <row r="436" spans="2:14" ht="15.75" customHeight="1">
      <c r="B436" s="155" t="s">
        <v>2689</v>
      </c>
      <c r="C436" s="156">
        <v>21189</v>
      </c>
      <c r="D436" s="157" t="s">
        <v>265</v>
      </c>
      <c r="E436" s="158"/>
      <c r="F436" s="111">
        <v>46426</v>
      </c>
      <c r="G436" s="105">
        <v>242</v>
      </c>
      <c r="H436" s="155" t="s">
        <v>42</v>
      </c>
      <c r="I436" s="105" t="s">
        <v>33</v>
      </c>
      <c r="J436" s="167">
        <v>0.89629629629629626</v>
      </c>
      <c r="K436" s="168">
        <v>15</v>
      </c>
      <c r="L436" s="168">
        <v>54000</v>
      </c>
      <c r="M436" s="168">
        <v>9000</v>
      </c>
      <c r="N436" s="169">
        <v>145.26</v>
      </c>
    </row>
    <row r="437" spans="2:14" ht="15.75" customHeight="1">
      <c r="B437" s="155" t="s">
        <v>681</v>
      </c>
      <c r="C437" s="156">
        <v>21203</v>
      </c>
      <c r="D437" s="157" t="s">
        <v>1788</v>
      </c>
      <c r="E437" s="158"/>
      <c r="F437" s="111">
        <v>46427</v>
      </c>
      <c r="G437" s="105">
        <v>243</v>
      </c>
      <c r="H437" s="155" t="s">
        <v>42</v>
      </c>
      <c r="I437" s="105" t="s">
        <v>33</v>
      </c>
      <c r="J437" s="167">
        <v>0.9</v>
      </c>
      <c r="K437" s="168">
        <v>10</v>
      </c>
      <c r="L437" s="168">
        <v>39600</v>
      </c>
      <c r="M437" s="168">
        <v>6600</v>
      </c>
      <c r="N437" s="169">
        <v>106.524</v>
      </c>
    </row>
    <row r="438" spans="2:14" ht="15.75" customHeight="1">
      <c r="B438" s="155" t="s">
        <v>2615</v>
      </c>
      <c r="C438" s="156">
        <v>9672</v>
      </c>
      <c r="D438" s="157" t="s">
        <v>723</v>
      </c>
      <c r="E438" s="158"/>
      <c r="F438" s="111">
        <v>46427</v>
      </c>
      <c r="G438" s="105">
        <v>243</v>
      </c>
      <c r="H438" s="155" t="s">
        <v>42</v>
      </c>
      <c r="I438" s="105" t="s">
        <v>33</v>
      </c>
      <c r="J438" s="167">
        <v>0.9</v>
      </c>
      <c r="K438" s="168">
        <v>12</v>
      </c>
      <c r="L438" s="168">
        <v>43200</v>
      </c>
      <c r="M438" s="168">
        <v>7200</v>
      </c>
      <c r="N438" s="169">
        <v>116.208</v>
      </c>
    </row>
    <row r="439" spans="2:14" ht="15.75" customHeight="1">
      <c r="B439" s="155" t="s">
        <v>2696</v>
      </c>
      <c r="C439" s="156">
        <v>9672</v>
      </c>
      <c r="D439" s="157" t="s">
        <v>723</v>
      </c>
      <c r="E439" s="158"/>
      <c r="F439" s="111">
        <v>46427</v>
      </c>
      <c r="G439" s="105">
        <v>243</v>
      </c>
      <c r="H439" s="155" t="s">
        <v>42</v>
      </c>
      <c r="I439" s="105" t="s">
        <v>33</v>
      </c>
      <c r="J439" s="167">
        <v>0.9</v>
      </c>
      <c r="K439" s="168">
        <v>26</v>
      </c>
      <c r="L439" s="168">
        <v>93600</v>
      </c>
      <c r="M439" s="168">
        <v>15600</v>
      </c>
      <c r="N439" s="169">
        <v>251.78399999999999</v>
      </c>
    </row>
    <row r="440" spans="2:14" ht="15.75" customHeight="1">
      <c r="B440" s="155" t="s">
        <v>61</v>
      </c>
      <c r="C440" s="156">
        <v>21189</v>
      </c>
      <c r="D440" s="157" t="s">
        <v>265</v>
      </c>
      <c r="E440" s="158"/>
      <c r="F440" s="111">
        <v>46428</v>
      </c>
      <c r="G440" s="105">
        <v>244</v>
      </c>
      <c r="H440" s="155" t="s">
        <v>42</v>
      </c>
      <c r="I440" s="105" t="s">
        <v>33</v>
      </c>
      <c r="J440" s="167">
        <v>0.90370370370370368</v>
      </c>
      <c r="K440" s="168">
        <v>3</v>
      </c>
      <c r="L440" s="168">
        <v>10800</v>
      </c>
      <c r="M440" s="168">
        <v>1800</v>
      </c>
      <c r="N440" s="169">
        <v>29.052</v>
      </c>
    </row>
    <row r="441" spans="2:14" ht="15.75" customHeight="1">
      <c r="B441" s="155" t="s">
        <v>2701</v>
      </c>
      <c r="C441" s="156">
        <v>22271</v>
      </c>
      <c r="D441" s="157" t="s">
        <v>1536</v>
      </c>
      <c r="E441" s="158"/>
      <c r="F441" s="111">
        <v>46428</v>
      </c>
      <c r="G441" s="105">
        <v>244</v>
      </c>
      <c r="H441" s="155" t="s">
        <v>42</v>
      </c>
      <c r="I441" s="105" t="s">
        <v>33</v>
      </c>
      <c r="J441" s="167">
        <v>0.90370370370370368</v>
      </c>
      <c r="K441" s="168">
        <v>4</v>
      </c>
      <c r="L441" s="168">
        <v>12672</v>
      </c>
      <c r="M441" s="168">
        <v>2112</v>
      </c>
      <c r="N441" s="169">
        <v>39.283200000000001</v>
      </c>
    </row>
    <row r="442" spans="2:14" ht="15.75" customHeight="1">
      <c r="B442" s="155" t="s">
        <v>61</v>
      </c>
      <c r="C442" s="156">
        <v>3228</v>
      </c>
      <c r="D442" s="157" t="s">
        <v>556</v>
      </c>
      <c r="E442" s="158"/>
      <c r="F442" s="111">
        <v>46429</v>
      </c>
      <c r="G442" s="105">
        <v>245</v>
      </c>
      <c r="H442" s="155" t="s">
        <v>42</v>
      </c>
      <c r="I442" s="105" t="s">
        <v>33</v>
      </c>
      <c r="J442" s="167">
        <v>0.90740740740740744</v>
      </c>
      <c r="K442" s="168">
        <v>6</v>
      </c>
      <c r="L442" s="168">
        <v>21600</v>
      </c>
      <c r="M442" s="168">
        <v>3600</v>
      </c>
      <c r="N442" s="169">
        <v>58.103999999999999</v>
      </c>
    </row>
    <row r="443" spans="2:14" ht="15.75" customHeight="1">
      <c r="B443" s="155" t="s">
        <v>2623</v>
      </c>
      <c r="C443" s="156">
        <v>3228</v>
      </c>
      <c r="D443" s="157" t="s">
        <v>556</v>
      </c>
      <c r="E443" s="158"/>
      <c r="F443" s="111">
        <v>46429</v>
      </c>
      <c r="G443" s="105">
        <v>245</v>
      </c>
      <c r="H443" s="155" t="s">
        <v>42</v>
      </c>
      <c r="I443" s="105" t="s">
        <v>33</v>
      </c>
      <c r="J443" s="167">
        <v>0.90740740740740744</v>
      </c>
      <c r="K443" s="168">
        <v>20</v>
      </c>
      <c r="L443" s="168">
        <v>72000</v>
      </c>
      <c r="M443" s="168">
        <v>12000</v>
      </c>
      <c r="N443" s="169">
        <v>193.68</v>
      </c>
    </row>
    <row r="444" spans="2:14" ht="15.75" customHeight="1">
      <c r="B444" s="155" t="s">
        <v>320</v>
      </c>
      <c r="C444" s="156">
        <v>1428</v>
      </c>
      <c r="D444" s="157" t="s">
        <v>58</v>
      </c>
      <c r="E444" s="158"/>
      <c r="F444" s="111">
        <v>46430</v>
      </c>
      <c r="G444" s="105">
        <v>246</v>
      </c>
      <c r="H444" s="155" t="s">
        <v>42</v>
      </c>
      <c r="I444" s="105" t="s">
        <v>33</v>
      </c>
      <c r="J444" s="167">
        <v>0.91111111111111109</v>
      </c>
      <c r="K444" s="168">
        <v>18</v>
      </c>
      <c r="L444" s="168">
        <v>51840</v>
      </c>
      <c r="M444" s="168">
        <v>8640</v>
      </c>
      <c r="N444" s="169">
        <v>184.03200000000001</v>
      </c>
    </row>
    <row r="445" spans="2:14" ht="15.75" customHeight="1">
      <c r="B445" s="155" t="s">
        <v>2635</v>
      </c>
      <c r="C445" s="156">
        <v>1428</v>
      </c>
      <c r="D445" s="157" t="s">
        <v>58</v>
      </c>
      <c r="E445" s="158"/>
      <c r="F445" s="111">
        <v>46431</v>
      </c>
      <c r="G445" s="105">
        <v>247</v>
      </c>
      <c r="H445" s="155" t="s">
        <v>42</v>
      </c>
      <c r="I445" s="105" t="s">
        <v>33</v>
      </c>
      <c r="J445" s="167">
        <v>0.91481481481481486</v>
      </c>
      <c r="K445" s="168">
        <v>18</v>
      </c>
      <c r="L445" s="168">
        <v>51840</v>
      </c>
      <c r="M445" s="168">
        <v>8640</v>
      </c>
      <c r="N445" s="169">
        <v>184.03200000000001</v>
      </c>
    </row>
    <row r="446" spans="2:14" ht="15.75" customHeight="1">
      <c r="B446" s="155" t="s">
        <v>2642</v>
      </c>
      <c r="C446" s="156">
        <v>1428</v>
      </c>
      <c r="D446" s="157" t="s">
        <v>58</v>
      </c>
      <c r="E446" s="158"/>
      <c r="F446" s="111">
        <v>46431</v>
      </c>
      <c r="G446" s="105">
        <v>247</v>
      </c>
      <c r="H446" s="155" t="s">
        <v>42</v>
      </c>
      <c r="I446" s="105" t="s">
        <v>33</v>
      </c>
      <c r="J446" s="167">
        <v>0.91481481481481486</v>
      </c>
      <c r="K446" s="168">
        <v>36</v>
      </c>
      <c r="L446" s="168">
        <v>103680</v>
      </c>
      <c r="M446" s="168">
        <v>17280</v>
      </c>
      <c r="N446" s="169">
        <v>368.06400000000002</v>
      </c>
    </row>
    <row r="447" spans="2:14" ht="15.75" customHeight="1">
      <c r="B447" s="155" t="s">
        <v>2688</v>
      </c>
      <c r="C447" s="156">
        <v>1428</v>
      </c>
      <c r="D447" s="157" t="s">
        <v>58</v>
      </c>
      <c r="E447" s="158"/>
      <c r="F447" s="111">
        <v>46431</v>
      </c>
      <c r="G447" s="105">
        <v>247</v>
      </c>
      <c r="H447" s="155" t="s">
        <v>42</v>
      </c>
      <c r="I447" s="105" t="s">
        <v>33</v>
      </c>
      <c r="J447" s="167">
        <v>0.91481481481481486</v>
      </c>
      <c r="K447" s="168">
        <v>24</v>
      </c>
      <c r="L447" s="168">
        <v>69120</v>
      </c>
      <c r="M447" s="168">
        <v>11520</v>
      </c>
      <c r="N447" s="169">
        <v>245.376</v>
      </c>
    </row>
    <row r="448" spans="2:14" ht="15.75" customHeight="1">
      <c r="B448" s="155" t="s">
        <v>2708</v>
      </c>
      <c r="C448" s="156">
        <v>5252</v>
      </c>
      <c r="D448" s="157" t="s">
        <v>616</v>
      </c>
      <c r="E448" s="158"/>
      <c r="F448" s="111">
        <v>46431</v>
      </c>
      <c r="G448" s="105">
        <v>247</v>
      </c>
      <c r="H448" s="155" t="s">
        <v>42</v>
      </c>
      <c r="I448" s="105" t="s">
        <v>33</v>
      </c>
      <c r="J448" s="167">
        <v>0.91481481481481486</v>
      </c>
      <c r="K448" s="168">
        <v>5</v>
      </c>
      <c r="L448" s="168">
        <v>14400</v>
      </c>
      <c r="M448" s="168">
        <v>2400</v>
      </c>
      <c r="N448" s="169">
        <v>47.52</v>
      </c>
    </row>
    <row r="449" spans="2:14" ht="15.75" customHeight="1">
      <c r="B449" s="155" t="s">
        <v>2529</v>
      </c>
      <c r="C449" s="156">
        <v>22271</v>
      </c>
      <c r="D449" s="157" t="s">
        <v>1536</v>
      </c>
      <c r="E449" s="158"/>
      <c r="F449" s="111">
        <v>46432</v>
      </c>
      <c r="G449" s="105">
        <v>248</v>
      </c>
      <c r="H449" s="155" t="s">
        <v>42</v>
      </c>
      <c r="I449" s="105" t="s">
        <v>33</v>
      </c>
      <c r="J449" s="167">
        <v>0.91851851851851851</v>
      </c>
      <c r="K449" s="168"/>
      <c r="L449" s="168">
        <v>2778</v>
      </c>
      <c r="M449" s="168">
        <v>463</v>
      </c>
      <c r="N449" s="169">
        <v>8.6118000000000006</v>
      </c>
    </row>
    <row r="450" spans="2:14" ht="15.75" customHeight="1">
      <c r="B450" s="155" t="s">
        <v>2670</v>
      </c>
      <c r="C450" s="156">
        <v>5252</v>
      </c>
      <c r="D450" s="157" t="s">
        <v>616</v>
      </c>
      <c r="E450" s="158"/>
      <c r="F450" s="111">
        <v>46432</v>
      </c>
      <c r="G450" s="105">
        <v>248</v>
      </c>
      <c r="H450" s="155" t="s">
        <v>42</v>
      </c>
      <c r="I450" s="105" t="s">
        <v>33</v>
      </c>
      <c r="J450" s="167">
        <v>0.91851851851851851</v>
      </c>
      <c r="K450" s="168">
        <v>20</v>
      </c>
      <c r="L450" s="168">
        <v>57600</v>
      </c>
      <c r="M450" s="168">
        <v>9600</v>
      </c>
      <c r="N450" s="169">
        <v>190.08</v>
      </c>
    </row>
    <row r="451" spans="2:14" ht="15.75" customHeight="1">
      <c r="B451" s="155" t="s">
        <v>61</v>
      </c>
      <c r="C451" s="156">
        <v>21146</v>
      </c>
      <c r="D451" s="157" t="s">
        <v>236</v>
      </c>
      <c r="E451" s="158"/>
      <c r="F451" s="111">
        <v>46433</v>
      </c>
      <c r="G451" s="105">
        <v>249</v>
      </c>
      <c r="H451" s="155" t="s">
        <v>42</v>
      </c>
      <c r="I451" s="105" t="s">
        <v>33</v>
      </c>
      <c r="J451" s="167">
        <v>0.92222222222222228</v>
      </c>
      <c r="K451" s="168">
        <v>3</v>
      </c>
      <c r="L451" s="168">
        <v>6048</v>
      </c>
      <c r="M451" s="168">
        <v>1008</v>
      </c>
      <c r="N451" s="169">
        <v>28.607040000000001</v>
      </c>
    </row>
    <row r="452" spans="2:14" ht="15.75" customHeight="1">
      <c r="B452" s="155" t="s">
        <v>2678</v>
      </c>
      <c r="C452" s="156">
        <v>21146</v>
      </c>
      <c r="D452" s="157" t="s">
        <v>236</v>
      </c>
      <c r="E452" s="158"/>
      <c r="F452" s="111">
        <v>46433</v>
      </c>
      <c r="G452" s="105">
        <v>249</v>
      </c>
      <c r="H452" s="155" t="s">
        <v>42</v>
      </c>
      <c r="I452" s="105" t="s">
        <v>33</v>
      </c>
      <c r="J452" s="167">
        <v>0.92222222222222228</v>
      </c>
      <c r="K452" s="168">
        <v>1</v>
      </c>
      <c r="L452" s="168">
        <v>2016</v>
      </c>
      <c r="M452" s="168">
        <v>336</v>
      </c>
      <c r="N452" s="169">
        <v>9.5356799999999993</v>
      </c>
    </row>
    <row r="453" spans="2:14" ht="15.75" customHeight="1">
      <c r="B453" s="155" t="s">
        <v>250</v>
      </c>
      <c r="C453" s="156">
        <v>22270</v>
      </c>
      <c r="D453" s="157" t="s">
        <v>1967</v>
      </c>
      <c r="E453" s="158"/>
      <c r="F453" s="111">
        <v>46434</v>
      </c>
      <c r="G453" s="105">
        <v>250</v>
      </c>
      <c r="H453" s="155" t="s">
        <v>42</v>
      </c>
      <c r="I453" s="105" t="s">
        <v>33</v>
      </c>
      <c r="J453" s="167">
        <v>0.92592592592592593</v>
      </c>
      <c r="K453" s="168">
        <v>24</v>
      </c>
      <c r="L453" s="168">
        <v>76032</v>
      </c>
      <c r="M453" s="168">
        <v>12672</v>
      </c>
      <c r="N453" s="169">
        <v>235.69919999999999</v>
      </c>
    </row>
    <row r="454" spans="2:14" ht="15.75" customHeight="1">
      <c r="B454" s="155" t="s">
        <v>2660</v>
      </c>
      <c r="C454" s="156">
        <v>22270</v>
      </c>
      <c r="D454" s="157" t="s">
        <v>1967</v>
      </c>
      <c r="E454" s="158"/>
      <c r="F454" s="111">
        <v>46434</v>
      </c>
      <c r="G454" s="105">
        <v>250</v>
      </c>
      <c r="H454" s="155" t="s">
        <v>42</v>
      </c>
      <c r="I454" s="105" t="s">
        <v>33</v>
      </c>
      <c r="J454" s="167">
        <v>0.92592592592592593</v>
      </c>
      <c r="K454" s="168">
        <v>46</v>
      </c>
      <c r="L454" s="168">
        <v>145728</v>
      </c>
      <c r="M454" s="168">
        <v>24288</v>
      </c>
      <c r="N454" s="169">
        <v>451.7568</v>
      </c>
    </row>
    <row r="455" spans="2:14" ht="15.75" customHeight="1">
      <c r="B455" s="155" t="s">
        <v>2662</v>
      </c>
      <c r="C455" s="156">
        <v>22270</v>
      </c>
      <c r="D455" s="157" t="s">
        <v>1967</v>
      </c>
      <c r="E455" s="158"/>
      <c r="F455" s="111">
        <v>46434</v>
      </c>
      <c r="G455" s="105">
        <v>250</v>
      </c>
      <c r="H455" s="155" t="s">
        <v>42</v>
      </c>
      <c r="I455" s="105" t="s">
        <v>33</v>
      </c>
      <c r="J455" s="167">
        <v>0.92592592592592593</v>
      </c>
      <c r="K455" s="168">
        <v>26</v>
      </c>
      <c r="L455" s="168">
        <v>82368</v>
      </c>
      <c r="M455" s="168">
        <v>13728</v>
      </c>
      <c r="N455" s="169">
        <v>255.3408</v>
      </c>
    </row>
    <row r="456" spans="2:14" ht="15.75" customHeight="1">
      <c r="B456" s="155" t="s">
        <v>2652</v>
      </c>
      <c r="C456" s="156">
        <v>22270</v>
      </c>
      <c r="D456" s="157" t="s">
        <v>1967</v>
      </c>
      <c r="E456" s="158"/>
      <c r="F456" s="111">
        <v>46435</v>
      </c>
      <c r="G456" s="105">
        <v>251</v>
      </c>
      <c r="H456" s="155" t="s">
        <v>42</v>
      </c>
      <c r="I456" s="105" t="s">
        <v>33</v>
      </c>
      <c r="J456" s="167">
        <v>0.92962962962962958</v>
      </c>
      <c r="K456" s="168">
        <v>39</v>
      </c>
      <c r="L456" s="168">
        <v>123552</v>
      </c>
      <c r="M456" s="168">
        <v>20592</v>
      </c>
      <c r="N456" s="169">
        <v>383.01119999999997</v>
      </c>
    </row>
    <row r="457" spans="2:14" ht="15.75" customHeight="1">
      <c r="B457" s="155" t="s">
        <v>2677</v>
      </c>
      <c r="C457" s="156">
        <v>22270</v>
      </c>
      <c r="D457" s="157" t="s">
        <v>1967</v>
      </c>
      <c r="E457" s="158"/>
      <c r="F457" s="111">
        <v>46435</v>
      </c>
      <c r="G457" s="105">
        <v>251</v>
      </c>
      <c r="H457" s="155" t="s">
        <v>42</v>
      </c>
      <c r="I457" s="105" t="s">
        <v>33</v>
      </c>
      <c r="J457" s="167">
        <v>0.92962962962962958</v>
      </c>
      <c r="K457" s="168">
        <v>20</v>
      </c>
      <c r="L457" s="168">
        <v>63360</v>
      </c>
      <c r="M457" s="168">
        <v>10560</v>
      </c>
      <c r="N457" s="169">
        <v>196.416</v>
      </c>
    </row>
    <row r="458" spans="2:14" ht="15.75" customHeight="1">
      <c r="B458" s="155" t="s">
        <v>94</v>
      </c>
      <c r="C458" s="156">
        <v>22269</v>
      </c>
      <c r="D458" s="157" t="s">
        <v>2490</v>
      </c>
      <c r="E458" s="158"/>
      <c r="F458" s="111">
        <v>46436</v>
      </c>
      <c r="G458" s="105">
        <v>252</v>
      </c>
      <c r="H458" s="155" t="s">
        <v>42</v>
      </c>
      <c r="I458" s="105" t="s">
        <v>33</v>
      </c>
      <c r="J458" s="167">
        <v>0.93333333333333335</v>
      </c>
      <c r="K458" s="168">
        <v>5</v>
      </c>
      <c r="L458" s="168">
        <v>15840</v>
      </c>
      <c r="M458" s="168">
        <v>2640</v>
      </c>
      <c r="N458" s="169">
        <v>49.103999999999999</v>
      </c>
    </row>
    <row r="459" spans="2:14" ht="15.75" customHeight="1">
      <c r="B459" s="155" t="s">
        <v>2655</v>
      </c>
      <c r="C459" s="156">
        <v>22269</v>
      </c>
      <c r="D459" s="157" t="s">
        <v>2490</v>
      </c>
      <c r="E459" s="158"/>
      <c r="F459" s="111">
        <v>46436</v>
      </c>
      <c r="G459" s="105">
        <v>252</v>
      </c>
      <c r="H459" s="155" t="s">
        <v>42</v>
      </c>
      <c r="I459" s="105" t="s">
        <v>33</v>
      </c>
      <c r="J459" s="167">
        <v>0.93333333333333335</v>
      </c>
      <c r="K459" s="168">
        <v>39</v>
      </c>
      <c r="L459" s="168">
        <v>123552</v>
      </c>
      <c r="M459" s="168">
        <v>20592</v>
      </c>
      <c r="N459" s="169">
        <v>383.01119999999997</v>
      </c>
    </row>
    <row r="460" spans="2:14" ht="15.75" customHeight="1">
      <c r="B460" s="155" t="s">
        <v>190</v>
      </c>
      <c r="C460" s="156">
        <v>22271</v>
      </c>
      <c r="D460" s="157" t="s">
        <v>1536</v>
      </c>
      <c r="E460" s="158"/>
      <c r="F460" s="111">
        <v>46437</v>
      </c>
      <c r="G460" s="105">
        <v>253</v>
      </c>
      <c r="H460" s="155" t="s">
        <v>42</v>
      </c>
      <c r="I460" s="105" t="s">
        <v>33</v>
      </c>
      <c r="J460" s="167">
        <v>0.937037037037037</v>
      </c>
      <c r="K460" s="168">
        <v>6</v>
      </c>
      <c r="L460" s="168">
        <v>19008</v>
      </c>
      <c r="M460" s="168">
        <v>3168</v>
      </c>
      <c r="N460" s="169">
        <v>58.924799999999998</v>
      </c>
    </row>
    <row r="461" spans="2:14" ht="15.75" customHeight="1">
      <c r="B461" s="155" t="s">
        <v>2743</v>
      </c>
      <c r="C461" s="156">
        <v>22271</v>
      </c>
      <c r="D461" s="157" t="s">
        <v>1536</v>
      </c>
      <c r="E461" s="158"/>
      <c r="F461" s="111">
        <v>46437</v>
      </c>
      <c r="G461" s="105">
        <v>253</v>
      </c>
      <c r="H461" s="155" t="s">
        <v>42</v>
      </c>
      <c r="I461" s="105" t="s">
        <v>33</v>
      </c>
      <c r="J461" s="167">
        <v>0.937037037037037</v>
      </c>
      <c r="K461" s="168">
        <v>51</v>
      </c>
      <c r="L461" s="168">
        <v>161568</v>
      </c>
      <c r="M461" s="168">
        <v>26928</v>
      </c>
      <c r="N461" s="169">
        <v>500.86079999999998</v>
      </c>
    </row>
    <row r="462" spans="2:14" ht="15.75" customHeight="1">
      <c r="B462" s="155" t="s">
        <v>2747</v>
      </c>
      <c r="C462" s="156">
        <v>22271</v>
      </c>
      <c r="D462" s="157" t="s">
        <v>1536</v>
      </c>
      <c r="E462" s="158"/>
      <c r="F462" s="111">
        <v>46437</v>
      </c>
      <c r="G462" s="105">
        <v>253</v>
      </c>
      <c r="H462" s="155" t="s">
        <v>42</v>
      </c>
      <c r="I462" s="105" t="s">
        <v>33</v>
      </c>
      <c r="J462" s="167">
        <v>0.937037037037037</v>
      </c>
      <c r="K462" s="168">
        <v>18</v>
      </c>
      <c r="L462" s="168">
        <v>57024</v>
      </c>
      <c r="M462" s="168">
        <v>9504</v>
      </c>
      <c r="N462" s="169">
        <v>176.77440000000001</v>
      </c>
    </row>
    <row r="463" spans="2:14" ht="15.75" customHeight="1">
      <c r="B463" s="155" t="s">
        <v>697</v>
      </c>
      <c r="C463" s="156">
        <v>5252</v>
      </c>
      <c r="D463" s="157" t="s">
        <v>616</v>
      </c>
      <c r="E463" s="158"/>
      <c r="F463" s="111">
        <v>46439</v>
      </c>
      <c r="G463" s="105">
        <v>255</v>
      </c>
      <c r="H463" s="155" t="s">
        <v>42</v>
      </c>
      <c r="I463" s="105" t="s">
        <v>33</v>
      </c>
      <c r="J463" s="167">
        <v>0.94444444444444442</v>
      </c>
      <c r="K463" s="168">
        <v>31</v>
      </c>
      <c r="L463" s="168">
        <v>89280</v>
      </c>
      <c r="M463" s="168">
        <v>14880</v>
      </c>
      <c r="N463" s="169">
        <v>294.62400000000002</v>
      </c>
    </row>
    <row r="464" spans="2:14" ht="15.75" customHeight="1">
      <c r="B464" s="155" t="s">
        <v>61</v>
      </c>
      <c r="C464" s="156">
        <v>2174</v>
      </c>
      <c r="D464" s="157" t="s">
        <v>319</v>
      </c>
      <c r="E464" s="158"/>
      <c r="F464" s="111">
        <v>46441</v>
      </c>
      <c r="G464" s="105">
        <v>257</v>
      </c>
      <c r="H464" s="155" t="s">
        <v>42</v>
      </c>
      <c r="I464" s="105" t="s">
        <v>33</v>
      </c>
      <c r="J464" s="167">
        <v>1.9037037037037037</v>
      </c>
      <c r="K464" s="168">
        <v>9</v>
      </c>
      <c r="L464" s="168">
        <v>25920</v>
      </c>
      <c r="M464" s="168">
        <v>4320</v>
      </c>
      <c r="N464" s="169">
        <v>85.536000000000001</v>
      </c>
    </row>
    <row r="465" spans="2:14" ht="15.75" customHeight="1">
      <c r="B465" s="155" t="s">
        <v>2584</v>
      </c>
      <c r="C465" s="156">
        <v>20463</v>
      </c>
      <c r="D465" s="157" t="s">
        <v>204</v>
      </c>
      <c r="E465" s="158"/>
      <c r="F465" s="111">
        <v>46441</v>
      </c>
      <c r="G465" s="105">
        <v>257</v>
      </c>
      <c r="H465" s="155" t="s">
        <v>194</v>
      </c>
      <c r="I465" s="105" t="s">
        <v>33</v>
      </c>
      <c r="J465" s="167">
        <v>0.95185185185185184</v>
      </c>
      <c r="K465" s="168">
        <v>60</v>
      </c>
      <c r="L465" s="168">
        <v>86400</v>
      </c>
      <c r="M465" s="168">
        <v>14400</v>
      </c>
      <c r="N465" s="169">
        <v>259.2</v>
      </c>
    </row>
    <row r="466" spans="2:14" ht="15.75" customHeight="1">
      <c r="B466" s="155" t="s">
        <v>2663</v>
      </c>
      <c r="C466" s="156">
        <v>20463</v>
      </c>
      <c r="D466" s="157" t="s">
        <v>204</v>
      </c>
      <c r="E466" s="158"/>
      <c r="F466" s="111">
        <v>46441</v>
      </c>
      <c r="G466" s="105">
        <v>257</v>
      </c>
      <c r="H466" s="155" t="s">
        <v>194</v>
      </c>
      <c r="I466" s="105" t="s">
        <v>33</v>
      </c>
      <c r="J466" s="167">
        <v>0.95185185185185184</v>
      </c>
      <c r="K466" s="168">
        <v>32</v>
      </c>
      <c r="L466" s="168">
        <v>47376</v>
      </c>
      <c r="M466" s="168">
        <v>7896</v>
      </c>
      <c r="N466" s="169">
        <v>142.12799999999999</v>
      </c>
    </row>
    <row r="467" spans="2:14" ht="15.75" customHeight="1">
      <c r="B467" s="155" t="s">
        <v>2664</v>
      </c>
      <c r="C467" s="156">
        <v>20463</v>
      </c>
      <c r="D467" s="157" t="s">
        <v>204</v>
      </c>
      <c r="E467" s="158"/>
      <c r="F467" s="111">
        <v>46441</v>
      </c>
      <c r="G467" s="105">
        <v>257</v>
      </c>
      <c r="H467" s="155" t="s">
        <v>194</v>
      </c>
      <c r="I467" s="105" t="s">
        <v>33</v>
      </c>
      <c r="J467" s="167">
        <v>0.95185185185185184</v>
      </c>
      <c r="K467" s="168">
        <v>2</v>
      </c>
      <c r="L467" s="168">
        <v>2880</v>
      </c>
      <c r="M467" s="168">
        <v>480</v>
      </c>
      <c r="N467" s="169">
        <v>8.64</v>
      </c>
    </row>
    <row r="468" spans="2:14" ht="15.75" customHeight="1">
      <c r="B468" s="155" t="s">
        <v>61</v>
      </c>
      <c r="C468" s="156">
        <v>9909</v>
      </c>
      <c r="D468" s="157" t="s">
        <v>989</v>
      </c>
      <c r="E468" s="158"/>
      <c r="F468" s="111">
        <v>46442</v>
      </c>
      <c r="G468" s="105">
        <v>258</v>
      </c>
      <c r="H468" s="155" t="s">
        <v>42</v>
      </c>
      <c r="I468" s="105" t="s">
        <v>33</v>
      </c>
      <c r="J468" s="167">
        <v>0.9555555555555556</v>
      </c>
      <c r="K468" s="168">
        <v>4</v>
      </c>
      <c r="L468" s="168">
        <v>14400</v>
      </c>
      <c r="M468" s="168">
        <v>2400</v>
      </c>
      <c r="N468" s="169">
        <v>38.735999999999997</v>
      </c>
    </row>
    <row r="469" spans="2:14" ht="15.75" customHeight="1">
      <c r="B469" s="155" t="s">
        <v>60</v>
      </c>
      <c r="C469" s="156">
        <v>20463</v>
      </c>
      <c r="D469" s="157" t="s">
        <v>204</v>
      </c>
      <c r="E469" s="158"/>
      <c r="F469" s="111">
        <v>46442</v>
      </c>
      <c r="G469" s="105">
        <v>258</v>
      </c>
      <c r="H469" s="155" t="s">
        <v>194</v>
      </c>
      <c r="I469" s="105" t="s">
        <v>33</v>
      </c>
      <c r="J469" s="167">
        <v>0.9555555555555556</v>
      </c>
      <c r="K469" s="168">
        <v>6</v>
      </c>
      <c r="L469" s="168">
        <v>8640</v>
      </c>
      <c r="M469" s="168">
        <v>1440</v>
      </c>
      <c r="N469" s="169">
        <v>25.92</v>
      </c>
    </row>
    <row r="470" spans="2:14" ht="15.75" customHeight="1">
      <c r="B470" s="155" t="s">
        <v>181</v>
      </c>
      <c r="C470" s="156">
        <v>20463</v>
      </c>
      <c r="D470" s="157" t="s">
        <v>204</v>
      </c>
      <c r="E470" s="158"/>
      <c r="F470" s="111">
        <v>46442</v>
      </c>
      <c r="G470" s="105">
        <v>258</v>
      </c>
      <c r="H470" s="155" t="s">
        <v>194</v>
      </c>
      <c r="I470" s="105" t="s">
        <v>33</v>
      </c>
      <c r="J470" s="167">
        <v>0.9555555555555556</v>
      </c>
      <c r="K470" s="168">
        <v>18</v>
      </c>
      <c r="L470" s="168">
        <v>25920</v>
      </c>
      <c r="M470" s="168">
        <v>4320</v>
      </c>
      <c r="N470" s="169">
        <v>77.760000000000005</v>
      </c>
    </row>
    <row r="471" spans="2:14" ht="15.75" customHeight="1">
      <c r="B471" s="155" t="s">
        <v>620</v>
      </c>
      <c r="C471" s="156">
        <v>21189</v>
      </c>
      <c r="D471" s="157" t="s">
        <v>265</v>
      </c>
      <c r="E471" s="158"/>
      <c r="F471" s="111">
        <v>46442</v>
      </c>
      <c r="G471" s="105">
        <v>258</v>
      </c>
      <c r="H471" s="155" t="s">
        <v>42</v>
      </c>
      <c r="I471" s="105" t="s">
        <v>33</v>
      </c>
      <c r="J471" s="167">
        <v>0.9555555555555556</v>
      </c>
      <c r="K471" s="168">
        <v>24</v>
      </c>
      <c r="L471" s="168">
        <v>86400</v>
      </c>
      <c r="M471" s="168">
        <v>14400</v>
      </c>
      <c r="N471" s="169">
        <v>232.416</v>
      </c>
    </row>
    <row r="472" spans="2:14" ht="15.75" customHeight="1">
      <c r="B472" s="155" t="s">
        <v>59</v>
      </c>
      <c r="C472" s="156">
        <v>20463</v>
      </c>
      <c r="D472" s="157" t="s">
        <v>204</v>
      </c>
      <c r="E472" s="158"/>
      <c r="F472" s="111">
        <v>46442</v>
      </c>
      <c r="G472" s="105">
        <v>258</v>
      </c>
      <c r="H472" s="155" t="s">
        <v>194</v>
      </c>
      <c r="I472" s="105" t="s">
        <v>33</v>
      </c>
      <c r="J472" s="167">
        <v>0.9555555555555556</v>
      </c>
      <c r="K472" s="168">
        <v>58</v>
      </c>
      <c r="L472" s="168">
        <v>83520</v>
      </c>
      <c r="M472" s="168">
        <v>13920</v>
      </c>
      <c r="N472" s="169">
        <v>250.56</v>
      </c>
    </row>
    <row r="473" spans="2:14" ht="15.75" customHeight="1">
      <c r="B473" s="155" t="s">
        <v>2620</v>
      </c>
      <c r="C473" s="156">
        <v>21189</v>
      </c>
      <c r="D473" s="157" t="s">
        <v>265</v>
      </c>
      <c r="E473" s="158"/>
      <c r="F473" s="111">
        <v>46442</v>
      </c>
      <c r="G473" s="105">
        <v>258</v>
      </c>
      <c r="H473" s="155" t="s">
        <v>42</v>
      </c>
      <c r="I473" s="105" t="s">
        <v>33</v>
      </c>
      <c r="J473" s="167">
        <v>0.9555555555555556</v>
      </c>
      <c r="K473" s="168">
        <v>23</v>
      </c>
      <c r="L473" s="168">
        <v>82800</v>
      </c>
      <c r="M473" s="168">
        <v>13800</v>
      </c>
      <c r="N473" s="169">
        <v>222.732</v>
      </c>
    </row>
    <row r="474" spans="2:14" ht="15.75" customHeight="1">
      <c r="B474" s="155" t="s">
        <v>2636</v>
      </c>
      <c r="C474" s="156">
        <v>2174</v>
      </c>
      <c r="D474" s="157" t="s">
        <v>319</v>
      </c>
      <c r="E474" s="158"/>
      <c r="F474" s="111">
        <v>46442</v>
      </c>
      <c r="G474" s="105">
        <v>258</v>
      </c>
      <c r="H474" s="155" t="s">
        <v>42</v>
      </c>
      <c r="I474" s="105" t="s">
        <v>33</v>
      </c>
      <c r="J474" s="167">
        <v>0.9555555555555556</v>
      </c>
      <c r="K474" s="168">
        <v>21</v>
      </c>
      <c r="L474" s="168">
        <v>60480</v>
      </c>
      <c r="M474" s="168">
        <v>10080</v>
      </c>
      <c r="N474" s="169">
        <v>199.584</v>
      </c>
    </row>
    <row r="475" spans="2:14" ht="15.75" customHeight="1">
      <c r="B475" s="155" t="s">
        <v>2668</v>
      </c>
      <c r="C475" s="156">
        <v>20463</v>
      </c>
      <c r="D475" s="157" t="s">
        <v>204</v>
      </c>
      <c r="E475" s="158"/>
      <c r="F475" s="111">
        <v>46442</v>
      </c>
      <c r="G475" s="105">
        <v>258</v>
      </c>
      <c r="H475" s="155" t="s">
        <v>194</v>
      </c>
      <c r="I475" s="105" t="s">
        <v>33</v>
      </c>
      <c r="J475" s="167">
        <v>0.9555555555555556</v>
      </c>
      <c r="K475" s="168">
        <v>10</v>
      </c>
      <c r="L475" s="168">
        <v>14400</v>
      </c>
      <c r="M475" s="168">
        <v>2400</v>
      </c>
      <c r="N475" s="169">
        <v>43.2</v>
      </c>
    </row>
    <row r="476" spans="2:14" ht="15.75" customHeight="1">
      <c r="B476" s="155" t="s">
        <v>2672</v>
      </c>
      <c r="C476" s="156">
        <v>20463</v>
      </c>
      <c r="D476" s="157" t="s">
        <v>204</v>
      </c>
      <c r="E476" s="158"/>
      <c r="F476" s="111">
        <v>46442</v>
      </c>
      <c r="G476" s="105">
        <v>258</v>
      </c>
      <c r="H476" s="155" t="s">
        <v>194</v>
      </c>
      <c r="I476" s="105" t="s">
        <v>33</v>
      </c>
      <c r="J476" s="167">
        <v>0.9555555555555556</v>
      </c>
      <c r="K476" s="168">
        <v>28</v>
      </c>
      <c r="L476" s="168">
        <v>40320</v>
      </c>
      <c r="M476" s="168">
        <v>6720</v>
      </c>
      <c r="N476" s="169">
        <v>120.96</v>
      </c>
    </row>
    <row r="477" spans="2:14" ht="15.75" customHeight="1">
      <c r="B477" s="155" t="s">
        <v>2683</v>
      </c>
      <c r="C477" s="156">
        <v>20463</v>
      </c>
      <c r="D477" s="157" t="s">
        <v>204</v>
      </c>
      <c r="E477" s="158"/>
      <c r="F477" s="111">
        <v>46442</v>
      </c>
      <c r="G477" s="105">
        <v>258</v>
      </c>
      <c r="H477" s="155" t="s">
        <v>194</v>
      </c>
      <c r="I477" s="105" t="s">
        <v>33</v>
      </c>
      <c r="J477" s="167">
        <v>0.9555555555555556</v>
      </c>
      <c r="K477" s="168">
        <v>35</v>
      </c>
      <c r="L477" s="168">
        <v>50400</v>
      </c>
      <c r="M477" s="168">
        <v>8400</v>
      </c>
      <c r="N477" s="169">
        <v>151.19999999999999</v>
      </c>
    </row>
    <row r="478" spans="2:14" ht="15.75" customHeight="1">
      <c r="B478" s="155" t="s">
        <v>2704</v>
      </c>
      <c r="C478" s="156">
        <v>20463</v>
      </c>
      <c r="D478" s="157" t="s">
        <v>204</v>
      </c>
      <c r="E478" s="158"/>
      <c r="F478" s="111">
        <v>46442</v>
      </c>
      <c r="G478" s="105">
        <v>258</v>
      </c>
      <c r="H478" s="155" t="s">
        <v>194</v>
      </c>
      <c r="I478" s="105" t="s">
        <v>33</v>
      </c>
      <c r="J478" s="167">
        <v>0.9555555555555556</v>
      </c>
      <c r="K478" s="168">
        <v>42</v>
      </c>
      <c r="L478" s="168">
        <v>60480</v>
      </c>
      <c r="M478" s="168">
        <v>10080</v>
      </c>
      <c r="N478" s="169">
        <v>181.44</v>
      </c>
    </row>
    <row r="479" spans="2:14" ht="15.75" customHeight="1">
      <c r="B479" s="155" t="s">
        <v>2740</v>
      </c>
      <c r="C479" s="156">
        <v>21189</v>
      </c>
      <c r="D479" s="157" t="s">
        <v>265</v>
      </c>
      <c r="E479" s="158"/>
      <c r="F479" s="111">
        <v>46442</v>
      </c>
      <c r="G479" s="105">
        <v>258</v>
      </c>
      <c r="H479" s="155" t="s">
        <v>42</v>
      </c>
      <c r="I479" s="105" t="s">
        <v>33</v>
      </c>
      <c r="J479" s="167">
        <v>0.9555555555555556</v>
      </c>
      <c r="K479" s="168">
        <v>38</v>
      </c>
      <c r="L479" s="168">
        <v>136800</v>
      </c>
      <c r="M479" s="168">
        <v>22800</v>
      </c>
      <c r="N479" s="169">
        <v>367.99200000000002</v>
      </c>
    </row>
    <row r="480" spans="2:14" ht="15.75" customHeight="1">
      <c r="B480" s="155" t="s">
        <v>2844</v>
      </c>
      <c r="C480" s="156">
        <v>21189</v>
      </c>
      <c r="D480" s="157" t="s">
        <v>265</v>
      </c>
      <c r="E480" s="158"/>
      <c r="F480" s="111">
        <v>46442</v>
      </c>
      <c r="G480" s="105">
        <v>258</v>
      </c>
      <c r="H480" s="155" t="s">
        <v>42</v>
      </c>
      <c r="I480" s="105" t="s">
        <v>33</v>
      </c>
      <c r="J480" s="167">
        <v>0.9555555555555556</v>
      </c>
      <c r="K480" s="168">
        <v>2</v>
      </c>
      <c r="L480" s="168">
        <v>7200</v>
      </c>
      <c r="M480" s="168">
        <v>1200</v>
      </c>
      <c r="N480" s="169">
        <v>19.367999999999999</v>
      </c>
    </row>
    <row r="481" spans="2:14" ht="15.75" customHeight="1">
      <c r="B481" s="155" t="s">
        <v>61</v>
      </c>
      <c r="C481" s="156">
        <v>20463</v>
      </c>
      <c r="D481" s="157" t="s">
        <v>204</v>
      </c>
      <c r="E481" s="158"/>
      <c r="F481" s="111">
        <v>46443</v>
      </c>
      <c r="G481" s="105">
        <v>259</v>
      </c>
      <c r="H481" s="155" t="s">
        <v>194</v>
      </c>
      <c r="I481" s="105" t="s">
        <v>33</v>
      </c>
      <c r="J481" s="167">
        <v>0.95925925925925926</v>
      </c>
      <c r="K481" s="168">
        <v>8</v>
      </c>
      <c r="L481" s="168">
        <v>11520</v>
      </c>
      <c r="M481" s="168">
        <v>1920</v>
      </c>
      <c r="N481" s="169">
        <v>34.56</v>
      </c>
    </row>
    <row r="482" spans="2:14" ht="15.75" customHeight="1">
      <c r="B482" s="155" t="s">
        <v>549</v>
      </c>
      <c r="C482" s="156">
        <v>1428</v>
      </c>
      <c r="D482" s="157" t="s">
        <v>58</v>
      </c>
      <c r="E482" s="158"/>
      <c r="F482" s="111">
        <v>46443</v>
      </c>
      <c r="G482" s="105">
        <v>259</v>
      </c>
      <c r="H482" s="155" t="s">
        <v>42</v>
      </c>
      <c r="I482" s="105" t="s">
        <v>33</v>
      </c>
      <c r="J482" s="167">
        <v>0.95925925925925926</v>
      </c>
      <c r="K482" s="168">
        <v>47</v>
      </c>
      <c r="L482" s="168">
        <v>137664</v>
      </c>
      <c r="M482" s="168">
        <v>22944</v>
      </c>
      <c r="N482" s="169">
        <v>488.7072</v>
      </c>
    </row>
    <row r="483" spans="2:14" ht="15.75" customHeight="1">
      <c r="B483" s="155" t="s">
        <v>424</v>
      </c>
      <c r="C483" s="156">
        <v>9909</v>
      </c>
      <c r="D483" s="157" t="s">
        <v>989</v>
      </c>
      <c r="E483" s="158"/>
      <c r="F483" s="111">
        <v>46443</v>
      </c>
      <c r="G483" s="105">
        <v>259</v>
      </c>
      <c r="H483" s="155" t="s">
        <v>42</v>
      </c>
      <c r="I483" s="105" t="s">
        <v>33</v>
      </c>
      <c r="J483" s="167">
        <v>0.95925925925925926</v>
      </c>
      <c r="K483" s="168">
        <v>14</v>
      </c>
      <c r="L483" s="168">
        <v>50400</v>
      </c>
      <c r="M483" s="168">
        <v>8400</v>
      </c>
      <c r="N483" s="169">
        <v>135.57599999999999</v>
      </c>
    </row>
    <row r="484" spans="2:14" ht="15.75" customHeight="1">
      <c r="B484" s="155" t="s">
        <v>346</v>
      </c>
      <c r="C484" s="156">
        <v>20463</v>
      </c>
      <c r="D484" s="157" t="s">
        <v>204</v>
      </c>
      <c r="E484" s="158"/>
      <c r="F484" s="111">
        <v>46443</v>
      </c>
      <c r="G484" s="105">
        <v>259</v>
      </c>
      <c r="H484" s="155" t="s">
        <v>194</v>
      </c>
      <c r="I484" s="105" t="s">
        <v>33</v>
      </c>
      <c r="J484" s="167">
        <v>0.95925925925925926</v>
      </c>
      <c r="K484" s="168">
        <v>48</v>
      </c>
      <c r="L484" s="168">
        <v>69120</v>
      </c>
      <c r="M484" s="168">
        <v>11520</v>
      </c>
      <c r="N484" s="169">
        <v>207.36</v>
      </c>
    </row>
    <row r="485" spans="2:14" ht="15.75" customHeight="1">
      <c r="B485" s="155" t="s">
        <v>2596</v>
      </c>
      <c r="C485" s="156">
        <v>2174</v>
      </c>
      <c r="D485" s="157" t="s">
        <v>319</v>
      </c>
      <c r="E485" s="158"/>
      <c r="F485" s="111">
        <v>46443</v>
      </c>
      <c r="G485" s="105">
        <v>259</v>
      </c>
      <c r="H485" s="155" t="s">
        <v>42</v>
      </c>
      <c r="I485" s="105" t="s">
        <v>33</v>
      </c>
      <c r="J485" s="167">
        <v>0.95925925925925926</v>
      </c>
      <c r="K485" s="168">
        <v>44</v>
      </c>
      <c r="L485" s="168">
        <v>126720</v>
      </c>
      <c r="M485" s="168">
        <v>21120</v>
      </c>
      <c r="N485" s="169">
        <v>418.17599999999999</v>
      </c>
    </row>
    <row r="486" spans="2:14" ht="15.75" customHeight="1">
      <c r="B486" s="155" t="s">
        <v>2599</v>
      </c>
      <c r="C486" s="156">
        <v>2174</v>
      </c>
      <c r="D486" s="157" t="s">
        <v>319</v>
      </c>
      <c r="E486" s="158"/>
      <c r="F486" s="111">
        <v>46443</v>
      </c>
      <c r="G486" s="105">
        <v>259</v>
      </c>
      <c r="H486" s="155" t="s">
        <v>42</v>
      </c>
      <c r="I486" s="105" t="s">
        <v>33</v>
      </c>
      <c r="J486" s="167">
        <v>0.95925925925925926</v>
      </c>
      <c r="K486" s="168">
        <v>40</v>
      </c>
      <c r="L486" s="168">
        <v>115200</v>
      </c>
      <c r="M486" s="168">
        <v>19200</v>
      </c>
      <c r="N486" s="169">
        <v>380.16</v>
      </c>
    </row>
    <row r="487" spans="2:14" ht="15.75" customHeight="1">
      <c r="B487" s="155" t="s">
        <v>2606</v>
      </c>
      <c r="C487" s="156">
        <v>2174</v>
      </c>
      <c r="D487" s="157" t="s">
        <v>319</v>
      </c>
      <c r="E487" s="158"/>
      <c r="F487" s="111">
        <v>46443</v>
      </c>
      <c r="G487" s="105">
        <v>259</v>
      </c>
      <c r="H487" s="155" t="s">
        <v>42</v>
      </c>
      <c r="I487" s="105" t="s">
        <v>33</v>
      </c>
      <c r="J487" s="167">
        <v>0.95925925925925926</v>
      </c>
      <c r="K487" s="168">
        <v>36</v>
      </c>
      <c r="L487" s="168">
        <v>103680</v>
      </c>
      <c r="M487" s="168">
        <v>17280</v>
      </c>
      <c r="N487" s="169">
        <v>342.14400000000001</v>
      </c>
    </row>
    <row r="488" spans="2:14" ht="15.75" customHeight="1">
      <c r="B488" s="155" t="s">
        <v>2607</v>
      </c>
      <c r="C488" s="156">
        <v>2174</v>
      </c>
      <c r="D488" s="157" t="s">
        <v>319</v>
      </c>
      <c r="E488" s="158"/>
      <c r="F488" s="111">
        <v>46443</v>
      </c>
      <c r="G488" s="105">
        <v>259</v>
      </c>
      <c r="H488" s="155" t="s">
        <v>42</v>
      </c>
      <c r="I488" s="105" t="s">
        <v>33</v>
      </c>
      <c r="J488" s="167">
        <v>0.95925925925925926</v>
      </c>
      <c r="K488" s="168">
        <v>44</v>
      </c>
      <c r="L488" s="168">
        <v>126720</v>
      </c>
      <c r="M488" s="168">
        <v>21120</v>
      </c>
      <c r="N488" s="169">
        <v>418.17599999999999</v>
      </c>
    </row>
    <row r="489" spans="2:14" ht="15.75" customHeight="1">
      <c r="B489" s="155" t="s">
        <v>2609</v>
      </c>
      <c r="C489" s="156">
        <v>2174</v>
      </c>
      <c r="D489" s="157" t="s">
        <v>319</v>
      </c>
      <c r="E489" s="158"/>
      <c r="F489" s="111">
        <v>46443</v>
      </c>
      <c r="G489" s="105">
        <v>259</v>
      </c>
      <c r="H489" s="155" t="s">
        <v>42</v>
      </c>
      <c r="I489" s="105" t="s">
        <v>33</v>
      </c>
      <c r="J489" s="167">
        <v>0.95925925925925926</v>
      </c>
      <c r="K489" s="168">
        <v>38</v>
      </c>
      <c r="L489" s="168">
        <v>109440</v>
      </c>
      <c r="M489" s="168">
        <v>18240</v>
      </c>
      <c r="N489" s="169">
        <v>361.15199999999999</v>
      </c>
    </row>
    <row r="490" spans="2:14" ht="15.75" customHeight="1">
      <c r="B490" s="155" t="s">
        <v>2750</v>
      </c>
      <c r="C490" s="156">
        <v>20463</v>
      </c>
      <c r="D490" s="157" t="s">
        <v>204</v>
      </c>
      <c r="E490" s="158"/>
      <c r="F490" s="111">
        <v>46443</v>
      </c>
      <c r="G490" s="105">
        <v>259</v>
      </c>
      <c r="H490" s="155" t="s">
        <v>194</v>
      </c>
      <c r="I490" s="105" t="s">
        <v>33</v>
      </c>
      <c r="J490" s="167">
        <v>0.95925925925925926</v>
      </c>
      <c r="K490" s="168">
        <v>48</v>
      </c>
      <c r="L490" s="168">
        <v>69120</v>
      </c>
      <c r="M490" s="168">
        <v>11520</v>
      </c>
      <c r="N490" s="169">
        <v>207.36</v>
      </c>
    </row>
    <row r="491" spans="2:14" ht="15.75" customHeight="1">
      <c r="B491" s="155" t="s">
        <v>2802</v>
      </c>
      <c r="C491" s="156">
        <v>9909</v>
      </c>
      <c r="D491" s="157" t="s">
        <v>989</v>
      </c>
      <c r="E491" s="158"/>
      <c r="F491" s="111">
        <v>46443</v>
      </c>
      <c r="G491" s="105">
        <v>259</v>
      </c>
      <c r="H491" s="155" t="s">
        <v>42</v>
      </c>
      <c r="I491" s="105" t="s">
        <v>33</v>
      </c>
      <c r="J491" s="167">
        <v>0.95925925925925926</v>
      </c>
      <c r="K491" s="168">
        <v>17</v>
      </c>
      <c r="L491" s="168">
        <v>61200</v>
      </c>
      <c r="M491" s="168">
        <v>10200</v>
      </c>
      <c r="N491" s="169">
        <v>164.62799999999999</v>
      </c>
    </row>
    <row r="492" spans="2:14" ht="15.75" customHeight="1">
      <c r="B492" s="155" t="s">
        <v>61</v>
      </c>
      <c r="C492" s="156">
        <v>2174</v>
      </c>
      <c r="D492" s="157" t="s">
        <v>319</v>
      </c>
      <c r="E492" s="158"/>
      <c r="F492" s="111">
        <v>46444</v>
      </c>
      <c r="G492" s="105">
        <v>260</v>
      </c>
      <c r="H492" s="155" t="s">
        <v>42</v>
      </c>
      <c r="I492" s="105" t="s">
        <v>33</v>
      </c>
      <c r="J492" s="167">
        <v>2.8888888888888888</v>
      </c>
      <c r="K492" s="168">
        <v>15</v>
      </c>
      <c r="L492" s="168">
        <v>43200</v>
      </c>
      <c r="M492" s="168">
        <v>7200</v>
      </c>
      <c r="N492" s="169">
        <v>142.56</v>
      </c>
    </row>
    <row r="493" spans="2:14" ht="15.75" customHeight="1">
      <c r="B493" s="155" t="s">
        <v>587</v>
      </c>
      <c r="C493" s="156">
        <v>2174</v>
      </c>
      <c r="D493" s="157" t="s">
        <v>319</v>
      </c>
      <c r="E493" s="158"/>
      <c r="F493" s="111">
        <v>46444</v>
      </c>
      <c r="G493" s="105">
        <v>260</v>
      </c>
      <c r="H493" s="155" t="s">
        <v>42</v>
      </c>
      <c r="I493" s="105" t="s">
        <v>33</v>
      </c>
      <c r="J493" s="167">
        <v>0.96296296296296291</v>
      </c>
      <c r="K493" s="168">
        <v>4</v>
      </c>
      <c r="L493" s="168">
        <v>11520</v>
      </c>
      <c r="M493" s="168">
        <v>1920</v>
      </c>
      <c r="N493" s="169">
        <v>38.015999999999998</v>
      </c>
    </row>
    <row r="494" spans="2:14" ht="15.75" customHeight="1">
      <c r="B494" s="155" t="s">
        <v>2602</v>
      </c>
      <c r="C494" s="156">
        <v>2174</v>
      </c>
      <c r="D494" s="157" t="s">
        <v>319</v>
      </c>
      <c r="E494" s="158"/>
      <c r="F494" s="111">
        <v>46444</v>
      </c>
      <c r="G494" s="105">
        <v>260</v>
      </c>
      <c r="H494" s="155" t="s">
        <v>42</v>
      </c>
      <c r="I494" s="105" t="s">
        <v>33</v>
      </c>
      <c r="J494" s="167">
        <v>0.96296296296296291</v>
      </c>
      <c r="K494" s="168">
        <v>44</v>
      </c>
      <c r="L494" s="168">
        <v>126720</v>
      </c>
      <c r="M494" s="168">
        <v>21120</v>
      </c>
      <c r="N494" s="169">
        <v>418.17599999999999</v>
      </c>
    </row>
    <row r="495" spans="2:14" ht="15.75" customHeight="1">
      <c r="B495" s="155" t="s">
        <v>2608</v>
      </c>
      <c r="C495" s="156">
        <v>2174</v>
      </c>
      <c r="D495" s="157" t="s">
        <v>319</v>
      </c>
      <c r="E495" s="158"/>
      <c r="F495" s="111">
        <v>46444</v>
      </c>
      <c r="G495" s="105">
        <v>260</v>
      </c>
      <c r="H495" s="155" t="s">
        <v>42</v>
      </c>
      <c r="I495" s="105" t="s">
        <v>33</v>
      </c>
      <c r="J495" s="167">
        <v>0.96296296296296291</v>
      </c>
      <c r="K495" s="168">
        <v>4</v>
      </c>
      <c r="L495" s="168">
        <v>11520</v>
      </c>
      <c r="M495" s="168">
        <v>1920</v>
      </c>
      <c r="N495" s="169">
        <v>38.015999999999998</v>
      </c>
    </row>
    <row r="496" spans="2:14" ht="15.75" customHeight="1">
      <c r="B496" s="155" t="s">
        <v>2609</v>
      </c>
      <c r="C496" s="156">
        <v>2174</v>
      </c>
      <c r="D496" s="157" t="s">
        <v>319</v>
      </c>
      <c r="E496" s="158"/>
      <c r="F496" s="111">
        <v>46444</v>
      </c>
      <c r="G496" s="105">
        <v>260</v>
      </c>
      <c r="H496" s="155" t="s">
        <v>42</v>
      </c>
      <c r="I496" s="105" t="s">
        <v>33</v>
      </c>
      <c r="J496" s="167">
        <v>0.96296296296296291</v>
      </c>
      <c r="K496" s="168">
        <v>1</v>
      </c>
      <c r="L496" s="168">
        <v>2880</v>
      </c>
      <c r="M496" s="168">
        <v>480</v>
      </c>
      <c r="N496" s="169">
        <v>9.5039999999999996</v>
      </c>
    </row>
    <row r="497" spans="2:14" ht="15.75" customHeight="1">
      <c r="B497" s="155" t="s">
        <v>2658</v>
      </c>
      <c r="C497" s="156">
        <v>2174</v>
      </c>
      <c r="D497" s="157" t="s">
        <v>319</v>
      </c>
      <c r="E497" s="158"/>
      <c r="F497" s="111">
        <v>46444</v>
      </c>
      <c r="G497" s="105">
        <v>260</v>
      </c>
      <c r="H497" s="155" t="s">
        <v>42</v>
      </c>
      <c r="I497" s="105" t="s">
        <v>33</v>
      </c>
      <c r="J497" s="167">
        <v>0.96296296296296291</v>
      </c>
      <c r="K497" s="168">
        <v>28</v>
      </c>
      <c r="L497" s="168">
        <v>80640</v>
      </c>
      <c r="M497" s="168">
        <v>13440</v>
      </c>
      <c r="N497" s="169">
        <v>266.11200000000002</v>
      </c>
    </row>
    <row r="498" spans="2:14" ht="15.75" customHeight="1">
      <c r="B498" s="155" t="s">
        <v>2671</v>
      </c>
      <c r="C498" s="156">
        <v>2174</v>
      </c>
      <c r="D498" s="157" t="s">
        <v>319</v>
      </c>
      <c r="E498" s="158"/>
      <c r="F498" s="111">
        <v>46444</v>
      </c>
      <c r="G498" s="105">
        <v>260</v>
      </c>
      <c r="H498" s="155" t="s">
        <v>42</v>
      </c>
      <c r="I498" s="105" t="s">
        <v>33</v>
      </c>
      <c r="J498" s="167">
        <v>0.96296296296296291</v>
      </c>
      <c r="K498" s="168">
        <v>44</v>
      </c>
      <c r="L498" s="168">
        <v>126720</v>
      </c>
      <c r="M498" s="168">
        <v>21120</v>
      </c>
      <c r="N498" s="169">
        <v>418.17599999999999</v>
      </c>
    </row>
    <row r="499" spans="2:14" ht="15.75" customHeight="1">
      <c r="B499" s="155" t="s">
        <v>2676</v>
      </c>
      <c r="C499" s="156">
        <v>2174</v>
      </c>
      <c r="D499" s="157" t="s">
        <v>319</v>
      </c>
      <c r="E499" s="158"/>
      <c r="F499" s="111">
        <v>46444</v>
      </c>
      <c r="G499" s="105">
        <v>260</v>
      </c>
      <c r="H499" s="155" t="s">
        <v>42</v>
      </c>
      <c r="I499" s="105" t="s">
        <v>33</v>
      </c>
      <c r="J499" s="167">
        <v>0.96296296296296291</v>
      </c>
      <c r="K499" s="168">
        <v>44</v>
      </c>
      <c r="L499" s="168">
        <v>126720</v>
      </c>
      <c r="M499" s="168">
        <v>21120</v>
      </c>
      <c r="N499" s="169">
        <v>418.17599999999999</v>
      </c>
    </row>
    <row r="500" spans="2:14" ht="15.75" customHeight="1">
      <c r="B500" s="155" t="s">
        <v>2681</v>
      </c>
      <c r="C500" s="156">
        <v>20463</v>
      </c>
      <c r="D500" s="157" t="s">
        <v>204</v>
      </c>
      <c r="E500" s="158"/>
      <c r="F500" s="111">
        <v>46444</v>
      </c>
      <c r="G500" s="105">
        <v>260</v>
      </c>
      <c r="H500" s="155" t="s">
        <v>194</v>
      </c>
      <c r="I500" s="105" t="s">
        <v>33</v>
      </c>
      <c r="J500" s="167">
        <v>0.96296296296296291</v>
      </c>
      <c r="K500" s="168">
        <v>30</v>
      </c>
      <c r="L500" s="168">
        <v>43200</v>
      </c>
      <c r="M500" s="168">
        <v>7200</v>
      </c>
      <c r="N500" s="169">
        <v>129.6</v>
      </c>
    </row>
    <row r="501" spans="2:14" ht="15.75" customHeight="1">
      <c r="B501" s="155" t="s">
        <v>344</v>
      </c>
      <c r="C501" s="156">
        <v>8532</v>
      </c>
      <c r="D501" s="157" t="s">
        <v>666</v>
      </c>
      <c r="E501" s="158"/>
      <c r="F501" s="111">
        <v>46445</v>
      </c>
      <c r="G501" s="105">
        <v>261</v>
      </c>
      <c r="H501" s="155" t="s">
        <v>42</v>
      </c>
      <c r="I501" s="105" t="s">
        <v>33</v>
      </c>
      <c r="J501" s="167">
        <v>0.96666666666666667</v>
      </c>
      <c r="K501" s="168">
        <v>35</v>
      </c>
      <c r="L501" s="168">
        <v>126000</v>
      </c>
      <c r="M501" s="168">
        <v>21000</v>
      </c>
      <c r="N501" s="169">
        <v>338.94</v>
      </c>
    </row>
    <row r="502" spans="2:14" ht="15.75" customHeight="1">
      <c r="B502" s="155" t="s">
        <v>683</v>
      </c>
      <c r="C502" s="156">
        <v>5630</v>
      </c>
      <c r="D502" s="157" t="s">
        <v>630</v>
      </c>
      <c r="E502" s="158"/>
      <c r="F502" s="111">
        <v>46445</v>
      </c>
      <c r="G502" s="105">
        <v>261</v>
      </c>
      <c r="H502" s="155" t="s">
        <v>42</v>
      </c>
      <c r="I502" s="105" t="s">
        <v>33</v>
      </c>
      <c r="J502" s="167">
        <v>0.96666666666666667</v>
      </c>
      <c r="K502" s="168">
        <v>9</v>
      </c>
      <c r="L502" s="168">
        <v>18144</v>
      </c>
      <c r="M502" s="168">
        <v>3024</v>
      </c>
      <c r="N502" s="169">
        <v>85.821119999999993</v>
      </c>
    </row>
    <row r="503" spans="2:14" ht="15.75" customHeight="1">
      <c r="B503" s="155" t="s">
        <v>389</v>
      </c>
      <c r="C503" s="156">
        <v>5630</v>
      </c>
      <c r="D503" s="157" t="s">
        <v>630</v>
      </c>
      <c r="E503" s="158"/>
      <c r="F503" s="111">
        <v>46445</v>
      </c>
      <c r="G503" s="105">
        <v>261</v>
      </c>
      <c r="H503" s="155" t="s">
        <v>42</v>
      </c>
      <c r="I503" s="105" t="s">
        <v>33</v>
      </c>
      <c r="J503" s="167">
        <v>0.96666666666666667</v>
      </c>
      <c r="K503" s="168">
        <v>12</v>
      </c>
      <c r="L503" s="168">
        <v>24192</v>
      </c>
      <c r="M503" s="168">
        <v>4032</v>
      </c>
      <c r="N503" s="169">
        <v>114.42816000000001</v>
      </c>
    </row>
    <row r="504" spans="2:14" ht="15.75" customHeight="1">
      <c r="B504" s="155" t="s">
        <v>2594</v>
      </c>
      <c r="C504" s="156">
        <v>2174</v>
      </c>
      <c r="D504" s="157" t="s">
        <v>319</v>
      </c>
      <c r="E504" s="158"/>
      <c r="F504" s="111">
        <v>46445</v>
      </c>
      <c r="G504" s="105">
        <v>261</v>
      </c>
      <c r="H504" s="155" t="s">
        <v>42</v>
      </c>
      <c r="I504" s="105" t="s">
        <v>33</v>
      </c>
      <c r="J504" s="167">
        <v>0.96666666666666667</v>
      </c>
      <c r="K504" s="168">
        <v>40</v>
      </c>
      <c r="L504" s="168">
        <v>115200</v>
      </c>
      <c r="M504" s="168">
        <v>19200</v>
      </c>
      <c r="N504" s="169">
        <v>380.16</v>
      </c>
    </row>
    <row r="505" spans="2:14" ht="15.75" customHeight="1">
      <c r="B505" s="155" t="s">
        <v>2604</v>
      </c>
      <c r="C505" s="156">
        <v>2174</v>
      </c>
      <c r="D505" s="157" t="s">
        <v>319</v>
      </c>
      <c r="E505" s="158"/>
      <c r="F505" s="111">
        <v>46445</v>
      </c>
      <c r="G505" s="105">
        <v>261</v>
      </c>
      <c r="H505" s="155" t="s">
        <v>42</v>
      </c>
      <c r="I505" s="105" t="s">
        <v>33</v>
      </c>
      <c r="J505" s="167">
        <v>0.96666666666666667</v>
      </c>
      <c r="K505" s="168">
        <v>44</v>
      </c>
      <c r="L505" s="168">
        <v>126720</v>
      </c>
      <c r="M505" s="168">
        <v>21120</v>
      </c>
      <c r="N505" s="169">
        <v>418.17599999999999</v>
      </c>
    </row>
    <row r="506" spans="2:14" ht="15.75" customHeight="1">
      <c r="B506" s="155" t="s">
        <v>2605</v>
      </c>
      <c r="C506" s="156">
        <v>2174</v>
      </c>
      <c r="D506" s="157" t="s">
        <v>319</v>
      </c>
      <c r="E506" s="158"/>
      <c r="F506" s="111">
        <v>46445</v>
      </c>
      <c r="G506" s="105">
        <v>261</v>
      </c>
      <c r="H506" s="155" t="s">
        <v>42</v>
      </c>
      <c r="I506" s="105" t="s">
        <v>33</v>
      </c>
      <c r="J506" s="167">
        <v>0.96666666666666667</v>
      </c>
      <c r="K506" s="168">
        <v>44</v>
      </c>
      <c r="L506" s="168">
        <v>126720</v>
      </c>
      <c r="M506" s="168">
        <v>21120</v>
      </c>
      <c r="N506" s="169">
        <v>418.17599999999999</v>
      </c>
    </row>
    <row r="507" spans="2:14" ht="15.75" customHeight="1">
      <c r="B507" s="155" t="s">
        <v>2653</v>
      </c>
      <c r="C507" s="156">
        <v>9909</v>
      </c>
      <c r="D507" s="157" t="s">
        <v>989</v>
      </c>
      <c r="E507" s="158"/>
      <c r="F507" s="111">
        <v>46445</v>
      </c>
      <c r="G507" s="105">
        <v>261</v>
      </c>
      <c r="H507" s="155" t="s">
        <v>42</v>
      </c>
      <c r="I507" s="105" t="s">
        <v>33</v>
      </c>
      <c r="J507" s="167">
        <v>0.96666666666666667</v>
      </c>
      <c r="K507" s="168">
        <v>2</v>
      </c>
      <c r="L507" s="168">
        <v>7200</v>
      </c>
      <c r="M507" s="168">
        <v>1200</v>
      </c>
      <c r="N507" s="169">
        <v>19.367999999999999</v>
      </c>
    </row>
    <row r="508" spans="2:14" ht="15.75" customHeight="1">
      <c r="B508" s="155" t="s">
        <v>634</v>
      </c>
      <c r="C508" s="156">
        <v>9909</v>
      </c>
      <c r="D508" s="157" t="s">
        <v>989</v>
      </c>
      <c r="E508" s="158"/>
      <c r="F508" s="111">
        <v>46446</v>
      </c>
      <c r="G508" s="105">
        <v>262</v>
      </c>
      <c r="H508" s="155" t="s">
        <v>42</v>
      </c>
      <c r="I508" s="105" t="s">
        <v>33</v>
      </c>
      <c r="J508" s="167">
        <v>0.97037037037037033</v>
      </c>
      <c r="K508" s="168">
        <v>30</v>
      </c>
      <c r="L508" s="168">
        <v>108000</v>
      </c>
      <c r="M508" s="168">
        <v>18000</v>
      </c>
      <c r="N508" s="169">
        <v>290.52</v>
      </c>
    </row>
    <row r="509" spans="2:14" ht="15.75" customHeight="1">
      <c r="B509" s="155" t="s">
        <v>585</v>
      </c>
      <c r="C509" s="156">
        <v>21203</v>
      </c>
      <c r="D509" s="157" t="s">
        <v>1788</v>
      </c>
      <c r="E509" s="158"/>
      <c r="F509" s="111">
        <v>46446</v>
      </c>
      <c r="G509" s="105">
        <v>262</v>
      </c>
      <c r="H509" s="155" t="s">
        <v>42</v>
      </c>
      <c r="I509" s="105" t="s">
        <v>33</v>
      </c>
      <c r="J509" s="167">
        <v>0.97037037037037033</v>
      </c>
      <c r="K509" s="168">
        <v>75</v>
      </c>
      <c r="L509" s="168">
        <v>297000</v>
      </c>
      <c r="M509" s="168">
        <v>49500</v>
      </c>
      <c r="N509" s="169">
        <v>798.93</v>
      </c>
    </row>
    <row r="510" spans="2:14" ht="15.75" customHeight="1">
      <c r="B510" s="155" t="s">
        <v>2595</v>
      </c>
      <c r="C510" s="156">
        <v>2174</v>
      </c>
      <c r="D510" s="157" t="s">
        <v>319</v>
      </c>
      <c r="E510" s="158"/>
      <c r="F510" s="111">
        <v>46446</v>
      </c>
      <c r="G510" s="105">
        <v>262</v>
      </c>
      <c r="H510" s="155" t="s">
        <v>42</v>
      </c>
      <c r="I510" s="105" t="s">
        <v>33</v>
      </c>
      <c r="J510" s="167">
        <v>0.97037037037037033</v>
      </c>
      <c r="K510" s="168">
        <v>44</v>
      </c>
      <c r="L510" s="168">
        <v>126720</v>
      </c>
      <c r="M510" s="168">
        <v>21120</v>
      </c>
      <c r="N510" s="169">
        <v>418.17599999999999</v>
      </c>
    </row>
    <row r="511" spans="2:14" ht="15.75" customHeight="1">
      <c r="B511" s="155" t="s">
        <v>2597</v>
      </c>
      <c r="C511" s="156">
        <v>2174</v>
      </c>
      <c r="D511" s="157" t="s">
        <v>319</v>
      </c>
      <c r="E511" s="158"/>
      <c r="F511" s="111">
        <v>46446</v>
      </c>
      <c r="G511" s="105">
        <v>262</v>
      </c>
      <c r="H511" s="155" t="s">
        <v>42</v>
      </c>
      <c r="I511" s="105" t="s">
        <v>33</v>
      </c>
      <c r="J511" s="167">
        <v>0.97037037037037033</v>
      </c>
      <c r="K511" s="168">
        <v>29</v>
      </c>
      <c r="L511" s="168">
        <v>85248</v>
      </c>
      <c r="M511" s="168">
        <v>14208</v>
      </c>
      <c r="N511" s="169">
        <v>281.3184</v>
      </c>
    </row>
    <row r="512" spans="2:14" ht="15.75" customHeight="1">
      <c r="B512" s="155" t="s">
        <v>2728</v>
      </c>
      <c r="C512" s="156">
        <v>21203</v>
      </c>
      <c r="D512" s="157" t="s">
        <v>1788</v>
      </c>
      <c r="E512" s="158"/>
      <c r="F512" s="111">
        <v>46446</v>
      </c>
      <c r="G512" s="105">
        <v>262</v>
      </c>
      <c r="H512" s="155" t="s">
        <v>42</v>
      </c>
      <c r="I512" s="105" t="s">
        <v>33</v>
      </c>
      <c r="J512" s="167">
        <v>0.97037037037037033</v>
      </c>
      <c r="K512" s="168">
        <v>26</v>
      </c>
      <c r="L512" s="168">
        <v>102960</v>
      </c>
      <c r="M512" s="168">
        <v>17160</v>
      </c>
      <c r="N512" s="169">
        <v>276.9624</v>
      </c>
    </row>
    <row r="513" spans="2:14" ht="15.75" customHeight="1">
      <c r="B513" s="155" t="s">
        <v>2844</v>
      </c>
      <c r="C513" s="156">
        <v>9909</v>
      </c>
      <c r="D513" s="157" t="s">
        <v>989</v>
      </c>
      <c r="E513" s="158"/>
      <c r="F513" s="111">
        <v>46446</v>
      </c>
      <c r="G513" s="105">
        <v>262</v>
      </c>
      <c r="H513" s="155" t="s">
        <v>42</v>
      </c>
      <c r="I513" s="105" t="s">
        <v>33</v>
      </c>
      <c r="J513" s="167">
        <v>0.97037037037037033</v>
      </c>
      <c r="K513" s="168">
        <v>2</v>
      </c>
      <c r="L513" s="168">
        <v>7200</v>
      </c>
      <c r="M513" s="168">
        <v>1200</v>
      </c>
      <c r="N513" s="169">
        <v>19.367999999999999</v>
      </c>
    </row>
    <row r="514" spans="2:14" ht="15.75" customHeight="1">
      <c r="B514" s="155" t="s">
        <v>152</v>
      </c>
      <c r="C514" s="156">
        <v>21146</v>
      </c>
      <c r="D514" s="157" t="s">
        <v>236</v>
      </c>
      <c r="E514" s="158"/>
      <c r="F514" s="111">
        <v>46447</v>
      </c>
      <c r="G514" s="105">
        <v>263</v>
      </c>
      <c r="H514" s="155" t="s">
        <v>42</v>
      </c>
      <c r="I514" s="105" t="s">
        <v>33</v>
      </c>
      <c r="J514" s="167">
        <v>0.97407407407407409</v>
      </c>
      <c r="K514" s="168">
        <v>30</v>
      </c>
      <c r="L514" s="168">
        <v>60480</v>
      </c>
      <c r="M514" s="168">
        <v>10080</v>
      </c>
      <c r="N514" s="169">
        <v>286.07040000000001</v>
      </c>
    </row>
    <row r="515" spans="2:14" ht="15.75" customHeight="1">
      <c r="B515" s="155" t="s">
        <v>96</v>
      </c>
      <c r="C515" s="156">
        <v>1428</v>
      </c>
      <c r="D515" s="157" t="s">
        <v>58</v>
      </c>
      <c r="E515" s="158"/>
      <c r="F515" s="111">
        <v>46447</v>
      </c>
      <c r="G515" s="105">
        <v>263</v>
      </c>
      <c r="H515" s="155" t="s">
        <v>42</v>
      </c>
      <c r="I515" s="105" t="s">
        <v>33</v>
      </c>
      <c r="J515" s="167">
        <v>0.97407407407407409</v>
      </c>
      <c r="K515" s="168">
        <v>52</v>
      </c>
      <c r="L515" s="168">
        <v>149760</v>
      </c>
      <c r="M515" s="168">
        <v>24960</v>
      </c>
      <c r="N515" s="169">
        <v>531.64800000000002</v>
      </c>
    </row>
    <row r="516" spans="2:14" ht="15.75" customHeight="1">
      <c r="B516" s="155" t="s">
        <v>347</v>
      </c>
      <c r="C516" s="156">
        <v>21203</v>
      </c>
      <c r="D516" s="157" t="s">
        <v>1788</v>
      </c>
      <c r="E516" s="158"/>
      <c r="F516" s="111">
        <v>46447</v>
      </c>
      <c r="G516" s="105">
        <v>263</v>
      </c>
      <c r="H516" s="155" t="s">
        <v>42</v>
      </c>
      <c r="I516" s="105" t="s">
        <v>33</v>
      </c>
      <c r="J516" s="167">
        <v>0.97407407407407409</v>
      </c>
      <c r="K516" s="168">
        <v>74</v>
      </c>
      <c r="L516" s="168">
        <v>293040</v>
      </c>
      <c r="M516" s="168">
        <v>48840</v>
      </c>
      <c r="N516" s="169">
        <v>788.27760000000001</v>
      </c>
    </row>
    <row r="517" spans="2:14" ht="15.75" customHeight="1">
      <c r="B517" s="155" t="s">
        <v>348</v>
      </c>
      <c r="C517" s="156">
        <v>21203</v>
      </c>
      <c r="D517" s="157" t="s">
        <v>1788</v>
      </c>
      <c r="E517" s="158"/>
      <c r="F517" s="111">
        <v>46447</v>
      </c>
      <c r="G517" s="105">
        <v>263</v>
      </c>
      <c r="H517" s="155" t="s">
        <v>42</v>
      </c>
      <c r="I517" s="105" t="s">
        <v>33</v>
      </c>
      <c r="J517" s="167">
        <v>0.97407407407407409</v>
      </c>
      <c r="K517" s="168">
        <v>75</v>
      </c>
      <c r="L517" s="168">
        <v>297000</v>
      </c>
      <c r="M517" s="168">
        <v>49500</v>
      </c>
      <c r="N517" s="169">
        <v>798.93</v>
      </c>
    </row>
    <row r="518" spans="2:14" ht="15.75" customHeight="1">
      <c r="B518" s="155" t="s">
        <v>682</v>
      </c>
      <c r="C518" s="156">
        <v>21203</v>
      </c>
      <c r="D518" s="157" t="s">
        <v>1788</v>
      </c>
      <c r="E518" s="158"/>
      <c r="F518" s="111">
        <v>46447</v>
      </c>
      <c r="G518" s="105">
        <v>263</v>
      </c>
      <c r="H518" s="155" t="s">
        <v>42</v>
      </c>
      <c r="I518" s="105" t="s">
        <v>33</v>
      </c>
      <c r="J518" s="167">
        <v>0.97407407407407409</v>
      </c>
      <c r="K518" s="168">
        <v>16</v>
      </c>
      <c r="L518" s="168">
        <v>63360</v>
      </c>
      <c r="M518" s="168">
        <v>10560</v>
      </c>
      <c r="N518" s="169">
        <v>170.4384</v>
      </c>
    </row>
    <row r="519" spans="2:14" ht="15.75" customHeight="1">
      <c r="B519" s="155" t="s">
        <v>652</v>
      </c>
      <c r="C519" s="156">
        <v>22270</v>
      </c>
      <c r="D519" s="157" t="s">
        <v>1967</v>
      </c>
      <c r="E519" s="158"/>
      <c r="F519" s="111">
        <v>46447</v>
      </c>
      <c r="G519" s="105">
        <v>263</v>
      </c>
      <c r="H519" s="155" t="s">
        <v>42</v>
      </c>
      <c r="I519" s="105" t="s">
        <v>33</v>
      </c>
      <c r="J519" s="167">
        <v>0.97407407407407409</v>
      </c>
      <c r="K519" s="168">
        <v>47</v>
      </c>
      <c r="L519" s="168">
        <v>148896</v>
      </c>
      <c r="M519" s="168">
        <v>24816</v>
      </c>
      <c r="N519" s="169">
        <v>461.57760000000002</v>
      </c>
    </row>
    <row r="520" spans="2:14" ht="15.75" customHeight="1">
      <c r="B520" s="155" t="s">
        <v>130</v>
      </c>
      <c r="C520" s="156">
        <v>1428</v>
      </c>
      <c r="D520" s="157" t="s">
        <v>58</v>
      </c>
      <c r="E520" s="158"/>
      <c r="F520" s="111">
        <v>46448</v>
      </c>
      <c r="G520" s="105">
        <v>264</v>
      </c>
      <c r="H520" s="155" t="s">
        <v>42</v>
      </c>
      <c r="I520" s="105" t="s">
        <v>33</v>
      </c>
      <c r="J520" s="167">
        <v>0.97777777777777775</v>
      </c>
      <c r="K520" s="168">
        <v>8</v>
      </c>
      <c r="L520" s="168">
        <v>23040</v>
      </c>
      <c r="M520" s="168">
        <v>3840</v>
      </c>
      <c r="N520" s="169">
        <v>81.792000000000002</v>
      </c>
    </row>
    <row r="521" spans="2:14" ht="15.75" customHeight="1">
      <c r="B521" s="155" t="s">
        <v>627</v>
      </c>
      <c r="C521" s="156">
        <v>1428</v>
      </c>
      <c r="D521" s="157" t="s">
        <v>58</v>
      </c>
      <c r="E521" s="158"/>
      <c r="F521" s="111">
        <v>46448</v>
      </c>
      <c r="G521" s="105">
        <v>264</v>
      </c>
      <c r="H521" s="155" t="s">
        <v>42</v>
      </c>
      <c r="I521" s="105" t="s">
        <v>33</v>
      </c>
      <c r="J521" s="167">
        <v>0.97777777777777775</v>
      </c>
      <c r="K521" s="168">
        <v>90</v>
      </c>
      <c r="L521" s="168">
        <v>259200</v>
      </c>
      <c r="M521" s="168">
        <v>43200</v>
      </c>
      <c r="N521" s="169">
        <v>920.16</v>
      </c>
    </row>
    <row r="522" spans="2:14" ht="15.75" customHeight="1">
      <c r="B522" s="155" t="s">
        <v>2622</v>
      </c>
      <c r="C522" s="156">
        <v>1428</v>
      </c>
      <c r="D522" s="157" t="s">
        <v>58</v>
      </c>
      <c r="E522" s="158"/>
      <c r="F522" s="111">
        <v>46448</v>
      </c>
      <c r="G522" s="105">
        <v>264</v>
      </c>
      <c r="H522" s="155" t="s">
        <v>42</v>
      </c>
      <c r="I522" s="105" t="s">
        <v>33</v>
      </c>
      <c r="J522" s="167">
        <v>0.97777777777777775</v>
      </c>
      <c r="K522" s="168">
        <v>1</v>
      </c>
      <c r="L522" s="168">
        <v>2880</v>
      </c>
      <c r="M522" s="168">
        <v>480</v>
      </c>
      <c r="N522" s="169">
        <v>10.224</v>
      </c>
    </row>
    <row r="523" spans="2:14" ht="15.75" customHeight="1">
      <c r="B523" s="155" t="s">
        <v>2649</v>
      </c>
      <c r="C523" s="156">
        <v>22270</v>
      </c>
      <c r="D523" s="157" t="s">
        <v>1967</v>
      </c>
      <c r="E523" s="158"/>
      <c r="F523" s="111">
        <v>46448</v>
      </c>
      <c r="G523" s="105">
        <v>264</v>
      </c>
      <c r="H523" s="155" t="s">
        <v>42</v>
      </c>
      <c r="I523" s="105" t="s">
        <v>33</v>
      </c>
      <c r="J523" s="167">
        <v>0.97777777777777775</v>
      </c>
      <c r="K523" s="168">
        <v>24</v>
      </c>
      <c r="L523" s="168">
        <v>76032</v>
      </c>
      <c r="M523" s="168">
        <v>12672</v>
      </c>
      <c r="N523" s="169">
        <v>235.69919999999999</v>
      </c>
    </row>
    <row r="524" spans="2:14" ht="15.75" customHeight="1">
      <c r="B524" s="155" t="s">
        <v>2790</v>
      </c>
      <c r="C524" s="156">
        <v>21203</v>
      </c>
      <c r="D524" s="157" t="s">
        <v>1788</v>
      </c>
      <c r="E524" s="158"/>
      <c r="F524" s="111">
        <v>46448</v>
      </c>
      <c r="G524" s="105">
        <v>264</v>
      </c>
      <c r="H524" s="155" t="s">
        <v>42</v>
      </c>
      <c r="I524" s="105" t="s">
        <v>33</v>
      </c>
      <c r="J524" s="167">
        <v>0.97777777777777775</v>
      </c>
      <c r="K524" s="168">
        <v>75</v>
      </c>
      <c r="L524" s="168">
        <v>297000</v>
      </c>
      <c r="M524" s="168">
        <v>49500</v>
      </c>
      <c r="N524" s="169">
        <v>798.93</v>
      </c>
    </row>
    <row r="525" spans="2:14" ht="15.75" customHeight="1">
      <c r="B525" s="155" t="s">
        <v>2799</v>
      </c>
      <c r="C525" s="156">
        <v>21203</v>
      </c>
      <c r="D525" s="157" t="s">
        <v>1788</v>
      </c>
      <c r="E525" s="158"/>
      <c r="F525" s="111">
        <v>46448</v>
      </c>
      <c r="G525" s="105">
        <v>264</v>
      </c>
      <c r="H525" s="155" t="s">
        <v>42</v>
      </c>
      <c r="I525" s="105" t="s">
        <v>33</v>
      </c>
      <c r="J525" s="167">
        <v>0.97777777777777775</v>
      </c>
      <c r="K525" s="168">
        <v>40</v>
      </c>
      <c r="L525" s="168">
        <v>159768</v>
      </c>
      <c r="M525" s="168">
        <v>26628</v>
      </c>
      <c r="N525" s="169">
        <v>429.77591999999999</v>
      </c>
    </row>
    <row r="526" spans="2:14" ht="15.75" customHeight="1">
      <c r="B526" s="155" t="s">
        <v>107</v>
      </c>
      <c r="C526" s="156">
        <v>1428</v>
      </c>
      <c r="D526" s="157" t="s">
        <v>58</v>
      </c>
      <c r="E526" s="158"/>
      <c r="F526" s="111">
        <v>46449</v>
      </c>
      <c r="G526" s="105">
        <v>265</v>
      </c>
      <c r="H526" s="155" t="s">
        <v>42</v>
      </c>
      <c r="I526" s="105" t="s">
        <v>33</v>
      </c>
      <c r="J526" s="167">
        <v>0.98148148148148151</v>
      </c>
      <c r="K526" s="168">
        <v>44</v>
      </c>
      <c r="L526" s="168">
        <v>126720</v>
      </c>
      <c r="M526" s="168">
        <v>21120</v>
      </c>
      <c r="N526" s="169">
        <v>449.85599999999999</v>
      </c>
    </row>
    <row r="527" spans="2:14" ht="15.75" customHeight="1">
      <c r="B527" s="155" t="s">
        <v>545</v>
      </c>
      <c r="C527" s="156">
        <v>5252</v>
      </c>
      <c r="D527" s="157" t="s">
        <v>616</v>
      </c>
      <c r="E527" s="158"/>
      <c r="F527" s="111">
        <v>46449</v>
      </c>
      <c r="G527" s="105">
        <v>265</v>
      </c>
      <c r="H527" s="155" t="s">
        <v>42</v>
      </c>
      <c r="I527" s="105" t="s">
        <v>33</v>
      </c>
      <c r="J527" s="167">
        <v>0.98148148148148151</v>
      </c>
      <c r="K527" s="168">
        <v>74</v>
      </c>
      <c r="L527" s="168">
        <v>213120</v>
      </c>
      <c r="M527" s="168">
        <v>35520</v>
      </c>
      <c r="N527" s="169">
        <v>703.29600000000005</v>
      </c>
    </row>
    <row r="528" spans="2:14" ht="15.75" customHeight="1">
      <c r="B528" s="155" t="s">
        <v>559</v>
      </c>
      <c r="C528" s="156">
        <v>1428</v>
      </c>
      <c r="D528" s="157" t="s">
        <v>58</v>
      </c>
      <c r="E528" s="158"/>
      <c r="F528" s="111">
        <v>46449</v>
      </c>
      <c r="G528" s="105">
        <v>265</v>
      </c>
      <c r="H528" s="155" t="s">
        <v>42</v>
      </c>
      <c r="I528" s="105" t="s">
        <v>33</v>
      </c>
      <c r="J528" s="167">
        <v>0.98148148148148151</v>
      </c>
      <c r="K528" s="168">
        <v>52</v>
      </c>
      <c r="L528" s="168">
        <v>149760</v>
      </c>
      <c r="M528" s="168">
        <v>24960</v>
      </c>
      <c r="N528" s="169">
        <v>531.64800000000002</v>
      </c>
    </row>
    <row r="529" spans="2:14" ht="15.75" customHeight="1">
      <c r="B529" s="155" t="s">
        <v>753</v>
      </c>
      <c r="C529" s="156">
        <v>1428</v>
      </c>
      <c r="D529" s="157" t="s">
        <v>58</v>
      </c>
      <c r="E529" s="158"/>
      <c r="F529" s="111">
        <v>46449</v>
      </c>
      <c r="G529" s="105">
        <v>265</v>
      </c>
      <c r="H529" s="155" t="s">
        <v>42</v>
      </c>
      <c r="I529" s="105" t="s">
        <v>33</v>
      </c>
      <c r="J529" s="167">
        <v>0.98148148148148151</v>
      </c>
      <c r="K529" s="168">
        <v>116</v>
      </c>
      <c r="L529" s="168">
        <v>334080</v>
      </c>
      <c r="M529" s="168">
        <v>55680</v>
      </c>
      <c r="N529" s="169">
        <v>1185.9839999999999</v>
      </c>
    </row>
    <row r="530" spans="2:14" ht="15.75" customHeight="1">
      <c r="B530" s="155" t="s">
        <v>598</v>
      </c>
      <c r="C530" s="156">
        <v>5252</v>
      </c>
      <c r="D530" s="157" t="s">
        <v>616</v>
      </c>
      <c r="E530" s="158"/>
      <c r="F530" s="111">
        <v>46449</v>
      </c>
      <c r="G530" s="105">
        <v>265</v>
      </c>
      <c r="H530" s="155" t="s">
        <v>42</v>
      </c>
      <c r="I530" s="105" t="s">
        <v>33</v>
      </c>
      <c r="J530" s="167">
        <v>0.98148148148148151</v>
      </c>
      <c r="K530" s="168">
        <v>52</v>
      </c>
      <c r="L530" s="168">
        <v>149760</v>
      </c>
      <c r="M530" s="168">
        <v>24960</v>
      </c>
      <c r="N530" s="169">
        <v>494.20800000000003</v>
      </c>
    </row>
    <row r="531" spans="2:14" ht="15.75" customHeight="1">
      <c r="B531" s="155" t="s">
        <v>752</v>
      </c>
      <c r="C531" s="156">
        <v>1428</v>
      </c>
      <c r="D531" s="157" t="s">
        <v>58</v>
      </c>
      <c r="E531" s="158"/>
      <c r="F531" s="111">
        <v>46449</v>
      </c>
      <c r="G531" s="105">
        <v>265</v>
      </c>
      <c r="H531" s="155" t="s">
        <v>42</v>
      </c>
      <c r="I531" s="105" t="s">
        <v>33</v>
      </c>
      <c r="J531" s="167">
        <v>0.98148148148148151</v>
      </c>
      <c r="K531" s="168">
        <v>92</v>
      </c>
      <c r="L531" s="168">
        <v>264960</v>
      </c>
      <c r="M531" s="168">
        <v>44160</v>
      </c>
      <c r="N531" s="169">
        <v>940.60799999999995</v>
      </c>
    </row>
    <row r="532" spans="2:14" ht="15.75" customHeight="1">
      <c r="B532" s="155" t="s">
        <v>65</v>
      </c>
      <c r="C532" s="156">
        <v>5252</v>
      </c>
      <c r="D532" s="157" t="s">
        <v>616</v>
      </c>
      <c r="E532" s="158"/>
      <c r="F532" s="111">
        <v>46449</v>
      </c>
      <c r="G532" s="105">
        <v>265</v>
      </c>
      <c r="H532" s="155" t="s">
        <v>42</v>
      </c>
      <c r="I532" s="105" t="s">
        <v>33</v>
      </c>
      <c r="J532" s="167">
        <v>0.98148148148148151</v>
      </c>
      <c r="K532" s="168">
        <v>62</v>
      </c>
      <c r="L532" s="168">
        <v>178560</v>
      </c>
      <c r="M532" s="168">
        <v>29760</v>
      </c>
      <c r="N532" s="169">
        <v>589.24800000000005</v>
      </c>
    </row>
    <row r="533" spans="2:14" ht="15.75" customHeight="1">
      <c r="B533" s="155" t="s">
        <v>571</v>
      </c>
      <c r="C533" s="156">
        <v>5252</v>
      </c>
      <c r="D533" s="157" t="s">
        <v>616</v>
      </c>
      <c r="E533" s="158"/>
      <c r="F533" s="111">
        <v>46450</v>
      </c>
      <c r="G533" s="105">
        <v>266</v>
      </c>
      <c r="H533" s="155" t="s">
        <v>42</v>
      </c>
      <c r="I533" s="105" t="s">
        <v>33</v>
      </c>
      <c r="J533" s="167">
        <v>0.98518518518518516</v>
      </c>
      <c r="K533" s="168">
        <v>20</v>
      </c>
      <c r="L533" s="168">
        <v>57600</v>
      </c>
      <c r="M533" s="168">
        <v>9600</v>
      </c>
      <c r="N533" s="169">
        <v>190.08</v>
      </c>
    </row>
    <row r="534" spans="2:14" ht="15.75" customHeight="1">
      <c r="B534" s="155" t="s">
        <v>112</v>
      </c>
      <c r="C534" s="156">
        <v>5252</v>
      </c>
      <c r="D534" s="157" t="s">
        <v>616</v>
      </c>
      <c r="E534" s="158"/>
      <c r="F534" s="111">
        <v>46450</v>
      </c>
      <c r="G534" s="105">
        <v>266</v>
      </c>
      <c r="H534" s="155" t="s">
        <v>42</v>
      </c>
      <c r="I534" s="105" t="s">
        <v>33</v>
      </c>
      <c r="J534" s="167">
        <v>0.98518518518518516</v>
      </c>
      <c r="K534" s="168">
        <v>52</v>
      </c>
      <c r="L534" s="168">
        <v>149760</v>
      </c>
      <c r="M534" s="168">
        <v>24960</v>
      </c>
      <c r="N534" s="169">
        <v>494.20800000000003</v>
      </c>
    </row>
    <row r="535" spans="2:14" ht="15.75" customHeight="1">
      <c r="B535" s="155" t="s">
        <v>756</v>
      </c>
      <c r="C535" s="156">
        <v>5252</v>
      </c>
      <c r="D535" s="157" t="s">
        <v>616</v>
      </c>
      <c r="E535" s="158"/>
      <c r="F535" s="111">
        <v>46450</v>
      </c>
      <c r="G535" s="105">
        <v>266</v>
      </c>
      <c r="H535" s="155" t="s">
        <v>42</v>
      </c>
      <c r="I535" s="105" t="s">
        <v>33</v>
      </c>
      <c r="J535" s="167">
        <v>0.98518518518518516</v>
      </c>
      <c r="K535" s="168">
        <v>116</v>
      </c>
      <c r="L535" s="168">
        <v>334080</v>
      </c>
      <c r="M535" s="168">
        <v>55680</v>
      </c>
      <c r="N535" s="169">
        <v>1102.4639999999999</v>
      </c>
    </row>
    <row r="536" spans="2:14" ht="15.75" customHeight="1">
      <c r="B536" s="155" t="s">
        <v>408</v>
      </c>
      <c r="C536" s="156">
        <v>5252</v>
      </c>
      <c r="D536" s="157" t="s">
        <v>616</v>
      </c>
      <c r="E536" s="158"/>
      <c r="F536" s="111">
        <v>46450</v>
      </c>
      <c r="G536" s="105">
        <v>266</v>
      </c>
      <c r="H536" s="155" t="s">
        <v>42</v>
      </c>
      <c r="I536" s="105" t="s">
        <v>33</v>
      </c>
      <c r="J536" s="167">
        <v>0.98518518518518516</v>
      </c>
      <c r="K536" s="168">
        <v>64</v>
      </c>
      <c r="L536" s="168">
        <v>184320</v>
      </c>
      <c r="M536" s="168">
        <v>30720</v>
      </c>
      <c r="N536" s="169">
        <v>608.25599999999997</v>
      </c>
    </row>
    <row r="537" spans="2:14" ht="15.75" customHeight="1">
      <c r="B537" s="155" t="s">
        <v>794</v>
      </c>
      <c r="C537" s="156">
        <v>5252</v>
      </c>
      <c r="D537" s="157" t="s">
        <v>616</v>
      </c>
      <c r="E537" s="158"/>
      <c r="F537" s="111">
        <v>46450</v>
      </c>
      <c r="G537" s="105">
        <v>266</v>
      </c>
      <c r="H537" s="155" t="s">
        <v>42</v>
      </c>
      <c r="I537" s="105" t="s">
        <v>33</v>
      </c>
      <c r="J537" s="167">
        <v>0.98518518518518516</v>
      </c>
      <c r="K537" s="168">
        <v>8</v>
      </c>
      <c r="L537" s="168">
        <v>23040</v>
      </c>
      <c r="M537" s="168">
        <v>3840</v>
      </c>
      <c r="N537" s="169">
        <v>76.031999999999996</v>
      </c>
    </row>
    <row r="538" spans="2:14" ht="15.75" customHeight="1">
      <c r="B538" s="155" t="s">
        <v>619</v>
      </c>
      <c r="C538" s="156">
        <v>7993</v>
      </c>
      <c r="D538" s="157" t="s">
        <v>662</v>
      </c>
      <c r="E538" s="158"/>
      <c r="F538" s="111">
        <v>46451</v>
      </c>
      <c r="G538" s="105">
        <v>267</v>
      </c>
      <c r="H538" s="155" t="s">
        <v>42</v>
      </c>
      <c r="I538" s="105" t="s">
        <v>33</v>
      </c>
      <c r="J538" s="167">
        <v>0.98888888888888893</v>
      </c>
      <c r="K538" s="168">
        <v>53</v>
      </c>
      <c r="L538" s="168">
        <v>190800</v>
      </c>
      <c r="M538" s="168">
        <v>7950</v>
      </c>
      <c r="N538" s="169">
        <v>513.25199999999995</v>
      </c>
    </row>
    <row r="539" spans="2:14" ht="15.75" customHeight="1">
      <c r="B539" s="155" t="s">
        <v>61</v>
      </c>
      <c r="C539" s="156">
        <v>16210</v>
      </c>
      <c r="D539" s="157" t="s">
        <v>142</v>
      </c>
      <c r="E539" s="158"/>
      <c r="F539" s="111">
        <v>46451</v>
      </c>
      <c r="G539" s="105">
        <v>267</v>
      </c>
      <c r="H539" s="155" t="s">
        <v>42</v>
      </c>
      <c r="I539" s="105" t="s">
        <v>33</v>
      </c>
      <c r="J539" s="167">
        <v>0.73150684931506849</v>
      </c>
      <c r="K539" s="168">
        <v>6</v>
      </c>
      <c r="L539" s="168">
        <v>17280</v>
      </c>
      <c r="M539" s="168">
        <v>2880</v>
      </c>
      <c r="N539" s="169">
        <v>57.024000000000001</v>
      </c>
    </row>
    <row r="540" spans="2:14" ht="15.75" customHeight="1">
      <c r="B540" s="155" t="s">
        <v>64</v>
      </c>
      <c r="C540" s="156">
        <v>7993</v>
      </c>
      <c r="D540" s="157" t="s">
        <v>662</v>
      </c>
      <c r="E540" s="158"/>
      <c r="F540" s="111">
        <v>46451</v>
      </c>
      <c r="G540" s="105">
        <v>267</v>
      </c>
      <c r="H540" s="155" t="s">
        <v>42</v>
      </c>
      <c r="I540" s="105" t="s">
        <v>33</v>
      </c>
      <c r="J540" s="167">
        <v>0.98888888888888893</v>
      </c>
      <c r="K540" s="168">
        <v>58</v>
      </c>
      <c r="L540" s="168">
        <v>208800</v>
      </c>
      <c r="M540" s="168">
        <v>8700</v>
      </c>
      <c r="N540" s="169">
        <v>561.67200000000003</v>
      </c>
    </row>
    <row r="541" spans="2:14" ht="15.75" customHeight="1">
      <c r="B541" s="155" t="s">
        <v>100</v>
      </c>
      <c r="C541" s="156">
        <v>7993</v>
      </c>
      <c r="D541" s="157" t="s">
        <v>662</v>
      </c>
      <c r="E541" s="158"/>
      <c r="F541" s="111">
        <v>46452</v>
      </c>
      <c r="G541" s="105">
        <v>268</v>
      </c>
      <c r="H541" s="155" t="s">
        <v>42</v>
      </c>
      <c r="I541" s="105" t="s">
        <v>33</v>
      </c>
      <c r="J541" s="167">
        <v>0.99259259259259258</v>
      </c>
      <c r="K541" s="168">
        <v>47</v>
      </c>
      <c r="L541" s="168">
        <v>169200</v>
      </c>
      <c r="M541" s="168">
        <v>7050</v>
      </c>
      <c r="N541" s="169">
        <v>455.14800000000002</v>
      </c>
    </row>
    <row r="542" spans="2:14" ht="15.75" customHeight="1">
      <c r="B542" s="155" t="s">
        <v>369</v>
      </c>
      <c r="C542" s="156">
        <v>7993</v>
      </c>
      <c r="D542" s="157" t="s">
        <v>662</v>
      </c>
      <c r="E542" s="158"/>
      <c r="F542" s="111">
        <v>46452</v>
      </c>
      <c r="G542" s="105">
        <v>268</v>
      </c>
      <c r="H542" s="155" t="s">
        <v>42</v>
      </c>
      <c r="I542" s="105" t="s">
        <v>33</v>
      </c>
      <c r="J542" s="167">
        <v>0.99259259259259258</v>
      </c>
      <c r="K542" s="168">
        <v>21</v>
      </c>
      <c r="L542" s="168">
        <v>75600</v>
      </c>
      <c r="M542" s="168">
        <v>3150</v>
      </c>
      <c r="N542" s="169">
        <v>203.364</v>
      </c>
    </row>
    <row r="543" spans="2:14" ht="15.75" customHeight="1">
      <c r="B543" s="155" t="s">
        <v>364</v>
      </c>
      <c r="C543" s="156">
        <v>8567</v>
      </c>
      <c r="D543" s="157" t="s">
        <v>1233</v>
      </c>
      <c r="E543" s="158"/>
      <c r="F543" s="111">
        <v>46452</v>
      </c>
      <c r="G543" s="105">
        <v>268</v>
      </c>
      <c r="H543" s="155" t="s">
        <v>42</v>
      </c>
      <c r="I543" s="105" t="s">
        <v>33</v>
      </c>
      <c r="J543" s="167">
        <v>0.99259259259259258</v>
      </c>
      <c r="K543" s="168">
        <v>7</v>
      </c>
      <c r="L543" s="168">
        <v>21840</v>
      </c>
      <c r="M543" s="168">
        <v>910</v>
      </c>
      <c r="N543" s="169">
        <v>58.749600000000001</v>
      </c>
    </row>
    <row r="544" spans="2:14" ht="15.75" customHeight="1">
      <c r="B544" s="155" t="s">
        <v>66</v>
      </c>
      <c r="C544" s="156">
        <v>8567</v>
      </c>
      <c r="D544" s="157" t="s">
        <v>1233</v>
      </c>
      <c r="E544" s="158"/>
      <c r="F544" s="111">
        <v>46452</v>
      </c>
      <c r="G544" s="105">
        <v>268</v>
      </c>
      <c r="H544" s="155" t="s">
        <v>42</v>
      </c>
      <c r="I544" s="105" t="s">
        <v>33</v>
      </c>
      <c r="J544" s="167">
        <v>0.99259259259259258</v>
      </c>
      <c r="K544" s="168">
        <v>45</v>
      </c>
      <c r="L544" s="168">
        <v>140400</v>
      </c>
      <c r="M544" s="168">
        <v>5850</v>
      </c>
      <c r="N544" s="169">
        <v>377.67599999999999</v>
      </c>
    </row>
    <row r="545" spans="2:14" ht="15.75" customHeight="1">
      <c r="B545" s="155" t="s">
        <v>2626</v>
      </c>
      <c r="C545" s="156">
        <v>7993</v>
      </c>
      <c r="D545" s="157" t="s">
        <v>662</v>
      </c>
      <c r="E545" s="158"/>
      <c r="F545" s="111">
        <v>46452</v>
      </c>
      <c r="G545" s="105">
        <v>268</v>
      </c>
      <c r="H545" s="155" t="s">
        <v>42</v>
      </c>
      <c r="I545" s="105" t="s">
        <v>33</v>
      </c>
      <c r="J545" s="167">
        <v>0.99259259259259258</v>
      </c>
      <c r="K545" s="168">
        <v>40</v>
      </c>
      <c r="L545" s="168">
        <v>144000</v>
      </c>
      <c r="M545" s="168">
        <v>6000</v>
      </c>
      <c r="N545" s="169">
        <v>387.36</v>
      </c>
    </row>
    <row r="546" spans="2:14" ht="15.75" customHeight="1">
      <c r="B546" s="155" t="s">
        <v>2639</v>
      </c>
      <c r="C546" s="156">
        <v>7993</v>
      </c>
      <c r="D546" s="157" t="s">
        <v>662</v>
      </c>
      <c r="E546" s="158"/>
      <c r="F546" s="111">
        <v>46452</v>
      </c>
      <c r="G546" s="105">
        <v>268</v>
      </c>
      <c r="H546" s="155" t="s">
        <v>42</v>
      </c>
      <c r="I546" s="105" t="s">
        <v>33</v>
      </c>
      <c r="J546" s="167">
        <v>0.99259259259259258</v>
      </c>
      <c r="K546" s="168">
        <v>40</v>
      </c>
      <c r="L546" s="168">
        <v>144000</v>
      </c>
      <c r="M546" s="168">
        <v>6000</v>
      </c>
      <c r="N546" s="169">
        <v>387.36</v>
      </c>
    </row>
    <row r="547" spans="2:14" ht="15.75" customHeight="1">
      <c r="B547" s="155" t="s">
        <v>2640</v>
      </c>
      <c r="C547" s="156">
        <v>7993</v>
      </c>
      <c r="D547" s="157" t="s">
        <v>662</v>
      </c>
      <c r="E547" s="158"/>
      <c r="F547" s="111">
        <v>46452</v>
      </c>
      <c r="G547" s="105">
        <v>268</v>
      </c>
      <c r="H547" s="155" t="s">
        <v>42</v>
      </c>
      <c r="I547" s="105" t="s">
        <v>33</v>
      </c>
      <c r="J547" s="167">
        <v>0.99259259259259258</v>
      </c>
      <c r="K547" s="168">
        <v>40</v>
      </c>
      <c r="L547" s="168">
        <v>144000</v>
      </c>
      <c r="M547" s="168">
        <v>6000</v>
      </c>
      <c r="N547" s="169">
        <v>387.36</v>
      </c>
    </row>
    <row r="548" spans="2:14" ht="15.75" customHeight="1">
      <c r="B548" s="155" t="s">
        <v>2644</v>
      </c>
      <c r="C548" s="156">
        <v>7993</v>
      </c>
      <c r="D548" s="157" t="s">
        <v>662</v>
      </c>
      <c r="E548" s="158"/>
      <c r="F548" s="111">
        <v>46452</v>
      </c>
      <c r="G548" s="105">
        <v>268</v>
      </c>
      <c r="H548" s="155" t="s">
        <v>42</v>
      </c>
      <c r="I548" s="105" t="s">
        <v>33</v>
      </c>
      <c r="J548" s="167">
        <v>0.99259259259259258</v>
      </c>
      <c r="K548" s="168">
        <v>26</v>
      </c>
      <c r="L548" s="168">
        <v>93600</v>
      </c>
      <c r="M548" s="168">
        <v>3900</v>
      </c>
      <c r="N548" s="169">
        <v>251.78399999999999</v>
      </c>
    </row>
    <row r="549" spans="2:14" ht="15.75" customHeight="1">
      <c r="B549" s="155" t="s">
        <v>2833</v>
      </c>
      <c r="C549" s="156">
        <v>7993</v>
      </c>
      <c r="D549" s="157" t="s">
        <v>662</v>
      </c>
      <c r="E549" s="158"/>
      <c r="F549" s="111">
        <v>46452</v>
      </c>
      <c r="G549" s="105">
        <v>268</v>
      </c>
      <c r="H549" s="155" t="s">
        <v>42</v>
      </c>
      <c r="I549" s="105" t="s">
        <v>33</v>
      </c>
      <c r="J549" s="167">
        <v>0.99259259259259258</v>
      </c>
      <c r="K549" s="168">
        <v>18</v>
      </c>
      <c r="L549" s="168">
        <v>64800</v>
      </c>
      <c r="M549" s="168">
        <v>2700</v>
      </c>
      <c r="N549" s="169">
        <v>174.31200000000001</v>
      </c>
    </row>
    <row r="550" spans="2:14" ht="15.75" customHeight="1">
      <c r="B550" s="155" t="s">
        <v>551</v>
      </c>
      <c r="C550" s="156">
        <v>7993</v>
      </c>
      <c r="D550" s="157" t="s">
        <v>662</v>
      </c>
      <c r="E550" s="158"/>
      <c r="F550" s="111">
        <v>46453</v>
      </c>
      <c r="G550" s="105">
        <v>269</v>
      </c>
      <c r="H550" s="155" t="s">
        <v>42</v>
      </c>
      <c r="I550" s="105" t="s">
        <v>33</v>
      </c>
      <c r="J550" s="167">
        <v>0.99629629629629635</v>
      </c>
      <c r="K550" s="168">
        <v>41</v>
      </c>
      <c r="L550" s="168">
        <v>147600</v>
      </c>
      <c r="M550" s="168">
        <v>6150</v>
      </c>
      <c r="N550" s="169">
        <v>397.04399999999998</v>
      </c>
    </row>
    <row r="551" spans="2:14" ht="15.75" customHeight="1">
      <c r="B551" s="155" t="s">
        <v>323</v>
      </c>
      <c r="C551" s="156">
        <v>7993</v>
      </c>
      <c r="D551" s="157" t="s">
        <v>662</v>
      </c>
      <c r="E551" s="158"/>
      <c r="F551" s="111">
        <v>46453</v>
      </c>
      <c r="G551" s="105">
        <v>269</v>
      </c>
      <c r="H551" s="155" t="s">
        <v>42</v>
      </c>
      <c r="I551" s="105" t="s">
        <v>33</v>
      </c>
      <c r="J551" s="167">
        <v>0.99629629629629635</v>
      </c>
      <c r="K551" s="168">
        <v>47</v>
      </c>
      <c r="L551" s="168">
        <v>169200</v>
      </c>
      <c r="M551" s="168">
        <v>7050</v>
      </c>
      <c r="N551" s="169">
        <v>455.14800000000002</v>
      </c>
    </row>
    <row r="552" spans="2:14" ht="15.75" customHeight="1">
      <c r="B552" s="155" t="s">
        <v>2630</v>
      </c>
      <c r="C552" s="156">
        <v>7993</v>
      </c>
      <c r="D552" s="157" t="s">
        <v>662</v>
      </c>
      <c r="E552" s="158"/>
      <c r="F552" s="111">
        <v>46453</v>
      </c>
      <c r="G552" s="105">
        <v>269</v>
      </c>
      <c r="H552" s="155" t="s">
        <v>42</v>
      </c>
      <c r="I552" s="105" t="s">
        <v>33</v>
      </c>
      <c r="J552" s="167">
        <v>0.99629629629629635</v>
      </c>
      <c r="K552" s="168">
        <v>40</v>
      </c>
      <c r="L552" s="168">
        <v>144000</v>
      </c>
      <c r="M552" s="168">
        <v>6000</v>
      </c>
      <c r="N552" s="169">
        <v>387.36</v>
      </c>
    </row>
    <row r="553" spans="2:14" ht="15.75" customHeight="1">
      <c r="B553" s="155" t="s">
        <v>2631</v>
      </c>
      <c r="C553" s="156">
        <v>7993</v>
      </c>
      <c r="D553" s="157" t="s">
        <v>662</v>
      </c>
      <c r="E553" s="158"/>
      <c r="F553" s="111">
        <v>46453</v>
      </c>
      <c r="G553" s="105">
        <v>269</v>
      </c>
      <c r="H553" s="155" t="s">
        <v>42</v>
      </c>
      <c r="I553" s="105" t="s">
        <v>33</v>
      </c>
      <c r="J553" s="167">
        <v>0.99629629629629635</v>
      </c>
      <c r="K553" s="168">
        <v>40</v>
      </c>
      <c r="L553" s="168">
        <v>144000</v>
      </c>
      <c r="M553" s="168">
        <v>6000</v>
      </c>
      <c r="N553" s="169">
        <v>387.36</v>
      </c>
    </row>
    <row r="554" spans="2:14" ht="15.75" customHeight="1">
      <c r="B554" s="155" t="s">
        <v>2637</v>
      </c>
      <c r="C554" s="156">
        <v>7993</v>
      </c>
      <c r="D554" s="157" t="s">
        <v>662</v>
      </c>
      <c r="E554" s="158"/>
      <c r="F554" s="111">
        <v>46453</v>
      </c>
      <c r="G554" s="105">
        <v>269</v>
      </c>
      <c r="H554" s="155" t="s">
        <v>42</v>
      </c>
      <c r="I554" s="105" t="s">
        <v>33</v>
      </c>
      <c r="J554" s="167">
        <v>0.99629629629629635</v>
      </c>
      <c r="K554" s="168">
        <v>40</v>
      </c>
      <c r="L554" s="168">
        <v>144000</v>
      </c>
      <c r="M554" s="168">
        <v>6000</v>
      </c>
      <c r="N554" s="169">
        <v>387.36</v>
      </c>
    </row>
    <row r="555" spans="2:14" ht="15.75" customHeight="1">
      <c r="B555" s="155" t="s">
        <v>2638</v>
      </c>
      <c r="C555" s="156">
        <v>7993</v>
      </c>
      <c r="D555" s="157" t="s">
        <v>662</v>
      </c>
      <c r="E555" s="158"/>
      <c r="F555" s="111">
        <v>46453</v>
      </c>
      <c r="G555" s="105">
        <v>269</v>
      </c>
      <c r="H555" s="155" t="s">
        <v>42</v>
      </c>
      <c r="I555" s="105" t="s">
        <v>33</v>
      </c>
      <c r="J555" s="167">
        <v>0.99629629629629635</v>
      </c>
      <c r="K555" s="168">
        <v>40</v>
      </c>
      <c r="L555" s="168">
        <v>144000</v>
      </c>
      <c r="M555" s="168">
        <v>6000</v>
      </c>
      <c r="N555" s="169">
        <v>387.36</v>
      </c>
    </row>
    <row r="556" spans="2:14" ht="15.75" customHeight="1">
      <c r="B556" s="155" t="s">
        <v>324</v>
      </c>
      <c r="C556" s="156">
        <v>9672</v>
      </c>
      <c r="D556" s="157" t="s">
        <v>723</v>
      </c>
      <c r="E556" s="158"/>
      <c r="F556" s="111">
        <v>46454</v>
      </c>
      <c r="G556" s="105">
        <v>270</v>
      </c>
      <c r="H556" s="155" t="s">
        <v>42</v>
      </c>
      <c r="I556" s="105" t="s">
        <v>33</v>
      </c>
      <c r="J556" s="167">
        <v>1</v>
      </c>
      <c r="K556" s="168">
        <v>47</v>
      </c>
      <c r="L556" s="168">
        <v>169200</v>
      </c>
      <c r="M556" s="168">
        <v>28200</v>
      </c>
      <c r="N556" s="169">
        <v>455.14800000000002</v>
      </c>
    </row>
    <row r="557" spans="2:14" ht="15.75" customHeight="1">
      <c r="B557" s="155" t="s">
        <v>329</v>
      </c>
      <c r="C557" s="156">
        <v>9672</v>
      </c>
      <c r="D557" s="157" t="s">
        <v>723</v>
      </c>
      <c r="E557" s="158"/>
      <c r="F557" s="111">
        <v>46454</v>
      </c>
      <c r="G557" s="105">
        <v>270</v>
      </c>
      <c r="H557" s="155" t="s">
        <v>42</v>
      </c>
      <c r="I557" s="105" t="s">
        <v>33</v>
      </c>
      <c r="J557" s="167">
        <v>1</v>
      </c>
      <c r="K557" s="168">
        <v>47</v>
      </c>
      <c r="L557" s="168">
        <v>169200</v>
      </c>
      <c r="M557" s="168">
        <v>28200</v>
      </c>
      <c r="N557" s="169">
        <v>455.14800000000002</v>
      </c>
    </row>
    <row r="558" spans="2:14" ht="15.75" customHeight="1">
      <c r="B558" s="155" t="s">
        <v>2499</v>
      </c>
      <c r="C558" s="156">
        <v>9672</v>
      </c>
      <c r="D558" s="157" t="s">
        <v>723</v>
      </c>
      <c r="E558" s="158"/>
      <c r="F558" s="111">
        <v>46454</v>
      </c>
      <c r="G558" s="105">
        <v>270</v>
      </c>
      <c r="H558" s="155" t="s">
        <v>42</v>
      </c>
      <c r="I558" s="105" t="s">
        <v>33</v>
      </c>
      <c r="J558" s="167">
        <v>1</v>
      </c>
      <c r="K558" s="168">
        <v>47</v>
      </c>
      <c r="L558" s="168">
        <v>169200</v>
      </c>
      <c r="M558" s="168">
        <v>28200</v>
      </c>
      <c r="N558" s="169">
        <v>455.14800000000002</v>
      </c>
    </row>
    <row r="559" spans="2:14" ht="15.75" customHeight="1">
      <c r="B559" s="155" t="s">
        <v>2731</v>
      </c>
      <c r="C559" s="156">
        <v>22006</v>
      </c>
      <c r="D559" s="157" t="s">
        <v>343</v>
      </c>
      <c r="E559" s="158"/>
      <c r="F559" s="111">
        <v>46454</v>
      </c>
      <c r="G559" s="105">
        <v>270</v>
      </c>
      <c r="H559" s="155" t="s">
        <v>42</v>
      </c>
      <c r="I559" s="105" t="s">
        <v>33</v>
      </c>
      <c r="J559" s="167">
        <v>1</v>
      </c>
      <c r="K559" s="168">
        <v>54</v>
      </c>
      <c r="L559" s="168">
        <v>162000</v>
      </c>
      <c r="M559" s="168">
        <v>13500</v>
      </c>
      <c r="N559" s="169">
        <v>534.6</v>
      </c>
    </row>
    <row r="560" spans="2:14" ht="15.75" customHeight="1">
      <c r="B560" s="155" t="s">
        <v>2751</v>
      </c>
      <c r="C560" s="156">
        <v>22006</v>
      </c>
      <c r="D560" s="157" t="s">
        <v>343</v>
      </c>
      <c r="E560" s="158"/>
      <c r="F560" s="111">
        <v>46454</v>
      </c>
      <c r="G560" s="105">
        <v>270</v>
      </c>
      <c r="H560" s="155" t="s">
        <v>42</v>
      </c>
      <c r="I560" s="105" t="s">
        <v>33</v>
      </c>
      <c r="J560" s="167">
        <v>1</v>
      </c>
      <c r="K560" s="168">
        <v>54</v>
      </c>
      <c r="L560" s="168">
        <v>162000</v>
      </c>
      <c r="M560" s="168">
        <v>13500</v>
      </c>
      <c r="N560" s="169">
        <v>534.6</v>
      </c>
    </row>
    <row r="561" spans="2:14" ht="15.75" customHeight="1">
      <c r="B561" s="155" t="s">
        <v>685</v>
      </c>
      <c r="C561" s="156">
        <v>22398</v>
      </c>
      <c r="D561" s="157" t="s">
        <v>2496</v>
      </c>
      <c r="E561" s="158"/>
      <c r="F561" s="111">
        <v>46466</v>
      </c>
      <c r="G561" s="105">
        <v>282</v>
      </c>
      <c r="H561" s="155" t="s">
        <v>194</v>
      </c>
      <c r="I561" s="105" t="s">
        <v>33</v>
      </c>
      <c r="J561" s="167">
        <v>0.77260273972602744</v>
      </c>
      <c r="K561" s="168">
        <v>29</v>
      </c>
      <c r="L561" s="168">
        <v>37584</v>
      </c>
      <c r="M561" s="168">
        <v>6264</v>
      </c>
      <c r="N561" s="169">
        <v>133.42320000000001</v>
      </c>
    </row>
    <row r="562" spans="2:14" ht="15.75" customHeight="1">
      <c r="B562" s="155" t="s">
        <v>378</v>
      </c>
      <c r="C562" s="156">
        <v>21177</v>
      </c>
      <c r="D562" s="157" t="s">
        <v>259</v>
      </c>
      <c r="E562" s="158"/>
      <c r="F562" s="111">
        <v>46470</v>
      </c>
      <c r="G562" s="105">
        <v>286</v>
      </c>
      <c r="H562" s="155" t="s">
        <v>194</v>
      </c>
      <c r="I562" s="105" t="s">
        <v>33</v>
      </c>
      <c r="J562" s="167">
        <v>0.78356164383561644</v>
      </c>
      <c r="K562" s="168">
        <v>14</v>
      </c>
      <c r="L562" s="168">
        <v>18144</v>
      </c>
      <c r="M562" s="168">
        <v>3024</v>
      </c>
      <c r="N562" s="169">
        <v>64.411199999999994</v>
      </c>
    </row>
    <row r="563" spans="2:14" ht="15.75" customHeight="1">
      <c r="B563" s="155" t="s">
        <v>684</v>
      </c>
      <c r="C563" s="156">
        <v>21177</v>
      </c>
      <c r="D563" s="157" t="s">
        <v>259</v>
      </c>
      <c r="E563" s="158"/>
      <c r="F563" s="111">
        <v>46470</v>
      </c>
      <c r="G563" s="105">
        <v>286</v>
      </c>
      <c r="H563" s="155" t="s">
        <v>194</v>
      </c>
      <c r="I563" s="105" t="s">
        <v>33</v>
      </c>
      <c r="J563" s="167">
        <v>0.78356164383561644</v>
      </c>
      <c r="K563" s="168">
        <v>34</v>
      </c>
      <c r="L563" s="168">
        <v>44064</v>
      </c>
      <c r="M563" s="168">
        <v>7344</v>
      </c>
      <c r="N563" s="169">
        <v>156.4272</v>
      </c>
    </row>
    <row r="564" spans="2:14" ht="15.75" customHeight="1">
      <c r="B564" s="155" t="s">
        <v>783</v>
      </c>
      <c r="C564" s="156">
        <v>17155</v>
      </c>
      <c r="D564" s="157" t="s">
        <v>183</v>
      </c>
      <c r="E564" s="158"/>
      <c r="F564" s="111">
        <v>46492</v>
      </c>
      <c r="G564" s="105">
        <v>308</v>
      </c>
      <c r="H564" s="155" t="s">
        <v>42</v>
      </c>
      <c r="I564" s="105" t="s">
        <v>33</v>
      </c>
      <c r="J564" s="167">
        <v>0.84383561643835614</v>
      </c>
      <c r="K564" s="168">
        <v>5</v>
      </c>
      <c r="L564" s="168">
        <v>14040</v>
      </c>
      <c r="M564" s="168">
        <v>2340</v>
      </c>
      <c r="N564" s="169">
        <v>37.767600000000002</v>
      </c>
    </row>
    <row r="565" spans="2:14" ht="15.75" customHeight="1">
      <c r="B565" s="155" t="s">
        <v>785</v>
      </c>
      <c r="C565" s="156">
        <v>17155</v>
      </c>
      <c r="D565" s="157" t="s">
        <v>183</v>
      </c>
      <c r="E565" s="158"/>
      <c r="F565" s="111">
        <v>46497</v>
      </c>
      <c r="G565" s="105">
        <v>313</v>
      </c>
      <c r="H565" s="155" t="s">
        <v>42</v>
      </c>
      <c r="I565" s="105" t="s">
        <v>33</v>
      </c>
      <c r="J565" s="167">
        <v>0.8575342465753425</v>
      </c>
      <c r="K565" s="168">
        <v>2</v>
      </c>
      <c r="L565" s="168">
        <v>5616</v>
      </c>
      <c r="M565" s="168">
        <v>936</v>
      </c>
      <c r="N565" s="169">
        <v>15.10704</v>
      </c>
    </row>
    <row r="566" spans="2:14" ht="15.75" customHeight="1">
      <c r="B566" s="155" t="s">
        <v>785</v>
      </c>
      <c r="C566" s="156">
        <v>17155</v>
      </c>
      <c r="D566" s="157" t="s">
        <v>183</v>
      </c>
      <c r="E566" s="158"/>
      <c r="F566" s="111">
        <v>46498</v>
      </c>
      <c r="G566" s="105">
        <v>314</v>
      </c>
      <c r="H566" s="155" t="s">
        <v>42</v>
      </c>
      <c r="I566" s="105" t="s">
        <v>33</v>
      </c>
      <c r="J566" s="167">
        <v>0.86027397260273974</v>
      </c>
      <c r="K566" s="168">
        <v>1</v>
      </c>
      <c r="L566" s="168">
        <v>2808</v>
      </c>
      <c r="M566" s="168">
        <v>468</v>
      </c>
      <c r="N566" s="169">
        <v>7.5535199999999998</v>
      </c>
    </row>
    <row r="567" spans="2:14" ht="15.75" customHeight="1">
      <c r="B567" s="155" t="s">
        <v>427</v>
      </c>
      <c r="C567" s="156">
        <v>17155</v>
      </c>
      <c r="D567" s="157" t="s">
        <v>183</v>
      </c>
      <c r="E567" s="158"/>
      <c r="F567" s="111">
        <v>46498</v>
      </c>
      <c r="G567" s="105">
        <v>314</v>
      </c>
      <c r="H567" s="155" t="s">
        <v>42</v>
      </c>
      <c r="I567" s="105" t="s">
        <v>33</v>
      </c>
      <c r="J567" s="167">
        <v>0.86027397260273974</v>
      </c>
      <c r="K567" s="168">
        <v>4</v>
      </c>
      <c r="L567" s="168">
        <v>11232</v>
      </c>
      <c r="M567" s="168">
        <v>1872</v>
      </c>
      <c r="N567" s="169">
        <v>30.214079999999999</v>
      </c>
    </row>
    <row r="568" spans="2:14" ht="15.75" customHeight="1">
      <c r="B568" s="155" t="s">
        <v>588</v>
      </c>
      <c r="C568" s="156">
        <v>22242</v>
      </c>
      <c r="D568" s="157" t="s">
        <v>366</v>
      </c>
      <c r="E568" s="158"/>
      <c r="F568" s="111">
        <v>46499</v>
      </c>
      <c r="G568" s="105">
        <v>315</v>
      </c>
      <c r="H568" s="155" t="s">
        <v>42</v>
      </c>
      <c r="I568" s="105" t="s">
        <v>33</v>
      </c>
      <c r="J568" s="167">
        <v>0.86301369863013699</v>
      </c>
      <c r="K568" s="168">
        <v>2</v>
      </c>
      <c r="L568" s="168">
        <v>5616</v>
      </c>
      <c r="M568" s="168">
        <v>936</v>
      </c>
      <c r="N568" s="169">
        <v>15.10704</v>
      </c>
    </row>
    <row r="569" spans="2:14" ht="15.75" customHeight="1">
      <c r="B569" s="155" t="s">
        <v>687</v>
      </c>
      <c r="C569" s="156">
        <v>17154</v>
      </c>
      <c r="D569" s="157" t="s">
        <v>176</v>
      </c>
      <c r="E569" s="158"/>
      <c r="F569" s="111">
        <v>46505</v>
      </c>
      <c r="G569" s="105">
        <v>321</v>
      </c>
      <c r="H569" s="155" t="s">
        <v>42</v>
      </c>
      <c r="I569" s="105" t="s">
        <v>33</v>
      </c>
      <c r="J569" s="167">
        <v>0.8794520547945206</v>
      </c>
      <c r="K569" s="168">
        <v>12</v>
      </c>
      <c r="L569" s="168">
        <v>33696</v>
      </c>
      <c r="M569" s="168">
        <v>1404</v>
      </c>
      <c r="N569" s="169">
        <v>90.642240000000001</v>
      </c>
    </row>
    <row r="570" spans="2:14" ht="15.75" customHeight="1">
      <c r="B570" s="155" t="s">
        <v>692</v>
      </c>
      <c r="C570" s="156">
        <v>17155</v>
      </c>
      <c r="D570" s="157" t="s">
        <v>183</v>
      </c>
      <c r="E570" s="158"/>
      <c r="F570" s="111">
        <v>46505</v>
      </c>
      <c r="G570" s="105">
        <v>321</v>
      </c>
      <c r="H570" s="155" t="s">
        <v>42</v>
      </c>
      <c r="I570" s="105" t="s">
        <v>33</v>
      </c>
      <c r="J570" s="167">
        <v>0.8794520547945206</v>
      </c>
      <c r="K570" s="168">
        <v>35</v>
      </c>
      <c r="L570" s="168">
        <v>98280</v>
      </c>
      <c r="M570" s="168">
        <v>16380</v>
      </c>
      <c r="N570" s="169">
        <v>264.3732</v>
      </c>
    </row>
    <row r="571" spans="2:14" ht="15.75" customHeight="1">
      <c r="B571" s="155" t="s">
        <v>196</v>
      </c>
      <c r="C571" s="156">
        <v>22579</v>
      </c>
      <c r="D571" s="157" t="s">
        <v>1964</v>
      </c>
      <c r="E571" s="158"/>
      <c r="F571" s="111">
        <v>46510</v>
      </c>
      <c r="G571" s="105">
        <v>326</v>
      </c>
      <c r="H571" s="155" t="s">
        <v>42</v>
      </c>
      <c r="I571" s="105" t="s">
        <v>33</v>
      </c>
      <c r="J571" s="167">
        <v>0.89315068493150684</v>
      </c>
      <c r="K571" s="168">
        <v>3</v>
      </c>
      <c r="L571" s="168">
        <v>5760</v>
      </c>
      <c r="M571" s="168">
        <v>960</v>
      </c>
      <c r="N571" s="169">
        <v>27.244800000000001</v>
      </c>
    </row>
    <row r="572" spans="2:14" ht="15.75" customHeight="1">
      <c r="B572" s="155" t="s">
        <v>197</v>
      </c>
      <c r="C572" s="156">
        <v>22579</v>
      </c>
      <c r="D572" s="157" t="s">
        <v>1964</v>
      </c>
      <c r="E572" s="158"/>
      <c r="F572" s="111">
        <v>46510</v>
      </c>
      <c r="G572" s="105">
        <v>326</v>
      </c>
      <c r="H572" s="155" t="s">
        <v>42</v>
      </c>
      <c r="I572" s="105" t="s">
        <v>33</v>
      </c>
      <c r="J572" s="167">
        <v>0.89315068493150684</v>
      </c>
      <c r="K572" s="168">
        <v>6</v>
      </c>
      <c r="L572" s="168">
        <v>11520</v>
      </c>
      <c r="M572" s="168">
        <v>1920</v>
      </c>
      <c r="N572" s="169">
        <v>54.489600000000003</v>
      </c>
    </row>
    <row r="573" spans="2:14" ht="15.75" customHeight="1">
      <c r="B573" s="155" t="s">
        <v>554</v>
      </c>
      <c r="C573" s="156">
        <v>21255</v>
      </c>
      <c r="D573" s="157" t="s">
        <v>269</v>
      </c>
      <c r="E573" s="158"/>
      <c r="F573" s="111">
        <v>46515</v>
      </c>
      <c r="G573" s="105">
        <v>331</v>
      </c>
      <c r="H573" s="155" t="s">
        <v>194</v>
      </c>
      <c r="I573" s="105" t="s">
        <v>33</v>
      </c>
      <c r="J573" s="167">
        <v>0.9068493150684932</v>
      </c>
      <c r="K573" s="168">
        <v>80</v>
      </c>
      <c r="L573" s="168">
        <v>124800</v>
      </c>
      <c r="M573" s="168">
        <v>20800</v>
      </c>
      <c r="N573" s="169">
        <v>411.84</v>
      </c>
    </row>
    <row r="574" spans="2:14" ht="15.75" customHeight="1">
      <c r="B574" s="155" t="s">
        <v>497</v>
      </c>
      <c r="C574" s="156">
        <v>2182</v>
      </c>
      <c r="D574" s="157" t="s">
        <v>337</v>
      </c>
      <c r="E574" s="158"/>
      <c r="F574" s="111">
        <v>46515</v>
      </c>
      <c r="G574" s="105">
        <v>331</v>
      </c>
      <c r="H574" s="155" t="s">
        <v>46</v>
      </c>
      <c r="I574" s="105" t="s">
        <v>33</v>
      </c>
      <c r="J574" s="167">
        <v>0.9068493150684932</v>
      </c>
      <c r="K574" s="168">
        <v>8</v>
      </c>
      <c r="L574" s="168">
        <v>10800</v>
      </c>
      <c r="M574" s="168">
        <v>360</v>
      </c>
      <c r="N574" s="169">
        <v>35.64</v>
      </c>
    </row>
    <row r="575" spans="2:14" ht="15.75" customHeight="1">
      <c r="B575" s="155" t="s">
        <v>68</v>
      </c>
      <c r="C575" s="156">
        <v>16210</v>
      </c>
      <c r="D575" s="157" t="s">
        <v>142</v>
      </c>
      <c r="E575" s="158"/>
      <c r="F575" s="111">
        <v>46522</v>
      </c>
      <c r="G575" s="105">
        <v>338</v>
      </c>
      <c r="H575" s="155" t="s">
        <v>42</v>
      </c>
      <c r="I575" s="105" t="s">
        <v>33</v>
      </c>
      <c r="J575" s="167">
        <v>0.92602739726027394</v>
      </c>
      <c r="K575" s="168">
        <v>34</v>
      </c>
      <c r="L575" s="168">
        <v>97920</v>
      </c>
      <c r="M575" s="168">
        <v>16320</v>
      </c>
      <c r="N575" s="169">
        <v>323.13600000000002</v>
      </c>
    </row>
    <row r="576" spans="2:14" ht="15.75" customHeight="1">
      <c r="B576" s="155" t="s">
        <v>2589</v>
      </c>
      <c r="C576" s="156">
        <v>20282</v>
      </c>
      <c r="D576" s="157" t="s">
        <v>200</v>
      </c>
      <c r="E576" s="158"/>
      <c r="F576" s="111">
        <v>46522</v>
      </c>
      <c r="G576" s="105">
        <v>338</v>
      </c>
      <c r="H576" s="155" t="s">
        <v>46</v>
      </c>
      <c r="I576" s="105" t="s">
        <v>33</v>
      </c>
      <c r="J576" s="167">
        <v>0.92602739726027394</v>
      </c>
      <c r="K576" s="168">
        <v>46</v>
      </c>
      <c r="L576" s="168">
        <v>62100</v>
      </c>
      <c r="M576" s="168">
        <v>2070</v>
      </c>
      <c r="N576" s="169">
        <v>204.93</v>
      </c>
    </row>
    <row r="577" spans="2:14" ht="15.75" customHeight="1">
      <c r="B577" s="155" t="s">
        <v>2590</v>
      </c>
      <c r="C577" s="156">
        <v>20282</v>
      </c>
      <c r="D577" s="157" t="s">
        <v>200</v>
      </c>
      <c r="E577" s="158"/>
      <c r="F577" s="111">
        <v>46522</v>
      </c>
      <c r="G577" s="105">
        <v>338</v>
      </c>
      <c r="H577" s="155" t="s">
        <v>46</v>
      </c>
      <c r="I577" s="105" t="s">
        <v>33</v>
      </c>
      <c r="J577" s="167">
        <v>0.92602739726027394</v>
      </c>
      <c r="K577" s="168">
        <v>46</v>
      </c>
      <c r="L577" s="168">
        <v>62100</v>
      </c>
      <c r="M577" s="168">
        <v>2070</v>
      </c>
      <c r="N577" s="169">
        <v>204.93</v>
      </c>
    </row>
    <row r="578" spans="2:14" ht="15.75" customHeight="1">
      <c r="B578" s="155" t="s">
        <v>2748</v>
      </c>
      <c r="C578" s="156">
        <v>20282</v>
      </c>
      <c r="D578" s="157" t="s">
        <v>200</v>
      </c>
      <c r="E578" s="158"/>
      <c r="F578" s="111">
        <v>46522</v>
      </c>
      <c r="G578" s="105">
        <v>338</v>
      </c>
      <c r="H578" s="155" t="s">
        <v>46</v>
      </c>
      <c r="I578" s="105" t="s">
        <v>33</v>
      </c>
      <c r="J578" s="167">
        <v>0.92602739726027394</v>
      </c>
      <c r="K578" s="168">
        <v>38</v>
      </c>
      <c r="L578" s="168">
        <v>51300</v>
      </c>
      <c r="M578" s="168">
        <v>1710</v>
      </c>
      <c r="N578" s="169">
        <v>169.29</v>
      </c>
    </row>
    <row r="579" spans="2:14" ht="15.75" customHeight="1">
      <c r="B579" s="155" t="s">
        <v>77</v>
      </c>
      <c r="C579" s="156">
        <v>20282</v>
      </c>
      <c r="D579" s="157" t="s">
        <v>200</v>
      </c>
      <c r="E579" s="158"/>
      <c r="F579" s="111">
        <v>46523</v>
      </c>
      <c r="G579" s="105">
        <v>339</v>
      </c>
      <c r="H579" s="155" t="s">
        <v>46</v>
      </c>
      <c r="I579" s="105" t="s">
        <v>33</v>
      </c>
      <c r="J579" s="167">
        <v>0.92876712328767119</v>
      </c>
      <c r="K579" s="168">
        <v>104</v>
      </c>
      <c r="L579" s="168">
        <v>140400</v>
      </c>
      <c r="M579" s="168">
        <v>4680</v>
      </c>
      <c r="N579" s="169">
        <v>463.32</v>
      </c>
    </row>
    <row r="580" spans="2:14" ht="15.75" customHeight="1">
      <c r="B580" s="155" t="s">
        <v>397</v>
      </c>
      <c r="C580" s="156">
        <v>20282</v>
      </c>
      <c r="D580" s="157" t="s">
        <v>200</v>
      </c>
      <c r="E580" s="158"/>
      <c r="F580" s="111">
        <v>46523</v>
      </c>
      <c r="G580" s="105">
        <v>339</v>
      </c>
      <c r="H580" s="155" t="s">
        <v>46</v>
      </c>
      <c r="I580" s="105" t="s">
        <v>33</v>
      </c>
      <c r="J580" s="167">
        <v>0.92876712328767119</v>
      </c>
      <c r="K580" s="168">
        <v>112</v>
      </c>
      <c r="L580" s="168">
        <v>151200</v>
      </c>
      <c r="M580" s="168">
        <v>5040</v>
      </c>
      <c r="N580" s="169">
        <v>498.96</v>
      </c>
    </row>
    <row r="581" spans="2:14" ht="15.75" customHeight="1">
      <c r="B581" s="155" t="s">
        <v>727</v>
      </c>
      <c r="C581" s="156">
        <v>20282</v>
      </c>
      <c r="D581" s="157" t="s">
        <v>200</v>
      </c>
      <c r="E581" s="158"/>
      <c r="F581" s="111">
        <v>46523</v>
      </c>
      <c r="G581" s="105">
        <v>339</v>
      </c>
      <c r="H581" s="155" t="s">
        <v>46</v>
      </c>
      <c r="I581" s="105" t="s">
        <v>33</v>
      </c>
      <c r="J581" s="167">
        <v>0.92876712328767119</v>
      </c>
      <c r="K581" s="168">
        <v>112</v>
      </c>
      <c r="L581" s="168">
        <v>151200</v>
      </c>
      <c r="M581" s="168">
        <v>5040</v>
      </c>
      <c r="N581" s="169">
        <v>498.96</v>
      </c>
    </row>
    <row r="582" spans="2:14" ht="15.75" customHeight="1">
      <c r="B582" s="155" t="s">
        <v>450</v>
      </c>
      <c r="C582" s="156">
        <v>20282</v>
      </c>
      <c r="D582" s="157" t="s">
        <v>200</v>
      </c>
      <c r="E582" s="158"/>
      <c r="F582" s="111">
        <v>46523</v>
      </c>
      <c r="G582" s="105">
        <v>339</v>
      </c>
      <c r="H582" s="155" t="s">
        <v>46</v>
      </c>
      <c r="I582" s="105" t="s">
        <v>33</v>
      </c>
      <c r="J582" s="167">
        <v>0.92876712328767119</v>
      </c>
      <c r="K582" s="168">
        <v>112</v>
      </c>
      <c r="L582" s="168">
        <v>151200</v>
      </c>
      <c r="M582" s="168">
        <v>5040</v>
      </c>
      <c r="N582" s="169">
        <v>498.96</v>
      </c>
    </row>
    <row r="583" spans="2:14" ht="15.75" customHeight="1">
      <c r="B583" s="155" t="s">
        <v>514</v>
      </c>
      <c r="C583" s="156">
        <v>20282</v>
      </c>
      <c r="D583" s="157" t="s">
        <v>200</v>
      </c>
      <c r="E583" s="158"/>
      <c r="F583" s="111">
        <v>46523</v>
      </c>
      <c r="G583" s="105">
        <v>339</v>
      </c>
      <c r="H583" s="155" t="s">
        <v>46</v>
      </c>
      <c r="I583" s="105" t="s">
        <v>33</v>
      </c>
      <c r="J583" s="167">
        <v>0.92876712328767119</v>
      </c>
      <c r="K583" s="168">
        <v>37</v>
      </c>
      <c r="L583" s="168">
        <v>49950</v>
      </c>
      <c r="M583" s="168">
        <v>1665</v>
      </c>
      <c r="N583" s="169">
        <v>164.83500000000001</v>
      </c>
    </row>
    <row r="584" spans="2:14" ht="15.75" customHeight="1">
      <c r="B584" s="155" t="s">
        <v>402</v>
      </c>
      <c r="C584" s="156">
        <v>20282</v>
      </c>
      <c r="D584" s="157" t="s">
        <v>200</v>
      </c>
      <c r="E584" s="158"/>
      <c r="F584" s="111">
        <v>46523</v>
      </c>
      <c r="G584" s="105">
        <v>339</v>
      </c>
      <c r="H584" s="155" t="s">
        <v>46</v>
      </c>
      <c r="I584" s="105" t="s">
        <v>33</v>
      </c>
      <c r="J584" s="167">
        <v>0.92876712328767119</v>
      </c>
      <c r="K584" s="168">
        <v>112</v>
      </c>
      <c r="L584" s="168">
        <v>151200</v>
      </c>
      <c r="M584" s="168">
        <v>5040</v>
      </c>
      <c r="N584" s="169">
        <v>498.96</v>
      </c>
    </row>
    <row r="585" spans="2:14" ht="15.75" customHeight="1">
      <c r="B585" s="155" t="s">
        <v>427</v>
      </c>
      <c r="C585" s="156">
        <v>22242</v>
      </c>
      <c r="D585" s="157" t="s">
        <v>366</v>
      </c>
      <c r="E585" s="158"/>
      <c r="F585" s="111">
        <v>46526</v>
      </c>
      <c r="G585" s="105">
        <v>342</v>
      </c>
      <c r="H585" s="155" t="s">
        <v>42</v>
      </c>
      <c r="I585" s="105" t="s">
        <v>33</v>
      </c>
      <c r="J585" s="167">
        <v>0.93698630136986305</v>
      </c>
      <c r="K585" s="168">
        <v>6</v>
      </c>
      <c r="L585" s="168">
        <v>16848</v>
      </c>
      <c r="M585" s="168">
        <v>2808</v>
      </c>
      <c r="N585" s="169">
        <v>45.321120000000001</v>
      </c>
    </row>
    <row r="586" spans="2:14" ht="15.75" customHeight="1">
      <c r="B586" s="155" t="s">
        <v>680</v>
      </c>
      <c r="C586" s="156">
        <v>22242</v>
      </c>
      <c r="D586" s="157" t="s">
        <v>366</v>
      </c>
      <c r="E586" s="158"/>
      <c r="F586" s="111">
        <v>46526</v>
      </c>
      <c r="G586" s="105">
        <v>342</v>
      </c>
      <c r="H586" s="155" t="s">
        <v>42</v>
      </c>
      <c r="I586" s="105" t="s">
        <v>33</v>
      </c>
      <c r="J586" s="167">
        <v>0.93698630136986305</v>
      </c>
      <c r="K586" s="168">
        <v>19</v>
      </c>
      <c r="L586" s="168">
        <v>53352</v>
      </c>
      <c r="M586" s="168">
        <v>8892</v>
      </c>
      <c r="N586" s="169">
        <v>143.51687999999999</v>
      </c>
    </row>
    <row r="587" spans="2:14" ht="15.75" customHeight="1">
      <c r="B587" s="155" t="s">
        <v>198</v>
      </c>
      <c r="C587" s="156">
        <v>22242</v>
      </c>
      <c r="D587" s="157" t="s">
        <v>366</v>
      </c>
      <c r="E587" s="158"/>
      <c r="F587" s="111">
        <v>46526</v>
      </c>
      <c r="G587" s="105">
        <v>342</v>
      </c>
      <c r="H587" s="155" t="s">
        <v>42</v>
      </c>
      <c r="I587" s="105" t="s">
        <v>33</v>
      </c>
      <c r="J587" s="167">
        <v>0.93698630136986305</v>
      </c>
      <c r="K587" s="168">
        <v>4</v>
      </c>
      <c r="L587" s="168">
        <v>11232</v>
      </c>
      <c r="M587" s="168">
        <v>1872</v>
      </c>
      <c r="N587" s="169">
        <v>30.214079999999999</v>
      </c>
    </row>
    <row r="588" spans="2:14" ht="15.75" customHeight="1">
      <c r="B588" s="155" t="s">
        <v>425</v>
      </c>
      <c r="C588" s="156">
        <v>17154</v>
      </c>
      <c r="D588" s="157" t="s">
        <v>176</v>
      </c>
      <c r="E588" s="158"/>
      <c r="F588" s="111">
        <v>46527</v>
      </c>
      <c r="G588" s="105">
        <v>343</v>
      </c>
      <c r="H588" s="155" t="s">
        <v>42</v>
      </c>
      <c r="I588" s="105" t="s">
        <v>33</v>
      </c>
      <c r="J588" s="167">
        <v>0.9397260273972603</v>
      </c>
      <c r="K588" s="168">
        <v>36</v>
      </c>
      <c r="L588" s="168">
        <v>101088</v>
      </c>
      <c r="M588" s="168">
        <v>4212</v>
      </c>
      <c r="N588" s="169">
        <v>271.92671999999999</v>
      </c>
    </row>
    <row r="589" spans="2:14" ht="15.75" customHeight="1">
      <c r="B589" s="155" t="s">
        <v>426</v>
      </c>
      <c r="C589" s="156">
        <v>17155</v>
      </c>
      <c r="D589" s="157" t="s">
        <v>183</v>
      </c>
      <c r="E589" s="158"/>
      <c r="F589" s="111">
        <v>46527</v>
      </c>
      <c r="G589" s="105">
        <v>343</v>
      </c>
      <c r="H589" s="155" t="s">
        <v>42</v>
      </c>
      <c r="I589" s="105" t="s">
        <v>33</v>
      </c>
      <c r="J589" s="167">
        <v>0.9397260273972603</v>
      </c>
      <c r="K589" s="168">
        <v>66</v>
      </c>
      <c r="L589" s="168">
        <v>185328</v>
      </c>
      <c r="M589" s="168">
        <v>30888</v>
      </c>
      <c r="N589" s="169">
        <v>498.53232000000003</v>
      </c>
    </row>
    <row r="590" spans="2:14" ht="15.75" customHeight="1">
      <c r="B590" s="155" t="s">
        <v>584</v>
      </c>
      <c r="C590" s="156">
        <v>17155</v>
      </c>
      <c r="D590" s="157" t="s">
        <v>183</v>
      </c>
      <c r="E590" s="158"/>
      <c r="F590" s="111">
        <v>46527</v>
      </c>
      <c r="G590" s="105">
        <v>343</v>
      </c>
      <c r="H590" s="155" t="s">
        <v>42</v>
      </c>
      <c r="I590" s="105" t="s">
        <v>33</v>
      </c>
      <c r="J590" s="167">
        <v>0.9397260273972603</v>
      </c>
      <c r="K590" s="168">
        <v>65</v>
      </c>
      <c r="L590" s="168">
        <v>182520</v>
      </c>
      <c r="M590" s="168">
        <v>30420</v>
      </c>
      <c r="N590" s="169">
        <v>490.97879999999998</v>
      </c>
    </row>
    <row r="591" spans="2:14" ht="15.75" customHeight="1">
      <c r="B591" s="155" t="s">
        <v>419</v>
      </c>
      <c r="C591" s="156">
        <v>17154</v>
      </c>
      <c r="D591" s="157" t="s">
        <v>176</v>
      </c>
      <c r="E591" s="158"/>
      <c r="F591" s="111">
        <v>46527</v>
      </c>
      <c r="G591" s="105">
        <v>343</v>
      </c>
      <c r="H591" s="155" t="s">
        <v>42</v>
      </c>
      <c r="I591" s="105" t="s">
        <v>33</v>
      </c>
      <c r="J591" s="167">
        <v>0.9397260273972603</v>
      </c>
      <c r="K591" s="168">
        <v>33</v>
      </c>
      <c r="L591" s="168">
        <v>92664</v>
      </c>
      <c r="M591" s="168">
        <v>3861</v>
      </c>
      <c r="N591" s="169">
        <v>249.26616000000001</v>
      </c>
    </row>
    <row r="592" spans="2:14" ht="15.75" customHeight="1">
      <c r="B592" s="155" t="s">
        <v>376</v>
      </c>
      <c r="C592" s="156">
        <v>17158</v>
      </c>
      <c r="D592" s="157" t="s">
        <v>1482</v>
      </c>
      <c r="E592" s="158"/>
      <c r="F592" s="111">
        <v>46528</v>
      </c>
      <c r="G592" s="105">
        <v>344</v>
      </c>
      <c r="H592" s="155" t="s">
        <v>42</v>
      </c>
      <c r="I592" s="105" t="s">
        <v>33</v>
      </c>
      <c r="J592" s="167">
        <v>0.94246575342465755</v>
      </c>
      <c r="K592" s="168">
        <v>23</v>
      </c>
      <c r="L592" s="168">
        <v>82800</v>
      </c>
      <c r="M592" s="168">
        <v>3450</v>
      </c>
      <c r="N592" s="169">
        <v>222.732</v>
      </c>
    </row>
    <row r="593" spans="2:14" ht="15.75" customHeight="1">
      <c r="B593" s="155" t="s">
        <v>191</v>
      </c>
      <c r="C593" s="156">
        <v>17154</v>
      </c>
      <c r="D593" s="157" t="s">
        <v>176</v>
      </c>
      <c r="E593" s="158"/>
      <c r="F593" s="111">
        <v>46528</v>
      </c>
      <c r="G593" s="105">
        <v>344</v>
      </c>
      <c r="H593" s="155" t="s">
        <v>42</v>
      </c>
      <c r="I593" s="105" t="s">
        <v>33</v>
      </c>
      <c r="J593" s="167">
        <v>0.94246575342465755</v>
      </c>
      <c r="K593" s="168">
        <v>45</v>
      </c>
      <c r="L593" s="168">
        <v>126360</v>
      </c>
      <c r="M593" s="168">
        <v>5265</v>
      </c>
      <c r="N593" s="169">
        <v>339.90839999999997</v>
      </c>
    </row>
    <row r="594" spans="2:14" ht="15.75" customHeight="1">
      <c r="B594" s="155" t="s">
        <v>689</v>
      </c>
      <c r="C594" s="156">
        <v>17154</v>
      </c>
      <c r="D594" s="157" t="s">
        <v>176</v>
      </c>
      <c r="E594" s="158"/>
      <c r="F594" s="111">
        <v>46528</v>
      </c>
      <c r="G594" s="105">
        <v>344</v>
      </c>
      <c r="H594" s="155" t="s">
        <v>42</v>
      </c>
      <c r="I594" s="105" t="s">
        <v>33</v>
      </c>
      <c r="J594" s="167">
        <v>0.94246575342465755</v>
      </c>
      <c r="K594" s="168">
        <v>36</v>
      </c>
      <c r="L594" s="168">
        <v>101088</v>
      </c>
      <c r="M594" s="168">
        <v>4212</v>
      </c>
      <c r="N594" s="169">
        <v>271.92671999999999</v>
      </c>
    </row>
    <row r="595" spans="2:14" ht="15.75" customHeight="1">
      <c r="B595" s="155" t="s">
        <v>425</v>
      </c>
      <c r="C595" s="156">
        <v>17154</v>
      </c>
      <c r="D595" s="157" t="s">
        <v>176</v>
      </c>
      <c r="E595" s="158"/>
      <c r="F595" s="111">
        <v>46528</v>
      </c>
      <c r="G595" s="105">
        <v>344</v>
      </c>
      <c r="H595" s="155" t="s">
        <v>42</v>
      </c>
      <c r="I595" s="105" t="s">
        <v>33</v>
      </c>
      <c r="J595" s="167">
        <v>0.94246575342465755</v>
      </c>
      <c r="K595" s="168">
        <v>29</v>
      </c>
      <c r="L595" s="168">
        <v>81432</v>
      </c>
      <c r="M595" s="168">
        <v>3393</v>
      </c>
      <c r="N595" s="169">
        <v>219.05207999999999</v>
      </c>
    </row>
    <row r="596" spans="2:14" ht="15.75" customHeight="1">
      <c r="B596" s="155" t="s">
        <v>185</v>
      </c>
      <c r="C596" s="156">
        <v>17155</v>
      </c>
      <c r="D596" s="157" t="s">
        <v>183</v>
      </c>
      <c r="E596" s="158"/>
      <c r="F596" s="111">
        <v>46528</v>
      </c>
      <c r="G596" s="105">
        <v>344</v>
      </c>
      <c r="H596" s="155" t="s">
        <v>42</v>
      </c>
      <c r="I596" s="105" t="s">
        <v>33</v>
      </c>
      <c r="J596" s="167">
        <v>0.94246575342465755</v>
      </c>
      <c r="K596" s="168">
        <v>3</v>
      </c>
      <c r="L596" s="168">
        <v>8424</v>
      </c>
      <c r="M596" s="168">
        <v>1404</v>
      </c>
      <c r="N596" s="169">
        <v>22.66056</v>
      </c>
    </row>
    <row r="597" spans="2:14" ht="15.75" customHeight="1">
      <c r="B597" s="155" t="s">
        <v>322</v>
      </c>
      <c r="C597" s="156">
        <v>9508</v>
      </c>
      <c r="D597" s="157" t="s">
        <v>704</v>
      </c>
      <c r="E597" s="158"/>
      <c r="F597" s="111">
        <v>46529</v>
      </c>
      <c r="G597" s="105">
        <v>345</v>
      </c>
      <c r="H597" s="155" t="s">
        <v>194</v>
      </c>
      <c r="I597" s="105" t="s">
        <v>33</v>
      </c>
      <c r="J597" s="167">
        <v>0.9452054794520548</v>
      </c>
      <c r="K597" s="168">
        <v>19</v>
      </c>
      <c r="L597" s="168">
        <v>43776</v>
      </c>
      <c r="M597" s="168">
        <v>7296</v>
      </c>
      <c r="N597" s="169">
        <v>91.929599999999994</v>
      </c>
    </row>
    <row r="598" spans="2:14" ht="15.75" customHeight="1">
      <c r="B598" s="155" t="s">
        <v>260</v>
      </c>
      <c r="C598" s="156">
        <v>17155</v>
      </c>
      <c r="D598" s="157" t="s">
        <v>183</v>
      </c>
      <c r="E598" s="158"/>
      <c r="F598" s="111">
        <v>46529</v>
      </c>
      <c r="G598" s="105">
        <v>345</v>
      </c>
      <c r="H598" s="155" t="s">
        <v>42</v>
      </c>
      <c r="I598" s="105" t="s">
        <v>33</v>
      </c>
      <c r="J598" s="167">
        <v>0.9452054794520548</v>
      </c>
      <c r="K598" s="168">
        <v>48</v>
      </c>
      <c r="L598" s="168">
        <v>134784</v>
      </c>
      <c r="M598" s="168">
        <v>22464</v>
      </c>
      <c r="N598" s="169">
        <v>362.56896</v>
      </c>
    </row>
    <row r="599" spans="2:14" ht="15.75" customHeight="1">
      <c r="B599" s="155" t="s">
        <v>263</v>
      </c>
      <c r="C599" s="156">
        <v>17155</v>
      </c>
      <c r="D599" s="157" t="s">
        <v>183</v>
      </c>
      <c r="E599" s="158"/>
      <c r="F599" s="111">
        <v>46529</v>
      </c>
      <c r="G599" s="105">
        <v>345</v>
      </c>
      <c r="H599" s="155" t="s">
        <v>42</v>
      </c>
      <c r="I599" s="105" t="s">
        <v>33</v>
      </c>
      <c r="J599" s="167">
        <v>0.9452054794520548</v>
      </c>
      <c r="K599" s="168">
        <v>60</v>
      </c>
      <c r="L599" s="168">
        <v>168480</v>
      </c>
      <c r="M599" s="168">
        <v>28080</v>
      </c>
      <c r="N599" s="169">
        <v>453.21120000000002</v>
      </c>
    </row>
    <row r="600" spans="2:14" ht="15.75" customHeight="1">
      <c r="B600" s="155" t="s">
        <v>691</v>
      </c>
      <c r="C600" s="156">
        <v>17155</v>
      </c>
      <c r="D600" s="157" t="s">
        <v>183</v>
      </c>
      <c r="E600" s="158"/>
      <c r="F600" s="111">
        <v>46529</v>
      </c>
      <c r="G600" s="105">
        <v>345</v>
      </c>
      <c r="H600" s="155" t="s">
        <v>42</v>
      </c>
      <c r="I600" s="105" t="s">
        <v>33</v>
      </c>
      <c r="J600" s="167">
        <v>0.9452054794520548</v>
      </c>
      <c r="K600" s="168">
        <v>30</v>
      </c>
      <c r="L600" s="168">
        <v>84240</v>
      </c>
      <c r="M600" s="168">
        <v>14040</v>
      </c>
      <c r="N600" s="169">
        <v>226.60560000000001</v>
      </c>
    </row>
    <row r="601" spans="2:14" ht="15.75" customHeight="1">
      <c r="B601" s="155" t="s">
        <v>368</v>
      </c>
      <c r="C601" s="156">
        <v>17155</v>
      </c>
      <c r="D601" s="157" t="s">
        <v>183</v>
      </c>
      <c r="E601" s="158"/>
      <c r="F601" s="111">
        <v>46529</v>
      </c>
      <c r="G601" s="105">
        <v>345</v>
      </c>
      <c r="H601" s="155" t="s">
        <v>42</v>
      </c>
      <c r="I601" s="105" t="s">
        <v>33</v>
      </c>
      <c r="J601" s="167">
        <v>0.9452054794520548</v>
      </c>
      <c r="K601" s="168">
        <v>42</v>
      </c>
      <c r="L601" s="168">
        <v>117936</v>
      </c>
      <c r="M601" s="168">
        <v>19656</v>
      </c>
      <c r="N601" s="169">
        <v>317.24784</v>
      </c>
    </row>
    <row r="602" spans="2:14" ht="15.75" customHeight="1">
      <c r="B602" s="155" t="s">
        <v>174</v>
      </c>
      <c r="C602" s="156">
        <v>17158</v>
      </c>
      <c r="D602" s="157" t="s">
        <v>1482</v>
      </c>
      <c r="E602" s="158"/>
      <c r="F602" s="111">
        <v>46530</v>
      </c>
      <c r="G602" s="105">
        <v>346</v>
      </c>
      <c r="H602" s="155" t="s">
        <v>42</v>
      </c>
      <c r="I602" s="105" t="s">
        <v>33</v>
      </c>
      <c r="J602" s="167">
        <v>0.94794520547945205</v>
      </c>
      <c r="K602" s="168">
        <v>47</v>
      </c>
      <c r="L602" s="168">
        <v>169200</v>
      </c>
      <c r="M602" s="168">
        <v>7050</v>
      </c>
      <c r="N602" s="169">
        <v>455.14800000000002</v>
      </c>
    </row>
    <row r="603" spans="2:14" ht="15.75" customHeight="1">
      <c r="B603" s="155" t="s">
        <v>375</v>
      </c>
      <c r="C603" s="156">
        <v>17158</v>
      </c>
      <c r="D603" s="157" t="s">
        <v>1482</v>
      </c>
      <c r="E603" s="158"/>
      <c r="F603" s="111">
        <v>46530</v>
      </c>
      <c r="G603" s="105">
        <v>346</v>
      </c>
      <c r="H603" s="155" t="s">
        <v>42</v>
      </c>
      <c r="I603" s="105" t="s">
        <v>33</v>
      </c>
      <c r="J603" s="167">
        <v>0.94794520547945205</v>
      </c>
      <c r="K603" s="168">
        <v>75</v>
      </c>
      <c r="L603" s="168">
        <v>270000</v>
      </c>
      <c r="M603" s="168">
        <v>11250</v>
      </c>
      <c r="N603" s="169">
        <v>726.3</v>
      </c>
    </row>
    <row r="604" spans="2:14" ht="15.75" customHeight="1">
      <c r="B604" s="155" t="s">
        <v>179</v>
      </c>
      <c r="C604" s="156">
        <v>17155</v>
      </c>
      <c r="D604" s="157" t="s">
        <v>183</v>
      </c>
      <c r="E604" s="158"/>
      <c r="F604" s="111">
        <v>46530</v>
      </c>
      <c r="G604" s="105">
        <v>346</v>
      </c>
      <c r="H604" s="155" t="s">
        <v>42</v>
      </c>
      <c r="I604" s="105" t="s">
        <v>33</v>
      </c>
      <c r="J604" s="167">
        <v>0.94794520547945205</v>
      </c>
      <c r="K604" s="168">
        <v>42</v>
      </c>
      <c r="L604" s="168">
        <v>117936</v>
      </c>
      <c r="M604" s="168">
        <v>19656</v>
      </c>
      <c r="N604" s="169">
        <v>317.24784</v>
      </c>
    </row>
    <row r="605" spans="2:14" ht="15.75" customHeight="1">
      <c r="B605" s="155" t="s">
        <v>338</v>
      </c>
      <c r="C605" s="156">
        <v>17155</v>
      </c>
      <c r="D605" s="157" t="s">
        <v>183</v>
      </c>
      <c r="E605" s="158"/>
      <c r="F605" s="111">
        <v>46532</v>
      </c>
      <c r="G605" s="105">
        <v>348</v>
      </c>
      <c r="H605" s="155" t="s">
        <v>42</v>
      </c>
      <c r="I605" s="105" t="s">
        <v>33</v>
      </c>
      <c r="J605" s="167">
        <v>0.95342465753424654</v>
      </c>
      <c r="K605" s="168">
        <v>22</v>
      </c>
      <c r="L605" s="168">
        <v>61776</v>
      </c>
      <c r="M605" s="168">
        <v>10296</v>
      </c>
      <c r="N605" s="169">
        <v>166.17743999999999</v>
      </c>
    </row>
    <row r="606" spans="2:14" ht="15.75" customHeight="1">
      <c r="B606" s="155" t="s">
        <v>2565</v>
      </c>
      <c r="C606" s="156">
        <v>9508</v>
      </c>
      <c r="D606" s="157" t="s">
        <v>704</v>
      </c>
      <c r="E606" s="158"/>
      <c r="F606" s="111">
        <v>46532</v>
      </c>
      <c r="G606" s="105">
        <v>348</v>
      </c>
      <c r="H606" s="155" t="s">
        <v>194</v>
      </c>
      <c r="I606" s="105" t="s">
        <v>33</v>
      </c>
      <c r="J606" s="167">
        <v>0.95342465753424654</v>
      </c>
      <c r="K606" s="168">
        <v>23</v>
      </c>
      <c r="L606" s="168">
        <v>52992</v>
      </c>
      <c r="M606" s="168">
        <v>8832</v>
      </c>
      <c r="N606" s="169">
        <v>111.28319999999999</v>
      </c>
    </row>
    <row r="607" spans="2:14" ht="15.75" customHeight="1">
      <c r="B607" s="155" t="s">
        <v>711</v>
      </c>
      <c r="C607" s="156">
        <v>9508</v>
      </c>
      <c r="D607" s="157" t="s">
        <v>704</v>
      </c>
      <c r="E607" s="158"/>
      <c r="F607" s="111">
        <v>46533</v>
      </c>
      <c r="G607" s="105">
        <v>349</v>
      </c>
      <c r="H607" s="155" t="s">
        <v>194</v>
      </c>
      <c r="I607" s="105" t="s">
        <v>33</v>
      </c>
      <c r="J607" s="167">
        <v>0.95616438356164379</v>
      </c>
      <c r="K607" s="168">
        <v>61</v>
      </c>
      <c r="L607" s="168">
        <v>140544</v>
      </c>
      <c r="M607" s="168">
        <v>23424</v>
      </c>
      <c r="N607" s="169">
        <v>295.14240000000001</v>
      </c>
    </row>
    <row r="608" spans="2:14" ht="15.75" customHeight="1">
      <c r="B608" s="155" t="s">
        <v>2723</v>
      </c>
      <c r="C608" s="156">
        <v>9508</v>
      </c>
      <c r="D608" s="157" t="s">
        <v>704</v>
      </c>
      <c r="E608" s="158"/>
      <c r="F608" s="111">
        <v>46533</v>
      </c>
      <c r="G608" s="105">
        <v>349</v>
      </c>
      <c r="H608" s="155" t="s">
        <v>194</v>
      </c>
      <c r="I608" s="105" t="s">
        <v>33</v>
      </c>
      <c r="J608" s="167">
        <v>0.95616438356164379</v>
      </c>
      <c r="K608" s="168">
        <v>35</v>
      </c>
      <c r="L608" s="168">
        <v>80640</v>
      </c>
      <c r="M608" s="168">
        <v>13440</v>
      </c>
      <c r="N608" s="169">
        <v>169.34399999999999</v>
      </c>
    </row>
    <row r="609" spans="2:14" ht="15.75" customHeight="1">
      <c r="B609" s="155" t="s">
        <v>602</v>
      </c>
      <c r="C609" s="156">
        <v>2182</v>
      </c>
      <c r="D609" s="157" t="s">
        <v>337</v>
      </c>
      <c r="E609" s="158"/>
      <c r="F609" s="111">
        <v>46534</v>
      </c>
      <c r="G609" s="105">
        <v>350</v>
      </c>
      <c r="H609" s="155" t="s">
        <v>46</v>
      </c>
      <c r="I609" s="105" t="s">
        <v>33</v>
      </c>
      <c r="J609" s="167">
        <v>0.95890410958904104</v>
      </c>
      <c r="K609" s="168">
        <v>18</v>
      </c>
      <c r="L609" s="168">
        <v>24300</v>
      </c>
      <c r="M609" s="168">
        <v>810</v>
      </c>
      <c r="N609" s="169">
        <v>80.19</v>
      </c>
    </row>
    <row r="610" spans="2:14" ht="15.75" customHeight="1">
      <c r="B610" s="155" t="s">
        <v>763</v>
      </c>
      <c r="C610" s="156">
        <v>9508</v>
      </c>
      <c r="D610" s="157" t="s">
        <v>704</v>
      </c>
      <c r="E610" s="158"/>
      <c r="F610" s="111">
        <v>46534</v>
      </c>
      <c r="G610" s="105">
        <v>350</v>
      </c>
      <c r="H610" s="155" t="s">
        <v>194</v>
      </c>
      <c r="I610" s="105" t="s">
        <v>33</v>
      </c>
      <c r="J610" s="167">
        <v>0.95890410958904104</v>
      </c>
      <c r="K610" s="168">
        <v>75</v>
      </c>
      <c r="L610" s="168">
        <v>172800</v>
      </c>
      <c r="M610" s="168">
        <v>28800</v>
      </c>
      <c r="N610" s="169">
        <v>362.88</v>
      </c>
    </row>
    <row r="611" spans="2:14" ht="15.75" customHeight="1">
      <c r="B611" s="155" t="s">
        <v>2558</v>
      </c>
      <c r="C611" s="156">
        <v>9508</v>
      </c>
      <c r="D611" s="157" t="s">
        <v>704</v>
      </c>
      <c r="E611" s="158"/>
      <c r="F611" s="111">
        <v>46534</v>
      </c>
      <c r="G611" s="105">
        <v>350</v>
      </c>
      <c r="H611" s="155" t="s">
        <v>194</v>
      </c>
      <c r="I611" s="105" t="s">
        <v>33</v>
      </c>
      <c r="J611" s="167">
        <v>0.95890410958904104</v>
      </c>
      <c r="K611" s="168">
        <v>47</v>
      </c>
      <c r="L611" s="168">
        <v>108288</v>
      </c>
      <c r="M611" s="168">
        <v>18048</v>
      </c>
      <c r="N611" s="169">
        <v>227.40479999999999</v>
      </c>
    </row>
    <row r="612" spans="2:14" ht="15.75" customHeight="1">
      <c r="B612" s="155" t="s">
        <v>335</v>
      </c>
      <c r="C612" s="156">
        <v>2182</v>
      </c>
      <c r="D612" s="157" t="s">
        <v>337</v>
      </c>
      <c r="E612" s="158"/>
      <c r="F612" s="111">
        <v>46535</v>
      </c>
      <c r="G612" s="105">
        <v>351</v>
      </c>
      <c r="H612" s="155" t="s">
        <v>46</v>
      </c>
      <c r="I612" s="105" t="s">
        <v>33</v>
      </c>
      <c r="J612" s="167">
        <v>0.9616438356164384</v>
      </c>
      <c r="K612" s="168">
        <v>92</v>
      </c>
      <c r="L612" s="168">
        <v>124200</v>
      </c>
      <c r="M612" s="168">
        <v>4140</v>
      </c>
      <c r="N612" s="169">
        <v>409.86</v>
      </c>
    </row>
    <row r="613" spans="2:14" ht="15.75" customHeight="1">
      <c r="B613" s="155" t="s">
        <v>221</v>
      </c>
      <c r="C613" s="156">
        <v>2182</v>
      </c>
      <c r="D613" s="157" t="s">
        <v>337</v>
      </c>
      <c r="E613" s="158"/>
      <c r="F613" s="111">
        <v>46535</v>
      </c>
      <c r="G613" s="105">
        <v>351</v>
      </c>
      <c r="H613" s="155" t="s">
        <v>46</v>
      </c>
      <c r="I613" s="105" t="s">
        <v>33</v>
      </c>
      <c r="J613" s="167">
        <v>0.9616438356164384</v>
      </c>
      <c r="K613" s="168">
        <v>92</v>
      </c>
      <c r="L613" s="168">
        <v>124200</v>
      </c>
      <c r="M613" s="168">
        <v>4140</v>
      </c>
      <c r="N613" s="169">
        <v>409.86</v>
      </c>
    </row>
    <row r="614" spans="2:14" ht="15.75" customHeight="1">
      <c r="B614" s="155" t="s">
        <v>492</v>
      </c>
      <c r="C614" s="156">
        <v>9508</v>
      </c>
      <c r="D614" s="157" t="s">
        <v>704</v>
      </c>
      <c r="E614" s="158"/>
      <c r="F614" s="111">
        <v>46535</v>
      </c>
      <c r="G614" s="105">
        <v>351</v>
      </c>
      <c r="H614" s="155" t="s">
        <v>194</v>
      </c>
      <c r="I614" s="105" t="s">
        <v>33</v>
      </c>
      <c r="J614" s="167">
        <v>0.9616438356164384</v>
      </c>
      <c r="K614" s="168">
        <v>61</v>
      </c>
      <c r="L614" s="168">
        <v>140544</v>
      </c>
      <c r="M614" s="168">
        <v>23424</v>
      </c>
      <c r="N614" s="169">
        <v>295.14240000000001</v>
      </c>
    </row>
    <row r="615" spans="2:14" ht="15.75" customHeight="1">
      <c r="B615" s="155" t="s">
        <v>150</v>
      </c>
      <c r="C615" s="156">
        <v>9508</v>
      </c>
      <c r="D615" s="157" t="s">
        <v>704</v>
      </c>
      <c r="E615" s="158"/>
      <c r="F615" s="111">
        <v>46535</v>
      </c>
      <c r="G615" s="105">
        <v>351</v>
      </c>
      <c r="H615" s="155" t="s">
        <v>194</v>
      </c>
      <c r="I615" s="105" t="s">
        <v>33</v>
      </c>
      <c r="J615" s="167">
        <v>0.9616438356164384</v>
      </c>
      <c r="K615" s="168">
        <v>54</v>
      </c>
      <c r="L615" s="168">
        <v>124416</v>
      </c>
      <c r="M615" s="168">
        <v>20736</v>
      </c>
      <c r="N615" s="169">
        <v>261.27359999999999</v>
      </c>
    </row>
    <row r="616" spans="2:14" ht="15.75" customHeight="1">
      <c r="B616" s="155" t="s">
        <v>542</v>
      </c>
      <c r="C616" s="156">
        <v>9508</v>
      </c>
      <c r="D616" s="157" t="s">
        <v>704</v>
      </c>
      <c r="E616" s="158"/>
      <c r="F616" s="111">
        <v>46535</v>
      </c>
      <c r="G616" s="105">
        <v>351</v>
      </c>
      <c r="H616" s="155" t="s">
        <v>194</v>
      </c>
      <c r="I616" s="105" t="s">
        <v>33</v>
      </c>
      <c r="J616" s="167">
        <v>0.9616438356164384</v>
      </c>
      <c r="K616" s="168">
        <v>103</v>
      </c>
      <c r="L616" s="168">
        <v>237312</v>
      </c>
      <c r="M616" s="168">
        <v>39552</v>
      </c>
      <c r="N616" s="169">
        <v>498.35520000000002</v>
      </c>
    </row>
    <row r="617" spans="2:14" ht="15.75" customHeight="1">
      <c r="B617" s="155" t="s">
        <v>55</v>
      </c>
      <c r="C617" s="156">
        <v>9508</v>
      </c>
      <c r="D617" s="157" t="s">
        <v>704</v>
      </c>
      <c r="E617" s="158"/>
      <c r="F617" s="111">
        <v>46535</v>
      </c>
      <c r="G617" s="105">
        <v>351</v>
      </c>
      <c r="H617" s="155" t="s">
        <v>194</v>
      </c>
      <c r="I617" s="105" t="s">
        <v>33</v>
      </c>
      <c r="J617" s="167">
        <v>0.9616438356164384</v>
      </c>
      <c r="K617" s="168">
        <v>75</v>
      </c>
      <c r="L617" s="168">
        <v>172800</v>
      </c>
      <c r="M617" s="168">
        <v>28800</v>
      </c>
      <c r="N617" s="169">
        <v>362.88</v>
      </c>
    </row>
    <row r="618" spans="2:14" ht="15.75" customHeight="1">
      <c r="B618" s="155" t="s">
        <v>717</v>
      </c>
      <c r="C618" s="156">
        <v>9508</v>
      </c>
      <c r="D618" s="157" t="s">
        <v>704</v>
      </c>
      <c r="E618" s="158"/>
      <c r="F618" s="111">
        <v>46535</v>
      </c>
      <c r="G618" s="105">
        <v>351</v>
      </c>
      <c r="H618" s="155" t="s">
        <v>194</v>
      </c>
      <c r="I618" s="105" t="s">
        <v>33</v>
      </c>
      <c r="J618" s="167">
        <v>0.9616438356164384</v>
      </c>
      <c r="K618" s="168">
        <v>61</v>
      </c>
      <c r="L618" s="168">
        <v>140544</v>
      </c>
      <c r="M618" s="168">
        <v>23424</v>
      </c>
      <c r="N618" s="169">
        <v>295.14240000000001</v>
      </c>
    </row>
    <row r="619" spans="2:14" ht="15.75" customHeight="1">
      <c r="B619" s="155" t="s">
        <v>491</v>
      </c>
      <c r="C619" s="156">
        <v>9508</v>
      </c>
      <c r="D619" s="157" t="s">
        <v>704</v>
      </c>
      <c r="E619" s="158"/>
      <c r="F619" s="111">
        <v>46535</v>
      </c>
      <c r="G619" s="105">
        <v>351</v>
      </c>
      <c r="H619" s="155" t="s">
        <v>194</v>
      </c>
      <c r="I619" s="105" t="s">
        <v>33</v>
      </c>
      <c r="J619" s="167">
        <v>0.9616438356164384</v>
      </c>
      <c r="K619" s="168">
        <v>61</v>
      </c>
      <c r="L619" s="168">
        <v>140544</v>
      </c>
      <c r="M619" s="168">
        <v>23424</v>
      </c>
      <c r="N619" s="169">
        <v>295.14240000000001</v>
      </c>
    </row>
    <row r="620" spans="2:14" ht="15.75" customHeight="1">
      <c r="B620" s="155" t="s">
        <v>202</v>
      </c>
      <c r="C620" s="156">
        <v>9508</v>
      </c>
      <c r="D620" s="157" t="s">
        <v>704</v>
      </c>
      <c r="E620" s="158"/>
      <c r="F620" s="111">
        <v>46535</v>
      </c>
      <c r="G620" s="105">
        <v>351</v>
      </c>
      <c r="H620" s="155" t="s">
        <v>194</v>
      </c>
      <c r="I620" s="105" t="s">
        <v>33</v>
      </c>
      <c r="J620" s="167">
        <v>0.9616438356164384</v>
      </c>
      <c r="K620" s="168">
        <v>47</v>
      </c>
      <c r="L620" s="168">
        <v>108288</v>
      </c>
      <c r="M620" s="168">
        <v>18048</v>
      </c>
      <c r="N620" s="169">
        <v>227.40479999999999</v>
      </c>
    </row>
    <row r="621" spans="2:14" ht="15.75" customHeight="1">
      <c r="B621" s="155" t="s">
        <v>707</v>
      </c>
      <c r="C621" s="156">
        <v>9508</v>
      </c>
      <c r="D621" s="157" t="s">
        <v>704</v>
      </c>
      <c r="E621" s="158"/>
      <c r="F621" s="111">
        <v>46536</v>
      </c>
      <c r="G621" s="105">
        <v>352</v>
      </c>
      <c r="H621" s="155" t="s">
        <v>194</v>
      </c>
      <c r="I621" s="105" t="s">
        <v>33</v>
      </c>
      <c r="J621" s="167">
        <v>0.96438356164383565</v>
      </c>
      <c r="K621" s="168">
        <v>60</v>
      </c>
      <c r="L621" s="168">
        <v>138240</v>
      </c>
      <c r="M621" s="168">
        <v>23040</v>
      </c>
      <c r="N621" s="169">
        <v>290.30399999999997</v>
      </c>
    </row>
    <row r="622" spans="2:14" ht="15.75" customHeight="1">
      <c r="B622" s="155" t="s">
        <v>168</v>
      </c>
      <c r="C622" s="156">
        <v>9508</v>
      </c>
      <c r="D622" s="157" t="s">
        <v>704</v>
      </c>
      <c r="E622" s="158"/>
      <c r="F622" s="111">
        <v>46536</v>
      </c>
      <c r="G622" s="105">
        <v>352</v>
      </c>
      <c r="H622" s="155" t="s">
        <v>194</v>
      </c>
      <c r="I622" s="105" t="s">
        <v>33</v>
      </c>
      <c r="J622" s="167">
        <v>0.96438356164383565</v>
      </c>
      <c r="K622" s="168">
        <v>47</v>
      </c>
      <c r="L622" s="168">
        <v>108288</v>
      </c>
      <c r="M622" s="168">
        <v>18048</v>
      </c>
      <c r="N622" s="169">
        <v>227.40479999999999</v>
      </c>
    </row>
    <row r="623" spans="2:14" ht="15.75" customHeight="1">
      <c r="B623" s="155" t="s">
        <v>754</v>
      </c>
      <c r="C623" s="156">
        <v>9508</v>
      </c>
      <c r="D623" s="157" t="s">
        <v>704</v>
      </c>
      <c r="E623" s="158"/>
      <c r="F623" s="111">
        <v>46537</v>
      </c>
      <c r="G623" s="105">
        <v>353</v>
      </c>
      <c r="H623" s="155" t="s">
        <v>194</v>
      </c>
      <c r="I623" s="105" t="s">
        <v>33</v>
      </c>
      <c r="J623" s="167">
        <v>0.9671232876712329</v>
      </c>
      <c r="K623" s="168">
        <v>97</v>
      </c>
      <c r="L623" s="168">
        <v>223488</v>
      </c>
      <c r="M623" s="168">
        <v>37248</v>
      </c>
      <c r="N623" s="169">
        <v>469.32479999999998</v>
      </c>
    </row>
    <row r="624" spans="2:14" ht="15.75" customHeight="1">
      <c r="B624" s="155" t="s">
        <v>212</v>
      </c>
      <c r="C624" s="156">
        <v>9508</v>
      </c>
      <c r="D624" s="157" t="s">
        <v>704</v>
      </c>
      <c r="E624" s="158"/>
      <c r="F624" s="111">
        <v>46537</v>
      </c>
      <c r="G624" s="105">
        <v>353</v>
      </c>
      <c r="H624" s="155" t="s">
        <v>194</v>
      </c>
      <c r="I624" s="105" t="s">
        <v>33</v>
      </c>
      <c r="J624" s="167">
        <v>0.9671232876712329</v>
      </c>
      <c r="K624" s="168">
        <v>47</v>
      </c>
      <c r="L624" s="168">
        <v>108288</v>
      </c>
      <c r="M624" s="168">
        <v>18048</v>
      </c>
      <c r="N624" s="169">
        <v>227.40479999999999</v>
      </c>
    </row>
    <row r="625" spans="2:14" ht="15.75" customHeight="1">
      <c r="B625" s="155" t="s">
        <v>2560</v>
      </c>
      <c r="C625" s="156">
        <v>9508</v>
      </c>
      <c r="D625" s="157" t="s">
        <v>704</v>
      </c>
      <c r="E625" s="158"/>
      <c r="F625" s="111">
        <v>46537</v>
      </c>
      <c r="G625" s="105">
        <v>353</v>
      </c>
      <c r="H625" s="155" t="s">
        <v>194</v>
      </c>
      <c r="I625" s="105" t="s">
        <v>33</v>
      </c>
      <c r="J625" s="167">
        <v>0.9671232876712329</v>
      </c>
      <c r="K625" s="168">
        <v>47</v>
      </c>
      <c r="L625" s="168">
        <v>108288</v>
      </c>
      <c r="M625" s="168">
        <v>18048</v>
      </c>
      <c r="N625" s="169">
        <v>227.40479999999999</v>
      </c>
    </row>
    <row r="626" spans="2:14" ht="15.75" customHeight="1">
      <c r="B626" s="155" t="s">
        <v>2562</v>
      </c>
      <c r="C626" s="156">
        <v>9508</v>
      </c>
      <c r="D626" s="157" t="s">
        <v>704</v>
      </c>
      <c r="E626" s="158"/>
      <c r="F626" s="111">
        <v>46537</v>
      </c>
      <c r="G626" s="105">
        <v>353</v>
      </c>
      <c r="H626" s="155" t="s">
        <v>194</v>
      </c>
      <c r="I626" s="105" t="s">
        <v>33</v>
      </c>
      <c r="J626" s="167">
        <v>0.9671232876712329</v>
      </c>
      <c r="K626" s="168">
        <v>47</v>
      </c>
      <c r="L626" s="168">
        <v>108288</v>
      </c>
      <c r="M626" s="168">
        <v>18048</v>
      </c>
      <c r="N626" s="169">
        <v>227.40479999999999</v>
      </c>
    </row>
    <row r="627" spans="2:14" ht="15.75" customHeight="1">
      <c r="B627" s="155" t="s">
        <v>543</v>
      </c>
      <c r="C627" s="156">
        <v>9508</v>
      </c>
      <c r="D627" s="157" t="s">
        <v>704</v>
      </c>
      <c r="E627" s="158"/>
      <c r="F627" s="111">
        <v>46538</v>
      </c>
      <c r="G627" s="105">
        <v>354</v>
      </c>
      <c r="H627" s="155" t="s">
        <v>194</v>
      </c>
      <c r="I627" s="105" t="s">
        <v>33</v>
      </c>
      <c r="J627" s="167">
        <v>0.96986301369863015</v>
      </c>
      <c r="K627" s="168">
        <v>103</v>
      </c>
      <c r="L627" s="168">
        <v>237312</v>
      </c>
      <c r="M627" s="168">
        <v>39552</v>
      </c>
      <c r="N627" s="169">
        <v>498.35520000000002</v>
      </c>
    </row>
    <row r="628" spans="2:14" ht="15.75" customHeight="1">
      <c r="B628" s="155" t="s">
        <v>428</v>
      </c>
      <c r="C628" s="156">
        <v>9508</v>
      </c>
      <c r="D628" s="157" t="s">
        <v>704</v>
      </c>
      <c r="E628" s="158"/>
      <c r="F628" s="111">
        <v>46538</v>
      </c>
      <c r="G628" s="105">
        <v>354</v>
      </c>
      <c r="H628" s="155" t="s">
        <v>194</v>
      </c>
      <c r="I628" s="105" t="s">
        <v>33</v>
      </c>
      <c r="J628" s="167">
        <v>0.96986301369863015</v>
      </c>
      <c r="K628" s="168">
        <v>117</v>
      </c>
      <c r="L628" s="168">
        <v>269568</v>
      </c>
      <c r="M628" s="168">
        <v>44928</v>
      </c>
      <c r="N628" s="169">
        <v>566.09280000000001</v>
      </c>
    </row>
    <row r="629" spans="2:14" ht="15.75" customHeight="1">
      <c r="B629" s="155" t="s">
        <v>95</v>
      </c>
      <c r="C629" s="156">
        <v>9508</v>
      </c>
      <c r="D629" s="157" t="s">
        <v>704</v>
      </c>
      <c r="E629" s="158"/>
      <c r="F629" s="111">
        <v>46538</v>
      </c>
      <c r="G629" s="105">
        <v>354</v>
      </c>
      <c r="H629" s="155" t="s">
        <v>194</v>
      </c>
      <c r="I629" s="105" t="s">
        <v>33</v>
      </c>
      <c r="J629" s="167">
        <v>0.96986301369863015</v>
      </c>
      <c r="K629" s="168">
        <v>47</v>
      </c>
      <c r="L629" s="168">
        <v>108288</v>
      </c>
      <c r="M629" s="168">
        <v>18048</v>
      </c>
      <c r="N629" s="169">
        <v>227.40479999999999</v>
      </c>
    </row>
    <row r="630" spans="2:14" ht="15.75" customHeight="1">
      <c r="B630" s="155" t="s">
        <v>2801</v>
      </c>
      <c r="C630" s="156">
        <v>9508</v>
      </c>
      <c r="D630" s="157" t="s">
        <v>704</v>
      </c>
      <c r="E630" s="158"/>
      <c r="F630" s="111">
        <v>46538</v>
      </c>
      <c r="G630" s="105">
        <v>354</v>
      </c>
      <c r="H630" s="155" t="s">
        <v>194</v>
      </c>
      <c r="I630" s="105" t="s">
        <v>33</v>
      </c>
      <c r="J630" s="167">
        <v>0.96986301369863015</v>
      </c>
      <c r="K630" s="168">
        <v>57</v>
      </c>
      <c r="L630" s="168">
        <v>131328</v>
      </c>
      <c r="M630" s="168">
        <v>21888</v>
      </c>
      <c r="N630" s="169">
        <v>275.78879999999998</v>
      </c>
    </row>
    <row r="631" spans="2:14" ht="15.75" customHeight="1">
      <c r="B631" s="155" t="s">
        <v>330</v>
      </c>
      <c r="C631" s="156">
        <v>9508</v>
      </c>
      <c r="D631" s="157" t="s">
        <v>704</v>
      </c>
      <c r="E631" s="158"/>
      <c r="F631" s="111">
        <v>46539</v>
      </c>
      <c r="G631" s="105">
        <v>355</v>
      </c>
      <c r="H631" s="155" t="s">
        <v>194</v>
      </c>
      <c r="I631" s="105" t="s">
        <v>33</v>
      </c>
      <c r="J631" s="167">
        <v>0.9726027397260274</v>
      </c>
      <c r="K631" s="168">
        <v>115</v>
      </c>
      <c r="L631" s="168">
        <v>264960</v>
      </c>
      <c r="M631" s="168">
        <v>44160</v>
      </c>
      <c r="N631" s="169">
        <v>556.41600000000005</v>
      </c>
    </row>
    <row r="632" spans="2:14" ht="15.75" customHeight="1">
      <c r="B632" s="155" t="s">
        <v>663</v>
      </c>
      <c r="C632" s="156">
        <v>9508</v>
      </c>
      <c r="D632" s="157" t="s">
        <v>704</v>
      </c>
      <c r="E632" s="158"/>
      <c r="F632" s="111">
        <v>46539</v>
      </c>
      <c r="G632" s="105">
        <v>355</v>
      </c>
      <c r="H632" s="155" t="s">
        <v>194</v>
      </c>
      <c r="I632" s="105" t="s">
        <v>33</v>
      </c>
      <c r="J632" s="167">
        <v>0.9726027397260274</v>
      </c>
      <c r="K632" s="168">
        <v>117</v>
      </c>
      <c r="L632" s="168">
        <v>269568</v>
      </c>
      <c r="M632" s="168">
        <v>44928</v>
      </c>
      <c r="N632" s="169">
        <v>566.09280000000001</v>
      </c>
    </row>
    <row r="633" spans="2:14" ht="15.75" customHeight="1">
      <c r="B633" s="155" t="s">
        <v>708</v>
      </c>
      <c r="C633" s="156">
        <v>9508</v>
      </c>
      <c r="D633" s="157" t="s">
        <v>704</v>
      </c>
      <c r="E633" s="158"/>
      <c r="F633" s="111">
        <v>46539</v>
      </c>
      <c r="G633" s="105">
        <v>355</v>
      </c>
      <c r="H633" s="155" t="s">
        <v>194</v>
      </c>
      <c r="I633" s="105" t="s">
        <v>33</v>
      </c>
      <c r="J633" s="167">
        <v>0.9726027397260274</v>
      </c>
      <c r="K633" s="168">
        <v>61</v>
      </c>
      <c r="L633" s="168">
        <v>140544</v>
      </c>
      <c r="M633" s="168">
        <v>23424</v>
      </c>
      <c r="N633" s="169">
        <v>295.14240000000001</v>
      </c>
    </row>
    <row r="634" spans="2:14" ht="15.75" customHeight="1">
      <c r="B634" s="155" t="s">
        <v>595</v>
      </c>
      <c r="C634" s="156">
        <v>20050</v>
      </c>
      <c r="D634" s="157" t="s">
        <v>193</v>
      </c>
      <c r="E634" s="158"/>
      <c r="F634" s="111">
        <v>46539</v>
      </c>
      <c r="G634" s="105">
        <v>355</v>
      </c>
      <c r="H634" s="155" t="s">
        <v>194</v>
      </c>
      <c r="I634" s="105" t="s">
        <v>33</v>
      </c>
      <c r="J634" s="167">
        <v>0.9726027397260274</v>
      </c>
      <c r="K634" s="168">
        <v>22</v>
      </c>
      <c r="L634" s="168">
        <v>34320</v>
      </c>
      <c r="M634" s="168">
        <v>5720</v>
      </c>
      <c r="N634" s="169">
        <v>113.256</v>
      </c>
    </row>
    <row r="635" spans="2:14" ht="15.75" customHeight="1">
      <c r="B635" s="155" t="s">
        <v>581</v>
      </c>
      <c r="C635" s="156">
        <v>20050</v>
      </c>
      <c r="D635" s="157" t="s">
        <v>193</v>
      </c>
      <c r="E635" s="158"/>
      <c r="F635" s="111">
        <v>46539</v>
      </c>
      <c r="G635" s="105">
        <v>355</v>
      </c>
      <c r="H635" s="155" t="s">
        <v>194</v>
      </c>
      <c r="I635" s="105" t="s">
        <v>33</v>
      </c>
      <c r="J635" s="167">
        <v>0.9726027397260274</v>
      </c>
      <c r="K635" s="168">
        <v>66</v>
      </c>
      <c r="L635" s="168">
        <v>102960</v>
      </c>
      <c r="M635" s="168">
        <v>17160</v>
      </c>
      <c r="N635" s="169">
        <v>339.76799999999997</v>
      </c>
    </row>
    <row r="636" spans="2:14" ht="15.75" customHeight="1">
      <c r="B636" s="155" t="s">
        <v>178</v>
      </c>
      <c r="C636" s="156">
        <v>20050</v>
      </c>
      <c r="D636" s="157" t="s">
        <v>193</v>
      </c>
      <c r="E636" s="158"/>
      <c r="F636" s="111">
        <v>46539</v>
      </c>
      <c r="G636" s="105">
        <v>355</v>
      </c>
      <c r="H636" s="155" t="s">
        <v>194</v>
      </c>
      <c r="I636" s="105" t="s">
        <v>33</v>
      </c>
      <c r="J636" s="167">
        <v>0.9726027397260274</v>
      </c>
      <c r="K636" s="168">
        <v>66</v>
      </c>
      <c r="L636" s="168">
        <v>102960</v>
      </c>
      <c r="M636" s="168">
        <v>17160</v>
      </c>
      <c r="N636" s="169">
        <v>339.76799999999997</v>
      </c>
    </row>
    <row r="637" spans="2:14" ht="15.75" customHeight="1">
      <c r="B637" s="155" t="s">
        <v>205</v>
      </c>
      <c r="C637" s="156">
        <v>20050</v>
      </c>
      <c r="D637" s="157" t="s">
        <v>193</v>
      </c>
      <c r="E637" s="158"/>
      <c r="F637" s="111">
        <v>46539</v>
      </c>
      <c r="G637" s="105">
        <v>355</v>
      </c>
      <c r="H637" s="155" t="s">
        <v>194</v>
      </c>
      <c r="I637" s="105" t="s">
        <v>33</v>
      </c>
      <c r="J637" s="167">
        <v>0.9726027397260274</v>
      </c>
      <c r="K637" s="168">
        <v>40</v>
      </c>
      <c r="L637" s="168">
        <v>62400</v>
      </c>
      <c r="M637" s="168">
        <v>10400</v>
      </c>
      <c r="N637" s="169">
        <v>205.92</v>
      </c>
    </row>
    <row r="638" spans="2:14" ht="15.75" customHeight="1">
      <c r="B638" s="155" t="s">
        <v>139</v>
      </c>
      <c r="C638" s="156">
        <v>9508</v>
      </c>
      <c r="D638" s="157" t="s">
        <v>704</v>
      </c>
      <c r="E638" s="158"/>
      <c r="F638" s="111">
        <v>46539</v>
      </c>
      <c r="G638" s="105">
        <v>355</v>
      </c>
      <c r="H638" s="155" t="s">
        <v>194</v>
      </c>
      <c r="I638" s="105" t="s">
        <v>33</v>
      </c>
      <c r="J638" s="167">
        <v>0.9726027397260274</v>
      </c>
      <c r="K638" s="168">
        <v>47</v>
      </c>
      <c r="L638" s="168">
        <v>108288</v>
      </c>
      <c r="M638" s="168">
        <v>18048</v>
      </c>
      <c r="N638" s="169">
        <v>227.40479999999999</v>
      </c>
    </row>
    <row r="639" spans="2:14" ht="15.75" customHeight="1">
      <c r="B639" s="155" t="s">
        <v>2563</v>
      </c>
      <c r="C639" s="156">
        <v>9508</v>
      </c>
      <c r="D639" s="157" t="s">
        <v>704</v>
      </c>
      <c r="E639" s="158"/>
      <c r="F639" s="111">
        <v>46539</v>
      </c>
      <c r="G639" s="105">
        <v>355</v>
      </c>
      <c r="H639" s="155" t="s">
        <v>194</v>
      </c>
      <c r="I639" s="105" t="s">
        <v>33</v>
      </c>
      <c r="J639" s="167">
        <v>0.9726027397260274</v>
      </c>
      <c r="K639" s="168">
        <v>47</v>
      </c>
      <c r="L639" s="168">
        <v>108288</v>
      </c>
      <c r="M639" s="168">
        <v>18048</v>
      </c>
      <c r="N639" s="169">
        <v>227.40479999999999</v>
      </c>
    </row>
    <row r="640" spans="2:14" ht="15.75" customHeight="1">
      <c r="B640" s="155" t="s">
        <v>2732</v>
      </c>
      <c r="C640" s="156">
        <v>20050</v>
      </c>
      <c r="D640" s="157" t="s">
        <v>193</v>
      </c>
      <c r="E640" s="158"/>
      <c r="F640" s="111">
        <v>46539</v>
      </c>
      <c r="G640" s="105">
        <v>355</v>
      </c>
      <c r="H640" s="155" t="s">
        <v>194</v>
      </c>
      <c r="I640" s="105" t="s">
        <v>33</v>
      </c>
      <c r="J640" s="167">
        <v>0.9726027397260274</v>
      </c>
      <c r="K640" s="168">
        <v>66</v>
      </c>
      <c r="L640" s="168">
        <v>102960</v>
      </c>
      <c r="M640" s="168">
        <v>17160</v>
      </c>
      <c r="N640" s="169">
        <v>339.76799999999997</v>
      </c>
    </row>
    <row r="641" spans="2:14" ht="15.75" customHeight="1">
      <c r="B641" s="155" t="s">
        <v>2800</v>
      </c>
      <c r="C641" s="156">
        <v>9508</v>
      </c>
      <c r="D641" s="157" t="s">
        <v>704</v>
      </c>
      <c r="E641" s="158"/>
      <c r="F641" s="111">
        <v>46539</v>
      </c>
      <c r="G641" s="105">
        <v>355</v>
      </c>
      <c r="H641" s="155" t="s">
        <v>194</v>
      </c>
      <c r="I641" s="105" t="s">
        <v>33</v>
      </c>
      <c r="J641" s="167">
        <v>0.9726027397260274</v>
      </c>
      <c r="K641" s="168">
        <v>103</v>
      </c>
      <c r="L641" s="168">
        <v>237312</v>
      </c>
      <c r="M641" s="168">
        <v>39552</v>
      </c>
      <c r="N641" s="169">
        <v>498.35520000000002</v>
      </c>
    </row>
    <row r="642" spans="2:14" ht="15.75" customHeight="1">
      <c r="B642" s="155" t="s">
        <v>526</v>
      </c>
      <c r="C642" s="156">
        <v>9508</v>
      </c>
      <c r="D642" s="157" t="s">
        <v>704</v>
      </c>
      <c r="E642" s="158"/>
      <c r="F642" s="111">
        <v>46540</v>
      </c>
      <c r="G642" s="105">
        <v>356</v>
      </c>
      <c r="H642" s="155" t="s">
        <v>194</v>
      </c>
      <c r="I642" s="105" t="s">
        <v>33</v>
      </c>
      <c r="J642" s="167">
        <v>0.97534246575342465</v>
      </c>
      <c r="K642" s="168">
        <v>103</v>
      </c>
      <c r="L642" s="168">
        <v>237312</v>
      </c>
      <c r="M642" s="168">
        <v>39552</v>
      </c>
      <c r="N642" s="169">
        <v>498.35520000000002</v>
      </c>
    </row>
    <row r="643" spans="2:14" ht="15.75" customHeight="1">
      <c r="B643" s="155" t="s">
        <v>489</v>
      </c>
      <c r="C643" s="156">
        <v>9508</v>
      </c>
      <c r="D643" s="157" t="s">
        <v>704</v>
      </c>
      <c r="E643" s="158"/>
      <c r="F643" s="111">
        <v>46540</v>
      </c>
      <c r="G643" s="105">
        <v>356</v>
      </c>
      <c r="H643" s="155" t="s">
        <v>194</v>
      </c>
      <c r="I643" s="105" t="s">
        <v>33</v>
      </c>
      <c r="J643" s="167">
        <v>0.97534246575342465</v>
      </c>
      <c r="K643" s="168">
        <v>117</v>
      </c>
      <c r="L643" s="168">
        <v>269568</v>
      </c>
      <c r="M643" s="168">
        <v>44928</v>
      </c>
      <c r="N643" s="169">
        <v>566.09280000000001</v>
      </c>
    </row>
    <row r="644" spans="2:14" ht="15.75" customHeight="1">
      <c r="B644" s="155" t="s">
        <v>761</v>
      </c>
      <c r="C644" s="156">
        <v>9508</v>
      </c>
      <c r="D644" s="157" t="s">
        <v>704</v>
      </c>
      <c r="E644" s="158"/>
      <c r="F644" s="111">
        <v>46540</v>
      </c>
      <c r="G644" s="105">
        <v>356</v>
      </c>
      <c r="H644" s="155" t="s">
        <v>194</v>
      </c>
      <c r="I644" s="105" t="s">
        <v>33</v>
      </c>
      <c r="J644" s="167">
        <v>0.97534246575342465</v>
      </c>
      <c r="K644" s="168">
        <v>61</v>
      </c>
      <c r="L644" s="168">
        <v>140544</v>
      </c>
      <c r="M644" s="168">
        <v>23424</v>
      </c>
      <c r="N644" s="169">
        <v>295.14240000000001</v>
      </c>
    </row>
    <row r="645" spans="2:14" ht="15.75" customHeight="1">
      <c r="B645" s="155" t="s">
        <v>770</v>
      </c>
      <c r="C645" s="156">
        <v>20050</v>
      </c>
      <c r="D645" s="157" t="s">
        <v>193</v>
      </c>
      <c r="E645" s="158"/>
      <c r="F645" s="111">
        <v>46540</v>
      </c>
      <c r="G645" s="105">
        <v>356</v>
      </c>
      <c r="H645" s="155" t="s">
        <v>194</v>
      </c>
      <c r="I645" s="105" t="s">
        <v>33</v>
      </c>
      <c r="J645" s="167">
        <v>0.97534246575342465</v>
      </c>
      <c r="K645" s="168">
        <v>60</v>
      </c>
      <c r="L645" s="168">
        <v>93600</v>
      </c>
      <c r="M645" s="168">
        <v>15600</v>
      </c>
      <c r="N645" s="169">
        <v>308.88</v>
      </c>
    </row>
    <row r="646" spans="2:14" ht="15.75" customHeight="1">
      <c r="B646" s="155" t="s">
        <v>782</v>
      </c>
      <c r="C646" s="156">
        <v>20050</v>
      </c>
      <c r="D646" s="157" t="s">
        <v>193</v>
      </c>
      <c r="E646" s="158"/>
      <c r="F646" s="111">
        <v>46540</v>
      </c>
      <c r="G646" s="105">
        <v>356</v>
      </c>
      <c r="H646" s="155" t="s">
        <v>194</v>
      </c>
      <c r="I646" s="105" t="s">
        <v>33</v>
      </c>
      <c r="J646" s="167">
        <v>0.97534246575342465</v>
      </c>
      <c r="K646" s="168">
        <v>24</v>
      </c>
      <c r="L646" s="168">
        <v>37440</v>
      </c>
      <c r="M646" s="168">
        <v>6240</v>
      </c>
      <c r="N646" s="169">
        <v>123.55200000000001</v>
      </c>
    </row>
    <row r="647" spans="2:14" ht="15.75" customHeight="1">
      <c r="B647" s="155" t="s">
        <v>416</v>
      </c>
      <c r="C647" s="156">
        <v>20050</v>
      </c>
      <c r="D647" s="157" t="s">
        <v>193</v>
      </c>
      <c r="E647" s="158"/>
      <c r="F647" s="111">
        <v>46540</v>
      </c>
      <c r="G647" s="105">
        <v>356</v>
      </c>
      <c r="H647" s="155" t="s">
        <v>194</v>
      </c>
      <c r="I647" s="105" t="s">
        <v>33</v>
      </c>
      <c r="J647" s="167">
        <v>0.97534246575342465</v>
      </c>
      <c r="K647" s="168">
        <v>66</v>
      </c>
      <c r="L647" s="168">
        <v>102960</v>
      </c>
      <c r="M647" s="168">
        <v>17160</v>
      </c>
      <c r="N647" s="169">
        <v>339.76799999999997</v>
      </c>
    </row>
    <row r="648" spans="2:14" ht="15.75" customHeight="1">
      <c r="B648" s="155" t="s">
        <v>686</v>
      </c>
      <c r="C648" s="156">
        <v>20050</v>
      </c>
      <c r="D648" s="157" t="s">
        <v>193</v>
      </c>
      <c r="E648" s="158"/>
      <c r="F648" s="111">
        <v>46540</v>
      </c>
      <c r="G648" s="105">
        <v>356</v>
      </c>
      <c r="H648" s="155" t="s">
        <v>194</v>
      </c>
      <c r="I648" s="105" t="s">
        <v>33</v>
      </c>
      <c r="J648" s="167">
        <v>0.97534246575342465</v>
      </c>
      <c r="K648" s="168">
        <v>13</v>
      </c>
      <c r="L648" s="168">
        <v>20280</v>
      </c>
      <c r="M648" s="168">
        <v>3380</v>
      </c>
      <c r="N648" s="169">
        <v>66.924000000000007</v>
      </c>
    </row>
    <row r="649" spans="2:14" ht="15.75" customHeight="1">
      <c r="B649" s="155" t="s">
        <v>586</v>
      </c>
      <c r="C649" s="156">
        <v>20050</v>
      </c>
      <c r="D649" s="157" t="s">
        <v>193</v>
      </c>
      <c r="E649" s="158"/>
      <c r="F649" s="111">
        <v>46540</v>
      </c>
      <c r="G649" s="105">
        <v>356</v>
      </c>
      <c r="H649" s="155" t="s">
        <v>194</v>
      </c>
      <c r="I649" s="105" t="s">
        <v>33</v>
      </c>
      <c r="J649" s="167">
        <v>0.97534246575342465</v>
      </c>
      <c r="K649" s="168">
        <v>66</v>
      </c>
      <c r="L649" s="168">
        <v>102960</v>
      </c>
      <c r="M649" s="168">
        <v>17160</v>
      </c>
      <c r="N649" s="169">
        <v>339.76799999999997</v>
      </c>
    </row>
    <row r="650" spans="2:14" ht="15.75" customHeight="1">
      <c r="B650" s="155" t="s">
        <v>180</v>
      </c>
      <c r="C650" s="156">
        <v>20050</v>
      </c>
      <c r="D650" s="157" t="s">
        <v>193</v>
      </c>
      <c r="E650" s="158"/>
      <c r="F650" s="111">
        <v>46540</v>
      </c>
      <c r="G650" s="105">
        <v>356</v>
      </c>
      <c r="H650" s="155" t="s">
        <v>194</v>
      </c>
      <c r="I650" s="105" t="s">
        <v>33</v>
      </c>
      <c r="J650" s="167">
        <v>0.97534246575342465</v>
      </c>
      <c r="K650" s="168">
        <v>66</v>
      </c>
      <c r="L650" s="168">
        <v>102960</v>
      </c>
      <c r="M650" s="168">
        <v>17160</v>
      </c>
      <c r="N650" s="169">
        <v>339.76799999999997</v>
      </c>
    </row>
    <row r="651" spans="2:14" ht="15.75" customHeight="1">
      <c r="B651" s="155" t="s">
        <v>690</v>
      </c>
      <c r="C651" s="156">
        <v>20050</v>
      </c>
      <c r="D651" s="157" t="s">
        <v>193</v>
      </c>
      <c r="E651" s="158"/>
      <c r="F651" s="111">
        <v>46540</v>
      </c>
      <c r="G651" s="105">
        <v>356</v>
      </c>
      <c r="H651" s="155" t="s">
        <v>194</v>
      </c>
      <c r="I651" s="105" t="s">
        <v>33</v>
      </c>
      <c r="J651" s="167">
        <v>0.97534246575342465</v>
      </c>
      <c r="K651" s="168">
        <v>42</v>
      </c>
      <c r="L651" s="168">
        <v>65520</v>
      </c>
      <c r="M651" s="168">
        <v>10920</v>
      </c>
      <c r="N651" s="169">
        <v>216.21600000000001</v>
      </c>
    </row>
    <row r="652" spans="2:14" ht="15.75" customHeight="1">
      <c r="B652" s="155" t="s">
        <v>381</v>
      </c>
      <c r="C652" s="156">
        <v>9508</v>
      </c>
      <c r="D652" s="157" t="s">
        <v>704</v>
      </c>
      <c r="E652" s="158"/>
      <c r="F652" s="111">
        <v>46540</v>
      </c>
      <c r="G652" s="105">
        <v>356</v>
      </c>
      <c r="H652" s="155" t="s">
        <v>194</v>
      </c>
      <c r="I652" s="105" t="s">
        <v>33</v>
      </c>
      <c r="J652" s="167">
        <v>0.97534246575342465</v>
      </c>
      <c r="K652" s="168">
        <v>47</v>
      </c>
      <c r="L652" s="168">
        <v>108288</v>
      </c>
      <c r="M652" s="168">
        <v>18048</v>
      </c>
      <c r="N652" s="169">
        <v>227.40479999999999</v>
      </c>
    </row>
    <row r="653" spans="2:14" ht="15.75" customHeight="1">
      <c r="B653" s="155" t="s">
        <v>208</v>
      </c>
      <c r="C653" s="156">
        <v>9508</v>
      </c>
      <c r="D653" s="157" t="s">
        <v>704</v>
      </c>
      <c r="E653" s="158"/>
      <c r="F653" s="111">
        <v>46540</v>
      </c>
      <c r="G653" s="105">
        <v>356</v>
      </c>
      <c r="H653" s="155" t="s">
        <v>194</v>
      </c>
      <c r="I653" s="105" t="s">
        <v>33</v>
      </c>
      <c r="J653" s="167">
        <v>0.97534246575342465</v>
      </c>
      <c r="K653" s="168">
        <v>47</v>
      </c>
      <c r="L653" s="168">
        <v>108288</v>
      </c>
      <c r="M653" s="168">
        <v>18048</v>
      </c>
      <c r="N653" s="169">
        <v>227.40479999999999</v>
      </c>
    </row>
    <row r="654" spans="2:14" ht="15.75" customHeight="1">
      <c r="B654" s="155" t="s">
        <v>2559</v>
      </c>
      <c r="C654" s="156">
        <v>9508</v>
      </c>
      <c r="D654" s="157" t="s">
        <v>704</v>
      </c>
      <c r="E654" s="158"/>
      <c r="F654" s="111">
        <v>46540</v>
      </c>
      <c r="G654" s="105">
        <v>356</v>
      </c>
      <c r="H654" s="155" t="s">
        <v>194</v>
      </c>
      <c r="I654" s="105" t="s">
        <v>33</v>
      </c>
      <c r="J654" s="167">
        <v>0.97534246575342465</v>
      </c>
      <c r="K654" s="168">
        <v>47</v>
      </c>
      <c r="L654" s="168">
        <v>108288</v>
      </c>
      <c r="M654" s="168">
        <v>18048</v>
      </c>
      <c r="N654" s="169">
        <v>227.40479999999999</v>
      </c>
    </row>
    <row r="655" spans="2:14" ht="15.75" customHeight="1">
      <c r="B655" s="155" t="s">
        <v>457</v>
      </c>
      <c r="C655" s="156">
        <v>22512</v>
      </c>
      <c r="D655" s="157" t="s">
        <v>394</v>
      </c>
      <c r="E655" s="158"/>
      <c r="F655" s="111">
        <v>46541</v>
      </c>
      <c r="G655" s="105">
        <v>357</v>
      </c>
      <c r="H655" s="155" t="s">
        <v>194</v>
      </c>
      <c r="I655" s="105" t="s">
        <v>33</v>
      </c>
      <c r="J655" s="167">
        <v>0.9780821917808219</v>
      </c>
      <c r="K655" s="168">
        <v>88</v>
      </c>
      <c r="L655" s="168">
        <v>118800</v>
      </c>
      <c r="M655" s="168">
        <v>3960</v>
      </c>
      <c r="N655" s="169">
        <v>392.04</v>
      </c>
    </row>
    <row r="656" spans="2:14" ht="15.75" customHeight="1">
      <c r="B656" s="155" t="s">
        <v>445</v>
      </c>
      <c r="C656" s="156">
        <v>22512</v>
      </c>
      <c r="D656" s="157" t="s">
        <v>394</v>
      </c>
      <c r="E656" s="158"/>
      <c r="F656" s="111">
        <v>46541</v>
      </c>
      <c r="G656" s="105">
        <v>357</v>
      </c>
      <c r="H656" s="155" t="s">
        <v>194</v>
      </c>
      <c r="I656" s="105" t="s">
        <v>33</v>
      </c>
      <c r="J656" s="167">
        <v>0.9780821917808219</v>
      </c>
      <c r="K656" s="168">
        <v>104</v>
      </c>
      <c r="L656" s="168">
        <v>140400</v>
      </c>
      <c r="M656" s="168">
        <v>4680</v>
      </c>
      <c r="N656" s="169">
        <v>463.32</v>
      </c>
    </row>
    <row r="657" spans="2:14" ht="15.75" customHeight="1">
      <c r="B657" s="155" t="s">
        <v>462</v>
      </c>
      <c r="C657" s="156">
        <v>22512</v>
      </c>
      <c r="D657" s="157" t="s">
        <v>394</v>
      </c>
      <c r="E657" s="158"/>
      <c r="F657" s="111">
        <v>46541</v>
      </c>
      <c r="G657" s="105">
        <v>357</v>
      </c>
      <c r="H657" s="155" t="s">
        <v>194</v>
      </c>
      <c r="I657" s="105" t="s">
        <v>33</v>
      </c>
      <c r="J657" s="167">
        <v>0.9780821917808219</v>
      </c>
      <c r="K657" s="168">
        <v>104</v>
      </c>
      <c r="L657" s="168">
        <v>140400</v>
      </c>
      <c r="M657" s="168">
        <v>4680</v>
      </c>
      <c r="N657" s="169">
        <v>463.32</v>
      </c>
    </row>
    <row r="658" spans="2:14" ht="15.75" customHeight="1">
      <c r="B658" s="155" t="s">
        <v>474</v>
      </c>
      <c r="C658" s="156">
        <v>22512</v>
      </c>
      <c r="D658" s="157" t="s">
        <v>394</v>
      </c>
      <c r="E658" s="158"/>
      <c r="F658" s="111">
        <v>46541</v>
      </c>
      <c r="G658" s="105">
        <v>357</v>
      </c>
      <c r="H658" s="155" t="s">
        <v>194</v>
      </c>
      <c r="I658" s="105" t="s">
        <v>33</v>
      </c>
      <c r="J658" s="167">
        <v>0.9780821917808219</v>
      </c>
      <c r="K658" s="168">
        <v>70</v>
      </c>
      <c r="L658" s="168">
        <v>95730</v>
      </c>
      <c r="M658" s="168">
        <v>3191</v>
      </c>
      <c r="N658" s="169">
        <v>315.90899999999999</v>
      </c>
    </row>
    <row r="659" spans="2:14" ht="15.75" customHeight="1">
      <c r="B659" s="155" t="s">
        <v>111</v>
      </c>
      <c r="C659" s="156">
        <v>22512</v>
      </c>
      <c r="D659" s="157" t="s">
        <v>394</v>
      </c>
      <c r="E659" s="158"/>
      <c r="F659" s="111">
        <v>46541</v>
      </c>
      <c r="G659" s="105">
        <v>357</v>
      </c>
      <c r="H659" s="155" t="s">
        <v>194</v>
      </c>
      <c r="I659" s="105" t="s">
        <v>33</v>
      </c>
      <c r="J659" s="167">
        <v>0.9780821917808219</v>
      </c>
      <c r="K659" s="168">
        <v>112</v>
      </c>
      <c r="L659" s="168">
        <v>151200</v>
      </c>
      <c r="M659" s="168">
        <v>5040</v>
      </c>
      <c r="N659" s="169">
        <v>498.96</v>
      </c>
    </row>
    <row r="660" spans="2:14" ht="15.75" customHeight="1">
      <c r="B660" s="155" t="s">
        <v>660</v>
      </c>
      <c r="C660" s="156">
        <v>9508</v>
      </c>
      <c r="D660" s="157" t="s">
        <v>704</v>
      </c>
      <c r="E660" s="158"/>
      <c r="F660" s="111">
        <v>46541</v>
      </c>
      <c r="G660" s="105">
        <v>357</v>
      </c>
      <c r="H660" s="155" t="s">
        <v>194</v>
      </c>
      <c r="I660" s="105" t="s">
        <v>33</v>
      </c>
      <c r="J660" s="167">
        <v>0.9780821917808219</v>
      </c>
      <c r="K660" s="168">
        <v>117</v>
      </c>
      <c r="L660" s="168">
        <v>269568</v>
      </c>
      <c r="M660" s="168">
        <v>44928</v>
      </c>
      <c r="N660" s="169">
        <v>566.09280000000001</v>
      </c>
    </row>
    <row r="661" spans="2:14" ht="15.75" customHeight="1">
      <c r="B661" s="155" t="s">
        <v>557</v>
      </c>
      <c r="C661" s="156">
        <v>9508</v>
      </c>
      <c r="D661" s="157" t="s">
        <v>704</v>
      </c>
      <c r="E661" s="158"/>
      <c r="F661" s="111">
        <v>46541</v>
      </c>
      <c r="G661" s="105">
        <v>357</v>
      </c>
      <c r="H661" s="155" t="s">
        <v>194</v>
      </c>
      <c r="I661" s="105" t="s">
        <v>33</v>
      </c>
      <c r="J661" s="167">
        <v>0.9780821917808219</v>
      </c>
      <c r="K661" s="168">
        <v>117</v>
      </c>
      <c r="L661" s="168">
        <v>269568</v>
      </c>
      <c r="M661" s="168">
        <v>44928</v>
      </c>
      <c r="N661" s="169">
        <v>566.09280000000001</v>
      </c>
    </row>
    <row r="662" spans="2:14" ht="15.75" customHeight="1">
      <c r="B662" s="155" t="s">
        <v>423</v>
      </c>
      <c r="C662" s="156">
        <v>20050</v>
      </c>
      <c r="D662" s="157" t="s">
        <v>193</v>
      </c>
      <c r="E662" s="158"/>
      <c r="F662" s="111">
        <v>46541</v>
      </c>
      <c r="G662" s="105">
        <v>357</v>
      </c>
      <c r="H662" s="155" t="s">
        <v>194</v>
      </c>
      <c r="I662" s="105" t="s">
        <v>33</v>
      </c>
      <c r="J662" s="167">
        <v>0.9780821917808219</v>
      </c>
      <c r="K662" s="168">
        <v>60</v>
      </c>
      <c r="L662" s="168">
        <v>93600</v>
      </c>
      <c r="M662" s="168">
        <v>15600</v>
      </c>
      <c r="N662" s="169">
        <v>308.88</v>
      </c>
    </row>
    <row r="663" spans="2:14" ht="15.75" customHeight="1">
      <c r="B663" s="155" t="s">
        <v>156</v>
      </c>
      <c r="C663" s="156">
        <v>9508</v>
      </c>
      <c r="D663" s="157" t="s">
        <v>704</v>
      </c>
      <c r="E663" s="158"/>
      <c r="F663" s="111">
        <v>46541</v>
      </c>
      <c r="G663" s="105">
        <v>357</v>
      </c>
      <c r="H663" s="155" t="s">
        <v>194</v>
      </c>
      <c r="I663" s="105" t="s">
        <v>33</v>
      </c>
      <c r="J663" s="167">
        <v>0.9780821917808219</v>
      </c>
      <c r="K663" s="168">
        <v>37</v>
      </c>
      <c r="L663" s="168">
        <v>85248</v>
      </c>
      <c r="M663" s="168">
        <v>14208</v>
      </c>
      <c r="N663" s="169">
        <v>179.02080000000001</v>
      </c>
    </row>
    <row r="664" spans="2:14" ht="15.75" customHeight="1">
      <c r="B664" s="155" t="s">
        <v>789</v>
      </c>
      <c r="C664" s="156">
        <v>20050</v>
      </c>
      <c r="D664" s="157" t="s">
        <v>193</v>
      </c>
      <c r="E664" s="158"/>
      <c r="F664" s="111">
        <v>46541</v>
      </c>
      <c r="G664" s="105">
        <v>357</v>
      </c>
      <c r="H664" s="155" t="s">
        <v>194</v>
      </c>
      <c r="I664" s="105" t="s">
        <v>33</v>
      </c>
      <c r="J664" s="167">
        <v>0.9780821917808219</v>
      </c>
      <c r="K664" s="168">
        <v>1</v>
      </c>
      <c r="L664" s="168">
        <v>1560</v>
      </c>
      <c r="M664" s="168">
        <v>260</v>
      </c>
      <c r="N664" s="169">
        <v>5.1479999999999997</v>
      </c>
    </row>
    <row r="665" spans="2:14" ht="15.75" customHeight="1">
      <c r="B665" s="155" t="s">
        <v>454</v>
      </c>
      <c r="C665" s="156">
        <v>22512</v>
      </c>
      <c r="D665" s="157" t="s">
        <v>394</v>
      </c>
      <c r="E665" s="158"/>
      <c r="F665" s="111">
        <v>46542</v>
      </c>
      <c r="G665" s="105">
        <v>358</v>
      </c>
      <c r="H665" s="155" t="s">
        <v>194</v>
      </c>
      <c r="I665" s="105" t="s">
        <v>33</v>
      </c>
      <c r="J665" s="167">
        <v>0.98082191780821915</v>
      </c>
      <c r="K665" s="168">
        <v>88</v>
      </c>
      <c r="L665" s="168">
        <v>118800</v>
      </c>
      <c r="M665" s="168">
        <v>3960</v>
      </c>
      <c r="N665" s="169">
        <v>392.04</v>
      </c>
    </row>
    <row r="666" spans="2:14" ht="15.75" customHeight="1">
      <c r="B666" s="155" t="s">
        <v>227</v>
      </c>
      <c r="C666" s="156">
        <v>22512</v>
      </c>
      <c r="D666" s="157" t="s">
        <v>394</v>
      </c>
      <c r="E666" s="158"/>
      <c r="F666" s="111">
        <v>46542</v>
      </c>
      <c r="G666" s="105">
        <v>358</v>
      </c>
      <c r="H666" s="155" t="s">
        <v>194</v>
      </c>
      <c r="I666" s="105" t="s">
        <v>33</v>
      </c>
      <c r="J666" s="167">
        <v>0.98082191780821915</v>
      </c>
      <c r="K666" s="168">
        <v>88</v>
      </c>
      <c r="L666" s="168">
        <v>118800</v>
      </c>
      <c r="M666" s="168">
        <v>3960</v>
      </c>
      <c r="N666" s="169">
        <v>392.04</v>
      </c>
    </row>
    <row r="667" spans="2:14" ht="15.75" customHeight="1">
      <c r="B667" s="155" t="s">
        <v>431</v>
      </c>
      <c r="C667" s="156">
        <v>22512</v>
      </c>
      <c r="D667" s="157" t="s">
        <v>394</v>
      </c>
      <c r="E667" s="158"/>
      <c r="F667" s="111">
        <v>46542</v>
      </c>
      <c r="G667" s="105">
        <v>358</v>
      </c>
      <c r="H667" s="155" t="s">
        <v>194</v>
      </c>
      <c r="I667" s="105" t="s">
        <v>33</v>
      </c>
      <c r="J667" s="167">
        <v>0.98082191780821915</v>
      </c>
      <c r="K667" s="168">
        <v>88</v>
      </c>
      <c r="L667" s="168">
        <v>118800</v>
      </c>
      <c r="M667" s="168">
        <v>3960</v>
      </c>
      <c r="N667" s="169">
        <v>392.04</v>
      </c>
    </row>
    <row r="668" spans="2:14" ht="15.75" customHeight="1">
      <c r="B668" s="155" t="s">
        <v>444</v>
      </c>
      <c r="C668" s="156">
        <v>22512</v>
      </c>
      <c r="D668" s="157" t="s">
        <v>394</v>
      </c>
      <c r="E668" s="158"/>
      <c r="F668" s="111">
        <v>46542</v>
      </c>
      <c r="G668" s="105">
        <v>358</v>
      </c>
      <c r="H668" s="155" t="s">
        <v>194</v>
      </c>
      <c r="I668" s="105" t="s">
        <v>33</v>
      </c>
      <c r="J668" s="167">
        <v>0.98082191780821915</v>
      </c>
      <c r="K668" s="168">
        <v>88</v>
      </c>
      <c r="L668" s="168">
        <v>118800</v>
      </c>
      <c r="M668" s="168">
        <v>3960</v>
      </c>
      <c r="N668" s="169">
        <v>392.04</v>
      </c>
    </row>
    <row r="669" spans="2:14" ht="15.75" customHeight="1">
      <c r="B669" s="155" t="s">
        <v>580</v>
      </c>
      <c r="C669" s="156">
        <v>22512</v>
      </c>
      <c r="D669" s="157" t="s">
        <v>394</v>
      </c>
      <c r="E669" s="158"/>
      <c r="F669" s="111">
        <v>46542</v>
      </c>
      <c r="G669" s="105">
        <v>358</v>
      </c>
      <c r="H669" s="155" t="s">
        <v>194</v>
      </c>
      <c r="I669" s="105" t="s">
        <v>33</v>
      </c>
      <c r="J669" s="167">
        <v>0.98082191780821915</v>
      </c>
      <c r="K669" s="168">
        <v>100</v>
      </c>
      <c r="L669" s="168">
        <v>135000</v>
      </c>
      <c r="M669" s="168">
        <v>4500</v>
      </c>
      <c r="N669" s="169">
        <v>445.5</v>
      </c>
    </row>
    <row r="670" spans="2:14" ht="15.75" customHeight="1">
      <c r="B670" s="155" t="s">
        <v>466</v>
      </c>
      <c r="C670" s="156">
        <v>22512</v>
      </c>
      <c r="D670" s="157" t="s">
        <v>394</v>
      </c>
      <c r="E670" s="158"/>
      <c r="F670" s="111">
        <v>46542</v>
      </c>
      <c r="G670" s="105">
        <v>358</v>
      </c>
      <c r="H670" s="155" t="s">
        <v>194</v>
      </c>
      <c r="I670" s="105" t="s">
        <v>33</v>
      </c>
      <c r="J670" s="167">
        <v>0.98082191780821915</v>
      </c>
      <c r="K670" s="168">
        <v>68</v>
      </c>
      <c r="L670" s="168">
        <v>91800</v>
      </c>
      <c r="M670" s="168">
        <v>3060</v>
      </c>
      <c r="N670" s="169">
        <v>302.94</v>
      </c>
    </row>
    <row r="671" spans="2:14" ht="15.75" customHeight="1">
      <c r="B671" s="155" t="s">
        <v>572</v>
      </c>
      <c r="C671" s="156">
        <v>22512</v>
      </c>
      <c r="D671" s="157" t="s">
        <v>394</v>
      </c>
      <c r="E671" s="158"/>
      <c r="F671" s="111">
        <v>46542</v>
      </c>
      <c r="G671" s="105">
        <v>358</v>
      </c>
      <c r="H671" s="155" t="s">
        <v>194</v>
      </c>
      <c r="I671" s="105" t="s">
        <v>33</v>
      </c>
      <c r="J671" s="167">
        <v>0.98082191780821915</v>
      </c>
      <c r="K671" s="168">
        <v>104</v>
      </c>
      <c r="L671" s="168">
        <v>140400</v>
      </c>
      <c r="M671" s="168">
        <v>4680</v>
      </c>
      <c r="N671" s="169">
        <v>463.32</v>
      </c>
    </row>
    <row r="672" spans="2:14" ht="15.75" customHeight="1">
      <c r="B672" s="155" t="s">
        <v>626</v>
      </c>
      <c r="C672" s="156">
        <v>9508</v>
      </c>
      <c r="D672" s="157" t="s">
        <v>704</v>
      </c>
      <c r="E672" s="158"/>
      <c r="F672" s="111">
        <v>46542</v>
      </c>
      <c r="G672" s="105">
        <v>358</v>
      </c>
      <c r="H672" s="155" t="s">
        <v>194</v>
      </c>
      <c r="I672" s="105" t="s">
        <v>33</v>
      </c>
      <c r="J672" s="167">
        <v>0.98082191780821915</v>
      </c>
      <c r="K672" s="168">
        <v>117</v>
      </c>
      <c r="L672" s="168">
        <v>269568</v>
      </c>
      <c r="M672" s="168">
        <v>44928</v>
      </c>
      <c r="N672" s="169">
        <v>566.09280000000001</v>
      </c>
    </row>
    <row r="673" spans="2:14" ht="15.75" customHeight="1">
      <c r="B673" s="155" t="s">
        <v>140</v>
      </c>
      <c r="C673" s="156">
        <v>9508</v>
      </c>
      <c r="D673" s="157" t="s">
        <v>704</v>
      </c>
      <c r="E673" s="158"/>
      <c r="F673" s="111">
        <v>46542</v>
      </c>
      <c r="G673" s="105">
        <v>358</v>
      </c>
      <c r="H673" s="155" t="s">
        <v>194</v>
      </c>
      <c r="I673" s="105" t="s">
        <v>33</v>
      </c>
      <c r="J673" s="167">
        <v>0.98082191780821915</v>
      </c>
      <c r="K673" s="168">
        <v>103</v>
      </c>
      <c r="L673" s="168">
        <v>237312</v>
      </c>
      <c r="M673" s="168">
        <v>39552</v>
      </c>
      <c r="N673" s="169">
        <v>498.35520000000002</v>
      </c>
    </row>
    <row r="674" spans="2:14" ht="15.75" customHeight="1">
      <c r="B674" s="155" t="s">
        <v>70</v>
      </c>
      <c r="C674" s="156">
        <v>16210</v>
      </c>
      <c r="D674" s="157" t="s">
        <v>142</v>
      </c>
      <c r="E674" s="158"/>
      <c r="F674" s="111">
        <v>46542</v>
      </c>
      <c r="G674" s="105">
        <v>358</v>
      </c>
      <c r="H674" s="155" t="s">
        <v>42</v>
      </c>
      <c r="I674" s="105" t="s">
        <v>33</v>
      </c>
      <c r="J674" s="167">
        <v>0.98082191780821915</v>
      </c>
      <c r="K674" s="168">
        <v>52</v>
      </c>
      <c r="L674" s="168">
        <v>149760</v>
      </c>
      <c r="M674" s="168">
        <v>24960</v>
      </c>
      <c r="N674" s="169">
        <v>494.20800000000003</v>
      </c>
    </row>
    <row r="675" spans="2:14" ht="15.75" customHeight="1">
      <c r="B675" s="155" t="s">
        <v>384</v>
      </c>
      <c r="C675" s="156">
        <v>16210</v>
      </c>
      <c r="D675" s="157" t="s">
        <v>142</v>
      </c>
      <c r="E675" s="158"/>
      <c r="F675" s="111">
        <v>46542</v>
      </c>
      <c r="G675" s="105">
        <v>358</v>
      </c>
      <c r="H675" s="155" t="s">
        <v>42</v>
      </c>
      <c r="I675" s="105" t="s">
        <v>33</v>
      </c>
      <c r="J675" s="167">
        <v>0.98082191780821915</v>
      </c>
      <c r="K675" s="168">
        <v>13</v>
      </c>
      <c r="L675" s="168">
        <v>37440</v>
      </c>
      <c r="M675" s="168">
        <v>6240</v>
      </c>
      <c r="N675" s="169">
        <v>123.55200000000001</v>
      </c>
    </row>
    <row r="676" spans="2:14" ht="15.75" customHeight="1">
      <c r="B676" s="155" t="s">
        <v>145</v>
      </c>
      <c r="C676" s="156">
        <v>9508</v>
      </c>
      <c r="D676" s="157" t="s">
        <v>704</v>
      </c>
      <c r="E676" s="158"/>
      <c r="F676" s="111">
        <v>46542</v>
      </c>
      <c r="G676" s="105">
        <v>358</v>
      </c>
      <c r="H676" s="155" t="s">
        <v>194</v>
      </c>
      <c r="I676" s="105" t="s">
        <v>33</v>
      </c>
      <c r="J676" s="167">
        <v>0.98082191780821915</v>
      </c>
      <c r="K676" s="168">
        <v>54</v>
      </c>
      <c r="L676" s="168">
        <v>124416</v>
      </c>
      <c r="M676" s="168">
        <v>20736</v>
      </c>
      <c r="N676" s="169">
        <v>261.27359999999999</v>
      </c>
    </row>
    <row r="677" spans="2:14" ht="15.75" customHeight="1">
      <c r="B677" s="155" t="s">
        <v>146</v>
      </c>
      <c r="C677" s="156">
        <v>9508</v>
      </c>
      <c r="D677" s="157" t="s">
        <v>704</v>
      </c>
      <c r="E677" s="158"/>
      <c r="F677" s="111">
        <v>46542</v>
      </c>
      <c r="G677" s="105">
        <v>358</v>
      </c>
      <c r="H677" s="155" t="s">
        <v>194</v>
      </c>
      <c r="I677" s="105" t="s">
        <v>33</v>
      </c>
      <c r="J677" s="167">
        <v>0.98082191780821915</v>
      </c>
      <c r="K677" s="168">
        <v>54</v>
      </c>
      <c r="L677" s="168">
        <v>124416</v>
      </c>
      <c r="M677" s="168">
        <v>20736</v>
      </c>
      <c r="N677" s="169">
        <v>261.27359999999999</v>
      </c>
    </row>
    <row r="678" spans="2:14" ht="15.75" customHeight="1">
      <c r="B678" s="155" t="s">
        <v>570</v>
      </c>
      <c r="C678" s="156">
        <v>16210</v>
      </c>
      <c r="D678" s="157" t="s">
        <v>142</v>
      </c>
      <c r="E678" s="158"/>
      <c r="F678" s="111">
        <v>46542</v>
      </c>
      <c r="G678" s="105">
        <v>358</v>
      </c>
      <c r="H678" s="155" t="s">
        <v>42</v>
      </c>
      <c r="I678" s="105" t="s">
        <v>33</v>
      </c>
      <c r="J678" s="167">
        <v>0.98082191780821915</v>
      </c>
      <c r="K678" s="168">
        <v>54</v>
      </c>
      <c r="L678" s="168">
        <v>155520</v>
      </c>
      <c r="M678" s="168">
        <v>25920</v>
      </c>
      <c r="N678" s="169">
        <v>513.21600000000001</v>
      </c>
    </row>
    <row r="679" spans="2:14" ht="15.75" customHeight="1">
      <c r="B679" s="155" t="s">
        <v>755</v>
      </c>
      <c r="C679" s="156">
        <v>16210</v>
      </c>
      <c r="D679" s="157" t="s">
        <v>142</v>
      </c>
      <c r="E679" s="158"/>
      <c r="F679" s="111">
        <v>46542</v>
      </c>
      <c r="G679" s="105">
        <v>358</v>
      </c>
      <c r="H679" s="155" t="s">
        <v>42</v>
      </c>
      <c r="I679" s="105" t="s">
        <v>33</v>
      </c>
      <c r="J679" s="167">
        <v>0.98082191780821915</v>
      </c>
      <c r="K679" s="168">
        <v>50</v>
      </c>
      <c r="L679" s="168">
        <v>144000</v>
      </c>
      <c r="M679" s="168">
        <v>24000</v>
      </c>
      <c r="N679" s="169">
        <v>475.2</v>
      </c>
    </row>
    <row r="680" spans="2:14" ht="15.75" customHeight="1">
      <c r="B680" s="155" t="s">
        <v>158</v>
      </c>
      <c r="C680" s="156">
        <v>9508</v>
      </c>
      <c r="D680" s="157" t="s">
        <v>704</v>
      </c>
      <c r="E680" s="158"/>
      <c r="F680" s="111">
        <v>46542</v>
      </c>
      <c r="G680" s="105">
        <v>358</v>
      </c>
      <c r="H680" s="155" t="s">
        <v>194</v>
      </c>
      <c r="I680" s="105" t="s">
        <v>33</v>
      </c>
      <c r="J680" s="167">
        <v>0.98082191780821915</v>
      </c>
      <c r="K680" s="168">
        <v>54</v>
      </c>
      <c r="L680" s="168">
        <v>124416</v>
      </c>
      <c r="M680" s="168">
        <v>20736</v>
      </c>
      <c r="N680" s="169">
        <v>261.27359999999999</v>
      </c>
    </row>
    <row r="681" spans="2:14" ht="15.75" customHeight="1">
      <c r="B681" s="155" t="s">
        <v>561</v>
      </c>
      <c r="C681" s="156">
        <v>9508</v>
      </c>
      <c r="D681" s="157" t="s">
        <v>704</v>
      </c>
      <c r="E681" s="158"/>
      <c r="F681" s="111">
        <v>46542</v>
      </c>
      <c r="G681" s="105">
        <v>358</v>
      </c>
      <c r="H681" s="155" t="s">
        <v>194</v>
      </c>
      <c r="I681" s="105" t="s">
        <v>33</v>
      </c>
      <c r="J681" s="167">
        <v>0.98082191780821915</v>
      </c>
      <c r="K681" s="168">
        <v>115</v>
      </c>
      <c r="L681" s="168">
        <v>264960</v>
      </c>
      <c r="M681" s="168">
        <v>44160</v>
      </c>
      <c r="N681" s="169">
        <v>556.41600000000005</v>
      </c>
    </row>
    <row r="682" spans="2:14" ht="15.75" customHeight="1">
      <c r="B682" s="155" t="s">
        <v>349</v>
      </c>
      <c r="C682" s="156">
        <v>9508</v>
      </c>
      <c r="D682" s="157" t="s">
        <v>704</v>
      </c>
      <c r="E682" s="158"/>
      <c r="F682" s="111">
        <v>46542</v>
      </c>
      <c r="G682" s="105">
        <v>358</v>
      </c>
      <c r="H682" s="155" t="s">
        <v>194</v>
      </c>
      <c r="I682" s="105" t="s">
        <v>33</v>
      </c>
      <c r="J682" s="167">
        <v>0.98082191780821915</v>
      </c>
      <c r="K682" s="168">
        <v>47</v>
      </c>
      <c r="L682" s="168">
        <v>108288</v>
      </c>
      <c r="M682" s="168">
        <v>18048</v>
      </c>
      <c r="N682" s="169">
        <v>227.40479999999999</v>
      </c>
    </row>
    <row r="683" spans="2:14" ht="15.75" customHeight="1">
      <c r="B683" s="155" t="s">
        <v>2784</v>
      </c>
      <c r="C683" s="156">
        <v>22512</v>
      </c>
      <c r="D683" s="157" t="s">
        <v>394</v>
      </c>
      <c r="E683" s="158"/>
      <c r="F683" s="111">
        <v>46542</v>
      </c>
      <c r="G683" s="105">
        <v>358</v>
      </c>
      <c r="H683" s="155" t="s">
        <v>194</v>
      </c>
      <c r="I683" s="105" t="s">
        <v>33</v>
      </c>
      <c r="J683" s="167">
        <v>0.98082191780821915</v>
      </c>
      <c r="K683" s="168">
        <v>88</v>
      </c>
      <c r="L683" s="168">
        <v>118800</v>
      </c>
      <c r="M683" s="168">
        <v>3960</v>
      </c>
      <c r="N683" s="169">
        <v>392.04</v>
      </c>
    </row>
    <row r="684" spans="2:14" ht="15.75" customHeight="1">
      <c r="B684" s="155" t="s">
        <v>527</v>
      </c>
      <c r="C684" s="156">
        <v>20050</v>
      </c>
      <c r="D684" s="157" t="s">
        <v>193</v>
      </c>
      <c r="E684" s="158"/>
      <c r="F684" s="111">
        <v>46543</v>
      </c>
      <c r="G684" s="105">
        <v>359</v>
      </c>
      <c r="H684" s="155" t="s">
        <v>194</v>
      </c>
      <c r="I684" s="105" t="s">
        <v>33</v>
      </c>
      <c r="J684" s="167">
        <v>0.98356164383561639</v>
      </c>
      <c r="K684" s="168">
        <v>95</v>
      </c>
      <c r="L684" s="168">
        <v>148200</v>
      </c>
      <c r="M684" s="168">
        <v>24700</v>
      </c>
      <c r="N684" s="169">
        <v>489.06</v>
      </c>
    </row>
    <row r="685" spans="2:14" ht="15.75" customHeight="1">
      <c r="B685" s="155" t="s">
        <v>486</v>
      </c>
      <c r="C685" s="156">
        <v>9508</v>
      </c>
      <c r="D685" s="157" t="s">
        <v>704</v>
      </c>
      <c r="E685" s="158"/>
      <c r="F685" s="111">
        <v>46543</v>
      </c>
      <c r="G685" s="105">
        <v>359</v>
      </c>
      <c r="H685" s="155" t="s">
        <v>194</v>
      </c>
      <c r="I685" s="105" t="s">
        <v>33</v>
      </c>
      <c r="J685" s="167">
        <v>0.98356164383561639</v>
      </c>
      <c r="K685" s="168">
        <v>117</v>
      </c>
      <c r="L685" s="168">
        <v>269568</v>
      </c>
      <c r="M685" s="168">
        <v>44928</v>
      </c>
      <c r="N685" s="169">
        <v>566.09280000000001</v>
      </c>
    </row>
    <row r="686" spans="2:14" ht="15.75" customHeight="1">
      <c r="B686" s="155" t="s">
        <v>414</v>
      </c>
      <c r="C686" s="156">
        <v>9508</v>
      </c>
      <c r="D686" s="157" t="s">
        <v>704</v>
      </c>
      <c r="E686" s="158"/>
      <c r="F686" s="111">
        <v>46543</v>
      </c>
      <c r="G686" s="105">
        <v>359</v>
      </c>
      <c r="H686" s="155" t="s">
        <v>194</v>
      </c>
      <c r="I686" s="105" t="s">
        <v>33</v>
      </c>
      <c r="J686" s="167">
        <v>0.98356164383561639</v>
      </c>
      <c r="K686" s="168">
        <v>103</v>
      </c>
      <c r="L686" s="168">
        <v>237312</v>
      </c>
      <c r="M686" s="168">
        <v>39552</v>
      </c>
      <c r="N686" s="169">
        <v>498.35520000000002</v>
      </c>
    </row>
    <row r="687" spans="2:14" ht="15.75" customHeight="1">
      <c r="B687" s="155" t="s">
        <v>546</v>
      </c>
      <c r="C687" s="156">
        <v>9508</v>
      </c>
      <c r="D687" s="157" t="s">
        <v>704</v>
      </c>
      <c r="E687" s="158"/>
      <c r="F687" s="111">
        <v>46543</v>
      </c>
      <c r="G687" s="105">
        <v>359</v>
      </c>
      <c r="H687" s="155" t="s">
        <v>194</v>
      </c>
      <c r="I687" s="105" t="s">
        <v>33</v>
      </c>
      <c r="J687" s="167">
        <v>0.98356164383561639</v>
      </c>
      <c r="K687" s="168">
        <v>62</v>
      </c>
      <c r="L687" s="168">
        <v>142848</v>
      </c>
      <c r="M687" s="168">
        <v>23808</v>
      </c>
      <c r="N687" s="169">
        <v>299.98079999999999</v>
      </c>
    </row>
    <row r="688" spans="2:14" ht="15.75" customHeight="1">
      <c r="B688" s="155" t="s">
        <v>750</v>
      </c>
      <c r="C688" s="156">
        <v>9508</v>
      </c>
      <c r="D688" s="157" t="s">
        <v>704</v>
      </c>
      <c r="E688" s="158"/>
      <c r="F688" s="111">
        <v>46543</v>
      </c>
      <c r="G688" s="105">
        <v>359</v>
      </c>
      <c r="H688" s="155" t="s">
        <v>194</v>
      </c>
      <c r="I688" s="105" t="s">
        <v>33</v>
      </c>
      <c r="J688" s="167">
        <v>0.98356164383561639</v>
      </c>
      <c r="K688" s="168">
        <v>24</v>
      </c>
      <c r="L688" s="168">
        <v>55296</v>
      </c>
      <c r="M688" s="168">
        <v>9216</v>
      </c>
      <c r="N688" s="169">
        <v>116.1216</v>
      </c>
    </row>
    <row r="689" spans="2:14" ht="15.75" customHeight="1">
      <c r="B689" s="155" t="s">
        <v>2739</v>
      </c>
      <c r="C689" s="156">
        <v>20050</v>
      </c>
      <c r="D689" s="157" t="s">
        <v>193</v>
      </c>
      <c r="E689" s="158"/>
      <c r="F689" s="111">
        <v>46543</v>
      </c>
      <c r="G689" s="105">
        <v>359</v>
      </c>
      <c r="H689" s="155" t="s">
        <v>194</v>
      </c>
      <c r="I689" s="105" t="s">
        <v>33</v>
      </c>
      <c r="J689" s="167">
        <v>0.98356164383561639</v>
      </c>
      <c r="K689" s="168">
        <v>33</v>
      </c>
      <c r="L689" s="168">
        <v>51480</v>
      </c>
      <c r="M689" s="168">
        <v>8580</v>
      </c>
      <c r="N689" s="169">
        <v>169.88399999999999</v>
      </c>
    </row>
    <row r="690" spans="2:14" ht="15.75" customHeight="1">
      <c r="B690" s="155" t="s">
        <v>525</v>
      </c>
      <c r="C690" s="156">
        <v>20050</v>
      </c>
      <c r="D690" s="157" t="s">
        <v>193</v>
      </c>
      <c r="E690" s="158"/>
      <c r="F690" s="111">
        <v>46544</v>
      </c>
      <c r="G690" s="105">
        <v>360</v>
      </c>
      <c r="H690" s="155" t="s">
        <v>194</v>
      </c>
      <c r="I690" s="105" t="s">
        <v>33</v>
      </c>
      <c r="J690" s="167">
        <v>0.98630136986301364</v>
      </c>
      <c r="K690" s="168">
        <v>75</v>
      </c>
      <c r="L690" s="168">
        <v>117000</v>
      </c>
      <c r="M690" s="168">
        <v>19500</v>
      </c>
      <c r="N690" s="169">
        <v>386.1</v>
      </c>
    </row>
    <row r="691" spans="2:14" ht="15.75" customHeight="1">
      <c r="B691" s="155" t="s">
        <v>625</v>
      </c>
      <c r="C691" s="156">
        <v>20050</v>
      </c>
      <c r="D691" s="157" t="s">
        <v>193</v>
      </c>
      <c r="E691" s="158"/>
      <c r="F691" s="111">
        <v>46544</v>
      </c>
      <c r="G691" s="105">
        <v>360</v>
      </c>
      <c r="H691" s="155" t="s">
        <v>194</v>
      </c>
      <c r="I691" s="105" t="s">
        <v>33</v>
      </c>
      <c r="J691" s="167">
        <v>0.98630136986301364</v>
      </c>
      <c r="K691" s="168">
        <v>117</v>
      </c>
      <c r="L691" s="168">
        <v>182520</v>
      </c>
      <c r="M691" s="168">
        <v>30420</v>
      </c>
      <c r="N691" s="169">
        <v>602.31600000000003</v>
      </c>
    </row>
    <row r="692" spans="2:14" ht="15.75" customHeight="1">
      <c r="B692" s="155" t="s">
        <v>326</v>
      </c>
      <c r="C692" s="156">
        <v>20050</v>
      </c>
      <c r="D692" s="157" t="s">
        <v>193</v>
      </c>
      <c r="E692" s="158"/>
      <c r="F692" s="111">
        <v>46544</v>
      </c>
      <c r="G692" s="105">
        <v>360</v>
      </c>
      <c r="H692" s="155" t="s">
        <v>194</v>
      </c>
      <c r="I692" s="105" t="s">
        <v>33</v>
      </c>
      <c r="J692" s="167">
        <v>0.98630136986301364</v>
      </c>
      <c r="K692" s="168">
        <v>38</v>
      </c>
      <c r="L692" s="168">
        <v>59280</v>
      </c>
      <c r="M692" s="168">
        <v>9880</v>
      </c>
      <c r="N692" s="169">
        <v>195.624</v>
      </c>
    </row>
    <row r="693" spans="2:14" ht="15.75" customHeight="1">
      <c r="B693" s="155" t="s">
        <v>719</v>
      </c>
      <c r="C693" s="156">
        <v>20050</v>
      </c>
      <c r="D693" s="157" t="s">
        <v>193</v>
      </c>
      <c r="E693" s="158"/>
      <c r="F693" s="111">
        <v>46544</v>
      </c>
      <c r="G693" s="105">
        <v>360</v>
      </c>
      <c r="H693" s="155" t="s">
        <v>194</v>
      </c>
      <c r="I693" s="105" t="s">
        <v>33</v>
      </c>
      <c r="J693" s="167">
        <v>0.98630136986301364</v>
      </c>
      <c r="K693" s="168">
        <v>61</v>
      </c>
      <c r="L693" s="168">
        <v>95160</v>
      </c>
      <c r="M693" s="168">
        <v>15860</v>
      </c>
      <c r="N693" s="169">
        <v>314.02800000000002</v>
      </c>
    </row>
    <row r="694" spans="2:14" ht="15.75" customHeight="1">
      <c r="B694" s="155" t="s">
        <v>713</v>
      </c>
      <c r="C694" s="156">
        <v>20050</v>
      </c>
      <c r="D694" s="157" t="s">
        <v>193</v>
      </c>
      <c r="E694" s="158"/>
      <c r="F694" s="111">
        <v>46544</v>
      </c>
      <c r="G694" s="105">
        <v>360</v>
      </c>
      <c r="H694" s="155" t="s">
        <v>194</v>
      </c>
      <c r="I694" s="105" t="s">
        <v>33</v>
      </c>
      <c r="J694" s="167">
        <v>0.98630136986301364</v>
      </c>
      <c r="K694" s="168">
        <v>61</v>
      </c>
      <c r="L694" s="168">
        <v>95160</v>
      </c>
      <c r="M694" s="168">
        <v>15860</v>
      </c>
      <c r="N694" s="169">
        <v>314.02800000000002</v>
      </c>
    </row>
    <row r="695" spans="2:14" ht="15.75" customHeight="1">
      <c r="B695" s="155" t="s">
        <v>151</v>
      </c>
      <c r="C695" s="156">
        <v>20050</v>
      </c>
      <c r="D695" s="157" t="s">
        <v>193</v>
      </c>
      <c r="E695" s="158"/>
      <c r="F695" s="111">
        <v>46544</v>
      </c>
      <c r="G695" s="105">
        <v>360</v>
      </c>
      <c r="H695" s="155" t="s">
        <v>194</v>
      </c>
      <c r="I695" s="105" t="s">
        <v>33</v>
      </c>
      <c r="J695" s="167">
        <v>0.98630136986301364</v>
      </c>
      <c r="K695" s="168">
        <v>54</v>
      </c>
      <c r="L695" s="168">
        <v>84240</v>
      </c>
      <c r="M695" s="168">
        <v>14040</v>
      </c>
      <c r="N695" s="169">
        <v>277.99200000000002</v>
      </c>
    </row>
    <row r="696" spans="2:14" ht="15.75" customHeight="1">
      <c r="B696" s="155" t="s">
        <v>149</v>
      </c>
      <c r="C696" s="156">
        <v>20050</v>
      </c>
      <c r="D696" s="157" t="s">
        <v>193</v>
      </c>
      <c r="E696" s="158"/>
      <c r="F696" s="111">
        <v>46544</v>
      </c>
      <c r="G696" s="105">
        <v>360</v>
      </c>
      <c r="H696" s="155" t="s">
        <v>194</v>
      </c>
      <c r="I696" s="105" t="s">
        <v>33</v>
      </c>
      <c r="J696" s="167">
        <v>0.98630136986301364</v>
      </c>
      <c r="K696" s="168">
        <v>54</v>
      </c>
      <c r="L696" s="168">
        <v>84240</v>
      </c>
      <c r="M696" s="168">
        <v>14040</v>
      </c>
      <c r="N696" s="169">
        <v>277.99200000000002</v>
      </c>
    </row>
    <row r="697" spans="2:14" ht="15.75" customHeight="1">
      <c r="B697" s="155" t="s">
        <v>720</v>
      </c>
      <c r="C697" s="156">
        <v>20050</v>
      </c>
      <c r="D697" s="157" t="s">
        <v>193</v>
      </c>
      <c r="E697" s="158"/>
      <c r="F697" s="111">
        <v>46544</v>
      </c>
      <c r="G697" s="105">
        <v>360</v>
      </c>
      <c r="H697" s="155" t="s">
        <v>194</v>
      </c>
      <c r="I697" s="105" t="s">
        <v>33</v>
      </c>
      <c r="J697" s="167">
        <v>0.98630136986301364</v>
      </c>
      <c r="K697" s="168">
        <v>61</v>
      </c>
      <c r="L697" s="168">
        <v>95160</v>
      </c>
      <c r="M697" s="168">
        <v>15860</v>
      </c>
      <c r="N697" s="169">
        <v>314.02800000000002</v>
      </c>
    </row>
    <row r="698" spans="2:14" ht="15.75" customHeight="1">
      <c r="B698" s="155" t="s">
        <v>2481</v>
      </c>
      <c r="C698" s="156">
        <v>20050</v>
      </c>
      <c r="D698" s="157" t="s">
        <v>193</v>
      </c>
      <c r="E698" s="158"/>
      <c r="F698" s="111">
        <v>46544</v>
      </c>
      <c r="G698" s="105">
        <v>360</v>
      </c>
      <c r="H698" s="155" t="s">
        <v>194</v>
      </c>
      <c r="I698" s="105" t="s">
        <v>33</v>
      </c>
      <c r="J698" s="167">
        <v>0.98630136986301364</v>
      </c>
      <c r="K698" s="168">
        <v>47</v>
      </c>
      <c r="L698" s="168">
        <v>73320</v>
      </c>
      <c r="M698" s="168">
        <v>12220</v>
      </c>
      <c r="N698" s="169">
        <v>241.95599999999999</v>
      </c>
    </row>
    <row r="699" spans="2:14" ht="15.75" customHeight="1">
      <c r="B699" s="155" t="s">
        <v>2564</v>
      </c>
      <c r="C699" s="156">
        <v>20050</v>
      </c>
      <c r="D699" s="157" t="s">
        <v>193</v>
      </c>
      <c r="E699" s="158"/>
      <c r="F699" s="111">
        <v>46544</v>
      </c>
      <c r="G699" s="105">
        <v>360</v>
      </c>
      <c r="H699" s="155" t="s">
        <v>194</v>
      </c>
      <c r="I699" s="105" t="s">
        <v>33</v>
      </c>
      <c r="J699" s="167">
        <v>0.98630136986301364</v>
      </c>
      <c r="K699" s="168">
        <v>47</v>
      </c>
      <c r="L699" s="168">
        <v>73320</v>
      </c>
      <c r="M699" s="168">
        <v>12220</v>
      </c>
      <c r="N699" s="169">
        <v>241.95599999999999</v>
      </c>
    </row>
    <row r="700" spans="2:14" ht="15.75" customHeight="1">
      <c r="B700" s="155" t="s">
        <v>528</v>
      </c>
      <c r="C700" s="156">
        <v>20050</v>
      </c>
      <c r="D700" s="157" t="s">
        <v>193</v>
      </c>
      <c r="E700" s="158"/>
      <c r="F700" s="111">
        <v>46545</v>
      </c>
      <c r="G700" s="105">
        <v>361</v>
      </c>
      <c r="H700" s="155" t="s">
        <v>194</v>
      </c>
      <c r="I700" s="105" t="s">
        <v>33</v>
      </c>
      <c r="J700" s="167">
        <v>0.989041095890411</v>
      </c>
      <c r="K700" s="168">
        <v>103</v>
      </c>
      <c r="L700" s="168">
        <v>160680</v>
      </c>
      <c r="M700" s="168">
        <v>26780</v>
      </c>
      <c r="N700" s="169">
        <v>530.24400000000003</v>
      </c>
    </row>
    <row r="701" spans="2:14" ht="15.75" customHeight="1">
      <c r="B701" s="155" t="s">
        <v>529</v>
      </c>
      <c r="C701" s="156">
        <v>20050</v>
      </c>
      <c r="D701" s="157" t="s">
        <v>193</v>
      </c>
      <c r="E701" s="158"/>
      <c r="F701" s="111">
        <v>46545</v>
      </c>
      <c r="G701" s="105">
        <v>361</v>
      </c>
      <c r="H701" s="155" t="s">
        <v>194</v>
      </c>
      <c r="I701" s="105" t="s">
        <v>33</v>
      </c>
      <c r="J701" s="167">
        <v>0.989041095890411</v>
      </c>
      <c r="K701" s="168">
        <v>103</v>
      </c>
      <c r="L701" s="168">
        <v>160680</v>
      </c>
      <c r="M701" s="168">
        <v>26780</v>
      </c>
      <c r="N701" s="169">
        <v>530.24400000000003</v>
      </c>
    </row>
    <row r="702" spans="2:14" ht="15.75" customHeight="1">
      <c r="B702" s="155" t="s">
        <v>154</v>
      </c>
      <c r="C702" s="156">
        <v>20050</v>
      </c>
      <c r="D702" s="157" t="s">
        <v>193</v>
      </c>
      <c r="E702" s="158"/>
      <c r="F702" s="111">
        <v>46545</v>
      </c>
      <c r="G702" s="105">
        <v>361</v>
      </c>
      <c r="H702" s="155" t="s">
        <v>194</v>
      </c>
      <c r="I702" s="105" t="s">
        <v>33</v>
      </c>
      <c r="J702" s="167">
        <v>0.989041095890411</v>
      </c>
      <c r="K702" s="168">
        <v>54</v>
      </c>
      <c r="L702" s="168">
        <v>84240</v>
      </c>
      <c r="M702" s="168">
        <v>14040</v>
      </c>
      <c r="N702" s="169">
        <v>277.99200000000002</v>
      </c>
    </row>
    <row r="703" spans="2:14" ht="15.75" customHeight="1">
      <c r="B703" s="155" t="s">
        <v>155</v>
      </c>
      <c r="C703" s="156">
        <v>20050</v>
      </c>
      <c r="D703" s="157" t="s">
        <v>193</v>
      </c>
      <c r="E703" s="158"/>
      <c r="F703" s="111">
        <v>46545</v>
      </c>
      <c r="G703" s="105">
        <v>361</v>
      </c>
      <c r="H703" s="155" t="s">
        <v>194</v>
      </c>
      <c r="I703" s="105" t="s">
        <v>33</v>
      </c>
      <c r="J703" s="167">
        <v>0.989041095890411</v>
      </c>
      <c r="K703" s="168">
        <v>54</v>
      </c>
      <c r="L703" s="168">
        <v>84240</v>
      </c>
      <c r="M703" s="168">
        <v>14040</v>
      </c>
      <c r="N703" s="169">
        <v>277.99200000000002</v>
      </c>
    </row>
    <row r="704" spans="2:14" ht="15.75" customHeight="1">
      <c r="B704" s="155" t="s">
        <v>240</v>
      </c>
      <c r="C704" s="156">
        <v>20050</v>
      </c>
      <c r="D704" s="157" t="s">
        <v>193</v>
      </c>
      <c r="E704" s="158"/>
      <c r="F704" s="111">
        <v>46545</v>
      </c>
      <c r="G704" s="105">
        <v>361</v>
      </c>
      <c r="H704" s="155" t="s">
        <v>194</v>
      </c>
      <c r="I704" s="105" t="s">
        <v>33</v>
      </c>
      <c r="J704" s="167">
        <v>0.989041095890411</v>
      </c>
      <c r="K704" s="168">
        <v>117</v>
      </c>
      <c r="L704" s="168">
        <v>182520</v>
      </c>
      <c r="M704" s="168">
        <v>30420</v>
      </c>
      <c r="N704" s="169">
        <v>602.31600000000003</v>
      </c>
    </row>
    <row r="705" spans="2:14" ht="15.75" customHeight="1">
      <c r="B705" s="155" t="s">
        <v>795</v>
      </c>
      <c r="C705" s="156">
        <v>20050</v>
      </c>
      <c r="D705" s="157" t="s">
        <v>193</v>
      </c>
      <c r="E705" s="158"/>
      <c r="F705" s="111">
        <v>46545</v>
      </c>
      <c r="G705" s="105">
        <v>361</v>
      </c>
      <c r="H705" s="155" t="s">
        <v>194</v>
      </c>
      <c r="I705" s="105" t="s">
        <v>33</v>
      </c>
      <c r="J705" s="167">
        <v>0.989041095890411</v>
      </c>
      <c r="K705" s="168">
        <v>8</v>
      </c>
      <c r="L705" s="168">
        <v>12480</v>
      </c>
      <c r="M705" s="168">
        <v>2080</v>
      </c>
      <c r="N705" s="169">
        <v>41.183999999999997</v>
      </c>
    </row>
    <row r="706" spans="2:14" ht="15.75" customHeight="1">
      <c r="B706" s="155" t="s">
        <v>758</v>
      </c>
      <c r="C706" s="156">
        <v>20050</v>
      </c>
      <c r="D706" s="157" t="s">
        <v>193</v>
      </c>
      <c r="E706" s="158"/>
      <c r="F706" s="111">
        <v>46545</v>
      </c>
      <c r="G706" s="105">
        <v>361</v>
      </c>
      <c r="H706" s="155" t="s">
        <v>194</v>
      </c>
      <c r="I706" s="105" t="s">
        <v>33</v>
      </c>
      <c r="J706" s="167">
        <v>0.989041095890411</v>
      </c>
      <c r="K706" s="168">
        <v>61</v>
      </c>
      <c r="L706" s="168">
        <v>95160</v>
      </c>
      <c r="M706" s="168">
        <v>15860</v>
      </c>
      <c r="N706" s="169">
        <v>314.02800000000002</v>
      </c>
    </row>
    <row r="707" spans="2:14" ht="15.75" customHeight="1">
      <c r="B707" s="155" t="s">
        <v>51</v>
      </c>
      <c r="C707" s="156">
        <v>20050</v>
      </c>
      <c r="D707" s="157" t="s">
        <v>193</v>
      </c>
      <c r="E707" s="158"/>
      <c r="F707" s="111">
        <v>46545</v>
      </c>
      <c r="G707" s="105">
        <v>361</v>
      </c>
      <c r="H707" s="155" t="s">
        <v>194</v>
      </c>
      <c r="I707" s="105" t="s">
        <v>33</v>
      </c>
      <c r="J707" s="167">
        <v>0.989041095890411</v>
      </c>
      <c r="K707" s="168">
        <v>47</v>
      </c>
      <c r="L707" s="168">
        <v>73320</v>
      </c>
      <c r="M707" s="168">
        <v>12220</v>
      </c>
      <c r="N707" s="169">
        <v>241.95599999999999</v>
      </c>
    </row>
    <row r="708" spans="2:14" ht="15.75" customHeight="1">
      <c r="B708" s="155" t="s">
        <v>524</v>
      </c>
      <c r="C708" s="156">
        <v>20050</v>
      </c>
      <c r="D708" s="157" t="s">
        <v>193</v>
      </c>
      <c r="E708" s="158"/>
      <c r="F708" s="111">
        <v>46546</v>
      </c>
      <c r="G708" s="105">
        <v>362</v>
      </c>
      <c r="H708" s="155" t="s">
        <v>194</v>
      </c>
      <c r="I708" s="105" t="s">
        <v>33</v>
      </c>
      <c r="J708" s="167">
        <v>0.99178082191780825</v>
      </c>
      <c r="K708" s="168">
        <v>75</v>
      </c>
      <c r="L708" s="168">
        <v>117000</v>
      </c>
      <c r="M708" s="168">
        <v>19500</v>
      </c>
      <c r="N708" s="169">
        <v>386.1</v>
      </c>
    </row>
    <row r="709" spans="2:14" ht="15.75" customHeight="1">
      <c r="B709" s="155" t="s">
        <v>544</v>
      </c>
      <c r="C709" s="156">
        <v>20050</v>
      </c>
      <c r="D709" s="157" t="s">
        <v>193</v>
      </c>
      <c r="E709" s="158"/>
      <c r="F709" s="111">
        <v>46546</v>
      </c>
      <c r="G709" s="105">
        <v>362</v>
      </c>
      <c r="H709" s="155" t="s">
        <v>194</v>
      </c>
      <c r="I709" s="105" t="s">
        <v>33</v>
      </c>
      <c r="J709" s="167">
        <v>0.99178082191780825</v>
      </c>
      <c r="K709" s="168">
        <v>68</v>
      </c>
      <c r="L709" s="168">
        <v>106080</v>
      </c>
      <c r="M709" s="168">
        <v>17680</v>
      </c>
      <c r="N709" s="169">
        <v>350.06400000000002</v>
      </c>
    </row>
    <row r="710" spans="2:14" ht="15.75" customHeight="1">
      <c r="B710" s="155" t="s">
        <v>706</v>
      </c>
      <c r="C710" s="156">
        <v>20050</v>
      </c>
      <c r="D710" s="157" t="s">
        <v>193</v>
      </c>
      <c r="E710" s="158"/>
      <c r="F710" s="111">
        <v>46546</v>
      </c>
      <c r="G710" s="105">
        <v>362</v>
      </c>
      <c r="H710" s="155" t="s">
        <v>194</v>
      </c>
      <c r="I710" s="105" t="s">
        <v>33</v>
      </c>
      <c r="J710" s="167">
        <v>0.99178082191780825</v>
      </c>
      <c r="K710" s="168">
        <v>60</v>
      </c>
      <c r="L710" s="168">
        <v>95040</v>
      </c>
      <c r="M710" s="168">
        <v>15840</v>
      </c>
      <c r="N710" s="169">
        <v>313.63200000000001</v>
      </c>
    </row>
    <row r="711" spans="2:14" ht="15.75" customHeight="1">
      <c r="B711" s="155" t="s">
        <v>490</v>
      </c>
      <c r="C711" s="156">
        <v>20050</v>
      </c>
      <c r="D711" s="157" t="s">
        <v>193</v>
      </c>
      <c r="E711" s="158"/>
      <c r="F711" s="111">
        <v>46546</v>
      </c>
      <c r="G711" s="105">
        <v>362</v>
      </c>
      <c r="H711" s="155" t="s">
        <v>194</v>
      </c>
      <c r="I711" s="105" t="s">
        <v>33</v>
      </c>
      <c r="J711" s="167">
        <v>0.99178082191780825</v>
      </c>
      <c r="K711" s="168">
        <v>61</v>
      </c>
      <c r="L711" s="168">
        <v>95160</v>
      </c>
      <c r="M711" s="168">
        <v>15860</v>
      </c>
      <c r="N711" s="169">
        <v>314.02800000000002</v>
      </c>
    </row>
    <row r="712" spans="2:14" ht="15.75" customHeight="1">
      <c r="B712" s="155" t="s">
        <v>255</v>
      </c>
      <c r="C712" s="156">
        <v>21255</v>
      </c>
      <c r="D712" s="157" t="s">
        <v>269</v>
      </c>
      <c r="E712" s="158"/>
      <c r="F712" s="111">
        <v>46546</v>
      </c>
      <c r="G712" s="105">
        <v>362</v>
      </c>
      <c r="H712" s="155" t="s">
        <v>194</v>
      </c>
      <c r="I712" s="105" t="s">
        <v>33</v>
      </c>
      <c r="J712" s="167">
        <v>0.99178082191780825</v>
      </c>
      <c r="K712" s="168">
        <v>38</v>
      </c>
      <c r="L712" s="168">
        <v>60048</v>
      </c>
      <c r="M712" s="168">
        <v>10008</v>
      </c>
      <c r="N712" s="169">
        <v>198.1584</v>
      </c>
    </row>
    <row r="713" spans="2:14" ht="15.75" customHeight="1">
      <c r="B713" s="155" t="s">
        <v>667</v>
      </c>
      <c r="C713" s="156">
        <v>21255</v>
      </c>
      <c r="D713" s="157" t="s">
        <v>269</v>
      </c>
      <c r="E713" s="158"/>
      <c r="F713" s="111">
        <v>46546</v>
      </c>
      <c r="G713" s="105">
        <v>362</v>
      </c>
      <c r="H713" s="155" t="s">
        <v>194</v>
      </c>
      <c r="I713" s="105" t="s">
        <v>33</v>
      </c>
      <c r="J713" s="167">
        <v>0.99178082191780825</v>
      </c>
      <c r="K713" s="168">
        <v>73</v>
      </c>
      <c r="L713" s="168">
        <v>113880</v>
      </c>
      <c r="M713" s="168">
        <v>18980</v>
      </c>
      <c r="N713" s="169">
        <v>375.80399999999997</v>
      </c>
    </row>
    <row r="714" spans="2:14" ht="15.75" customHeight="1">
      <c r="B714" s="155" t="s">
        <v>374</v>
      </c>
      <c r="C714" s="156">
        <v>21255</v>
      </c>
      <c r="D714" s="157" t="s">
        <v>269</v>
      </c>
      <c r="E714" s="158"/>
      <c r="F714" s="111">
        <v>46546</v>
      </c>
      <c r="G714" s="105">
        <v>362</v>
      </c>
      <c r="H714" s="155" t="s">
        <v>194</v>
      </c>
      <c r="I714" s="105" t="s">
        <v>33</v>
      </c>
      <c r="J714" s="167">
        <v>0.99178082191780825</v>
      </c>
      <c r="K714" s="168">
        <v>73</v>
      </c>
      <c r="L714" s="168">
        <v>113880</v>
      </c>
      <c r="M714" s="168">
        <v>18980</v>
      </c>
      <c r="N714" s="169">
        <v>375.80399999999997</v>
      </c>
    </row>
    <row r="715" spans="2:14" ht="15.75" customHeight="1">
      <c r="B715" s="155" t="s">
        <v>496</v>
      </c>
      <c r="C715" s="156">
        <v>20050</v>
      </c>
      <c r="D715" s="157" t="s">
        <v>193</v>
      </c>
      <c r="E715" s="158"/>
      <c r="F715" s="111">
        <v>46546</v>
      </c>
      <c r="G715" s="105">
        <v>362</v>
      </c>
      <c r="H715" s="155" t="s">
        <v>194</v>
      </c>
      <c r="I715" s="105" t="s">
        <v>33</v>
      </c>
      <c r="J715" s="167">
        <v>0.99178082191780825</v>
      </c>
      <c r="K715" s="168">
        <v>47</v>
      </c>
      <c r="L715" s="168">
        <v>73320</v>
      </c>
      <c r="M715" s="168">
        <v>12220</v>
      </c>
      <c r="N715" s="169">
        <v>241.95599999999999</v>
      </c>
    </row>
    <row r="716" spans="2:14" ht="15.75" customHeight="1">
      <c r="B716" s="155" t="s">
        <v>63</v>
      </c>
      <c r="C716" s="156">
        <v>21255</v>
      </c>
      <c r="D716" s="157" t="s">
        <v>269</v>
      </c>
      <c r="E716" s="158"/>
      <c r="F716" s="111">
        <v>46546</v>
      </c>
      <c r="G716" s="105">
        <v>362</v>
      </c>
      <c r="H716" s="155" t="s">
        <v>194</v>
      </c>
      <c r="I716" s="105" t="s">
        <v>33</v>
      </c>
      <c r="J716" s="167">
        <v>0.99178082191780825</v>
      </c>
      <c r="K716" s="168">
        <v>22</v>
      </c>
      <c r="L716" s="168">
        <v>34320</v>
      </c>
      <c r="M716" s="168">
        <v>5720</v>
      </c>
      <c r="N716" s="169">
        <v>113.256</v>
      </c>
    </row>
    <row r="717" spans="2:14" ht="15.75" customHeight="1">
      <c r="B717" s="155" t="s">
        <v>759</v>
      </c>
      <c r="C717" s="156">
        <v>20050</v>
      </c>
      <c r="D717" s="157" t="s">
        <v>193</v>
      </c>
      <c r="E717" s="158"/>
      <c r="F717" s="111">
        <v>46546</v>
      </c>
      <c r="G717" s="105">
        <v>362</v>
      </c>
      <c r="H717" s="155" t="s">
        <v>194</v>
      </c>
      <c r="I717" s="105" t="s">
        <v>33</v>
      </c>
      <c r="J717" s="167">
        <v>0.99178082191780825</v>
      </c>
      <c r="K717" s="168">
        <v>61</v>
      </c>
      <c r="L717" s="168">
        <v>95160</v>
      </c>
      <c r="M717" s="168">
        <v>15860</v>
      </c>
      <c r="N717" s="169">
        <v>314.02800000000002</v>
      </c>
    </row>
    <row r="718" spans="2:14" ht="15.75" customHeight="1">
      <c r="B718" s="155" t="s">
        <v>2831</v>
      </c>
      <c r="C718" s="156">
        <v>21255</v>
      </c>
      <c r="D718" s="157" t="s">
        <v>269</v>
      </c>
      <c r="E718" s="158"/>
      <c r="F718" s="111">
        <v>46546</v>
      </c>
      <c r="G718" s="105">
        <v>362</v>
      </c>
      <c r="H718" s="155" t="s">
        <v>194</v>
      </c>
      <c r="I718" s="105" t="s">
        <v>33</v>
      </c>
      <c r="J718" s="167">
        <v>0.99178082191780825</v>
      </c>
      <c r="K718" s="168">
        <v>73</v>
      </c>
      <c r="L718" s="168">
        <v>113880</v>
      </c>
      <c r="M718" s="168">
        <v>18980</v>
      </c>
      <c r="N718" s="169">
        <v>375.80399999999997</v>
      </c>
    </row>
    <row r="719" spans="2:14" ht="15.75" customHeight="1">
      <c r="B719" s="155" t="s">
        <v>327</v>
      </c>
      <c r="C719" s="156">
        <v>9508</v>
      </c>
      <c r="D719" s="157" t="s">
        <v>704</v>
      </c>
      <c r="E719" s="158"/>
      <c r="F719" s="111">
        <v>46547</v>
      </c>
      <c r="G719" s="105">
        <v>363</v>
      </c>
      <c r="H719" s="155" t="s">
        <v>194</v>
      </c>
      <c r="I719" s="105" t="s">
        <v>33</v>
      </c>
      <c r="J719" s="167">
        <v>0.9945205479452055</v>
      </c>
      <c r="K719" s="168">
        <v>117</v>
      </c>
      <c r="L719" s="168">
        <v>269568</v>
      </c>
      <c r="M719" s="168">
        <v>44928</v>
      </c>
      <c r="N719" s="169">
        <v>566.09280000000001</v>
      </c>
    </row>
    <row r="720" spans="2:14" ht="15.75" customHeight="1">
      <c r="B720" s="155" t="s">
        <v>147</v>
      </c>
      <c r="C720" s="156">
        <v>9508</v>
      </c>
      <c r="D720" s="157" t="s">
        <v>704</v>
      </c>
      <c r="E720" s="158"/>
      <c r="F720" s="111">
        <v>46547</v>
      </c>
      <c r="G720" s="105">
        <v>363</v>
      </c>
      <c r="H720" s="155" t="s">
        <v>194</v>
      </c>
      <c r="I720" s="105" t="s">
        <v>33</v>
      </c>
      <c r="J720" s="167">
        <v>0.9945205479452055</v>
      </c>
      <c r="K720" s="168">
        <v>54</v>
      </c>
      <c r="L720" s="168">
        <v>124416</v>
      </c>
      <c r="M720" s="168">
        <v>20736</v>
      </c>
      <c r="N720" s="169">
        <v>261.27359999999999</v>
      </c>
    </row>
    <row r="721" spans="2:14" ht="15.75" customHeight="1">
      <c r="B721" s="155" t="s">
        <v>148</v>
      </c>
      <c r="C721" s="156">
        <v>9508</v>
      </c>
      <c r="D721" s="157" t="s">
        <v>704</v>
      </c>
      <c r="E721" s="158"/>
      <c r="F721" s="111">
        <v>46547</v>
      </c>
      <c r="G721" s="105">
        <v>363</v>
      </c>
      <c r="H721" s="155" t="s">
        <v>194</v>
      </c>
      <c r="I721" s="105" t="s">
        <v>33</v>
      </c>
      <c r="J721" s="167">
        <v>0.9945205479452055</v>
      </c>
      <c r="K721" s="168">
        <v>54</v>
      </c>
      <c r="L721" s="168">
        <v>124416</v>
      </c>
      <c r="M721" s="168">
        <v>20736</v>
      </c>
      <c r="N721" s="169">
        <v>261.27359999999999</v>
      </c>
    </row>
    <row r="722" spans="2:14" ht="15.75" customHeight="1">
      <c r="B722" s="155" t="s">
        <v>153</v>
      </c>
      <c r="C722" s="156">
        <v>9508</v>
      </c>
      <c r="D722" s="157" t="s">
        <v>704</v>
      </c>
      <c r="E722" s="158"/>
      <c r="F722" s="111">
        <v>46547</v>
      </c>
      <c r="G722" s="105">
        <v>363</v>
      </c>
      <c r="H722" s="155" t="s">
        <v>194</v>
      </c>
      <c r="I722" s="105" t="s">
        <v>33</v>
      </c>
      <c r="J722" s="167">
        <v>0.9945205479452055</v>
      </c>
      <c r="K722" s="168">
        <v>54</v>
      </c>
      <c r="L722" s="168">
        <v>124416</v>
      </c>
      <c r="M722" s="168">
        <v>20736</v>
      </c>
      <c r="N722" s="169">
        <v>261.27359999999999</v>
      </c>
    </row>
    <row r="723" spans="2:14" ht="15.75" customHeight="1">
      <c r="B723" s="155" t="s">
        <v>172</v>
      </c>
      <c r="C723" s="156">
        <v>9508</v>
      </c>
      <c r="D723" s="157" t="s">
        <v>704</v>
      </c>
      <c r="E723" s="158"/>
      <c r="F723" s="111">
        <v>46547</v>
      </c>
      <c r="G723" s="105">
        <v>363</v>
      </c>
      <c r="H723" s="155" t="s">
        <v>194</v>
      </c>
      <c r="I723" s="105" t="s">
        <v>33</v>
      </c>
      <c r="J723" s="167">
        <v>0.9945205479452055</v>
      </c>
      <c r="K723" s="168">
        <v>50</v>
      </c>
      <c r="L723" s="168">
        <v>115200</v>
      </c>
      <c r="M723" s="168">
        <v>19200</v>
      </c>
      <c r="N723" s="169">
        <v>241.92</v>
      </c>
    </row>
    <row r="724" spans="2:14" ht="15.75" customHeight="1">
      <c r="B724" s="155" t="s">
        <v>712</v>
      </c>
      <c r="C724" s="156">
        <v>9508</v>
      </c>
      <c r="D724" s="157" t="s">
        <v>704</v>
      </c>
      <c r="E724" s="158"/>
      <c r="F724" s="111">
        <v>46547</v>
      </c>
      <c r="G724" s="105">
        <v>363</v>
      </c>
      <c r="H724" s="155" t="s">
        <v>194</v>
      </c>
      <c r="I724" s="105" t="s">
        <v>33</v>
      </c>
      <c r="J724" s="167">
        <v>0.9945205479452055</v>
      </c>
      <c r="K724" s="168">
        <v>61</v>
      </c>
      <c r="L724" s="168">
        <v>140544</v>
      </c>
      <c r="M724" s="168">
        <v>23424</v>
      </c>
      <c r="N724" s="169">
        <v>295.14240000000001</v>
      </c>
    </row>
    <row r="725" spans="2:14" ht="15.75" customHeight="1">
      <c r="B725" s="155" t="s">
        <v>138</v>
      </c>
      <c r="C725" s="156">
        <v>9508</v>
      </c>
      <c r="D725" s="157" t="s">
        <v>704</v>
      </c>
      <c r="E725" s="158"/>
      <c r="F725" s="111">
        <v>46547</v>
      </c>
      <c r="G725" s="105">
        <v>363</v>
      </c>
      <c r="H725" s="155" t="s">
        <v>194</v>
      </c>
      <c r="I725" s="105" t="s">
        <v>33</v>
      </c>
      <c r="J725" s="167">
        <v>0.9945205479452055</v>
      </c>
      <c r="K725" s="168">
        <v>47</v>
      </c>
      <c r="L725" s="168">
        <v>108288</v>
      </c>
      <c r="M725" s="168">
        <v>18048</v>
      </c>
      <c r="N725" s="169">
        <v>227.40479999999999</v>
      </c>
    </row>
    <row r="726" spans="2:14" ht="15.75" customHeight="1">
      <c r="B726" s="155" t="s">
        <v>716</v>
      </c>
      <c r="C726" s="156">
        <v>9508</v>
      </c>
      <c r="D726" s="157" t="s">
        <v>704</v>
      </c>
      <c r="E726" s="158"/>
      <c r="F726" s="111">
        <v>46547</v>
      </c>
      <c r="G726" s="105">
        <v>363</v>
      </c>
      <c r="H726" s="155" t="s">
        <v>194</v>
      </c>
      <c r="I726" s="105" t="s">
        <v>33</v>
      </c>
      <c r="J726" s="167">
        <v>0.9945205479452055</v>
      </c>
      <c r="K726" s="168">
        <v>75</v>
      </c>
      <c r="L726" s="168">
        <v>172800</v>
      </c>
      <c r="M726" s="168">
        <v>28800</v>
      </c>
      <c r="N726" s="169">
        <v>362.88</v>
      </c>
    </row>
    <row r="727" spans="2:14" ht="15.75" customHeight="1">
      <c r="B727" s="155" t="s">
        <v>2498</v>
      </c>
      <c r="C727" s="156">
        <v>2182</v>
      </c>
      <c r="D727" s="157" t="s">
        <v>337</v>
      </c>
      <c r="E727" s="158"/>
      <c r="F727" s="111">
        <v>46547</v>
      </c>
      <c r="G727" s="105">
        <v>363</v>
      </c>
      <c r="H727" s="155" t="s">
        <v>46</v>
      </c>
      <c r="I727" s="105" t="s">
        <v>33</v>
      </c>
      <c r="J727" s="167">
        <v>0.9945205479452055</v>
      </c>
      <c r="K727" s="168">
        <v>100</v>
      </c>
      <c r="L727" s="168">
        <v>135000</v>
      </c>
      <c r="M727" s="168">
        <v>4500</v>
      </c>
      <c r="N727" s="169">
        <v>445.5</v>
      </c>
    </row>
    <row r="728" spans="2:14" ht="15.75" customHeight="1">
      <c r="B728" s="155" t="s">
        <v>2561</v>
      </c>
      <c r="C728" s="156">
        <v>9508</v>
      </c>
      <c r="D728" s="157" t="s">
        <v>704</v>
      </c>
      <c r="E728" s="158"/>
      <c r="F728" s="111">
        <v>46547</v>
      </c>
      <c r="G728" s="105">
        <v>363</v>
      </c>
      <c r="H728" s="155" t="s">
        <v>194</v>
      </c>
      <c r="I728" s="105" t="s">
        <v>33</v>
      </c>
      <c r="J728" s="167">
        <v>0.9945205479452055</v>
      </c>
      <c r="K728" s="168">
        <v>47</v>
      </c>
      <c r="L728" s="168">
        <v>108288</v>
      </c>
      <c r="M728" s="168">
        <v>18048</v>
      </c>
      <c r="N728" s="169">
        <v>227.40479999999999</v>
      </c>
    </row>
    <row r="729" spans="2:14" ht="15.75" customHeight="1">
      <c r="B729" s="155" t="s">
        <v>452</v>
      </c>
      <c r="C729" s="156">
        <v>2182</v>
      </c>
      <c r="D729" s="157" t="s">
        <v>337</v>
      </c>
      <c r="E729" s="158"/>
      <c r="F729" s="111">
        <v>46548</v>
      </c>
      <c r="G729" s="105">
        <v>364</v>
      </c>
      <c r="H729" s="155" t="s">
        <v>46</v>
      </c>
      <c r="I729" s="105" t="s">
        <v>33</v>
      </c>
      <c r="J729" s="167">
        <v>0.99726027397260275</v>
      </c>
      <c r="K729" s="168">
        <v>72</v>
      </c>
      <c r="L729" s="168">
        <v>97200</v>
      </c>
      <c r="M729" s="168">
        <v>3240</v>
      </c>
      <c r="N729" s="169">
        <v>320.76</v>
      </c>
    </row>
    <row r="730" spans="2:14" ht="15.75" customHeight="1">
      <c r="B730" s="155" t="s">
        <v>438</v>
      </c>
      <c r="C730" s="156">
        <v>2182</v>
      </c>
      <c r="D730" s="157" t="s">
        <v>337</v>
      </c>
      <c r="E730" s="158"/>
      <c r="F730" s="111">
        <v>46548</v>
      </c>
      <c r="G730" s="105">
        <v>364</v>
      </c>
      <c r="H730" s="155" t="s">
        <v>46</v>
      </c>
      <c r="I730" s="105" t="s">
        <v>33</v>
      </c>
      <c r="J730" s="167">
        <v>0.99726027397260275</v>
      </c>
      <c r="K730" s="168">
        <v>96</v>
      </c>
      <c r="L730" s="168">
        <v>129600</v>
      </c>
      <c r="M730" s="168">
        <v>4320</v>
      </c>
      <c r="N730" s="169">
        <v>427.68</v>
      </c>
    </row>
    <row r="731" spans="2:14" ht="15.75" customHeight="1">
      <c r="B731" s="155" t="s">
        <v>281</v>
      </c>
      <c r="C731" s="156">
        <v>2182</v>
      </c>
      <c r="D731" s="157" t="s">
        <v>337</v>
      </c>
      <c r="E731" s="158"/>
      <c r="F731" s="111">
        <v>46548</v>
      </c>
      <c r="G731" s="105">
        <v>364</v>
      </c>
      <c r="H731" s="155" t="s">
        <v>46</v>
      </c>
      <c r="I731" s="105" t="s">
        <v>33</v>
      </c>
      <c r="J731" s="167">
        <v>0.99726027397260275</v>
      </c>
      <c r="K731" s="168">
        <v>88</v>
      </c>
      <c r="L731" s="168">
        <v>118800</v>
      </c>
      <c r="M731" s="168">
        <v>3960</v>
      </c>
      <c r="N731" s="169">
        <v>392.04</v>
      </c>
    </row>
    <row r="732" spans="2:14" ht="15.75" customHeight="1">
      <c r="B732" s="155" t="s">
        <v>464</v>
      </c>
      <c r="C732" s="156">
        <v>2182</v>
      </c>
      <c r="D732" s="157" t="s">
        <v>337</v>
      </c>
      <c r="E732" s="158"/>
      <c r="F732" s="111">
        <v>46548</v>
      </c>
      <c r="G732" s="105">
        <v>364</v>
      </c>
      <c r="H732" s="155" t="s">
        <v>46</v>
      </c>
      <c r="I732" s="105" t="s">
        <v>33</v>
      </c>
      <c r="J732" s="167">
        <v>0.99726027397260275</v>
      </c>
      <c r="K732" s="168">
        <v>96</v>
      </c>
      <c r="L732" s="168">
        <v>129600</v>
      </c>
      <c r="M732" s="168">
        <v>4320</v>
      </c>
      <c r="N732" s="169">
        <v>427.68</v>
      </c>
    </row>
    <row r="733" spans="2:14" ht="15.75" customHeight="1">
      <c r="B733" s="155" t="s">
        <v>506</v>
      </c>
      <c r="C733" s="156">
        <v>2182</v>
      </c>
      <c r="D733" s="157" t="s">
        <v>337</v>
      </c>
      <c r="E733" s="158"/>
      <c r="F733" s="111">
        <v>46548</v>
      </c>
      <c r="G733" s="105">
        <v>364</v>
      </c>
      <c r="H733" s="155" t="s">
        <v>46</v>
      </c>
      <c r="I733" s="105" t="s">
        <v>33</v>
      </c>
      <c r="J733" s="167">
        <v>0.99726027397260275</v>
      </c>
      <c r="K733" s="168">
        <v>74</v>
      </c>
      <c r="L733" s="168">
        <v>99900</v>
      </c>
      <c r="M733" s="168">
        <v>3330</v>
      </c>
      <c r="N733" s="169">
        <v>329.67</v>
      </c>
    </row>
    <row r="734" spans="2:14" ht="15.75" customHeight="1">
      <c r="B734" s="155" t="s">
        <v>189</v>
      </c>
      <c r="C734" s="156">
        <v>9508</v>
      </c>
      <c r="D734" s="157" t="s">
        <v>704</v>
      </c>
      <c r="E734" s="158"/>
      <c r="F734" s="111">
        <v>46548</v>
      </c>
      <c r="G734" s="105">
        <v>364</v>
      </c>
      <c r="H734" s="155" t="s">
        <v>194</v>
      </c>
      <c r="I734" s="105" t="s">
        <v>33</v>
      </c>
      <c r="J734" s="167">
        <v>0.99726027397260275</v>
      </c>
      <c r="K734" s="168">
        <v>61</v>
      </c>
      <c r="L734" s="168">
        <v>140544</v>
      </c>
      <c r="M734" s="168">
        <v>23424</v>
      </c>
      <c r="N734" s="169">
        <v>295.14240000000001</v>
      </c>
    </row>
    <row r="735" spans="2:14" ht="15.75" customHeight="1">
      <c r="B735" s="155" t="s">
        <v>721</v>
      </c>
      <c r="C735" s="156">
        <v>9508</v>
      </c>
      <c r="D735" s="157" t="s">
        <v>704</v>
      </c>
      <c r="E735" s="158"/>
      <c r="F735" s="111">
        <v>46548</v>
      </c>
      <c r="G735" s="105">
        <v>364</v>
      </c>
      <c r="H735" s="155" t="s">
        <v>194</v>
      </c>
      <c r="I735" s="105" t="s">
        <v>33</v>
      </c>
      <c r="J735" s="167">
        <v>0.99726027397260275</v>
      </c>
      <c r="K735" s="168">
        <v>61</v>
      </c>
      <c r="L735" s="168">
        <v>140544</v>
      </c>
      <c r="M735" s="168">
        <v>23424</v>
      </c>
      <c r="N735" s="169">
        <v>295.14240000000001</v>
      </c>
    </row>
    <row r="736" spans="2:14" ht="15.75" customHeight="1">
      <c r="B736" s="155" t="s">
        <v>157</v>
      </c>
      <c r="C736" s="156">
        <v>9508</v>
      </c>
      <c r="D736" s="157" t="s">
        <v>704</v>
      </c>
      <c r="E736" s="158"/>
      <c r="F736" s="111">
        <v>46548</v>
      </c>
      <c r="G736" s="105">
        <v>364</v>
      </c>
      <c r="H736" s="155" t="s">
        <v>194</v>
      </c>
      <c r="I736" s="105" t="s">
        <v>33</v>
      </c>
      <c r="J736" s="167">
        <v>0.99726027397260275</v>
      </c>
      <c r="K736" s="168">
        <v>54</v>
      </c>
      <c r="L736" s="168">
        <v>124416</v>
      </c>
      <c r="M736" s="168">
        <v>20736</v>
      </c>
      <c r="N736" s="169">
        <v>261.27359999999999</v>
      </c>
    </row>
    <row r="737" spans="2:14" ht="15.75" customHeight="1">
      <c r="B737" s="155" t="s">
        <v>751</v>
      </c>
      <c r="C737" s="156">
        <v>9508</v>
      </c>
      <c r="D737" s="157" t="s">
        <v>704</v>
      </c>
      <c r="E737" s="158"/>
      <c r="F737" s="111">
        <v>46548</v>
      </c>
      <c r="G737" s="105">
        <v>364</v>
      </c>
      <c r="H737" s="155" t="s">
        <v>194</v>
      </c>
      <c r="I737" s="105" t="s">
        <v>33</v>
      </c>
      <c r="J737" s="167">
        <v>0.99726027397260275</v>
      </c>
      <c r="K737" s="168">
        <v>103</v>
      </c>
      <c r="L737" s="168">
        <v>237312</v>
      </c>
      <c r="M737" s="168">
        <v>39552</v>
      </c>
      <c r="N737" s="169">
        <v>498.35520000000002</v>
      </c>
    </row>
    <row r="738" spans="2:14" ht="15.75" customHeight="1">
      <c r="B738" s="155" t="s">
        <v>275</v>
      </c>
      <c r="C738" s="156">
        <v>2182</v>
      </c>
      <c r="D738" s="157" t="s">
        <v>337</v>
      </c>
      <c r="E738" s="158"/>
      <c r="F738" s="111">
        <v>46548</v>
      </c>
      <c r="G738" s="105">
        <v>364</v>
      </c>
      <c r="H738" s="155" t="s">
        <v>46</v>
      </c>
      <c r="I738" s="105" t="s">
        <v>33</v>
      </c>
      <c r="J738" s="167">
        <v>0.99726027397260275</v>
      </c>
      <c r="K738" s="168">
        <v>96</v>
      </c>
      <c r="L738" s="168">
        <v>129600</v>
      </c>
      <c r="M738" s="168">
        <v>4320</v>
      </c>
      <c r="N738" s="169">
        <v>427.68</v>
      </c>
    </row>
    <row r="739" spans="2:14" ht="15.75" customHeight="1">
      <c r="B739" s="155" t="s">
        <v>710</v>
      </c>
      <c r="C739" s="156">
        <v>9508</v>
      </c>
      <c r="D739" s="157" t="s">
        <v>704</v>
      </c>
      <c r="E739" s="158"/>
      <c r="F739" s="111">
        <v>46548</v>
      </c>
      <c r="G739" s="105">
        <v>364</v>
      </c>
      <c r="H739" s="155" t="s">
        <v>194</v>
      </c>
      <c r="I739" s="105" t="s">
        <v>33</v>
      </c>
      <c r="J739" s="167">
        <v>0.99726027397260275</v>
      </c>
      <c r="K739" s="168">
        <v>61</v>
      </c>
      <c r="L739" s="168">
        <v>140544</v>
      </c>
      <c r="M739" s="168">
        <v>23424</v>
      </c>
      <c r="N739" s="169">
        <v>295.14240000000001</v>
      </c>
    </row>
    <row r="740" spans="2:14" ht="15.75" customHeight="1">
      <c r="B740" s="155" t="s">
        <v>248</v>
      </c>
      <c r="C740" s="156">
        <v>9508</v>
      </c>
      <c r="D740" s="157" t="s">
        <v>704</v>
      </c>
      <c r="E740" s="158"/>
      <c r="F740" s="111">
        <v>46548</v>
      </c>
      <c r="G740" s="105">
        <v>364</v>
      </c>
      <c r="H740" s="155" t="s">
        <v>194</v>
      </c>
      <c r="I740" s="105" t="s">
        <v>33</v>
      </c>
      <c r="J740" s="167">
        <v>0.99726027397260275</v>
      </c>
      <c r="K740" s="168">
        <v>47</v>
      </c>
      <c r="L740" s="168">
        <v>108288</v>
      </c>
      <c r="M740" s="168">
        <v>18048</v>
      </c>
      <c r="N740" s="169">
        <v>227.40479999999999</v>
      </c>
    </row>
    <row r="741" spans="2:14" ht="15.75" customHeight="1">
      <c r="B741" s="155" t="s">
        <v>273</v>
      </c>
      <c r="C741" s="156">
        <v>2182</v>
      </c>
      <c r="D741" s="157" t="s">
        <v>337</v>
      </c>
      <c r="E741" s="158"/>
      <c r="F741" s="111">
        <v>46549</v>
      </c>
      <c r="G741" s="105">
        <v>365</v>
      </c>
      <c r="H741" s="155" t="s">
        <v>46</v>
      </c>
      <c r="I741" s="105" t="s">
        <v>33</v>
      </c>
      <c r="J741" s="167">
        <v>1</v>
      </c>
      <c r="K741" s="168">
        <v>96</v>
      </c>
      <c r="L741" s="168">
        <v>129600</v>
      </c>
      <c r="M741" s="168">
        <v>4320</v>
      </c>
      <c r="N741" s="169">
        <v>427.68</v>
      </c>
    </row>
    <row r="742" spans="2:14" ht="15.75" customHeight="1">
      <c r="B742" s="155" t="s">
        <v>461</v>
      </c>
      <c r="C742" s="156">
        <v>2182</v>
      </c>
      <c r="D742" s="157" t="s">
        <v>337</v>
      </c>
      <c r="E742" s="158"/>
      <c r="F742" s="111">
        <v>46549</v>
      </c>
      <c r="G742" s="105">
        <v>365</v>
      </c>
      <c r="H742" s="155" t="s">
        <v>46</v>
      </c>
      <c r="I742" s="105" t="s">
        <v>33</v>
      </c>
      <c r="J742" s="167">
        <v>1</v>
      </c>
      <c r="K742" s="168">
        <v>104</v>
      </c>
      <c r="L742" s="168">
        <v>140400</v>
      </c>
      <c r="M742" s="168">
        <v>4680</v>
      </c>
      <c r="N742" s="169">
        <v>463.32</v>
      </c>
    </row>
    <row r="743" spans="2:14" ht="15.75" customHeight="1">
      <c r="B743" s="155" t="s">
        <v>413</v>
      </c>
      <c r="C743" s="156">
        <v>2182</v>
      </c>
      <c r="D743" s="157" t="s">
        <v>337</v>
      </c>
      <c r="E743" s="158"/>
      <c r="F743" s="111">
        <v>46549</v>
      </c>
      <c r="G743" s="105">
        <v>365</v>
      </c>
      <c r="H743" s="155" t="s">
        <v>46</v>
      </c>
      <c r="I743" s="105" t="s">
        <v>33</v>
      </c>
      <c r="J743" s="167">
        <v>1</v>
      </c>
      <c r="K743" s="168">
        <v>104</v>
      </c>
      <c r="L743" s="168">
        <v>140400</v>
      </c>
      <c r="M743" s="168">
        <v>4680</v>
      </c>
      <c r="N743" s="169">
        <v>463.32</v>
      </c>
    </row>
    <row r="744" spans="2:14" ht="15.75" customHeight="1">
      <c r="B744" s="155" t="s">
        <v>86</v>
      </c>
      <c r="C744" s="156">
        <v>9508</v>
      </c>
      <c r="D744" s="157" t="s">
        <v>704</v>
      </c>
      <c r="E744" s="158"/>
      <c r="F744" s="111">
        <v>46549</v>
      </c>
      <c r="G744" s="105">
        <v>365</v>
      </c>
      <c r="H744" s="155" t="s">
        <v>194</v>
      </c>
      <c r="I744" s="105" t="s">
        <v>33</v>
      </c>
      <c r="J744" s="167">
        <v>1</v>
      </c>
      <c r="K744" s="168">
        <v>117</v>
      </c>
      <c r="L744" s="168">
        <v>269568</v>
      </c>
      <c r="M744" s="168">
        <v>44928</v>
      </c>
      <c r="N744" s="169">
        <v>566.09280000000001</v>
      </c>
    </row>
    <row r="745" spans="2:14" ht="15.75" customHeight="1"/>
    <row r="746" spans="2:14" ht="15.75" customHeight="1"/>
    <row r="747" spans="2:14" ht="15.75" customHeight="1"/>
    <row r="748" spans="2:14" ht="15.75" customHeight="1"/>
    <row r="749" spans="2:14" ht="15.75" customHeight="1"/>
    <row r="750" spans="2:14" ht="15.75" customHeight="1"/>
    <row r="751" spans="2:14" ht="15.75" customHeight="1"/>
    <row r="752" spans="2:14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</sheetData>
  <autoFilter ref="B16:N819" xr:uid="{00000000-0009-0000-0000-000004000000}"/>
  <sortState xmlns:xlrd2="http://schemas.microsoft.com/office/spreadsheetml/2017/richdata2" ref="W18:X24">
    <sortCondition ref="X18:X24"/>
  </sortState>
  <mergeCells count="7">
    <mergeCell ref="H6:L6"/>
    <mergeCell ref="D16:E16"/>
    <mergeCell ref="B1:G1"/>
    <mergeCell ref="L1:N1"/>
    <mergeCell ref="B2:G2"/>
    <mergeCell ref="B3:D3"/>
    <mergeCell ref="C4:E4"/>
  </mergeCells>
  <conditionalFormatting sqref="B7:G13">
    <cfRule type="expression" dxfId="8" priority="9">
      <formula>$B7=$I$17</formula>
    </cfRule>
  </conditionalFormatting>
  <conditionalFormatting sqref="I17:I744">
    <cfRule type="expression" dxfId="7" priority="8">
      <formula>$I17="Mayor a 120 días"</formula>
    </cfRule>
    <cfRule type="expression" dxfId="6" priority="7">
      <formula>$I17="Vencido"</formula>
    </cfRule>
    <cfRule type="expression" dxfId="5" priority="6">
      <formula>$I17="Menos de 120 días"</formula>
    </cfRule>
    <cfRule type="expression" dxfId="4" priority="5">
      <formula>$I17="Menos de 90 dìas"</formula>
    </cfRule>
    <cfRule type="expression" dxfId="3" priority="4">
      <formula>$I17="Menos de 60 días"</formula>
    </cfRule>
    <cfRule type="expression" dxfId="2" priority="3">
      <formula>$I17="Menos de 30 días"</formula>
    </cfRule>
    <cfRule type="expression" dxfId="1" priority="2">
      <formula>$I17="Menos de 10 días"</formula>
    </cfRule>
    <cfRule type="expression" dxfId="0" priority="1">
      <formula>I17="Verf"</formula>
    </cfRule>
  </conditionalFormatting>
  <pageMargins left="0.7" right="0.7" top="0.75" bottom="0.75" header="0.3" footer="0.3"/>
  <pageSetup orientation="portrait" verticalDpi="599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 filterMode="1">
    <tabColor theme="1"/>
  </sheetPr>
  <dimension ref="A1:X838"/>
  <sheetViews>
    <sheetView showGridLines="0" zoomScale="80" zoomScaleNormal="80" workbookViewId="0">
      <pane ySplit="1" topLeftCell="A338" activePane="bottomLeft" state="frozen"/>
      <selection pane="bottomLeft" activeCell="A39" sqref="A39"/>
    </sheetView>
  </sheetViews>
  <sheetFormatPr baseColWidth="10" defaultColWidth="9.140625" defaultRowHeight="15"/>
  <cols>
    <col min="1" max="1" width="8.140625" customWidth="1"/>
    <col min="2" max="2" width="9.85546875" customWidth="1"/>
    <col min="3" max="3" width="42.42578125" customWidth="1"/>
    <col min="4" max="8" width="17" customWidth="1"/>
    <col min="9" max="9" width="11.85546875" customWidth="1"/>
    <col min="11" max="11" width="10.5703125" customWidth="1"/>
    <col min="12" max="12" width="13.85546875" customWidth="1"/>
    <col min="13" max="13" width="14.7109375" customWidth="1"/>
    <col min="14" max="14" width="13.42578125" customWidth="1"/>
    <col min="15" max="15" width="14.7109375" customWidth="1"/>
    <col min="16" max="16" width="13.5703125" customWidth="1"/>
    <col min="20" max="20" width="20.140625" customWidth="1"/>
  </cols>
  <sheetData>
    <row r="1" spans="1:24" ht="31.5" customHeight="1">
      <c r="A1" s="121" t="s">
        <v>864</v>
      </c>
      <c r="B1" s="121" t="s">
        <v>865</v>
      </c>
      <c r="C1" s="121" t="s">
        <v>866</v>
      </c>
      <c r="D1" s="121" t="s">
        <v>867</v>
      </c>
      <c r="E1" s="121" t="s">
        <v>868</v>
      </c>
      <c r="F1" s="121" t="s">
        <v>869</v>
      </c>
      <c r="G1" s="121" t="s">
        <v>870</v>
      </c>
      <c r="H1" s="121" t="s">
        <v>21</v>
      </c>
      <c r="I1" s="121" t="s">
        <v>871</v>
      </c>
      <c r="J1" s="123" t="s">
        <v>872</v>
      </c>
      <c r="K1" s="124" t="s">
        <v>873</v>
      </c>
      <c r="L1" s="125" t="s">
        <v>874</v>
      </c>
      <c r="M1" s="125" t="s">
        <v>23</v>
      </c>
      <c r="N1" s="126" t="s">
        <v>875</v>
      </c>
      <c r="O1" s="126" t="s">
        <v>24</v>
      </c>
      <c r="P1" s="127" t="s">
        <v>876</v>
      </c>
      <c r="Q1" s="287" t="s">
        <v>2786</v>
      </c>
      <c r="R1" s="1"/>
      <c r="S1" s="1"/>
      <c r="T1" s="555" t="s">
        <v>877</v>
      </c>
      <c r="U1" s="555"/>
      <c r="W1" t="s">
        <v>878</v>
      </c>
    </row>
    <row r="2" spans="1:24" hidden="1">
      <c r="A2" s="122" t="s">
        <v>879</v>
      </c>
      <c r="B2" s="1">
        <v>14603</v>
      </c>
      <c r="C2" s="1" t="s">
        <v>880</v>
      </c>
      <c r="D2" s="1">
        <v>6</v>
      </c>
      <c r="E2" s="1">
        <v>100</v>
      </c>
      <c r="F2" s="1">
        <f t="shared" ref="F2" si="0">D2*E2</f>
        <v>600</v>
      </c>
      <c r="G2" s="1">
        <v>1500</v>
      </c>
      <c r="H2" s="1" t="s">
        <v>36</v>
      </c>
      <c r="I2" s="1" t="s">
        <v>36</v>
      </c>
      <c r="J2" s="3">
        <v>180</v>
      </c>
      <c r="K2" s="3">
        <v>30</v>
      </c>
      <c r="L2" s="128">
        <f t="shared" ref="L2" si="1">0.7*J2+1</f>
        <v>126.99999999999999</v>
      </c>
      <c r="M2" s="128">
        <f t="shared" ref="M2" si="2">J2*0.55+1</f>
        <v>100.00000000000001</v>
      </c>
      <c r="N2" s="129">
        <v>30</v>
      </c>
      <c r="O2" s="129">
        <v>74</v>
      </c>
      <c r="P2" s="130">
        <v>45</v>
      </c>
      <c r="Q2" s="289">
        <v>1</v>
      </c>
      <c r="R2" s="1"/>
      <c r="S2" s="1"/>
      <c r="T2" s="131" t="s">
        <v>882</v>
      </c>
      <c r="U2" s="132" t="s">
        <v>35</v>
      </c>
      <c r="W2">
        <v>0</v>
      </c>
      <c r="X2" t="s">
        <v>881</v>
      </c>
    </row>
    <row r="3" spans="1:24" hidden="1">
      <c r="A3" s="122" t="s">
        <v>31</v>
      </c>
      <c r="B3" s="1">
        <v>12026</v>
      </c>
      <c r="C3" s="1" t="s">
        <v>32</v>
      </c>
      <c r="D3" s="1">
        <v>12</v>
      </c>
      <c r="E3" s="1">
        <v>120</v>
      </c>
      <c r="F3" s="1">
        <v>1440</v>
      </c>
      <c r="G3" s="1">
        <v>600</v>
      </c>
      <c r="H3" s="1" t="s">
        <v>36</v>
      </c>
      <c r="I3" s="1" t="s">
        <v>36</v>
      </c>
      <c r="J3" s="3">
        <v>180</v>
      </c>
      <c r="K3" s="3">
        <v>30</v>
      </c>
      <c r="L3" s="128">
        <f t="shared" ref="L3:L66" si="3">0.7*J3+1</f>
        <v>126.99999999999999</v>
      </c>
      <c r="M3" s="128">
        <f t="shared" ref="M3:M66" si="4">J3*0.55+1</f>
        <v>100.00000000000001</v>
      </c>
      <c r="N3" s="129">
        <v>30</v>
      </c>
      <c r="O3" s="129">
        <v>74</v>
      </c>
      <c r="P3" s="130">
        <v>45</v>
      </c>
      <c r="Q3" s="1">
        <v>1</v>
      </c>
      <c r="R3" s="1"/>
      <c r="S3" s="1"/>
      <c r="T3" s="131" t="s">
        <v>377</v>
      </c>
      <c r="U3" s="132" t="s">
        <v>35</v>
      </c>
      <c r="W3">
        <v>1</v>
      </c>
      <c r="X3" t="s">
        <v>881</v>
      </c>
    </row>
    <row r="4" spans="1:24" hidden="1">
      <c r="A4" s="122" t="s">
        <v>883</v>
      </c>
      <c r="B4" s="1">
        <v>8073</v>
      </c>
      <c r="C4" s="1" t="s">
        <v>884</v>
      </c>
      <c r="D4" s="1">
        <v>6</v>
      </c>
      <c r="E4" s="1">
        <v>672</v>
      </c>
      <c r="F4" s="1">
        <v>4032</v>
      </c>
      <c r="G4" s="1">
        <v>330</v>
      </c>
      <c r="H4" s="1" t="s">
        <v>46</v>
      </c>
      <c r="I4" s="1" t="s">
        <v>46</v>
      </c>
      <c r="J4" s="3">
        <v>120</v>
      </c>
      <c r="K4" s="3">
        <v>30</v>
      </c>
      <c r="L4" s="128">
        <f t="shared" si="3"/>
        <v>85</v>
      </c>
      <c r="M4" s="128">
        <f t="shared" si="4"/>
        <v>67</v>
      </c>
      <c r="N4" s="129">
        <v>30</v>
      </c>
      <c r="O4" s="129">
        <v>74</v>
      </c>
      <c r="P4" s="130">
        <v>45</v>
      </c>
      <c r="Q4" s="1">
        <v>1</v>
      </c>
      <c r="R4" s="1"/>
      <c r="S4" s="1"/>
      <c r="T4" s="131" t="s">
        <v>392</v>
      </c>
      <c r="U4" s="132" t="s">
        <v>35</v>
      </c>
      <c r="W4">
        <v>2</v>
      </c>
      <c r="X4" t="s">
        <v>881</v>
      </c>
    </row>
    <row r="5" spans="1:24" hidden="1">
      <c r="A5" s="122" t="s">
        <v>87</v>
      </c>
      <c r="B5" s="1">
        <v>14703</v>
      </c>
      <c r="C5" s="1" t="s">
        <v>88</v>
      </c>
      <c r="D5" s="1">
        <v>6</v>
      </c>
      <c r="E5" s="1">
        <v>480</v>
      </c>
      <c r="F5" s="1">
        <v>2880</v>
      </c>
      <c r="G5" s="1">
        <v>330</v>
      </c>
      <c r="H5" s="1" t="s">
        <v>42</v>
      </c>
      <c r="I5" s="1" t="s">
        <v>42</v>
      </c>
      <c r="J5" s="3">
        <v>180</v>
      </c>
      <c r="K5" s="3">
        <v>30</v>
      </c>
      <c r="L5" s="128">
        <f t="shared" si="3"/>
        <v>126.99999999999999</v>
      </c>
      <c r="M5" s="128">
        <f t="shared" si="4"/>
        <v>100.00000000000001</v>
      </c>
      <c r="N5" s="129">
        <v>30</v>
      </c>
      <c r="O5" s="129">
        <v>89</v>
      </c>
      <c r="P5" s="130">
        <v>90</v>
      </c>
      <c r="Q5" s="1">
        <v>1</v>
      </c>
      <c r="R5" s="1"/>
      <c r="S5" s="1"/>
      <c r="T5" s="131" t="s">
        <v>705</v>
      </c>
      <c r="U5" s="132" t="s">
        <v>35</v>
      </c>
      <c r="W5">
        <v>3</v>
      </c>
      <c r="X5" t="s">
        <v>881</v>
      </c>
    </row>
    <row r="6" spans="1:24" hidden="1">
      <c r="A6" s="122" t="s">
        <v>885</v>
      </c>
      <c r="B6" s="1">
        <v>9553</v>
      </c>
      <c r="C6" s="1" t="s">
        <v>886</v>
      </c>
      <c r="D6" s="1">
        <v>6</v>
      </c>
      <c r="E6" s="1">
        <v>480</v>
      </c>
      <c r="F6" s="1">
        <v>2880</v>
      </c>
      <c r="G6" s="1">
        <v>355</v>
      </c>
      <c r="H6" s="1" t="s">
        <v>42</v>
      </c>
      <c r="I6" s="1" t="s">
        <v>42</v>
      </c>
      <c r="J6" s="3">
        <v>270</v>
      </c>
      <c r="K6" s="3">
        <v>30</v>
      </c>
      <c r="L6" s="128">
        <f t="shared" si="3"/>
        <v>190</v>
      </c>
      <c r="M6" s="128">
        <f t="shared" si="4"/>
        <v>149.5</v>
      </c>
      <c r="N6" s="129">
        <v>30</v>
      </c>
      <c r="O6" s="129">
        <v>89</v>
      </c>
      <c r="P6" s="130">
        <v>90</v>
      </c>
      <c r="Q6" s="1">
        <v>1</v>
      </c>
      <c r="R6" s="1"/>
      <c r="S6" s="1"/>
      <c r="T6" s="131" t="s">
        <v>887</v>
      </c>
      <c r="U6" s="132" t="s">
        <v>35</v>
      </c>
      <c r="W6">
        <v>4</v>
      </c>
      <c r="X6" t="s">
        <v>881</v>
      </c>
    </row>
    <row r="7" spans="1:24" hidden="1">
      <c r="A7" s="122" t="s">
        <v>888</v>
      </c>
      <c r="B7" s="1">
        <v>9551</v>
      </c>
      <c r="C7" s="1" t="s">
        <v>889</v>
      </c>
      <c r="D7" s="1">
        <v>30</v>
      </c>
      <c r="E7" s="1">
        <v>45</v>
      </c>
      <c r="F7" s="1">
        <v>1350</v>
      </c>
      <c r="G7" s="1">
        <v>330</v>
      </c>
      <c r="H7" s="1" t="s">
        <v>46</v>
      </c>
      <c r="I7" s="1" t="s">
        <v>46</v>
      </c>
      <c r="J7" s="3">
        <v>180</v>
      </c>
      <c r="K7" s="3">
        <v>30</v>
      </c>
      <c r="L7" s="128">
        <f t="shared" si="3"/>
        <v>126.99999999999999</v>
      </c>
      <c r="M7" s="128">
        <f t="shared" si="4"/>
        <v>100.00000000000001</v>
      </c>
      <c r="N7" s="129">
        <v>30</v>
      </c>
      <c r="O7" s="129">
        <v>89</v>
      </c>
      <c r="P7" s="130">
        <v>90</v>
      </c>
      <c r="Q7" s="1">
        <v>1</v>
      </c>
      <c r="R7" s="1"/>
      <c r="S7" s="1"/>
      <c r="T7" s="131" t="s">
        <v>890</v>
      </c>
      <c r="U7" s="132" t="s">
        <v>35</v>
      </c>
      <c r="W7">
        <v>5</v>
      </c>
      <c r="X7" t="s">
        <v>881</v>
      </c>
    </row>
    <row r="8" spans="1:24" hidden="1">
      <c r="A8" s="122" t="s">
        <v>891</v>
      </c>
      <c r="B8" s="1">
        <v>9581</v>
      </c>
      <c r="C8" s="1" t="s">
        <v>892</v>
      </c>
      <c r="D8" s="1">
        <v>24</v>
      </c>
      <c r="E8" s="1">
        <v>75</v>
      </c>
      <c r="F8" s="1">
        <v>1800</v>
      </c>
      <c r="G8" s="1">
        <v>330</v>
      </c>
      <c r="H8" s="1" t="s">
        <v>893</v>
      </c>
      <c r="I8" s="1" t="s">
        <v>194</v>
      </c>
      <c r="J8" s="3">
        <v>180</v>
      </c>
      <c r="K8" s="3">
        <v>30</v>
      </c>
      <c r="L8" s="128">
        <f t="shared" si="3"/>
        <v>126.99999999999999</v>
      </c>
      <c r="M8" s="128">
        <f t="shared" si="4"/>
        <v>100.00000000000001</v>
      </c>
      <c r="N8" s="129">
        <v>30</v>
      </c>
      <c r="O8" s="129">
        <v>89</v>
      </c>
      <c r="P8" s="130">
        <v>90</v>
      </c>
      <c r="Q8" s="1">
        <v>1</v>
      </c>
      <c r="R8" s="1"/>
      <c r="S8" s="1"/>
      <c r="T8" s="131" t="s">
        <v>67</v>
      </c>
      <c r="U8" s="132" t="s">
        <v>35</v>
      </c>
      <c r="W8">
        <v>6</v>
      </c>
      <c r="X8" t="s">
        <v>881</v>
      </c>
    </row>
    <row r="9" spans="1:24" hidden="1">
      <c r="A9" s="122" t="s">
        <v>894</v>
      </c>
      <c r="B9" s="1">
        <v>9557</v>
      </c>
      <c r="C9" s="1" t="s">
        <v>895</v>
      </c>
      <c r="D9" s="1">
        <v>6</v>
      </c>
      <c r="E9" s="1">
        <v>300</v>
      </c>
      <c r="F9" s="1">
        <v>1800</v>
      </c>
      <c r="G9" s="1">
        <v>330</v>
      </c>
      <c r="H9" s="1" t="s">
        <v>893</v>
      </c>
      <c r="I9" s="1" t="s">
        <v>194</v>
      </c>
      <c r="J9" s="3">
        <v>180</v>
      </c>
      <c r="K9" s="3">
        <v>30</v>
      </c>
      <c r="L9" s="128">
        <f t="shared" si="3"/>
        <v>126.99999999999999</v>
      </c>
      <c r="M9" s="128">
        <f t="shared" si="4"/>
        <v>100.00000000000001</v>
      </c>
      <c r="N9" s="129">
        <v>30</v>
      </c>
      <c r="O9" s="129">
        <v>89</v>
      </c>
      <c r="P9" s="130">
        <v>90</v>
      </c>
      <c r="Q9" s="1">
        <v>1</v>
      </c>
      <c r="R9" s="1"/>
      <c r="S9" s="1"/>
      <c r="T9" s="131" t="s">
        <v>896</v>
      </c>
      <c r="U9" s="132" t="s">
        <v>35</v>
      </c>
      <c r="W9">
        <v>7</v>
      </c>
      <c r="X9" t="s">
        <v>881</v>
      </c>
    </row>
    <row r="10" spans="1:24" hidden="1">
      <c r="A10" s="122" t="s">
        <v>897</v>
      </c>
      <c r="B10" s="1">
        <v>26</v>
      </c>
      <c r="C10" s="1" t="s">
        <v>898</v>
      </c>
      <c r="D10" s="1">
        <v>1</v>
      </c>
      <c r="E10" s="1">
        <v>9</v>
      </c>
      <c r="F10" s="1">
        <v>9</v>
      </c>
      <c r="G10" s="1">
        <v>50</v>
      </c>
      <c r="H10" s="1" t="s">
        <v>354</v>
      </c>
      <c r="I10" s="1" t="s">
        <v>354</v>
      </c>
      <c r="J10" s="3">
        <v>60</v>
      </c>
      <c r="K10" s="3">
        <v>15</v>
      </c>
      <c r="L10" s="128">
        <f t="shared" si="3"/>
        <v>43</v>
      </c>
      <c r="M10" s="128">
        <f t="shared" si="4"/>
        <v>34</v>
      </c>
      <c r="N10" s="129">
        <v>15</v>
      </c>
      <c r="O10" s="129">
        <v>29</v>
      </c>
      <c r="P10" s="130">
        <v>15</v>
      </c>
      <c r="Q10" s="1">
        <v>1</v>
      </c>
      <c r="R10" s="1"/>
      <c r="S10" s="1"/>
      <c r="T10" s="131" t="s">
        <v>899</v>
      </c>
      <c r="U10" s="132" t="s">
        <v>35</v>
      </c>
      <c r="W10">
        <v>8</v>
      </c>
      <c r="X10" t="s">
        <v>881</v>
      </c>
    </row>
    <row r="11" spans="1:24" hidden="1">
      <c r="A11" s="122" t="s">
        <v>1049</v>
      </c>
      <c r="B11" s="1">
        <v>25</v>
      </c>
      <c r="C11" s="1" t="s">
        <v>2735</v>
      </c>
      <c r="D11" s="1">
        <v>1</v>
      </c>
      <c r="E11" s="1">
        <v>9</v>
      </c>
      <c r="F11" s="1">
        <v>9</v>
      </c>
      <c r="G11" s="1">
        <v>30</v>
      </c>
      <c r="H11" s="1" t="s">
        <v>354</v>
      </c>
      <c r="I11" s="1" t="s">
        <v>354</v>
      </c>
      <c r="J11" s="3">
        <v>0</v>
      </c>
      <c r="K11" s="3">
        <v>0</v>
      </c>
      <c r="L11" s="128">
        <f t="shared" si="3"/>
        <v>1</v>
      </c>
      <c r="M11" s="128">
        <f t="shared" si="4"/>
        <v>1</v>
      </c>
      <c r="N11" s="129">
        <v>15</v>
      </c>
      <c r="O11" s="129">
        <v>29</v>
      </c>
      <c r="P11" s="130">
        <v>15</v>
      </c>
      <c r="Q11" s="1">
        <v>1</v>
      </c>
      <c r="R11" s="1"/>
      <c r="S11" s="1"/>
      <c r="T11" s="131" t="s">
        <v>34</v>
      </c>
      <c r="U11" s="132" t="s">
        <v>35</v>
      </c>
      <c r="W11">
        <v>9</v>
      </c>
      <c r="X11" t="s">
        <v>881</v>
      </c>
    </row>
    <row r="12" spans="1:24" hidden="1">
      <c r="A12" s="122" t="s">
        <v>900</v>
      </c>
      <c r="B12" s="1">
        <v>5121</v>
      </c>
      <c r="C12" s="1" t="s">
        <v>901</v>
      </c>
      <c r="D12" s="1">
        <v>24</v>
      </c>
      <c r="E12" s="1">
        <v>120</v>
      </c>
      <c r="F12" s="1">
        <v>2880</v>
      </c>
      <c r="G12" s="1">
        <v>330</v>
      </c>
      <c r="H12" s="1" t="s">
        <v>42</v>
      </c>
      <c r="I12" s="1" t="s">
        <v>42</v>
      </c>
      <c r="J12" s="3">
        <v>180</v>
      </c>
      <c r="K12" s="3">
        <v>30</v>
      </c>
      <c r="L12" s="128">
        <f t="shared" si="3"/>
        <v>126.99999999999999</v>
      </c>
      <c r="M12" s="128">
        <f t="shared" si="4"/>
        <v>100.00000000000001</v>
      </c>
      <c r="N12" s="129">
        <v>30</v>
      </c>
      <c r="O12" s="129">
        <v>89</v>
      </c>
      <c r="P12" s="130">
        <v>90</v>
      </c>
      <c r="Q12" s="1">
        <v>1</v>
      </c>
      <c r="R12" s="1"/>
      <c r="S12" s="1"/>
      <c r="T12" s="131" t="s">
        <v>62</v>
      </c>
      <c r="U12" s="132" t="s">
        <v>35</v>
      </c>
      <c r="W12">
        <v>10</v>
      </c>
      <c r="X12" t="s">
        <v>881</v>
      </c>
    </row>
    <row r="13" spans="1:24" hidden="1">
      <c r="A13" s="122" t="s">
        <v>902</v>
      </c>
      <c r="B13" s="1">
        <v>5119</v>
      </c>
      <c r="C13" s="1" t="s">
        <v>903</v>
      </c>
      <c r="D13" s="1">
        <v>30</v>
      </c>
      <c r="E13" s="1">
        <v>45</v>
      </c>
      <c r="F13" s="1">
        <v>1350</v>
      </c>
      <c r="G13" s="1">
        <v>330</v>
      </c>
      <c r="H13" s="1" t="s">
        <v>46</v>
      </c>
      <c r="I13" s="1" t="s">
        <v>46</v>
      </c>
      <c r="J13" s="3">
        <v>180</v>
      </c>
      <c r="K13" s="3">
        <v>30</v>
      </c>
      <c r="L13" s="128">
        <f t="shared" si="3"/>
        <v>126.99999999999999</v>
      </c>
      <c r="M13" s="128">
        <f t="shared" si="4"/>
        <v>100.00000000000001</v>
      </c>
      <c r="N13" s="129">
        <v>30</v>
      </c>
      <c r="O13" s="129">
        <v>89</v>
      </c>
      <c r="P13" s="130">
        <v>90</v>
      </c>
      <c r="Q13" s="1">
        <v>1</v>
      </c>
      <c r="R13" s="1"/>
      <c r="S13" s="1"/>
      <c r="T13" s="131" t="s">
        <v>85</v>
      </c>
      <c r="U13" s="132" t="s">
        <v>35</v>
      </c>
      <c r="W13">
        <v>11</v>
      </c>
      <c r="X13" t="s">
        <v>881</v>
      </c>
    </row>
    <row r="14" spans="1:24" hidden="1">
      <c r="A14" s="122" t="s">
        <v>904</v>
      </c>
      <c r="B14" s="1">
        <v>5739</v>
      </c>
      <c r="C14" s="1" t="s">
        <v>905</v>
      </c>
      <c r="D14" s="1">
        <v>30</v>
      </c>
      <c r="E14" s="1">
        <v>45</v>
      </c>
      <c r="F14" s="1">
        <v>1350</v>
      </c>
      <c r="G14" s="1">
        <v>330</v>
      </c>
      <c r="H14" s="1" t="s">
        <v>46</v>
      </c>
      <c r="I14" s="1" t="s">
        <v>46</v>
      </c>
      <c r="J14" s="3">
        <v>180</v>
      </c>
      <c r="K14" s="3">
        <v>30</v>
      </c>
      <c r="L14" s="128">
        <f t="shared" si="3"/>
        <v>126.99999999999999</v>
      </c>
      <c r="M14" s="128">
        <f t="shared" si="4"/>
        <v>100.00000000000001</v>
      </c>
      <c r="N14" s="129">
        <v>30</v>
      </c>
      <c r="O14" s="129">
        <v>89</v>
      </c>
      <c r="P14" s="130">
        <v>90</v>
      </c>
      <c r="Q14" s="1">
        <v>1</v>
      </c>
      <c r="R14" s="1"/>
      <c r="S14" s="1"/>
      <c r="T14" s="131" t="s">
        <v>73</v>
      </c>
      <c r="U14" s="132" t="s">
        <v>35</v>
      </c>
      <c r="W14">
        <v>12</v>
      </c>
      <c r="X14" t="s">
        <v>881</v>
      </c>
    </row>
    <row r="15" spans="1:24" hidden="1">
      <c r="A15" s="122" t="s">
        <v>906</v>
      </c>
      <c r="B15" s="1">
        <v>5120</v>
      </c>
      <c r="C15" s="1" t="s">
        <v>907</v>
      </c>
      <c r="D15" s="1">
        <v>24</v>
      </c>
      <c r="E15" s="1">
        <v>75</v>
      </c>
      <c r="F15" s="1">
        <v>1800</v>
      </c>
      <c r="G15" s="1">
        <v>330</v>
      </c>
      <c r="H15" s="1" t="s">
        <v>893</v>
      </c>
      <c r="I15" s="1" t="s">
        <v>194</v>
      </c>
      <c r="J15" s="3">
        <v>180</v>
      </c>
      <c r="K15" s="3">
        <v>30</v>
      </c>
      <c r="L15" s="128">
        <f t="shared" si="3"/>
        <v>126.99999999999999</v>
      </c>
      <c r="M15" s="128">
        <f t="shared" si="4"/>
        <v>100.00000000000001</v>
      </c>
      <c r="N15" s="129">
        <v>30</v>
      </c>
      <c r="O15" s="129">
        <v>89</v>
      </c>
      <c r="P15" s="130">
        <v>90</v>
      </c>
      <c r="Q15" s="1">
        <v>1</v>
      </c>
      <c r="R15" s="1"/>
      <c r="S15" s="1"/>
      <c r="T15" s="131" t="s">
        <v>908</v>
      </c>
      <c r="U15" s="132" t="s">
        <v>35</v>
      </c>
      <c r="W15">
        <v>13</v>
      </c>
      <c r="X15" t="s">
        <v>881</v>
      </c>
    </row>
    <row r="16" spans="1:24" hidden="1">
      <c r="A16" s="122" t="s">
        <v>909</v>
      </c>
      <c r="B16" s="1">
        <v>8062</v>
      </c>
      <c r="C16" s="1" t="s">
        <v>910</v>
      </c>
      <c r="D16" s="1">
        <v>24</v>
      </c>
      <c r="E16" s="1">
        <v>75</v>
      </c>
      <c r="F16" s="1">
        <v>1800</v>
      </c>
      <c r="G16" s="1">
        <v>330</v>
      </c>
      <c r="H16" s="1" t="s">
        <v>194</v>
      </c>
      <c r="I16" s="1" t="s">
        <v>194</v>
      </c>
      <c r="J16" s="3">
        <v>120</v>
      </c>
      <c r="K16" s="3">
        <v>30</v>
      </c>
      <c r="L16" s="128">
        <f t="shared" si="3"/>
        <v>85</v>
      </c>
      <c r="M16" s="128">
        <f t="shared" si="4"/>
        <v>67</v>
      </c>
      <c r="N16" s="129">
        <v>30</v>
      </c>
      <c r="O16" s="129">
        <v>89</v>
      </c>
      <c r="P16" s="130">
        <v>90</v>
      </c>
      <c r="Q16" s="1">
        <v>1</v>
      </c>
      <c r="R16" s="1"/>
      <c r="S16" s="1"/>
      <c r="T16" s="131" t="s">
        <v>2722</v>
      </c>
      <c r="U16" s="132" t="s">
        <v>35</v>
      </c>
      <c r="W16">
        <v>14</v>
      </c>
      <c r="X16" t="s">
        <v>881</v>
      </c>
    </row>
    <row r="17" spans="1:24" hidden="1">
      <c r="A17" s="122" t="s">
        <v>911</v>
      </c>
      <c r="B17" s="1">
        <v>9857</v>
      </c>
      <c r="C17" s="1" t="s">
        <v>912</v>
      </c>
      <c r="D17" s="1">
        <v>24</v>
      </c>
      <c r="E17" s="1">
        <v>75</v>
      </c>
      <c r="F17" s="1">
        <v>1800</v>
      </c>
      <c r="G17" s="1">
        <v>330</v>
      </c>
      <c r="H17" s="1" t="s">
        <v>893</v>
      </c>
      <c r="I17" s="1" t="s">
        <v>194</v>
      </c>
      <c r="J17" s="3">
        <v>180</v>
      </c>
      <c r="K17" s="3">
        <v>30</v>
      </c>
      <c r="L17" s="128">
        <f t="shared" si="3"/>
        <v>126.99999999999999</v>
      </c>
      <c r="M17" s="128">
        <f t="shared" si="4"/>
        <v>100.00000000000001</v>
      </c>
      <c r="N17" s="129">
        <v>30</v>
      </c>
      <c r="O17" s="129">
        <v>89</v>
      </c>
      <c r="P17" s="130">
        <v>90</v>
      </c>
      <c r="Q17" s="1">
        <v>1</v>
      </c>
      <c r="R17" s="1"/>
      <c r="S17" s="1"/>
      <c r="T17" s="132"/>
      <c r="U17" s="132"/>
      <c r="W17">
        <v>15</v>
      </c>
      <c r="X17" t="s">
        <v>881</v>
      </c>
    </row>
    <row r="18" spans="1:24" hidden="1">
      <c r="A18" s="122" t="s">
        <v>914</v>
      </c>
      <c r="B18" s="1">
        <v>9847</v>
      </c>
      <c r="C18" s="1" t="s">
        <v>915</v>
      </c>
      <c r="D18" s="1">
        <v>30</v>
      </c>
      <c r="E18" s="1">
        <v>45</v>
      </c>
      <c r="F18" s="1">
        <v>1350</v>
      </c>
      <c r="G18" s="1">
        <v>330</v>
      </c>
      <c r="H18" s="1" t="s">
        <v>893</v>
      </c>
      <c r="I18" s="1" t="s">
        <v>194</v>
      </c>
      <c r="J18" s="3">
        <v>180</v>
      </c>
      <c r="K18" s="3">
        <v>30</v>
      </c>
      <c r="L18" s="128">
        <f t="shared" si="3"/>
        <v>126.99999999999999</v>
      </c>
      <c r="M18" s="128">
        <f t="shared" si="4"/>
        <v>100.00000000000001</v>
      </c>
      <c r="N18" s="129">
        <v>30</v>
      </c>
      <c r="O18" s="129">
        <v>89</v>
      </c>
      <c r="P18" s="130">
        <v>90</v>
      </c>
      <c r="Q18" s="1">
        <v>1</v>
      </c>
      <c r="R18" s="1"/>
      <c r="S18" s="1"/>
      <c r="T18" s="131" t="s">
        <v>2795</v>
      </c>
      <c r="U18" s="132" t="s">
        <v>35</v>
      </c>
      <c r="W18">
        <v>16</v>
      </c>
      <c r="X18" t="s">
        <v>913</v>
      </c>
    </row>
    <row r="19" spans="1:24" hidden="1">
      <c r="A19" s="122" t="s">
        <v>916</v>
      </c>
      <c r="B19" s="1">
        <v>3888</v>
      </c>
      <c r="C19" s="1" t="s">
        <v>917</v>
      </c>
      <c r="D19" s="1">
        <v>24</v>
      </c>
      <c r="E19" s="1">
        <v>75</v>
      </c>
      <c r="F19" s="1">
        <v>1800</v>
      </c>
      <c r="G19" s="1">
        <v>330</v>
      </c>
      <c r="H19" s="1" t="s">
        <v>194</v>
      </c>
      <c r="I19" s="1" t="s">
        <v>918</v>
      </c>
      <c r="J19" s="3">
        <v>365</v>
      </c>
      <c r="K19" s="3">
        <v>30</v>
      </c>
      <c r="L19" s="128">
        <f t="shared" si="3"/>
        <v>256.5</v>
      </c>
      <c r="M19" s="128">
        <f t="shared" si="4"/>
        <v>201.75000000000003</v>
      </c>
      <c r="N19" s="129">
        <v>30</v>
      </c>
      <c r="O19" s="129">
        <v>89</v>
      </c>
      <c r="P19" s="130">
        <v>90</v>
      </c>
      <c r="Q19" s="1">
        <v>1</v>
      </c>
      <c r="R19" s="1"/>
      <c r="S19" s="1"/>
      <c r="T19" s="131"/>
      <c r="U19" s="132"/>
      <c r="W19">
        <v>17</v>
      </c>
      <c r="X19" t="s">
        <v>913</v>
      </c>
    </row>
    <row r="20" spans="1:24" hidden="1">
      <c r="A20" s="122" t="s">
        <v>919</v>
      </c>
      <c r="B20" s="1">
        <v>9141</v>
      </c>
      <c r="C20" s="1" t="s">
        <v>920</v>
      </c>
      <c r="D20" s="1">
        <v>24</v>
      </c>
      <c r="E20" s="1">
        <v>130</v>
      </c>
      <c r="F20" s="1">
        <v>3120</v>
      </c>
      <c r="G20" s="1">
        <v>269</v>
      </c>
      <c r="H20" s="1" t="s">
        <v>42</v>
      </c>
      <c r="I20" s="1" t="s">
        <v>42</v>
      </c>
      <c r="J20" s="3">
        <v>180</v>
      </c>
      <c r="K20" s="3">
        <v>30</v>
      </c>
      <c r="L20" s="128">
        <f t="shared" si="3"/>
        <v>126.99999999999999</v>
      </c>
      <c r="M20" s="128">
        <f t="shared" si="4"/>
        <v>100.00000000000001</v>
      </c>
      <c r="N20" s="129">
        <v>30</v>
      </c>
      <c r="O20" s="129">
        <v>89</v>
      </c>
      <c r="P20" s="130">
        <v>90</v>
      </c>
      <c r="Q20" s="1">
        <v>1</v>
      </c>
      <c r="R20" s="1"/>
      <c r="S20" s="1"/>
      <c r="T20" s="132"/>
      <c r="U20" s="132"/>
      <c r="W20">
        <v>18</v>
      </c>
      <c r="X20" t="s">
        <v>913</v>
      </c>
    </row>
    <row r="21" spans="1:24" hidden="1">
      <c r="A21" s="122" t="s">
        <v>921</v>
      </c>
      <c r="B21" s="1">
        <v>11162</v>
      </c>
      <c r="C21" s="1" t="s">
        <v>922</v>
      </c>
      <c r="D21" s="1">
        <v>6</v>
      </c>
      <c r="E21" s="1">
        <v>520</v>
      </c>
      <c r="F21" s="1">
        <v>3120</v>
      </c>
      <c r="G21" s="1">
        <v>269</v>
      </c>
      <c r="H21" s="1" t="s">
        <v>42</v>
      </c>
      <c r="I21" s="1" t="s">
        <v>42</v>
      </c>
      <c r="J21" s="3">
        <v>180</v>
      </c>
      <c r="K21" s="3">
        <v>30</v>
      </c>
      <c r="L21" s="128">
        <f t="shared" si="3"/>
        <v>126.99999999999999</v>
      </c>
      <c r="M21" s="128">
        <f t="shared" si="4"/>
        <v>100.00000000000001</v>
      </c>
      <c r="N21" s="129">
        <v>30</v>
      </c>
      <c r="O21" s="129">
        <v>89</v>
      </c>
      <c r="P21" s="130">
        <v>90</v>
      </c>
      <c r="Q21" s="1">
        <v>1</v>
      </c>
      <c r="R21" s="1"/>
      <c r="S21" s="1"/>
      <c r="T21" s="1"/>
      <c r="U21" s="1"/>
      <c r="W21">
        <v>19</v>
      </c>
      <c r="X21" t="s">
        <v>913</v>
      </c>
    </row>
    <row r="22" spans="1:24" hidden="1">
      <c r="A22" s="122" t="s">
        <v>923</v>
      </c>
      <c r="B22" s="1">
        <v>11162</v>
      </c>
      <c r="C22" s="1" t="s">
        <v>922</v>
      </c>
      <c r="D22" s="1">
        <v>6</v>
      </c>
      <c r="E22" s="1">
        <v>520</v>
      </c>
      <c r="F22" s="1">
        <v>3120</v>
      </c>
      <c r="G22" s="1">
        <v>269</v>
      </c>
      <c r="H22" s="1" t="s">
        <v>42</v>
      </c>
      <c r="I22" s="1" t="s">
        <v>42</v>
      </c>
      <c r="J22" s="3">
        <v>180</v>
      </c>
      <c r="K22" s="3">
        <v>30</v>
      </c>
      <c r="L22" s="128">
        <f t="shared" si="3"/>
        <v>126.99999999999999</v>
      </c>
      <c r="M22" s="128">
        <f t="shared" si="4"/>
        <v>100.00000000000001</v>
      </c>
      <c r="N22" s="129">
        <v>30</v>
      </c>
      <c r="O22" s="129">
        <v>89</v>
      </c>
      <c r="P22" s="130">
        <v>90</v>
      </c>
      <c r="Q22" s="1">
        <v>1</v>
      </c>
      <c r="R22" s="1"/>
      <c r="S22" s="1"/>
      <c r="T22" s="1"/>
      <c r="U22" s="1"/>
      <c r="W22">
        <v>20</v>
      </c>
      <c r="X22" t="s">
        <v>913</v>
      </c>
    </row>
    <row r="23" spans="1:24" hidden="1">
      <c r="A23" s="122" t="s">
        <v>924</v>
      </c>
      <c r="B23" s="1">
        <v>9143</v>
      </c>
      <c r="C23" s="1" t="s">
        <v>925</v>
      </c>
      <c r="D23" s="1">
        <v>30</v>
      </c>
      <c r="E23" s="1">
        <v>45</v>
      </c>
      <c r="F23" s="1">
        <v>1350</v>
      </c>
      <c r="G23" s="1">
        <v>330</v>
      </c>
      <c r="H23" s="1" t="s">
        <v>46</v>
      </c>
      <c r="I23" s="1" t="s">
        <v>46</v>
      </c>
      <c r="J23" s="3">
        <v>180</v>
      </c>
      <c r="K23" s="3">
        <v>30</v>
      </c>
      <c r="L23" s="128">
        <f t="shared" si="3"/>
        <v>126.99999999999999</v>
      </c>
      <c r="M23" s="128">
        <f t="shared" si="4"/>
        <v>100.00000000000001</v>
      </c>
      <c r="N23" s="129">
        <v>30</v>
      </c>
      <c r="O23" s="129">
        <v>89</v>
      </c>
      <c r="P23" s="130">
        <v>90</v>
      </c>
      <c r="Q23" s="1">
        <v>1</v>
      </c>
      <c r="R23" s="1"/>
      <c r="S23" s="1"/>
      <c r="T23" s="1"/>
      <c r="U23" s="1"/>
      <c r="W23">
        <v>21</v>
      </c>
      <c r="X23" t="s">
        <v>913</v>
      </c>
    </row>
    <row r="24" spans="1:24" hidden="1">
      <c r="A24" s="122" t="s">
        <v>926</v>
      </c>
      <c r="B24" s="1">
        <v>9143</v>
      </c>
      <c r="C24" s="1" t="s">
        <v>925</v>
      </c>
      <c r="D24" s="1">
        <v>30</v>
      </c>
      <c r="E24" s="1">
        <v>54</v>
      </c>
      <c r="F24" s="1">
        <v>1620</v>
      </c>
      <c r="G24" s="1">
        <v>330</v>
      </c>
      <c r="H24" s="1" t="s">
        <v>46</v>
      </c>
      <c r="I24" s="1" t="s">
        <v>927</v>
      </c>
      <c r="J24" s="3">
        <v>180</v>
      </c>
      <c r="K24" s="3">
        <v>30</v>
      </c>
      <c r="L24" s="128">
        <f t="shared" si="3"/>
        <v>126.99999999999999</v>
      </c>
      <c r="M24" s="128">
        <f t="shared" si="4"/>
        <v>100.00000000000001</v>
      </c>
      <c r="N24" s="129">
        <v>30</v>
      </c>
      <c r="O24" s="129">
        <v>89</v>
      </c>
      <c r="P24" s="130">
        <v>90</v>
      </c>
      <c r="Q24" s="1">
        <v>1</v>
      </c>
      <c r="R24" s="1"/>
      <c r="S24" s="1"/>
      <c r="T24" s="1"/>
      <c r="U24" s="1"/>
      <c r="W24">
        <v>22</v>
      </c>
      <c r="X24" t="s">
        <v>913</v>
      </c>
    </row>
    <row r="25" spans="1:24" hidden="1">
      <c r="A25" s="122" t="s">
        <v>928</v>
      </c>
      <c r="B25" s="1">
        <v>11182</v>
      </c>
      <c r="C25" s="1" t="s">
        <v>929</v>
      </c>
      <c r="D25" s="1">
        <v>6</v>
      </c>
      <c r="E25" s="1">
        <v>260</v>
      </c>
      <c r="F25" s="1">
        <v>1560</v>
      </c>
      <c r="G25" s="1">
        <v>330</v>
      </c>
      <c r="H25" s="1" t="s">
        <v>893</v>
      </c>
      <c r="I25" s="1" t="s">
        <v>194</v>
      </c>
      <c r="J25" s="3">
        <v>180</v>
      </c>
      <c r="K25" s="3">
        <v>30</v>
      </c>
      <c r="L25" s="128">
        <f t="shared" si="3"/>
        <v>126.99999999999999</v>
      </c>
      <c r="M25" s="128">
        <f t="shared" si="4"/>
        <v>100.00000000000001</v>
      </c>
      <c r="N25" s="129">
        <v>30</v>
      </c>
      <c r="O25" s="129">
        <v>89</v>
      </c>
      <c r="P25" s="130">
        <v>90</v>
      </c>
      <c r="Q25" s="1">
        <v>1</v>
      </c>
      <c r="R25" s="1"/>
      <c r="S25" s="1"/>
      <c r="T25" s="1"/>
      <c r="U25" s="1"/>
      <c r="W25">
        <v>23</v>
      </c>
      <c r="X25" t="s">
        <v>913</v>
      </c>
    </row>
    <row r="26" spans="1:24" hidden="1">
      <c r="A26" s="122" t="s">
        <v>930</v>
      </c>
      <c r="B26" s="1">
        <v>21871</v>
      </c>
      <c r="C26" s="1" t="s">
        <v>931</v>
      </c>
      <c r="D26" s="1">
        <v>30</v>
      </c>
      <c r="E26" s="1">
        <v>45</v>
      </c>
      <c r="F26" s="1">
        <v>1350</v>
      </c>
      <c r="G26" s="1">
        <v>330</v>
      </c>
      <c r="H26" s="1" t="s">
        <v>46</v>
      </c>
      <c r="I26" s="1" t="s">
        <v>46</v>
      </c>
      <c r="J26" s="3">
        <v>180</v>
      </c>
      <c r="K26" s="3">
        <v>30</v>
      </c>
      <c r="L26" s="128">
        <f t="shared" si="3"/>
        <v>126.99999999999999</v>
      </c>
      <c r="M26" s="128">
        <f t="shared" si="4"/>
        <v>100.00000000000001</v>
      </c>
      <c r="N26" s="129">
        <v>30</v>
      </c>
      <c r="O26" s="129">
        <v>89</v>
      </c>
      <c r="P26" s="130">
        <v>90</v>
      </c>
      <c r="Q26" s="1">
        <v>1</v>
      </c>
      <c r="R26" s="1"/>
      <c r="S26" s="1"/>
      <c r="T26" s="1"/>
      <c r="U26" s="1"/>
      <c r="W26">
        <v>24</v>
      </c>
      <c r="X26" t="s">
        <v>913</v>
      </c>
    </row>
    <row r="27" spans="1:24" hidden="1">
      <c r="A27" s="122" t="s">
        <v>932</v>
      </c>
      <c r="B27" s="1">
        <v>22142</v>
      </c>
      <c r="C27" s="1" t="s">
        <v>933</v>
      </c>
      <c r="D27" s="1">
        <v>6</v>
      </c>
      <c r="E27" s="1">
        <v>240</v>
      </c>
      <c r="F27" s="1">
        <v>1440</v>
      </c>
      <c r="G27" s="1">
        <v>330</v>
      </c>
      <c r="H27" s="1" t="s">
        <v>893</v>
      </c>
      <c r="I27" s="1" t="s">
        <v>194</v>
      </c>
      <c r="J27" s="3">
        <v>180</v>
      </c>
      <c r="K27" s="3">
        <v>30</v>
      </c>
      <c r="L27" s="128">
        <f t="shared" si="3"/>
        <v>126.99999999999999</v>
      </c>
      <c r="M27" s="128">
        <f t="shared" si="4"/>
        <v>100.00000000000001</v>
      </c>
      <c r="N27" s="129">
        <v>30</v>
      </c>
      <c r="O27" s="129">
        <v>89</v>
      </c>
      <c r="P27" s="130">
        <v>90</v>
      </c>
      <c r="Q27" s="1">
        <v>1</v>
      </c>
      <c r="R27" s="1"/>
      <c r="S27" s="1"/>
      <c r="T27" s="1"/>
      <c r="U27" s="1"/>
      <c r="W27">
        <v>25</v>
      </c>
      <c r="X27" t="s">
        <v>913</v>
      </c>
    </row>
    <row r="28" spans="1:24" hidden="1">
      <c r="A28" s="122" t="s">
        <v>934</v>
      </c>
      <c r="B28" s="1">
        <v>7089</v>
      </c>
      <c r="C28" s="1" t="s">
        <v>935</v>
      </c>
      <c r="D28" s="1">
        <v>24</v>
      </c>
      <c r="E28" s="1">
        <v>75</v>
      </c>
      <c r="F28" s="1">
        <v>1800</v>
      </c>
      <c r="G28" s="1">
        <v>330</v>
      </c>
      <c r="H28" s="1" t="s">
        <v>194</v>
      </c>
      <c r="I28" s="1" t="s">
        <v>918</v>
      </c>
      <c r="J28" s="3">
        <v>365</v>
      </c>
      <c r="K28" s="3">
        <v>30</v>
      </c>
      <c r="L28" s="128">
        <f t="shared" si="3"/>
        <v>256.5</v>
      </c>
      <c r="M28" s="128">
        <f t="shared" si="4"/>
        <v>201.75000000000003</v>
      </c>
      <c r="N28" s="129">
        <v>30</v>
      </c>
      <c r="O28" s="129">
        <v>89</v>
      </c>
      <c r="P28" s="130">
        <v>90</v>
      </c>
      <c r="Q28" s="1">
        <v>1</v>
      </c>
      <c r="R28" s="1"/>
      <c r="S28" s="1"/>
      <c r="T28" s="1"/>
      <c r="U28" s="1"/>
      <c r="W28">
        <v>26</v>
      </c>
      <c r="X28" t="s">
        <v>913</v>
      </c>
    </row>
    <row r="29" spans="1:24" hidden="1">
      <c r="A29" s="122" t="s">
        <v>936</v>
      </c>
      <c r="B29" s="1">
        <v>22102</v>
      </c>
      <c r="C29" s="288" t="s">
        <v>2787</v>
      </c>
      <c r="D29" s="1">
        <v>6</v>
      </c>
      <c r="E29" s="1">
        <v>600</v>
      </c>
      <c r="F29" s="1">
        <v>3600</v>
      </c>
      <c r="G29" s="1">
        <v>269</v>
      </c>
      <c r="H29" s="1" t="s">
        <v>42</v>
      </c>
      <c r="I29" s="1" t="s">
        <v>42</v>
      </c>
      <c r="J29" s="3">
        <v>180</v>
      </c>
      <c r="K29" s="3">
        <v>30</v>
      </c>
      <c r="L29" s="128">
        <f t="shared" si="3"/>
        <v>126.99999999999999</v>
      </c>
      <c r="M29" s="128">
        <f t="shared" si="4"/>
        <v>100.00000000000001</v>
      </c>
      <c r="N29" s="129">
        <v>30</v>
      </c>
      <c r="O29" s="129">
        <v>89</v>
      </c>
      <c r="P29" s="130">
        <v>90</v>
      </c>
      <c r="Q29" s="1">
        <v>1</v>
      </c>
      <c r="R29" s="1"/>
      <c r="S29" s="1"/>
      <c r="T29" s="1"/>
      <c r="U29" s="1"/>
      <c r="W29">
        <v>27</v>
      </c>
      <c r="X29" t="s">
        <v>913</v>
      </c>
    </row>
    <row r="30" spans="1:24" hidden="1">
      <c r="A30" s="122" t="s">
        <v>650</v>
      </c>
      <c r="B30" s="1">
        <v>7584</v>
      </c>
      <c r="C30" s="1" t="s">
        <v>651</v>
      </c>
      <c r="D30" s="1">
        <v>6</v>
      </c>
      <c r="E30" s="1">
        <v>600</v>
      </c>
      <c r="F30" s="1">
        <v>3600</v>
      </c>
      <c r="G30" s="1">
        <v>269</v>
      </c>
      <c r="H30" s="1" t="s">
        <v>42</v>
      </c>
      <c r="I30" s="1" t="s">
        <v>42</v>
      </c>
      <c r="J30" s="3">
        <v>180</v>
      </c>
      <c r="K30" s="3">
        <v>30</v>
      </c>
      <c r="L30" s="128">
        <f t="shared" si="3"/>
        <v>126.99999999999999</v>
      </c>
      <c r="M30" s="128">
        <f t="shared" si="4"/>
        <v>100.00000000000001</v>
      </c>
      <c r="N30" s="129">
        <v>30</v>
      </c>
      <c r="O30" s="129">
        <v>89</v>
      </c>
      <c r="P30" s="130">
        <v>90</v>
      </c>
      <c r="Q30" s="1">
        <v>1</v>
      </c>
      <c r="R30" s="1"/>
      <c r="S30" s="1"/>
      <c r="T30" s="1"/>
      <c r="U30" s="1"/>
      <c r="W30">
        <v>28</v>
      </c>
      <c r="X30" t="s">
        <v>913</v>
      </c>
    </row>
    <row r="31" spans="1:24" hidden="1">
      <c r="A31" s="122" t="s">
        <v>938</v>
      </c>
      <c r="B31" s="1">
        <v>7584</v>
      </c>
      <c r="C31" s="1" t="s">
        <v>651</v>
      </c>
      <c r="D31" s="1">
        <v>6</v>
      </c>
      <c r="E31" s="1">
        <v>520</v>
      </c>
      <c r="F31" s="1">
        <v>3120</v>
      </c>
      <c r="G31" s="1">
        <v>269</v>
      </c>
      <c r="H31" s="1" t="s">
        <v>42</v>
      </c>
      <c r="I31" s="1" t="s">
        <v>42</v>
      </c>
      <c r="J31" s="3">
        <v>180</v>
      </c>
      <c r="K31" s="3">
        <v>30</v>
      </c>
      <c r="L31" s="128">
        <f t="shared" si="3"/>
        <v>126.99999999999999</v>
      </c>
      <c r="M31" s="128">
        <f t="shared" si="4"/>
        <v>100.00000000000001</v>
      </c>
      <c r="N31" s="129">
        <v>30</v>
      </c>
      <c r="O31" s="129">
        <v>89</v>
      </c>
      <c r="P31" s="130">
        <v>90</v>
      </c>
      <c r="Q31" s="1">
        <v>1</v>
      </c>
      <c r="R31" s="1"/>
      <c r="S31" s="1"/>
      <c r="T31" s="1"/>
      <c r="U31" s="1"/>
      <c r="W31">
        <v>28</v>
      </c>
      <c r="X31" t="s">
        <v>913</v>
      </c>
    </row>
    <row r="32" spans="1:24" hidden="1">
      <c r="A32" s="122" t="s">
        <v>939</v>
      </c>
      <c r="B32" s="1">
        <v>4477</v>
      </c>
      <c r="C32" s="1" t="s">
        <v>940</v>
      </c>
      <c r="D32" s="1">
        <v>24</v>
      </c>
      <c r="E32" s="1">
        <v>130</v>
      </c>
      <c r="F32" s="1">
        <v>3120</v>
      </c>
      <c r="G32" s="1">
        <v>269</v>
      </c>
      <c r="H32" s="1" t="s">
        <v>42</v>
      </c>
      <c r="I32" s="1" t="s">
        <v>42</v>
      </c>
      <c r="J32" s="3">
        <v>180</v>
      </c>
      <c r="K32" s="3">
        <v>30</v>
      </c>
      <c r="L32" s="128">
        <f t="shared" si="3"/>
        <v>126.99999999999999</v>
      </c>
      <c r="M32" s="128">
        <f t="shared" si="4"/>
        <v>100.00000000000001</v>
      </c>
      <c r="N32" s="129">
        <v>30</v>
      </c>
      <c r="O32" s="129">
        <v>89</v>
      </c>
      <c r="P32" s="130">
        <v>90</v>
      </c>
      <c r="Q32" s="1">
        <v>1</v>
      </c>
      <c r="R32" s="1"/>
      <c r="S32" s="1"/>
      <c r="T32" s="1"/>
      <c r="U32" s="1"/>
      <c r="W32">
        <v>29</v>
      </c>
      <c r="X32" t="s">
        <v>913</v>
      </c>
    </row>
    <row r="33" spans="1:24" hidden="1">
      <c r="A33" s="122" t="s">
        <v>941</v>
      </c>
      <c r="B33" s="1">
        <v>3867</v>
      </c>
      <c r="C33" s="1" t="s">
        <v>942</v>
      </c>
      <c r="D33" s="1">
        <v>24</v>
      </c>
      <c r="E33" s="1">
        <v>120</v>
      </c>
      <c r="F33" s="1">
        <v>2880</v>
      </c>
      <c r="G33" s="1">
        <v>330</v>
      </c>
      <c r="H33" s="1" t="s">
        <v>42</v>
      </c>
      <c r="I33" s="1" t="s">
        <v>42</v>
      </c>
      <c r="J33" s="3">
        <v>120</v>
      </c>
      <c r="K33" s="3">
        <v>30</v>
      </c>
      <c r="L33" s="128">
        <f t="shared" si="3"/>
        <v>85</v>
      </c>
      <c r="M33" s="128">
        <f t="shared" si="4"/>
        <v>67</v>
      </c>
      <c r="N33" s="129">
        <v>30</v>
      </c>
      <c r="O33" s="129">
        <v>89</v>
      </c>
      <c r="P33" s="130">
        <v>90</v>
      </c>
      <c r="Q33" s="1">
        <v>1</v>
      </c>
      <c r="R33" s="1"/>
      <c r="S33" s="1"/>
      <c r="T33" s="1"/>
      <c r="U33" s="1"/>
      <c r="W33">
        <v>30</v>
      </c>
      <c r="X33" t="s">
        <v>913</v>
      </c>
    </row>
    <row r="34" spans="1:24" hidden="1">
      <c r="A34" s="122" t="s">
        <v>944</v>
      </c>
      <c r="B34" s="1">
        <v>5507</v>
      </c>
      <c r="C34" s="1" t="s">
        <v>945</v>
      </c>
      <c r="D34" s="1">
        <v>24</v>
      </c>
      <c r="E34" s="1">
        <v>120</v>
      </c>
      <c r="F34" s="1">
        <v>2880</v>
      </c>
      <c r="G34" s="1">
        <v>330</v>
      </c>
      <c r="H34" s="1" t="s">
        <v>42</v>
      </c>
      <c r="I34" s="1" t="s">
        <v>42</v>
      </c>
      <c r="J34" s="3">
        <v>120</v>
      </c>
      <c r="K34" s="3">
        <v>30</v>
      </c>
      <c r="L34" s="128">
        <f t="shared" si="3"/>
        <v>85</v>
      </c>
      <c r="M34" s="128">
        <f t="shared" si="4"/>
        <v>67</v>
      </c>
      <c r="N34" s="129">
        <v>30</v>
      </c>
      <c r="O34" s="129">
        <v>89</v>
      </c>
      <c r="P34" s="130">
        <v>90</v>
      </c>
      <c r="Q34" s="1">
        <v>1</v>
      </c>
      <c r="R34" s="1"/>
      <c r="S34" s="1"/>
      <c r="T34" s="1"/>
      <c r="U34" s="1"/>
      <c r="W34">
        <v>31</v>
      </c>
      <c r="X34" t="s">
        <v>943</v>
      </c>
    </row>
    <row r="35" spans="1:24" hidden="1">
      <c r="A35" s="122" t="s">
        <v>946</v>
      </c>
      <c r="B35" s="1">
        <v>3878</v>
      </c>
      <c r="C35" s="1" t="s">
        <v>947</v>
      </c>
      <c r="D35" s="1">
        <v>6</v>
      </c>
      <c r="E35" s="1">
        <v>480</v>
      </c>
      <c r="F35" s="1">
        <v>2880</v>
      </c>
      <c r="G35" s="1">
        <v>330</v>
      </c>
      <c r="H35" s="1" t="s">
        <v>42</v>
      </c>
      <c r="I35" s="1" t="s">
        <v>42</v>
      </c>
      <c r="J35" s="3">
        <v>120</v>
      </c>
      <c r="K35" s="3">
        <v>30</v>
      </c>
      <c r="L35" s="128">
        <f t="shared" si="3"/>
        <v>85</v>
      </c>
      <c r="M35" s="128">
        <f t="shared" si="4"/>
        <v>67</v>
      </c>
      <c r="N35" s="129">
        <v>30</v>
      </c>
      <c r="O35" s="129">
        <v>89</v>
      </c>
      <c r="P35" s="130">
        <v>90</v>
      </c>
      <c r="Q35" s="1">
        <v>1</v>
      </c>
      <c r="R35" s="1"/>
      <c r="S35" s="1"/>
      <c r="T35" s="1"/>
      <c r="U35" s="1"/>
      <c r="W35">
        <v>32</v>
      </c>
      <c r="X35" t="s">
        <v>943</v>
      </c>
    </row>
    <row r="36" spans="1:24" hidden="1">
      <c r="A36" s="122" t="s">
        <v>948</v>
      </c>
      <c r="B36" s="1">
        <v>3803</v>
      </c>
      <c r="C36" s="1" t="s">
        <v>949</v>
      </c>
      <c r="D36" s="1">
        <v>6</v>
      </c>
      <c r="E36" s="1">
        <v>480</v>
      </c>
      <c r="F36" s="1">
        <v>2880</v>
      </c>
      <c r="G36" s="1">
        <v>330</v>
      </c>
      <c r="H36" s="1" t="s">
        <v>42</v>
      </c>
      <c r="I36" s="1" t="s">
        <v>42</v>
      </c>
      <c r="J36" s="3">
        <v>120</v>
      </c>
      <c r="K36" s="3">
        <v>30</v>
      </c>
      <c r="L36" s="128">
        <f t="shared" si="3"/>
        <v>85</v>
      </c>
      <c r="M36" s="128">
        <f t="shared" si="4"/>
        <v>67</v>
      </c>
      <c r="N36" s="129">
        <v>30</v>
      </c>
      <c r="O36" s="129">
        <v>89</v>
      </c>
      <c r="P36" s="130">
        <v>90</v>
      </c>
      <c r="Q36" s="1">
        <v>1</v>
      </c>
      <c r="R36" s="1"/>
      <c r="S36" s="1"/>
      <c r="T36" s="1"/>
      <c r="U36" s="1"/>
      <c r="W36">
        <v>33</v>
      </c>
      <c r="X36" t="s">
        <v>943</v>
      </c>
    </row>
    <row r="37" spans="1:24" hidden="1">
      <c r="A37" s="122" t="s">
        <v>950</v>
      </c>
      <c r="B37" s="1">
        <v>7952</v>
      </c>
      <c r="C37" s="1" t="s">
        <v>951</v>
      </c>
      <c r="D37" s="1">
        <v>8</v>
      </c>
      <c r="E37" s="1">
        <v>0</v>
      </c>
      <c r="F37" s="1">
        <v>0</v>
      </c>
      <c r="G37" s="1">
        <v>330</v>
      </c>
      <c r="H37" s="1" t="s">
        <v>42</v>
      </c>
      <c r="I37" s="1" t="s">
        <v>42</v>
      </c>
      <c r="J37" s="3">
        <v>120</v>
      </c>
      <c r="K37" s="3">
        <v>30</v>
      </c>
      <c r="L37" s="128">
        <f t="shared" si="3"/>
        <v>85</v>
      </c>
      <c r="M37" s="128">
        <f t="shared" si="4"/>
        <v>67</v>
      </c>
      <c r="N37" s="129">
        <v>30</v>
      </c>
      <c r="O37" s="129">
        <v>89</v>
      </c>
      <c r="P37" s="130">
        <v>90</v>
      </c>
      <c r="Q37" s="1">
        <v>1</v>
      </c>
      <c r="R37" s="1"/>
      <c r="S37" s="1"/>
      <c r="T37" s="1"/>
      <c r="U37" s="1"/>
      <c r="W37">
        <v>34</v>
      </c>
      <c r="X37" t="s">
        <v>943</v>
      </c>
    </row>
    <row r="38" spans="1:24" hidden="1">
      <c r="A38" s="122" t="s">
        <v>952</v>
      </c>
      <c r="B38" s="1">
        <v>7951</v>
      </c>
      <c r="C38" s="1" t="s">
        <v>953</v>
      </c>
      <c r="D38" s="1">
        <v>8</v>
      </c>
      <c r="E38" s="1">
        <v>0</v>
      </c>
      <c r="F38" s="1">
        <v>0</v>
      </c>
      <c r="G38" s="1">
        <v>330</v>
      </c>
      <c r="H38" s="1" t="s">
        <v>42</v>
      </c>
      <c r="I38" s="1" t="s">
        <v>42</v>
      </c>
      <c r="J38" s="3">
        <v>180</v>
      </c>
      <c r="K38" s="3">
        <v>30</v>
      </c>
      <c r="L38" s="128">
        <f t="shared" si="3"/>
        <v>126.99999999999999</v>
      </c>
      <c r="M38" s="128">
        <f t="shared" si="4"/>
        <v>100.00000000000001</v>
      </c>
      <c r="N38" s="129">
        <v>30</v>
      </c>
      <c r="O38" s="129">
        <v>89</v>
      </c>
      <c r="P38" s="130">
        <v>90</v>
      </c>
      <c r="Q38" s="1">
        <v>1</v>
      </c>
      <c r="R38" s="1"/>
      <c r="S38" s="1"/>
      <c r="T38" s="1"/>
      <c r="U38" s="1"/>
      <c r="W38">
        <v>35</v>
      </c>
      <c r="X38" t="s">
        <v>943</v>
      </c>
    </row>
    <row r="39" spans="1:24" hidden="1">
      <c r="A39" s="122" t="s">
        <v>954</v>
      </c>
      <c r="B39" s="1">
        <v>5905</v>
      </c>
      <c r="C39" s="1" t="s">
        <v>955</v>
      </c>
      <c r="D39" s="1">
        <v>18</v>
      </c>
      <c r="E39" s="1">
        <v>105</v>
      </c>
      <c r="F39" s="1">
        <v>1890</v>
      </c>
      <c r="G39" s="1">
        <v>473</v>
      </c>
      <c r="H39" s="1" t="s">
        <v>42</v>
      </c>
      <c r="I39" s="1" t="s">
        <v>42</v>
      </c>
      <c r="J39" s="3">
        <v>180</v>
      </c>
      <c r="K39" s="3">
        <v>30</v>
      </c>
      <c r="L39" s="128">
        <f t="shared" si="3"/>
        <v>126.99999999999999</v>
      </c>
      <c r="M39" s="128">
        <f t="shared" si="4"/>
        <v>100.00000000000001</v>
      </c>
      <c r="N39" s="129">
        <v>30</v>
      </c>
      <c r="O39" s="129">
        <v>89</v>
      </c>
      <c r="P39" s="130">
        <v>90</v>
      </c>
      <c r="Q39" s="1">
        <v>1</v>
      </c>
      <c r="R39" s="1"/>
      <c r="S39" s="1"/>
      <c r="T39" s="1"/>
      <c r="U39" s="1"/>
      <c r="W39">
        <v>36</v>
      </c>
      <c r="X39" t="s">
        <v>943</v>
      </c>
    </row>
    <row r="40" spans="1:24" hidden="1">
      <c r="A40" s="122" t="s">
        <v>956</v>
      </c>
      <c r="B40" s="1">
        <v>5632</v>
      </c>
      <c r="C40" s="1" t="s">
        <v>957</v>
      </c>
      <c r="D40" s="1">
        <v>6</v>
      </c>
      <c r="E40" s="1">
        <v>336</v>
      </c>
      <c r="F40" s="1">
        <v>2016</v>
      </c>
      <c r="G40" s="1">
        <v>473</v>
      </c>
      <c r="H40" s="1" t="s">
        <v>42</v>
      </c>
      <c r="I40" s="1" t="s">
        <v>42</v>
      </c>
      <c r="J40" s="3">
        <v>180</v>
      </c>
      <c r="K40" s="3">
        <v>30</v>
      </c>
      <c r="L40" s="128">
        <f t="shared" si="3"/>
        <v>126.99999999999999</v>
      </c>
      <c r="M40" s="128">
        <f t="shared" si="4"/>
        <v>100.00000000000001</v>
      </c>
      <c r="N40" s="129">
        <v>30</v>
      </c>
      <c r="O40" s="129">
        <v>89</v>
      </c>
      <c r="P40" s="130">
        <v>90</v>
      </c>
      <c r="Q40" s="1">
        <v>1</v>
      </c>
      <c r="R40" s="1"/>
      <c r="S40" s="1"/>
      <c r="T40" s="1"/>
      <c r="U40" s="1"/>
      <c r="W40">
        <v>37</v>
      </c>
      <c r="X40" t="s">
        <v>943</v>
      </c>
    </row>
    <row r="41" spans="1:24" hidden="1">
      <c r="A41" s="122" t="s">
        <v>958</v>
      </c>
      <c r="B41" s="1">
        <v>2169</v>
      </c>
      <c r="C41" s="1" t="s">
        <v>959</v>
      </c>
      <c r="D41" s="1">
        <v>12</v>
      </c>
      <c r="E41" s="1">
        <v>240</v>
      </c>
      <c r="F41" s="1">
        <v>2880</v>
      </c>
      <c r="G41" s="1">
        <v>330</v>
      </c>
      <c r="H41" s="1" t="s">
        <v>42</v>
      </c>
      <c r="I41" s="1" t="s">
        <v>42</v>
      </c>
      <c r="J41" s="3">
        <v>270</v>
      </c>
      <c r="K41" s="3">
        <v>30</v>
      </c>
      <c r="L41" s="128">
        <f t="shared" si="3"/>
        <v>190</v>
      </c>
      <c r="M41" s="128">
        <f t="shared" si="4"/>
        <v>149.5</v>
      </c>
      <c r="N41" s="129">
        <v>30</v>
      </c>
      <c r="O41" s="129">
        <v>89</v>
      </c>
      <c r="P41" s="130">
        <v>90</v>
      </c>
      <c r="Q41" s="1">
        <v>1</v>
      </c>
      <c r="R41" s="1"/>
      <c r="S41" s="1"/>
      <c r="T41" s="1"/>
      <c r="U41" s="1"/>
      <c r="W41">
        <v>38</v>
      </c>
      <c r="X41" t="s">
        <v>943</v>
      </c>
    </row>
    <row r="42" spans="1:24" hidden="1">
      <c r="A42" s="122" t="s">
        <v>960</v>
      </c>
      <c r="B42" s="1">
        <v>2170</v>
      </c>
      <c r="C42" s="1" t="s">
        <v>961</v>
      </c>
      <c r="D42" s="1">
        <v>24</v>
      </c>
      <c r="E42" s="1">
        <v>120</v>
      </c>
      <c r="F42" s="1">
        <v>2880</v>
      </c>
      <c r="G42" s="1">
        <v>330</v>
      </c>
      <c r="H42" s="1" t="s">
        <v>42</v>
      </c>
      <c r="I42" s="1" t="s">
        <v>42</v>
      </c>
      <c r="J42" s="3">
        <v>180</v>
      </c>
      <c r="K42" s="3">
        <v>30</v>
      </c>
      <c r="L42" s="128">
        <f t="shared" si="3"/>
        <v>126.99999999999999</v>
      </c>
      <c r="M42" s="128">
        <f t="shared" si="4"/>
        <v>100.00000000000001</v>
      </c>
      <c r="N42" s="129">
        <v>30</v>
      </c>
      <c r="O42" s="129">
        <v>89</v>
      </c>
      <c r="P42" s="130">
        <v>90</v>
      </c>
      <c r="Q42" s="1">
        <v>1</v>
      </c>
      <c r="R42" s="1"/>
      <c r="S42" s="1"/>
      <c r="T42" s="1"/>
      <c r="U42" s="1"/>
      <c r="W42">
        <v>39</v>
      </c>
      <c r="X42" t="s">
        <v>943</v>
      </c>
    </row>
    <row r="43" spans="1:24" hidden="1">
      <c r="A43" s="122" t="s">
        <v>382</v>
      </c>
      <c r="B43" s="1">
        <v>22315</v>
      </c>
      <c r="C43" s="1" t="s">
        <v>383</v>
      </c>
      <c r="D43" s="1">
        <v>6</v>
      </c>
      <c r="E43" s="1">
        <v>480</v>
      </c>
      <c r="F43" s="1">
        <v>2880</v>
      </c>
      <c r="G43" s="1">
        <v>330</v>
      </c>
      <c r="H43" s="1" t="s">
        <v>42</v>
      </c>
      <c r="I43" s="1" t="s">
        <v>42</v>
      </c>
      <c r="J43" s="3">
        <v>180</v>
      </c>
      <c r="K43" s="3">
        <v>30</v>
      </c>
      <c r="L43" s="128">
        <f t="shared" si="3"/>
        <v>126.99999999999999</v>
      </c>
      <c r="M43" s="128">
        <f t="shared" si="4"/>
        <v>100.00000000000001</v>
      </c>
      <c r="N43" s="129">
        <v>30</v>
      </c>
      <c r="O43" s="129">
        <v>89</v>
      </c>
      <c r="P43" s="130">
        <v>90</v>
      </c>
      <c r="Q43" s="1">
        <v>1</v>
      </c>
      <c r="R43" s="1"/>
      <c r="S43" s="1"/>
      <c r="T43" s="1"/>
      <c r="U43" s="1"/>
      <c r="W43">
        <v>40</v>
      </c>
      <c r="X43" t="s">
        <v>943</v>
      </c>
    </row>
    <row r="44" spans="1:24" hidden="1">
      <c r="A44" s="122" t="s">
        <v>964</v>
      </c>
      <c r="B44" s="1">
        <v>21184</v>
      </c>
      <c r="C44" s="1" t="s">
        <v>965</v>
      </c>
      <c r="D44" s="1">
        <v>30</v>
      </c>
      <c r="E44" s="1">
        <v>45</v>
      </c>
      <c r="F44" s="1">
        <v>1350</v>
      </c>
      <c r="G44" s="1">
        <v>330</v>
      </c>
      <c r="H44" s="1" t="s">
        <v>46</v>
      </c>
      <c r="I44" s="1" t="s">
        <v>46</v>
      </c>
      <c r="J44" s="3">
        <v>180</v>
      </c>
      <c r="K44" s="3">
        <v>30</v>
      </c>
      <c r="L44" s="128">
        <f t="shared" si="3"/>
        <v>126.99999999999999</v>
      </c>
      <c r="M44" s="128">
        <f t="shared" si="4"/>
        <v>100.00000000000001</v>
      </c>
      <c r="N44" s="129">
        <v>30</v>
      </c>
      <c r="O44" s="129">
        <v>89</v>
      </c>
      <c r="P44" s="130">
        <v>90</v>
      </c>
      <c r="Q44" s="1">
        <v>1</v>
      </c>
      <c r="R44" s="1"/>
      <c r="S44" s="1"/>
      <c r="T44" s="1"/>
      <c r="U44" s="1"/>
      <c r="W44">
        <v>41</v>
      </c>
      <c r="X44" t="s">
        <v>943</v>
      </c>
    </row>
    <row r="45" spans="1:24" hidden="1">
      <c r="A45" s="122" t="s">
        <v>966</v>
      </c>
      <c r="B45" s="1">
        <v>3647</v>
      </c>
      <c r="C45" s="265" t="s">
        <v>967</v>
      </c>
      <c r="D45" s="1">
        <v>30</v>
      </c>
      <c r="E45" s="1">
        <v>45</v>
      </c>
      <c r="F45" s="1">
        <v>1350</v>
      </c>
      <c r="G45" s="1">
        <v>330</v>
      </c>
      <c r="H45" s="1" t="s">
        <v>46</v>
      </c>
      <c r="I45" s="1" t="s">
        <v>46</v>
      </c>
      <c r="J45" s="3">
        <v>180</v>
      </c>
      <c r="K45" s="3">
        <v>30</v>
      </c>
      <c r="L45" s="128">
        <f t="shared" si="3"/>
        <v>126.99999999999999</v>
      </c>
      <c r="M45" s="128">
        <f t="shared" si="4"/>
        <v>100.00000000000001</v>
      </c>
      <c r="N45" s="129">
        <v>30</v>
      </c>
      <c r="O45" s="129">
        <v>89</v>
      </c>
      <c r="P45" s="130">
        <v>90</v>
      </c>
      <c r="Q45" s="1">
        <v>1</v>
      </c>
      <c r="R45" s="1"/>
      <c r="S45" s="1"/>
      <c r="T45" s="1"/>
      <c r="U45" s="1"/>
      <c r="W45">
        <v>41</v>
      </c>
      <c r="X45" t="s">
        <v>943</v>
      </c>
    </row>
    <row r="46" spans="1:24" hidden="1">
      <c r="A46" s="122" t="s">
        <v>968</v>
      </c>
      <c r="B46" s="1">
        <v>5726</v>
      </c>
      <c r="C46" s="1" t="s">
        <v>969</v>
      </c>
      <c r="D46" s="1">
        <v>30</v>
      </c>
      <c r="E46" s="1">
        <v>45</v>
      </c>
      <c r="F46" s="1">
        <v>1350</v>
      </c>
      <c r="G46" s="1">
        <v>330</v>
      </c>
      <c r="H46" s="1" t="s">
        <v>194</v>
      </c>
      <c r="I46" s="1" t="s">
        <v>194</v>
      </c>
      <c r="J46" s="3">
        <v>120</v>
      </c>
      <c r="K46" s="3">
        <v>30</v>
      </c>
      <c r="L46" s="128">
        <f t="shared" si="3"/>
        <v>85</v>
      </c>
      <c r="M46" s="128">
        <f t="shared" si="4"/>
        <v>67</v>
      </c>
      <c r="N46" s="129">
        <v>30</v>
      </c>
      <c r="O46" s="129">
        <v>89</v>
      </c>
      <c r="P46" s="130">
        <v>90</v>
      </c>
      <c r="Q46" s="1">
        <v>1</v>
      </c>
      <c r="R46" s="1"/>
      <c r="S46" s="1"/>
      <c r="T46" s="1"/>
      <c r="U46" s="1"/>
      <c r="W46">
        <v>42</v>
      </c>
      <c r="X46" t="s">
        <v>943</v>
      </c>
    </row>
    <row r="47" spans="1:24" hidden="1">
      <c r="A47" s="122" t="s">
        <v>970</v>
      </c>
      <c r="B47" s="1">
        <v>2160</v>
      </c>
      <c r="C47" s="1" t="s">
        <v>971</v>
      </c>
      <c r="D47" s="1">
        <v>30</v>
      </c>
      <c r="E47" s="1">
        <v>45</v>
      </c>
      <c r="F47" s="1">
        <v>1350</v>
      </c>
      <c r="G47" s="1">
        <v>330</v>
      </c>
      <c r="H47" s="1" t="s">
        <v>46</v>
      </c>
      <c r="I47" s="1" t="s">
        <v>46</v>
      </c>
      <c r="J47" s="3">
        <v>180</v>
      </c>
      <c r="K47" s="3">
        <v>30</v>
      </c>
      <c r="L47" s="128">
        <f t="shared" si="3"/>
        <v>126.99999999999999</v>
      </c>
      <c r="M47" s="128">
        <f t="shared" si="4"/>
        <v>100.00000000000001</v>
      </c>
      <c r="N47" s="129">
        <v>30</v>
      </c>
      <c r="O47" s="129">
        <v>89</v>
      </c>
      <c r="P47" s="130">
        <v>90</v>
      </c>
      <c r="Q47" s="1">
        <v>1</v>
      </c>
      <c r="R47" s="1"/>
      <c r="S47" s="1"/>
      <c r="T47" s="1"/>
      <c r="U47" s="1"/>
      <c r="W47">
        <v>43</v>
      </c>
      <c r="X47" t="s">
        <v>943</v>
      </c>
    </row>
    <row r="48" spans="1:24" hidden="1">
      <c r="A48" s="122" t="s">
        <v>973</v>
      </c>
      <c r="B48" s="1">
        <v>2160</v>
      </c>
      <c r="C48" s="1" t="s">
        <v>971</v>
      </c>
      <c r="D48" s="1">
        <v>30</v>
      </c>
      <c r="E48" s="1">
        <v>54</v>
      </c>
      <c r="F48" s="1">
        <v>1620</v>
      </c>
      <c r="G48" s="1">
        <v>330</v>
      </c>
      <c r="H48" s="1" t="s">
        <v>46</v>
      </c>
      <c r="I48" s="1" t="s">
        <v>46</v>
      </c>
      <c r="J48" s="3">
        <v>180</v>
      </c>
      <c r="K48" s="3">
        <v>30</v>
      </c>
      <c r="L48" s="128">
        <f t="shared" si="3"/>
        <v>126.99999999999999</v>
      </c>
      <c r="M48" s="128">
        <f t="shared" si="4"/>
        <v>100.00000000000001</v>
      </c>
      <c r="N48" s="129">
        <v>30</v>
      </c>
      <c r="O48" s="129">
        <v>89</v>
      </c>
      <c r="P48" s="130">
        <v>90</v>
      </c>
      <c r="Q48" s="1">
        <v>1</v>
      </c>
      <c r="R48" s="1"/>
      <c r="S48" s="1"/>
      <c r="T48" s="1"/>
      <c r="U48" s="1"/>
      <c r="W48">
        <v>44</v>
      </c>
      <c r="X48" t="s">
        <v>943</v>
      </c>
    </row>
    <row r="49" spans="1:24" hidden="1">
      <c r="A49" s="122" t="s">
        <v>568</v>
      </c>
      <c r="B49" s="1">
        <v>3664</v>
      </c>
      <c r="C49" s="1" t="s">
        <v>569</v>
      </c>
      <c r="D49" s="1">
        <v>16</v>
      </c>
      <c r="E49" s="1">
        <v>36</v>
      </c>
      <c r="F49" s="1">
        <v>576</v>
      </c>
      <c r="G49" s="1">
        <v>750</v>
      </c>
      <c r="H49" s="1" t="s">
        <v>46</v>
      </c>
      <c r="I49" s="1" t="s">
        <v>46</v>
      </c>
      <c r="J49" s="3">
        <v>180</v>
      </c>
      <c r="K49" s="3">
        <v>30</v>
      </c>
      <c r="L49" s="128">
        <f t="shared" si="3"/>
        <v>126.99999999999999</v>
      </c>
      <c r="M49" s="128">
        <f t="shared" si="4"/>
        <v>100.00000000000001</v>
      </c>
      <c r="N49" s="129">
        <v>30</v>
      </c>
      <c r="O49" s="129">
        <v>89</v>
      </c>
      <c r="P49" s="130">
        <v>90</v>
      </c>
      <c r="Q49" s="1">
        <v>1</v>
      </c>
      <c r="R49" s="1"/>
      <c r="S49" s="1"/>
      <c r="T49" s="1"/>
      <c r="U49" s="1"/>
      <c r="W49">
        <v>45</v>
      </c>
      <c r="X49" t="s">
        <v>943</v>
      </c>
    </row>
    <row r="50" spans="1:24" hidden="1">
      <c r="A50" s="122" t="s">
        <v>974</v>
      </c>
      <c r="B50" s="1">
        <v>3664</v>
      </c>
      <c r="C50" s="1" t="s">
        <v>569</v>
      </c>
      <c r="D50" s="1">
        <v>16</v>
      </c>
      <c r="E50" s="1">
        <v>36</v>
      </c>
      <c r="F50" s="1">
        <v>576</v>
      </c>
      <c r="G50" s="1">
        <v>750</v>
      </c>
      <c r="H50" s="1" t="s">
        <v>46</v>
      </c>
      <c r="I50" s="1" t="s">
        <v>46</v>
      </c>
      <c r="J50" s="3">
        <v>180</v>
      </c>
      <c r="K50" s="3">
        <v>30</v>
      </c>
      <c r="L50" s="128">
        <f t="shared" si="3"/>
        <v>126.99999999999999</v>
      </c>
      <c r="M50" s="128">
        <f t="shared" si="4"/>
        <v>100.00000000000001</v>
      </c>
      <c r="N50" s="129">
        <v>30</v>
      </c>
      <c r="O50" s="129">
        <v>89</v>
      </c>
      <c r="P50" s="130">
        <v>90</v>
      </c>
      <c r="Q50" s="1">
        <v>1</v>
      </c>
      <c r="R50" s="1"/>
      <c r="S50" s="1"/>
      <c r="T50" s="1"/>
      <c r="U50" s="1"/>
      <c r="W50">
        <v>46</v>
      </c>
      <c r="X50" t="s">
        <v>972</v>
      </c>
    </row>
    <row r="51" spans="1:24" hidden="1">
      <c r="A51" s="122" t="s">
        <v>699</v>
      </c>
      <c r="B51" s="1">
        <v>9482</v>
      </c>
      <c r="C51" s="1" t="s">
        <v>700</v>
      </c>
      <c r="D51" s="1">
        <v>13</v>
      </c>
      <c r="E51" s="1">
        <v>36</v>
      </c>
      <c r="F51" s="1">
        <v>468</v>
      </c>
      <c r="G51" s="1">
        <v>1000</v>
      </c>
      <c r="H51" s="1" t="s">
        <v>46</v>
      </c>
      <c r="I51" s="1" t="s">
        <v>46</v>
      </c>
      <c r="J51" s="3">
        <v>180</v>
      </c>
      <c r="K51" s="3">
        <v>30</v>
      </c>
      <c r="L51" s="128">
        <f t="shared" si="3"/>
        <v>126.99999999999999</v>
      </c>
      <c r="M51" s="128">
        <f t="shared" si="4"/>
        <v>100.00000000000001</v>
      </c>
      <c r="N51" s="129">
        <v>30</v>
      </c>
      <c r="O51" s="129">
        <v>89</v>
      </c>
      <c r="P51" s="130">
        <v>90</v>
      </c>
      <c r="Q51" s="1">
        <v>1</v>
      </c>
      <c r="R51" s="1"/>
      <c r="S51" s="1"/>
      <c r="T51" s="1"/>
      <c r="U51" s="1"/>
      <c r="W51">
        <v>47</v>
      </c>
      <c r="X51" t="s">
        <v>972</v>
      </c>
    </row>
    <row r="52" spans="1:24" hidden="1">
      <c r="A52" s="122" t="s">
        <v>975</v>
      </c>
      <c r="B52" s="1">
        <v>2157</v>
      </c>
      <c r="C52" s="1" t="s">
        <v>976</v>
      </c>
      <c r="D52" s="1">
        <v>24</v>
      </c>
      <c r="E52" s="1">
        <v>75</v>
      </c>
      <c r="F52" s="1">
        <v>1800</v>
      </c>
      <c r="G52" s="1">
        <v>330</v>
      </c>
      <c r="H52" s="1" t="s">
        <v>893</v>
      </c>
      <c r="I52" s="1" t="s">
        <v>194</v>
      </c>
      <c r="J52" s="3">
        <v>180</v>
      </c>
      <c r="K52" s="3">
        <v>30</v>
      </c>
      <c r="L52" s="128">
        <f t="shared" si="3"/>
        <v>126.99999999999999</v>
      </c>
      <c r="M52" s="128">
        <f t="shared" si="4"/>
        <v>100.00000000000001</v>
      </c>
      <c r="N52" s="129">
        <v>30</v>
      </c>
      <c r="O52" s="129">
        <v>89</v>
      </c>
      <c r="P52" s="130">
        <v>90</v>
      </c>
      <c r="Q52" s="1">
        <v>1</v>
      </c>
      <c r="R52" s="1"/>
      <c r="S52" s="1"/>
      <c r="T52" s="1"/>
      <c r="U52" s="1"/>
      <c r="W52">
        <v>48</v>
      </c>
      <c r="X52" t="s">
        <v>972</v>
      </c>
    </row>
    <row r="53" spans="1:24" hidden="1">
      <c r="A53" s="122" t="s">
        <v>977</v>
      </c>
      <c r="B53" s="1">
        <v>9858</v>
      </c>
      <c r="C53" s="1" t="s">
        <v>978</v>
      </c>
      <c r="D53" s="1">
        <v>24</v>
      </c>
      <c r="E53" s="1">
        <v>75</v>
      </c>
      <c r="F53" s="1">
        <v>1800</v>
      </c>
      <c r="G53" s="1">
        <v>330</v>
      </c>
      <c r="H53" s="1" t="s">
        <v>893</v>
      </c>
      <c r="I53" s="1" t="s">
        <v>194</v>
      </c>
      <c r="J53" s="3">
        <v>180</v>
      </c>
      <c r="K53" s="3">
        <v>30</v>
      </c>
      <c r="L53" s="128">
        <f t="shared" si="3"/>
        <v>126.99999999999999</v>
      </c>
      <c r="M53" s="128">
        <f t="shared" si="4"/>
        <v>100.00000000000001</v>
      </c>
      <c r="N53" s="129">
        <v>30</v>
      </c>
      <c r="O53" s="129">
        <v>89</v>
      </c>
      <c r="P53" s="130">
        <v>90</v>
      </c>
      <c r="Q53" s="1">
        <v>1</v>
      </c>
      <c r="R53" s="1"/>
      <c r="S53" s="1"/>
      <c r="T53" s="1"/>
      <c r="U53" s="1"/>
      <c r="W53">
        <v>49</v>
      </c>
      <c r="X53" t="s">
        <v>972</v>
      </c>
    </row>
    <row r="54" spans="1:24" hidden="1">
      <c r="A54" s="122" t="s">
        <v>979</v>
      </c>
      <c r="B54" s="1">
        <v>9846</v>
      </c>
      <c r="C54" s="1" t="s">
        <v>980</v>
      </c>
      <c r="D54" s="1">
        <v>30</v>
      </c>
      <c r="E54" s="1">
        <v>45</v>
      </c>
      <c r="F54" s="1">
        <v>1350</v>
      </c>
      <c r="G54" s="1">
        <v>330</v>
      </c>
      <c r="H54" s="1" t="s">
        <v>893</v>
      </c>
      <c r="I54" s="1" t="s">
        <v>194</v>
      </c>
      <c r="J54" s="3">
        <v>180</v>
      </c>
      <c r="K54" s="3">
        <v>30</v>
      </c>
      <c r="L54" s="128">
        <f t="shared" si="3"/>
        <v>126.99999999999999</v>
      </c>
      <c r="M54" s="128">
        <f t="shared" si="4"/>
        <v>100.00000000000001</v>
      </c>
      <c r="N54" s="129">
        <v>30</v>
      </c>
      <c r="O54" s="129">
        <v>89</v>
      </c>
      <c r="P54" s="130">
        <v>90</v>
      </c>
      <c r="Q54" s="1">
        <v>1</v>
      </c>
      <c r="R54" s="1"/>
      <c r="S54" s="1"/>
      <c r="T54" s="1"/>
      <c r="U54" s="1"/>
      <c r="W54">
        <v>50</v>
      </c>
      <c r="X54" t="s">
        <v>972</v>
      </c>
    </row>
    <row r="55" spans="1:24" hidden="1">
      <c r="A55" s="122" t="s">
        <v>981</v>
      </c>
      <c r="B55" s="1">
        <v>9127</v>
      </c>
      <c r="C55" s="1" t="s">
        <v>982</v>
      </c>
      <c r="D55" s="1">
        <v>6</v>
      </c>
      <c r="E55" s="1">
        <v>240</v>
      </c>
      <c r="F55" s="1">
        <v>1440</v>
      </c>
      <c r="G55" s="1">
        <v>330</v>
      </c>
      <c r="H55" s="1" t="s">
        <v>893</v>
      </c>
      <c r="I55" s="1" t="s">
        <v>194</v>
      </c>
      <c r="J55" s="3">
        <v>180</v>
      </c>
      <c r="K55" s="3">
        <v>30</v>
      </c>
      <c r="L55" s="128">
        <f t="shared" si="3"/>
        <v>126.99999999999999</v>
      </c>
      <c r="M55" s="128">
        <f t="shared" si="4"/>
        <v>100.00000000000001</v>
      </c>
      <c r="N55" s="129">
        <v>30</v>
      </c>
      <c r="O55" s="129">
        <v>89</v>
      </c>
      <c r="P55" s="130">
        <v>90</v>
      </c>
      <c r="Q55" s="1">
        <v>1</v>
      </c>
      <c r="R55" s="1"/>
      <c r="S55" s="1"/>
      <c r="T55" s="1"/>
      <c r="U55" s="1"/>
      <c r="W55">
        <v>51</v>
      </c>
      <c r="X55" t="s">
        <v>972</v>
      </c>
    </row>
    <row r="56" spans="1:24" hidden="1">
      <c r="A56" s="122" t="s">
        <v>983</v>
      </c>
      <c r="B56" s="1">
        <v>9127</v>
      </c>
      <c r="C56" s="1" t="s">
        <v>982</v>
      </c>
      <c r="D56" s="1">
        <v>6</v>
      </c>
      <c r="E56" s="1">
        <v>260</v>
      </c>
      <c r="F56" s="1">
        <v>1560</v>
      </c>
      <c r="G56" s="1">
        <v>330</v>
      </c>
      <c r="H56" s="1" t="s">
        <v>893</v>
      </c>
      <c r="I56" s="1" t="s">
        <v>194</v>
      </c>
      <c r="J56" s="3">
        <v>180</v>
      </c>
      <c r="K56" s="3">
        <v>30</v>
      </c>
      <c r="L56" s="128">
        <f t="shared" si="3"/>
        <v>126.99999999999999</v>
      </c>
      <c r="M56" s="128">
        <f t="shared" si="4"/>
        <v>100.00000000000001</v>
      </c>
      <c r="N56" s="129">
        <v>30</v>
      </c>
      <c r="O56" s="129">
        <v>89</v>
      </c>
      <c r="P56" s="130">
        <v>90</v>
      </c>
      <c r="Q56" s="1">
        <v>1</v>
      </c>
      <c r="R56" s="1"/>
      <c r="S56" s="1"/>
      <c r="T56" s="1"/>
      <c r="U56" s="1"/>
      <c r="W56">
        <v>52</v>
      </c>
      <c r="X56" t="s">
        <v>972</v>
      </c>
    </row>
    <row r="57" spans="1:24" hidden="1">
      <c r="A57" s="122" t="s">
        <v>984</v>
      </c>
      <c r="B57" s="1">
        <v>9139</v>
      </c>
      <c r="C57" s="1" t="s">
        <v>985</v>
      </c>
      <c r="D57" s="1">
        <v>38</v>
      </c>
      <c r="E57" s="1">
        <v>45</v>
      </c>
      <c r="F57" s="1">
        <v>1710</v>
      </c>
      <c r="G57" s="1">
        <v>250</v>
      </c>
      <c r="H57" s="1" t="s">
        <v>46</v>
      </c>
      <c r="I57" s="1" t="s">
        <v>46</v>
      </c>
      <c r="J57" s="3">
        <v>180</v>
      </c>
      <c r="K57" s="3">
        <v>30</v>
      </c>
      <c r="L57" s="128">
        <f t="shared" si="3"/>
        <v>126.99999999999999</v>
      </c>
      <c r="M57" s="128">
        <f t="shared" si="4"/>
        <v>100.00000000000001</v>
      </c>
      <c r="N57" s="129">
        <v>30</v>
      </c>
      <c r="O57" s="129">
        <v>89</v>
      </c>
      <c r="P57" s="130">
        <v>90</v>
      </c>
      <c r="Q57" s="1">
        <v>1</v>
      </c>
      <c r="R57" s="1"/>
      <c r="S57" s="1"/>
      <c r="T57" s="1"/>
      <c r="U57" s="1"/>
      <c r="W57">
        <v>53</v>
      </c>
      <c r="X57" t="s">
        <v>972</v>
      </c>
    </row>
    <row r="58" spans="1:24" hidden="1">
      <c r="A58" s="122" t="s">
        <v>986</v>
      </c>
      <c r="B58" s="1">
        <v>3656</v>
      </c>
      <c r="C58" s="1" t="s">
        <v>987</v>
      </c>
      <c r="D58" s="1">
        <v>24</v>
      </c>
      <c r="E58" s="1">
        <v>130</v>
      </c>
      <c r="F58" s="1">
        <v>3120</v>
      </c>
      <c r="G58" s="1">
        <v>269</v>
      </c>
      <c r="H58" s="1" t="s">
        <v>42</v>
      </c>
      <c r="I58" s="1" t="s">
        <v>42</v>
      </c>
      <c r="J58" s="3">
        <v>270</v>
      </c>
      <c r="K58" s="3">
        <v>30</v>
      </c>
      <c r="L58" s="128">
        <f t="shared" si="3"/>
        <v>190</v>
      </c>
      <c r="M58" s="128">
        <f t="shared" si="4"/>
        <v>149.5</v>
      </c>
      <c r="N58" s="129">
        <v>30</v>
      </c>
      <c r="O58" s="129">
        <v>89</v>
      </c>
      <c r="P58" s="130">
        <v>90</v>
      </c>
      <c r="Q58" s="1">
        <v>1</v>
      </c>
      <c r="R58" s="1"/>
      <c r="S58" s="1"/>
      <c r="T58" s="1"/>
      <c r="U58" s="1"/>
      <c r="W58">
        <v>54</v>
      </c>
      <c r="X58" t="s">
        <v>972</v>
      </c>
    </row>
    <row r="59" spans="1:24" hidden="1">
      <c r="A59" s="122" t="s">
        <v>988</v>
      </c>
      <c r="B59" s="1">
        <v>9909</v>
      </c>
      <c r="C59" s="1" t="s">
        <v>989</v>
      </c>
      <c r="D59" s="1">
        <v>6</v>
      </c>
      <c r="E59" s="1">
        <v>600</v>
      </c>
      <c r="F59" s="1">
        <v>3600</v>
      </c>
      <c r="G59" s="1">
        <v>269</v>
      </c>
      <c r="H59" s="1" t="s">
        <v>42</v>
      </c>
      <c r="I59" s="1" t="s">
        <v>42</v>
      </c>
      <c r="J59" s="3">
        <v>270</v>
      </c>
      <c r="K59" s="3">
        <v>30</v>
      </c>
      <c r="L59" s="128">
        <f t="shared" si="3"/>
        <v>190</v>
      </c>
      <c r="M59" s="128">
        <f t="shared" si="4"/>
        <v>149.5</v>
      </c>
      <c r="N59" s="129">
        <v>30</v>
      </c>
      <c r="O59" s="129">
        <v>89</v>
      </c>
      <c r="P59" s="130">
        <v>90</v>
      </c>
      <c r="Q59" s="1">
        <v>1</v>
      </c>
      <c r="R59" s="1"/>
      <c r="S59" s="1"/>
      <c r="T59" s="1"/>
      <c r="U59" s="1"/>
      <c r="W59">
        <v>55</v>
      </c>
      <c r="X59" t="s">
        <v>972</v>
      </c>
    </row>
    <row r="60" spans="1:24" hidden="1">
      <c r="A60" s="122" t="s">
        <v>2485</v>
      </c>
      <c r="B60" s="1">
        <v>9909</v>
      </c>
      <c r="C60" s="1" t="s">
        <v>989</v>
      </c>
      <c r="D60" s="1">
        <v>6</v>
      </c>
      <c r="E60" s="1">
        <v>520</v>
      </c>
      <c r="F60" s="1">
        <v>3120</v>
      </c>
      <c r="G60" s="1">
        <v>269</v>
      </c>
      <c r="H60" s="1" t="s">
        <v>42</v>
      </c>
      <c r="I60" s="1" t="s">
        <v>42</v>
      </c>
      <c r="J60" s="3">
        <v>270</v>
      </c>
      <c r="K60" s="3">
        <v>30</v>
      </c>
      <c r="L60" s="128">
        <f t="shared" si="3"/>
        <v>190</v>
      </c>
      <c r="M60" s="128">
        <f t="shared" si="4"/>
        <v>149.5</v>
      </c>
      <c r="N60" s="129">
        <v>30</v>
      </c>
      <c r="O60" s="129">
        <v>89</v>
      </c>
      <c r="P60" s="130">
        <v>90</v>
      </c>
      <c r="Q60" s="1">
        <v>1</v>
      </c>
      <c r="R60" s="1"/>
      <c r="S60" s="1"/>
      <c r="T60" s="1"/>
      <c r="U60" s="1"/>
      <c r="W60">
        <v>56</v>
      </c>
      <c r="X60" t="s">
        <v>972</v>
      </c>
    </row>
    <row r="61" spans="1:24" hidden="1">
      <c r="A61" s="122" t="s">
        <v>990</v>
      </c>
      <c r="B61" s="1">
        <v>3229</v>
      </c>
      <c r="C61" s="1" t="s">
        <v>991</v>
      </c>
      <c r="D61" s="1">
        <v>12</v>
      </c>
      <c r="E61" s="1">
        <v>240</v>
      </c>
      <c r="F61" s="1">
        <v>2880</v>
      </c>
      <c r="G61" s="1">
        <v>330</v>
      </c>
      <c r="H61" s="1" t="s">
        <v>42</v>
      </c>
      <c r="I61" s="1" t="s">
        <v>42</v>
      </c>
      <c r="J61" s="3">
        <v>270</v>
      </c>
      <c r="K61" s="3">
        <v>30</v>
      </c>
      <c r="L61" s="128">
        <f t="shared" si="3"/>
        <v>190</v>
      </c>
      <c r="M61" s="128">
        <f t="shared" si="4"/>
        <v>149.5</v>
      </c>
      <c r="N61" s="129">
        <v>30</v>
      </c>
      <c r="O61" s="129">
        <v>89</v>
      </c>
      <c r="P61" s="130">
        <v>90</v>
      </c>
      <c r="Q61" s="1">
        <v>1</v>
      </c>
      <c r="R61" s="1"/>
      <c r="S61" s="1"/>
      <c r="T61" s="1"/>
      <c r="U61" s="1"/>
      <c r="W61">
        <v>57</v>
      </c>
      <c r="X61" t="s">
        <v>972</v>
      </c>
    </row>
    <row r="62" spans="1:24" hidden="1">
      <c r="A62" s="122" t="s">
        <v>992</v>
      </c>
      <c r="B62" s="1">
        <v>11747</v>
      </c>
      <c r="C62" s="1" t="s">
        <v>993</v>
      </c>
      <c r="D62" s="1">
        <v>6</v>
      </c>
      <c r="E62" s="1">
        <v>324</v>
      </c>
      <c r="F62" s="1">
        <v>1944</v>
      </c>
      <c r="G62" s="1">
        <v>355</v>
      </c>
      <c r="H62" s="1" t="s">
        <v>42</v>
      </c>
      <c r="I62" s="1" t="s">
        <v>42</v>
      </c>
      <c r="J62" s="3">
        <v>180</v>
      </c>
      <c r="K62" s="3">
        <v>30</v>
      </c>
      <c r="L62" s="128">
        <f t="shared" si="3"/>
        <v>126.99999999999999</v>
      </c>
      <c r="M62" s="128">
        <f t="shared" si="4"/>
        <v>100.00000000000001</v>
      </c>
      <c r="N62" s="129">
        <v>30</v>
      </c>
      <c r="O62" s="129">
        <v>89</v>
      </c>
      <c r="P62" s="130">
        <v>90</v>
      </c>
      <c r="Q62" s="1">
        <v>1</v>
      </c>
      <c r="R62" s="1"/>
      <c r="S62" s="1"/>
      <c r="T62" s="1"/>
      <c r="U62" s="1"/>
      <c r="W62">
        <v>58</v>
      </c>
      <c r="X62" t="s">
        <v>972</v>
      </c>
    </row>
    <row r="63" spans="1:24" hidden="1">
      <c r="A63" s="122" t="s">
        <v>994</v>
      </c>
      <c r="B63" s="1">
        <v>8063</v>
      </c>
      <c r="C63" s="1" t="s">
        <v>995</v>
      </c>
      <c r="D63" s="1">
        <v>24</v>
      </c>
      <c r="E63" s="1">
        <v>120</v>
      </c>
      <c r="F63" s="1">
        <v>2880</v>
      </c>
      <c r="G63" s="1">
        <v>355</v>
      </c>
      <c r="H63" s="1" t="s">
        <v>42</v>
      </c>
      <c r="I63" s="1" t="s">
        <v>42</v>
      </c>
      <c r="J63" s="3">
        <v>270</v>
      </c>
      <c r="K63" s="3">
        <v>30</v>
      </c>
      <c r="L63" s="128">
        <f t="shared" si="3"/>
        <v>190</v>
      </c>
      <c r="M63" s="128">
        <f t="shared" si="4"/>
        <v>149.5</v>
      </c>
      <c r="N63" s="129">
        <v>30</v>
      </c>
      <c r="O63" s="129">
        <v>89</v>
      </c>
      <c r="P63" s="130">
        <v>90</v>
      </c>
      <c r="Q63" s="1">
        <v>1</v>
      </c>
      <c r="R63" s="1"/>
      <c r="S63" s="1"/>
      <c r="T63" s="1"/>
      <c r="U63" s="1"/>
      <c r="W63">
        <v>59</v>
      </c>
      <c r="X63" t="s">
        <v>972</v>
      </c>
    </row>
    <row r="64" spans="1:24" hidden="1">
      <c r="A64" s="122" t="s">
        <v>997</v>
      </c>
      <c r="B64" s="1">
        <v>8507</v>
      </c>
      <c r="C64" s="1" t="s">
        <v>998</v>
      </c>
      <c r="D64" s="1">
        <v>6</v>
      </c>
      <c r="E64" s="1">
        <v>480</v>
      </c>
      <c r="F64" s="1">
        <v>2880</v>
      </c>
      <c r="G64" s="1">
        <v>355</v>
      </c>
      <c r="H64" s="1" t="s">
        <v>42</v>
      </c>
      <c r="I64" s="1" t="s">
        <v>42</v>
      </c>
      <c r="J64" s="3">
        <v>120</v>
      </c>
      <c r="K64" s="3">
        <v>30</v>
      </c>
      <c r="L64" s="128">
        <f t="shared" si="3"/>
        <v>85</v>
      </c>
      <c r="M64" s="128">
        <f t="shared" si="4"/>
        <v>67</v>
      </c>
      <c r="N64" s="129">
        <v>30</v>
      </c>
      <c r="O64" s="129">
        <v>89</v>
      </c>
      <c r="P64" s="130">
        <v>90</v>
      </c>
      <c r="Q64" s="1">
        <v>1</v>
      </c>
      <c r="R64" s="1"/>
      <c r="S64" s="1"/>
      <c r="T64" s="1"/>
      <c r="U64" s="1"/>
      <c r="W64">
        <v>60</v>
      </c>
      <c r="X64" t="s">
        <v>972</v>
      </c>
    </row>
    <row r="65" spans="1:24" hidden="1">
      <c r="A65" s="122" t="s">
        <v>999</v>
      </c>
      <c r="B65" s="1">
        <v>8072</v>
      </c>
      <c r="C65" s="1" t="s">
        <v>1000</v>
      </c>
      <c r="D65" s="1">
        <v>12</v>
      </c>
      <c r="E65" s="1">
        <v>240</v>
      </c>
      <c r="F65" s="1">
        <v>2880</v>
      </c>
      <c r="G65" s="1">
        <v>355</v>
      </c>
      <c r="H65" s="1" t="s">
        <v>42</v>
      </c>
      <c r="I65" s="1" t="s">
        <v>42</v>
      </c>
      <c r="J65" s="3">
        <v>270</v>
      </c>
      <c r="K65" s="3">
        <v>30</v>
      </c>
      <c r="L65" s="128">
        <f t="shared" si="3"/>
        <v>190</v>
      </c>
      <c r="M65" s="128">
        <f t="shared" si="4"/>
        <v>149.5</v>
      </c>
      <c r="N65" s="129">
        <v>30</v>
      </c>
      <c r="O65" s="129">
        <v>89</v>
      </c>
      <c r="P65" s="130">
        <v>90</v>
      </c>
      <c r="Q65" s="1">
        <v>1</v>
      </c>
      <c r="R65" s="1"/>
      <c r="S65" s="1"/>
      <c r="T65" s="1"/>
      <c r="U65" s="1"/>
      <c r="W65">
        <v>61</v>
      </c>
      <c r="X65" t="s">
        <v>996</v>
      </c>
    </row>
    <row r="66" spans="1:24" hidden="1">
      <c r="A66" s="122" t="s">
        <v>1001</v>
      </c>
      <c r="B66" s="1">
        <v>8073</v>
      </c>
      <c r="C66" s="1" t="s">
        <v>1002</v>
      </c>
      <c r="D66" s="1">
        <v>6</v>
      </c>
      <c r="E66" s="1">
        <v>480</v>
      </c>
      <c r="F66" s="1">
        <v>2880</v>
      </c>
      <c r="G66" s="1">
        <v>355</v>
      </c>
      <c r="H66" s="1" t="s">
        <v>42</v>
      </c>
      <c r="I66" s="1" t="s">
        <v>42</v>
      </c>
      <c r="J66" s="3">
        <v>270</v>
      </c>
      <c r="K66" s="3">
        <v>30</v>
      </c>
      <c r="L66" s="128">
        <f t="shared" si="3"/>
        <v>190</v>
      </c>
      <c r="M66" s="128">
        <f t="shared" si="4"/>
        <v>149.5</v>
      </c>
      <c r="N66" s="129">
        <v>30</v>
      </c>
      <c r="O66" s="129">
        <v>89</v>
      </c>
      <c r="P66" s="130">
        <v>90</v>
      </c>
      <c r="Q66" s="1">
        <v>1</v>
      </c>
      <c r="R66" s="1"/>
      <c r="S66" s="1"/>
      <c r="T66" s="1"/>
      <c r="U66" s="1"/>
      <c r="W66">
        <v>62</v>
      </c>
      <c r="X66" t="s">
        <v>996</v>
      </c>
    </row>
    <row r="67" spans="1:24" hidden="1">
      <c r="A67" s="122" t="s">
        <v>1003</v>
      </c>
      <c r="B67" s="1">
        <v>5904</v>
      </c>
      <c r="C67" s="1" t="s">
        <v>1004</v>
      </c>
      <c r="D67" s="1">
        <v>18</v>
      </c>
      <c r="E67" s="1">
        <v>105</v>
      </c>
      <c r="F67" s="1">
        <v>1890</v>
      </c>
      <c r="G67" s="1">
        <v>473</v>
      </c>
      <c r="H67" s="1" t="s">
        <v>42</v>
      </c>
      <c r="I67" s="1" t="s">
        <v>42</v>
      </c>
      <c r="J67" s="3">
        <v>270</v>
      </c>
      <c r="K67" s="3">
        <v>30</v>
      </c>
      <c r="L67" s="128">
        <f t="shared" ref="L67:L130" si="5">0.7*J67+1</f>
        <v>190</v>
      </c>
      <c r="M67" s="128">
        <f t="shared" ref="M67:M130" si="6">J67*0.55+1</f>
        <v>149.5</v>
      </c>
      <c r="N67" s="129">
        <v>30</v>
      </c>
      <c r="O67" s="129">
        <v>89</v>
      </c>
      <c r="P67" s="130">
        <v>90</v>
      </c>
      <c r="Q67" s="1">
        <v>1</v>
      </c>
      <c r="R67" s="1"/>
      <c r="S67" s="1"/>
      <c r="T67" s="1"/>
      <c r="U67" s="1"/>
      <c r="W67">
        <v>63</v>
      </c>
      <c r="X67" t="s">
        <v>996</v>
      </c>
    </row>
    <row r="68" spans="1:24" hidden="1">
      <c r="A68" s="122" t="s">
        <v>629</v>
      </c>
      <c r="B68" s="1">
        <v>5630</v>
      </c>
      <c r="C68" s="1" t="s">
        <v>630</v>
      </c>
      <c r="D68" s="1">
        <v>6</v>
      </c>
      <c r="E68" s="1">
        <v>336</v>
      </c>
      <c r="F68" s="1">
        <v>2016</v>
      </c>
      <c r="G68" s="1">
        <v>473</v>
      </c>
      <c r="H68" s="1" t="s">
        <v>42</v>
      </c>
      <c r="I68" s="1" t="s">
        <v>42</v>
      </c>
      <c r="J68" s="3">
        <v>270</v>
      </c>
      <c r="K68" s="3">
        <v>30</v>
      </c>
      <c r="L68" s="128">
        <f t="shared" si="5"/>
        <v>190</v>
      </c>
      <c r="M68" s="128">
        <f t="shared" si="6"/>
        <v>149.5</v>
      </c>
      <c r="N68" s="129">
        <v>30</v>
      </c>
      <c r="O68" s="129">
        <v>89</v>
      </c>
      <c r="P68" s="130">
        <v>90</v>
      </c>
      <c r="Q68" s="1">
        <v>1</v>
      </c>
      <c r="R68" s="1"/>
      <c r="S68" s="1"/>
      <c r="T68" s="1"/>
      <c r="U68" s="1"/>
      <c r="W68">
        <v>64</v>
      </c>
      <c r="X68" t="s">
        <v>996</v>
      </c>
    </row>
    <row r="69" spans="1:24" hidden="1">
      <c r="A69" s="122" t="s">
        <v>1005</v>
      </c>
      <c r="B69" s="1">
        <v>2173</v>
      </c>
      <c r="C69" s="1" t="s">
        <v>1006</v>
      </c>
      <c r="D69" s="1">
        <v>24</v>
      </c>
      <c r="E69" s="1">
        <v>120</v>
      </c>
      <c r="F69" s="1">
        <v>2880</v>
      </c>
      <c r="G69" s="1">
        <v>330</v>
      </c>
      <c r="H69" s="1" t="s">
        <v>42</v>
      </c>
      <c r="I69" s="1" t="s">
        <v>42</v>
      </c>
      <c r="J69" s="3">
        <v>270</v>
      </c>
      <c r="K69" s="3">
        <v>30</v>
      </c>
      <c r="L69" s="128">
        <f t="shared" si="5"/>
        <v>190</v>
      </c>
      <c r="M69" s="128">
        <f t="shared" si="6"/>
        <v>149.5</v>
      </c>
      <c r="N69" s="129">
        <v>30</v>
      </c>
      <c r="O69" s="129">
        <v>89</v>
      </c>
      <c r="P69" s="130">
        <v>90</v>
      </c>
      <c r="Q69" s="1">
        <v>1</v>
      </c>
      <c r="R69" s="1"/>
      <c r="S69" s="1"/>
      <c r="T69" s="1"/>
      <c r="U69" s="1"/>
      <c r="W69">
        <v>65</v>
      </c>
      <c r="X69" t="s">
        <v>996</v>
      </c>
    </row>
    <row r="70" spans="1:24" hidden="1">
      <c r="A70" s="122" t="s">
        <v>318</v>
      </c>
      <c r="B70" s="1">
        <v>2174</v>
      </c>
      <c r="C70" s="1" t="s">
        <v>319</v>
      </c>
      <c r="D70" s="1">
        <v>6</v>
      </c>
      <c r="E70" s="1">
        <v>480</v>
      </c>
      <c r="F70" s="1">
        <v>2880</v>
      </c>
      <c r="G70" s="1">
        <v>330</v>
      </c>
      <c r="H70" s="1" t="s">
        <v>42</v>
      </c>
      <c r="I70" s="1" t="s">
        <v>42</v>
      </c>
      <c r="J70" s="3">
        <v>270</v>
      </c>
      <c r="K70" s="3">
        <v>30</v>
      </c>
      <c r="L70" s="128">
        <f t="shared" si="5"/>
        <v>190</v>
      </c>
      <c r="M70" s="128">
        <f t="shared" si="6"/>
        <v>149.5</v>
      </c>
      <c r="N70" s="129">
        <v>30</v>
      </c>
      <c r="O70" s="129">
        <v>89</v>
      </c>
      <c r="P70" s="130">
        <v>90</v>
      </c>
      <c r="Q70" s="1">
        <v>2</v>
      </c>
      <c r="R70" s="1"/>
      <c r="S70" s="1"/>
      <c r="T70" s="1"/>
      <c r="U70" s="1"/>
      <c r="W70">
        <v>66</v>
      </c>
      <c r="X70" t="s">
        <v>996</v>
      </c>
    </row>
    <row r="71" spans="1:24" hidden="1">
      <c r="A71" s="122" t="s">
        <v>1007</v>
      </c>
      <c r="B71" s="1">
        <v>19877</v>
      </c>
      <c r="C71" s="1" t="s">
        <v>1008</v>
      </c>
      <c r="D71" s="1">
        <v>6</v>
      </c>
      <c r="E71" s="1">
        <v>480</v>
      </c>
      <c r="F71" s="1">
        <v>2880</v>
      </c>
      <c r="G71" s="1">
        <v>330</v>
      </c>
      <c r="H71" s="1" t="s">
        <v>42</v>
      </c>
      <c r="I71" s="1" t="s">
        <v>42</v>
      </c>
      <c r="J71" s="3">
        <v>270</v>
      </c>
      <c r="K71" s="3">
        <v>30</v>
      </c>
      <c r="L71" s="128">
        <f t="shared" si="5"/>
        <v>190</v>
      </c>
      <c r="M71" s="128">
        <f t="shared" si="6"/>
        <v>149.5</v>
      </c>
      <c r="N71" s="129">
        <v>30</v>
      </c>
      <c r="O71" s="129">
        <v>89</v>
      </c>
      <c r="P71" s="130">
        <v>90</v>
      </c>
      <c r="Q71" s="1">
        <v>1</v>
      </c>
      <c r="R71" s="1"/>
      <c r="S71" s="1"/>
      <c r="T71" s="1"/>
      <c r="U71" s="1"/>
      <c r="W71">
        <v>67</v>
      </c>
      <c r="X71" t="s">
        <v>996</v>
      </c>
    </row>
    <row r="72" spans="1:24" hidden="1">
      <c r="A72" s="122" t="s">
        <v>1009</v>
      </c>
      <c r="B72" s="1">
        <v>20254</v>
      </c>
      <c r="C72" s="1" t="s">
        <v>1010</v>
      </c>
      <c r="D72" s="1">
        <v>6</v>
      </c>
      <c r="E72" s="1">
        <v>480</v>
      </c>
      <c r="F72" s="1">
        <v>2880</v>
      </c>
      <c r="G72" s="1">
        <v>330</v>
      </c>
      <c r="H72" s="1" t="s">
        <v>42</v>
      </c>
      <c r="I72" s="1" t="s">
        <v>42</v>
      </c>
      <c r="J72" s="3">
        <v>270</v>
      </c>
      <c r="K72" s="3">
        <v>30</v>
      </c>
      <c r="L72" s="128">
        <f t="shared" si="5"/>
        <v>190</v>
      </c>
      <c r="M72" s="128">
        <f t="shared" si="6"/>
        <v>149.5</v>
      </c>
      <c r="N72" s="129">
        <v>30</v>
      </c>
      <c r="O72" s="129">
        <v>89</v>
      </c>
      <c r="P72" s="130">
        <v>90</v>
      </c>
      <c r="Q72" s="1">
        <v>1</v>
      </c>
      <c r="R72" s="1"/>
      <c r="S72" s="1"/>
      <c r="T72" s="1"/>
      <c r="U72" s="1"/>
      <c r="W72">
        <v>68</v>
      </c>
      <c r="X72" t="s">
        <v>996</v>
      </c>
    </row>
    <row r="73" spans="1:24" hidden="1">
      <c r="A73" s="122" t="s">
        <v>1011</v>
      </c>
      <c r="B73" s="1">
        <v>20668</v>
      </c>
      <c r="C73" s="1" t="s">
        <v>1012</v>
      </c>
      <c r="D73" s="1">
        <v>6</v>
      </c>
      <c r="E73" s="1">
        <v>480</v>
      </c>
      <c r="F73" s="1">
        <v>2880</v>
      </c>
      <c r="G73" s="1">
        <v>330</v>
      </c>
      <c r="H73" s="1" t="s">
        <v>42</v>
      </c>
      <c r="I73" s="1" t="s">
        <v>42</v>
      </c>
      <c r="J73" s="3">
        <v>270</v>
      </c>
      <c r="K73" s="3">
        <v>30</v>
      </c>
      <c r="L73" s="128">
        <f t="shared" si="5"/>
        <v>190</v>
      </c>
      <c r="M73" s="128">
        <f t="shared" si="6"/>
        <v>149.5</v>
      </c>
      <c r="N73" s="129">
        <v>30</v>
      </c>
      <c r="O73" s="129">
        <v>89</v>
      </c>
      <c r="P73" s="130">
        <v>90</v>
      </c>
      <c r="Q73" s="1">
        <v>1</v>
      </c>
      <c r="R73" s="1"/>
      <c r="S73" s="1"/>
      <c r="T73" s="1"/>
      <c r="U73" s="1"/>
      <c r="W73">
        <v>69</v>
      </c>
      <c r="X73" t="s">
        <v>996</v>
      </c>
    </row>
    <row r="74" spans="1:24" hidden="1">
      <c r="A74" s="122" t="s">
        <v>1013</v>
      </c>
      <c r="B74" s="1">
        <v>21182</v>
      </c>
      <c r="C74" s="1" t="s">
        <v>1014</v>
      </c>
      <c r="D74" s="1">
        <v>30</v>
      </c>
      <c r="E74" s="1">
        <v>45</v>
      </c>
      <c r="F74" s="1">
        <v>1350</v>
      </c>
      <c r="G74" s="1">
        <v>330</v>
      </c>
      <c r="H74" s="1" t="s">
        <v>194</v>
      </c>
      <c r="I74" s="1" t="s">
        <v>194</v>
      </c>
      <c r="J74" s="3">
        <v>180</v>
      </c>
      <c r="K74" s="3">
        <v>30</v>
      </c>
      <c r="L74" s="128">
        <f t="shared" si="5"/>
        <v>126.99999999999999</v>
      </c>
      <c r="M74" s="128">
        <f t="shared" si="6"/>
        <v>100.00000000000001</v>
      </c>
      <c r="N74" s="129">
        <v>30</v>
      </c>
      <c r="O74" s="129">
        <v>89</v>
      </c>
      <c r="P74" s="130">
        <v>90</v>
      </c>
      <c r="Q74" s="1">
        <v>1</v>
      </c>
      <c r="R74" s="1"/>
      <c r="S74" s="1"/>
      <c r="T74" s="1"/>
      <c r="U74" s="1"/>
      <c r="W74">
        <v>70</v>
      </c>
      <c r="X74" t="s">
        <v>996</v>
      </c>
    </row>
    <row r="75" spans="1:24" hidden="1">
      <c r="A75" s="122" t="s">
        <v>1015</v>
      </c>
      <c r="B75" s="1">
        <v>21187</v>
      </c>
      <c r="C75" s="1" t="s">
        <v>1016</v>
      </c>
      <c r="D75" s="1">
        <v>16</v>
      </c>
      <c r="E75" s="1">
        <v>36</v>
      </c>
      <c r="F75" s="1">
        <v>576</v>
      </c>
      <c r="G75" s="1">
        <v>750</v>
      </c>
      <c r="H75" s="1" t="s">
        <v>46</v>
      </c>
      <c r="I75" s="1" t="s">
        <v>46</v>
      </c>
      <c r="J75" s="3">
        <v>180</v>
      </c>
      <c r="K75" s="3">
        <v>30</v>
      </c>
      <c r="L75" s="128">
        <f t="shared" si="5"/>
        <v>126.99999999999999</v>
      </c>
      <c r="M75" s="128">
        <f t="shared" si="6"/>
        <v>100.00000000000001</v>
      </c>
      <c r="N75" s="129">
        <v>30</v>
      </c>
      <c r="O75" s="129">
        <v>89</v>
      </c>
      <c r="P75" s="130">
        <v>90</v>
      </c>
      <c r="Q75" s="1">
        <v>1</v>
      </c>
      <c r="R75" s="1"/>
      <c r="S75" s="1"/>
      <c r="T75" s="1"/>
      <c r="U75" s="1"/>
      <c r="W75">
        <v>71</v>
      </c>
      <c r="X75" t="s">
        <v>996</v>
      </c>
    </row>
    <row r="76" spans="1:24" hidden="1">
      <c r="A76" s="122" t="s">
        <v>342</v>
      </c>
      <c r="B76" s="1">
        <v>22006</v>
      </c>
      <c r="C76" s="1" t="s">
        <v>343</v>
      </c>
      <c r="D76" s="1">
        <v>12</v>
      </c>
      <c r="E76" s="1">
        <v>250</v>
      </c>
      <c r="F76" s="1">
        <v>3000</v>
      </c>
      <c r="G76" s="1">
        <v>330</v>
      </c>
      <c r="H76" s="1" t="s">
        <v>1017</v>
      </c>
      <c r="I76" s="1" t="s">
        <v>42</v>
      </c>
      <c r="J76" s="3">
        <v>270</v>
      </c>
      <c r="K76" s="3">
        <v>30</v>
      </c>
      <c r="L76" s="128">
        <f t="shared" si="5"/>
        <v>190</v>
      </c>
      <c r="M76" s="128">
        <f t="shared" si="6"/>
        <v>149.5</v>
      </c>
      <c r="N76" s="129">
        <v>30</v>
      </c>
      <c r="O76" s="129">
        <v>89</v>
      </c>
      <c r="P76" s="130">
        <v>90</v>
      </c>
      <c r="Q76" s="1">
        <v>1</v>
      </c>
      <c r="R76" s="1"/>
      <c r="S76" s="1"/>
      <c r="T76" s="1"/>
      <c r="U76" s="1"/>
      <c r="W76">
        <v>72</v>
      </c>
      <c r="X76" t="s">
        <v>996</v>
      </c>
    </row>
    <row r="77" spans="1:24" hidden="1">
      <c r="A77" s="122" t="s">
        <v>1018</v>
      </c>
      <c r="B77" s="1">
        <v>3059</v>
      </c>
      <c r="C77" s="1" t="s">
        <v>1019</v>
      </c>
      <c r="D77" s="1">
        <v>30</v>
      </c>
      <c r="E77" s="1">
        <v>45</v>
      </c>
      <c r="F77" s="1">
        <v>1350</v>
      </c>
      <c r="G77" s="1">
        <v>330</v>
      </c>
      <c r="H77" s="1" t="s">
        <v>194</v>
      </c>
      <c r="I77" s="1" t="s">
        <v>194</v>
      </c>
      <c r="J77" s="3">
        <v>120</v>
      </c>
      <c r="K77" s="3">
        <v>30</v>
      </c>
      <c r="L77" s="128">
        <f t="shared" si="5"/>
        <v>85</v>
      </c>
      <c r="M77" s="128">
        <f t="shared" si="6"/>
        <v>67</v>
      </c>
      <c r="N77" s="129">
        <v>30</v>
      </c>
      <c r="O77" s="129">
        <v>89</v>
      </c>
      <c r="P77" s="130">
        <v>90</v>
      </c>
      <c r="Q77" s="1">
        <v>1</v>
      </c>
      <c r="R77" s="1"/>
      <c r="S77" s="1"/>
      <c r="T77" s="1"/>
      <c r="U77" s="1"/>
      <c r="W77">
        <v>73</v>
      </c>
      <c r="X77" t="s">
        <v>996</v>
      </c>
    </row>
    <row r="78" spans="1:24" hidden="1">
      <c r="A78" s="122" t="s">
        <v>1020</v>
      </c>
      <c r="B78" s="1">
        <v>2986</v>
      </c>
      <c r="C78" s="1" t="s">
        <v>1021</v>
      </c>
      <c r="D78" s="1">
        <v>30</v>
      </c>
      <c r="E78" s="1">
        <v>45</v>
      </c>
      <c r="F78" s="1">
        <v>1350</v>
      </c>
      <c r="G78" s="1">
        <v>330</v>
      </c>
      <c r="H78" s="1" t="s">
        <v>46</v>
      </c>
      <c r="I78" s="1" t="s">
        <v>46</v>
      </c>
      <c r="J78" s="3">
        <v>180</v>
      </c>
      <c r="K78" s="3">
        <v>30</v>
      </c>
      <c r="L78" s="128">
        <f t="shared" si="5"/>
        <v>126.99999999999999</v>
      </c>
      <c r="M78" s="128">
        <f t="shared" si="6"/>
        <v>100.00000000000001</v>
      </c>
      <c r="N78" s="129">
        <v>30</v>
      </c>
      <c r="O78" s="129">
        <v>89</v>
      </c>
      <c r="P78" s="130">
        <v>90</v>
      </c>
      <c r="Q78" s="1">
        <v>1</v>
      </c>
      <c r="R78" s="1"/>
      <c r="S78" s="1"/>
      <c r="T78" s="1"/>
      <c r="U78" s="1"/>
      <c r="W78">
        <v>74</v>
      </c>
      <c r="X78" t="s">
        <v>996</v>
      </c>
    </row>
    <row r="79" spans="1:24" hidden="1">
      <c r="A79" s="122" t="s">
        <v>562</v>
      </c>
      <c r="B79" s="1">
        <v>3583</v>
      </c>
      <c r="C79" s="1" t="s">
        <v>563</v>
      </c>
      <c r="D79" s="1">
        <v>16</v>
      </c>
      <c r="E79" s="1">
        <v>36</v>
      </c>
      <c r="F79" s="1">
        <v>576</v>
      </c>
      <c r="G79" s="1">
        <v>750</v>
      </c>
      <c r="H79" s="1" t="s">
        <v>46</v>
      </c>
      <c r="I79" s="1" t="s">
        <v>46</v>
      </c>
      <c r="J79" s="3">
        <v>180</v>
      </c>
      <c r="K79" s="3">
        <v>30</v>
      </c>
      <c r="L79" s="128">
        <f t="shared" si="5"/>
        <v>126.99999999999999</v>
      </c>
      <c r="M79" s="128">
        <f t="shared" si="6"/>
        <v>100.00000000000001</v>
      </c>
      <c r="N79" s="129">
        <v>30</v>
      </c>
      <c r="O79" s="129">
        <v>89</v>
      </c>
      <c r="P79" s="130">
        <v>90</v>
      </c>
      <c r="Q79" s="1">
        <v>1</v>
      </c>
      <c r="R79" s="1"/>
      <c r="S79" s="1"/>
      <c r="T79" s="1"/>
      <c r="U79" s="1"/>
      <c r="W79">
        <v>75</v>
      </c>
      <c r="X79" t="s">
        <v>996</v>
      </c>
    </row>
    <row r="80" spans="1:24" hidden="1">
      <c r="A80" s="122" t="s">
        <v>1022</v>
      </c>
      <c r="B80" s="1">
        <v>11120</v>
      </c>
      <c r="C80" s="1" t="s">
        <v>1023</v>
      </c>
      <c r="D80" s="1">
        <v>12</v>
      </c>
      <c r="E80" s="1">
        <v>30</v>
      </c>
      <c r="F80" s="1">
        <v>360</v>
      </c>
      <c r="G80" s="1">
        <v>1000</v>
      </c>
      <c r="H80" s="1" t="s">
        <v>46</v>
      </c>
      <c r="I80" s="1" t="s">
        <v>46</v>
      </c>
      <c r="J80" s="3">
        <v>180</v>
      </c>
      <c r="K80" s="3">
        <v>30</v>
      </c>
      <c r="L80" s="128">
        <f t="shared" si="5"/>
        <v>126.99999999999999</v>
      </c>
      <c r="M80" s="128">
        <f t="shared" si="6"/>
        <v>100.00000000000001</v>
      </c>
      <c r="N80" s="129">
        <v>30</v>
      </c>
      <c r="O80" s="129">
        <v>89</v>
      </c>
      <c r="P80" s="130">
        <v>90</v>
      </c>
      <c r="Q80" s="1">
        <v>1</v>
      </c>
      <c r="R80" s="1"/>
      <c r="S80" s="1"/>
      <c r="T80" s="1"/>
      <c r="U80" s="1"/>
      <c r="W80">
        <v>76</v>
      </c>
      <c r="X80" t="s">
        <v>996</v>
      </c>
    </row>
    <row r="81" spans="1:24" hidden="1">
      <c r="A81" s="122" t="s">
        <v>701</v>
      </c>
      <c r="B81" s="1">
        <v>9494</v>
      </c>
      <c r="C81" s="1" t="s">
        <v>702</v>
      </c>
      <c r="D81" s="1">
        <v>13</v>
      </c>
      <c r="E81" s="1">
        <v>36</v>
      </c>
      <c r="F81" s="1">
        <v>468</v>
      </c>
      <c r="G81" s="1">
        <v>1000</v>
      </c>
      <c r="H81" s="1" t="s">
        <v>46</v>
      </c>
      <c r="I81" s="1" t="s">
        <v>46</v>
      </c>
      <c r="J81" s="3">
        <v>180</v>
      </c>
      <c r="K81" s="3">
        <v>30</v>
      </c>
      <c r="L81" s="128">
        <f t="shared" si="5"/>
        <v>126.99999999999999</v>
      </c>
      <c r="M81" s="128">
        <f t="shared" si="6"/>
        <v>100.00000000000001</v>
      </c>
      <c r="N81" s="129">
        <v>30</v>
      </c>
      <c r="O81" s="129">
        <v>89</v>
      </c>
      <c r="P81" s="130">
        <v>90</v>
      </c>
      <c r="Q81" s="1">
        <v>1</v>
      </c>
      <c r="R81" s="1"/>
      <c r="S81" s="1"/>
      <c r="T81" s="1"/>
      <c r="U81" s="1"/>
      <c r="W81">
        <v>77</v>
      </c>
      <c r="X81" t="s">
        <v>996</v>
      </c>
    </row>
    <row r="82" spans="1:24" hidden="1">
      <c r="A82" s="122" t="s">
        <v>1024</v>
      </c>
      <c r="B82" s="1">
        <v>9494</v>
      </c>
      <c r="C82" s="1" t="s">
        <v>702</v>
      </c>
      <c r="D82" s="1">
        <v>13</v>
      </c>
      <c r="E82" s="1">
        <v>27</v>
      </c>
      <c r="F82" s="1">
        <v>351</v>
      </c>
      <c r="G82" s="1">
        <v>1000</v>
      </c>
      <c r="H82" s="1" t="s">
        <v>46</v>
      </c>
      <c r="I82" s="1" t="s">
        <v>46</v>
      </c>
      <c r="J82" s="3">
        <v>180</v>
      </c>
      <c r="K82" s="3">
        <v>30</v>
      </c>
      <c r="L82" s="128">
        <f t="shared" si="5"/>
        <v>126.99999999999999</v>
      </c>
      <c r="M82" s="128">
        <f t="shared" si="6"/>
        <v>100.00000000000001</v>
      </c>
      <c r="N82" s="129">
        <v>30</v>
      </c>
      <c r="O82" s="129">
        <v>89</v>
      </c>
      <c r="P82" s="130">
        <v>90</v>
      </c>
      <c r="Q82" s="1">
        <v>1</v>
      </c>
      <c r="R82" s="1"/>
      <c r="S82" s="1"/>
      <c r="T82" s="1"/>
      <c r="U82" s="1"/>
      <c r="W82">
        <v>78</v>
      </c>
      <c r="X82" t="s">
        <v>996</v>
      </c>
    </row>
    <row r="83" spans="1:24" hidden="1">
      <c r="A83" s="122" t="s">
        <v>1025</v>
      </c>
      <c r="B83" s="1">
        <v>3130</v>
      </c>
      <c r="C83" s="1" t="s">
        <v>1026</v>
      </c>
      <c r="D83" s="1">
        <v>38</v>
      </c>
      <c r="E83" s="1">
        <v>54</v>
      </c>
      <c r="F83" s="1">
        <v>2052</v>
      </c>
      <c r="G83" s="1">
        <v>225</v>
      </c>
      <c r="H83" s="1" t="s">
        <v>46</v>
      </c>
      <c r="I83" s="1" t="s">
        <v>46</v>
      </c>
      <c r="J83" s="3">
        <v>180</v>
      </c>
      <c r="K83" s="3">
        <v>30</v>
      </c>
      <c r="L83" s="128">
        <f t="shared" si="5"/>
        <v>126.99999999999999</v>
      </c>
      <c r="M83" s="128">
        <f t="shared" si="6"/>
        <v>100.00000000000001</v>
      </c>
      <c r="N83" s="129">
        <v>30</v>
      </c>
      <c r="O83" s="129">
        <v>89</v>
      </c>
      <c r="P83" s="130">
        <v>90</v>
      </c>
      <c r="Q83" s="1">
        <v>1</v>
      </c>
      <c r="R83" s="1"/>
      <c r="S83" s="1"/>
      <c r="T83" s="1"/>
      <c r="U83" s="1"/>
      <c r="W83">
        <v>79</v>
      </c>
      <c r="X83" t="s">
        <v>996</v>
      </c>
    </row>
    <row r="84" spans="1:24" hidden="1">
      <c r="A84" s="122" t="s">
        <v>498</v>
      </c>
      <c r="B84" s="1">
        <v>3128</v>
      </c>
      <c r="C84" s="1" t="s">
        <v>499</v>
      </c>
      <c r="D84" s="1">
        <v>30</v>
      </c>
      <c r="E84" s="1">
        <v>45</v>
      </c>
      <c r="F84" s="1">
        <v>1350</v>
      </c>
      <c r="G84" s="1">
        <v>330</v>
      </c>
      <c r="H84" s="1" t="s">
        <v>46</v>
      </c>
      <c r="I84" s="1" t="s">
        <v>46</v>
      </c>
      <c r="J84" s="3">
        <v>180</v>
      </c>
      <c r="K84" s="3">
        <v>30</v>
      </c>
      <c r="L84" s="128">
        <f t="shared" si="5"/>
        <v>126.99999999999999</v>
      </c>
      <c r="M84" s="128">
        <f t="shared" si="6"/>
        <v>100.00000000000001</v>
      </c>
      <c r="N84" s="129">
        <v>30</v>
      </c>
      <c r="O84" s="129">
        <v>89</v>
      </c>
      <c r="P84" s="130">
        <v>90</v>
      </c>
      <c r="Q84" s="1">
        <v>3</v>
      </c>
      <c r="R84" s="1"/>
      <c r="S84" s="1"/>
      <c r="T84" s="1"/>
      <c r="U84" s="1"/>
      <c r="W84">
        <v>80</v>
      </c>
      <c r="X84" t="s">
        <v>996</v>
      </c>
    </row>
    <row r="85" spans="1:24" hidden="1">
      <c r="A85" s="122" t="s">
        <v>547</v>
      </c>
      <c r="B85" s="1">
        <v>3128</v>
      </c>
      <c r="C85" s="1" t="s">
        <v>499</v>
      </c>
      <c r="D85" s="1">
        <v>30</v>
      </c>
      <c r="E85" s="1">
        <v>54</v>
      </c>
      <c r="F85" s="1">
        <v>1620</v>
      </c>
      <c r="G85" s="1">
        <v>330</v>
      </c>
      <c r="H85" s="1" t="s">
        <v>46</v>
      </c>
      <c r="I85" s="1" t="s">
        <v>46</v>
      </c>
      <c r="J85" s="3">
        <v>180</v>
      </c>
      <c r="K85" s="3">
        <v>30</v>
      </c>
      <c r="L85" s="128">
        <f t="shared" si="5"/>
        <v>126.99999999999999</v>
      </c>
      <c r="M85" s="128">
        <f t="shared" si="6"/>
        <v>100.00000000000001</v>
      </c>
      <c r="N85" s="129">
        <v>30</v>
      </c>
      <c r="O85" s="129">
        <v>89</v>
      </c>
      <c r="P85" s="130">
        <v>90</v>
      </c>
      <c r="Q85" s="1">
        <v>1</v>
      </c>
      <c r="R85" s="1"/>
      <c r="S85" s="1"/>
      <c r="T85" s="1"/>
      <c r="U85" s="1"/>
      <c r="W85">
        <v>81</v>
      </c>
      <c r="X85" t="s">
        <v>996</v>
      </c>
    </row>
    <row r="86" spans="1:24" hidden="1">
      <c r="A86" s="122" t="s">
        <v>1027</v>
      </c>
      <c r="B86" s="1">
        <v>2154</v>
      </c>
      <c r="C86" s="1" t="s">
        <v>1028</v>
      </c>
      <c r="D86" s="1">
        <v>24</v>
      </c>
      <c r="E86" s="1">
        <v>75</v>
      </c>
      <c r="F86" s="1">
        <v>1800</v>
      </c>
      <c r="G86" s="1">
        <v>330</v>
      </c>
      <c r="H86" s="1" t="s">
        <v>893</v>
      </c>
      <c r="I86" s="1" t="s">
        <v>194</v>
      </c>
      <c r="J86" s="3">
        <v>180</v>
      </c>
      <c r="K86" s="3">
        <v>30</v>
      </c>
      <c r="L86" s="128">
        <f t="shared" si="5"/>
        <v>126.99999999999999</v>
      </c>
      <c r="M86" s="128">
        <f t="shared" si="6"/>
        <v>100.00000000000001</v>
      </c>
      <c r="N86" s="129">
        <v>30</v>
      </c>
      <c r="O86" s="129">
        <v>89</v>
      </c>
      <c r="P86" s="130">
        <v>90</v>
      </c>
      <c r="Q86" s="1">
        <v>1</v>
      </c>
      <c r="R86" s="1"/>
      <c r="S86" s="1"/>
      <c r="T86" s="1"/>
      <c r="U86" s="1"/>
      <c r="W86">
        <v>82</v>
      </c>
      <c r="X86" t="s">
        <v>996</v>
      </c>
    </row>
    <row r="87" spans="1:24" hidden="1">
      <c r="A87" s="122" t="s">
        <v>1029</v>
      </c>
      <c r="B87" s="1">
        <v>9856</v>
      </c>
      <c r="C87" s="1" t="s">
        <v>1030</v>
      </c>
      <c r="D87" s="1">
        <v>24</v>
      </c>
      <c r="E87" s="1">
        <v>75</v>
      </c>
      <c r="F87" s="1">
        <v>1800</v>
      </c>
      <c r="G87" s="1">
        <v>330</v>
      </c>
      <c r="H87" s="1" t="s">
        <v>893</v>
      </c>
      <c r="I87" s="1" t="s">
        <v>194</v>
      </c>
      <c r="J87" s="3">
        <v>180</v>
      </c>
      <c r="K87" s="3">
        <v>30</v>
      </c>
      <c r="L87" s="128">
        <f t="shared" si="5"/>
        <v>126.99999999999999</v>
      </c>
      <c r="M87" s="128">
        <f t="shared" si="6"/>
        <v>100.00000000000001</v>
      </c>
      <c r="N87" s="129">
        <v>30</v>
      </c>
      <c r="O87" s="129">
        <v>89</v>
      </c>
      <c r="P87" s="130">
        <v>90</v>
      </c>
      <c r="Q87" s="1">
        <v>1</v>
      </c>
      <c r="R87" s="1"/>
      <c r="S87" s="1"/>
      <c r="T87" s="1"/>
      <c r="U87" s="1"/>
      <c r="W87">
        <v>83</v>
      </c>
      <c r="X87" t="s">
        <v>996</v>
      </c>
    </row>
    <row r="88" spans="1:24" hidden="1">
      <c r="A88" s="122" t="s">
        <v>1031</v>
      </c>
      <c r="B88" s="1">
        <v>9845</v>
      </c>
      <c r="C88" s="1" t="s">
        <v>1032</v>
      </c>
      <c r="D88" s="1">
        <v>30</v>
      </c>
      <c r="E88" s="1">
        <v>45</v>
      </c>
      <c r="F88" s="1">
        <v>1350</v>
      </c>
      <c r="G88" s="1">
        <v>330</v>
      </c>
      <c r="H88" s="1" t="s">
        <v>893</v>
      </c>
      <c r="I88" s="1" t="s">
        <v>194</v>
      </c>
      <c r="J88" s="3">
        <v>180</v>
      </c>
      <c r="K88" s="3">
        <v>30</v>
      </c>
      <c r="L88" s="128">
        <f t="shared" si="5"/>
        <v>126.99999999999999</v>
      </c>
      <c r="M88" s="128">
        <f t="shared" si="6"/>
        <v>100.00000000000001</v>
      </c>
      <c r="N88" s="129">
        <v>30</v>
      </c>
      <c r="O88" s="129">
        <v>89</v>
      </c>
      <c r="P88" s="130">
        <v>90</v>
      </c>
      <c r="Q88" s="1">
        <v>1</v>
      </c>
      <c r="R88" s="1"/>
      <c r="S88" s="1"/>
      <c r="T88" s="1"/>
      <c r="U88" s="1"/>
      <c r="W88">
        <v>84</v>
      </c>
      <c r="X88" t="s">
        <v>996</v>
      </c>
    </row>
    <row r="89" spans="1:24" hidden="1">
      <c r="A89" s="122" t="s">
        <v>1033</v>
      </c>
      <c r="B89" s="1">
        <v>9128</v>
      </c>
      <c r="C89" s="1" t="s">
        <v>1034</v>
      </c>
      <c r="D89" s="1">
        <v>6</v>
      </c>
      <c r="E89" s="1">
        <v>260</v>
      </c>
      <c r="F89" s="1">
        <v>1560</v>
      </c>
      <c r="G89" s="1">
        <v>330</v>
      </c>
      <c r="H89" s="1" t="s">
        <v>893</v>
      </c>
      <c r="I89" s="1" t="s">
        <v>194</v>
      </c>
      <c r="J89" s="3">
        <v>180</v>
      </c>
      <c r="K89" s="3">
        <v>30</v>
      </c>
      <c r="L89" s="128">
        <f t="shared" si="5"/>
        <v>126.99999999999999</v>
      </c>
      <c r="M89" s="128">
        <f t="shared" si="6"/>
        <v>100.00000000000001</v>
      </c>
      <c r="N89" s="129">
        <v>30</v>
      </c>
      <c r="O89" s="129">
        <v>89</v>
      </c>
      <c r="P89" s="130">
        <v>90</v>
      </c>
      <c r="Q89" s="1">
        <v>1</v>
      </c>
      <c r="R89" s="1"/>
      <c r="S89" s="1"/>
      <c r="T89" s="1"/>
      <c r="U89" s="1"/>
      <c r="W89">
        <v>85</v>
      </c>
      <c r="X89" t="s">
        <v>996</v>
      </c>
    </row>
    <row r="90" spans="1:24" hidden="1">
      <c r="A90" s="122" t="s">
        <v>1035</v>
      </c>
      <c r="B90" s="1">
        <v>3221</v>
      </c>
      <c r="C90" s="1" t="s">
        <v>1036</v>
      </c>
      <c r="D90" s="1">
        <v>6</v>
      </c>
      <c r="E90" s="1">
        <v>300</v>
      </c>
      <c r="F90" s="1">
        <v>1800</v>
      </c>
      <c r="G90" s="1">
        <v>330</v>
      </c>
      <c r="H90" s="1" t="s">
        <v>893</v>
      </c>
      <c r="I90" s="1" t="s">
        <v>194</v>
      </c>
      <c r="J90" s="3">
        <v>180</v>
      </c>
      <c r="K90" s="3">
        <v>30</v>
      </c>
      <c r="L90" s="128">
        <f t="shared" si="5"/>
        <v>126.99999999999999</v>
      </c>
      <c r="M90" s="128">
        <f t="shared" si="6"/>
        <v>100.00000000000001</v>
      </c>
      <c r="N90" s="129">
        <v>30</v>
      </c>
      <c r="O90" s="129">
        <v>89</v>
      </c>
      <c r="P90" s="130">
        <v>90</v>
      </c>
      <c r="Q90" s="1">
        <v>1</v>
      </c>
      <c r="R90" s="1"/>
      <c r="S90" s="1"/>
      <c r="T90" s="1"/>
      <c r="U90" s="1"/>
      <c r="W90">
        <v>86</v>
      </c>
      <c r="X90" t="s">
        <v>996</v>
      </c>
    </row>
    <row r="91" spans="1:24" hidden="1">
      <c r="A91" s="122" t="s">
        <v>1037</v>
      </c>
      <c r="B91" s="1">
        <v>8515</v>
      </c>
      <c r="C91" s="1" t="s">
        <v>1038</v>
      </c>
      <c r="D91" s="1">
        <v>24</v>
      </c>
      <c r="E91" s="1">
        <v>120</v>
      </c>
      <c r="F91" s="1">
        <v>2880</v>
      </c>
      <c r="G91" s="1">
        <v>355</v>
      </c>
      <c r="H91" s="1" t="s">
        <v>42</v>
      </c>
      <c r="I91" s="1" t="s">
        <v>42</v>
      </c>
      <c r="J91" s="3">
        <v>120</v>
      </c>
      <c r="K91" s="3">
        <v>30</v>
      </c>
      <c r="L91" s="128">
        <f t="shared" si="5"/>
        <v>85</v>
      </c>
      <c r="M91" s="128">
        <f t="shared" si="6"/>
        <v>67</v>
      </c>
      <c r="N91" s="129">
        <v>30</v>
      </c>
      <c r="O91" s="129">
        <v>89</v>
      </c>
      <c r="P91" s="130">
        <v>90</v>
      </c>
      <c r="Q91" s="1">
        <v>1</v>
      </c>
      <c r="R91" s="1"/>
      <c r="S91" s="1"/>
      <c r="T91" s="1"/>
      <c r="U91" s="1"/>
      <c r="W91">
        <v>87</v>
      </c>
      <c r="X91" t="s">
        <v>996</v>
      </c>
    </row>
    <row r="92" spans="1:24" hidden="1">
      <c r="A92" s="122" t="s">
        <v>169</v>
      </c>
      <c r="B92" s="1">
        <v>16466</v>
      </c>
      <c r="C92" s="1" t="s">
        <v>170</v>
      </c>
      <c r="D92" s="1">
        <v>6</v>
      </c>
      <c r="E92" s="1">
        <v>480</v>
      </c>
      <c r="F92" s="1">
        <v>2880</v>
      </c>
      <c r="G92" s="1">
        <v>355</v>
      </c>
      <c r="H92" s="1" t="s">
        <v>42</v>
      </c>
      <c r="I92" s="1" t="s">
        <v>42</v>
      </c>
      <c r="J92" s="3">
        <v>180</v>
      </c>
      <c r="K92" s="3">
        <v>30</v>
      </c>
      <c r="L92" s="128">
        <f t="shared" si="5"/>
        <v>126.99999999999999</v>
      </c>
      <c r="M92" s="128">
        <f t="shared" si="6"/>
        <v>100.00000000000001</v>
      </c>
      <c r="N92" s="129">
        <v>30</v>
      </c>
      <c r="O92" s="129">
        <v>89</v>
      </c>
      <c r="P92" s="130">
        <v>90</v>
      </c>
      <c r="Q92" s="1">
        <v>1</v>
      </c>
      <c r="R92" s="1"/>
      <c r="S92" s="1"/>
      <c r="T92" s="1"/>
      <c r="U92" s="1"/>
      <c r="W92">
        <v>88</v>
      </c>
      <c r="X92" t="s">
        <v>996</v>
      </c>
    </row>
    <row r="93" spans="1:24" hidden="1">
      <c r="A93" s="122" t="s">
        <v>668</v>
      </c>
      <c r="B93" s="1">
        <v>8923</v>
      </c>
      <c r="C93" s="1" t="s">
        <v>669</v>
      </c>
      <c r="D93" s="1">
        <v>6</v>
      </c>
      <c r="E93" s="1">
        <v>480</v>
      </c>
      <c r="F93" s="1">
        <v>2880</v>
      </c>
      <c r="G93" s="1">
        <v>330</v>
      </c>
      <c r="H93" s="1" t="s">
        <v>42</v>
      </c>
      <c r="I93" s="1" t="s">
        <v>42</v>
      </c>
      <c r="J93" s="3">
        <v>270</v>
      </c>
      <c r="K93" s="3">
        <v>30</v>
      </c>
      <c r="L93" s="128">
        <f t="shared" si="5"/>
        <v>190</v>
      </c>
      <c r="M93" s="128">
        <f t="shared" si="6"/>
        <v>149.5</v>
      </c>
      <c r="N93" s="129">
        <v>30</v>
      </c>
      <c r="O93" s="129">
        <v>89</v>
      </c>
      <c r="P93" s="130">
        <v>90</v>
      </c>
      <c r="Q93" s="1">
        <v>1</v>
      </c>
      <c r="R93" s="1"/>
      <c r="S93" s="1"/>
      <c r="T93" s="1"/>
      <c r="U93" s="1"/>
      <c r="W93">
        <v>89</v>
      </c>
      <c r="X93" t="s">
        <v>996</v>
      </c>
    </row>
    <row r="94" spans="1:24" hidden="1">
      <c r="A94" s="122" t="s">
        <v>1040</v>
      </c>
      <c r="B94" s="1">
        <v>9675</v>
      </c>
      <c r="C94" s="1" t="s">
        <v>1041</v>
      </c>
      <c r="D94" s="1">
        <v>30</v>
      </c>
      <c r="E94" s="1">
        <v>45</v>
      </c>
      <c r="F94" s="1">
        <v>1350</v>
      </c>
      <c r="G94" s="1">
        <v>330</v>
      </c>
      <c r="H94" s="1" t="s">
        <v>46</v>
      </c>
      <c r="I94" s="1" t="s">
        <v>46</v>
      </c>
      <c r="J94" s="3">
        <v>180</v>
      </c>
      <c r="K94" s="3">
        <v>30</v>
      </c>
      <c r="L94" s="128">
        <f t="shared" si="5"/>
        <v>126.99999999999999</v>
      </c>
      <c r="M94" s="128">
        <f t="shared" si="6"/>
        <v>100.00000000000001</v>
      </c>
      <c r="N94" s="129">
        <v>30</v>
      </c>
      <c r="O94" s="129">
        <v>89</v>
      </c>
      <c r="P94" s="130">
        <v>90</v>
      </c>
      <c r="Q94" s="1">
        <v>1</v>
      </c>
      <c r="R94" s="1"/>
      <c r="S94" s="1"/>
      <c r="T94" s="1"/>
      <c r="U94" s="1"/>
      <c r="W94">
        <v>90</v>
      </c>
      <c r="X94" t="s">
        <v>996</v>
      </c>
    </row>
    <row r="95" spans="1:24">
      <c r="A95" s="122" t="s">
        <v>187</v>
      </c>
      <c r="B95" s="1">
        <v>19303</v>
      </c>
      <c r="C95" s="1" t="s">
        <v>188</v>
      </c>
      <c r="D95" s="1">
        <v>6</v>
      </c>
      <c r="E95" s="1">
        <v>480</v>
      </c>
      <c r="F95" s="1">
        <v>2880</v>
      </c>
      <c r="G95" s="1">
        <v>330</v>
      </c>
      <c r="H95" s="1" t="s">
        <v>42</v>
      </c>
      <c r="I95" s="1" t="s">
        <v>42</v>
      </c>
      <c r="J95" s="3">
        <v>180</v>
      </c>
      <c r="K95" s="3">
        <v>30</v>
      </c>
      <c r="L95" s="128">
        <f t="shared" si="5"/>
        <v>126.99999999999999</v>
      </c>
      <c r="M95" s="128">
        <f t="shared" si="6"/>
        <v>100.00000000000001</v>
      </c>
      <c r="N95" s="129">
        <v>30</v>
      </c>
      <c r="O95" s="129">
        <v>89</v>
      </c>
      <c r="P95" s="130">
        <v>90</v>
      </c>
      <c r="Q95" s="1">
        <v>1</v>
      </c>
      <c r="R95" s="1"/>
      <c r="S95" s="1"/>
      <c r="T95" s="1"/>
      <c r="U95" s="1"/>
      <c r="W95">
        <v>91</v>
      </c>
      <c r="X95" t="s">
        <v>1039</v>
      </c>
    </row>
    <row r="96" spans="1:24">
      <c r="A96" s="122" t="s">
        <v>1042</v>
      </c>
      <c r="B96" s="1">
        <v>15545</v>
      </c>
      <c r="C96" s="1" t="s">
        <v>1043</v>
      </c>
      <c r="D96" s="1">
        <v>24</v>
      </c>
      <c r="E96" s="1">
        <v>120</v>
      </c>
      <c r="F96" s="1">
        <v>2880</v>
      </c>
      <c r="G96" s="1">
        <v>330</v>
      </c>
      <c r="H96" s="1" t="s">
        <v>42</v>
      </c>
      <c r="I96" s="1" t="s">
        <v>42</v>
      </c>
      <c r="J96" s="3">
        <v>180</v>
      </c>
      <c r="K96" s="3">
        <v>30</v>
      </c>
      <c r="L96" s="128">
        <f t="shared" si="5"/>
        <v>126.99999999999999</v>
      </c>
      <c r="M96" s="128">
        <f t="shared" si="6"/>
        <v>100.00000000000001</v>
      </c>
      <c r="N96" s="129">
        <v>30</v>
      </c>
      <c r="O96" s="129">
        <v>89</v>
      </c>
      <c r="P96" s="130">
        <v>90</v>
      </c>
      <c r="Q96" s="1">
        <v>1</v>
      </c>
      <c r="R96" s="1"/>
      <c r="S96" s="1"/>
      <c r="T96" s="1"/>
      <c r="U96" s="1"/>
      <c r="W96">
        <v>92</v>
      </c>
      <c r="X96" t="s">
        <v>1039</v>
      </c>
    </row>
    <row r="97" spans="1:24">
      <c r="A97" s="122" t="s">
        <v>52</v>
      </c>
      <c r="B97" s="1">
        <v>13766</v>
      </c>
      <c r="C97" s="1" t="s">
        <v>53</v>
      </c>
      <c r="D97" s="1">
        <v>6</v>
      </c>
      <c r="E97" s="1">
        <v>480</v>
      </c>
      <c r="F97" s="1">
        <v>2880</v>
      </c>
      <c r="G97" s="1">
        <v>330</v>
      </c>
      <c r="H97" s="1" t="s">
        <v>42</v>
      </c>
      <c r="I97" s="1" t="s">
        <v>42</v>
      </c>
      <c r="J97" s="3">
        <v>270</v>
      </c>
      <c r="K97" s="3">
        <v>30</v>
      </c>
      <c r="L97" s="128">
        <f t="shared" si="5"/>
        <v>190</v>
      </c>
      <c r="M97" s="128">
        <f t="shared" si="6"/>
        <v>149.5</v>
      </c>
      <c r="N97" s="129">
        <v>30</v>
      </c>
      <c r="O97" s="129">
        <v>89</v>
      </c>
      <c r="P97" s="130">
        <v>90</v>
      </c>
      <c r="Q97" s="1">
        <v>1</v>
      </c>
      <c r="R97" s="1"/>
      <c r="S97" s="1"/>
      <c r="T97" s="1"/>
      <c r="U97" s="1"/>
      <c r="W97">
        <v>93</v>
      </c>
      <c r="X97" t="s">
        <v>1039</v>
      </c>
    </row>
    <row r="98" spans="1:24">
      <c r="A98" s="122" t="s">
        <v>1044</v>
      </c>
      <c r="B98" s="1">
        <v>7872</v>
      </c>
      <c r="C98" s="1" t="s">
        <v>1045</v>
      </c>
      <c r="D98" s="1">
        <v>38</v>
      </c>
      <c r="E98" s="1">
        <v>54</v>
      </c>
      <c r="F98" s="1">
        <v>2052</v>
      </c>
      <c r="G98" s="1">
        <v>225</v>
      </c>
      <c r="H98" s="1" t="s">
        <v>46</v>
      </c>
      <c r="I98" s="1" t="s">
        <v>46</v>
      </c>
      <c r="J98" s="3">
        <v>180</v>
      </c>
      <c r="K98" s="3">
        <v>30</v>
      </c>
      <c r="L98" s="128">
        <f t="shared" si="5"/>
        <v>126.99999999999999</v>
      </c>
      <c r="M98" s="128">
        <f t="shared" si="6"/>
        <v>100.00000000000001</v>
      </c>
      <c r="N98" s="129">
        <v>30</v>
      </c>
      <c r="O98" s="129">
        <v>89</v>
      </c>
      <c r="P98" s="130">
        <v>90</v>
      </c>
      <c r="Q98" s="1">
        <v>1</v>
      </c>
      <c r="R98" s="1"/>
      <c r="S98" s="1"/>
      <c r="T98" s="1"/>
      <c r="U98" s="1"/>
      <c r="W98">
        <v>94</v>
      </c>
      <c r="X98" t="s">
        <v>1039</v>
      </c>
    </row>
    <row r="99" spans="1:24">
      <c r="A99" s="122" t="s">
        <v>1046</v>
      </c>
      <c r="B99" s="1">
        <v>9963</v>
      </c>
      <c r="C99" s="1" t="s">
        <v>1047</v>
      </c>
      <c r="D99" s="1">
        <v>24</v>
      </c>
      <c r="E99" s="1">
        <v>120</v>
      </c>
      <c r="F99" s="1">
        <v>2880</v>
      </c>
      <c r="G99" s="1">
        <v>330</v>
      </c>
      <c r="H99" s="1" t="s">
        <v>42</v>
      </c>
      <c r="I99" s="1" t="s">
        <v>42</v>
      </c>
      <c r="J99" s="3">
        <v>270</v>
      </c>
      <c r="K99" s="3">
        <v>30</v>
      </c>
      <c r="L99" s="128">
        <f t="shared" si="5"/>
        <v>190</v>
      </c>
      <c r="M99" s="128">
        <f t="shared" si="6"/>
        <v>149.5</v>
      </c>
      <c r="N99" s="129">
        <v>30</v>
      </c>
      <c r="O99" s="129">
        <v>89</v>
      </c>
      <c r="P99" s="130">
        <v>90</v>
      </c>
      <c r="Q99" s="1">
        <v>1</v>
      </c>
      <c r="R99" s="1"/>
      <c r="S99" s="1"/>
      <c r="T99" s="1"/>
      <c r="U99" s="1"/>
      <c r="W99">
        <v>95</v>
      </c>
      <c r="X99" t="s">
        <v>1039</v>
      </c>
    </row>
    <row r="100" spans="1:24" hidden="1">
      <c r="A100" s="122" t="s">
        <v>1048</v>
      </c>
      <c r="B100" s="1">
        <v>3500493</v>
      </c>
      <c r="C100" s="1" t="s">
        <v>849</v>
      </c>
      <c r="D100" s="1">
        <v>1</v>
      </c>
      <c r="E100" s="1">
        <v>9</v>
      </c>
      <c r="F100" s="1">
        <v>9</v>
      </c>
      <c r="G100" s="1">
        <v>20</v>
      </c>
      <c r="H100" s="1" t="s">
        <v>354</v>
      </c>
      <c r="I100" s="1" t="s">
        <v>74</v>
      </c>
      <c r="J100" s="3">
        <v>120</v>
      </c>
      <c r="K100" s="3"/>
      <c r="L100" s="128">
        <f t="shared" si="5"/>
        <v>85</v>
      </c>
      <c r="M100" s="128">
        <f t="shared" si="6"/>
        <v>67</v>
      </c>
      <c r="N100" s="129">
        <v>30</v>
      </c>
      <c r="O100" s="129">
        <v>89</v>
      </c>
      <c r="P100" s="130">
        <v>90</v>
      </c>
      <c r="Q100" s="1">
        <v>1</v>
      </c>
      <c r="R100" s="1"/>
      <c r="S100" s="1"/>
      <c r="T100" s="1"/>
      <c r="U100" s="1"/>
      <c r="W100">
        <v>96</v>
      </c>
      <c r="X100" t="s">
        <v>1039</v>
      </c>
    </row>
    <row r="101" spans="1:24" hidden="1">
      <c r="A101" s="122" t="s">
        <v>1049</v>
      </c>
      <c r="B101" s="1">
        <v>3500025</v>
      </c>
      <c r="C101" s="1" t="s">
        <v>847</v>
      </c>
      <c r="D101" s="1">
        <v>1</v>
      </c>
      <c r="E101" s="1">
        <v>9</v>
      </c>
      <c r="F101" s="1">
        <v>9</v>
      </c>
      <c r="G101" s="1">
        <v>30</v>
      </c>
      <c r="H101" s="1" t="s">
        <v>46</v>
      </c>
      <c r="I101" s="1" t="s">
        <v>74</v>
      </c>
      <c r="J101" s="3">
        <v>120</v>
      </c>
      <c r="K101" s="3" t="s">
        <v>39</v>
      </c>
      <c r="L101" s="128">
        <f t="shared" si="5"/>
        <v>85</v>
      </c>
      <c r="M101" s="128">
        <f t="shared" si="6"/>
        <v>67</v>
      </c>
      <c r="N101" s="129">
        <v>30</v>
      </c>
      <c r="O101" s="129">
        <v>89</v>
      </c>
      <c r="P101" s="130">
        <v>90</v>
      </c>
      <c r="Q101" s="1">
        <v>1</v>
      </c>
      <c r="R101" s="1"/>
      <c r="S101" s="1"/>
      <c r="T101" s="1"/>
      <c r="U101" s="1"/>
      <c r="W101">
        <v>97</v>
      </c>
      <c r="X101" t="s">
        <v>1039</v>
      </c>
    </row>
    <row r="102" spans="1:24" hidden="1">
      <c r="A102" s="122" t="s">
        <v>1050</v>
      </c>
      <c r="B102" s="1">
        <v>3500026</v>
      </c>
      <c r="C102" s="1" t="s">
        <v>848</v>
      </c>
      <c r="D102" s="1">
        <v>1</v>
      </c>
      <c r="E102" s="1">
        <v>9</v>
      </c>
      <c r="F102" s="1">
        <v>9</v>
      </c>
      <c r="G102" s="1">
        <v>50</v>
      </c>
      <c r="H102" s="1" t="s">
        <v>46</v>
      </c>
      <c r="I102" s="1" t="s">
        <v>74</v>
      </c>
      <c r="J102" s="3">
        <v>120</v>
      </c>
      <c r="K102" s="3" t="s">
        <v>39</v>
      </c>
      <c r="L102" s="128">
        <f t="shared" si="5"/>
        <v>85</v>
      </c>
      <c r="M102" s="128">
        <f t="shared" si="6"/>
        <v>67</v>
      </c>
      <c r="N102" s="129"/>
      <c r="O102" s="129"/>
      <c r="P102" s="130"/>
      <c r="Q102" s="1">
        <v>1</v>
      </c>
      <c r="R102" s="1"/>
      <c r="S102" s="1"/>
      <c r="T102" s="1"/>
      <c r="U102" s="1"/>
      <c r="W102">
        <v>98</v>
      </c>
      <c r="X102" t="s">
        <v>1039</v>
      </c>
    </row>
    <row r="103" spans="1:24" hidden="1">
      <c r="A103" s="122" t="s">
        <v>1051</v>
      </c>
      <c r="B103" s="1">
        <v>12388</v>
      </c>
      <c r="C103" s="1" t="s">
        <v>1052</v>
      </c>
      <c r="D103" s="1">
        <v>3</v>
      </c>
      <c r="E103" s="1">
        <v>480</v>
      </c>
      <c r="F103" s="1">
        <v>1440</v>
      </c>
      <c r="G103" s="1">
        <v>330</v>
      </c>
      <c r="H103" s="1" t="s">
        <v>893</v>
      </c>
      <c r="I103" s="1" t="s">
        <v>247</v>
      </c>
      <c r="J103" s="3">
        <v>180</v>
      </c>
      <c r="K103" s="3">
        <v>30</v>
      </c>
      <c r="L103" s="128">
        <f t="shared" si="5"/>
        <v>126.99999999999999</v>
      </c>
      <c r="M103" s="128">
        <f t="shared" si="6"/>
        <v>100.00000000000001</v>
      </c>
      <c r="N103" s="129">
        <v>30</v>
      </c>
      <c r="O103" s="129">
        <v>89</v>
      </c>
      <c r="P103" s="130">
        <v>90</v>
      </c>
      <c r="Q103" s="1">
        <v>1</v>
      </c>
      <c r="R103" s="1"/>
      <c r="S103" s="1"/>
      <c r="T103" s="1"/>
      <c r="U103" s="1"/>
      <c r="W103">
        <v>99</v>
      </c>
      <c r="X103" t="s">
        <v>1039</v>
      </c>
    </row>
    <row r="104" spans="1:24" hidden="1">
      <c r="A104" s="122" t="s">
        <v>1053</v>
      </c>
      <c r="B104" s="1">
        <v>7607</v>
      </c>
      <c r="C104" s="1" t="s">
        <v>1054</v>
      </c>
      <c r="D104" s="1">
        <v>6</v>
      </c>
      <c r="E104" s="1">
        <v>360</v>
      </c>
      <c r="F104" s="1">
        <v>2160</v>
      </c>
      <c r="G104" s="1">
        <v>330</v>
      </c>
      <c r="H104" s="1" t="s">
        <v>194</v>
      </c>
      <c r="I104" s="1" t="s">
        <v>247</v>
      </c>
      <c r="J104" s="3">
        <v>180</v>
      </c>
      <c r="K104" s="3">
        <v>30</v>
      </c>
      <c r="L104" s="128">
        <f t="shared" si="5"/>
        <v>126.99999999999999</v>
      </c>
      <c r="M104" s="128">
        <f t="shared" si="6"/>
        <v>100.00000000000001</v>
      </c>
      <c r="N104" s="129">
        <v>30</v>
      </c>
      <c r="O104" s="129">
        <v>89</v>
      </c>
      <c r="P104" s="130">
        <v>90</v>
      </c>
      <c r="Q104" s="1">
        <v>1</v>
      </c>
      <c r="R104" s="1"/>
      <c r="S104" s="1"/>
      <c r="T104" s="1"/>
      <c r="U104" s="1"/>
      <c r="W104">
        <v>100</v>
      </c>
      <c r="X104" t="s">
        <v>1039</v>
      </c>
    </row>
    <row r="105" spans="1:24" hidden="1">
      <c r="A105" s="122" t="s">
        <v>1055</v>
      </c>
      <c r="B105" s="1">
        <v>7782</v>
      </c>
      <c r="C105" s="1" t="s">
        <v>1056</v>
      </c>
      <c r="D105" s="1">
        <v>1</v>
      </c>
      <c r="E105" s="1">
        <v>16</v>
      </c>
      <c r="F105" s="1">
        <v>16</v>
      </c>
      <c r="G105" s="1">
        <v>30</v>
      </c>
      <c r="H105" s="1" t="s">
        <v>354</v>
      </c>
      <c r="I105" s="1" t="s">
        <v>354</v>
      </c>
      <c r="J105" s="3">
        <v>60</v>
      </c>
      <c r="K105" s="3">
        <v>15</v>
      </c>
      <c r="L105" s="128">
        <f t="shared" si="5"/>
        <v>43</v>
      </c>
      <c r="M105" s="128">
        <f t="shared" si="6"/>
        <v>34</v>
      </c>
      <c r="N105" s="129">
        <v>15</v>
      </c>
      <c r="O105" s="129">
        <v>29</v>
      </c>
      <c r="P105" s="130">
        <v>15</v>
      </c>
      <c r="Q105" s="1">
        <v>1</v>
      </c>
      <c r="R105" s="1"/>
      <c r="S105" s="1"/>
      <c r="T105" s="1"/>
      <c r="U105" s="1"/>
      <c r="W105">
        <v>101</v>
      </c>
      <c r="X105" t="s">
        <v>1039</v>
      </c>
    </row>
    <row r="106" spans="1:24" hidden="1">
      <c r="A106" s="122" t="s">
        <v>1057</v>
      </c>
      <c r="B106" s="1">
        <v>7781</v>
      </c>
      <c r="C106" s="1" t="s">
        <v>1058</v>
      </c>
      <c r="D106" s="1">
        <v>1</v>
      </c>
      <c r="E106" s="1">
        <v>16</v>
      </c>
      <c r="F106" s="1">
        <v>16</v>
      </c>
      <c r="G106" s="1">
        <v>58</v>
      </c>
      <c r="H106" s="1" t="s">
        <v>354</v>
      </c>
      <c r="I106" s="1" t="s">
        <v>354</v>
      </c>
      <c r="J106" s="3">
        <v>60</v>
      </c>
      <c r="K106" s="3">
        <v>15</v>
      </c>
      <c r="L106" s="128">
        <f t="shared" si="5"/>
        <v>43</v>
      </c>
      <c r="M106" s="128">
        <f t="shared" si="6"/>
        <v>34</v>
      </c>
      <c r="N106" s="129">
        <v>15</v>
      </c>
      <c r="O106" s="129">
        <v>29</v>
      </c>
      <c r="P106" s="130">
        <v>15</v>
      </c>
      <c r="Q106" s="1">
        <v>1</v>
      </c>
      <c r="R106" s="1"/>
      <c r="S106" s="1"/>
      <c r="T106" s="1"/>
      <c r="U106" s="1"/>
      <c r="W106">
        <v>102</v>
      </c>
      <c r="X106" t="s">
        <v>1039</v>
      </c>
    </row>
    <row r="107" spans="1:24" hidden="1">
      <c r="A107" s="122" t="s">
        <v>1059</v>
      </c>
      <c r="B107" s="1">
        <v>7897</v>
      </c>
      <c r="C107" s="1" t="s">
        <v>1060</v>
      </c>
      <c r="D107" s="1">
        <v>12</v>
      </c>
      <c r="E107" s="1">
        <v>120</v>
      </c>
      <c r="F107" s="1">
        <v>1440</v>
      </c>
      <c r="G107" s="1">
        <v>330</v>
      </c>
      <c r="H107" s="1" t="s">
        <v>194</v>
      </c>
      <c r="I107" s="1" t="s">
        <v>247</v>
      </c>
      <c r="J107" s="3">
        <v>180</v>
      </c>
      <c r="K107" s="3">
        <v>30</v>
      </c>
      <c r="L107" s="128">
        <f t="shared" si="5"/>
        <v>126.99999999999999</v>
      </c>
      <c r="M107" s="128">
        <f t="shared" si="6"/>
        <v>100.00000000000001</v>
      </c>
      <c r="N107" s="129">
        <v>30</v>
      </c>
      <c r="O107" s="129">
        <v>89</v>
      </c>
      <c r="P107" s="130">
        <v>90</v>
      </c>
      <c r="Q107" s="1">
        <v>1</v>
      </c>
      <c r="R107" s="1"/>
      <c r="S107" s="1"/>
      <c r="T107" s="1"/>
      <c r="U107" s="1"/>
      <c r="W107">
        <v>103</v>
      </c>
      <c r="X107" t="s">
        <v>1039</v>
      </c>
    </row>
    <row r="108" spans="1:24" hidden="1">
      <c r="A108" s="122" t="s">
        <v>1061</v>
      </c>
      <c r="B108" s="1">
        <v>7593</v>
      </c>
      <c r="C108" s="1" t="s">
        <v>1062</v>
      </c>
      <c r="D108" s="1">
        <v>24</v>
      </c>
      <c r="E108" s="1">
        <v>60</v>
      </c>
      <c r="F108" s="1">
        <v>1440</v>
      </c>
      <c r="G108" s="1">
        <v>330</v>
      </c>
      <c r="H108" s="1" t="s">
        <v>893</v>
      </c>
      <c r="I108" s="1" t="s">
        <v>247</v>
      </c>
      <c r="J108" s="3">
        <v>180</v>
      </c>
      <c r="K108" s="3">
        <v>30</v>
      </c>
      <c r="L108" s="128">
        <f t="shared" si="5"/>
        <v>126.99999999999999</v>
      </c>
      <c r="M108" s="128">
        <f t="shared" si="6"/>
        <v>100.00000000000001</v>
      </c>
      <c r="N108" s="129">
        <v>30</v>
      </c>
      <c r="O108" s="129">
        <v>89</v>
      </c>
      <c r="P108" s="130">
        <v>90</v>
      </c>
      <c r="Q108" s="1">
        <v>1</v>
      </c>
      <c r="R108" s="1"/>
      <c r="S108" s="1"/>
      <c r="T108" s="1"/>
      <c r="U108" s="1"/>
      <c r="W108">
        <v>104</v>
      </c>
      <c r="X108" t="s">
        <v>1039</v>
      </c>
    </row>
    <row r="109" spans="1:24" hidden="1">
      <c r="A109" s="122" t="s">
        <v>1063</v>
      </c>
      <c r="B109" s="1">
        <v>7594</v>
      </c>
      <c r="C109" s="1" t="s">
        <v>1064</v>
      </c>
      <c r="D109" s="1">
        <v>4</v>
      </c>
      <c r="E109" s="1">
        <v>360</v>
      </c>
      <c r="F109" s="1">
        <v>1440</v>
      </c>
      <c r="G109" s="1">
        <v>330</v>
      </c>
      <c r="H109" s="1" t="s">
        <v>893</v>
      </c>
      <c r="I109" s="1" t="s">
        <v>247</v>
      </c>
      <c r="J109" s="3">
        <v>180</v>
      </c>
      <c r="K109" s="3">
        <v>30</v>
      </c>
      <c r="L109" s="128">
        <f t="shared" si="5"/>
        <v>126.99999999999999</v>
      </c>
      <c r="M109" s="128">
        <f t="shared" si="6"/>
        <v>100.00000000000001</v>
      </c>
      <c r="N109" s="129">
        <v>30</v>
      </c>
      <c r="O109" s="129">
        <v>89</v>
      </c>
      <c r="P109" s="130">
        <v>90</v>
      </c>
      <c r="Q109" s="1">
        <v>1</v>
      </c>
      <c r="R109" s="1"/>
      <c r="S109" s="1"/>
      <c r="T109" s="1"/>
      <c r="U109" s="1"/>
      <c r="W109">
        <v>105</v>
      </c>
      <c r="X109" t="s">
        <v>1039</v>
      </c>
    </row>
    <row r="110" spans="1:24" hidden="1">
      <c r="A110" s="122" t="s">
        <v>1065</v>
      </c>
      <c r="B110" s="1">
        <v>7594</v>
      </c>
      <c r="C110" s="1" t="s">
        <v>1064</v>
      </c>
      <c r="D110" s="1">
        <v>4</v>
      </c>
      <c r="E110" s="1">
        <v>504</v>
      </c>
      <c r="F110" s="1">
        <v>2016</v>
      </c>
      <c r="G110" s="1">
        <v>330</v>
      </c>
      <c r="H110" s="1" t="s">
        <v>893</v>
      </c>
      <c r="I110" s="1" t="s">
        <v>247</v>
      </c>
      <c r="J110" s="3">
        <v>180</v>
      </c>
      <c r="K110" s="3">
        <v>30</v>
      </c>
      <c r="L110" s="128">
        <f t="shared" si="5"/>
        <v>126.99999999999999</v>
      </c>
      <c r="M110" s="128">
        <f t="shared" si="6"/>
        <v>100.00000000000001</v>
      </c>
      <c r="N110" s="129">
        <v>30</v>
      </c>
      <c r="O110" s="129">
        <v>89</v>
      </c>
      <c r="P110" s="130">
        <v>90</v>
      </c>
      <c r="Q110" s="1">
        <v>1</v>
      </c>
      <c r="R110" s="1"/>
      <c r="S110" s="1"/>
      <c r="T110" s="1"/>
      <c r="U110" s="1"/>
      <c r="W110">
        <v>106</v>
      </c>
      <c r="X110" t="s">
        <v>1039</v>
      </c>
    </row>
    <row r="111" spans="1:24" hidden="1">
      <c r="A111" s="122" t="s">
        <v>1066</v>
      </c>
      <c r="B111" s="1">
        <v>3500587</v>
      </c>
      <c r="C111" s="1" t="s">
        <v>850</v>
      </c>
      <c r="D111" s="1">
        <v>1</v>
      </c>
      <c r="E111" s="1">
        <v>9</v>
      </c>
      <c r="F111" s="1">
        <v>9</v>
      </c>
      <c r="G111" s="1">
        <v>30</v>
      </c>
      <c r="H111" s="1" t="s">
        <v>354</v>
      </c>
      <c r="I111" s="1" t="s">
        <v>74</v>
      </c>
      <c r="J111" s="3">
        <v>120</v>
      </c>
      <c r="K111" s="3"/>
      <c r="L111" s="128">
        <f t="shared" si="5"/>
        <v>85</v>
      </c>
      <c r="M111" s="128">
        <f t="shared" si="6"/>
        <v>67</v>
      </c>
      <c r="N111" s="129" t="s">
        <v>39</v>
      </c>
      <c r="O111" s="129" t="s">
        <v>39</v>
      </c>
      <c r="P111" s="130" t="s">
        <v>39</v>
      </c>
      <c r="Q111" s="1">
        <v>1</v>
      </c>
      <c r="R111" s="1"/>
      <c r="S111" s="1"/>
      <c r="T111" s="1"/>
      <c r="U111" s="1"/>
      <c r="W111">
        <v>107</v>
      </c>
      <c r="X111" t="s">
        <v>1039</v>
      </c>
    </row>
    <row r="112" spans="1:24" hidden="1">
      <c r="A112" s="122" t="s">
        <v>352</v>
      </c>
      <c r="B112" s="1">
        <v>22202</v>
      </c>
      <c r="C112" s="1" t="s">
        <v>353</v>
      </c>
      <c r="D112" s="1">
        <v>1</v>
      </c>
      <c r="E112" s="1">
        <v>16</v>
      </c>
      <c r="F112" s="1">
        <v>16</v>
      </c>
      <c r="G112" s="1">
        <v>30</v>
      </c>
      <c r="H112" s="1" t="s">
        <v>354</v>
      </c>
      <c r="I112" s="1" t="s">
        <v>354</v>
      </c>
      <c r="J112" s="3">
        <v>60</v>
      </c>
      <c r="K112" s="3">
        <v>15</v>
      </c>
      <c r="L112" s="128">
        <f t="shared" si="5"/>
        <v>43</v>
      </c>
      <c r="M112" s="128">
        <f t="shared" si="6"/>
        <v>34</v>
      </c>
      <c r="N112" s="129">
        <v>15</v>
      </c>
      <c r="O112" s="129">
        <v>29</v>
      </c>
      <c r="P112" s="130">
        <v>15</v>
      </c>
      <c r="Q112" s="1">
        <v>1</v>
      </c>
      <c r="R112" s="1"/>
      <c r="S112" s="1"/>
      <c r="T112" s="1"/>
      <c r="U112" s="1"/>
      <c r="W112">
        <v>108</v>
      </c>
      <c r="X112" t="s">
        <v>1039</v>
      </c>
    </row>
    <row r="113" spans="1:24" hidden="1">
      <c r="A113" s="122" t="s">
        <v>1067</v>
      </c>
      <c r="B113" s="1">
        <v>7790</v>
      </c>
      <c r="C113" s="1" t="s">
        <v>1068</v>
      </c>
      <c r="D113" s="1">
        <v>1</v>
      </c>
      <c r="E113" s="1">
        <v>16</v>
      </c>
      <c r="F113" s="1">
        <v>16</v>
      </c>
      <c r="G113" s="1">
        <v>30</v>
      </c>
      <c r="H113" s="1" t="s">
        <v>354</v>
      </c>
      <c r="I113" s="1" t="s">
        <v>354</v>
      </c>
      <c r="J113" s="3">
        <v>60</v>
      </c>
      <c r="K113" s="3">
        <v>15</v>
      </c>
      <c r="L113" s="128">
        <f t="shared" si="5"/>
        <v>43</v>
      </c>
      <c r="M113" s="128">
        <f t="shared" si="6"/>
        <v>34</v>
      </c>
      <c r="N113" s="129">
        <v>15</v>
      </c>
      <c r="O113" s="129">
        <v>29</v>
      </c>
      <c r="P113" s="130">
        <v>15</v>
      </c>
      <c r="Q113" s="1">
        <v>1</v>
      </c>
      <c r="R113" s="1"/>
      <c r="S113" s="1"/>
      <c r="T113" s="1"/>
      <c r="U113" s="1"/>
      <c r="W113">
        <v>109</v>
      </c>
      <c r="X113" t="s">
        <v>1039</v>
      </c>
    </row>
    <row r="114" spans="1:24" hidden="1">
      <c r="A114" s="122" t="s">
        <v>1069</v>
      </c>
      <c r="B114" s="1">
        <v>7804</v>
      </c>
      <c r="C114" s="1" t="s">
        <v>1070</v>
      </c>
      <c r="D114" s="1">
        <v>1</v>
      </c>
      <c r="E114" s="1">
        <v>16</v>
      </c>
      <c r="F114" s="1">
        <v>16</v>
      </c>
      <c r="G114" s="1">
        <v>58</v>
      </c>
      <c r="H114" s="1" t="s">
        <v>354</v>
      </c>
      <c r="I114" s="1" t="s">
        <v>354</v>
      </c>
      <c r="J114" s="3">
        <v>60</v>
      </c>
      <c r="K114" s="3">
        <v>15</v>
      </c>
      <c r="L114" s="128">
        <f t="shared" si="5"/>
        <v>43</v>
      </c>
      <c r="M114" s="128">
        <f t="shared" si="6"/>
        <v>34</v>
      </c>
      <c r="N114" s="129">
        <v>15</v>
      </c>
      <c r="O114" s="129">
        <v>29</v>
      </c>
      <c r="P114" s="130">
        <v>15</v>
      </c>
      <c r="Q114" s="1">
        <v>1</v>
      </c>
      <c r="R114" s="1"/>
      <c r="S114" s="1"/>
      <c r="T114" s="1"/>
      <c r="U114" s="1"/>
      <c r="W114">
        <v>110</v>
      </c>
      <c r="X114" t="s">
        <v>1039</v>
      </c>
    </row>
    <row r="115" spans="1:24" hidden="1">
      <c r="A115" s="122" t="s">
        <v>1071</v>
      </c>
      <c r="B115" s="1">
        <v>14833</v>
      </c>
      <c r="C115" s="1" t="s">
        <v>1072</v>
      </c>
      <c r="D115" s="1">
        <v>2</v>
      </c>
      <c r="E115" s="1">
        <v>1008</v>
      </c>
      <c r="F115" s="1">
        <v>2016</v>
      </c>
      <c r="G115" s="1">
        <v>250</v>
      </c>
      <c r="H115" s="1" t="s">
        <v>42</v>
      </c>
      <c r="I115" s="1" t="s">
        <v>1073</v>
      </c>
      <c r="J115" s="3">
        <v>180</v>
      </c>
      <c r="K115" s="3">
        <v>0</v>
      </c>
      <c r="L115" s="128">
        <f t="shared" si="5"/>
        <v>126.99999999999999</v>
      </c>
      <c r="M115" s="128">
        <f t="shared" si="6"/>
        <v>100.00000000000001</v>
      </c>
      <c r="N115" s="129">
        <v>30</v>
      </c>
      <c r="O115" s="129">
        <v>89</v>
      </c>
      <c r="P115" s="130">
        <v>90</v>
      </c>
      <c r="Q115" s="1">
        <v>1</v>
      </c>
      <c r="R115" s="1"/>
      <c r="S115" s="1"/>
      <c r="T115" s="1"/>
      <c r="U115" s="1"/>
      <c r="W115">
        <v>111</v>
      </c>
      <c r="X115" t="s">
        <v>1039</v>
      </c>
    </row>
    <row r="116" spans="1:24" hidden="1">
      <c r="A116" s="122" t="s">
        <v>1074</v>
      </c>
      <c r="B116" s="1">
        <v>13859</v>
      </c>
      <c r="C116" s="1" t="s">
        <v>1075</v>
      </c>
      <c r="D116" s="1">
        <v>12</v>
      </c>
      <c r="E116" s="1">
        <v>312</v>
      </c>
      <c r="F116" s="1">
        <v>3744</v>
      </c>
      <c r="G116" s="1">
        <v>269</v>
      </c>
      <c r="H116" s="1" t="s">
        <v>42</v>
      </c>
      <c r="I116" s="1" t="s">
        <v>42</v>
      </c>
      <c r="J116" s="3">
        <v>180</v>
      </c>
      <c r="K116" s="3">
        <v>30</v>
      </c>
      <c r="L116" s="128">
        <f t="shared" si="5"/>
        <v>126.99999999999999</v>
      </c>
      <c r="M116" s="128">
        <f t="shared" si="6"/>
        <v>100.00000000000001</v>
      </c>
      <c r="N116" s="129">
        <v>30</v>
      </c>
      <c r="O116" s="129">
        <v>89</v>
      </c>
      <c r="P116" s="130">
        <v>90</v>
      </c>
      <c r="Q116" s="1">
        <v>1</v>
      </c>
      <c r="R116" s="1"/>
      <c r="S116" s="1"/>
      <c r="T116" s="1"/>
      <c r="U116" s="1"/>
      <c r="W116">
        <v>112</v>
      </c>
      <c r="X116" t="s">
        <v>1039</v>
      </c>
    </row>
    <row r="117" spans="1:24" hidden="1">
      <c r="A117" s="122" t="s">
        <v>1076</v>
      </c>
      <c r="B117" s="1">
        <v>13858</v>
      </c>
      <c r="C117" s="1" t="s">
        <v>1077</v>
      </c>
      <c r="D117" s="1">
        <v>24</v>
      </c>
      <c r="E117" s="1">
        <v>156</v>
      </c>
      <c r="F117" s="1">
        <v>3744</v>
      </c>
      <c r="G117" s="1">
        <v>269</v>
      </c>
      <c r="H117" s="1" t="s">
        <v>42</v>
      </c>
      <c r="I117" s="1" t="s">
        <v>42</v>
      </c>
      <c r="J117" s="3">
        <v>180</v>
      </c>
      <c r="K117" s="3">
        <v>30</v>
      </c>
      <c r="L117" s="128">
        <f t="shared" si="5"/>
        <v>126.99999999999999</v>
      </c>
      <c r="M117" s="128">
        <f t="shared" si="6"/>
        <v>100.00000000000001</v>
      </c>
      <c r="N117" s="129">
        <v>30</v>
      </c>
      <c r="O117" s="129">
        <v>89</v>
      </c>
      <c r="P117" s="130">
        <v>90</v>
      </c>
      <c r="Q117" s="1">
        <v>1</v>
      </c>
      <c r="R117" s="1"/>
      <c r="S117" s="1"/>
      <c r="T117" s="1"/>
      <c r="U117" s="1"/>
      <c r="W117">
        <v>113</v>
      </c>
      <c r="X117" t="s">
        <v>1039</v>
      </c>
    </row>
    <row r="118" spans="1:24" hidden="1">
      <c r="A118" s="122" t="s">
        <v>40</v>
      </c>
      <c r="B118" s="1">
        <v>12283</v>
      </c>
      <c r="C118" s="1" t="s">
        <v>41</v>
      </c>
      <c r="D118" s="1">
        <v>4</v>
      </c>
      <c r="E118" s="1">
        <v>780</v>
      </c>
      <c r="F118" s="1">
        <v>3120</v>
      </c>
      <c r="G118" s="1">
        <v>269</v>
      </c>
      <c r="H118" s="1" t="s">
        <v>42</v>
      </c>
      <c r="I118" s="1" t="s">
        <v>42</v>
      </c>
      <c r="J118" s="3">
        <v>180</v>
      </c>
      <c r="K118" s="3">
        <v>30</v>
      </c>
      <c r="L118" s="128">
        <f t="shared" si="5"/>
        <v>126.99999999999999</v>
      </c>
      <c r="M118" s="128">
        <f t="shared" si="6"/>
        <v>100.00000000000001</v>
      </c>
      <c r="N118" s="129">
        <v>30</v>
      </c>
      <c r="O118" s="129">
        <v>89</v>
      </c>
      <c r="P118" s="130">
        <v>90</v>
      </c>
      <c r="Q118" s="1">
        <v>1</v>
      </c>
      <c r="R118" s="1"/>
      <c r="S118" s="1"/>
      <c r="T118" s="1"/>
      <c r="U118" s="1"/>
      <c r="W118">
        <v>114</v>
      </c>
      <c r="X118" t="s">
        <v>1039</v>
      </c>
    </row>
    <row r="119" spans="1:24" hidden="1">
      <c r="A119" s="122" t="s">
        <v>1078</v>
      </c>
      <c r="B119" s="1">
        <v>7898</v>
      </c>
      <c r="C119" s="1" t="s">
        <v>1079</v>
      </c>
      <c r="D119" s="1">
        <v>12</v>
      </c>
      <c r="E119" s="1">
        <v>120</v>
      </c>
      <c r="F119" s="1">
        <v>1440</v>
      </c>
      <c r="G119" s="1">
        <v>330</v>
      </c>
      <c r="H119" s="1" t="s">
        <v>194</v>
      </c>
      <c r="I119" s="1" t="s">
        <v>247</v>
      </c>
      <c r="J119" s="3">
        <v>180</v>
      </c>
      <c r="K119" s="3">
        <v>30</v>
      </c>
      <c r="L119" s="128">
        <f t="shared" si="5"/>
        <v>126.99999999999999</v>
      </c>
      <c r="M119" s="128">
        <f t="shared" si="6"/>
        <v>100.00000000000001</v>
      </c>
      <c r="N119" s="129">
        <v>30</v>
      </c>
      <c r="O119" s="129">
        <v>89</v>
      </c>
      <c r="P119" s="130">
        <v>90</v>
      </c>
      <c r="Q119" s="1">
        <v>1</v>
      </c>
      <c r="R119" s="1"/>
      <c r="S119" s="1"/>
      <c r="T119" s="1"/>
      <c r="U119" s="1"/>
      <c r="W119">
        <v>115</v>
      </c>
      <c r="X119" t="s">
        <v>1039</v>
      </c>
    </row>
    <row r="120" spans="1:24" hidden="1">
      <c r="A120" s="122" t="s">
        <v>1080</v>
      </c>
      <c r="B120" s="1">
        <v>7598</v>
      </c>
      <c r="C120" s="1" t="s">
        <v>1081</v>
      </c>
      <c r="D120" s="1">
        <v>24</v>
      </c>
      <c r="E120" s="1">
        <v>60</v>
      </c>
      <c r="F120" s="1">
        <v>1440</v>
      </c>
      <c r="G120" s="1">
        <v>330</v>
      </c>
      <c r="H120" s="1" t="s">
        <v>893</v>
      </c>
      <c r="I120" s="1" t="s">
        <v>247</v>
      </c>
      <c r="J120" s="3">
        <v>180</v>
      </c>
      <c r="K120" s="3">
        <v>30</v>
      </c>
      <c r="L120" s="128">
        <f t="shared" si="5"/>
        <v>126.99999999999999</v>
      </c>
      <c r="M120" s="128">
        <f t="shared" si="6"/>
        <v>100.00000000000001</v>
      </c>
      <c r="N120" s="129">
        <v>30</v>
      </c>
      <c r="O120" s="129">
        <v>89</v>
      </c>
      <c r="P120" s="130">
        <v>90</v>
      </c>
      <c r="Q120" s="1">
        <v>1</v>
      </c>
      <c r="R120" s="1"/>
      <c r="S120" s="1"/>
      <c r="T120" s="1"/>
      <c r="U120" s="1"/>
      <c r="W120">
        <v>116</v>
      </c>
      <c r="X120" t="s">
        <v>1039</v>
      </c>
    </row>
    <row r="121" spans="1:24" hidden="1">
      <c r="A121" s="122" t="s">
        <v>1082</v>
      </c>
      <c r="B121" s="1">
        <v>7599</v>
      </c>
      <c r="C121" s="1" t="s">
        <v>657</v>
      </c>
      <c r="D121" s="1">
        <v>4</v>
      </c>
      <c r="E121" s="1">
        <v>360</v>
      </c>
      <c r="F121" s="1">
        <v>1440</v>
      </c>
      <c r="G121" s="1">
        <v>330</v>
      </c>
      <c r="H121" s="1" t="s">
        <v>893</v>
      </c>
      <c r="I121" s="1" t="s">
        <v>247</v>
      </c>
      <c r="J121" s="3">
        <v>180</v>
      </c>
      <c r="K121" s="3">
        <v>30</v>
      </c>
      <c r="L121" s="128">
        <f t="shared" si="5"/>
        <v>126.99999999999999</v>
      </c>
      <c r="M121" s="128">
        <f t="shared" si="6"/>
        <v>100.00000000000001</v>
      </c>
      <c r="N121" s="129">
        <v>30</v>
      </c>
      <c r="O121" s="129">
        <v>89</v>
      </c>
      <c r="P121" s="130">
        <v>90</v>
      </c>
      <c r="Q121" s="1">
        <v>1</v>
      </c>
      <c r="R121" s="1"/>
      <c r="S121" s="1"/>
      <c r="T121" s="1"/>
      <c r="U121" s="1"/>
      <c r="W121">
        <v>117</v>
      </c>
      <c r="X121" t="s">
        <v>1039</v>
      </c>
    </row>
    <row r="122" spans="1:24" hidden="1">
      <c r="A122" s="122" t="s">
        <v>656</v>
      </c>
      <c r="B122" s="1">
        <v>7599</v>
      </c>
      <c r="C122" s="1" t="s">
        <v>657</v>
      </c>
      <c r="D122" s="1">
        <v>4</v>
      </c>
      <c r="E122" s="1">
        <v>504</v>
      </c>
      <c r="F122" s="1">
        <v>2016</v>
      </c>
      <c r="G122" s="1">
        <v>330</v>
      </c>
      <c r="H122" s="1" t="s">
        <v>893</v>
      </c>
      <c r="I122" s="1" t="s">
        <v>247</v>
      </c>
      <c r="J122" s="3">
        <v>180</v>
      </c>
      <c r="K122" s="3">
        <v>30</v>
      </c>
      <c r="L122" s="128">
        <f t="shared" si="5"/>
        <v>126.99999999999999</v>
      </c>
      <c r="M122" s="128">
        <f t="shared" si="6"/>
        <v>100.00000000000001</v>
      </c>
      <c r="N122" s="129">
        <v>30</v>
      </c>
      <c r="O122" s="129">
        <v>89</v>
      </c>
      <c r="P122" s="130">
        <v>90</v>
      </c>
      <c r="Q122" s="1">
        <v>1</v>
      </c>
      <c r="R122" s="1"/>
      <c r="S122" s="1"/>
      <c r="T122" s="1"/>
      <c r="U122" s="1"/>
      <c r="W122">
        <v>118</v>
      </c>
      <c r="X122" t="s">
        <v>1039</v>
      </c>
    </row>
    <row r="123" spans="1:24" hidden="1">
      <c r="A123" s="122" t="s">
        <v>1084</v>
      </c>
      <c r="B123" s="1">
        <v>9196</v>
      </c>
      <c r="C123" s="1" t="s">
        <v>1085</v>
      </c>
      <c r="D123" s="1">
        <v>5</v>
      </c>
      <c r="E123" s="1">
        <v>160</v>
      </c>
      <c r="F123" s="1">
        <v>800</v>
      </c>
      <c r="G123" s="1">
        <v>330</v>
      </c>
      <c r="H123" s="1" t="s">
        <v>893</v>
      </c>
      <c r="I123" s="1" t="s">
        <v>247</v>
      </c>
      <c r="J123" s="3">
        <v>180</v>
      </c>
      <c r="K123" s="3">
        <v>30</v>
      </c>
      <c r="L123" s="128">
        <f t="shared" si="5"/>
        <v>126.99999999999999</v>
      </c>
      <c r="M123" s="128">
        <f t="shared" si="6"/>
        <v>100.00000000000001</v>
      </c>
      <c r="N123" s="129">
        <v>30</v>
      </c>
      <c r="O123" s="129">
        <v>89</v>
      </c>
      <c r="P123" s="130">
        <v>90</v>
      </c>
      <c r="Q123" s="1">
        <v>1</v>
      </c>
      <c r="R123" s="1"/>
      <c r="S123" s="1"/>
      <c r="T123" s="1"/>
      <c r="U123" s="1"/>
      <c r="W123">
        <v>119</v>
      </c>
      <c r="X123" t="s">
        <v>1039</v>
      </c>
    </row>
    <row r="124" spans="1:24" hidden="1">
      <c r="A124" s="122" t="s">
        <v>1086</v>
      </c>
      <c r="B124" s="1">
        <v>7600</v>
      </c>
      <c r="C124" s="1" t="s">
        <v>1087</v>
      </c>
      <c r="D124" s="1">
        <v>24</v>
      </c>
      <c r="E124" s="1">
        <v>60</v>
      </c>
      <c r="F124" s="1">
        <v>1440</v>
      </c>
      <c r="G124" s="1">
        <v>330</v>
      </c>
      <c r="H124" s="1" t="s">
        <v>893</v>
      </c>
      <c r="I124" s="1" t="s">
        <v>247</v>
      </c>
      <c r="J124" s="3">
        <v>180</v>
      </c>
      <c r="K124" s="3">
        <v>30</v>
      </c>
      <c r="L124" s="128">
        <f t="shared" si="5"/>
        <v>126.99999999999999</v>
      </c>
      <c r="M124" s="128">
        <f t="shared" si="6"/>
        <v>100.00000000000001</v>
      </c>
      <c r="N124" s="129">
        <v>30</v>
      </c>
      <c r="O124" s="129">
        <v>89</v>
      </c>
      <c r="P124" s="130">
        <v>90</v>
      </c>
      <c r="Q124" s="1">
        <v>1</v>
      </c>
      <c r="R124" s="1"/>
      <c r="S124" s="1"/>
      <c r="T124" s="1"/>
      <c r="U124" s="1"/>
      <c r="W124">
        <v>120</v>
      </c>
      <c r="X124" t="s">
        <v>1083</v>
      </c>
    </row>
    <row r="125" spans="1:24" hidden="1">
      <c r="A125" s="122" t="s">
        <v>1088</v>
      </c>
      <c r="B125" s="1">
        <v>7601</v>
      </c>
      <c r="C125" s="1" t="s">
        <v>1089</v>
      </c>
      <c r="D125" s="1">
        <v>4</v>
      </c>
      <c r="E125" s="1">
        <v>360</v>
      </c>
      <c r="F125" s="1">
        <v>1440</v>
      </c>
      <c r="G125" s="1">
        <v>330</v>
      </c>
      <c r="H125" s="1" t="s">
        <v>893</v>
      </c>
      <c r="I125" s="1" t="s">
        <v>247</v>
      </c>
      <c r="J125" s="3">
        <v>180</v>
      </c>
      <c r="K125" s="3">
        <v>30</v>
      </c>
      <c r="L125" s="128">
        <f t="shared" si="5"/>
        <v>126.99999999999999</v>
      </c>
      <c r="M125" s="128">
        <f t="shared" si="6"/>
        <v>100.00000000000001</v>
      </c>
      <c r="N125" s="129">
        <v>30</v>
      </c>
      <c r="O125" s="129">
        <v>89</v>
      </c>
      <c r="P125" s="130">
        <v>90</v>
      </c>
      <c r="Q125" s="1">
        <v>1</v>
      </c>
      <c r="R125" s="1"/>
      <c r="S125" s="1"/>
      <c r="T125" s="1"/>
      <c r="U125" s="1"/>
      <c r="W125">
        <v>121</v>
      </c>
      <c r="X125" t="s">
        <v>1083</v>
      </c>
    </row>
    <row r="126" spans="1:24" hidden="1">
      <c r="A126" s="122" t="s">
        <v>1090</v>
      </c>
      <c r="B126" s="1">
        <v>7601</v>
      </c>
      <c r="C126" s="1" t="s">
        <v>1089</v>
      </c>
      <c r="D126" s="1">
        <v>4</v>
      </c>
      <c r="E126" s="1">
        <v>504</v>
      </c>
      <c r="F126" s="1">
        <v>2016</v>
      </c>
      <c r="G126" s="1">
        <v>330</v>
      </c>
      <c r="H126" s="1" t="s">
        <v>893</v>
      </c>
      <c r="I126" s="1" t="s">
        <v>247</v>
      </c>
      <c r="J126" s="3">
        <v>180</v>
      </c>
      <c r="K126" s="3">
        <v>30</v>
      </c>
      <c r="L126" s="128">
        <f t="shared" si="5"/>
        <v>126.99999999999999</v>
      </c>
      <c r="M126" s="128">
        <f t="shared" si="6"/>
        <v>100.00000000000001</v>
      </c>
      <c r="N126" s="129">
        <v>30</v>
      </c>
      <c r="O126" s="129">
        <v>89</v>
      </c>
      <c r="P126" s="130">
        <v>90</v>
      </c>
      <c r="Q126" s="1">
        <v>1</v>
      </c>
      <c r="R126" s="1"/>
      <c r="S126" s="1"/>
      <c r="T126" s="1"/>
      <c r="U126" s="1"/>
      <c r="W126">
        <v>122</v>
      </c>
      <c r="X126" t="s">
        <v>1083</v>
      </c>
    </row>
    <row r="127" spans="1:24" hidden="1">
      <c r="A127" s="122" t="s">
        <v>1091</v>
      </c>
      <c r="B127" s="1">
        <v>7601</v>
      </c>
      <c r="C127" s="1" t="s">
        <v>1089</v>
      </c>
      <c r="D127" s="1">
        <v>4</v>
      </c>
      <c r="E127" s="1">
        <v>432</v>
      </c>
      <c r="F127" s="1">
        <v>1728</v>
      </c>
      <c r="G127" s="1">
        <v>330</v>
      </c>
      <c r="H127" s="1" t="s">
        <v>893</v>
      </c>
      <c r="I127" s="1" t="s">
        <v>247</v>
      </c>
      <c r="J127" s="3">
        <v>180</v>
      </c>
      <c r="K127" s="3">
        <v>30</v>
      </c>
      <c r="L127" s="128">
        <f t="shared" si="5"/>
        <v>126.99999999999999</v>
      </c>
      <c r="M127" s="128">
        <f t="shared" si="6"/>
        <v>100.00000000000001</v>
      </c>
      <c r="N127" s="129">
        <v>30</v>
      </c>
      <c r="O127" s="129">
        <v>89</v>
      </c>
      <c r="P127" s="130">
        <v>90</v>
      </c>
      <c r="Q127" s="1">
        <v>1</v>
      </c>
      <c r="R127" s="1"/>
      <c r="S127" s="1"/>
      <c r="T127" s="1"/>
      <c r="U127" s="1"/>
      <c r="W127">
        <v>123</v>
      </c>
      <c r="X127" t="s">
        <v>1083</v>
      </c>
    </row>
    <row r="128" spans="1:24" hidden="1">
      <c r="A128" s="122" t="s">
        <v>1092</v>
      </c>
      <c r="B128" s="1">
        <v>7806</v>
      </c>
      <c r="C128" s="1" t="s">
        <v>1093</v>
      </c>
      <c r="D128" s="1">
        <v>1</v>
      </c>
      <c r="E128" s="1">
        <v>16</v>
      </c>
      <c r="F128" s="1">
        <v>16</v>
      </c>
      <c r="G128" s="1">
        <v>30</v>
      </c>
      <c r="H128" s="1" t="s">
        <v>354</v>
      </c>
      <c r="I128" s="1" t="s">
        <v>354</v>
      </c>
      <c r="J128" s="3">
        <v>60</v>
      </c>
      <c r="K128" s="3">
        <v>15</v>
      </c>
      <c r="L128" s="128">
        <f t="shared" si="5"/>
        <v>43</v>
      </c>
      <c r="M128" s="128">
        <f t="shared" si="6"/>
        <v>34</v>
      </c>
      <c r="N128" s="129">
        <v>15</v>
      </c>
      <c r="O128" s="129">
        <v>29</v>
      </c>
      <c r="P128" s="130">
        <v>15</v>
      </c>
      <c r="Q128" s="1">
        <v>1</v>
      </c>
      <c r="R128" s="1"/>
      <c r="S128" s="1"/>
      <c r="T128" s="1"/>
      <c r="U128" s="1"/>
      <c r="W128">
        <v>124</v>
      </c>
      <c r="X128" t="s">
        <v>1083</v>
      </c>
    </row>
    <row r="129" spans="1:24" hidden="1">
      <c r="A129" s="122" t="s">
        <v>1094</v>
      </c>
      <c r="B129" s="1">
        <v>7805</v>
      </c>
      <c r="C129" s="1" t="s">
        <v>1095</v>
      </c>
      <c r="D129" s="1">
        <v>1</v>
      </c>
      <c r="E129" s="1">
        <v>16</v>
      </c>
      <c r="F129" s="1">
        <v>16</v>
      </c>
      <c r="G129" s="1">
        <v>58</v>
      </c>
      <c r="H129" s="1" t="s">
        <v>354</v>
      </c>
      <c r="I129" s="1" t="s">
        <v>354</v>
      </c>
      <c r="J129" s="3">
        <v>60</v>
      </c>
      <c r="K129" s="3">
        <v>15</v>
      </c>
      <c r="L129" s="128">
        <f t="shared" si="5"/>
        <v>43</v>
      </c>
      <c r="M129" s="128">
        <f t="shared" si="6"/>
        <v>34</v>
      </c>
      <c r="N129" s="129">
        <v>15</v>
      </c>
      <c r="O129" s="129">
        <v>29</v>
      </c>
      <c r="P129" s="130">
        <v>15</v>
      </c>
      <c r="Q129" s="1">
        <v>1</v>
      </c>
      <c r="R129" s="1"/>
      <c r="S129" s="1"/>
      <c r="T129" s="1"/>
      <c r="U129" s="1"/>
      <c r="W129">
        <v>125</v>
      </c>
      <c r="X129" t="s">
        <v>1083</v>
      </c>
    </row>
    <row r="130" spans="1:24" hidden="1">
      <c r="A130" s="122" t="s">
        <v>1096</v>
      </c>
      <c r="B130" s="1">
        <v>7903</v>
      </c>
      <c r="C130" s="1" t="s">
        <v>1097</v>
      </c>
      <c r="D130" s="1">
        <v>12</v>
      </c>
      <c r="E130" s="1">
        <v>120</v>
      </c>
      <c r="F130" s="1">
        <v>1440</v>
      </c>
      <c r="G130" s="1">
        <v>330</v>
      </c>
      <c r="H130" s="1" t="s">
        <v>194</v>
      </c>
      <c r="I130" s="1" t="s">
        <v>247</v>
      </c>
      <c r="J130" s="3">
        <v>180</v>
      </c>
      <c r="K130" s="3">
        <v>30</v>
      </c>
      <c r="L130" s="128">
        <f t="shared" si="5"/>
        <v>126.99999999999999</v>
      </c>
      <c r="M130" s="128">
        <f t="shared" si="6"/>
        <v>100.00000000000001</v>
      </c>
      <c r="N130" s="129">
        <v>30</v>
      </c>
      <c r="O130" s="129">
        <v>89</v>
      </c>
      <c r="P130" s="130">
        <v>90</v>
      </c>
      <c r="Q130" s="1">
        <v>1</v>
      </c>
      <c r="R130" s="1"/>
      <c r="S130" s="1"/>
      <c r="T130" s="1"/>
      <c r="U130" s="1"/>
      <c r="W130">
        <v>126</v>
      </c>
      <c r="X130" t="s">
        <v>1083</v>
      </c>
    </row>
    <row r="131" spans="1:24" hidden="1">
      <c r="A131" s="122" t="s">
        <v>1098</v>
      </c>
      <c r="B131" s="1">
        <v>8130</v>
      </c>
      <c r="C131" s="1" t="s">
        <v>1099</v>
      </c>
      <c r="D131" s="1">
        <v>4</v>
      </c>
      <c r="E131" s="1">
        <v>360</v>
      </c>
      <c r="F131" s="1">
        <v>1440</v>
      </c>
      <c r="G131" s="1">
        <v>330</v>
      </c>
      <c r="H131" s="1" t="s">
        <v>194</v>
      </c>
      <c r="I131" s="1" t="s">
        <v>194</v>
      </c>
      <c r="J131" s="3">
        <v>120</v>
      </c>
      <c r="K131" s="3">
        <v>30</v>
      </c>
      <c r="L131" s="128">
        <f t="shared" ref="L131:L194" si="7">0.7*J131+1</f>
        <v>85</v>
      </c>
      <c r="M131" s="128">
        <f t="shared" ref="M131:M194" si="8">J131*0.55+1</f>
        <v>67</v>
      </c>
      <c r="N131" s="129">
        <v>30</v>
      </c>
      <c r="O131" s="129">
        <v>89</v>
      </c>
      <c r="P131" s="130">
        <v>90</v>
      </c>
      <c r="Q131" s="1">
        <v>1</v>
      </c>
      <c r="R131" s="1"/>
      <c r="S131" s="1"/>
      <c r="T131" s="1"/>
      <c r="U131" s="1"/>
      <c r="W131">
        <v>127</v>
      </c>
      <c r="X131" t="s">
        <v>1083</v>
      </c>
    </row>
    <row r="132" spans="1:24" hidden="1">
      <c r="A132" s="122" t="s">
        <v>1100</v>
      </c>
      <c r="B132" s="1">
        <v>22001</v>
      </c>
      <c r="C132" s="1" t="s">
        <v>1101</v>
      </c>
      <c r="D132" s="1">
        <v>1</v>
      </c>
      <c r="E132" s="1">
        <v>16</v>
      </c>
      <c r="F132" s="1">
        <v>16</v>
      </c>
      <c r="G132" s="1">
        <v>30</v>
      </c>
      <c r="H132" s="1" t="s">
        <v>354</v>
      </c>
      <c r="I132" s="1" t="s">
        <v>354</v>
      </c>
      <c r="J132" s="3">
        <v>60</v>
      </c>
      <c r="K132" s="3">
        <v>15</v>
      </c>
      <c r="L132" s="128">
        <f t="shared" si="7"/>
        <v>43</v>
      </c>
      <c r="M132" s="128">
        <f t="shared" si="8"/>
        <v>34</v>
      </c>
      <c r="N132" s="129">
        <v>15</v>
      </c>
      <c r="O132" s="129">
        <v>29</v>
      </c>
      <c r="P132" s="130">
        <v>15</v>
      </c>
      <c r="Q132" s="1">
        <v>1</v>
      </c>
      <c r="R132" s="1"/>
      <c r="S132" s="1"/>
      <c r="T132" s="1"/>
      <c r="U132" s="1"/>
      <c r="W132">
        <v>128</v>
      </c>
      <c r="X132" t="s">
        <v>1083</v>
      </c>
    </row>
    <row r="133" spans="1:24" hidden="1">
      <c r="A133" s="122" t="s">
        <v>1102</v>
      </c>
      <c r="B133" s="1">
        <v>7807</v>
      </c>
      <c r="C133" s="1" t="s">
        <v>1103</v>
      </c>
      <c r="D133" s="1">
        <v>1</v>
      </c>
      <c r="E133" s="1">
        <v>16</v>
      </c>
      <c r="F133" s="1">
        <v>16</v>
      </c>
      <c r="G133" s="1">
        <v>30</v>
      </c>
      <c r="H133" s="1" t="s">
        <v>354</v>
      </c>
      <c r="I133" s="1" t="s">
        <v>354</v>
      </c>
      <c r="J133" s="3">
        <v>60</v>
      </c>
      <c r="K133" s="3">
        <v>15</v>
      </c>
      <c r="L133" s="128">
        <f t="shared" si="7"/>
        <v>43</v>
      </c>
      <c r="M133" s="128">
        <f t="shared" si="8"/>
        <v>34</v>
      </c>
      <c r="N133" s="129">
        <v>15</v>
      </c>
      <c r="O133" s="129">
        <v>29</v>
      </c>
      <c r="P133" s="130">
        <v>15</v>
      </c>
      <c r="Q133" s="1">
        <v>1</v>
      </c>
      <c r="R133" s="1"/>
      <c r="S133" s="1"/>
      <c r="T133" s="1"/>
      <c r="U133" s="1"/>
      <c r="W133">
        <v>129</v>
      </c>
      <c r="X133" t="s">
        <v>1083</v>
      </c>
    </row>
    <row r="134" spans="1:24" hidden="1">
      <c r="A134" s="122" t="s">
        <v>1104</v>
      </c>
      <c r="B134" s="1">
        <v>7814</v>
      </c>
      <c r="C134" s="1" t="s">
        <v>1105</v>
      </c>
      <c r="D134" s="1">
        <v>1</v>
      </c>
      <c r="E134" s="1">
        <v>16</v>
      </c>
      <c r="F134" s="1">
        <v>16</v>
      </c>
      <c r="G134" s="1">
        <v>58</v>
      </c>
      <c r="H134" s="1" t="s">
        <v>354</v>
      </c>
      <c r="I134" s="1" t="s">
        <v>354</v>
      </c>
      <c r="J134" s="3">
        <v>60</v>
      </c>
      <c r="K134" s="3">
        <v>15</v>
      </c>
      <c r="L134" s="128">
        <f t="shared" si="7"/>
        <v>43</v>
      </c>
      <c r="M134" s="128">
        <f t="shared" si="8"/>
        <v>34</v>
      </c>
      <c r="N134" s="129">
        <v>15</v>
      </c>
      <c r="O134" s="129">
        <v>29</v>
      </c>
      <c r="P134" s="130">
        <v>15</v>
      </c>
      <c r="Q134" s="1">
        <v>1</v>
      </c>
      <c r="R134" s="1"/>
      <c r="S134" s="1"/>
      <c r="T134" s="1"/>
      <c r="U134" s="1"/>
      <c r="W134">
        <v>130</v>
      </c>
      <c r="X134" t="s">
        <v>1083</v>
      </c>
    </row>
    <row r="135" spans="1:24" hidden="1">
      <c r="A135" s="122" t="s">
        <v>1106</v>
      </c>
      <c r="B135" s="1">
        <v>7602</v>
      </c>
      <c r="C135" s="1" t="s">
        <v>1107</v>
      </c>
      <c r="D135" s="1">
        <v>24</v>
      </c>
      <c r="E135" s="1">
        <v>60</v>
      </c>
      <c r="F135" s="1">
        <v>1440</v>
      </c>
      <c r="G135" s="1">
        <v>330</v>
      </c>
      <c r="H135" s="1" t="s">
        <v>893</v>
      </c>
      <c r="I135" s="1" t="s">
        <v>247</v>
      </c>
      <c r="J135" s="3">
        <v>180</v>
      </c>
      <c r="K135" s="3">
        <v>30</v>
      </c>
      <c r="L135" s="128">
        <f t="shared" si="7"/>
        <v>126.99999999999999</v>
      </c>
      <c r="M135" s="128">
        <f t="shared" si="8"/>
        <v>100.00000000000001</v>
      </c>
      <c r="N135" s="129">
        <v>30</v>
      </c>
      <c r="O135" s="129">
        <v>89</v>
      </c>
      <c r="P135" s="130">
        <v>90</v>
      </c>
      <c r="Q135" s="1">
        <v>1</v>
      </c>
      <c r="R135" s="1"/>
      <c r="S135" s="1"/>
      <c r="T135" s="1"/>
      <c r="U135" s="1"/>
      <c r="W135">
        <v>131</v>
      </c>
      <c r="X135" t="s">
        <v>1083</v>
      </c>
    </row>
    <row r="136" spans="1:24" hidden="1">
      <c r="A136" s="122" t="s">
        <v>1108</v>
      </c>
      <c r="B136" s="1">
        <v>7603</v>
      </c>
      <c r="C136" s="1" t="s">
        <v>1109</v>
      </c>
      <c r="D136" s="1">
        <v>4</v>
      </c>
      <c r="E136" s="1">
        <v>360</v>
      </c>
      <c r="F136" s="1">
        <v>1440</v>
      </c>
      <c r="G136" s="1">
        <v>330</v>
      </c>
      <c r="H136" s="1" t="s">
        <v>893</v>
      </c>
      <c r="I136" s="1" t="s">
        <v>247</v>
      </c>
      <c r="J136" s="3">
        <v>180</v>
      </c>
      <c r="K136" s="3">
        <v>30</v>
      </c>
      <c r="L136" s="128">
        <f t="shared" si="7"/>
        <v>126.99999999999999</v>
      </c>
      <c r="M136" s="128">
        <f t="shared" si="8"/>
        <v>100.00000000000001</v>
      </c>
      <c r="N136" s="129">
        <v>30</v>
      </c>
      <c r="O136" s="129">
        <v>89</v>
      </c>
      <c r="P136" s="130">
        <v>90</v>
      </c>
      <c r="Q136" s="1">
        <v>1</v>
      </c>
      <c r="R136" s="1"/>
      <c r="S136" s="1"/>
      <c r="T136" s="1"/>
      <c r="U136" s="1"/>
      <c r="W136">
        <v>132</v>
      </c>
      <c r="X136" t="s">
        <v>1083</v>
      </c>
    </row>
    <row r="137" spans="1:24" hidden="1">
      <c r="A137" s="122" t="s">
        <v>1110</v>
      </c>
      <c r="B137" s="1">
        <v>7603</v>
      </c>
      <c r="C137" s="1" t="s">
        <v>1109</v>
      </c>
      <c r="D137" s="1">
        <v>4</v>
      </c>
      <c r="E137" s="1">
        <v>504</v>
      </c>
      <c r="F137" s="1">
        <v>2016</v>
      </c>
      <c r="G137" s="1">
        <v>330</v>
      </c>
      <c r="H137" s="1" t="s">
        <v>893</v>
      </c>
      <c r="I137" s="1" t="s">
        <v>247</v>
      </c>
      <c r="J137" s="3">
        <v>180</v>
      </c>
      <c r="K137" s="3">
        <v>30</v>
      </c>
      <c r="L137" s="128">
        <f t="shared" si="7"/>
        <v>126.99999999999999</v>
      </c>
      <c r="M137" s="128">
        <f t="shared" si="8"/>
        <v>100.00000000000001</v>
      </c>
      <c r="N137" s="129">
        <v>30</v>
      </c>
      <c r="O137" s="129">
        <v>89</v>
      </c>
      <c r="P137" s="130">
        <v>90</v>
      </c>
      <c r="Q137" s="1">
        <v>1</v>
      </c>
      <c r="R137" s="1"/>
      <c r="S137" s="1"/>
      <c r="T137" s="1"/>
      <c r="U137" s="1"/>
      <c r="W137">
        <v>133</v>
      </c>
      <c r="X137" t="s">
        <v>1083</v>
      </c>
    </row>
    <row r="138" spans="1:24" hidden="1">
      <c r="A138" s="122" t="s">
        <v>1111</v>
      </c>
      <c r="B138" s="1">
        <v>7902</v>
      </c>
      <c r="C138" s="1" t="s">
        <v>1112</v>
      </c>
      <c r="D138" s="1">
        <v>12</v>
      </c>
      <c r="E138" s="1">
        <v>120</v>
      </c>
      <c r="F138" s="1">
        <v>1440</v>
      </c>
      <c r="G138" s="1">
        <v>330</v>
      </c>
      <c r="H138" s="1" t="s">
        <v>194</v>
      </c>
      <c r="I138" s="1" t="s">
        <v>247</v>
      </c>
      <c r="J138" s="3">
        <v>180</v>
      </c>
      <c r="K138" s="3">
        <v>30</v>
      </c>
      <c r="L138" s="128">
        <f t="shared" si="7"/>
        <v>126.99999999999999</v>
      </c>
      <c r="M138" s="128">
        <f t="shared" si="8"/>
        <v>100.00000000000001</v>
      </c>
      <c r="N138" s="129">
        <v>30</v>
      </c>
      <c r="O138" s="129">
        <v>89</v>
      </c>
      <c r="P138" s="130">
        <v>90</v>
      </c>
      <c r="Q138" s="1">
        <v>1</v>
      </c>
      <c r="R138" s="1"/>
      <c r="S138" s="1"/>
      <c r="T138" s="1"/>
      <c r="U138" s="1"/>
      <c r="W138">
        <v>134</v>
      </c>
      <c r="X138" t="s">
        <v>1083</v>
      </c>
    </row>
    <row r="139" spans="1:24" hidden="1">
      <c r="A139" s="122" t="s">
        <v>1113</v>
      </c>
      <c r="B139" s="1">
        <v>7797</v>
      </c>
      <c r="C139" s="1" t="s">
        <v>1114</v>
      </c>
      <c r="D139" s="1">
        <v>1</v>
      </c>
      <c r="E139" s="1">
        <v>16</v>
      </c>
      <c r="F139" s="1">
        <v>16</v>
      </c>
      <c r="G139" s="1">
        <v>30</v>
      </c>
      <c r="H139" s="1" t="s">
        <v>354</v>
      </c>
      <c r="I139" s="1" t="s">
        <v>354</v>
      </c>
      <c r="J139" s="3">
        <v>60</v>
      </c>
      <c r="K139" s="3">
        <v>15</v>
      </c>
      <c r="L139" s="128">
        <f t="shared" si="7"/>
        <v>43</v>
      </c>
      <c r="M139" s="128">
        <f t="shared" si="8"/>
        <v>34</v>
      </c>
      <c r="N139" s="129">
        <v>15</v>
      </c>
      <c r="O139" s="129">
        <v>29</v>
      </c>
      <c r="P139" s="130">
        <v>15</v>
      </c>
      <c r="Q139" s="1">
        <v>1</v>
      </c>
      <c r="R139" s="1"/>
      <c r="S139" s="1"/>
      <c r="T139" s="1"/>
      <c r="U139" s="1"/>
      <c r="W139">
        <v>135</v>
      </c>
      <c r="X139" t="s">
        <v>1083</v>
      </c>
    </row>
    <row r="140" spans="1:24" hidden="1">
      <c r="A140" s="122" t="s">
        <v>1115</v>
      </c>
      <c r="B140" s="1">
        <v>7815</v>
      </c>
      <c r="C140" s="1" t="s">
        <v>1116</v>
      </c>
      <c r="D140" s="1">
        <v>1</v>
      </c>
      <c r="E140" s="1">
        <v>16</v>
      </c>
      <c r="F140" s="1">
        <v>16</v>
      </c>
      <c r="G140" s="1">
        <v>58</v>
      </c>
      <c r="H140" s="1" t="s">
        <v>354</v>
      </c>
      <c r="I140" s="1" t="s">
        <v>354</v>
      </c>
      <c r="J140" s="3">
        <v>60</v>
      </c>
      <c r="K140" s="3">
        <v>15</v>
      </c>
      <c r="L140" s="128">
        <f t="shared" si="7"/>
        <v>43</v>
      </c>
      <c r="M140" s="128">
        <f t="shared" si="8"/>
        <v>34</v>
      </c>
      <c r="N140" s="129">
        <v>15</v>
      </c>
      <c r="O140" s="129">
        <v>29</v>
      </c>
      <c r="P140" s="130">
        <v>15</v>
      </c>
      <c r="Q140" s="1">
        <v>1</v>
      </c>
      <c r="R140" s="1"/>
      <c r="S140" s="1"/>
      <c r="T140" s="1"/>
      <c r="U140" s="1"/>
      <c r="W140">
        <v>136</v>
      </c>
      <c r="X140" t="s">
        <v>1083</v>
      </c>
    </row>
    <row r="141" spans="1:24" hidden="1">
      <c r="A141" s="122" t="s">
        <v>1117</v>
      </c>
      <c r="B141" s="1">
        <v>7832</v>
      </c>
      <c r="C141" s="1" t="s">
        <v>1118</v>
      </c>
      <c r="D141" s="1">
        <v>1</v>
      </c>
      <c r="E141" s="1">
        <v>16</v>
      </c>
      <c r="F141" s="1">
        <v>16</v>
      </c>
      <c r="G141" s="1">
        <v>30</v>
      </c>
      <c r="H141" s="1" t="s">
        <v>354</v>
      </c>
      <c r="I141" s="1" t="s">
        <v>354</v>
      </c>
      <c r="J141" s="3">
        <v>60</v>
      </c>
      <c r="K141" s="3">
        <v>15</v>
      </c>
      <c r="L141" s="128">
        <f t="shared" si="7"/>
        <v>43</v>
      </c>
      <c r="M141" s="128">
        <f t="shared" si="8"/>
        <v>34</v>
      </c>
      <c r="N141" s="129">
        <v>15</v>
      </c>
      <c r="O141" s="129">
        <v>29</v>
      </c>
      <c r="P141" s="130">
        <v>15</v>
      </c>
      <c r="Q141" s="1">
        <v>1</v>
      </c>
      <c r="R141" s="1"/>
      <c r="S141" s="1"/>
      <c r="T141" s="1"/>
      <c r="U141" s="1"/>
      <c r="W141">
        <v>137</v>
      </c>
      <c r="X141" t="s">
        <v>1083</v>
      </c>
    </row>
    <row r="142" spans="1:24" hidden="1">
      <c r="A142" s="122" t="s">
        <v>1119</v>
      </c>
      <c r="B142" s="1">
        <v>7833</v>
      </c>
      <c r="C142" s="1" t="s">
        <v>1120</v>
      </c>
      <c r="D142" s="1">
        <v>1</v>
      </c>
      <c r="E142" s="1">
        <v>16</v>
      </c>
      <c r="F142" s="1">
        <v>16</v>
      </c>
      <c r="G142" s="1">
        <v>58</v>
      </c>
      <c r="H142" s="1" t="s">
        <v>354</v>
      </c>
      <c r="I142" s="1" t="s">
        <v>354</v>
      </c>
      <c r="J142" s="3">
        <v>60</v>
      </c>
      <c r="K142" s="3">
        <v>15</v>
      </c>
      <c r="L142" s="128">
        <f t="shared" si="7"/>
        <v>43</v>
      </c>
      <c r="M142" s="128">
        <f t="shared" si="8"/>
        <v>34</v>
      </c>
      <c r="N142" s="129">
        <v>15</v>
      </c>
      <c r="O142" s="129">
        <v>29</v>
      </c>
      <c r="P142" s="130">
        <v>15</v>
      </c>
      <c r="Q142" s="1">
        <v>1</v>
      </c>
      <c r="R142" s="1"/>
      <c r="S142" s="1"/>
      <c r="T142" s="1"/>
      <c r="U142" s="1"/>
      <c r="W142">
        <v>138</v>
      </c>
      <c r="X142" t="s">
        <v>1083</v>
      </c>
    </row>
    <row r="143" spans="1:24" hidden="1">
      <c r="A143" s="122" t="s">
        <v>1121</v>
      </c>
      <c r="B143" s="1">
        <v>14833</v>
      </c>
      <c r="C143" s="1" t="s">
        <v>1122</v>
      </c>
      <c r="D143" s="1">
        <v>12</v>
      </c>
      <c r="E143" s="1">
        <v>504</v>
      </c>
      <c r="F143" s="1">
        <v>6048</v>
      </c>
      <c r="G143" s="1">
        <v>330</v>
      </c>
      <c r="H143" s="1" t="s">
        <v>893</v>
      </c>
      <c r="I143" s="1" t="s">
        <v>247</v>
      </c>
      <c r="J143" s="3">
        <v>120</v>
      </c>
      <c r="K143" s="3">
        <v>30</v>
      </c>
      <c r="L143" s="128">
        <f t="shared" si="7"/>
        <v>85</v>
      </c>
      <c r="M143" s="128">
        <f t="shared" si="8"/>
        <v>67</v>
      </c>
      <c r="N143" s="129">
        <v>30</v>
      </c>
      <c r="O143" s="129">
        <v>89</v>
      </c>
      <c r="P143" s="130">
        <v>90</v>
      </c>
      <c r="Q143" s="1">
        <v>1</v>
      </c>
      <c r="R143" s="1"/>
      <c r="S143" s="1"/>
      <c r="T143" s="1"/>
      <c r="U143" s="1"/>
      <c r="W143">
        <v>139</v>
      </c>
      <c r="X143" t="s">
        <v>1083</v>
      </c>
    </row>
    <row r="144" spans="1:24" hidden="1">
      <c r="A144" s="122" t="s">
        <v>1123</v>
      </c>
      <c r="B144" s="1">
        <v>12013</v>
      </c>
      <c r="C144" s="1" t="s">
        <v>1124</v>
      </c>
      <c r="D144" s="1">
        <v>24</v>
      </c>
      <c r="E144" s="1">
        <v>150</v>
      </c>
      <c r="F144" s="1">
        <v>3600</v>
      </c>
      <c r="G144" s="1">
        <v>269</v>
      </c>
      <c r="H144" s="1" t="s">
        <v>42</v>
      </c>
      <c r="I144" s="1" t="s">
        <v>42</v>
      </c>
      <c r="J144" s="3">
        <v>180</v>
      </c>
      <c r="K144" s="3">
        <v>30</v>
      </c>
      <c r="L144" s="128">
        <f t="shared" si="7"/>
        <v>126.99999999999999</v>
      </c>
      <c r="M144" s="128">
        <f t="shared" si="8"/>
        <v>100.00000000000001</v>
      </c>
      <c r="N144" s="129">
        <v>30</v>
      </c>
      <c r="O144" s="129">
        <v>89</v>
      </c>
      <c r="P144" s="130">
        <v>90</v>
      </c>
      <c r="Q144" s="1">
        <v>1</v>
      </c>
      <c r="R144" s="1"/>
      <c r="S144" s="1"/>
      <c r="T144" s="1"/>
      <c r="U144" s="1"/>
      <c r="W144">
        <v>140</v>
      </c>
      <c r="X144" t="s">
        <v>1083</v>
      </c>
    </row>
    <row r="145" spans="1:24" hidden="1">
      <c r="A145" s="122" t="s">
        <v>1125</v>
      </c>
      <c r="B145" s="1">
        <v>12012</v>
      </c>
      <c r="C145" s="1" t="s">
        <v>1126</v>
      </c>
      <c r="D145" s="1">
        <v>4</v>
      </c>
      <c r="E145" s="1">
        <v>702</v>
      </c>
      <c r="F145" s="1">
        <v>2808</v>
      </c>
      <c r="G145" s="1">
        <v>269</v>
      </c>
      <c r="H145" s="1" t="s">
        <v>42</v>
      </c>
      <c r="I145" s="1" t="s">
        <v>42</v>
      </c>
      <c r="J145" s="3">
        <v>180</v>
      </c>
      <c r="K145" s="3">
        <v>30</v>
      </c>
      <c r="L145" s="128">
        <f t="shared" si="7"/>
        <v>126.99999999999999</v>
      </c>
      <c r="M145" s="128">
        <f t="shared" si="8"/>
        <v>100.00000000000001</v>
      </c>
      <c r="N145" s="129">
        <v>30</v>
      </c>
      <c r="O145" s="129">
        <v>89</v>
      </c>
      <c r="P145" s="130">
        <v>90</v>
      </c>
      <c r="Q145" s="1">
        <v>1</v>
      </c>
      <c r="R145" s="1"/>
      <c r="S145" s="1"/>
      <c r="T145" s="1"/>
      <c r="U145" s="1"/>
      <c r="W145">
        <v>141</v>
      </c>
      <c r="X145" t="s">
        <v>1083</v>
      </c>
    </row>
    <row r="146" spans="1:24" hidden="1">
      <c r="A146" s="122" t="s">
        <v>1127</v>
      </c>
      <c r="B146" s="1">
        <v>17075</v>
      </c>
      <c r="C146" s="1" t="s">
        <v>1128</v>
      </c>
      <c r="D146" s="1">
        <v>6</v>
      </c>
      <c r="E146" s="1">
        <v>468</v>
      </c>
      <c r="F146" s="1">
        <v>2808</v>
      </c>
      <c r="G146" s="1">
        <v>269</v>
      </c>
      <c r="H146" s="1" t="s">
        <v>42</v>
      </c>
      <c r="I146" s="1" t="s">
        <v>42</v>
      </c>
      <c r="J146" s="3">
        <v>270</v>
      </c>
      <c r="K146" s="3">
        <v>30</v>
      </c>
      <c r="L146" s="128">
        <f t="shared" si="7"/>
        <v>190</v>
      </c>
      <c r="M146" s="128">
        <f t="shared" si="8"/>
        <v>149.5</v>
      </c>
      <c r="N146" s="129">
        <v>30</v>
      </c>
      <c r="O146" s="129">
        <v>89</v>
      </c>
      <c r="P146" s="130">
        <v>90</v>
      </c>
      <c r="Q146" s="1">
        <v>1</v>
      </c>
      <c r="R146" s="1"/>
      <c r="S146" s="1"/>
      <c r="T146" s="1"/>
      <c r="U146" s="1"/>
      <c r="W146">
        <v>142</v>
      </c>
      <c r="X146" t="s">
        <v>1083</v>
      </c>
    </row>
    <row r="147" spans="1:24" hidden="1">
      <c r="A147" s="122" t="s">
        <v>379</v>
      </c>
      <c r="B147" s="1">
        <v>22284</v>
      </c>
      <c r="C147" s="1" t="s">
        <v>380</v>
      </c>
      <c r="D147" s="1">
        <v>1</v>
      </c>
      <c r="E147" s="1">
        <v>16</v>
      </c>
      <c r="F147" s="1">
        <v>16</v>
      </c>
      <c r="G147" s="1">
        <v>30</v>
      </c>
      <c r="H147" s="1" t="s">
        <v>354</v>
      </c>
      <c r="I147" s="1" t="s">
        <v>354</v>
      </c>
      <c r="J147" s="3">
        <v>60</v>
      </c>
      <c r="K147" s="3">
        <v>15</v>
      </c>
      <c r="L147" s="128">
        <f t="shared" si="7"/>
        <v>43</v>
      </c>
      <c r="M147" s="128">
        <f t="shared" si="8"/>
        <v>34</v>
      </c>
      <c r="N147" s="129">
        <v>15</v>
      </c>
      <c r="O147" s="129">
        <v>29</v>
      </c>
      <c r="P147" s="130">
        <v>15</v>
      </c>
      <c r="Q147" s="1">
        <v>1</v>
      </c>
      <c r="R147" s="1"/>
      <c r="S147" s="1"/>
      <c r="T147" s="1"/>
      <c r="U147" s="1"/>
      <c r="W147">
        <v>143</v>
      </c>
      <c r="X147" t="s">
        <v>1083</v>
      </c>
    </row>
    <row r="148" spans="1:24" hidden="1">
      <c r="A148" s="122" t="s">
        <v>1129</v>
      </c>
      <c r="B148" s="1">
        <v>7780</v>
      </c>
      <c r="C148" s="1" t="s">
        <v>1130</v>
      </c>
      <c r="D148" s="1">
        <v>1</v>
      </c>
      <c r="E148" s="1">
        <v>16</v>
      </c>
      <c r="F148" s="1">
        <v>16</v>
      </c>
      <c r="G148" s="1">
        <v>30</v>
      </c>
      <c r="H148" s="1" t="s">
        <v>354</v>
      </c>
      <c r="I148" s="1" t="s">
        <v>354</v>
      </c>
      <c r="J148" s="3">
        <v>60</v>
      </c>
      <c r="K148" s="3">
        <v>15</v>
      </c>
      <c r="L148" s="128">
        <f t="shared" si="7"/>
        <v>43</v>
      </c>
      <c r="M148" s="128">
        <f t="shared" si="8"/>
        <v>34</v>
      </c>
      <c r="N148" s="129">
        <v>15</v>
      </c>
      <c r="O148" s="129">
        <v>29</v>
      </c>
      <c r="P148" s="130">
        <v>15</v>
      </c>
      <c r="Q148" s="1">
        <v>1</v>
      </c>
      <c r="R148" s="1"/>
      <c r="S148" s="1"/>
      <c r="T148" s="1"/>
      <c r="U148" s="1"/>
      <c r="W148">
        <v>144</v>
      </c>
      <c r="X148" t="s">
        <v>1083</v>
      </c>
    </row>
    <row r="149" spans="1:24" hidden="1">
      <c r="A149" s="122" t="s">
        <v>1131</v>
      </c>
      <c r="B149" s="1">
        <v>7783</v>
      </c>
      <c r="C149" s="1" t="s">
        <v>1132</v>
      </c>
      <c r="D149" s="1">
        <v>1</v>
      </c>
      <c r="E149" s="1">
        <v>16</v>
      </c>
      <c r="F149" s="1">
        <v>16</v>
      </c>
      <c r="G149" s="1">
        <v>58</v>
      </c>
      <c r="H149" s="1" t="s">
        <v>354</v>
      </c>
      <c r="I149" s="1" t="s">
        <v>354</v>
      </c>
      <c r="J149" s="3">
        <v>60</v>
      </c>
      <c r="K149" s="3">
        <v>15</v>
      </c>
      <c r="L149" s="128">
        <f t="shared" si="7"/>
        <v>43</v>
      </c>
      <c r="M149" s="128">
        <f t="shared" si="8"/>
        <v>34</v>
      </c>
      <c r="N149" s="129">
        <v>15</v>
      </c>
      <c r="O149" s="129">
        <v>29</v>
      </c>
      <c r="P149" s="130">
        <v>15</v>
      </c>
      <c r="Q149" s="1">
        <v>1</v>
      </c>
      <c r="R149" s="1"/>
      <c r="S149" s="1"/>
      <c r="T149" s="1"/>
      <c r="U149" s="1"/>
      <c r="W149">
        <v>145</v>
      </c>
      <c r="X149" t="s">
        <v>1083</v>
      </c>
    </row>
    <row r="150" spans="1:24" hidden="1">
      <c r="A150" s="122" t="s">
        <v>1133</v>
      </c>
      <c r="B150" s="1">
        <v>7597</v>
      </c>
      <c r="C150" s="1" t="s">
        <v>1134</v>
      </c>
      <c r="D150" s="1">
        <v>12</v>
      </c>
      <c r="E150" s="1">
        <v>120</v>
      </c>
      <c r="F150" s="1">
        <v>1440</v>
      </c>
      <c r="G150" s="1">
        <v>330</v>
      </c>
      <c r="H150" s="1" t="s">
        <v>194</v>
      </c>
      <c r="I150" s="1" t="s">
        <v>247</v>
      </c>
      <c r="J150" s="3">
        <v>180</v>
      </c>
      <c r="K150" s="3">
        <v>30</v>
      </c>
      <c r="L150" s="128">
        <f t="shared" si="7"/>
        <v>126.99999999999999</v>
      </c>
      <c r="M150" s="128">
        <f t="shared" si="8"/>
        <v>100.00000000000001</v>
      </c>
      <c r="N150" s="129">
        <v>30</v>
      </c>
      <c r="O150" s="129">
        <v>89</v>
      </c>
      <c r="P150" s="130">
        <v>90</v>
      </c>
      <c r="Q150" s="1">
        <v>1</v>
      </c>
      <c r="R150" s="1"/>
      <c r="S150" s="1"/>
      <c r="T150" s="1"/>
      <c r="U150" s="1"/>
      <c r="W150">
        <v>146</v>
      </c>
      <c r="X150" t="s">
        <v>1083</v>
      </c>
    </row>
    <row r="151" spans="1:24" hidden="1">
      <c r="A151" s="122" t="s">
        <v>1135</v>
      </c>
      <c r="B151" s="1">
        <v>7595</v>
      </c>
      <c r="C151" s="1" t="s">
        <v>1136</v>
      </c>
      <c r="D151" s="1">
        <v>24</v>
      </c>
      <c r="E151" s="1">
        <v>60</v>
      </c>
      <c r="F151" s="1">
        <v>1440</v>
      </c>
      <c r="G151" s="1">
        <v>330</v>
      </c>
      <c r="H151" s="1" t="s">
        <v>893</v>
      </c>
      <c r="I151" s="1" t="s">
        <v>247</v>
      </c>
      <c r="J151" s="3">
        <v>180</v>
      </c>
      <c r="K151" s="3">
        <v>30</v>
      </c>
      <c r="L151" s="128">
        <f t="shared" si="7"/>
        <v>126.99999999999999</v>
      </c>
      <c r="M151" s="128">
        <f t="shared" si="8"/>
        <v>100.00000000000001</v>
      </c>
      <c r="N151" s="129">
        <v>30</v>
      </c>
      <c r="O151" s="129">
        <v>89</v>
      </c>
      <c r="P151" s="130">
        <v>90</v>
      </c>
      <c r="Q151" s="1">
        <v>1</v>
      </c>
      <c r="R151" s="1"/>
      <c r="S151" s="1"/>
      <c r="T151" s="1"/>
      <c r="U151" s="1"/>
      <c r="W151">
        <v>147</v>
      </c>
      <c r="X151" t="s">
        <v>1083</v>
      </c>
    </row>
    <row r="152" spans="1:24" hidden="1">
      <c r="A152" s="122" t="s">
        <v>1137</v>
      </c>
      <c r="B152" s="1">
        <v>7596</v>
      </c>
      <c r="C152" s="1" t="s">
        <v>655</v>
      </c>
      <c r="D152" s="1">
        <v>6</v>
      </c>
      <c r="E152" s="1">
        <v>240</v>
      </c>
      <c r="F152" s="1">
        <v>1440</v>
      </c>
      <c r="G152" s="1">
        <v>330</v>
      </c>
      <c r="H152" s="1" t="s">
        <v>893</v>
      </c>
      <c r="I152" s="1" t="s">
        <v>247</v>
      </c>
      <c r="J152" s="3">
        <v>180</v>
      </c>
      <c r="K152" s="3">
        <v>30</v>
      </c>
      <c r="L152" s="128">
        <f t="shared" si="7"/>
        <v>126.99999999999999</v>
      </c>
      <c r="M152" s="128">
        <f t="shared" si="8"/>
        <v>100.00000000000001</v>
      </c>
      <c r="N152" s="129">
        <v>30</v>
      </c>
      <c r="O152" s="129">
        <v>89</v>
      </c>
      <c r="P152" s="130">
        <v>90</v>
      </c>
      <c r="Q152" s="1">
        <v>1</v>
      </c>
      <c r="R152" s="1"/>
      <c r="S152" s="1"/>
      <c r="T152" s="1"/>
      <c r="U152" s="1"/>
      <c r="W152">
        <v>148</v>
      </c>
      <c r="X152" t="s">
        <v>1083</v>
      </c>
    </row>
    <row r="153" spans="1:24" hidden="1">
      <c r="A153" s="122" t="s">
        <v>1138</v>
      </c>
      <c r="B153" s="1">
        <v>7596</v>
      </c>
      <c r="C153" s="1" t="s">
        <v>655</v>
      </c>
      <c r="D153" s="1">
        <v>6</v>
      </c>
      <c r="E153" s="1">
        <v>288</v>
      </c>
      <c r="F153" s="1">
        <v>1728</v>
      </c>
      <c r="G153" s="1">
        <v>330</v>
      </c>
      <c r="H153" s="1" t="s">
        <v>893</v>
      </c>
      <c r="I153" s="1" t="s">
        <v>247</v>
      </c>
      <c r="J153" s="3">
        <v>180</v>
      </c>
      <c r="K153" s="3">
        <v>30</v>
      </c>
      <c r="L153" s="128">
        <f t="shared" si="7"/>
        <v>126.99999999999999</v>
      </c>
      <c r="M153" s="128">
        <f t="shared" si="8"/>
        <v>100.00000000000001</v>
      </c>
      <c r="N153" s="129">
        <v>30</v>
      </c>
      <c r="O153" s="129">
        <v>89</v>
      </c>
      <c r="P153" s="130">
        <v>90</v>
      </c>
      <c r="Q153" s="1">
        <v>1</v>
      </c>
      <c r="R153" s="1"/>
      <c r="S153" s="1"/>
      <c r="T153" s="1"/>
      <c r="U153" s="1"/>
      <c r="W153">
        <v>149</v>
      </c>
      <c r="X153" t="s">
        <v>1083</v>
      </c>
    </row>
    <row r="154" spans="1:24" hidden="1">
      <c r="A154" s="122" t="s">
        <v>654</v>
      </c>
      <c r="B154" s="1">
        <v>7596</v>
      </c>
      <c r="C154" s="1" t="s">
        <v>655</v>
      </c>
      <c r="D154" s="1">
        <v>6</v>
      </c>
      <c r="E154" s="1">
        <v>336</v>
      </c>
      <c r="F154" s="1">
        <v>2016</v>
      </c>
      <c r="G154" s="1">
        <v>330</v>
      </c>
      <c r="H154" s="1" t="s">
        <v>893</v>
      </c>
      <c r="I154" s="1" t="s">
        <v>247</v>
      </c>
      <c r="J154" s="3">
        <v>180</v>
      </c>
      <c r="K154" s="3">
        <v>30</v>
      </c>
      <c r="L154" s="128">
        <f t="shared" si="7"/>
        <v>126.99999999999999</v>
      </c>
      <c r="M154" s="128">
        <f t="shared" si="8"/>
        <v>100.00000000000001</v>
      </c>
      <c r="N154" s="129">
        <v>30</v>
      </c>
      <c r="O154" s="129">
        <v>89</v>
      </c>
      <c r="P154" s="130">
        <v>90</v>
      </c>
      <c r="Q154" s="1">
        <v>1</v>
      </c>
      <c r="R154" s="1"/>
      <c r="S154" s="1"/>
      <c r="T154" s="1"/>
      <c r="U154" s="1"/>
      <c r="W154">
        <v>150</v>
      </c>
      <c r="X154" t="s">
        <v>1083</v>
      </c>
    </row>
    <row r="155" spans="1:24" hidden="1">
      <c r="A155" s="122" t="s">
        <v>1139</v>
      </c>
      <c r="B155" s="1">
        <v>8085</v>
      </c>
      <c r="C155" s="1" t="s">
        <v>1140</v>
      </c>
      <c r="D155" s="1">
        <v>4</v>
      </c>
      <c r="E155" s="1">
        <v>360</v>
      </c>
      <c r="F155" s="1">
        <v>1440</v>
      </c>
      <c r="G155" s="1">
        <v>330</v>
      </c>
      <c r="H155" s="1" t="s">
        <v>893</v>
      </c>
      <c r="I155" s="1" t="s">
        <v>247</v>
      </c>
      <c r="J155" s="3">
        <v>180</v>
      </c>
      <c r="K155" s="3">
        <v>30</v>
      </c>
      <c r="L155" s="128">
        <f t="shared" si="7"/>
        <v>126.99999999999999</v>
      </c>
      <c r="M155" s="128">
        <f t="shared" si="8"/>
        <v>100.00000000000001</v>
      </c>
      <c r="N155" s="129">
        <v>30</v>
      </c>
      <c r="O155" s="129">
        <v>89</v>
      </c>
      <c r="P155" s="130">
        <v>90</v>
      </c>
      <c r="Q155" s="1">
        <v>1</v>
      </c>
      <c r="R155" s="1"/>
      <c r="S155" s="1"/>
      <c r="T155" s="1"/>
      <c r="U155" s="1"/>
      <c r="W155">
        <v>151</v>
      </c>
      <c r="X155" t="s">
        <v>1083</v>
      </c>
    </row>
    <row r="156" spans="1:24" hidden="1">
      <c r="A156" s="122" t="s">
        <v>1141</v>
      </c>
      <c r="B156" s="1">
        <v>8085</v>
      </c>
      <c r="C156" s="1" t="s">
        <v>1140</v>
      </c>
      <c r="D156" s="1">
        <v>4</v>
      </c>
      <c r="E156" s="1">
        <v>504</v>
      </c>
      <c r="F156" s="1">
        <v>2016</v>
      </c>
      <c r="G156" s="1">
        <v>330</v>
      </c>
      <c r="H156" s="1" t="s">
        <v>893</v>
      </c>
      <c r="I156" s="1" t="s">
        <v>247</v>
      </c>
      <c r="J156" s="3">
        <v>180</v>
      </c>
      <c r="K156" s="3">
        <v>30</v>
      </c>
      <c r="L156" s="128">
        <f t="shared" si="7"/>
        <v>126.99999999999999</v>
      </c>
      <c r="M156" s="128">
        <f t="shared" si="8"/>
        <v>100.00000000000001</v>
      </c>
      <c r="N156" s="129">
        <v>30</v>
      </c>
      <c r="O156" s="129">
        <v>89</v>
      </c>
      <c r="P156" s="130">
        <v>90</v>
      </c>
      <c r="Q156" s="1">
        <v>1</v>
      </c>
      <c r="R156" s="1"/>
      <c r="S156" s="1"/>
      <c r="T156" s="1"/>
      <c r="U156" s="1"/>
      <c r="W156">
        <v>152</v>
      </c>
      <c r="X156" t="s">
        <v>1083</v>
      </c>
    </row>
    <row r="157" spans="1:24" hidden="1">
      <c r="A157" s="122" t="s">
        <v>1142</v>
      </c>
      <c r="B157" s="1">
        <v>22003</v>
      </c>
      <c r="C157" s="1" t="s">
        <v>1143</v>
      </c>
      <c r="D157" s="1">
        <v>1</v>
      </c>
      <c r="E157" s="1">
        <v>16</v>
      </c>
      <c r="F157" s="1">
        <v>16</v>
      </c>
      <c r="G157" s="1">
        <v>30</v>
      </c>
      <c r="H157" s="1" t="s">
        <v>354</v>
      </c>
      <c r="I157" s="1" t="s">
        <v>354</v>
      </c>
      <c r="J157" s="3">
        <v>60</v>
      </c>
      <c r="K157" s="3">
        <v>15</v>
      </c>
      <c r="L157" s="128">
        <f t="shared" si="7"/>
        <v>43</v>
      </c>
      <c r="M157" s="128">
        <f t="shared" si="8"/>
        <v>34</v>
      </c>
      <c r="N157" s="129">
        <v>15</v>
      </c>
      <c r="O157" s="129">
        <v>29</v>
      </c>
      <c r="P157" s="130">
        <v>15</v>
      </c>
      <c r="Q157" s="1">
        <v>1</v>
      </c>
      <c r="R157" s="1"/>
      <c r="S157" s="1"/>
      <c r="T157" s="1"/>
      <c r="U157" s="1"/>
      <c r="W157">
        <v>153</v>
      </c>
      <c r="X157" t="s">
        <v>1083</v>
      </c>
    </row>
    <row r="158" spans="1:24" hidden="1">
      <c r="A158" s="122" t="s">
        <v>1144</v>
      </c>
      <c r="B158" s="1">
        <v>7676</v>
      </c>
      <c r="C158" s="1" t="s">
        <v>1145</v>
      </c>
      <c r="D158" s="1">
        <v>12</v>
      </c>
      <c r="E158" s="1">
        <v>120</v>
      </c>
      <c r="F158" s="1">
        <v>1440</v>
      </c>
      <c r="G158" s="1">
        <v>330</v>
      </c>
      <c r="H158" s="1" t="s">
        <v>194</v>
      </c>
      <c r="I158" s="1" t="s">
        <v>247</v>
      </c>
      <c r="J158" s="3">
        <v>180</v>
      </c>
      <c r="K158" s="3">
        <v>30</v>
      </c>
      <c r="L158" s="128">
        <f t="shared" si="7"/>
        <v>126.99999999999999</v>
      </c>
      <c r="M158" s="128">
        <f t="shared" si="8"/>
        <v>100.00000000000001</v>
      </c>
      <c r="N158" s="129">
        <v>30</v>
      </c>
      <c r="O158" s="129">
        <v>89</v>
      </c>
      <c r="P158" s="130">
        <v>90</v>
      </c>
      <c r="Q158" s="1">
        <v>1</v>
      </c>
      <c r="R158" s="1"/>
      <c r="S158" s="1"/>
      <c r="T158" s="1"/>
      <c r="U158" s="1"/>
      <c r="W158">
        <v>154</v>
      </c>
      <c r="X158" t="s">
        <v>1083</v>
      </c>
    </row>
    <row r="159" spans="1:24" hidden="1">
      <c r="A159" s="122" t="s">
        <v>1146</v>
      </c>
      <c r="B159" s="1">
        <v>7604</v>
      </c>
      <c r="C159" s="1" t="s">
        <v>1147</v>
      </c>
      <c r="D159" s="1">
        <v>24</v>
      </c>
      <c r="E159" s="1">
        <v>60</v>
      </c>
      <c r="F159" s="1">
        <v>1440</v>
      </c>
      <c r="G159" s="1">
        <v>330</v>
      </c>
      <c r="H159" s="1" t="s">
        <v>893</v>
      </c>
      <c r="I159" s="1" t="s">
        <v>247</v>
      </c>
      <c r="J159" s="3">
        <v>180</v>
      </c>
      <c r="K159" s="3">
        <v>30</v>
      </c>
      <c r="L159" s="128">
        <f t="shared" si="7"/>
        <v>126.99999999999999</v>
      </c>
      <c r="M159" s="128">
        <f t="shared" si="8"/>
        <v>100.00000000000001</v>
      </c>
      <c r="N159" s="129">
        <v>30</v>
      </c>
      <c r="O159" s="129">
        <v>89</v>
      </c>
      <c r="P159" s="130">
        <v>90</v>
      </c>
      <c r="Q159" s="1">
        <v>1</v>
      </c>
      <c r="R159" s="1"/>
      <c r="S159" s="1"/>
      <c r="T159" s="1"/>
      <c r="U159" s="1"/>
      <c r="W159">
        <v>155</v>
      </c>
      <c r="X159" t="s">
        <v>1083</v>
      </c>
    </row>
    <row r="160" spans="1:24" hidden="1">
      <c r="A160" s="122" t="s">
        <v>1148</v>
      </c>
      <c r="B160" s="1">
        <v>7605</v>
      </c>
      <c r="C160" s="1" t="s">
        <v>659</v>
      </c>
      <c r="D160" s="1">
        <v>4</v>
      </c>
      <c r="E160" s="1">
        <v>360</v>
      </c>
      <c r="F160" s="1">
        <v>1440</v>
      </c>
      <c r="G160" s="1">
        <v>330</v>
      </c>
      <c r="H160" s="1" t="s">
        <v>893</v>
      </c>
      <c r="I160" s="1" t="s">
        <v>247</v>
      </c>
      <c r="J160" s="3">
        <v>180</v>
      </c>
      <c r="K160" s="3">
        <v>30</v>
      </c>
      <c r="L160" s="128">
        <f t="shared" si="7"/>
        <v>126.99999999999999</v>
      </c>
      <c r="M160" s="128">
        <f t="shared" si="8"/>
        <v>100.00000000000001</v>
      </c>
      <c r="N160" s="129">
        <v>30</v>
      </c>
      <c r="O160" s="129">
        <v>89</v>
      </c>
      <c r="P160" s="130">
        <v>90</v>
      </c>
      <c r="Q160" s="1">
        <v>1</v>
      </c>
      <c r="R160" s="1"/>
      <c r="S160" s="1"/>
      <c r="T160" s="1"/>
      <c r="U160" s="1"/>
      <c r="W160">
        <v>156</v>
      </c>
      <c r="X160" t="s">
        <v>1083</v>
      </c>
    </row>
    <row r="161" spans="1:24" hidden="1">
      <c r="A161" s="122" t="s">
        <v>658</v>
      </c>
      <c r="B161" s="1">
        <v>7605</v>
      </c>
      <c r="C161" s="1" t="s">
        <v>659</v>
      </c>
      <c r="D161" s="1">
        <v>4</v>
      </c>
      <c r="E161" s="1">
        <v>504</v>
      </c>
      <c r="F161" s="1">
        <v>2016</v>
      </c>
      <c r="G161" s="1">
        <v>330</v>
      </c>
      <c r="H161" s="1" t="s">
        <v>893</v>
      </c>
      <c r="I161" s="1" t="s">
        <v>247</v>
      </c>
      <c r="J161" s="3">
        <v>180</v>
      </c>
      <c r="K161" s="3">
        <v>30</v>
      </c>
      <c r="L161" s="128">
        <f t="shared" si="7"/>
        <v>126.99999999999999</v>
      </c>
      <c r="M161" s="128">
        <f t="shared" si="8"/>
        <v>100.00000000000001</v>
      </c>
      <c r="N161" s="129">
        <v>30</v>
      </c>
      <c r="O161" s="129">
        <v>89</v>
      </c>
      <c r="P161" s="130">
        <v>90</v>
      </c>
      <c r="Q161" s="1">
        <v>1</v>
      </c>
      <c r="R161" s="1"/>
      <c r="S161" s="1"/>
      <c r="T161" s="1"/>
      <c r="U161" s="1"/>
      <c r="W161">
        <v>157</v>
      </c>
      <c r="X161" t="s">
        <v>1083</v>
      </c>
    </row>
    <row r="162" spans="1:24" hidden="1">
      <c r="A162" s="122" t="s">
        <v>1149</v>
      </c>
      <c r="B162" s="1">
        <v>7836</v>
      </c>
      <c r="C162" s="1" t="s">
        <v>1150</v>
      </c>
      <c r="D162" s="1">
        <v>1</v>
      </c>
      <c r="E162" s="1">
        <v>16</v>
      </c>
      <c r="F162" s="1">
        <v>16</v>
      </c>
      <c r="G162" s="1">
        <v>30</v>
      </c>
      <c r="H162" s="1" t="s">
        <v>354</v>
      </c>
      <c r="I162" s="1" t="s">
        <v>354</v>
      </c>
      <c r="J162" s="3">
        <v>60</v>
      </c>
      <c r="K162" s="3">
        <v>15</v>
      </c>
      <c r="L162" s="128">
        <f t="shared" si="7"/>
        <v>43</v>
      </c>
      <c r="M162" s="128">
        <f t="shared" si="8"/>
        <v>34</v>
      </c>
      <c r="N162" s="129">
        <v>15</v>
      </c>
      <c r="O162" s="129">
        <v>29</v>
      </c>
      <c r="P162" s="130">
        <v>15</v>
      </c>
      <c r="Q162" s="1">
        <v>1</v>
      </c>
      <c r="R162" s="1"/>
      <c r="S162" s="1"/>
      <c r="T162" s="1"/>
      <c r="U162" s="1"/>
      <c r="W162">
        <v>158</v>
      </c>
      <c r="X162" t="s">
        <v>1083</v>
      </c>
    </row>
    <row r="163" spans="1:24" hidden="1">
      <c r="A163" s="122" t="s">
        <v>1151</v>
      </c>
      <c r="B163" s="1">
        <v>7838</v>
      </c>
      <c r="C163" s="1" t="s">
        <v>1152</v>
      </c>
      <c r="D163" s="1">
        <v>1</v>
      </c>
      <c r="E163" s="1">
        <v>16</v>
      </c>
      <c r="F163" s="1">
        <v>16</v>
      </c>
      <c r="G163" s="1">
        <v>58</v>
      </c>
      <c r="H163" s="1" t="s">
        <v>354</v>
      </c>
      <c r="I163" s="1" t="s">
        <v>354</v>
      </c>
      <c r="J163" s="3">
        <v>60</v>
      </c>
      <c r="K163" s="3">
        <v>15</v>
      </c>
      <c r="L163" s="128">
        <f t="shared" si="7"/>
        <v>43</v>
      </c>
      <c r="M163" s="128">
        <f t="shared" si="8"/>
        <v>34</v>
      </c>
      <c r="N163" s="129">
        <v>15</v>
      </c>
      <c r="O163" s="129">
        <v>29</v>
      </c>
      <c r="P163" s="130">
        <v>15</v>
      </c>
      <c r="Q163" s="1">
        <v>1</v>
      </c>
      <c r="R163" s="1"/>
      <c r="S163" s="1"/>
      <c r="T163" s="1"/>
      <c r="U163" s="1"/>
      <c r="W163">
        <v>159</v>
      </c>
      <c r="X163" t="s">
        <v>1083</v>
      </c>
    </row>
    <row r="164" spans="1:24" hidden="1">
      <c r="A164" s="122" t="s">
        <v>1153</v>
      </c>
      <c r="B164" s="1">
        <v>14908</v>
      </c>
      <c r="C164" s="1" t="s">
        <v>1154</v>
      </c>
      <c r="D164" s="1">
        <v>6</v>
      </c>
      <c r="E164" s="1">
        <v>504</v>
      </c>
      <c r="F164" s="1">
        <v>3024</v>
      </c>
      <c r="G164" s="1">
        <v>330</v>
      </c>
      <c r="H164" s="1" t="s">
        <v>42</v>
      </c>
      <c r="I164" s="1" t="s">
        <v>1073</v>
      </c>
      <c r="J164" s="3">
        <v>180</v>
      </c>
      <c r="K164" s="3">
        <v>30</v>
      </c>
      <c r="L164" s="128">
        <f t="shared" si="7"/>
        <v>126.99999999999999</v>
      </c>
      <c r="M164" s="128">
        <f t="shared" si="8"/>
        <v>100.00000000000001</v>
      </c>
      <c r="N164" s="129">
        <v>30</v>
      </c>
      <c r="O164" s="129">
        <v>89</v>
      </c>
      <c r="P164" s="130">
        <v>90</v>
      </c>
      <c r="Q164" s="1">
        <v>1</v>
      </c>
      <c r="R164" s="1"/>
      <c r="S164" s="1"/>
      <c r="T164" s="1"/>
      <c r="U164" s="1"/>
      <c r="W164">
        <v>160</v>
      </c>
      <c r="X164" t="s">
        <v>1083</v>
      </c>
    </row>
    <row r="165" spans="1:24" hidden="1">
      <c r="A165" s="122" t="s">
        <v>1155</v>
      </c>
      <c r="B165" s="1">
        <v>7839</v>
      </c>
      <c r="C165" s="1" t="s">
        <v>1156</v>
      </c>
      <c r="D165" s="1">
        <v>1</v>
      </c>
      <c r="E165" s="1">
        <v>16</v>
      </c>
      <c r="F165" s="1">
        <v>16</v>
      </c>
      <c r="G165" s="1">
        <v>30</v>
      </c>
      <c r="H165" s="1" t="s">
        <v>354</v>
      </c>
      <c r="I165" s="1" t="s">
        <v>354</v>
      </c>
      <c r="J165" s="3">
        <v>60</v>
      </c>
      <c r="K165" s="3">
        <v>15</v>
      </c>
      <c r="L165" s="128">
        <f t="shared" si="7"/>
        <v>43</v>
      </c>
      <c r="M165" s="128">
        <f t="shared" si="8"/>
        <v>34</v>
      </c>
      <c r="N165" s="129">
        <v>15</v>
      </c>
      <c r="O165" s="129">
        <v>29</v>
      </c>
      <c r="P165" s="130">
        <v>15</v>
      </c>
      <c r="Q165" s="1">
        <v>1</v>
      </c>
      <c r="R165" s="1"/>
      <c r="S165" s="1"/>
      <c r="T165" s="1"/>
      <c r="U165" s="1"/>
      <c r="W165">
        <v>161</v>
      </c>
      <c r="X165" t="s">
        <v>1083</v>
      </c>
    </row>
    <row r="166" spans="1:24" hidden="1">
      <c r="A166" s="122" t="s">
        <v>1157</v>
      </c>
      <c r="B166" s="1">
        <v>7840</v>
      </c>
      <c r="C166" s="1" t="s">
        <v>1158</v>
      </c>
      <c r="D166" s="1">
        <v>1</v>
      </c>
      <c r="E166" s="1">
        <v>16</v>
      </c>
      <c r="F166" s="1">
        <v>16</v>
      </c>
      <c r="G166" s="1">
        <v>58</v>
      </c>
      <c r="H166" s="1" t="s">
        <v>354</v>
      </c>
      <c r="I166" s="1" t="s">
        <v>354</v>
      </c>
      <c r="J166" s="3">
        <v>60</v>
      </c>
      <c r="K166" s="3">
        <v>15</v>
      </c>
      <c r="L166" s="128">
        <f t="shared" si="7"/>
        <v>43</v>
      </c>
      <c r="M166" s="128">
        <f t="shared" si="8"/>
        <v>34</v>
      </c>
      <c r="N166" s="129">
        <v>15</v>
      </c>
      <c r="O166" s="129">
        <v>29</v>
      </c>
      <c r="P166" s="130">
        <v>15</v>
      </c>
      <c r="Q166" s="1">
        <v>1</v>
      </c>
      <c r="R166" s="1"/>
      <c r="S166" s="1"/>
      <c r="T166" s="1"/>
      <c r="U166" s="1"/>
      <c r="W166">
        <v>162</v>
      </c>
      <c r="X166" t="s">
        <v>1083</v>
      </c>
    </row>
    <row r="167" spans="1:24" hidden="1">
      <c r="A167" s="122" t="s">
        <v>801</v>
      </c>
      <c r="B167" s="1">
        <v>21159</v>
      </c>
      <c r="C167" s="1" t="s">
        <v>1159</v>
      </c>
      <c r="D167" s="1">
        <v>4</v>
      </c>
      <c r="E167" s="1">
        <v>780</v>
      </c>
      <c r="F167" s="1">
        <v>3120</v>
      </c>
      <c r="G167" s="1">
        <v>269</v>
      </c>
      <c r="H167" s="1" t="s">
        <v>42</v>
      </c>
      <c r="I167" s="1" t="s">
        <v>42</v>
      </c>
      <c r="J167" s="3">
        <v>180</v>
      </c>
      <c r="K167" s="3">
        <v>30</v>
      </c>
      <c r="L167" s="128">
        <f t="shared" si="7"/>
        <v>126.99999999999999</v>
      </c>
      <c r="M167" s="128">
        <f t="shared" si="8"/>
        <v>100.00000000000001</v>
      </c>
      <c r="N167" s="129">
        <v>30</v>
      </c>
      <c r="O167" s="129">
        <v>89</v>
      </c>
      <c r="P167" s="130">
        <v>90</v>
      </c>
      <c r="Q167" s="1">
        <v>1</v>
      </c>
      <c r="R167" s="1"/>
      <c r="S167" s="1"/>
      <c r="T167" s="1"/>
      <c r="U167" s="1"/>
      <c r="W167">
        <v>163</v>
      </c>
      <c r="X167" t="s">
        <v>1083</v>
      </c>
    </row>
    <row r="168" spans="1:24" hidden="1">
      <c r="A168" s="122" t="s">
        <v>245</v>
      </c>
      <c r="B168" s="1">
        <v>21161</v>
      </c>
      <c r="C168" s="1" t="s">
        <v>246</v>
      </c>
      <c r="D168" s="1">
        <v>4</v>
      </c>
      <c r="E168" s="1">
        <v>504</v>
      </c>
      <c r="F168" s="1">
        <v>2016</v>
      </c>
      <c r="G168" s="1">
        <v>330</v>
      </c>
      <c r="H168" s="1" t="s">
        <v>893</v>
      </c>
      <c r="I168" s="1" t="s">
        <v>247</v>
      </c>
      <c r="J168" s="3">
        <v>180</v>
      </c>
      <c r="K168" s="3">
        <v>30</v>
      </c>
      <c r="L168" s="128">
        <f t="shared" si="7"/>
        <v>126.99999999999999</v>
      </c>
      <c r="M168" s="128">
        <f t="shared" si="8"/>
        <v>100.00000000000001</v>
      </c>
      <c r="N168" s="129">
        <v>30</v>
      </c>
      <c r="O168" s="129">
        <v>89</v>
      </c>
      <c r="P168" s="130">
        <v>90</v>
      </c>
      <c r="Q168" s="1">
        <v>1</v>
      </c>
      <c r="R168" s="1"/>
      <c r="S168" s="1"/>
      <c r="T168" s="1"/>
      <c r="U168" s="1"/>
      <c r="W168">
        <v>164</v>
      </c>
      <c r="X168" t="s">
        <v>1083</v>
      </c>
    </row>
    <row r="169" spans="1:24" hidden="1">
      <c r="A169" s="122" t="s">
        <v>1160</v>
      </c>
      <c r="B169" s="1">
        <v>21161</v>
      </c>
      <c r="C169" s="1" t="s">
        <v>246</v>
      </c>
      <c r="D169" s="1">
        <v>4</v>
      </c>
      <c r="E169" s="1">
        <v>360</v>
      </c>
      <c r="F169" s="1">
        <v>1440</v>
      </c>
      <c r="G169" s="1">
        <v>330</v>
      </c>
      <c r="H169" s="1" t="s">
        <v>893</v>
      </c>
      <c r="I169" s="1" t="s">
        <v>247</v>
      </c>
      <c r="J169" s="3">
        <v>180</v>
      </c>
      <c r="K169" s="3">
        <v>30</v>
      </c>
      <c r="L169" s="128">
        <f t="shared" si="7"/>
        <v>126.99999999999999</v>
      </c>
      <c r="M169" s="128">
        <f t="shared" si="8"/>
        <v>100.00000000000001</v>
      </c>
      <c r="N169" s="129">
        <v>30</v>
      </c>
      <c r="O169" s="129">
        <v>89</v>
      </c>
      <c r="P169" s="130">
        <v>90</v>
      </c>
      <c r="Q169" s="1">
        <v>1</v>
      </c>
      <c r="R169" s="1"/>
      <c r="S169" s="1"/>
      <c r="T169" s="1"/>
      <c r="U169" s="1"/>
      <c r="W169">
        <v>165</v>
      </c>
      <c r="X169" t="s">
        <v>1083</v>
      </c>
    </row>
    <row r="170" spans="1:24" hidden="1">
      <c r="A170" s="122" t="s">
        <v>1161</v>
      </c>
      <c r="B170" s="1">
        <v>7857</v>
      </c>
      <c r="C170" s="1" t="s">
        <v>1162</v>
      </c>
      <c r="D170" s="1">
        <v>1</v>
      </c>
      <c r="E170" s="1">
        <v>16</v>
      </c>
      <c r="F170" s="1">
        <v>16</v>
      </c>
      <c r="G170" s="1">
        <v>30</v>
      </c>
      <c r="H170" s="1" t="s">
        <v>354</v>
      </c>
      <c r="I170" s="1" t="s">
        <v>354</v>
      </c>
      <c r="J170" s="3">
        <v>60</v>
      </c>
      <c r="K170" s="3">
        <v>15</v>
      </c>
      <c r="L170" s="128">
        <f t="shared" si="7"/>
        <v>43</v>
      </c>
      <c r="M170" s="128">
        <f t="shared" si="8"/>
        <v>34</v>
      </c>
      <c r="N170" s="129">
        <v>15</v>
      </c>
      <c r="O170" s="129">
        <v>29</v>
      </c>
      <c r="P170" s="130">
        <v>15</v>
      </c>
      <c r="Q170" s="1">
        <v>1</v>
      </c>
      <c r="R170" s="1"/>
      <c r="S170" s="1"/>
      <c r="T170" s="1"/>
      <c r="U170" s="1"/>
      <c r="W170">
        <v>166</v>
      </c>
      <c r="X170" t="s">
        <v>1083</v>
      </c>
    </row>
    <row r="171" spans="1:24" hidden="1">
      <c r="A171" s="122" t="s">
        <v>1163</v>
      </c>
      <c r="B171" s="1">
        <v>7858</v>
      </c>
      <c r="C171" s="1" t="s">
        <v>1164</v>
      </c>
      <c r="D171" s="1">
        <v>1</v>
      </c>
      <c r="E171" s="1">
        <v>16</v>
      </c>
      <c r="F171" s="1">
        <v>16</v>
      </c>
      <c r="G171" s="1">
        <v>58</v>
      </c>
      <c r="H171" s="1" t="s">
        <v>354</v>
      </c>
      <c r="I171" s="1" t="s">
        <v>354</v>
      </c>
      <c r="J171" s="3">
        <v>60</v>
      </c>
      <c r="K171" s="3">
        <v>15</v>
      </c>
      <c r="L171" s="128">
        <f t="shared" si="7"/>
        <v>43</v>
      </c>
      <c r="M171" s="128">
        <f t="shared" si="8"/>
        <v>34</v>
      </c>
      <c r="N171" s="129">
        <v>15</v>
      </c>
      <c r="O171" s="129">
        <v>29</v>
      </c>
      <c r="P171" s="130">
        <v>15</v>
      </c>
      <c r="Q171" s="1">
        <v>1</v>
      </c>
      <c r="R171" s="1"/>
      <c r="S171" s="1"/>
      <c r="T171" s="1"/>
      <c r="U171" s="1"/>
      <c r="W171">
        <v>167</v>
      </c>
      <c r="X171" t="s">
        <v>1083</v>
      </c>
    </row>
    <row r="172" spans="1:24" hidden="1">
      <c r="A172" s="122" t="s">
        <v>1165</v>
      </c>
      <c r="B172" s="1">
        <v>7900</v>
      </c>
      <c r="C172" s="1" t="s">
        <v>1166</v>
      </c>
      <c r="D172" s="1">
        <v>12</v>
      </c>
      <c r="E172" s="1">
        <v>120</v>
      </c>
      <c r="F172" s="1">
        <v>1440</v>
      </c>
      <c r="G172" s="1">
        <v>330</v>
      </c>
      <c r="H172" s="1" t="s">
        <v>194</v>
      </c>
      <c r="I172" s="1" t="s">
        <v>247</v>
      </c>
      <c r="J172" s="3">
        <v>180</v>
      </c>
      <c r="K172" s="3">
        <v>30</v>
      </c>
      <c r="L172" s="128">
        <f t="shared" si="7"/>
        <v>126.99999999999999</v>
      </c>
      <c r="M172" s="128">
        <f t="shared" si="8"/>
        <v>100.00000000000001</v>
      </c>
      <c r="N172" s="129">
        <v>30</v>
      </c>
      <c r="O172" s="129">
        <v>89</v>
      </c>
      <c r="P172" s="130">
        <v>90</v>
      </c>
      <c r="Q172" s="1">
        <v>1</v>
      </c>
      <c r="R172" s="1"/>
      <c r="S172" s="1"/>
      <c r="T172" s="1"/>
      <c r="U172" s="1"/>
      <c r="W172">
        <v>168</v>
      </c>
      <c r="X172" t="s">
        <v>1083</v>
      </c>
    </row>
    <row r="173" spans="1:24" hidden="1">
      <c r="A173" s="122" t="s">
        <v>1167</v>
      </c>
      <c r="B173" s="1">
        <v>7675</v>
      </c>
      <c r="C173" s="1" t="s">
        <v>1168</v>
      </c>
      <c r="D173" s="1">
        <v>24</v>
      </c>
      <c r="E173" s="1">
        <v>60</v>
      </c>
      <c r="F173" s="1">
        <v>1440</v>
      </c>
      <c r="G173" s="1">
        <v>330</v>
      </c>
      <c r="H173" s="1" t="s">
        <v>194</v>
      </c>
      <c r="I173" s="1" t="s">
        <v>247</v>
      </c>
      <c r="J173" s="3">
        <v>180</v>
      </c>
      <c r="K173" s="3">
        <v>30</v>
      </c>
      <c r="L173" s="128">
        <f t="shared" si="7"/>
        <v>126.99999999999999</v>
      </c>
      <c r="M173" s="128">
        <f t="shared" si="8"/>
        <v>100.00000000000001</v>
      </c>
      <c r="N173" s="129">
        <v>30</v>
      </c>
      <c r="O173" s="129">
        <v>89</v>
      </c>
      <c r="P173" s="130">
        <v>90</v>
      </c>
      <c r="Q173" s="1">
        <v>1</v>
      </c>
      <c r="R173" s="1"/>
      <c r="S173" s="1"/>
      <c r="T173" s="1"/>
      <c r="U173" s="1"/>
      <c r="W173">
        <v>169</v>
      </c>
      <c r="X173" t="s">
        <v>1083</v>
      </c>
    </row>
    <row r="174" spans="1:24" hidden="1">
      <c r="A174" s="122" t="s">
        <v>1169</v>
      </c>
      <c r="B174" s="1">
        <v>7660</v>
      </c>
      <c r="C174" s="1" t="s">
        <v>1170</v>
      </c>
      <c r="D174" s="1">
        <v>4</v>
      </c>
      <c r="E174" s="1">
        <v>360</v>
      </c>
      <c r="F174" s="1">
        <v>1440</v>
      </c>
      <c r="G174" s="1">
        <v>330</v>
      </c>
      <c r="H174" s="1" t="s">
        <v>893</v>
      </c>
      <c r="I174" s="1" t="s">
        <v>247</v>
      </c>
      <c r="J174" s="3">
        <v>180</v>
      </c>
      <c r="K174" s="3">
        <v>30</v>
      </c>
      <c r="L174" s="128">
        <f t="shared" si="7"/>
        <v>126.99999999999999</v>
      </c>
      <c r="M174" s="128">
        <f t="shared" si="8"/>
        <v>100.00000000000001</v>
      </c>
      <c r="N174" s="129">
        <v>30</v>
      </c>
      <c r="O174" s="129">
        <v>89</v>
      </c>
      <c r="P174" s="130">
        <v>90</v>
      </c>
      <c r="Q174" s="1">
        <v>1</v>
      </c>
      <c r="R174" s="1"/>
      <c r="S174" s="1"/>
      <c r="T174" s="1"/>
      <c r="U174" s="1"/>
      <c r="W174">
        <v>170</v>
      </c>
      <c r="X174" t="s">
        <v>1083</v>
      </c>
    </row>
    <row r="175" spans="1:24" hidden="1">
      <c r="A175" s="122" t="s">
        <v>1171</v>
      </c>
      <c r="B175" s="1" t="s">
        <v>1171</v>
      </c>
      <c r="C175" s="1" t="s">
        <v>1170</v>
      </c>
      <c r="D175" s="1">
        <v>4</v>
      </c>
      <c r="E175" s="1">
        <v>504</v>
      </c>
      <c r="F175" s="1">
        <v>2016</v>
      </c>
      <c r="G175" s="1">
        <v>330</v>
      </c>
      <c r="H175" s="1" t="s">
        <v>893</v>
      </c>
      <c r="I175" s="1" t="s">
        <v>247</v>
      </c>
      <c r="J175" s="3">
        <v>180</v>
      </c>
      <c r="K175" s="3">
        <v>30</v>
      </c>
      <c r="L175" s="128">
        <f t="shared" si="7"/>
        <v>126.99999999999999</v>
      </c>
      <c r="M175" s="128">
        <f t="shared" si="8"/>
        <v>100.00000000000001</v>
      </c>
      <c r="N175" s="129">
        <v>30</v>
      </c>
      <c r="O175" s="129">
        <v>89</v>
      </c>
      <c r="P175" s="130">
        <v>90</v>
      </c>
      <c r="Q175" s="1">
        <v>1</v>
      </c>
      <c r="R175" s="1"/>
      <c r="S175" s="1"/>
      <c r="T175" s="1"/>
      <c r="U175" s="1"/>
      <c r="W175">
        <v>171</v>
      </c>
      <c r="X175" t="s">
        <v>1083</v>
      </c>
    </row>
    <row r="176" spans="1:24" hidden="1">
      <c r="A176" s="122" t="s">
        <v>1172</v>
      </c>
      <c r="B176" s="1" t="s">
        <v>1172</v>
      </c>
      <c r="C176" s="1" t="s">
        <v>1173</v>
      </c>
      <c r="D176" s="1">
        <v>3</v>
      </c>
      <c r="E176" s="1">
        <v>672</v>
      </c>
      <c r="F176" s="1">
        <v>2016</v>
      </c>
      <c r="G176" s="1">
        <v>330</v>
      </c>
      <c r="H176" s="1" t="s">
        <v>893</v>
      </c>
      <c r="I176" s="1" t="s">
        <v>247</v>
      </c>
      <c r="J176" s="3">
        <v>120</v>
      </c>
      <c r="K176" s="3">
        <v>30</v>
      </c>
      <c r="L176" s="128">
        <f t="shared" si="7"/>
        <v>85</v>
      </c>
      <c r="M176" s="128">
        <f t="shared" si="8"/>
        <v>67</v>
      </c>
      <c r="N176" s="129">
        <v>30</v>
      </c>
      <c r="O176" s="129">
        <v>89</v>
      </c>
      <c r="P176" s="130">
        <v>90</v>
      </c>
      <c r="Q176" s="1">
        <v>1</v>
      </c>
      <c r="R176" s="1"/>
      <c r="S176" s="1"/>
      <c r="T176" s="1"/>
      <c r="U176" s="1"/>
      <c r="W176">
        <v>172</v>
      </c>
      <c r="X176" t="s">
        <v>1083</v>
      </c>
    </row>
    <row r="177" spans="1:24" hidden="1">
      <c r="A177" s="122" t="s">
        <v>1174</v>
      </c>
      <c r="B177" s="1">
        <v>7859</v>
      </c>
      <c r="C177" s="1" t="s">
        <v>1175</v>
      </c>
      <c r="D177" s="1">
        <v>1</v>
      </c>
      <c r="E177" s="1">
        <v>16</v>
      </c>
      <c r="F177" s="1">
        <v>16</v>
      </c>
      <c r="G177" s="1">
        <v>30</v>
      </c>
      <c r="H177" s="1" t="s">
        <v>354</v>
      </c>
      <c r="I177" s="1" t="s">
        <v>354</v>
      </c>
      <c r="J177" s="3">
        <v>60</v>
      </c>
      <c r="K177" s="3">
        <v>15</v>
      </c>
      <c r="L177" s="128">
        <f t="shared" si="7"/>
        <v>43</v>
      </c>
      <c r="M177" s="128">
        <f t="shared" si="8"/>
        <v>34</v>
      </c>
      <c r="N177" s="129">
        <v>15</v>
      </c>
      <c r="O177" s="129">
        <v>29</v>
      </c>
      <c r="P177" s="130">
        <v>15</v>
      </c>
      <c r="Q177" s="1">
        <v>1</v>
      </c>
      <c r="R177" s="1"/>
      <c r="S177" s="1"/>
      <c r="T177" s="1"/>
      <c r="U177" s="1"/>
      <c r="W177">
        <v>173</v>
      </c>
      <c r="X177" t="s">
        <v>1083</v>
      </c>
    </row>
    <row r="178" spans="1:24" hidden="1">
      <c r="A178" s="122" t="s">
        <v>1176</v>
      </c>
      <c r="B178" s="1">
        <v>8166</v>
      </c>
      <c r="C178" s="1" t="s">
        <v>1177</v>
      </c>
      <c r="D178" s="1">
        <v>4</v>
      </c>
      <c r="E178" s="1">
        <v>360</v>
      </c>
      <c r="F178" s="1">
        <v>1440</v>
      </c>
      <c r="G178" s="1">
        <v>330</v>
      </c>
      <c r="H178" s="1" t="s">
        <v>893</v>
      </c>
      <c r="I178" s="1" t="s">
        <v>247</v>
      </c>
      <c r="J178" s="3">
        <v>180</v>
      </c>
      <c r="K178" s="3">
        <v>30</v>
      </c>
      <c r="L178" s="128">
        <f t="shared" si="7"/>
        <v>126.99999999999999</v>
      </c>
      <c r="M178" s="128">
        <f t="shared" si="8"/>
        <v>100.00000000000001</v>
      </c>
      <c r="N178" s="129">
        <v>30</v>
      </c>
      <c r="O178" s="129">
        <v>89</v>
      </c>
      <c r="P178" s="130">
        <v>90</v>
      </c>
      <c r="Q178" s="1">
        <v>1</v>
      </c>
      <c r="R178" s="1"/>
      <c r="S178" s="1"/>
      <c r="T178" s="1"/>
      <c r="U178" s="1"/>
      <c r="W178">
        <v>174</v>
      </c>
      <c r="X178" t="s">
        <v>1083</v>
      </c>
    </row>
    <row r="179" spans="1:24" hidden="1">
      <c r="A179" s="122" t="s">
        <v>1178</v>
      </c>
      <c r="B179" s="1">
        <v>7861</v>
      </c>
      <c r="C179" s="1" t="s">
        <v>1179</v>
      </c>
      <c r="D179" s="1">
        <v>1</v>
      </c>
      <c r="E179" s="1">
        <v>16</v>
      </c>
      <c r="F179" s="1">
        <v>16</v>
      </c>
      <c r="G179" s="1">
        <v>30</v>
      </c>
      <c r="H179" s="1" t="s">
        <v>354</v>
      </c>
      <c r="I179" s="1" t="s">
        <v>354</v>
      </c>
      <c r="J179" s="3">
        <v>180</v>
      </c>
      <c r="K179" s="3">
        <v>15</v>
      </c>
      <c r="L179" s="128">
        <f t="shared" si="7"/>
        <v>126.99999999999999</v>
      </c>
      <c r="M179" s="128">
        <f t="shared" si="8"/>
        <v>100.00000000000001</v>
      </c>
      <c r="N179" s="129">
        <v>15</v>
      </c>
      <c r="O179" s="129">
        <v>29</v>
      </c>
      <c r="P179" s="130">
        <v>15</v>
      </c>
      <c r="Q179" s="1">
        <v>1</v>
      </c>
      <c r="R179" s="1"/>
      <c r="S179" s="1"/>
      <c r="T179" s="1"/>
      <c r="U179" s="1"/>
      <c r="W179">
        <v>175</v>
      </c>
      <c r="X179" t="s">
        <v>1083</v>
      </c>
    </row>
    <row r="180" spans="1:24" hidden="1">
      <c r="A180" s="122" t="s">
        <v>1180</v>
      </c>
      <c r="B180" s="1">
        <v>8186</v>
      </c>
      <c r="C180" s="1" t="s">
        <v>1181</v>
      </c>
      <c r="D180" s="1">
        <v>4</v>
      </c>
      <c r="E180" s="1">
        <v>128</v>
      </c>
      <c r="F180" s="1">
        <v>512</v>
      </c>
      <c r="G180" s="1">
        <v>330</v>
      </c>
      <c r="H180" s="1" t="s">
        <v>194</v>
      </c>
      <c r="I180" s="1" t="s">
        <v>194</v>
      </c>
      <c r="J180" s="3">
        <v>180</v>
      </c>
      <c r="K180" s="3">
        <v>30</v>
      </c>
      <c r="L180" s="128">
        <f t="shared" si="7"/>
        <v>126.99999999999999</v>
      </c>
      <c r="M180" s="128">
        <f t="shared" si="8"/>
        <v>100.00000000000001</v>
      </c>
      <c r="N180" s="129">
        <v>30</v>
      </c>
      <c r="O180" s="129">
        <v>89</v>
      </c>
      <c r="P180" s="130">
        <v>90</v>
      </c>
      <c r="Q180" s="1">
        <v>1</v>
      </c>
      <c r="R180" s="1"/>
      <c r="S180" s="1"/>
      <c r="T180" s="1"/>
      <c r="U180" s="1"/>
      <c r="W180">
        <v>176</v>
      </c>
      <c r="X180" t="s">
        <v>1083</v>
      </c>
    </row>
    <row r="181" spans="1:24" hidden="1">
      <c r="A181" s="122" t="s">
        <v>1182</v>
      </c>
      <c r="B181" s="1">
        <v>7883</v>
      </c>
      <c r="C181" s="1" t="s">
        <v>1183</v>
      </c>
      <c r="D181" s="1">
        <v>1</v>
      </c>
      <c r="E181" s="1">
        <v>16</v>
      </c>
      <c r="F181" s="1">
        <v>16</v>
      </c>
      <c r="G181" s="1">
        <v>30</v>
      </c>
      <c r="H181" s="1" t="s">
        <v>354</v>
      </c>
      <c r="I181" s="1" t="s">
        <v>354</v>
      </c>
      <c r="J181" s="3">
        <v>180</v>
      </c>
      <c r="K181" s="3">
        <v>15</v>
      </c>
      <c r="L181" s="128">
        <f t="shared" si="7"/>
        <v>126.99999999999999</v>
      </c>
      <c r="M181" s="128">
        <f t="shared" si="8"/>
        <v>100.00000000000001</v>
      </c>
      <c r="N181" s="129">
        <v>15</v>
      </c>
      <c r="O181" s="129">
        <v>29</v>
      </c>
      <c r="P181" s="130">
        <v>15</v>
      </c>
      <c r="Q181" s="1">
        <v>1</v>
      </c>
      <c r="R181" s="1"/>
      <c r="S181" s="1"/>
      <c r="T181" s="1"/>
      <c r="U181" s="1"/>
      <c r="W181">
        <v>177</v>
      </c>
      <c r="X181" t="s">
        <v>1083</v>
      </c>
    </row>
    <row r="182" spans="1:24" hidden="1">
      <c r="A182" s="122" t="s">
        <v>1184</v>
      </c>
      <c r="B182" s="1">
        <v>7884</v>
      </c>
      <c r="C182" s="1" t="s">
        <v>1185</v>
      </c>
      <c r="D182" s="1">
        <v>1</v>
      </c>
      <c r="E182" s="1">
        <v>16</v>
      </c>
      <c r="F182" s="1">
        <v>16</v>
      </c>
      <c r="G182" s="1">
        <v>58</v>
      </c>
      <c r="H182" s="1" t="s">
        <v>354</v>
      </c>
      <c r="I182" s="1" t="s">
        <v>354</v>
      </c>
      <c r="J182" s="3">
        <v>180</v>
      </c>
      <c r="K182" s="3">
        <v>15</v>
      </c>
      <c r="L182" s="128">
        <f t="shared" si="7"/>
        <v>126.99999999999999</v>
      </c>
      <c r="M182" s="128">
        <f t="shared" si="8"/>
        <v>100.00000000000001</v>
      </c>
      <c r="N182" s="129">
        <v>15</v>
      </c>
      <c r="O182" s="129">
        <v>29</v>
      </c>
      <c r="P182" s="130">
        <v>15</v>
      </c>
      <c r="Q182" s="1">
        <v>1</v>
      </c>
      <c r="R182" s="1"/>
      <c r="S182" s="1"/>
      <c r="T182" s="1"/>
      <c r="U182" s="1"/>
      <c r="W182">
        <v>178</v>
      </c>
      <c r="X182" t="s">
        <v>1083</v>
      </c>
    </row>
    <row r="183" spans="1:24" hidden="1">
      <c r="A183" s="122" t="s">
        <v>1186</v>
      </c>
      <c r="B183" s="1">
        <v>7899</v>
      </c>
      <c r="C183" s="1" t="s">
        <v>1187</v>
      </c>
      <c r="D183" s="1">
        <v>12</v>
      </c>
      <c r="E183" s="1">
        <v>120</v>
      </c>
      <c r="F183" s="1">
        <v>1440</v>
      </c>
      <c r="G183" s="1">
        <v>330</v>
      </c>
      <c r="H183" s="1" t="s">
        <v>194</v>
      </c>
      <c r="I183" s="1" t="s">
        <v>247</v>
      </c>
      <c r="J183" s="3">
        <v>180</v>
      </c>
      <c r="K183" s="3">
        <v>30</v>
      </c>
      <c r="L183" s="128">
        <f t="shared" si="7"/>
        <v>126.99999999999999</v>
      </c>
      <c r="M183" s="128">
        <f t="shared" si="8"/>
        <v>100.00000000000001</v>
      </c>
      <c r="N183" s="129">
        <v>30</v>
      </c>
      <c r="O183" s="129">
        <v>89</v>
      </c>
      <c r="P183" s="130">
        <v>90</v>
      </c>
      <c r="Q183" s="1">
        <v>1</v>
      </c>
      <c r="R183" s="1"/>
      <c r="S183" s="1"/>
      <c r="T183" s="1"/>
      <c r="U183" s="1"/>
      <c r="W183">
        <v>179</v>
      </c>
      <c r="X183" t="s">
        <v>1083</v>
      </c>
    </row>
    <row r="184" spans="1:24" hidden="1">
      <c r="A184" s="122" t="s">
        <v>1188</v>
      </c>
      <c r="B184" s="1">
        <v>7606</v>
      </c>
      <c r="C184" s="1" t="s">
        <v>1189</v>
      </c>
      <c r="D184" s="1">
        <v>24</v>
      </c>
      <c r="E184" s="1">
        <v>60</v>
      </c>
      <c r="F184" s="1">
        <v>1440</v>
      </c>
      <c r="G184" s="1">
        <v>330</v>
      </c>
      <c r="H184" s="1" t="s">
        <v>194</v>
      </c>
      <c r="I184" s="1" t="s">
        <v>247</v>
      </c>
      <c r="J184" s="3">
        <v>90</v>
      </c>
      <c r="K184" s="3">
        <v>30</v>
      </c>
      <c r="L184" s="128">
        <f t="shared" si="7"/>
        <v>63.999999999999993</v>
      </c>
      <c r="M184" s="128">
        <f t="shared" si="8"/>
        <v>50.500000000000007</v>
      </c>
      <c r="N184" s="129">
        <v>30</v>
      </c>
      <c r="O184" s="129">
        <v>89</v>
      </c>
      <c r="P184" s="130">
        <v>90</v>
      </c>
      <c r="Q184" s="1">
        <v>1</v>
      </c>
      <c r="R184" s="1"/>
      <c r="S184" s="1"/>
      <c r="T184" s="1"/>
      <c r="U184" s="1"/>
      <c r="W184">
        <v>180</v>
      </c>
      <c r="X184" t="s">
        <v>1083</v>
      </c>
    </row>
    <row r="185" spans="1:24" hidden="1">
      <c r="A185" s="122" t="s">
        <v>1190</v>
      </c>
      <c r="B185" s="1">
        <v>7887</v>
      </c>
      <c r="C185" s="1" t="s">
        <v>1191</v>
      </c>
      <c r="D185" s="1">
        <v>1</v>
      </c>
      <c r="E185" s="1">
        <v>16</v>
      </c>
      <c r="F185" s="1">
        <v>16</v>
      </c>
      <c r="G185" s="1">
        <v>30</v>
      </c>
      <c r="H185" s="1" t="s">
        <v>354</v>
      </c>
      <c r="I185" s="1" t="s">
        <v>354</v>
      </c>
      <c r="J185" s="3">
        <v>180</v>
      </c>
      <c r="K185" s="3">
        <v>15</v>
      </c>
      <c r="L185" s="128">
        <f t="shared" si="7"/>
        <v>126.99999999999999</v>
      </c>
      <c r="M185" s="128">
        <f t="shared" si="8"/>
        <v>100.00000000000001</v>
      </c>
      <c r="N185" s="129">
        <v>15</v>
      </c>
      <c r="O185" s="129">
        <v>29</v>
      </c>
      <c r="P185" s="130">
        <v>15</v>
      </c>
      <c r="Q185" s="1">
        <v>1</v>
      </c>
      <c r="R185" s="1"/>
      <c r="S185" s="1"/>
      <c r="T185" s="1"/>
      <c r="U185" s="1"/>
      <c r="W185">
        <v>181</v>
      </c>
      <c r="X185" t="s">
        <v>1083</v>
      </c>
    </row>
    <row r="186" spans="1:24" hidden="1">
      <c r="A186" s="122" t="s">
        <v>1192</v>
      </c>
      <c r="B186" s="1">
        <v>7888</v>
      </c>
      <c r="C186" s="1" t="s">
        <v>1193</v>
      </c>
      <c r="D186" s="1">
        <v>1</v>
      </c>
      <c r="E186" s="1">
        <v>16</v>
      </c>
      <c r="F186" s="1">
        <v>16</v>
      </c>
      <c r="G186" s="1">
        <v>58</v>
      </c>
      <c r="H186" s="1" t="s">
        <v>354</v>
      </c>
      <c r="I186" s="1" t="s">
        <v>354</v>
      </c>
      <c r="J186" s="3">
        <v>180</v>
      </c>
      <c r="K186" s="3">
        <v>15</v>
      </c>
      <c r="L186" s="128">
        <f t="shared" si="7"/>
        <v>126.99999999999999</v>
      </c>
      <c r="M186" s="128">
        <f t="shared" si="8"/>
        <v>100.00000000000001</v>
      </c>
      <c r="N186" s="129">
        <v>15</v>
      </c>
      <c r="O186" s="129">
        <v>29</v>
      </c>
      <c r="P186" s="130">
        <v>15</v>
      </c>
      <c r="Q186" s="1">
        <v>1</v>
      </c>
      <c r="R186" s="1"/>
      <c r="S186" s="1"/>
      <c r="T186" s="1"/>
      <c r="U186" s="1"/>
      <c r="W186">
        <v>182</v>
      </c>
      <c r="X186" t="s">
        <v>1083</v>
      </c>
    </row>
    <row r="187" spans="1:24" hidden="1">
      <c r="A187" s="122" t="s">
        <v>1194</v>
      </c>
      <c r="B187" s="1">
        <v>17157</v>
      </c>
      <c r="C187" s="1" t="s">
        <v>1195</v>
      </c>
      <c r="D187" s="1">
        <v>6</v>
      </c>
      <c r="E187" s="1">
        <v>600</v>
      </c>
      <c r="F187" s="1">
        <v>3600</v>
      </c>
      <c r="G187" s="1">
        <v>269</v>
      </c>
      <c r="H187" s="1" t="s">
        <v>42</v>
      </c>
      <c r="I187" s="1" t="s">
        <v>1073</v>
      </c>
      <c r="J187" s="3">
        <v>270</v>
      </c>
      <c r="K187" s="3">
        <v>30</v>
      </c>
      <c r="L187" s="128">
        <f t="shared" si="7"/>
        <v>190</v>
      </c>
      <c r="M187" s="128">
        <f t="shared" si="8"/>
        <v>149.5</v>
      </c>
      <c r="N187" s="129">
        <v>30</v>
      </c>
      <c r="O187" s="129">
        <v>89</v>
      </c>
      <c r="P187" s="130">
        <v>90</v>
      </c>
      <c r="Q187" s="1">
        <v>1</v>
      </c>
      <c r="R187" s="1"/>
      <c r="S187" s="1"/>
      <c r="T187" s="1"/>
      <c r="U187" s="1"/>
      <c r="W187">
        <v>183</v>
      </c>
      <c r="X187" t="s">
        <v>1083</v>
      </c>
    </row>
    <row r="188" spans="1:24" hidden="1">
      <c r="A188" s="122" t="s">
        <v>1196</v>
      </c>
      <c r="B188" s="1">
        <v>14706</v>
      </c>
      <c r="C188" s="1" t="s">
        <v>1197</v>
      </c>
      <c r="D188" s="1">
        <v>6</v>
      </c>
      <c r="E188" s="1">
        <v>480</v>
      </c>
      <c r="F188" s="1">
        <v>2880</v>
      </c>
      <c r="G188" s="1">
        <v>355</v>
      </c>
      <c r="H188" s="1" t="s">
        <v>42</v>
      </c>
      <c r="I188" s="1" t="s">
        <v>42</v>
      </c>
      <c r="J188" s="3">
        <v>270</v>
      </c>
      <c r="K188" s="3">
        <v>30</v>
      </c>
      <c r="L188" s="128">
        <f t="shared" si="7"/>
        <v>190</v>
      </c>
      <c r="M188" s="128">
        <f t="shared" si="8"/>
        <v>149.5</v>
      </c>
      <c r="N188" s="129">
        <v>30</v>
      </c>
      <c r="O188" s="129">
        <v>89</v>
      </c>
      <c r="P188" s="130">
        <v>90</v>
      </c>
      <c r="Q188" s="1">
        <v>1</v>
      </c>
      <c r="R188" s="1"/>
      <c r="S188" s="1"/>
      <c r="T188" s="1"/>
      <c r="U188" s="1"/>
      <c r="W188">
        <v>184</v>
      </c>
      <c r="X188" t="s">
        <v>1083</v>
      </c>
    </row>
    <row r="189" spans="1:24" hidden="1">
      <c r="A189" s="122" t="s">
        <v>1198</v>
      </c>
      <c r="B189" s="1">
        <v>8813</v>
      </c>
      <c r="C189" s="1" t="s">
        <v>1199</v>
      </c>
      <c r="D189" s="1">
        <v>24</v>
      </c>
      <c r="E189" s="1">
        <v>120</v>
      </c>
      <c r="F189" s="1">
        <v>2880</v>
      </c>
      <c r="G189" s="1">
        <v>355</v>
      </c>
      <c r="H189" s="1" t="s">
        <v>42</v>
      </c>
      <c r="I189" s="1" t="s">
        <v>1073</v>
      </c>
      <c r="J189" s="3">
        <v>270</v>
      </c>
      <c r="K189" s="3">
        <v>30</v>
      </c>
      <c r="L189" s="128">
        <f t="shared" si="7"/>
        <v>190</v>
      </c>
      <c r="M189" s="128">
        <f t="shared" si="8"/>
        <v>149.5</v>
      </c>
      <c r="N189" s="129">
        <v>30</v>
      </c>
      <c r="O189" s="129">
        <v>89</v>
      </c>
      <c r="P189" s="130">
        <v>90</v>
      </c>
      <c r="Q189" s="1">
        <v>1</v>
      </c>
      <c r="R189" s="1"/>
      <c r="S189" s="1"/>
      <c r="T189" s="1"/>
      <c r="U189" s="1"/>
      <c r="W189">
        <v>185</v>
      </c>
      <c r="X189" t="s">
        <v>1083</v>
      </c>
    </row>
    <row r="190" spans="1:24" hidden="1">
      <c r="A190" s="122" t="s">
        <v>1200</v>
      </c>
      <c r="B190" s="1">
        <v>8828</v>
      </c>
      <c r="C190" s="1" t="s">
        <v>1201</v>
      </c>
      <c r="D190" s="1">
        <v>6</v>
      </c>
      <c r="E190" s="1">
        <v>480</v>
      </c>
      <c r="F190" s="1">
        <v>2880</v>
      </c>
      <c r="G190" s="1">
        <v>355</v>
      </c>
      <c r="H190" s="1" t="s">
        <v>42</v>
      </c>
      <c r="I190" s="1" t="s">
        <v>1073</v>
      </c>
      <c r="J190" s="3">
        <v>270</v>
      </c>
      <c r="K190" s="3">
        <v>30</v>
      </c>
      <c r="L190" s="128">
        <f t="shared" si="7"/>
        <v>190</v>
      </c>
      <c r="M190" s="128">
        <f t="shared" si="8"/>
        <v>149.5</v>
      </c>
      <c r="N190" s="129">
        <v>30</v>
      </c>
      <c r="O190" s="129">
        <v>89</v>
      </c>
      <c r="P190" s="130">
        <v>90</v>
      </c>
      <c r="Q190" s="1">
        <v>1</v>
      </c>
      <c r="R190" s="1"/>
      <c r="S190" s="1"/>
      <c r="T190" s="1"/>
      <c r="U190" s="1"/>
      <c r="W190">
        <v>186</v>
      </c>
      <c r="X190" t="s">
        <v>1083</v>
      </c>
    </row>
    <row r="191" spans="1:24" hidden="1">
      <c r="A191" s="122" t="s">
        <v>1202</v>
      </c>
      <c r="B191" s="1">
        <v>8221</v>
      </c>
      <c r="C191" s="1" t="s">
        <v>1203</v>
      </c>
      <c r="D191" s="1">
        <v>6</v>
      </c>
      <c r="E191" s="1">
        <v>260</v>
      </c>
      <c r="F191" s="1">
        <v>1560</v>
      </c>
      <c r="G191" s="1">
        <v>275</v>
      </c>
      <c r="H191" s="1" t="s">
        <v>194</v>
      </c>
      <c r="I191" s="1" t="s">
        <v>1073</v>
      </c>
      <c r="J191" s="3">
        <v>365</v>
      </c>
      <c r="K191" s="3">
        <v>30</v>
      </c>
      <c r="L191" s="128">
        <f t="shared" si="7"/>
        <v>256.5</v>
      </c>
      <c r="M191" s="128">
        <f t="shared" si="8"/>
        <v>201.75000000000003</v>
      </c>
      <c r="N191" s="129">
        <v>30</v>
      </c>
      <c r="O191" s="129">
        <v>89</v>
      </c>
      <c r="P191" s="130">
        <v>90</v>
      </c>
      <c r="Q191" s="1">
        <v>1</v>
      </c>
      <c r="R191" s="1"/>
      <c r="S191" s="1"/>
      <c r="T191" s="1"/>
      <c r="U191" s="1"/>
      <c r="W191">
        <v>187</v>
      </c>
      <c r="X191" t="s">
        <v>1083</v>
      </c>
    </row>
    <row r="192" spans="1:24" hidden="1">
      <c r="A192" s="122" t="s">
        <v>1204</v>
      </c>
      <c r="B192" s="1">
        <v>8815</v>
      </c>
      <c r="C192" s="1" t="s">
        <v>1205</v>
      </c>
      <c r="D192" s="1">
        <v>6</v>
      </c>
      <c r="E192" s="1">
        <v>260</v>
      </c>
      <c r="F192" s="1">
        <v>1560</v>
      </c>
      <c r="G192" s="1">
        <v>275</v>
      </c>
      <c r="H192" s="1" t="s">
        <v>893</v>
      </c>
      <c r="I192" s="1" t="s">
        <v>1073</v>
      </c>
      <c r="J192" s="3">
        <v>270</v>
      </c>
      <c r="K192" s="3">
        <v>30</v>
      </c>
      <c r="L192" s="128">
        <f t="shared" si="7"/>
        <v>190</v>
      </c>
      <c r="M192" s="128">
        <f t="shared" si="8"/>
        <v>149.5</v>
      </c>
      <c r="N192" s="129">
        <v>30</v>
      </c>
      <c r="O192" s="129">
        <v>89</v>
      </c>
      <c r="P192" s="130">
        <v>90</v>
      </c>
      <c r="Q192" s="1">
        <v>1</v>
      </c>
      <c r="R192" s="1"/>
      <c r="S192" s="1"/>
      <c r="T192" s="1"/>
      <c r="U192" s="1"/>
      <c r="W192">
        <v>188</v>
      </c>
      <c r="X192" t="s">
        <v>1083</v>
      </c>
    </row>
    <row r="193" spans="1:24" hidden="1">
      <c r="A193" s="122" t="s">
        <v>1206</v>
      </c>
      <c r="B193" s="1" t="s">
        <v>1206</v>
      </c>
      <c r="C193" s="1" t="s">
        <v>1205</v>
      </c>
      <c r="D193" s="1">
        <v>6</v>
      </c>
      <c r="E193" s="1">
        <v>312</v>
      </c>
      <c r="F193" s="1">
        <v>1872</v>
      </c>
      <c r="G193" s="1">
        <v>275</v>
      </c>
      <c r="H193" s="1" t="s">
        <v>893</v>
      </c>
      <c r="I193" s="1" t="s">
        <v>1073</v>
      </c>
      <c r="J193" s="3">
        <v>270</v>
      </c>
      <c r="K193" s="3">
        <v>30</v>
      </c>
      <c r="L193" s="128">
        <f t="shared" si="7"/>
        <v>190</v>
      </c>
      <c r="M193" s="128">
        <f t="shared" si="8"/>
        <v>149.5</v>
      </c>
      <c r="N193" s="129">
        <v>30</v>
      </c>
      <c r="O193" s="129">
        <v>89</v>
      </c>
      <c r="P193" s="130">
        <v>90</v>
      </c>
      <c r="Q193" s="1">
        <v>1</v>
      </c>
      <c r="R193" s="1"/>
      <c r="S193" s="1"/>
      <c r="T193" s="1"/>
      <c r="U193" s="1"/>
      <c r="W193">
        <v>189</v>
      </c>
      <c r="X193" t="s">
        <v>1083</v>
      </c>
    </row>
    <row r="194" spans="1:24" hidden="1">
      <c r="A194" s="122" t="s">
        <v>1207</v>
      </c>
      <c r="B194" s="1">
        <v>3500887</v>
      </c>
      <c r="C194" s="1" t="s">
        <v>839</v>
      </c>
      <c r="D194" s="1">
        <v>13</v>
      </c>
      <c r="E194" s="1">
        <v>36</v>
      </c>
      <c r="F194" s="1">
        <v>468</v>
      </c>
      <c r="G194" s="1">
        <v>1000</v>
      </c>
      <c r="H194" s="1" t="s">
        <v>46</v>
      </c>
      <c r="I194" s="1" t="s">
        <v>74</v>
      </c>
      <c r="J194" s="3">
        <v>120</v>
      </c>
      <c r="K194" s="3">
        <v>30</v>
      </c>
      <c r="L194" s="128">
        <f t="shared" si="7"/>
        <v>85</v>
      </c>
      <c r="M194" s="128">
        <f t="shared" si="8"/>
        <v>67</v>
      </c>
      <c r="N194" s="129">
        <v>30</v>
      </c>
      <c r="O194" s="129">
        <v>89</v>
      </c>
      <c r="P194" s="130">
        <v>90</v>
      </c>
      <c r="Q194" s="1">
        <v>1</v>
      </c>
      <c r="R194" s="1"/>
      <c r="S194" s="1"/>
      <c r="T194" s="1"/>
      <c r="U194" s="1"/>
      <c r="W194">
        <v>190</v>
      </c>
      <c r="X194" t="s">
        <v>1083</v>
      </c>
    </row>
    <row r="195" spans="1:24" hidden="1">
      <c r="A195" s="122" t="s">
        <v>1208</v>
      </c>
      <c r="B195" s="1">
        <v>3501225</v>
      </c>
      <c r="C195" s="1" t="s">
        <v>840</v>
      </c>
      <c r="D195" s="1">
        <v>38</v>
      </c>
      <c r="E195" s="1">
        <v>45</v>
      </c>
      <c r="F195" s="1">
        <v>1710</v>
      </c>
      <c r="G195" s="1">
        <v>250</v>
      </c>
      <c r="H195" s="1" t="s">
        <v>46</v>
      </c>
      <c r="I195" s="1" t="s">
        <v>74</v>
      </c>
      <c r="J195" s="3">
        <v>120</v>
      </c>
      <c r="K195" s="3">
        <v>30</v>
      </c>
      <c r="L195" s="128">
        <f t="shared" ref="L195:L258" si="9">0.7*J195+1</f>
        <v>85</v>
      </c>
      <c r="M195" s="128">
        <f t="shared" ref="M195:M258" si="10">J195*0.55+1</f>
        <v>67</v>
      </c>
      <c r="N195" s="129">
        <v>30</v>
      </c>
      <c r="O195" s="129">
        <v>89</v>
      </c>
      <c r="P195" s="130">
        <v>90</v>
      </c>
      <c r="Q195" s="1">
        <v>1</v>
      </c>
      <c r="R195" s="1"/>
      <c r="S195" s="1"/>
      <c r="T195" s="1"/>
      <c r="U195" s="1"/>
      <c r="W195">
        <v>191</v>
      </c>
      <c r="X195" t="s">
        <v>1083</v>
      </c>
    </row>
    <row r="196" spans="1:24" hidden="1">
      <c r="A196" s="122" t="s">
        <v>1209</v>
      </c>
      <c r="B196" s="1">
        <v>3500888</v>
      </c>
      <c r="C196" s="1" t="s">
        <v>837</v>
      </c>
      <c r="D196" s="1">
        <v>13</v>
      </c>
      <c r="E196" s="1">
        <v>36</v>
      </c>
      <c r="F196" s="1">
        <v>468</v>
      </c>
      <c r="G196" s="1">
        <v>1000</v>
      </c>
      <c r="H196" s="1" t="s">
        <v>46</v>
      </c>
      <c r="I196" s="1" t="s">
        <v>74</v>
      </c>
      <c r="J196" s="3">
        <v>120</v>
      </c>
      <c r="K196" s="3">
        <v>30</v>
      </c>
      <c r="L196" s="128">
        <f t="shared" si="9"/>
        <v>85</v>
      </c>
      <c r="M196" s="128">
        <f t="shared" si="10"/>
        <v>67</v>
      </c>
      <c r="N196" s="129">
        <v>30</v>
      </c>
      <c r="O196" s="129">
        <v>89</v>
      </c>
      <c r="P196" s="130">
        <v>90</v>
      </c>
      <c r="Q196" s="1">
        <v>1</v>
      </c>
      <c r="R196" s="1"/>
      <c r="S196" s="1"/>
      <c r="T196" s="1"/>
      <c r="U196" s="1"/>
      <c r="W196">
        <v>192</v>
      </c>
      <c r="X196" t="s">
        <v>1083</v>
      </c>
    </row>
    <row r="197" spans="1:24" hidden="1">
      <c r="A197" s="122" t="s">
        <v>1210</v>
      </c>
      <c r="B197" s="1">
        <v>3501226</v>
      </c>
      <c r="C197" s="1" t="s">
        <v>1211</v>
      </c>
      <c r="D197" s="1">
        <v>38</v>
      </c>
      <c r="E197" s="1">
        <v>45</v>
      </c>
      <c r="F197" s="1">
        <v>1710</v>
      </c>
      <c r="G197" s="1">
        <v>250</v>
      </c>
      <c r="H197" s="1" t="s">
        <v>46</v>
      </c>
      <c r="I197" s="1" t="s">
        <v>73</v>
      </c>
      <c r="J197" s="3">
        <v>120</v>
      </c>
      <c r="K197" s="3">
        <v>30</v>
      </c>
      <c r="L197" s="128">
        <f t="shared" si="9"/>
        <v>85</v>
      </c>
      <c r="M197" s="128">
        <f t="shared" si="10"/>
        <v>67</v>
      </c>
      <c r="N197" s="129">
        <v>30</v>
      </c>
      <c r="O197" s="129">
        <v>89</v>
      </c>
      <c r="P197" s="130">
        <v>90</v>
      </c>
      <c r="Q197" s="1">
        <v>1</v>
      </c>
      <c r="R197" s="1"/>
      <c r="S197" s="1"/>
      <c r="T197" s="1"/>
      <c r="U197" s="1"/>
      <c r="W197">
        <v>193</v>
      </c>
      <c r="X197" t="s">
        <v>1083</v>
      </c>
    </row>
    <row r="198" spans="1:24" hidden="1">
      <c r="A198" s="122" t="s">
        <v>1212</v>
      </c>
      <c r="B198" s="1">
        <v>3501226</v>
      </c>
      <c r="C198" s="1" t="s">
        <v>1211</v>
      </c>
      <c r="D198" s="1">
        <v>38</v>
      </c>
      <c r="E198" s="1">
        <v>45</v>
      </c>
      <c r="F198" s="1">
        <v>1710</v>
      </c>
      <c r="G198" s="1">
        <v>250</v>
      </c>
      <c r="H198" s="1" t="s">
        <v>46</v>
      </c>
      <c r="I198" s="1" t="s">
        <v>73</v>
      </c>
      <c r="J198" s="3">
        <v>120</v>
      </c>
      <c r="K198" s="3">
        <v>30</v>
      </c>
      <c r="L198" s="128">
        <f t="shared" si="9"/>
        <v>85</v>
      </c>
      <c r="M198" s="128">
        <f t="shared" si="10"/>
        <v>67</v>
      </c>
      <c r="N198" s="129">
        <v>30</v>
      </c>
      <c r="O198" s="129">
        <v>89</v>
      </c>
      <c r="P198" s="130">
        <v>90</v>
      </c>
      <c r="Q198" s="1">
        <v>1</v>
      </c>
      <c r="R198" s="1"/>
      <c r="S198" s="1"/>
      <c r="T198" s="1"/>
      <c r="U198" s="1"/>
      <c r="W198">
        <v>194</v>
      </c>
      <c r="X198" t="s">
        <v>1083</v>
      </c>
    </row>
    <row r="199" spans="1:24" hidden="1">
      <c r="A199" s="122" t="s">
        <v>1213</v>
      </c>
      <c r="B199" s="1">
        <v>8075</v>
      </c>
      <c r="C199" s="1" t="s">
        <v>1214</v>
      </c>
      <c r="D199" s="1">
        <v>24</v>
      </c>
      <c r="E199" s="1">
        <v>60</v>
      </c>
      <c r="F199" s="1">
        <v>1440</v>
      </c>
      <c r="G199" s="1">
        <v>355</v>
      </c>
      <c r="H199" s="1" t="s">
        <v>893</v>
      </c>
      <c r="I199" s="1" t="s">
        <v>194</v>
      </c>
      <c r="J199" s="3">
        <v>180</v>
      </c>
      <c r="K199" s="3">
        <v>30</v>
      </c>
      <c r="L199" s="128">
        <f t="shared" si="9"/>
        <v>126.99999999999999</v>
      </c>
      <c r="M199" s="128">
        <f t="shared" si="10"/>
        <v>100.00000000000001</v>
      </c>
      <c r="N199" s="129">
        <v>30</v>
      </c>
      <c r="O199" s="129">
        <v>89</v>
      </c>
      <c r="P199" s="130">
        <v>90</v>
      </c>
      <c r="Q199" s="1">
        <v>1</v>
      </c>
      <c r="R199" s="1"/>
      <c r="S199" s="1"/>
      <c r="T199" s="1"/>
      <c r="U199" s="1"/>
      <c r="W199">
        <v>195</v>
      </c>
      <c r="X199" t="s">
        <v>1083</v>
      </c>
    </row>
    <row r="200" spans="1:24" hidden="1">
      <c r="A200" s="122" t="s">
        <v>1215</v>
      </c>
      <c r="B200" s="1">
        <v>19184</v>
      </c>
      <c r="C200" s="1" t="s">
        <v>1216</v>
      </c>
      <c r="D200" s="1">
        <v>6</v>
      </c>
      <c r="E200" s="1">
        <v>480</v>
      </c>
      <c r="F200" s="1">
        <v>2880</v>
      </c>
      <c r="G200" s="1">
        <v>355</v>
      </c>
      <c r="H200" s="1" t="s">
        <v>42</v>
      </c>
      <c r="I200" s="1" t="s">
        <v>42</v>
      </c>
      <c r="J200" s="3">
        <v>270</v>
      </c>
      <c r="K200" s="3">
        <v>30</v>
      </c>
      <c r="L200" s="128">
        <f t="shared" si="9"/>
        <v>190</v>
      </c>
      <c r="M200" s="128">
        <f t="shared" si="10"/>
        <v>149.5</v>
      </c>
      <c r="N200" s="129">
        <v>30</v>
      </c>
      <c r="O200" s="129">
        <v>89</v>
      </c>
      <c r="P200" s="130">
        <v>90</v>
      </c>
      <c r="Q200" s="1">
        <v>1</v>
      </c>
      <c r="R200" s="1"/>
      <c r="S200" s="1"/>
      <c r="T200" s="1"/>
      <c r="U200" s="1"/>
      <c r="W200">
        <v>196</v>
      </c>
      <c r="X200" t="s">
        <v>1083</v>
      </c>
    </row>
    <row r="201" spans="1:24" hidden="1">
      <c r="A201" s="122" t="s">
        <v>1217</v>
      </c>
      <c r="B201" s="1">
        <v>7996</v>
      </c>
      <c r="C201" s="1" t="s">
        <v>1218</v>
      </c>
      <c r="D201" s="1">
        <v>12</v>
      </c>
      <c r="E201" s="1">
        <v>270</v>
      </c>
      <c r="F201" s="1">
        <v>3240</v>
      </c>
      <c r="G201" s="1">
        <v>269</v>
      </c>
      <c r="H201" s="1" t="s">
        <v>42</v>
      </c>
      <c r="I201" s="1" t="s">
        <v>42</v>
      </c>
      <c r="J201" s="3">
        <v>270</v>
      </c>
      <c r="K201" s="3">
        <v>30</v>
      </c>
      <c r="L201" s="128">
        <f t="shared" si="9"/>
        <v>190</v>
      </c>
      <c r="M201" s="128">
        <f t="shared" si="10"/>
        <v>149.5</v>
      </c>
      <c r="N201" s="129">
        <v>30</v>
      </c>
      <c r="O201" s="129">
        <v>89</v>
      </c>
      <c r="P201" s="130">
        <v>90</v>
      </c>
      <c r="Q201" s="1">
        <v>1</v>
      </c>
      <c r="R201" s="1"/>
      <c r="S201" s="1"/>
      <c r="T201" s="1"/>
      <c r="U201" s="1"/>
      <c r="W201">
        <v>197</v>
      </c>
      <c r="X201" t="s">
        <v>1083</v>
      </c>
    </row>
    <row r="202" spans="1:24" hidden="1">
      <c r="A202" s="122" t="s">
        <v>1219</v>
      </c>
      <c r="B202" s="1">
        <v>20004</v>
      </c>
      <c r="C202" s="1" t="s">
        <v>1220</v>
      </c>
      <c r="D202" s="1">
        <v>12</v>
      </c>
      <c r="E202" s="1">
        <v>270</v>
      </c>
      <c r="F202" s="1">
        <v>3240</v>
      </c>
      <c r="G202" s="1">
        <v>269</v>
      </c>
      <c r="H202" s="1" t="s">
        <v>42</v>
      </c>
      <c r="I202" s="1" t="s">
        <v>42</v>
      </c>
      <c r="J202" s="3">
        <v>270</v>
      </c>
      <c r="K202" s="3">
        <v>30</v>
      </c>
      <c r="L202" s="128">
        <f t="shared" si="9"/>
        <v>190</v>
      </c>
      <c r="M202" s="128">
        <f t="shared" si="10"/>
        <v>149.5</v>
      </c>
      <c r="N202" s="129">
        <v>30</v>
      </c>
      <c r="O202" s="129">
        <v>89</v>
      </c>
      <c r="P202" s="130">
        <v>90</v>
      </c>
      <c r="Q202" s="1">
        <v>1</v>
      </c>
      <c r="R202" s="1"/>
      <c r="S202" s="1"/>
      <c r="T202" s="1"/>
      <c r="U202" s="1"/>
      <c r="W202">
        <v>198</v>
      </c>
      <c r="X202" t="s">
        <v>1083</v>
      </c>
    </row>
    <row r="203" spans="1:24" hidden="1">
      <c r="A203" s="122" t="s">
        <v>1221</v>
      </c>
      <c r="B203" s="1">
        <v>21951</v>
      </c>
      <c r="C203" s="1" t="s">
        <v>1222</v>
      </c>
      <c r="D203" s="1">
        <v>12</v>
      </c>
      <c r="E203" s="1">
        <v>320</v>
      </c>
      <c r="F203" s="1">
        <v>3840</v>
      </c>
      <c r="G203" s="1">
        <v>269</v>
      </c>
      <c r="H203" s="1" t="s">
        <v>42</v>
      </c>
      <c r="I203" s="1" t="s">
        <v>42</v>
      </c>
      <c r="J203" s="3">
        <v>270</v>
      </c>
      <c r="K203" s="3">
        <v>30</v>
      </c>
      <c r="L203" s="128">
        <f t="shared" si="9"/>
        <v>190</v>
      </c>
      <c r="M203" s="128">
        <f t="shared" si="10"/>
        <v>149.5</v>
      </c>
      <c r="N203" s="129">
        <v>30</v>
      </c>
      <c r="O203" s="129">
        <v>89</v>
      </c>
      <c r="P203" s="130">
        <v>90</v>
      </c>
      <c r="Q203" s="1">
        <v>1</v>
      </c>
      <c r="R203" s="1"/>
      <c r="S203" s="1"/>
      <c r="T203" s="1"/>
      <c r="U203" s="1"/>
      <c r="W203">
        <v>199</v>
      </c>
      <c r="X203" t="s">
        <v>1083</v>
      </c>
    </row>
    <row r="204" spans="1:24" hidden="1">
      <c r="A204" s="122" t="s">
        <v>661</v>
      </c>
      <c r="B204" s="1">
        <v>7993</v>
      </c>
      <c r="C204" s="1" t="s">
        <v>662</v>
      </c>
      <c r="D204" s="1">
        <v>24</v>
      </c>
      <c r="E204" s="1">
        <v>150</v>
      </c>
      <c r="F204" s="1">
        <v>3600</v>
      </c>
      <c r="G204" s="1">
        <v>269</v>
      </c>
      <c r="H204" s="1" t="s">
        <v>42</v>
      </c>
      <c r="I204" s="1" t="s">
        <v>42</v>
      </c>
      <c r="J204" s="3">
        <v>270</v>
      </c>
      <c r="K204" s="3">
        <v>30</v>
      </c>
      <c r="L204" s="128">
        <f t="shared" si="9"/>
        <v>190</v>
      </c>
      <c r="M204" s="128">
        <f t="shared" si="10"/>
        <v>149.5</v>
      </c>
      <c r="N204" s="129">
        <v>30</v>
      </c>
      <c r="O204" s="129">
        <v>89</v>
      </c>
      <c r="P204" s="130">
        <v>90</v>
      </c>
      <c r="Q204" s="1">
        <v>1</v>
      </c>
      <c r="R204" s="1"/>
      <c r="S204" s="1"/>
      <c r="T204" s="1"/>
      <c r="U204" s="1"/>
      <c r="W204">
        <v>200</v>
      </c>
      <c r="X204" t="s">
        <v>1083</v>
      </c>
    </row>
    <row r="205" spans="1:24" hidden="1">
      <c r="A205" s="122" t="s">
        <v>1223</v>
      </c>
      <c r="B205" s="1">
        <v>11794</v>
      </c>
      <c r="C205" s="1" t="s">
        <v>662</v>
      </c>
      <c r="D205" s="1">
        <v>24</v>
      </c>
      <c r="E205" s="1">
        <v>130</v>
      </c>
      <c r="F205" s="1">
        <v>3120</v>
      </c>
      <c r="G205" s="1">
        <v>269</v>
      </c>
      <c r="H205" s="1" t="s">
        <v>42</v>
      </c>
      <c r="I205" s="1" t="s">
        <v>42</v>
      </c>
      <c r="J205" s="3">
        <v>270</v>
      </c>
      <c r="K205" s="3">
        <v>30</v>
      </c>
      <c r="L205" s="128">
        <f t="shared" si="9"/>
        <v>190</v>
      </c>
      <c r="M205" s="128">
        <f t="shared" si="10"/>
        <v>149.5</v>
      </c>
      <c r="N205" s="129">
        <v>30</v>
      </c>
      <c r="O205" s="129">
        <v>89</v>
      </c>
      <c r="P205" s="130">
        <v>90</v>
      </c>
      <c r="Q205" s="1">
        <v>1</v>
      </c>
      <c r="R205" s="1"/>
      <c r="S205" s="1"/>
      <c r="T205" s="1"/>
      <c r="U205" s="1"/>
      <c r="W205">
        <v>201</v>
      </c>
      <c r="X205" t="s">
        <v>1083</v>
      </c>
    </row>
    <row r="206" spans="1:24" hidden="1">
      <c r="A206" s="122" t="s">
        <v>1224</v>
      </c>
      <c r="B206" s="1">
        <v>8531</v>
      </c>
      <c r="C206" s="1" t="s">
        <v>1225</v>
      </c>
      <c r="D206" s="1">
        <v>24</v>
      </c>
      <c r="E206" s="1">
        <v>130</v>
      </c>
      <c r="F206" s="1">
        <v>3120</v>
      </c>
      <c r="G206" s="1">
        <v>269</v>
      </c>
      <c r="H206" s="1" t="s">
        <v>42</v>
      </c>
      <c r="I206" s="1" t="s">
        <v>42</v>
      </c>
      <c r="J206" s="3">
        <v>270</v>
      </c>
      <c r="K206" s="3">
        <v>30</v>
      </c>
      <c r="L206" s="128">
        <f t="shared" si="9"/>
        <v>190</v>
      </c>
      <c r="M206" s="128">
        <f t="shared" si="10"/>
        <v>149.5</v>
      </c>
      <c r="N206" s="129">
        <v>30</v>
      </c>
      <c r="O206" s="129">
        <v>89</v>
      </c>
      <c r="P206" s="130">
        <v>90</v>
      </c>
      <c r="Q206" s="1">
        <v>1</v>
      </c>
      <c r="R206" s="1"/>
      <c r="S206" s="1"/>
      <c r="T206" s="1"/>
      <c r="U206" s="1"/>
      <c r="W206">
        <v>202</v>
      </c>
      <c r="X206" t="s">
        <v>1083</v>
      </c>
    </row>
    <row r="207" spans="1:24" hidden="1">
      <c r="A207" s="122" t="s">
        <v>1226</v>
      </c>
      <c r="B207" s="1">
        <v>7990</v>
      </c>
      <c r="C207" s="1" t="s">
        <v>1227</v>
      </c>
      <c r="D207" s="1">
        <v>6</v>
      </c>
      <c r="E207" s="1">
        <v>540</v>
      </c>
      <c r="F207" s="1">
        <v>3240</v>
      </c>
      <c r="G207" s="1">
        <v>269</v>
      </c>
      <c r="H207" s="1" t="s">
        <v>42</v>
      </c>
      <c r="I207" s="1" t="s">
        <v>42</v>
      </c>
      <c r="J207" s="3">
        <v>270</v>
      </c>
      <c r="K207" s="3">
        <v>30</v>
      </c>
      <c r="L207" s="128">
        <f t="shared" si="9"/>
        <v>190</v>
      </c>
      <c r="M207" s="128">
        <f t="shared" si="10"/>
        <v>149.5</v>
      </c>
      <c r="N207" s="129">
        <v>30</v>
      </c>
      <c r="O207" s="129">
        <v>89</v>
      </c>
      <c r="P207" s="130">
        <v>90</v>
      </c>
      <c r="Q207" s="1">
        <v>1</v>
      </c>
      <c r="R207" s="1"/>
      <c r="S207" s="1"/>
      <c r="T207" s="1"/>
      <c r="U207" s="1"/>
      <c r="W207">
        <v>203</v>
      </c>
      <c r="X207" t="s">
        <v>1083</v>
      </c>
    </row>
    <row r="208" spans="1:24" hidden="1">
      <c r="A208" s="122" t="s">
        <v>722</v>
      </c>
      <c r="B208" s="1">
        <v>9672</v>
      </c>
      <c r="C208" s="1" t="s">
        <v>723</v>
      </c>
      <c r="D208" s="1">
        <v>6</v>
      </c>
      <c r="E208" s="1">
        <v>600</v>
      </c>
      <c r="F208" s="1">
        <v>3600</v>
      </c>
      <c r="G208" s="1">
        <v>269</v>
      </c>
      <c r="H208" s="1" t="s">
        <v>42</v>
      </c>
      <c r="I208" s="1" t="s">
        <v>42</v>
      </c>
      <c r="J208" s="3">
        <v>270</v>
      </c>
      <c r="K208" s="3">
        <v>30</v>
      </c>
      <c r="L208" s="128">
        <f t="shared" si="9"/>
        <v>190</v>
      </c>
      <c r="M208" s="128">
        <f t="shared" si="10"/>
        <v>149.5</v>
      </c>
      <c r="N208" s="129">
        <v>30</v>
      </c>
      <c r="O208" s="129">
        <v>89</v>
      </c>
      <c r="P208" s="130">
        <v>90</v>
      </c>
      <c r="Q208" s="1">
        <v>1</v>
      </c>
      <c r="R208" s="1"/>
      <c r="S208" s="1"/>
      <c r="T208" s="1"/>
      <c r="U208" s="1"/>
      <c r="W208">
        <v>204</v>
      </c>
      <c r="X208" t="s">
        <v>1083</v>
      </c>
    </row>
    <row r="209" spans="1:24" hidden="1">
      <c r="A209" s="122" t="s">
        <v>1228</v>
      </c>
      <c r="B209" s="1">
        <v>22612</v>
      </c>
      <c r="C209" s="1" t="s">
        <v>1229</v>
      </c>
      <c r="D209" s="1">
        <v>6</v>
      </c>
      <c r="E209" s="1">
        <v>600</v>
      </c>
      <c r="F209" s="1">
        <v>3600</v>
      </c>
      <c r="G209" s="1">
        <v>269</v>
      </c>
      <c r="H209" s="1" t="s">
        <v>42</v>
      </c>
      <c r="I209" s="1" t="s">
        <v>42</v>
      </c>
      <c r="J209" s="3">
        <v>270</v>
      </c>
      <c r="K209" s="3">
        <v>30</v>
      </c>
      <c r="L209" s="128">
        <f t="shared" si="9"/>
        <v>190</v>
      </c>
      <c r="M209" s="128">
        <f t="shared" si="10"/>
        <v>149.5</v>
      </c>
      <c r="N209" s="129">
        <v>30</v>
      </c>
      <c r="O209" s="129">
        <v>89</v>
      </c>
      <c r="P209" s="130">
        <v>90</v>
      </c>
      <c r="Q209" s="1">
        <v>1</v>
      </c>
      <c r="R209" s="1"/>
      <c r="S209" s="1"/>
      <c r="T209" s="1"/>
      <c r="U209" s="1"/>
      <c r="W209">
        <v>205</v>
      </c>
      <c r="X209" t="s">
        <v>1083</v>
      </c>
    </row>
    <row r="210" spans="1:24" hidden="1">
      <c r="A210" s="122" t="s">
        <v>1230</v>
      </c>
      <c r="B210" s="1">
        <v>20677</v>
      </c>
      <c r="C210" s="1" t="s">
        <v>1231</v>
      </c>
      <c r="D210" s="1">
        <v>6</v>
      </c>
      <c r="E210" s="1">
        <v>660</v>
      </c>
      <c r="F210" s="1">
        <v>3960</v>
      </c>
      <c r="G210" s="1">
        <v>269</v>
      </c>
      <c r="H210" s="1" t="s">
        <v>42</v>
      </c>
      <c r="I210" s="1" t="s">
        <v>42</v>
      </c>
      <c r="J210" s="3">
        <v>270</v>
      </c>
      <c r="K210" s="3">
        <v>30</v>
      </c>
      <c r="L210" s="128">
        <f t="shared" si="9"/>
        <v>190</v>
      </c>
      <c r="M210" s="128">
        <f t="shared" si="10"/>
        <v>149.5</v>
      </c>
      <c r="N210" s="129">
        <v>30</v>
      </c>
      <c r="O210" s="129">
        <v>89</v>
      </c>
      <c r="P210" s="130">
        <v>90</v>
      </c>
      <c r="Q210" s="1">
        <v>1</v>
      </c>
      <c r="R210" s="1"/>
      <c r="S210" s="1"/>
      <c r="T210" s="1"/>
      <c r="U210" s="1"/>
      <c r="W210">
        <v>206</v>
      </c>
      <c r="X210" t="s">
        <v>1083</v>
      </c>
    </row>
    <row r="211" spans="1:24" hidden="1">
      <c r="A211" s="122" t="s">
        <v>1232</v>
      </c>
      <c r="B211" s="1">
        <v>8567</v>
      </c>
      <c r="C211" s="1" t="s">
        <v>1233</v>
      </c>
      <c r="D211" s="1">
        <v>24</v>
      </c>
      <c r="E211" s="1">
        <v>130</v>
      </c>
      <c r="F211" s="1">
        <v>3120</v>
      </c>
      <c r="G211" s="1">
        <v>269</v>
      </c>
      <c r="H211" s="1" t="s">
        <v>42</v>
      </c>
      <c r="I211" s="1" t="s">
        <v>42</v>
      </c>
      <c r="J211" s="3">
        <v>270</v>
      </c>
      <c r="K211" s="3">
        <v>30</v>
      </c>
      <c r="L211" s="128">
        <f t="shared" si="9"/>
        <v>190</v>
      </c>
      <c r="M211" s="128">
        <f t="shared" si="10"/>
        <v>149.5</v>
      </c>
      <c r="N211" s="129">
        <v>30</v>
      </c>
      <c r="O211" s="129">
        <v>89</v>
      </c>
      <c r="P211" s="130">
        <v>90</v>
      </c>
      <c r="Q211" s="1">
        <v>1</v>
      </c>
      <c r="R211" s="1"/>
      <c r="S211" s="1"/>
      <c r="T211" s="1"/>
      <c r="U211" s="1"/>
      <c r="W211">
        <v>206</v>
      </c>
      <c r="X211" t="s">
        <v>1083</v>
      </c>
    </row>
    <row r="212" spans="1:24" hidden="1">
      <c r="A212" s="122">
        <v>12273</v>
      </c>
      <c r="B212" s="1">
        <v>8567</v>
      </c>
      <c r="C212" s="1" t="s">
        <v>1233</v>
      </c>
      <c r="D212" s="1">
        <v>24</v>
      </c>
      <c r="E212" s="1">
        <v>182</v>
      </c>
      <c r="F212" s="1">
        <v>4368</v>
      </c>
      <c r="G212" s="1">
        <v>269</v>
      </c>
      <c r="H212" s="1" t="s">
        <v>42</v>
      </c>
      <c r="I212" s="1" t="s">
        <v>194</v>
      </c>
      <c r="J212" s="3">
        <v>270</v>
      </c>
      <c r="K212" s="3">
        <v>30</v>
      </c>
      <c r="L212" s="128">
        <f t="shared" si="9"/>
        <v>190</v>
      </c>
      <c r="M212" s="128">
        <f t="shared" si="10"/>
        <v>149.5</v>
      </c>
      <c r="N212" s="129">
        <v>30</v>
      </c>
      <c r="O212" s="129">
        <v>89</v>
      </c>
      <c r="P212" s="130">
        <v>90</v>
      </c>
      <c r="Q212" s="1">
        <v>1</v>
      </c>
      <c r="R212" s="1"/>
      <c r="S212" s="1"/>
      <c r="T212" s="1"/>
      <c r="U212" s="1"/>
      <c r="W212">
        <v>207</v>
      </c>
      <c r="X212" t="s">
        <v>1083</v>
      </c>
    </row>
    <row r="213" spans="1:24" hidden="1">
      <c r="A213" s="122" t="s">
        <v>1234</v>
      </c>
      <c r="B213" s="1" t="s">
        <v>1234</v>
      </c>
      <c r="C213" s="1" t="s">
        <v>1233</v>
      </c>
      <c r="D213" s="1">
        <v>24</v>
      </c>
      <c r="E213" s="1">
        <v>150</v>
      </c>
      <c r="F213" s="1">
        <v>3600</v>
      </c>
      <c r="G213" s="1">
        <v>269</v>
      </c>
      <c r="H213" s="1" t="s">
        <v>42</v>
      </c>
      <c r="I213" s="1" t="s">
        <v>194</v>
      </c>
      <c r="J213" s="3">
        <v>270</v>
      </c>
      <c r="K213" s="3">
        <v>30</v>
      </c>
      <c r="L213" s="128">
        <f t="shared" si="9"/>
        <v>190</v>
      </c>
      <c r="M213" s="128">
        <f t="shared" si="10"/>
        <v>149.5</v>
      </c>
      <c r="N213" s="129">
        <v>30</v>
      </c>
      <c r="O213" s="129">
        <v>89</v>
      </c>
      <c r="P213" s="130">
        <v>90</v>
      </c>
      <c r="Q213" s="1">
        <v>1</v>
      </c>
      <c r="R213" s="1"/>
      <c r="S213" s="1"/>
      <c r="T213" s="1"/>
      <c r="U213" s="1"/>
      <c r="W213">
        <v>208</v>
      </c>
      <c r="X213" t="s">
        <v>1083</v>
      </c>
    </row>
    <row r="214" spans="1:24" hidden="1">
      <c r="A214" s="122" t="s">
        <v>1235</v>
      </c>
      <c r="B214" s="1">
        <v>7674</v>
      </c>
      <c r="C214" s="1" t="s">
        <v>1236</v>
      </c>
      <c r="D214" s="1">
        <v>12</v>
      </c>
      <c r="E214" s="1">
        <v>216</v>
      </c>
      <c r="F214" s="1">
        <v>2592</v>
      </c>
      <c r="G214" s="1">
        <v>295</v>
      </c>
      <c r="H214" s="1" t="s">
        <v>42</v>
      </c>
      <c r="I214" s="1" t="s">
        <v>42</v>
      </c>
      <c r="J214" s="3">
        <v>365</v>
      </c>
      <c r="K214" s="3">
        <v>30</v>
      </c>
      <c r="L214" s="128">
        <f t="shared" si="9"/>
        <v>256.5</v>
      </c>
      <c r="M214" s="128">
        <f t="shared" si="10"/>
        <v>201.75000000000003</v>
      </c>
      <c r="N214" s="129">
        <v>30</v>
      </c>
      <c r="O214" s="129">
        <v>89</v>
      </c>
      <c r="P214" s="130">
        <v>90</v>
      </c>
      <c r="Q214" s="1">
        <v>1</v>
      </c>
      <c r="R214" s="1"/>
      <c r="S214" s="1"/>
      <c r="T214" s="1"/>
      <c r="U214" s="1"/>
      <c r="W214">
        <v>209</v>
      </c>
      <c r="X214" t="s">
        <v>1083</v>
      </c>
    </row>
    <row r="215" spans="1:24" hidden="1">
      <c r="A215" s="122" t="s">
        <v>1237</v>
      </c>
      <c r="B215" s="1">
        <v>7609</v>
      </c>
      <c r="C215" s="1" t="s">
        <v>1238</v>
      </c>
      <c r="D215" s="1">
        <v>12</v>
      </c>
      <c r="E215" s="1">
        <v>216</v>
      </c>
      <c r="F215" s="1">
        <v>2592</v>
      </c>
      <c r="G215" s="1">
        <v>295</v>
      </c>
      <c r="H215" s="1" t="s">
        <v>42</v>
      </c>
      <c r="I215" s="1" t="s">
        <v>42</v>
      </c>
      <c r="J215" s="3">
        <v>365</v>
      </c>
      <c r="K215" s="3">
        <v>30</v>
      </c>
      <c r="L215" s="128">
        <f t="shared" si="9"/>
        <v>256.5</v>
      </c>
      <c r="M215" s="128">
        <f t="shared" si="10"/>
        <v>201.75000000000003</v>
      </c>
      <c r="N215" s="129">
        <v>30</v>
      </c>
      <c r="O215" s="129">
        <v>89</v>
      </c>
      <c r="P215" s="130">
        <v>90</v>
      </c>
      <c r="Q215" s="1">
        <v>1</v>
      </c>
      <c r="R215" s="1"/>
      <c r="S215" s="1"/>
      <c r="T215" s="1"/>
      <c r="U215" s="1"/>
      <c r="W215">
        <v>210</v>
      </c>
      <c r="X215" t="s">
        <v>1083</v>
      </c>
    </row>
    <row r="216" spans="1:24" hidden="1">
      <c r="A216" s="122" t="s">
        <v>1239</v>
      </c>
      <c r="B216" s="1">
        <v>11173</v>
      </c>
      <c r="C216" s="1" t="s">
        <v>1240</v>
      </c>
      <c r="D216" s="1">
        <v>24</v>
      </c>
      <c r="E216" s="1">
        <v>120</v>
      </c>
      <c r="F216" s="1">
        <v>2880</v>
      </c>
      <c r="G216" s="1">
        <v>355</v>
      </c>
      <c r="H216" s="1" t="s">
        <v>42</v>
      </c>
      <c r="I216" s="1" t="s">
        <v>42</v>
      </c>
      <c r="J216" s="3">
        <v>270</v>
      </c>
      <c r="K216" s="3">
        <v>30</v>
      </c>
      <c r="L216" s="128">
        <f t="shared" si="9"/>
        <v>190</v>
      </c>
      <c r="M216" s="128">
        <f t="shared" si="10"/>
        <v>149.5</v>
      </c>
      <c r="N216" s="129">
        <v>30</v>
      </c>
      <c r="O216" s="129">
        <v>89</v>
      </c>
      <c r="P216" s="130">
        <v>90</v>
      </c>
      <c r="Q216" s="1">
        <v>1</v>
      </c>
      <c r="R216" s="1"/>
      <c r="S216" s="1"/>
      <c r="T216" s="1"/>
      <c r="U216" s="1"/>
      <c r="W216">
        <v>211</v>
      </c>
      <c r="X216" t="s">
        <v>1083</v>
      </c>
    </row>
    <row r="217" spans="1:24" hidden="1">
      <c r="A217" s="122" t="s">
        <v>1241</v>
      </c>
      <c r="B217" s="1">
        <v>11177</v>
      </c>
      <c r="C217" s="1" t="s">
        <v>1242</v>
      </c>
      <c r="D217" s="1">
        <v>6</v>
      </c>
      <c r="E217" s="1">
        <v>480</v>
      </c>
      <c r="F217" s="1">
        <v>2880</v>
      </c>
      <c r="G217" s="1">
        <v>355</v>
      </c>
      <c r="H217" s="1" t="s">
        <v>42</v>
      </c>
      <c r="I217" s="1" t="s">
        <v>42</v>
      </c>
      <c r="J217" s="3">
        <v>270</v>
      </c>
      <c r="K217" s="3">
        <v>30</v>
      </c>
      <c r="L217" s="128">
        <f t="shared" si="9"/>
        <v>190</v>
      </c>
      <c r="M217" s="128">
        <f t="shared" si="10"/>
        <v>149.5</v>
      </c>
      <c r="N217" s="129">
        <v>30</v>
      </c>
      <c r="O217" s="129">
        <v>89</v>
      </c>
      <c r="P217" s="130">
        <v>90</v>
      </c>
      <c r="Q217" s="1">
        <v>1</v>
      </c>
      <c r="R217" s="1"/>
      <c r="S217" s="1"/>
      <c r="T217" s="1"/>
      <c r="U217" s="1"/>
      <c r="W217">
        <v>212</v>
      </c>
      <c r="X217" t="s">
        <v>1083</v>
      </c>
    </row>
    <row r="218" spans="1:24" hidden="1">
      <c r="A218" s="122" t="s">
        <v>1243</v>
      </c>
      <c r="B218" s="1">
        <v>7991</v>
      </c>
      <c r="C218" s="1" t="s">
        <v>1244</v>
      </c>
      <c r="D218" s="1">
        <v>24</v>
      </c>
      <c r="E218" s="1">
        <v>90</v>
      </c>
      <c r="F218" s="1">
        <v>2160</v>
      </c>
      <c r="G218" s="1">
        <v>250</v>
      </c>
      <c r="H218" s="1" t="s">
        <v>893</v>
      </c>
      <c r="I218" s="1" t="s">
        <v>194</v>
      </c>
      <c r="J218" s="3">
        <v>270</v>
      </c>
      <c r="K218" s="3">
        <v>30</v>
      </c>
      <c r="L218" s="128">
        <f t="shared" si="9"/>
        <v>190</v>
      </c>
      <c r="M218" s="128">
        <f t="shared" si="10"/>
        <v>149.5</v>
      </c>
      <c r="N218" s="129">
        <v>30</v>
      </c>
      <c r="O218" s="129">
        <v>89</v>
      </c>
      <c r="P218" s="130">
        <v>90</v>
      </c>
      <c r="Q218" s="1">
        <v>1</v>
      </c>
      <c r="R218" s="1"/>
      <c r="S218" s="1"/>
      <c r="T218" s="1"/>
      <c r="U218" s="1"/>
      <c r="W218">
        <v>213</v>
      </c>
      <c r="X218" t="s">
        <v>1083</v>
      </c>
    </row>
    <row r="219" spans="1:24" hidden="1">
      <c r="A219" s="122" t="s">
        <v>1245</v>
      </c>
      <c r="B219" s="1">
        <v>19954</v>
      </c>
      <c r="C219" s="1" t="s">
        <v>1246</v>
      </c>
      <c r="D219" s="1">
        <v>38</v>
      </c>
      <c r="E219" s="1">
        <v>45</v>
      </c>
      <c r="F219" s="1">
        <v>1710</v>
      </c>
      <c r="G219" s="1">
        <v>250</v>
      </c>
      <c r="H219" s="1" t="s">
        <v>46</v>
      </c>
      <c r="I219" s="1" t="s">
        <v>46</v>
      </c>
      <c r="J219" s="3">
        <v>270</v>
      </c>
      <c r="K219" s="3">
        <v>30</v>
      </c>
      <c r="L219" s="128">
        <f t="shared" si="9"/>
        <v>190</v>
      </c>
      <c r="M219" s="128">
        <f t="shared" si="10"/>
        <v>149.5</v>
      </c>
      <c r="N219" s="129">
        <v>30</v>
      </c>
      <c r="O219" s="129">
        <v>89</v>
      </c>
      <c r="P219" s="130">
        <v>90</v>
      </c>
      <c r="Q219" s="1">
        <v>1</v>
      </c>
      <c r="R219" s="1"/>
      <c r="S219" s="1"/>
      <c r="T219" s="1"/>
      <c r="U219" s="1"/>
      <c r="W219">
        <v>214</v>
      </c>
      <c r="X219" t="s">
        <v>1083</v>
      </c>
    </row>
    <row r="220" spans="1:24" hidden="1">
      <c r="A220" s="122" t="s">
        <v>1247</v>
      </c>
      <c r="B220" s="1">
        <v>8042</v>
      </c>
      <c r="C220" s="1" t="s">
        <v>1248</v>
      </c>
      <c r="D220" s="1">
        <v>6</v>
      </c>
      <c r="E220" s="1">
        <v>360</v>
      </c>
      <c r="F220" s="1">
        <v>2160</v>
      </c>
      <c r="G220" s="1">
        <v>250</v>
      </c>
      <c r="H220" s="1" t="s">
        <v>893</v>
      </c>
      <c r="I220" s="1" t="s">
        <v>194</v>
      </c>
      <c r="J220" s="3">
        <v>270</v>
      </c>
      <c r="K220" s="3">
        <v>30</v>
      </c>
      <c r="L220" s="128">
        <f t="shared" si="9"/>
        <v>190</v>
      </c>
      <c r="M220" s="128">
        <f t="shared" si="10"/>
        <v>149.5</v>
      </c>
      <c r="N220" s="129">
        <v>30</v>
      </c>
      <c r="O220" s="129">
        <v>89</v>
      </c>
      <c r="P220" s="130">
        <v>90</v>
      </c>
      <c r="Q220" s="1">
        <v>1</v>
      </c>
      <c r="R220" s="1"/>
      <c r="S220" s="1"/>
      <c r="T220" s="1"/>
      <c r="U220" s="1"/>
      <c r="W220">
        <v>215</v>
      </c>
      <c r="X220" t="s">
        <v>1083</v>
      </c>
    </row>
    <row r="221" spans="1:24" hidden="1">
      <c r="A221" s="122" t="s">
        <v>1249</v>
      </c>
      <c r="B221" s="1" t="s">
        <v>1249</v>
      </c>
      <c r="C221" s="1" t="s">
        <v>1248</v>
      </c>
      <c r="D221" s="1">
        <v>6</v>
      </c>
      <c r="E221" s="1">
        <v>260</v>
      </c>
      <c r="F221" s="1">
        <v>1560</v>
      </c>
      <c r="G221" s="1">
        <v>250</v>
      </c>
      <c r="H221" s="1" t="s">
        <v>893</v>
      </c>
      <c r="I221" s="1" t="s">
        <v>194</v>
      </c>
      <c r="J221" s="3">
        <v>270</v>
      </c>
      <c r="K221" s="3">
        <v>30</v>
      </c>
      <c r="L221" s="128">
        <f t="shared" si="9"/>
        <v>190</v>
      </c>
      <c r="M221" s="128">
        <f t="shared" si="10"/>
        <v>149.5</v>
      </c>
      <c r="N221" s="129">
        <v>30</v>
      </c>
      <c r="O221" s="129">
        <v>89</v>
      </c>
      <c r="P221" s="130">
        <v>90</v>
      </c>
      <c r="Q221" s="1">
        <v>1</v>
      </c>
      <c r="R221" s="1"/>
      <c r="S221" s="1"/>
      <c r="T221" s="1"/>
      <c r="U221" s="1"/>
      <c r="W221">
        <v>216</v>
      </c>
      <c r="X221" t="s">
        <v>1083</v>
      </c>
    </row>
    <row r="222" spans="1:24" hidden="1">
      <c r="A222" s="122" t="s">
        <v>1250</v>
      </c>
      <c r="B222" s="1">
        <v>7994</v>
      </c>
      <c r="C222" s="1" t="s">
        <v>1251</v>
      </c>
      <c r="D222" s="1">
        <v>24</v>
      </c>
      <c r="E222" s="1">
        <v>75</v>
      </c>
      <c r="F222" s="1">
        <v>1800</v>
      </c>
      <c r="G222" s="1">
        <v>315</v>
      </c>
      <c r="H222" s="1" t="s">
        <v>893</v>
      </c>
      <c r="I222" s="1" t="s">
        <v>194</v>
      </c>
      <c r="J222" s="3">
        <v>180</v>
      </c>
      <c r="K222" s="3">
        <v>30</v>
      </c>
      <c r="L222" s="128">
        <f t="shared" si="9"/>
        <v>126.99999999999999</v>
      </c>
      <c r="M222" s="128">
        <f t="shared" si="10"/>
        <v>100.00000000000001</v>
      </c>
      <c r="N222" s="129">
        <v>30</v>
      </c>
      <c r="O222" s="129">
        <v>89</v>
      </c>
      <c r="P222" s="130">
        <v>90</v>
      </c>
      <c r="Q222" s="1">
        <v>1</v>
      </c>
      <c r="R222" s="1"/>
      <c r="S222" s="1"/>
      <c r="T222" s="1"/>
      <c r="U222" s="1"/>
      <c r="W222">
        <v>217</v>
      </c>
      <c r="X222" t="s">
        <v>1083</v>
      </c>
    </row>
    <row r="223" spans="1:24" hidden="1">
      <c r="A223" s="122" t="s">
        <v>1252</v>
      </c>
      <c r="B223" s="1">
        <v>8061</v>
      </c>
      <c r="C223" s="1" t="s">
        <v>1253</v>
      </c>
      <c r="D223" s="1">
        <v>6</v>
      </c>
      <c r="E223" s="1">
        <v>260</v>
      </c>
      <c r="F223" s="1">
        <v>1560</v>
      </c>
      <c r="G223" s="1">
        <v>315</v>
      </c>
      <c r="H223" s="1" t="s">
        <v>893</v>
      </c>
      <c r="I223" s="1" t="s">
        <v>194</v>
      </c>
      <c r="J223" s="3">
        <v>180</v>
      </c>
      <c r="K223" s="3">
        <v>30</v>
      </c>
      <c r="L223" s="128">
        <f t="shared" si="9"/>
        <v>126.99999999999999</v>
      </c>
      <c r="M223" s="128">
        <f t="shared" si="10"/>
        <v>100.00000000000001</v>
      </c>
      <c r="N223" s="129">
        <v>30</v>
      </c>
      <c r="O223" s="129">
        <v>89</v>
      </c>
      <c r="P223" s="130">
        <v>90</v>
      </c>
      <c r="Q223" s="1">
        <v>1</v>
      </c>
      <c r="R223" s="1"/>
      <c r="S223" s="1"/>
      <c r="T223" s="1"/>
      <c r="U223" s="1"/>
      <c r="W223">
        <v>218</v>
      </c>
      <c r="X223" t="s">
        <v>1083</v>
      </c>
    </row>
    <row r="224" spans="1:24" hidden="1">
      <c r="A224" s="122" t="s">
        <v>802</v>
      </c>
      <c r="B224" s="1">
        <v>22124</v>
      </c>
      <c r="C224" s="1" t="s">
        <v>1254</v>
      </c>
      <c r="D224" s="1">
        <v>30</v>
      </c>
      <c r="E224" s="1">
        <v>45</v>
      </c>
      <c r="F224" s="1">
        <v>1350</v>
      </c>
      <c r="G224" s="1">
        <v>250</v>
      </c>
      <c r="H224" s="1" t="s">
        <v>46</v>
      </c>
      <c r="I224" s="1" t="s">
        <v>46</v>
      </c>
      <c r="J224" s="3">
        <v>180</v>
      </c>
      <c r="K224" s="3">
        <v>30</v>
      </c>
      <c r="L224" s="128">
        <f t="shared" si="9"/>
        <v>126.99999999999999</v>
      </c>
      <c r="M224" s="128">
        <f t="shared" si="10"/>
        <v>100.00000000000001</v>
      </c>
      <c r="N224" s="129">
        <v>30</v>
      </c>
      <c r="O224" s="129">
        <v>89</v>
      </c>
      <c r="P224" s="130">
        <v>90</v>
      </c>
      <c r="Q224" s="1">
        <v>1</v>
      </c>
      <c r="R224" s="1"/>
      <c r="S224" s="1"/>
      <c r="T224" s="1"/>
      <c r="U224" s="1"/>
      <c r="W224">
        <v>219</v>
      </c>
      <c r="X224" t="s">
        <v>1083</v>
      </c>
    </row>
    <row r="225" spans="1:24" hidden="1">
      <c r="A225" s="122" t="s">
        <v>1255</v>
      </c>
      <c r="B225" s="1">
        <v>7579</v>
      </c>
      <c r="C225" s="1" t="s">
        <v>1256</v>
      </c>
      <c r="D225" s="1">
        <v>6</v>
      </c>
      <c r="E225" s="1">
        <v>240</v>
      </c>
      <c r="F225" s="1">
        <v>1440</v>
      </c>
      <c r="G225" s="1">
        <v>355</v>
      </c>
      <c r="H225" s="1" t="s">
        <v>893</v>
      </c>
      <c r="I225" s="1" t="s">
        <v>1073</v>
      </c>
      <c r="J225" s="3">
        <v>365</v>
      </c>
      <c r="K225" s="3">
        <v>30</v>
      </c>
      <c r="L225" s="128">
        <f t="shared" si="9"/>
        <v>256.5</v>
      </c>
      <c r="M225" s="128">
        <f t="shared" si="10"/>
        <v>201.75000000000003</v>
      </c>
      <c r="N225" s="129">
        <v>30</v>
      </c>
      <c r="O225" s="129">
        <v>89</v>
      </c>
      <c r="P225" s="130">
        <v>90</v>
      </c>
      <c r="Q225" s="1">
        <v>1</v>
      </c>
      <c r="R225" s="1"/>
      <c r="S225" s="1"/>
      <c r="T225" s="1"/>
      <c r="U225" s="1"/>
      <c r="W225">
        <v>220</v>
      </c>
      <c r="X225" t="s">
        <v>1083</v>
      </c>
    </row>
    <row r="226" spans="1:24" hidden="1">
      <c r="A226" s="122" t="s">
        <v>1257</v>
      </c>
      <c r="B226" s="1">
        <v>7617</v>
      </c>
      <c r="C226" s="1" t="s">
        <v>1258</v>
      </c>
      <c r="D226" s="1">
        <v>6</v>
      </c>
      <c r="E226" s="1">
        <v>240</v>
      </c>
      <c r="F226" s="1">
        <v>1440</v>
      </c>
      <c r="G226" s="1">
        <v>355</v>
      </c>
      <c r="H226" s="1" t="s">
        <v>893</v>
      </c>
      <c r="I226" s="1" t="s">
        <v>1073</v>
      </c>
      <c r="J226" s="3">
        <v>365</v>
      </c>
      <c r="K226" s="3">
        <v>30</v>
      </c>
      <c r="L226" s="128">
        <f t="shared" si="9"/>
        <v>256.5</v>
      </c>
      <c r="M226" s="128">
        <f t="shared" si="10"/>
        <v>201.75000000000003</v>
      </c>
      <c r="N226" s="129">
        <v>30</v>
      </c>
      <c r="O226" s="129">
        <v>89</v>
      </c>
      <c r="P226" s="130">
        <v>90</v>
      </c>
      <c r="Q226" s="1">
        <v>1</v>
      </c>
      <c r="R226" s="1"/>
      <c r="S226" s="1"/>
      <c r="T226" s="1"/>
      <c r="U226" s="1"/>
      <c r="W226">
        <v>221</v>
      </c>
      <c r="X226" t="s">
        <v>1083</v>
      </c>
    </row>
    <row r="227" spans="1:24" hidden="1">
      <c r="A227" s="122" t="s">
        <v>1259</v>
      </c>
      <c r="B227" s="1">
        <v>8212</v>
      </c>
      <c r="C227" s="1" t="s">
        <v>1260</v>
      </c>
      <c r="D227" s="1">
        <v>24</v>
      </c>
      <c r="E227" s="1">
        <v>120</v>
      </c>
      <c r="F227" s="1">
        <v>2880</v>
      </c>
      <c r="G227" s="1">
        <v>330</v>
      </c>
      <c r="H227" s="1" t="s">
        <v>42</v>
      </c>
      <c r="I227" s="1" t="s">
        <v>42</v>
      </c>
      <c r="J227" s="3">
        <v>180</v>
      </c>
      <c r="K227" s="3">
        <v>30</v>
      </c>
      <c r="L227" s="128">
        <f t="shared" si="9"/>
        <v>126.99999999999999</v>
      </c>
      <c r="M227" s="128">
        <f t="shared" si="10"/>
        <v>100.00000000000001</v>
      </c>
      <c r="N227" s="129">
        <v>30</v>
      </c>
      <c r="O227" s="129">
        <v>89</v>
      </c>
      <c r="P227" s="130">
        <v>90</v>
      </c>
      <c r="Q227" s="1">
        <v>1</v>
      </c>
      <c r="R227" s="1"/>
      <c r="S227" s="1"/>
      <c r="T227" s="1"/>
      <c r="U227" s="1"/>
      <c r="W227">
        <v>222</v>
      </c>
      <c r="X227" t="s">
        <v>1083</v>
      </c>
    </row>
    <row r="228" spans="1:24" hidden="1">
      <c r="A228" s="122" t="s">
        <v>1261</v>
      </c>
      <c r="B228" s="1">
        <v>8213</v>
      </c>
      <c r="C228" s="1" t="s">
        <v>1262</v>
      </c>
      <c r="D228" s="1">
        <v>6</v>
      </c>
      <c r="E228" s="1">
        <v>480</v>
      </c>
      <c r="F228" s="1">
        <v>2880</v>
      </c>
      <c r="G228" s="1">
        <v>330</v>
      </c>
      <c r="H228" s="1" t="s">
        <v>42</v>
      </c>
      <c r="I228" s="1" t="s">
        <v>42</v>
      </c>
      <c r="J228" s="3">
        <v>270</v>
      </c>
      <c r="K228" s="3">
        <v>30</v>
      </c>
      <c r="L228" s="128">
        <f t="shared" si="9"/>
        <v>190</v>
      </c>
      <c r="M228" s="128">
        <f t="shared" si="10"/>
        <v>149.5</v>
      </c>
      <c r="N228" s="129">
        <v>30</v>
      </c>
      <c r="O228" s="129">
        <v>89</v>
      </c>
      <c r="P228" s="130">
        <v>90</v>
      </c>
      <c r="Q228" s="1">
        <v>1</v>
      </c>
      <c r="R228" s="1"/>
      <c r="S228" s="1"/>
      <c r="T228" s="1"/>
      <c r="U228" s="1"/>
      <c r="W228">
        <v>223</v>
      </c>
      <c r="X228" t="s">
        <v>1083</v>
      </c>
    </row>
    <row r="229" spans="1:24" hidden="1">
      <c r="A229" s="122" t="s">
        <v>1263</v>
      </c>
      <c r="B229" s="1">
        <v>8723</v>
      </c>
      <c r="C229" s="1" t="s">
        <v>1264</v>
      </c>
      <c r="D229" s="1">
        <v>6</v>
      </c>
      <c r="E229" s="1">
        <v>480</v>
      </c>
      <c r="F229" s="1">
        <v>2880</v>
      </c>
      <c r="G229" s="1">
        <v>330</v>
      </c>
      <c r="H229" s="1" t="s">
        <v>42</v>
      </c>
      <c r="I229" s="1" t="s">
        <v>42</v>
      </c>
      <c r="J229" s="3">
        <v>270</v>
      </c>
      <c r="K229" s="3">
        <v>30</v>
      </c>
      <c r="L229" s="128">
        <f t="shared" si="9"/>
        <v>190</v>
      </c>
      <c r="M229" s="128">
        <f t="shared" si="10"/>
        <v>149.5</v>
      </c>
      <c r="N229" s="129">
        <v>30</v>
      </c>
      <c r="O229" s="129">
        <v>89</v>
      </c>
      <c r="P229" s="130">
        <v>90</v>
      </c>
      <c r="Q229" s="1">
        <v>1</v>
      </c>
      <c r="R229" s="1"/>
      <c r="S229" s="1"/>
      <c r="T229" s="1"/>
      <c r="U229" s="1"/>
      <c r="W229">
        <v>224</v>
      </c>
      <c r="X229" t="s">
        <v>1083</v>
      </c>
    </row>
    <row r="230" spans="1:24" hidden="1">
      <c r="A230" s="122" t="s">
        <v>1265</v>
      </c>
      <c r="B230" s="1">
        <v>15070</v>
      </c>
      <c r="C230" s="1" t="s">
        <v>1266</v>
      </c>
      <c r="D230" s="1">
        <v>6</v>
      </c>
      <c r="E230" s="1">
        <v>480</v>
      </c>
      <c r="F230" s="1">
        <v>2880</v>
      </c>
      <c r="G230" s="1">
        <v>330</v>
      </c>
      <c r="H230" s="1" t="s">
        <v>42</v>
      </c>
      <c r="I230" s="1" t="s">
        <v>42</v>
      </c>
      <c r="J230" s="3">
        <v>180</v>
      </c>
      <c r="K230" s="3">
        <v>30</v>
      </c>
      <c r="L230" s="128">
        <f t="shared" si="9"/>
        <v>126.99999999999999</v>
      </c>
      <c r="M230" s="128">
        <f t="shared" si="10"/>
        <v>100.00000000000001</v>
      </c>
      <c r="N230" s="129">
        <v>30</v>
      </c>
      <c r="O230" s="129">
        <v>89</v>
      </c>
      <c r="P230" s="130">
        <v>90</v>
      </c>
      <c r="Q230" s="1">
        <v>1</v>
      </c>
      <c r="R230" s="1"/>
      <c r="S230" s="1"/>
      <c r="T230" s="1"/>
      <c r="U230" s="1"/>
      <c r="W230">
        <v>225</v>
      </c>
      <c r="X230" t="s">
        <v>1083</v>
      </c>
    </row>
    <row r="231" spans="1:24" hidden="1">
      <c r="A231" s="122" t="s">
        <v>1267</v>
      </c>
      <c r="B231" s="1">
        <v>8814</v>
      </c>
      <c r="C231" s="1" t="s">
        <v>1268</v>
      </c>
      <c r="D231" s="1">
        <v>30</v>
      </c>
      <c r="E231" s="1">
        <v>45</v>
      </c>
      <c r="F231" s="1">
        <v>1350</v>
      </c>
      <c r="G231" s="1">
        <v>330</v>
      </c>
      <c r="H231" s="1" t="s">
        <v>46</v>
      </c>
      <c r="I231" s="1" t="s">
        <v>46</v>
      </c>
      <c r="J231" s="3">
        <v>180</v>
      </c>
      <c r="K231" s="3">
        <v>30</v>
      </c>
      <c r="L231" s="128">
        <f t="shared" si="9"/>
        <v>126.99999999999999</v>
      </c>
      <c r="M231" s="128">
        <f t="shared" si="10"/>
        <v>100.00000000000001</v>
      </c>
      <c r="N231" s="129">
        <v>30</v>
      </c>
      <c r="O231" s="129">
        <v>89</v>
      </c>
      <c r="P231" s="130">
        <v>90</v>
      </c>
      <c r="Q231" s="1">
        <v>1</v>
      </c>
      <c r="R231" s="1"/>
      <c r="S231" s="1"/>
      <c r="T231" s="1"/>
      <c r="U231" s="1"/>
      <c r="W231">
        <v>226</v>
      </c>
      <c r="X231" t="s">
        <v>1083</v>
      </c>
    </row>
    <row r="232" spans="1:24" hidden="1">
      <c r="A232" s="122" t="s">
        <v>1269</v>
      </c>
      <c r="B232" s="1">
        <v>60</v>
      </c>
      <c r="C232" s="1" t="s">
        <v>1270</v>
      </c>
      <c r="D232" s="1">
        <v>30</v>
      </c>
      <c r="E232" s="1">
        <v>45</v>
      </c>
      <c r="F232" s="1">
        <v>1350</v>
      </c>
      <c r="G232" s="1">
        <v>330</v>
      </c>
      <c r="H232" s="1" t="s">
        <v>46</v>
      </c>
      <c r="I232" s="1" t="s">
        <v>74</v>
      </c>
      <c r="J232" s="3">
        <v>120</v>
      </c>
      <c r="K232" s="3" t="s">
        <v>39</v>
      </c>
      <c r="L232" s="128">
        <f t="shared" si="9"/>
        <v>85</v>
      </c>
      <c r="M232" s="128">
        <f t="shared" si="10"/>
        <v>67</v>
      </c>
      <c r="N232" s="129" t="s">
        <v>39</v>
      </c>
      <c r="O232" s="129" t="s">
        <v>39</v>
      </c>
      <c r="P232" s="130" t="s">
        <v>39</v>
      </c>
      <c r="Q232" s="1">
        <v>1</v>
      </c>
      <c r="R232" s="1"/>
      <c r="S232" s="1"/>
      <c r="T232" s="1"/>
      <c r="U232" s="1"/>
      <c r="W232">
        <v>227</v>
      </c>
      <c r="X232" t="s">
        <v>1083</v>
      </c>
    </row>
    <row r="233" spans="1:24" hidden="1">
      <c r="A233" s="122" t="s">
        <v>1271</v>
      </c>
      <c r="B233" s="1">
        <v>3500231</v>
      </c>
      <c r="C233" s="1" t="s">
        <v>822</v>
      </c>
      <c r="D233" s="1">
        <v>1</v>
      </c>
      <c r="E233" s="1">
        <v>54</v>
      </c>
      <c r="F233" s="1">
        <v>54</v>
      </c>
      <c r="G233" s="1">
        <v>225</v>
      </c>
      <c r="H233" s="1" t="s">
        <v>46</v>
      </c>
      <c r="I233" s="1" t="s">
        <v>103</v>
      </c>
      <c r="J233" s="3">
        <v>120</v>
      </c>
      <c r="K233" s="3" t="s">
        <v>39</v>
      </c>
      <c r="L233" s="128">
        <f t="shared" si="9"/>
        <v>85</v>
      </c>
      <c r="M233" s="128">
        <f t="shared" si="10"/>
        <v>67</v>
      </c>
      <c r="N233" s="129" t="s">
        <v>39</v>
      </c>
      <c r="O233" s="129" t="s">
        <v>39</v>
      </c>
      <c r="P233" s="130" t="s">
        <v>39</v>
      </c>
      <c r="Q233" s="1">
        <v>1</v>
      </c>
      <c r="R233" s="1"/>
      <c r="S233" s="1"/>
      <c r="T233" s="1"/>
      <c r="U233" s="1"/>
      <c r="W233">
        <v>228</v>
      </c>
      <c r="X233" t="s">
        <v>1083</v>
      </c>
    </row>
    <row r="234" spans="1:24" hidden="1">
      <c r="A234" s="122" t="s">
        <v>116</v>
      </c>
      <c r="B234" s="1">
        <v>3500159</v>
      </c>
      <c r="C234" s="1" t="s">
        <v>117</v>
      </c>
      <c r="D234" s="1">
        <v>1</v>
      </c>
      <c r="E234" s="1">
        <v>45</v>
      </c>
      <c r="F234" s="1">
        <v>45</v>
      </c>
      <c r="G234" s="1">
        <v>330</v>
      </c>
      <c r="H234" s="1" t="s">
        <v>46</v>
      </c>
      <c r="I234" s="1" t="s">
        <v>103</v>
      </c>
      <c r="J234" s="3">
        <v>120</v>
      </c>
      <c r="K234" s="3" t="s">
        <v>39</v>
      </c>
      <c r="L234" s="128">
        <f t="shared" si="9"/>
        <v>85</v>
      </c>
      <c r="M234" s="128">
        <f t="shared" si="10"/>
        <v>67</v>
      </c>
      <c r="N234" s="129" t="s">
        <v>39</v>
      </c>
      <c r="O234" s="129" t="s">
        <v>39</v>
      </c>
      <c r="P234" s="130" t="s">
        <v>39</v>
      </c>
      <c r="Q234" s="1">
        <v>1</v>
      </c>
      <c r="R234" s="1"/>
      <c r="S234" s="1"/>
      <c r="T234" s="1"/>
      <c r="U234" s="1"/>
      <c r="W234">
        <v>229</v>
      </c>
      <c r="X234" t="s">
        <v>1083</v>
      </c>
    </row>
    <row r="235" spans="1:24" hidden="1">
      <c r="A235" s="122" t="s">
        <v>101</v>
      </c>
      <c r="B235" s="1">
        <v>156</v>
      </c>
      <c r="C235" s="1" t="s">
        <v>102</v>
      </c>
      <c r="D235" s="1">
        <v>1</v>
      </c>
      <c r="E235" s="1">
        <v>45</v>
      </c>
      <c r="F235" s="1">
        <v>45</v>
      </c>
      <c r="G235" s="1">
        <v>330</v>
      </c>
      <c r="H235" s="1" t="s">
        <v>46</v>
      </c>
      <c r="I235" s="1" t="s">
        <v>103</v>
      </c>
      <c r="J235" s="3">
        <v>120</v>
      </c>
      <c r="K235" s="3">
        <v>30</v>
      </c>
      <c r="L235" s="128">
        <f t="shared" si="9"/>
        <v>85</v>
      </c>
      <c r="M235" s="128">
        <f t="shared" si="10"/>
        <v>67</v>
      </c>
      <c r="N235" s="129">
        <v>30</v>
      </c>
      <c r="O235" s="129">
        <v>89</v>
      </c>
      <c r="P235" s="130">
        <v>90</v>
      </c>
      <c r="Q235" s="1">
        <v>1</v>
      </c>
      <c r="R235" s="1"/>
      <c r="S235" s="1"/>
      <c r="T235" s="1"/>
      <c r="U235" s="1"/>
      <c r="W235">
        <v>230</v>
      </c>
      <c r="X235" t="s">
        <v>1083</v>
      </c>
    </row>
    <row r="236" spans="1:24" hidden="1">
      <c r="A236" s="122" t="s">
        <v>1272</v>
      </c>
      <c r="B236" s="1">
        <v>3500482</v>
      </c>
      <c r="C236" s="1" t="s">
        <v>1273</v>
      </c>
      <c r="D236" s="1">
        <v>1</v>
      </c>
      <c r="E236" s="1">
        <v>45</v>
      </c>
      <c r="F236" s="1">
        <v>45</v>
      </c>
      <c r="G236" s="1">
        <v>330</v>
      </c>
      <c r="H236" s="1" t="s">
        <v>46</v>
      </c>
      <c r="I236" s="1" t="s">
        <v>103</v>
      </c>
      <c r="J236" s="3">
        <v>120</v>
      </c>
      <c r="K236" s="3">
        <v>30</v>
      </c>
      <c r="L236" s="128">
        <f t="shared" si="9"/>
        <v>85</v>
      </c>
      <c r="M236" s="128">
        <f t="shared" si="10"/>
        <v>67</v>
      </c>
      <c r="N236" s="129">
        <v>30</v>
      </c>
      <c r="O236" s="129">
        <v>89</v>
      </c>
      <c r="P236" s="130">
        <v>90</v>
      </c>
      <c r="Q236" s="1">
        <v>1</v>
      </c>
      <c r="R236" s="1"/>
      <c r="S236" s="1"/>
      <c r="T236" s="1"/>
      <c r="U236" s="1"/>
      <c r="W236">
        <v>231</v>
      </c>
      <c r="X236" t="s">
        <v>1083</v>
      </c>
    </row>
    <row r="237" spans="1:24" hidden="1">
      <c r="A237" s="122" t="s">
        <v>1274</v>
      </c>
      <c r="B237" s="1">
        <v>3500206</v>
      </c>
      <c r="C237" s="1" t="s">
        <v>1275</v>
      </c>
      <c r="D237" s="1">
        <v>1</v>
      </c>
      <c r="E237" s="1">
        <v>36</v>
      </c>
      <c r="F237" s="1">
        <v>36</v>
      </c>
      <c r="G237" s="1">
        <v>500</v>
      </c>
      <c r="H237" s="1" t="s">
        <v>46</v>
      </c>
      <c r="I237" s="1" t="s">
        <v>103</v>
      </c>
      <c r="J237" s="3">
        <v>120</v>
      </c>
      <c r="K237" s="3" t="s">
        <v>39</v>
      </c>
      <c r="L237" s="128">
        <f t="shared" si="9"/>
        <v>85</v>
      </c>
      <c r="M237" s="128">
        <f t="shared" si="10"/>
        <v>67</v>
      </c>
      <c r="N237" s="129" t="s">
        <v>39</v>
      </c>
      <c r="O237" s="129" t="s">
        <v>39</v>
      </c>
      <c r="P237" s="130" t="s">
        <v>39</v>
      </c>
      <c r="Q237" s="1">
        <v>1</v>
      </c>
      <c r="R237" s="1"/>
      <c r="S237" s="1"/>
      <c r="T237" s="1"/>
      <c r="U237" s="1"/>
      <c r="W237">
        <v>232</v>
      </c>
      <c r="X237" t="s">
        <v>1083</v>
      </c>
    </row>
    <row r="238" spans="1:24" hidden="1">
      <c r="A238" s="122" t="s">
        <v>1276</v>
      </c>
      <c r="B238" s="1">
        <v>3500387</v>
      </c>
      <c r="C238" s="1" t="s">
        <v>836</v>
      </c>
      <c r="D238" s="1">
        <v>1</v>
      </c>
      <c r="E238" s="1">
        <v>40</v>
      </c>
      <c r="F238" s="1">
        <v>40</v>
      </c>
      <c r="G238" s="1">
        <v>1000</v>
      </c>
      <c r="H238" s="1" t="s">
        <v>46</v>
      </c>
      <c r="I238" s="1" t="s">
        <v>74</v>
      </c>
      <c r="J238" s="3">
        <v>120</v>
      </c>
      <c r="K238" s="3" t="s">
        <v>39</v>
      </c>
      <c r="L238" s="128">
        <f t="shared" si="9"/>
        <v>85</v>
      </c>
      <c r="M238" s="128">
        <f t="shared" si="10"/>
        <v>67</v>
      </c>
      <c r="N238" s="129" t="s">
        <v>39</v>
      </c>
      <c r="O238" s="129" t="s">
        <v>39</v>
      </c>
      <c r="P238" s="130" t="s">
        <v>39</v>
      </c>
      <c r="Q238" s="1">
        <v>1</v>
      </c>
      <c r="R238" s="1"/>
      <c r="S238" s="1"/>
      <c r="T238" s="1"/>
      <c r="U238" s="1"/>
      <c r="W238">
        <v>233</v>
      </c>
      <c r="X238" t="s">
        <v>1083</v>
      </c>
    </row>
    <row r="239" spans="1:24" hidden="1">
      <c r="A239" s="122" t="s">
        <v>1277</v>
      </c>
      <c r="B239" s="1">
        <v>3501211</v>
      </c>
      <c r="C239" s="1" t="s">
        <v>1278</v>
      </c>
      <c r="D239" s="1">
        <v>1</v>
      </c>
      <c r="E239" s="1">
        <v>36</v>
      </c>
      <c r="F239" s="1">
        <v>36</v>
      </c>
      <c r="G239" s="1">
        <v>1000</v>
      </c>
      <c r="H239" s="1" t="s">
        <v>46</v>
      </c>
      <c r="I239" s="1" t="s">
        <v>103</v>
      </c>
      <c r="J239" s="3">
        <v>120</v>
      </c>
      <c r="K239" s="3">
        <v>30</v>
      </c>
      <c r="L239" s="128">
        <f t="shared" si="9"/>
        <v>85</v>
      </c>
      <c r="M239" s="128">
        <f t="shared" si="10"/>
        <v>67</v>
      </c>
      <c r="N239" s="129">
        <v>30</v>
      </c>
      <c r="O239" s="129">
        <v>89</v>
      </c>
      <c r="P239" s="130">
        <v>90</v>
      </c>
      <c r="Q239" s="1">
        <v>1</v>
      </c>
      <c r="R239" s="1"/>
      <c r="S239" s="1"/>
      <c r="T239" s="1"/>
      <c r="U239" s="1"/>
      <c r="W239">
        <v>234</v>
      </c>
      <c r="X239" t="s">
        <v>1083</v>
      </c>
    </row>
    <row r="240" spans="1:24" hidden="1">
      <c r="A240" s="122" t="s">
        <v>1279</v>
      </c>
      <c r="B240" s="1">
        <v>3501224</v>
      </c>
      <c r="C240" s="1" t="s">
        <v>841</v>
      </c>
      <c r="D240" s="1">
        <v>1</v>
      </c>
      <c r="E240" s="1">
        <v>45</v>
      </c>
      <c r="F240" s="1">
        <v>45</v>
      </c>
      <c r="G240" s="1">
        <v>250</v>
      </c>
      <c r="H240" s="1" t="s">
        <v>46</v>
      </c>
      <c r="I240" s="1" t="s">
        <v>1280</v>
      </c>
      <c r="J240" s="3">
        <v>120</v>
      </c>
      <c r="K240" s="3">
        <v>30</v>
      </c>
      <c r="L240" s="128">
        <f t="shared" si="9"/>
        <v>85</v>
      </c>
      <c r="M240" s="128">
        <f t="shared" si="10"/>
        <v>67</v>
      </c>
      <c r="N240" s="129">
        <v>30</v>
      </c>
      <c r="O240" s="129">
        <v>89</v>
      </c>
      <c r="P240" s="130">
        <v>90</v>
      </c>
      <c r="Q240" s="1">
        <v>1</v>
      </c>
      <c r="R240" s="1"/>
      <c r="S240" s="1"/>
      <c r="T240" s="1"/>
      <c r="U240" s="1"/>
      <c r="W240">
        <v>235</v>
      </c>
      <c r="X240" t="s">
        <v>1083</v>
      </c>
    </row>
    <row r="241" spans="1:24" hidden="1">
      <c r="A241" s="122" t="s">
        <v>1281</v>
      </c>
      <c r="B241" s="1">
        <v>3500374</v>
      </c>
      <c r="C241" s="1" t="s">
        <v>827</v>
      </c>
      <c r="D241" s="1">
        <v>1</v>
      </c>
      <c r="E241" s="1">
        <v>36</v>
      </c>
      <c r="F241" s="1">
        <v>36</v>
      </c>
      <c r="G241" s="1">
        <v>750</v>
      </c>
      <c r="H241" s="1" t="s">
        <v>46</v>
      </c>
      <c r="I241" s="1" t="s">
        <v>103</v>
      </c>
      <c r="J241" s="3">
        <v>120</v>
      </c>
      <c r="K241" s="3" t="s">
        <v>39</v>
      </c>
      <c r="L241" s="128">
        <f t="shared" si="9"/>
        <v>85</v>
      </c>
      <c r="M241" s="128">
        <f t="shared" si="10"/>
        <v>67</v>
      </c>
      <c r="N241" s="129" t="s">
        <v>39</v>
      </c>
      <c r="O241" s="129" t="s">
        <v>39</v>
      </c>
      <c r="P241" s="130" t="s">
        <v>39</v>
      </c>
      <c r="Q241" s="1">
        <v>1</v>
      </c>
      <c r="R241" s="1"/>
      <c r="S241" s="1"/>
      <c r="T241" s="1"/>
      <c r="U241" s="1"/>
      <c r="W241">
        <v>236</v>
      </c>
      <c r="X241" t="s">
        <v>1083</v>
      </c>
    </row>
    <row r="242" spans="1:24" hidden="1">
      <c r="A242" s="122" t="s">
        <v>1282</v>
      </c>
      <c r="B242" s="1">
        <v>3500374</v>
      </c>
      <c r="C242" s="1" t="s">
        <v>827</v>
      </c>
      <c r="D242" s="1">
        <v>1</v>
      </c>
      <c r="E242" s="1">
        <v>36</v>
      </c>
      <c r="F242" s="1">
        <v>36</v>
      </c>
      <c r="G242" s="1">
        <v>750</v>
      </c>
      <c r="H242" s="1" t="s">
        <v>46</v>
      </c>
      <c r="I242" s="1" t="s">
        <v>103</v>
      </c>
      <c r="J242" s="3">
        <v>120</v>
      </c>
      <c r="K242" s="3" t="s">
        <v>39</v>
      </c>
      <c r="L242" s="128">
        <f t="shared" si="9"/>
        <v>85</v>
      </c>
      <c r="M242" s="128">
        <f t="shared" si="10"/>
        <v>67</v>
      </c>
      <c r="N242" s="129" t="s">
        <v>39</v>
      </c>
      <c r="O242" s="129" t="s">
        <v>39</v>
      </c>
      <c r="P242" s="130" t="s">
        <v>39</v>
      </c>
      <c r="Q242" s="1">
        <v>1</v>
      </c>
      <c r="R242" s="1"/>
      <c r="S242" s="1"/>
      <c r="T242" s="1"/>
      <c r="U242" s="1"/>
      <c r="W242">
        <v>237</v>
      </c>
      <c r="X242" t="s">
        <v>1083</v>
      </c>
    </row>
    <row r="243" spans="1:24" hidden="1">
      <c r="A243" s="122" t="s">
        <v>1283</v>
      </c>
      <c r="B243" s="1">
        <v>3500024</v>
      </c>
      <c r="C243" s="1" t="s">
        <v>1284</v>
      </c>
      <c r="D243" s="1">
        <v>1</v>
      </c>
      <c r="E243" s="1">
        <v>30</v>
      </c>
      <c r="F243" s="1">
        <v>30</v>
      </c>
      <c r="G243" s="1" t="s">
        <v>1285</v>
      </c>
      <c r="H243" s="1" t="s">
        <v>46</v>
      </c>
      <c r="I243" s="1" t="s">
        <v>74</v>
      </c>
      <c r="J243" s="3">
        <v>120</v>
      </c>
      <c r="K243" s="3">
        <v>30</v>
      </c>
      <c r="L243" s="128">
        <f t="shared" si="9"/>
        <v>85</v>
      </c>
      <c r="M243" s="128">
        <f t="shared" si="10"/>
        <v>67</v>
      </c>
      <c r="N243" s="129"/>
      <c r="O243" s="129"/>
      <c r="P243" s="130"/>
      <c r="Q243" s="1">
        <v>1</v>
      </c>
      <c r="R243" s="1"/>
      <c r="S243" s="1"/>
      <c r="T243" s="1"/>
      <c r="U243" s="1"/>
      <c r="W243">
        <v>238</v>
      </c>
      <c r="X243" t="s">
        <v>1083</v>
      </c>
    </row>
    <row r="244" spans="1:24" hidden="1">
      <c r="A244" s="122" t="s">
        <v>494</v>
      </c>
      <c r="B244" s="1">
        <v>31</v>
      </c>
      <c r="C244" s="1" t="s">
        <v>495</v>
      </c>
      <c r="D244" s="1">
        <v>1</v>
      </c>
      <c r="E244" s="1">
        <v>9</v>
      </c>
      <c r="F244" s="1">
        <v>9</v>
      </c>
      <c r="G244" s="1">
        <v>30</v>
      </c>
      <c r="H244" s="1" t="s">
        <v>354</v>
      </c>
      <c r="I244" s="1" t="s">
        <v>354</v>
      </c>
      <c r="J244" s="3">
        <v>60</v>
      </c>
      <c r="K244" s="3">
        <v>15</v>
      </c>
      <c r="L244" s="128">
        <f t="shared" si="9"/>
        <v>43</v>
      </c>
      <c r="M244" s="128">
        <f t="shared" si="10"/>
        <v>34</v>
      </c>
      <c r="N244" s="129">
        <v>15</v>
      </c>
      <c r="O244" s="129">
        <v>29</v>
      </c>
      <c r="P244" s="130">
        <v>15</v>
      </c>
      <c r="Q244" s="1">
        <v>1</v>
      </c>
      <c r="R244" s="1"/>
      <c r="S244" s="1"/>
      <c r="T244" s="1"/>
      <c r="U244" s="1"/>
      <c r="W244">
        <v>239</v>
      </c>
      <c r="X244" t="s">
        <v>1083</v>
      </c>
    </row>
    <row r="245" spans="1:24" hidden="1">
      <c r="A245" s="122" t="s">
        <v>1286</v>
      </c>
      <c r="B245" s="1">
        <v>5626</v>
      </c>
      <c r="C245" s="1" t="s">
        <v>1287</v>
      </c>
      <c r="D245" s="1">
        <v>1</v>
      </c>
      <c r="E245" s="1">
        <v>9</v>
      </c>
      <c r="F245" s="1">
        <v>9</v>
      </c>
      <c r="G245" s="1">
        <v>30</v>
      </c>
      <c r="H245" s="1" t="s">
        <v>354</v>
      </c>
      <c r="I245" s="1" t="s">
        <v>354</v>
      </c>
      <c r="J245" s="3">
        <v>60</v>
      </c>
      <c r="K245" s="3">
        <v>15</v>
      </c>
      <c r="L245" s="128">
        <f t="shared" si="9"/>
        <v>43</v>
      </c>
      <c r="M245" s="128">
        <f t="shared" si="10"/>
        <v>34</v>
      </c>
      <c r="N245" s="129">
        <v>15</v>
      </c>
      <c r="O245" s="129">
        <v>29</v>
      </c>
      <c r="P245" s="130">
        <v>15</v>
      </c>
      <c r="Q245" s="1">
        <v>1</v>
      </c>
      <c r="R245" s="1"/>
      <c r="S245" s="1"/>
      <c r="T245" s="1"/>
      <c r="U245" s="1"/>
      <c r="W245">
        <v>240</v>
      </c>
      <c r="X245" t="s">
        <v>1083</v>
      </c>
    </row>
    <row r="246" spans="1:24" hidden="1">
      <c r="A246" s="122" t="s">
        <v>1288</v>
      </c>
      <c r="B246" s="1">
        <v>16017</v>
      </c>
      <c r="C246" s="1" t="s">
        <v>1289</v>
      </c>
      <c r="D246" s="1">
        <v>6</v>
      </c>
      <c r="E246" s="1">
        <v>480</v>
      </c>
      <c r="F246" s="1">
        <v>2880</v>
      </c>
      <c r="G246" s="1">
        <v>355</v>
      </c>
      <c r="H246" s="1" t="s">
        <v>42</v>
      </c>
      <c r="I246" s="1" t="s">
        <v>42</v>
      </c>
      <c r="J246" s="3">
        <v>180</v>
      </c>
      <c r="K246" s="3">
        <v>30</v>
      </c>
      <c r="L246" s="128">
        <f t="shared" si="9"/>
        <v>126.99999999999999</v>
      </c>
      <c r="M246" s="128">
        <f t="shared" si="10"/>
        <v>100.00000000000001</v>
      </c>
      <c r="N246" s="129">
        <v>30</v>
      </c>
      <c r="O246" s="129">
        <v>89</v>
      </c>
      <c r="P246" s="130">
        <v>90</v>
      </c>
      <c r="Q246" s="1">
        <v>1</v>
      </c>
      <c r="R246" s="1"/>
      <c r="S246" s="1"/>
      <c r="T246" s="1"/>
      <c r="U246" s="1"/>
      <c r="W246">
        <v>241</v>
      </c>
      <c r="X246" t="s">
        <v>1083</v>
      </c>
    </row>
    <row r="247" spans="1:24" hidden="1">
      <c r="A247" s="122" t="s">
        <v>1290</v>
      </c>
      <c r="B247" s="1">
        <v>15012</v>
      </c>
      <c r="C247" s="1" t="s">
        <v>1291</v>
      </c>
      <c r="D247" s="1">
        <v>30</v>
      </c>
      <c r="E247" s="1">
        <v>45</v>
      </c>
      <c r="F247" s="1">
        <v>1350</v>
      </c>
      <c r="G247" s="1">
        <v>330</v>
      </c>
      <c r="H247" s="1" t="s">
        <v>46</v>
      </c>
      <c r="I247" s="1" t="s">
        <v>46</v>
      </c>
      <c r="J247" s="3">
        <v>180</v>
      </c>
      <c r="K247" s="3">
        <v>30</v>
      </c>
      <c r="L247" s="128">
        <f t="shared" si="9"/>
        <v>126.99999999999999</v>
      </c>
      <c r="M247" s="128">
        <f t="shared" si="10"/>
        <v>100.00000000000001</v>
      </c>
      <c r="N247" s="129">
        <v>30</v>
      </c>
      <c r="O247" s="129">
        <v>89</v>
      </c>
      <c r="P247" s="130">
        <v>90</v>
      </c>
      <c r="Q247" s="1">
        <v>1</v>
      </c>
      <c r="R247" s="1"/>
      <c r="S247" s="1"/>
      <c r="T247" s="1"/>
      <c r="U247" s="1"/>
      <c r="W247">
        <v>242</v>
      </c>
      <c r="X247" t="s">
        <v>1083</v>
      </c>
    </row>
    <row r="248" spans="1:24" hidden="1">
      <c r="A248" s="122" t="s">
        <v>1292</v>
      </c>
      <c r="B248" s="1">
        <v>15015</v>
      </c>
      <c r="C248" s="1" t="s">
        <v>1293</v>
      </c>
      <c r="D248" s="1">
        <v>24</v>
      </c>
      <c r="E248" s="1">
        <v>120</v>
      </c>
      <c r="F248" s="1">
        <v>2880</v>
      </c>
      <c r="G248" s="1">
        <v>330</v>
      </c>
      <c r="H248" s="1" t="s">
        <v>42</v>
      </c>
      <c r="I248" s="1" t="s">
        <v>42</v>
      </c>
      <c r="J248" s="3">
        <v>180</v>
      </c>
      <c r="K248" s="3">
        <v>30</v>
      </c>
      <c r="L248" s="128">
        <f t="shared" si="9"/>
        <v>126.99999999999999</v>
      </c>
      <c r="M248" s="128">
        <f t="shared" si="10"/>
        <v>100.00000000000001</v>
      </c>
      <c r="N248" s="129">
        <v>30</v>
      </c>
      <c r="O248" s="129">
        <v>89</v>
      </c>
      <c r="P248" s="130">
        <v>90</v>
      </c>
      <c r="Q248" s="1">
        <v>1</v>
      </c>
      <c r="R248" s="1"/>
      <c r="S248" s="1"/>
      <c r="T248" s="1"/>
      <c r="U248" s="1"/>
      <c r="W248">
        <v>243</v>
      </c>
      <c r="X248" t="s">
        <v>1083</v>
      </c>
    </row>
    <row r="249" spans="1:24" hidden="1">
      <c r="A249" s="122" t="s">
        <v>1294</v>
      </c>
      <c r="B249" s="1">
        <v>15024</v>
      </c>
      <c r="C249" s="1" t="s">
        <v>1295</v>
      </c>
      <c r="D249" s="1">
        <v>6</v>
      </c>
      <c r="E249" s="1">
        <v>480</v>
      </c>
      <c r="F249" s="1">
        <v>2880</v>
      </c>
      <c r="G249" s="1">
        <v>330</v>
      </c>
      <c r="H249" s="1" t="s">
        <v>42</v>
      </c>
      <c r="I249" s="1" t="s">
        <v>42</v>
      </c>
      <c r="J249" s="3">
        <v>180</v>
      </c>
      <c r="K249" s="3">
        <v>30</v>
      </c>
      <c r="L249" s="128">
        <f t="shared" si="9"/>
        <v>126.99999999999999</v>
      </c>
      <c r="M249" s="128">
        <f t="shared" si="10"/>
        <v>100.00000000000001</v>
      </c>
      <c r="N249" s="129">
        <v>30</v>
      </c>
      <c r="O249" s="129">
        <v>89</v>
      </c>
      <c r="P249" s="130">
        <v>90</v>
      </c>
      <c r="Q249" s="1">
        <v>1</v>
      </c>
      <c r="R249" s="1"/>
      <c r="S249" s="1"/>
      <c r="T249" s="1"/>
      <c r="U249" s="1"/>
      <c r="W249">
        <v>244</v>
      </c>
      <c r="X249" t="s">
        <v>1083</v>
      </c>
    </row>
    <row r="250" spans="1:24" hidden="1">
      <c r="A250" s="122" t="s">
        <v>1296</v>
      </c>
      <c r="B250" s="1">
        <v>16282</v>
      </c>
      <c r="C250" s="1" t="s">
        <v>1297</v>
      </c>
      <c r="D250" s="1">
        <v>24</v>
      </c>
      <c r="E250" s="1">
        <v>75</v>
      </c>
      <c r="F250" s="1">
        <v>1800</v>
      </c>
      <c r="G250" s="1">
        <v>250</v>
      </c>
      <c r="H250" s="1" t="s">
        <v>893</v>
      </c>
      <c r="I250" s="1" t="s">
        <v>194</v>
      </c>
      <c r="J250" s="3">
        <v>180</v>
      </c>
      <c r="K250" s="3">
        <v>30</v>
      </c>
      <c r="L250" s="128">
        <f t="shared" si="9"/>
        <v>126.99999999999999</v>
      </c>
      <c r="M250" s="128">
        <f t="shared" si="10"/>
        <v>100.00000000000001</v>
      </c>
      <c r="N250" s="129">
        <v>30</v>
      </c>
      <c r="O250" s="129">
        <v>89</v>
      </c>
      <c r="P250" s="130">
        <v>90</v>
      </c>
      <c r="Q250" s="1">
        <v>1</v>
      </c>
      <c r="R250" s="1"/>
      <c r="S250" s="1"/>
      <c r="T250" s="1"/>
      <c r="U250" s="1"/>
      <c r="W250">
        <v>245</v>
      </c>
      <c r="X250" t="s">
        <v>1083</v>
      </c>
    </row>
    <row r="251" spans="1:24" hidden="1">
      <c r="A251" s="122" t="s">
        <v>1298</v>
      </c>
      <c r="B251" s="1">
        <v>16920</v>
      </c>
      <c r="C251" s="1" t="s">
        <v>1299</v>
      </c>
      <c r="D251" s="1">
        <v>6</v>
      </c>
      <c r="E251" s="1">
        <v>240</v>
      </c>
      <c r="F251" s="1">
        <v>1440</v>
      </c>
      <c r="G251" s="1">
        <v>250</v>
      </c>
      <c r="H251" s="1" t="s">
        <v>893</v>
      </c>
      <c r="I251" s="1" t="s">
        <v>194</v>
      </c>
      <c r="J251" s="3">
        <v>180</v>
      </c>
      <c r="K251" s="3">
        <v>30</v>
      </c>
      <c r="L251" s="128">
        <f t="shared" si="9"/>
        <v>126.99999999999999</v>
      </c>
      <c r="M251" s="128">
        <f t="shared" si="10"/>
        <v>100.00000000000001</v>
      </c>
      <c r="N251" s="129">
        <v>30</v>
      </c>
      <c r="O251" s="129">
        <v>89</v>
      </c>
      <c r="P251" s="130">
        <v>90</v>
      </c>
      <c r="Q251" s="1">
        <v>1</v>
      </c>
      <c r="R251" s="1"/>
      <c r="S251" s="1"/>
      <c r="T251" s="1"/>
      <c r="U251" s="1"/>
      <c r="W251">
        <v>246</v>
      </c>
      <c r="X251" t="s">
        <v>1083</v>
      </c>
    </row>
    <row r="252" spans="1:24" hidden="1">
      <c r="A252" s="122" t="s">
        <v>1300</v>
      </c>
      <c r="B252" s="1">
        <v>19596</v>
      </c>
      <c r="C252" s="1" t="s">
        <v>1301</v>
      </c>
      <c r="D252" s="1">
        <v>6</v>
      </c>
      <c r="E252" s="1">
        <v>480</v>
      </c>
      <c r="F252" s="1">
        <v>2880</v>
      </c>
      <c r="G252" s="1">
        <v>330</v>
      </c>
      <c r="H252" s="1" t="s">
        <v>42</v>
      </c>
      <c r="I252" s="1" t="s">
        <v>42</v>
      </c>
      <c r="J252" s="3">
        <v>270</v>
      </c>
      <c r="K252" s="3">
        <v>30</v>
      </c>
      <c r="L252" s="128">
        <f t="shared" si="9"/>
        <v>190</v>
      </c>
      <c r="M252" s="128">
        <f t="shared" si="10"/>
        <v>149.5</v>
      </c>
      <c r="N252" s="129">
        <v>30</v>
      </c>
      <c r="O252" s="129">
        <v>89</v>
      </c>
      <c r="P252" s="130">
        <v>90</v>
      </c>
      <c r="Q252" s="1">
        <v>1</v>
      </c>
      <c r="R252" s="1"/>
      <c r="S252" s="1"/>
      <c r="T252" s="1"/>
      <c r="U252" s="1"/>
      <c r="W252">
        <v>247</v>
      </c>
      <c r="X252" t="s">
        <v>1083</v>
      </c>
    </row>
    <row r="253" spans="1:24" hidden="1">
      <c r="A253" s="122" t="s">
        <v>1302</v>
      </c>
      <c r="B253" s="1">
        <v>3669</v>
      </c>
      <c r="C253" s="1" t="s">
        <v>1303</v>
      </c>
      <c r="D253" s="1">
        <v>24</v>
      </c>
      <c r="E253" s="1">
        <v>75</v>
      </c>
      <c r="F253" s="1">
        <v>1800</v>
      </c>
      <c r="G253" s="1">
        <v>330</v>
      </c>
      <c r="H253" s="1" t="s">
        <v>194</v>
      </c>
      <c r="I253" s="1" t="s">
        <v>918</v>
      </c>
      <c r="J253" s="3">
        <v>365</v>
      </c>
      <c r="K253" s="3">
        <v>30</v>
      </c>
      <c r="L253" s="128">
        <f t="shared" si="9"/>
        <v>256.5</v>
      </c>
      <c r="M253" s="128">
        <f t="shared" si="10"/>
        <v>201.75000000000003</v>
      </c>
      <c r="N253" s="129">
        <v>30</v>
      </c>
      <c r="O253" s="129">
        <v>89</v>
      </c>
      <c r="P253" s="130">
        <v>90</v>
      </c>
      <c r="Q253" s="1">
        <v>1</v>
      </c>
      <c r="R253" s="1"/>
      <c r="S253" s="1"/>
      <c r="T253" s="1"/>
      <c r="U253" s="1"/>
      <c r="W253">
        <v>248</v>
      </c>
      <c r="X253" t="s">
        <v>1083</v>
      </c>
    </row>
    <row r="254" spans="1:24" hidden="1">
      <c r="A254" s="122" t="s">
        <v>1304</v>
      </c>
      <c r="B254" s="1">
        <v>3669</v>
      </c>
      <c r="C254" s="1" t="s">
        <v>1303</v>
      </c>
      <c r="D254" s="1">
        <v>24</v>
      </c>
      <c r="E254" s="1">
        <v>75</v>
      </c>
      <c r="F254" s="1">
        <v>1800</v>
      </c>
      <c r="G254" s="1">
        <v>330</v>
      </c>
      <c r="H254" s="1" t="s">
        <v>194</v>
      </c>
      <c r="I254" s="1" t="s">
        <v>918</v>
      </c>
      <c r="J254" s="3">
        <v>365</v>
      </c>
      <c r="K254" s="3">
        <v>30</v>
      </c>
      <c r="L254" s="128">
        <f t="shared" si="9"/>
        <v>256.5</v>
      </c>
      <c r="M254" s="128">
        <f t="shared" si="10"/>
        <v>201.75000000000003</v>
      </c>
      <c r="N254" s="129">
        <v>30</v>
      </c>
      <c r="O254" s="129">
        <v>89</v>
      </c>
      <c r="P254" s="130">
        <v>90</v>
      </c>
      <c r="Q254" s="1">
        <v>1</v>
      </c>
      <c r="R254" s="1"/>
      <c r="S254" s="1"/>
      <c r="T254" s="1"/>
      <c r="U254" s="1"/>
      <c r="W254">
        <v>249</v>
      </c>
      <c r="X254" t="s">
        <v>1083</v>
      </c>
    </row>
    <row r="255" spans="1:24" hidden="1">
      <c r="A255" s="122" t="s">
        <v>1305</v>
      </c>
      <c r="B255" s="1">
        <v>9500</v>
      </c>
      <c r="C255" s="1" t="s">
        <v>1306</v>
      </c>
      <c r="D255" s="1">
        <v>12</v>
      </c>
      <c r="E255" s="1">
        <v>260</v>
      </c>
      <c r="F255" s="1">
        <v>3120</v>
      </c>
      <c r="G255" s="1">
        <v>269</v>
      </c>
      <c r="H255" s="1" t="s">
        <v>42</v>
      </c>
      <c r="I255" s="1" t="s">
        <v>42</v>
      </c>
      <c r="J255" s="3">
        <v>180</v>
      </c>
      <c r="K255" s="3">
        <v>30</v>
      </c>
      <c r="L255" s="128">
        <f t="shared" si="9"/>
        <v>126.99999999999999</v>
      </c>
      <c r="M255" s="128">
        <f t="shared" si="10"/>
        <v>100.00000000000001</v>
      </c>
      <c r="N255" s="129">
        <v>30</v>
      </c>
      <c r="O255" s="129">
        <v>89</v>
      </c>
      <c r="P255" s="130">
        <v>90</v>
      </c>
      <c r="Q255" s="1">
        <v>1</v>
      </c>
      <c r="R255" s="1"/>
      <c r="S255" s="1"/>
      <c r="T255" s="1"/>
      <c r="U255" s="1"/>
      <c r="W255">
        <v>250</v>
      </c>
      <c r="X255" t="s">
        <v>1083</v>
      </c>
    </row>
    <row r="256" spans="1:24" hidden="1">
      <c r="A256" s="122" t="s">
        <v>1307</v>
      </c>
      <c r="B256" s="1">
        <v>9500</v>
      </c>
      <c r="C256" s="1" t="s">
        <v>1306</v>
      </c>
      <c r="D256" s="1">
        <v>12</v>
      </c>
      <c r="E256" s="1">
        <v>260</v>
      </c>
      <c r="F256" s="1">
        <v>3120</v>
      </c>
      <c r="G256" s="1">
        <v>269</v>
      </c>
      <c r="H256" s="1" t="s">
        <v>42</v>
      </c>
      <c r="I256" s="1" t="s">
        <v>42</v>
      </c>
      <c r="J256" s="3">
        <v>180</v>
      </c>
      <c r="K256" s="3">
        <v>30</v>
      </c>
      <c r="L256" s="128">
        <f t="shared" si="9"/>
        <v>126.99999999999999</v>
      </c>
      <c r="M256" s="128">
        <f t="shared" si="10"/>
        <v>100.00000000000001</v>
      </c>
      <c r="N256" s="129">
        <v>30</v>
      </c>
      <c r="O256" s="129">
        <v>89</v>
      </c>
      <c r="P256" s="130">
        <v>90</v>
      </c>
      <c r="Q256" s="1">
        <v>1</v>
      </c>
      <c r="R256" s="1"/>
      <c r="S256" s="1"/>
      <c r="T256" s="1"/>
      <c r="U256" s="1"/>
      <c r="W256">
        <v>251</v>
      </c>
      <c r="X256" t="s">
        <v>1083</v>
      </c>
    </row>
    <row r="257" spans="1:24" hidden="1">
      <c r="A257" s="122" t="s">
        <v>665</v>
      </c>
      <c r="B257" s="1">
        <v>8532</v>
      </c>
      <c r="C257" s="1" t="s">
        <v>666</v>
      </c>
      <c r="D257" s="1">
        <v>6</v>
      </c>
      <c r="E257" s="1">
        <v>600</v>
      </c>
      <c r="F257" s="1">
        <v>3600</v>
      </c>
      <c r="G257" s="1">
        <v>269</v>
      </c>
      <c r="H257" s="1" t="s">
        <v>42</v>
      </c>
      <c r="I257" s="1" t="s">
        <v>42</v>
      </c>
      <c r="J257" s="3">
        <v>270</v>
      </c>
      <c r="K257" s="3">
        <v>30</v>
      </c>
      <c r="L257" s="128">
        <f t="shared" si="9"/>
        <v>190</v>
      </c>
      <c r="M257" s="128">
        <f t="shared" si="10"/>
        <v>149.5</v>
      </c>
      <c r="N257" s="129">
        <v>30</v>
      </c>
      <c r="O257" s="129">
        <v>89</v>
      </c>
      <c r="P257" s="130">
        <v>90</v>
      </c>
      <c r="Q257" s="1">
        <v>1</v>
      </c>
      <c r="R257" s="1"/>
      <c r="S257" s="1"/>
      <c r="T257" s="1"/>
      <c r="U257" s="1"/>
      <c r="W257">
        <v>252</v>
      </c>
      <c r="X257" t="s">
        <v>1083</v>
      </c>
    </row>
    <row r="258" spans="1:24" hidden="1">
      <c r="A258" s="122" t="s">
        <v>1308</v>
      </c>
      <c r="B258" s="1" t="s">
        <v>1308</v>
      </c>
      <c r="C258" s="1" t="s">
        <v>666</v>
      </c>
      <c r="D258" s="1">
        <v>6</v>
      </c>
      <c r="E258" s="1">
        <v>520</v>
      </c>
      <c r="F258" s="1">
        <v>3120</v>
      </c>
      <c r="G258" s="1">
        <v>269</v>
      </c>
      <c r="H258" s="1" t="s">
        <v>42</v>
      </c>
      <c r="I258" s="1" t="s">
        <v>42</v>
      </c>
      <c r="J258" s="3">
        <v>270</v>
      </c>
      <c r="K258" s="3">
        <v>30</v>
      </c>
      <c r="L258" s="128">
        <f t="shared" si="9"/>
        <v>190</v>
      </c>
      <c r="M258" s="128">
        <f t="shared" si="10"/>
        <v>149.5</v>
      </c>
      <c r="N258" s="129">
        <v>30</v>
      </c>
      <c r="O258" s="129">
        <v>89</v>
      </c>
      <c r="P258" s="130">
        <v>90</v>
      </c>
      <c r="Q258" s="1">
        <v>1</v>
      </c>
      <c r="R258" s="1"/>
      <c r="S258" s="1"/>
      <c r="T258" s="1"/>
      <c r="U258" s="1"/>
      <c r="W258">
        <v>253</v>
      </c>
      <c r="X258" t="s">
        <v>1083</v>
      </c>
    </row>
    <row r="259" spans="1:24" hidden="1">
      <c r="A259" s="122" t="s">
        <v>1309</v>
      </c>
      <c r="B259" s="1">
        <v>8722</v>
      </c>
      <c r="C259" s="1" t="s">
        <v>666</v>
      </c>
      <c r="D259" s="1">
        <v>6</v>
      </c>
      <c r="E259" s="1">
        <v>520</v>
      </c>
      <c r="F259" s="1">
        <v>3120</v>
      </c>
      <c r="G259" s="1">
        <v>269</v>
      </c>
      <c r="H259" s="1" t="s">
        <v>42</v>
      </c>
      <c r="I259" s="1" t="s">
        <v>42</v>
      </c>
      <c r="J259" s="3">
        <v>270</v>
      </c>
      <c r="K259" s="3">
        <v>30</v>
      </c>
      <c r="L259" s="128">
        <f t="shared" ref="L259:L322" si="11">0.7*J259+1</f>
        <v>190</v>
      </c>
      <c r="M259" s="128">
        <f t="shared" ref="M259:M322" si="12">J259*0.55+1</f>
        <v>149.5</v>
      </c>
      <c r="N259" s="129">
        <v>30</v>
      </c>
      <c r="O259" s="129">
        <v>89</v>
      </c>
      <c r="P259" s="130">
        <v>90</v>
      </c>
      <c r="Q259" s="1">
        <v>1</v>
      </c>
      <c r="R259" s="1"/>
      <c r="S259" s="1"/>
      <c r="T259" s="1"/>
      <c r="U259" s="1"/>
      <c r="W259">
        <v>254</v>
      </c>
      <c r="X259" t="s">
        <v>1083</v>
      </c>
    </row>
    <row r="260" spans="1:24" hidden="1">
      <c r="A260" s="122" t="s">
        <v>1310</v>
      </c>
      <c r="B260" s="1">
        <v>15859</v>
      </c>
      <c r="C260" s="1" t="s">
        <v>1311</v>
      </c>
      <c r="D260" s="1">
        <v>6</v>
      </c>
      <c r="E260" s="1">
        <v>480</v>
      </c>
      <c r="F260" s="1">
        <v>2880</v>
      </c>
      <c r="G260" s="1">
        <v>330</v>
      </c>
      <c r="H260" s="1" t="s">
        <v>42</v>
      </c>
      <c r="I260" s="1" t="s">
        <v>42</v>
      </c>
      <c r="J260" s="3">
        <v>180</v>
      </c>
      <c r="K260" s="3">
        <v>30</v>
      </c>
      <c r="L260" s="128">
        <f t="shared" si="11"/>
        <v>126.99999999999999</v>
      </c>
      <c r="M260" s="128">
        <f t="shared" si="12"/>
        <v>100.00000000000001</v>
      </c>
      <c r="N260" s="129">
        <v>30</v>
      </c>
      <c r="O260" s="129">
        <v>89</v>
      </c>
      <c r="P260" s="130">
        <v>90</v>
      </c>
      <c r="Q260" s="1">
        <v>1</v>
      </c>
      <c r="R260" s="1"/>
      <c r="S260" s="1"/>
      <c r="T260" s="1"/>
      <c r="U260" s="1"/>
      <c r="W260">
        <v>255</v>
      </c>
      <c r="X260" t="s">
        <v>1083</v>
      </c>
    </row>
    <row r="261" spans="1:24" hidden="1">
      <c r="A261" s="122" t="s">
        <v>1312</v>
      </c>
      <c r="B261" s="1">
        <v>7487</v>
      </c>
      <c r="C261" s="1" t="s">
        <v>1313</v>
      </c>
      <c r="D261" s="1">
        <v>24</v>
      </c>
      <c r="E261" s="1">
        <v>130</v>
      </c>
      <c r="F261" s="1">
        <v>3120</v>
      </c>
      <c r="G261" s="1">
        <v>269</v>
      </c>
      <c r="H261" s="1" t="s">
        <v>42</v>
      </c>
      <c r="I261" s="1" t="s">
        <v>42</v>
      </c>
      <c r="J261" s="3">
        <v>270</v>
      </c>
      <c r="K261" s="3">
        <v>30</v>
      </c>
      <c r="L261" s="128">
        <f t="shared" si="11"/>
        <v>190</v>
      </c>
      <c r="M261" s="128">
        <f t="shared" si="12"/>
        <v>149.5</v>
      </c>
      <c r="N261" s="129">
        <v>30</v>
      </c>
      <c r="O261" s="129">
        <v>89</v>
      </c>
      <c r="P261" s="130">
        <v>90</v>
      </c>
      <c r="Q261" s="1">
        <v>1</v>
      </c>
      <c r="R261" s="1"/>
      <c r="S261" s="1"/>
      <c r="T261" s="1"/>
      <c r="U261" s="1"/>
      <c r="W261">
        <v>256</v>
      </c>
      <c r="X261" t="s">
        <v>1083</v>
      </c>
    </row>
    <row r="262" spans="1:24" hidden="1">
      <c r="A262" s="122" t="s">
        <v>1314</v>
      </c>
      <c r="B262" s="1" t="s">
        <v>1314</v>
      </c>
      <c r="C262" s="1" t="s">
        <v>1313</v>
      </c>
      <c r="D262" s="1">
        <v>24</v>
      </c>
      <c r="E262" s="1">
        <v>150</v>
      </c>
      <c r="F262" s="1">
        <v>3600</v>
      </c>
      <c r="G262" s="1">
        <v>269</v>
      </c>
      <c r="H262" s="1" t="s">
        <v>42</v>
      </c>
      <c r="I262" s="1" t="s">
        <v>42</v>
      </c>
      <c r="J262" s="3">
        <v>270</v>
      </c>
      <c r="K262" s="3">
        <v>30</v>
      </c>
      <c r="L262" s="128">
        <f t="shared" si="11"/>
        <v>190</v>
      </c>
      <c r="M262" s="128">
        <f t="shared" si="12"/>
        <v>149.5</v>
      </c>
      <c r="N262" s="129">
        <v>30</v>
      </c>
      <c r="O262" s="129">
        <v>89</v>
      </c>
      <c r="P262" s="130">
        <v>90</v>
      </c>
      <c r="Q262" s="1">
        <v>1</v>
      </c>
      <c r="R262" s="1"/>
      <c r="S262" s="1"/>
      <c r="T262" s="1"/>
      <c r="U262" s="1"/>
      <c r="W262">
        <v>257</v>
      </c>
      <c r="X262" t="s">
        <v>1083</v>
      </c>
    </row>
    <row r="263" spans="1:24" hidden="1">
      <c r="A263" s="122" t="s">
        <v>1315</v>
      </c>
      <c r="B263" s="1">
        <v>5251</v>
      </c>
      <c r="C263" s="1" t="s">
        <v>1316</v>
      </c>
      <c r="D263" s="1">
        <v>12</v>
      </c>
      <c r="E263" s="1">
        <v>240</v>
      </c>
      <c r="F263" s="1">
        <v>2880</v>
      </c>
      <c r="G263" s="1">
        <v>330</v>
      </c>
      <c r="H263" s="1" t="s">
        <v>42</v>
      </c>
      <c r="I263" s="1" t="s">
        <v>42</v>
      </c>
      <c r="J263" s="3">
        <v>270</v>
      </c>
      <c r="K263" s="3">
        <v>30</v>
      </c>
      <c r="L263" s="128">
        <f t="shared" si="11"/>
        <v>190</v>
      </c>
      <c r="M263" s="128">
        <f t="shared" si="12"/>
        <v>149.5</v>
      </c>
      <c r="N263" s="129">
        <v>30</v>
      </c>
      <c r="O263" s="129">
        <v>89</v>
      </c>
      <c r="P263" s="130">
        <v>90</v>
      </c>
      <c r="Q263" s="1">
        <v>1</v>
      </c>
      <c r="R263" s="1"/>
      <c r="S263" s="1"/>
      <c r="T263" s="1"/>
      <c r="U263" s="1"/>
      <c r="W263">
        <v>258</v>
      </c>
      <c r="X263" t="s">
        <v>1083</v>
      </c>
    </row>
    <row r="264" spans="1:24" hidden="1">
      <c r="A264" s="122" t="s">
        <v>1317</v>
      </c>
      <c r="B264" s="1">
        <v>5250</v>
      </c>
      <c r="C264" s="1" t="s">
        <v>1318</v>
      </c>
      <c r="D264" s="1">
        <v>24</v>
      </c>
      <c r="E264" s="1">
        <v>120</v>
      </c>
      <c r="F264" s="1">
        <v>2880</v>
      </c>
      <c r="G264" s="1">
        <v>330</v>
      </c>
      <c r="H264" s="1" t="s">
        <v>42</v>
      </c>
      <c r="I264" s="1" t="s">
        <v>42</v>
      </c>
      <c r="J264" s="3">
        <v>270</v>
      </c>
      <c r="K264" s="3">
        <v>30</v>
      </c>
      <c r="L264" s="128">
        <f t="shared" si="11"/>
        <v>190</v>
      </c>
      <c r="M264" s="128">
        <f t="shared" si="12"/>
        <v>149.5</v>
      </c>
      <c r="N264" s="129">
        <v>30</v>
      </c>
      <c r="O264" s="129">
        <v>89</v>
      </c>
      <c r="P264" s="130">
        <v>90</v>
      </c>
      <c r="Q264" s="1">
        <v>1</v>
      </c>
      <c r="R264" s="1"/>
      <c r="S264" s="1"/>
      <c r="T264" s="1"/>
      <c r="U264" s="1"/>
      <c r="W264">
        <v>259</v>
      </c>
      <c r="X264" t="s">
        <v>1083</v>
      </c>
    </row>
    <row r="265" spans="1:24" hidden="1">
      <c r="A265" s="122" t="s">
        <v>1319</v>
      </c>
      <c r="B265" s="1">
        <v>7410</v>
      </c>
      <c r="C265" s="1" t="s">
        <v>1320</v>
      </c>
      <c r="D265" s="1">
        <v>6</v>
      </c>
      <c r="E265" s="1">
        <v>480</v>
      </c>
      <c r="F265" s="1">
        <v>2880</v>
      </c>
      <c r="G265" s="1">
        <v>330</v>
      </c>
      <c r="H265" s="1" t="s">
        <v>42</v>
      </c>
      <c r="I265" s="1" t="s">
        <v>42</v>
      </c>
      <c r="J265" s="3">
        <v>180</v>
      </c>
      <c r="K265" s="3">
        <v>30</v>
      </c>
      <c r="L265" s="128">
        <f t="shared" si="11"/>
        <v>126.99999999999999</v>
      </c>
      <c r="M265" s="128">
        <f t="shared" si="12"/>
        <v>100.00000000000001</v>
      </c>
      <c r="N265" s="129">
        <v>30</v>
      </c>
      <c r="O265" s="129">
        <v>89</v>
      </c>
      <c r="P265" s="130">
        <v>90</v>
      </c>
      <c r="Q265" s="1">
        <v>1</v>
      </c>
      <c r="R265" s="1"/>
      <c r="S265" s="1"/>
      <c r="T265" s="1"/>
      <c r="U265" s="1"/>
      <c r="W265">
        <v>260</v>
      </c>
      <c r="X265" t="s">
        <v>1083</v>
      </c>
    </row>
    <row r="266" spans="1:24" hidden="1">
      <c r="A266" s="122" t="s">
        <v>1321</v>
      </c>
      <c r="B266" s="1">
        <v>6860</v>
      </c>
      <c r="C266" s="1" t="s">
        <v>1322</v>
      </c>
      <c r="D266" s="1">
        <v>9</v>
      </c>
      <c r="E266" s="1">
        <v>160</v>
      </c>
      <c r="F266" s="1">
        <v>1440</v>
      </c>
      <c r="G266" s="1">
        <v>330</v>
      </c>
      <c r="H266" s="1" t="s">
        <v>42</v>
      </c>
      <c r="I266" s="1" t="s">
        <v>42</v>
      </c>
      <c r="J266" s="3">
        <v>180</v>
      </c>
      <c r="K266" s="3">
        <v>30</v>
      </c>
      <c r="L266" s="128">
        <f t="shared" si="11"/>
        <v>126.99999999999999</v>
      </c>
      <c r="M266" s="128">
        <f t="shared" si="12"/>
        <v>100.00000000000001</v>
      </c>
      <c r="N266" s="129">
        <v>30</v>
      </c>
      <c r="O266" s="129">
        <v>89</v>
      </c>
      <c r="P266" s="130">
        <v>90</v>
      </c>
      <c r="Q266" s="1">
        <v>1</v>
      </c>
      <c r="R266" s="1"/>
      <c r="S266" s="1"/>
      <c r="T266" s="1"/>
      <c r="U266" s="1"/>
      <c r="W266">
        <v>261</v>
      </c>
      <c r="X266" t="s">
        <v>1083</v>
      </c>
    </row>
    <row r="267" spans="1:24" hidden="1">
      <c r="A267" s="122" t="s">
        <v>1323</v>
      </c>
      <c r="B267" s="1">
        <v>5624</v>
      </c>
      <c r="C267" s="1" t="s">
        <v>1324</v>
      </c>
      <c r="D267" s="1">
        <v>24</v>
      </c>
      <c r="E267" s="1">
        <v>120</v>
      </c>
      <c r="F267" s="1">
        <v>2880</v>
      </c>
      <c r="G267" s="1">
        <v>330</v>
      </c>
      <c r="H267" s="1" t="s">
        <v>42</v>
      </c>
      <c r="I267" s="1" t="s">
        <v>42</v>
      </c>
      <c r="J267" s="3">
        <v>180</v>
      </c>
      <c r="K267" s="3">
        <v>30</v>
      </c>
      <c r="L267" s="128">
        <f t="shared" si="11"/>
        <v>126.99999999999999</v>
      </c>
      <c r="M267" s="128">
        <f t="shared" si="12"/>
        <v>100.00000000000001</v>
      </c>
      <c r="N267" s="129">
        <v>30</v>
      </c>
      <c r="O267" s="129">
        <v>89</v>
      </c>
      <c r="P267" s="130">
        <v>90</v>
      </c>
      <c r="Q267" s="1">
        <v>1</v>
      </c>
      <c r="R267" s="1"/>
      <c r="S267" s="1"/>
      <c r="T267" s="1"/>
      <c r="U267" s="1"/>
      <c r="W267">
        <v>262</v>
      </c>
      <c r="X267" t="s">
        <v>1083</v>
      </c>
    </row>
    <row r="268" spans="1:24" hidden="1">
      <c r="A268" s="122" t="s">
        <v>615</v>
      </c>
      <c r="B268" s="1">
        <v>5252</v>
      </c>
      <c r="C268" s="1" t="s">
        <v>616</v>
      </c>
      <c r="D268" s="1">
        <v>6</v>
      </c>
      <c r="E268" s="1">
        <v>480</v>
      </c>
      <c r="F268" s="1">
        <v>2880</v>
      </c>
      <c r="G268" s="1">
        <v>330</v>
      </c>
      <c r="H268" s="1" t="s">
        <v>42</v>
      </c>
      <c r="I268" s="1" t="s">
        <v>42</v>
      </c>
      <c r="J268" s="3">
        <v>270</v>
      </c>
      <c r="K268" s="3">
        <v>30</v>
      </c>
      <c r="L268" s="128">
        <f t="shared" si="11"/>
        <v>190</v>
      </c>
      <c r="M268" s="128">
        <f t="shared" si="12"/>
        <v>149.5</v>
      </c>
      <c r="N268" s="129">
        <v>30</v>
      </c>
      <c r="O268" s="129">
        <v>89</v>
      </c>
      <c r="P268" s="130">
        <v>90</v>
      </c>
      <c r="Q268" s="1">
        <v>1</v>
      </c>
      <c r="R268" s="1"/>
      <c r="S268" s="1"/>
      <c r="T268" s="1"/>
      <c r="U268" s="1"/>
      <c r="W268">
        <v>263</v>
      </c>
      <c r="X268" t="s">
        <v>1083</v>
      </c>
    </row>
    <row r="269" spans="1:24" hidden="1">
      <c r="A269" s="122" t="s">
        <v>1325</v>
      </c>
      <c r="B269" s="1">
        <v>15854</v>
      </c>
      <c r="C269" s="1" t="s">
        <v>1326</v>
      </c>
      <c r="D269" s="1">
        <v>6</v>
      </c>
      <c r="E269" s="1">
        <v>480</v>
      </c>
      <c r="F269" s="1">
        <v>2880</v>
      </c>
      <c r="G269" s="1">
        <v>330</v>
      </c>
      <c r="H269" s="1" t="s">
        <v>42</v>
      </c>
      <c r="I269" s="1" t="s">
        <v>42</v>
      </c>
      <c r="J269" s="3">
        <v>270</v>
      </c>
      <c r="K269" s="3">
        <v>30</v>
      </c>
      <c r="L269" s="128">
        <f t="shared" si="11"/>
        <v>190</v>
      </c>
      <c r="M269" s="128">
        <f t="shared" si="12"/>
        <v>149.5</v>
      </c>
      <c r="N269" s="129">
        <v>30</v>
      </c>
      <c r="O269" s="129">
        <v>89</v>
      </c>
      <c r="P269" s="130">
        <v>90</v>
      </c>
      <c r="Q269" s="1">
        <v>1</v>
      </c>
      <c r="R269" s="1"/>
      <c r="S269" s="1"/>
      <c r="T269" s="1"/>
      <c r="U269" s="1"/>
      <c r="W269">
        <v>264</v>
      </c>
      <c r="X269" t="s">
        <v>1083</v>
      </c>
    </row>
    <row r="270" spans="1:24" hidden="1">
      <c r="A270" s="122" t="s">
        <v>1327</v>
      </c>
      <c r="B270" s="1">
        <v>8158</v>
      </c>
      <c r="C270" s="1" t="s">
        <v>1328</v>
      </c>
      <c r="D270" s="1">
        <v>12</v>
      </c>
      <c r="E270" s="1">
        <v>240</v>
      </c>
      <c r="F270" s="1">
        <v>2880</v>
      </c>
      <c r="G270" s="1">
        <v>355</v>
      </c>
      <c r="H270" s="1" t="s">
        <v>42</v>
      </c>
      <c r="I270" s="1" t="s">
        <v>42</v>
      </c>
      <c r="J270" s="3">
        <v>180</v>
      </c>
      <c r="K270" s="3">
        <v>30</v>
      </c>
      <c r="L270" s="128">
        <f t="shared" si="11"/>
        <v>126.99999999999999</v>
      </c>
      <c r="M270" s="128">
        <f t="shared" si="12"/>
        <v>100.00000000000001</v>
      </c>
      <c r="N270" s="129">
        <v>30</v>
      </c>
      <c r="O270" s="129">
        <v>89</v>
      </c>
      <c r="P270" s="130">
        <v>90</v>
      </c>
      <c r="Q270" s="1">
        <v>1</v>
      </c>
      <c r="R270" s="1"/>
      <c r="S270" s="1"/>
      <c r="T270" s="1"/>
      <c r="U270" s="1"/>
      <c r="W270">
        <v>265</v>
      </c>
      <c r="X270" t="s">
        <v>1083</v>
      </c>
    </row>
    <row r="271" spans="1:24" hidden="1">
      <c r="A271" s="122" t="s">
        <v>1329</v>
      </c>
      <c r="B271" s="1">
        <v>8156</v>
      </c>
      <c r="C271" s="1" t="s">
        <v>1330</v>
      </c>
      <c r="D271" s="1">
        <v>24</v>
      </c>
      <c r="E271" s="1">
        <v>120</v>
      </c>
      <c r="F271" s="1">
        <v>2880</v>
      </c>
      <c r="G271" s="1">
        <v>355</v>
      </c>
      <c r="H271" s="1" t="s">
        <v>42</v>
      </c>
      <c r="I271" s="1" t="s">
        <v>42</v>
      </c>
      <c r="J271" s="3">
        <v>180</v>
      </c>
      <c r="K271" s="3">
        <v>30</v>
      </c>
      <c r="L271" s="128">
        <f t="shared" si="11"/>
        <v>126.99999999999999</v>
      </c>
      <c r="M271" s="128">
        <f t="shared" si="12"/>
        <v>100.00000000000001</v>
      </c>
      <c r="N271" s="129">
        <v>30</v>
      </c>
      <c r="O271" s="129">
        <v>89</v>
      </c>
      <c r="P271" s="130">
        <v>90</v>
      </c>
      <c r="Q271" s="1">
        <v>1</v>
      </c>
      <c r="R271" s="1"/>
      <c r="S271" s="1"/>
      <c r="T271" s="1"/>
      <c r="U271" s="1"/>
      <c r="W271">
        <v>266</v>
      </c>
      <c r="X271" t="s">
        <v>1083</v>
      </c>
    </row>
    <row r="272" spans="1:24" hidden="1">
      <c r="A272" s="122" t="s">
        <v>1331</v>
      </c>
      <c r="B272" s="1">
        <v>8157</v>
      </c>
      <c r="C272" s="1" t="s">
        <v>1332</v>
      </c>
      <c r="D272" s="1">
        <v>6</v>
      </c>
      <c r="E272" s="1">
        <v>480</v>
      </c>
      <c r="F272" s="1">
        <v>2880</v>
      </c>
      <c r="G272" s="1">
        <v>355</v>
      </c>
      <c r="H272" s="1" t="s">
        <v>42</v>
      </c>
      <c r="I272" s="1" t="s">
        <v>42</v>
      </c>
      <c r="J272" s="3">
        <v>180</v>
      </c>
      <c r="K272" s="3">
        <v>30</v>
      </c>
      <c r="L272" s="128">
        <f t="shared" si="11"/>
        <v>126.99999999999999</v>
      </c>
      <c r="M272" s="128">
        <f t="shared" si="12"/>
        <v>100.00000000000001</v>
      </c>
      <c r="N272" s="129">
        <v>30</v>
      </c>
      <c r="O272" s="129">
        <v>89</v>
      </c>
      <c r="P272" s="130">
        <v>90</v>
      </c>
      <c r="Q272" s="1">
        <v>1</v>
      </c>
      <c r="R272" s="1"/>
      <c r="S272" s="1"/>
      <c r="T272" s="1"/>
      <c r="U272" s="1"/>
      <c r="W272">
        <v>267</v>
      </c>
      <c r="X272" t="s">
        <v>1083</v>
      </c>
    </row>
    <row r="273" spans="1:24" hidden="1">
      <c r="A273" s="122" t="s">
        <v>235</v>
      </c>
      <c r="B273" s="1">
        <v>21146</v>
      </c>
      <c r="C273" s="1" t="s">
        <v>236</v>
      </c>
      <c r="D273" s="1">
        <v>6</v>
      </c>
      <c r="E273" s="1">
        <v>336</v>
      </c>
      <c r="F273" s="1">
        <v>2016</v>
      </c>
      <c r="G273" s="1">
        <v>473</v>
      </c>
      <c r="H273" s="1" t="s">
        <v>42</v>
      </c>
      <c r="I273" s="1" t="s">
        <v>42</v>
      </c>
      <c r="J273" s="3">
        <v>270</v>
      </c>
      <c r="K273" s="3">
        <v>30</v>
      </c>
      <c r="L273" s="128">
        <f t="shared" si="11"/>
        <v>190</v>
      </c>
      <c r="M273" s="128">
        <f t="shared" si="12"/>
        <v>149.5</v>
      </c>
      <c r="N273" s="129">
        <v>30</v>
      </c>
      <c r="O273" s="129">
        <v>89</v>
      </c>
      <c r="P273" s="130">
        <v>90</v>
      </c>
      <c r="Q273" s="1">
        <v>1</v>
      </c>
      <c r="R273" s="1"/>
      <c r="S273" s="1"/>
      <c r="T273" s="1"/>
      <c r="U273" s="1"/>
      <c r="W273">
        <v>268</v>
      </c>
      <c r="X273" t="s">
        <v>1083</v>
      </c>
    </row>
    <row r="274" spans="1:24" hidden="1">
      <c r="A274" s="122" t="s">
        <v>1333</v>
      </c>
      <c r="B274" s="1">
        <v>9116</v>
      </c>
      <c r="C274" s="1" t="s">
        <v>1334</v>
      </c>
      <c r="D274" s="1">
        <v>8</v>
      </c>
      <c r="E274" s="1">
        <v>288</v>
      </c>
      <c r="F274" s="1">
        <v>2304</v>
      </c>
      <c r="G274" s="1">
        <v>330</v>
      </c>
      <c r="H274" s="1" t="s">
        <v>42</v>
      </c>
      <c r="I274" s="1" t="s">
        <v>42</v>
      </c>
      <c r="J274" s="3">
        <v>180</v>
      </c>
      <c r="K274" s="3">
        <v>30</v>
      </c>
      <c r="L274" s="128">
        <f t="shared" si="11"/>
        <v>126.99999999999999</v>
      </c>
      <c r="M274" s="128">
        <f t="shared" si="12"/>
        <v>100.00000000000001</v>
      </c>
      <c r="N274" s="129">
        <v>30</v>
      </c>
      <c r="O274" s="129">
        <v>89</v>
      </c>
      <c r="P274" s="130">
        <v>90</v>
      </c>
      <c r="Q274" s="1">
        <v>1</v>
      </c>
      <c r="R274" s="1"/>
      <c r="S274" s="1"/>
      <c r="T274" s="1"/>
      <c r="U274" s="1"/>
      <c r="W274">
        <v>269</v>
      </c>
      <c r="X274" t="s">
        <v>1083</v>
      </c>
    </row>
    <row r="275" spans="1:24" hidden="1">
      <c r="A275" s="122" t="s">
        <v>1335</v>
      </c>
      <c r="B275" s="1">
        <v>6819</v>
      </c>
      <c r="C275" s="1" t="s">
        <v>1336</v>
      </c>
      <c r="D275" s="1">
        <v>1</v>
      </c>
      <c r="E275" s="1">
        <v>9</v>
      </c>
      <c r="F275" s="1">
        <v>9</v>
      </c>
      <c r="G275" s="1">
        <v>20</v>
      </c>
      <c r="H275" s="1" t="s">
        <v>354</v>
      </c>
      <c r="I275" s="1" t="s">
        <v>354</v>
      </c>
      <c r="J275" s="3">
        <v>60</v>
      </c>
      <c r="K275" s="3">
        <v>15</v>
      </c>
      <c r="L275" s="128">
        <f t="shared" si="11"/>
        <v>43</v>
      </c>
      <c r="M275" s="128">
        <f t="shared" si="12"/>
        <v>34</v>
      </c>
      <c r="N275" s="129">
        <v>15</v>
      </c>
      <c r="O275" s="129">
        <v>29</v>
      </c>
      <c r="P275" s="130">
        <v>15</v>
      </c>
      <c r="Q275" s="1">
        <v>1</v>
      </c>
      <c r="R275" s="1"/>
      <c r="S275" s="1"/>
      <c r="T275" s="1"/>
      <c r="U275" s="1"/>
      <c r="W275">
        <v>270</v>
      </c>
      <c r="X275" t="s">
        <v>1083</v>
      </c>
    </row>
    <row r="276" spans="1:24" hidden="1">
      <c r="A276" s="122" t="s">
        <v>1337</v>
      </c>
      <c r="B276" s="1">
        <v>8306</v>
      </c>
      <c r="C276" s="1" t="s">
        <v>1338</v>
      </c>
      <c r="D276" s="1">
        <v>24</v>
      </c>
      <c r="E276" s="1">
        <v>130</v>
      </c>
      <c r="F276" s="1">
        <v>3120</v>
      </c>
      <c r="G276" s="1">
        <v>269</v>
      </c>
      <c r="H276" s="1" t="s">
        <v>42</v>
      </c>
      <c r="I276" s="1" t="s">
        <v>42</v>
      </c>
      <c r="J276" s="3">
        <v>180</v>
      </c>
      <c r="K276" s="3">
        <v>30</v>
      </c>
      <c r="L276" s="128">
        <f t="shared" si="11"/>
        <v>126.99999999999999</v>
      </c>
      <c r="M276" s="128">
        <f t="shared" si="12"/>
        <v>100.00000000000001</v>
      </c>
      <c r="N276" s="129">
        <v>30</v>
      </c>
      <c r="O276" s="129">
        <v>89</v>
      </c>
      <c r="P276" s="130">
        <v>90</v>
      </c>
      <c r="Q276" s="1">
        <v>1</v>
      </c>
      <c r="R276" s="1"/>
      <c r="S276" s="1"/>
      <c r="T276" s="1"/>
      <c r="U276" s="1"/>
      <c r="W276">
        <v>271</v>
      </c>
      <c r="X276" t="s">
        <v>1083</v>
      </c>
    </row>
    <row r="277" spans="1:24" hidden="1">
      <c r="A277" s="122" t="s">
        <v>1339</v>
      </c>
      <c r="B277" s="1">
        <v>8533</v>
      </c>
      <c r="C277" s="1" t="s">
        <v>1340</v>
      </c>
      <c r="D277" s="1">
        <v>6</v>
      </c>
      <c r="E277" s="1">
        <v>520</v>
      </c>
      <c r="F277" s="1">
        <v>3120</v>
      </c>
      <c r="G277" s="1">
        <v>269</v>
      </c>
      <c r="H277" s="1" t="s">
        <v>42</v>
      </c>
      <c r="I277" s="1" t="s">
        <v>42</v>
      </c>
      <c r="J277" s="3">
        <v>180</v>
      </c>
      <c r="K277" s="3">
        <v>30</v>
      </c>
      <c r="L277" s="128">
        <f t="shared" si="11"/>
        <v>126.99999999999999</v>
      </c>
      <c r="M277" s="128">
        <f t="shared" si="12"/>
        <v>100.00000000000001</v>
      </c>
      <c r="N277" s="129">
        <v>30</v>
      </c>
      <c r="O277" s="129">
        <v>89</v>
      </c>
      <c r="P277" s="130">
        <v>90</v>
      </c>
      <c r="Q277" s="1">
        <v>1</v>
      </c>
      <c r="R277" s="1"/>
      <c r="S277" s="1"/>
      <c r="T277" s="1"/>
      <c r="U277" s="1"/>
      <c r="W277">
        <v>272</v>
      </c>
      <c r="X277" t="s">
        <v>1083</v>
      </c>
    </row>
    <row r="278" spans="1:24" hidden="1">
      <c r="A278" s="122" t="s">
        <v>1341</v>
      </c>
      <c r="B278" s="1">
        <v>8727</v>
      </c>
      <c r="C278" s="1" t="s">
        <v>1342</v>
      </c>
      <c r="D278" s="1">
        <v>6</v>
      </c>
      <c r="E278" s="1">
        <v>520</v>
      </c>
      <c r="F278" s="1">
        <v>3120</v>
      </c>
      <c r="G278" s="1">
        <v>269</v>
      </c>
      <c r="H278" s="1" t="s">
        <v>42</v>
      </c>
      <c r="I278" s="1" t="s">
        <v>42</v>
      </c>
      <c r="J278" s="3">
        <v>180</v>
      </c>
      <c r="K278" s="3">
        <v>30</v>
      </c>
      <c r="L278" s="128">
        <f t="shared" si="11"/>
        <v>126.99999999999999</v>
      </c>
      <c r="M278" s="128">
        <f t="shared" si="12"/>
        <v>100.00000000000001</v>
      </c>
      <c r="N278" s="129">
        <v>30</v>
      </c>
      <c r="O278" s="129">
        <v>89</v>
      </c>
      <c r="P278" s="130">
        <v>90</v>
      </c>
      <c r="Q278" s="1">
        <v>1</v>
      </c>
      <c r="R278" s="1"/>
      <c r="S278" s="1"/>
      <c r="T278" s="1"/>
      <c r="U278" s="1"/>
      <c r="W278">
        <v>273</v>
      </c>
      <c r="X278" t="s">
        <v>1083</v>
      </c>
    </row>
    <row r="279" spans="1:24" hidden="1">
      <c r="A279" s="122" t="s">
        <v>1343</v>
      </c>
      <c r="B279" s="1">
        <v>5257</v>
      </c>
      <c r="C279" s="1" t="s">
        <v>1344</v>
      </c>
      <c r="D279" s="1">
        <v>6</v>
      </c>
      <c r="E279" s="1">
        <v>480</v>
      </c>
      <c r="F279" s="1">
        <v>2880</v>
      </c>
      <c r="G279" s="1">
        <v>330</v>
      </c>
      <c r="H279" s="1" t="s">
        <v>42</v>
      </c>
      <c r="I279" s="1" t="s">
        <v>42</v>
      </c>
      <c r="J279" s="3">
        <v>180</v>
      </c>
      <c r="K279" s="3">
        <v>30</v>
      </c>
      <c r="L279" s="128">
        <f t="shared" si="11"/>
        <v>126.99999999999999</v>
      </c>
      <c r="M279" s="128">
        <f t="shared" si="12"/>
        <v>100.00000000000001</v>
      </c>
      <c r="N279" s="129">
        <v>30</v>
      </c>
      <c r="O279" s="129">
        <v>89</v>
      </c>
      <c r="P279" s="130">
        <v>90</v>
      </c>
      <c r="Q279" s="1">
        <v>1</v>
      </c>
      <c r="R279" s="1"/>
      <c r="S279" s="1"/>
      <c r="T279" s="1"/>
      <c r="U279" s="1"/>
      <c r="W279">
        <v>274</v>
      </c>
      <c r="X279" t="s">
        <v>1083</v>
      </c>
    </row>
    <row r="280" spans="1:24" hidden="1">
      <c r="A280" s="122" t="s">
        <v>1345</v>
      </c>
      <c r="B280" s="1">
        <v>15860</v>
      </c>
      <c r="C280" s="1" t="s">
        <v>1346</v>
      </c>
      <c r="D280" s="1">
        <v>6</v>
      </c>
      <c r="E280" s="1">
        <v>480</v>
      </c>
      <c r="F280" s="1">
        <v>2880</v>
      </c>
      <c r="G280" s="1">
        <v>330</v>
      </c>
      <c r="H280" s="1" t="s">
        <v>42</v>
      </c>
      <c r="I280" s="1" t="s">
        <v>42</v>
      </c>
      <c r="J280" s="3">
        <v>180</v>
      </c>
      <c r="K280" s="3">
        <v>30</v>
      </c>
      <c r="L280" s="128">
        <f t="shared" si="11"/>
        <v>126.99999999999999</v>
      </c>
      <c r="M280" s="128">
        <f t="shared" si="12"/>
        <v>100.00000000000001</v>
      </c>
      <c r="N280" s="129">
        <v>30</v>
      </c>
      <c r="O280" s="129">
        <v>89</v>
      </c>
      <c r="P280" s="130">
        <v>90</v>
      </c>
      <c r="Q280" s="1">
        <v>1</v>
      </c>
      <c r="R280" s="1"/>
      <c r="S280" s="1"/>
      <c r="T280" s="1"/>
      <c r="U280" s="1"/>
      <c r="W280">
        <v>275</v>
      </c>
      <c r="X280" t="s">
        <v>1083</v>
      </c>
    </row>
    <row r="281" spans="1:24" hidden="1">
      <c r="A281" s="122" t="s">
        <v>1347</v>
      </c>
      <c r="B281" s="1">
        <v>5256</v>
      </c>
      <c r="C281" s="1" t="s">
        <v>1348</v>
      </c>
      <c r="D281" s="1">
        <v>24</v>
      </c>
      <c r="E281" s="1">
        <v>120</v>
      </c>
      <c r="F281" s="1">
        <v>2880</v>
      </c>
      <c r="G281" s="1">
        <v>330</v>
      </c>
      <c r="H281" s="1" t="s">
        <v>42</v>
      </c>
      <c r="I281" s="1" t="s">
        <v>42</v>
      </c>
      <c r="J281" s="3">
        <v>180</v>
      </c>
      <c r="K281" s="3">
        <v>30</v>
      </c>
      <c r="L281" s="128">
        <f t="shared" si="11"/>
        <v>126.99999999999999</v>
      </c>
      <c r="M281" s="128">
        <f t="shared" si="12"/>
        <v>100.00000000000001</v>
      </c>
      <c r="N281" s="129">
        <v>30</v>
      </c>
      <c r="O281" s="129">
        <v>89</v>
      </c>
      <c r="P281" s="130">
        <v>90</v>
      </c>
      <c r="Q281" s="1">
        <v>1</v>
      </c>
      <c r="R281" s="1"/>
      <c r="S281" s="1"/>
      <c r="T281" s="1"/>
      <c r="U281" s="1"/>
      <c r="W281">
        <v>276</v>
      </c>
      <c r="X281" t="s">
        <v>1083</v>
      </c>
    </row>
    <row r="282" spans="1:24" hidden="1">
      <c r="A282" s="122" t="s">
        <v>1349</v>
      </c>
      <c r="B282" s="1">
        <v>5733</v>
      </c>
      <c r="C282" s="1" t="s">
        <v>1350</v>
      </c>
      <c r="D282" s="1">
        <v>9</v>
      </c>
      <c r="E282" s="1">
        <v>160</v>
      </c>
      <c r="F282" s="1">
        <v>1440</v>
      </c>
      <c r="G282" s="1">
        <v>330</v>
      </c>
      <c r="H282" s="1" t="s">
        <v>42</v>
      </c>
      <c r="I282" s="1" t="s">
        <v>42</v>
      </c>
      <c r="J282" s="3">
        <v>180</v>
      </c>
      <c r="K282" s="3">
        <v>30</v>
      </c>
      <c r="L282" s="128">
        <f t="shared" si="11"/>
        <v>126.99999999999999</v>
      </c>
      <c r="M282" s="128">
        <f t="shared" si="12"/>
        <v>100.00000000000001</v>
      </c>
      <c r="N282" s="129">
        <v>30</v>
      </c>
      <c r="O282" s="129">
        <v>89</v>
      </c>
      <c r="P282" s="130">
        <v>90</v>
      </c>
      <c r="Q282" s="1">
        <v>1</v>
      </c>
      <c r="R282" s="1"/>
      <c r="S282" s="1"/>
      <c r="T282" s="1"/>
      <c r="U282" s="1"/>
      <c r="W282">
        <v>277</v>
      </c>
      <c r="X282" t="s">
        <v>1083</v>
      </c>
    </row>
    <row r="283" spans="1:24" hidden="1">
      <c r="A283" s="122" t="s">
        <v>1351</v>
      </c>
      <c r="B283" s="1">
        <v>8136</v>
      </c>
      <c r="C283" s="1" t="s">
        <v>1352</v>
      </c>
      <c r="D283" s="1">
        <v>24</v>
      </c>
      <c r="E283" s="1">
        <v>120</v>
      </c>
      <c r="F283" s="1">
        <v>2880</v>
      </c>
      <c r="G283" s="1">
        <v>355</v>
      </c>
      <c r="H283" s="1" t="s">
        <v>42</v>
      </c>
      <c r="I283" s="1" t="s">
        <v>42</v>
      </c>
      <c r="J283" s="3">
        <v>180</v>
      </c>
      <c r="K283" s="3">
        <v>30</v>
      </c>
      <c r="L283" s="128">
        <f t="shared" si="11"/>
        <v>126.99999999999999</v>
      </c>
      <c r="M283" s="128">
        <f t="shared" si="12"/>
        <v>100.00000000000001</v>
      </c>
      <c r="N283" s="129">
        <v>30</v>
      </c>
      <c r="O283" s="129">
        <v>89</v>
      </c>
      <c r="P283" s="130">
        <v>90</v>
      </c>
      <c r="Q283" s="1">
        <v>1</v>
      </c>
      <c r="R283" s="1"/>
      <c r="S283" s="1"/>
      <c r="T283" s="1"/>
      <c r="U283" s="1"/>
      <c r="W283">
        <v>278</v>
      </c>
      <c r="X283" t="s">
        <v>1083</v>
      </c>
    </row>
    <row r="284" spans="1:24" hidden="1">
      <c r="A284" s="122" t="s">
        <v>1353</v>
      </c>
      <c r="B284" s="1">
        <v>8135</v>
      </c>
      <c r="C284" s="1" t="s">
        <v>1354</v>
      </c>
      <c r="D284" s="1">
        <v>6</v>
      </c>
      <c r="E284" s="1">
        <v>480</v>
      </c>
      <c r="F284" s="1">
        <v>2880</v>
      </c>
      <c r="G284" s="1">
        <v>355</v>
      </c>
      <c r="H284" s="1" t="s">
        <v>42</v>
      </c>
      <c r="I284" s="1" t="s">
        <v>42</v>
      </c>
      <c r="J284" s="3">
        <v>180</v>
      </c>
      <c r="K284" s="3">
        <v>30</v>
      </c>
      <c r="L284" s="128">
        <f t="shared" si="11"/>
        <v>126.99999999999999</v>
      </c>
      <c r="M284" s="128">
        <f t="shared" si="12"/>
        <v>100.00000000000001</v>
      </c>
      <c r="N284" s="129">
        <v>30</v>
      </c>
      <c r="O284" s="129">
        <v>89</v>
      </c>
      <c r="P284" s="130">
        <v>90</v>
      </c>
      <c r="Q284" s="1">
        <v>1</v>
      </c>
      <c r="R284" s="1"/>
      <c r="S284" s="1"/>
      <c r="T284" s="1"/>
      <c r="U284" s="1"/>
      <c r="W284">
        <v>279</v>
      </c>
      <c r="X284" t="s">
        <v>1083</v>
      </c>
    </row>
    <row r="285" spans="1:24" hidden="1">
      <c r="A285" s="122" t="s">
        <v>1355</v>
      </c>
      <c r="B285" s="1">
        <v>6861</v>
      </c>
      <c r="C285" s="1" t="s">
        <v>1356</v>
      </c>
      <c r="D285" s="1">
        <v>9</v>
      </c>
      <c r="E285" s="1">
        <v>160</v>
      </c>
      <c r="F285" s="1">
        <v>1440</v>
      </c>
      <c r="G285" s="1">
        <v>330</v>
      </c>
      <c r="H285" s="1" t="s">
        <v>42</v>
      </c>
      <c r="I285" s="1" t="s">
        <v>42</v>
      </c>
      <c r="J285" s="3">
        <v>180</v>
      </c>
      <c r="K285" s="3">
        <v>30</v>
      </c>
      <c r="L285" s="128">
        <f t="shared" si="11"/>
        <v>126.99999999999999</v>
      </c>
      <c r="M285" s="128">
        <f t="shared" si="12"/>
        <v>100.00000000000001</v>
      </c>
      <c r="N285" s="129">
        <v>30</v>
      </c>
      <c r="O285" s="129">
        <v>89</v>
      </c>
      <c r="P285" s="130">
        <v>90</v>
      </c>
      <c r="Q285" s="1">
        <v>1</v>
      </c>
      <c r="R285" s="1"/>
      <c r="S285" s="1"/>
      <c r="T285" s="1"/>
      <c r="U285" s="1"/>
      <c r="W285">
        <v>280</v>
      </c>
      <c r="X285" t="s">
        <v>1083</v>
      </c>
    </row>
    <row r="286" spans="1:24" hidden="1">
      <c r="A286" s="122" t="s">
        <v>1357</v>
      </c>
      <c r="B286" s="1">
        <v>3760</v>
      </c>
      <c r="C286" s="1" t="s">
        <v>1358</v>
      </c>
      <c r="D286" s="1">
        <v>30</v>
      </c>
      <c r="E286" s="1">
        <v>45</v>
      </c>
      <c r="F286" s="1">
        <v>1350</v>
      </c>
      <c r="G286" s="1">
        <v>330</v>
      </c>
      <c r="H286" s="1" t="s">
        <v>46</v>
      </c>
      <c r="I286" s="1" t="s">
        <v>46</v>
      </c>
      <c r="J286" s="3">
        <v>180</v>
      </c>
      <c r="K286" s="3">
        <v>30</v>
      </c>
      <c r="L286" s="128">
        <f t="shared" si="11"/>
        <v>126.99999999999999</v>
      </c>
      <c r="M286" s="128">
        <f t="shared" si="12"/>
        <v>100.00000000000001</v>
      </c>
      <c r="N286" s="129">
        <v>30</v>
      </c>
      <c r="O286" s="129">
        <v>89</v>
      </c>
      <c r="P286" s="130">
        <v>90</v>
      </c>
      <c r="Q286" s="1">
        <v>1</v>
      </c>
      <c r="R286" s="1"/>
      <c r="S286" s="1"/>
      <c r="T286" s="1"/>
      <c r="U286" s="1"/>
      <c r="W286">
        <v>281</v>
      </c>
      <c r="X286" t="s">
        <v>1083</v>
      </c>
    </row>
    <row r="287" spans="1:24" hidden="1">
      <c r="A287" s="122" t="s">
        <v>1359</v>
      </c>
      <c r="B287" s="1">
        <v>9793</v>
      </c>
      <c r="C287" s="1" t="s">
        <v>1360</v>
      </c>
      <c r="D287" s="1">
        <v>24</v>
      </c>
      <c r="E287" s="1">
        <v>75</v>
      </c>
      <c r="F287" s="1">
        <v>1800</v>
      </c>
      <c r="G287" s="1">
        <v>330</v>
      </c>
      <c r="H287" s="1" t="s">
        <v>893</v>
      </c>
      <c r="I287" s="1" t="s">
        <v>194</v>
      </c>
      <c r="J287" s="3">
        <v>180</v>
      </c>
      <c r="K287" s="3">
        <v>30</v>
      </c>
      <c r="L287" s="128">
        <f t="shared" si="11"/>
        <v>126.99999999999999</v>
      </c>
      <c r="M287" s="128">
        <f t="shared" si="12"/>
        <v>100.00000000000001</v>
      </c>
      <c r="N287" s="129">
        <v>30</v>
      </c>
      <c r="O287" s="129">
        <v>89</v>
      </c>
      <c r="P287" s="130">
        <v>90</v>
      </c>
      <c r="Q287" s="1">
        <v>1</v>
      </c>
      <c r="R287" s="1"/>
      <c r="S287" s="1"/>
      <c r="T287" s="1"/>
      <c r="U287" s="1"/>
      <c r="W287">
        <v>282</v>
      </c>
      <c r="X287" t="s">
        <v>1083</v>
      </c>
    </row>
    <row r="288" spans="1:24" hidden="1">
      <c r="A288" s="122" t="s">
        <v>1361</v>
      </c>
      <c r="B288" s="1">
        <v>3758</v>
      </c>
      <c r="C288" s="1" t="s">
        <v>1362</v>
      </c>
      <c r="D288" s="1">
        <v>24</v>
      </c>
      <c r="E288" s="1">
        <v>75</v>
      </c>
      <c r="F288" s="1">
        <v>1800</v>
      </c>
      <c r="G288" s="1">
        <v>330</v>
      </c>
      <c r="H288" s="1" t="s">
        <v>893</v>
      </c>
      <c r="I288" s="1" t="s">
        <v>194</v>
      </c>
      <c r="J288" s="3">
        <v>180</v>
      </c>
      <c r="K288" s="3">
        <v>30</v>
      </c>
      <c r="L288" s="128">
        <f t="shared" si="11"/>
        <v>126.99999999999999</v>
      </c>
      <c r="M288" s="128">
        <f t="shared" si="12"/>
        <v>100.00000000000001</v>
      </c>
      <c r="N288" s="129">
        <v>30</v>
      </c>
      <c r="O288" s="129">
        <v>89</v>
      </c>
      <c r="P288" s="130">
        <v>90</v>
      </c>
      <c r="Q288" s="1">
        <v>1</v>
      </c>
      <c r="R288" s="1"/>
      <c r="S288" s="1"/>
      <c r="T288" s="1"/>
      <c r="U288" s="1"/>
      <c r="W288">
        <v>283</v>
      </c>
      <c r="X288" t="s">
        <v>1083</v>
      </c>
    </row>
    <row r="289" spans="1:24" hidden="1">
      <c r="A289" s="122" t="s">
        <v>1363</v>
      </c>
      <c r="B289" s="1">
        <v>9802</v>
      </c>
      <c r="C289" s="1" t="s">
        <v>1364</v>
      </c>
      <c r="D289" s="1">
        <v>30</v>
      </c>
      <c r="E289" s="1">
        <v>45</v>
      </c>
      <c r="F289" s="1">
        <v>1350</v>
      </c>
      <c r="G289" s="1">
        <v>330</v>
      </c>
      <c r="H289" s="1" t="s">
        <v>893</v>
      </c>
      <c r="I289" s="1" t="s">
        <v>194</v>
      </c>
      <c r="J289" s="3">
        <v>180</v>
      </c>
      <c r="K289" s="3">
        <v>30</v>
      </c>
      <c r="L289" s="128">
        <f t="shared" si="11"/>
        <v>126.99999999999999</v>
      </c>
      <c r="M289" s="128">
        <f t="shared" si="12"/>
        <v>100.00000000000001</v>
      </c>
      <c r="N289" s="129">
        <v>30</v>
      </c>
      <c r="O289" s="129">
        <v>89</v>
      </c>
      <c r="P289" s="130">
        <v>90</v>
      </c>
      <c r="Q289" s="1">
        <v>1</v>
      </c>
      <c r="R289" s="1"/>
      <c r="S289" s="1"/>
      <c r="T289" s="1"/>
      <c r="U289" s="1"/>
      <c r="W289">
        <v>284</v>
      </c>
      <c r="X289" t="s">
        <v>1083</v>
      </c>
    </row>
    <row r="290" spans="1:24" hidden="1">
      <c r="A290" s="122" t="s">
        <v>1365</v>
      </c>
      <c r="B290" s="1">
        <v>3789</v>
      </c>
      <c r="C290" s="1" t="s">
        <v>1366</v>
      </c>
      <c r="D290" s="1">
        <v>6</v>
      </c>
      <c r="E290" s="1">
        <v>260</v>
      </c>
      <c r="F290" s="1">
        <v>1560</v>
      </c>
      <c r="G290" s="1">
        <v>330</v>
      </c>
      <c r="H290" s="1" t="s">
        <v>893</v>
      </c>
      <c r="I290" s="1" t="s">
        <v>194</v>
      </c>
      <c r="J290" s="3">
        <v>180</v>
      </c>
      <c r="K290" s="3">
        <v>30</v>
      </c>
      <c r="L290" s="128">
        <f t="shared" si="11"/>
        <v>126.99999999999999</v>
      </c>
      <c r="M290" s="128">
        <f t="shared" si="12"/>
        <v>100.00000000000001</v>
      </c>
      <c r="N290" s="129">
        <v>30</v>
      </c>
      <c r="O290" s="129">
        <v>89</v>
      </c>
      <c r="P290" s="130">
        <v>90</v>
      </c>
      <c r="Q290" s="1">
        <v>1</v>
      </c>
      <c r="R290" s="1"/>
      <c r="S290" s="1"/>
      <c r="T290" s="1"/>
      <c r="U290" s="1"/>
      <c r="W290">
        <v>285</v>
      </c>
      <c r="X290" t="s">
        <v>1083</v>
      </c>
    </row>
    <row r="291" spans="1:24" hidden="1">
      <c r="A291" s="122" t="s">
        <v>1367</v>
      </c>
      <c r="B291" s="1">
        <v>6718</v>
      </c>
      <c r="C291" s="1" t="s">
        <v>1368</v>
      </c>
      <c r="D291" s="1">
        <v>24</v>
      </c>
      <c r="E291" s="1">
        <v>75</v>
      </c>
      <c r="F291" s="1">
        <v>1800</v>
      </c>
      <c r="G291" s="1">
        <v>330</v>
      </c>
      <c r="H291" s="1" t="s">
        <v>194</v>
      </c>
      <c r="I291" s="1" t="s">
        <v>918</v>
      </c>
      <c r="J291" s="3">
        <v>365</v>
      </c>
      <c r="K291" s="3">
        <v>30</v>
      </c>
      <c r="L291" s="128">
        <f t="shared" si="11"/>
        <v>256.5</v>
      </c>
      <c r="M291" s="128">
        <f t="shared" si="12"/>
        <v>201.75000000000003</v>
      </c>
      <c r="N291" s="129">
        <v>30</v>
      </c>
      <c r="O291" s="129">
        <v>89</v>
      </c>
      <c r="P291" s="130">
        <v>90</v>
      </c>
      <c r="Q291" s="1">
        <v>1</v>
      </c>
      <c r="R291" s="1"/>
      <c r="S291" s="1"/>
      <c r="T291" s="1"/>
      <c r="U291" s="1"/>
      <c r="W291">
        <v>286</v>
      </c>
      <c r="X291" t="s">
        <v>1083</v>
      </c>
    </row>
    <row r="292" spans="1:24" hidden="1">
      <c r="A292" s="122" t="s">
        <v>1369</v>
      </c>
      <c r="B292" s="1">
        <v>9161</v>
      </c>
      <c r="C292" s="1" t="s">
        <v>1370</v>
      </c>
      <c r="D292" s="1">
        <v>24</v>
      </c>
      <c r="E292" s="1">
        <v>75</v>
      </c>
      <c r="F292" s="1">
        <v>1800</v>
      </c>
      <c r="G292" s="1">
        <v>330</v>
      </c>
      <c r="H292" s="1" t="s">
        <v>194</v>
      </c>
      <c r="I292" s="1" t="s">
        <v>194</v>
      </c>
      <c r="J292" s="3">
        <v>180</v>
      </c>
      <c r="K292" s="3">
        <v>30</v>
      </c>
      <c r="L292" s="128">
        <f t="shared" si="11"/>
        <v>126.99999999999999</v>
      </c>
      <c r="M292" s="128">
        <f t="shared" si="12"/>
        <v>100.00000000000001</v>
      </c>
      <c r="N292" s="129">
        <v>30</v>
      </c>
      <c r="O292" s="129">
        <v>89</v>
      </c>
      <c r="P292" s="130">
        <v>90</v>
      </c>
      <c r="Q292" s="1">
        <v>1</v>
      </c>
      <c r="R292" s="1"/>
      <c r="S292" s="1"/>
      <c r="T292" s="1"/>
      <c r="U292" s="1"/>
      <c r="W292">
        <v>287</v>
      </c>
      <c r="X292" t="s">
        <v>1083</v>
      </c>
    </row>
    <row r="293" spans="1:24" hidden="1">
      <c r="A293" s="122" t="s">
        <v>1371</v>
      </c>
      <c r="B293" s="1">
        <v>9803</v>
      </c>
      <c r="C293" s="1" t="s">
        <v>1372</v>
      </c>
      <c r="D293" s="1">
        <v>30</v>
      </c>
      <c r="E293" s="1">
        <v>45</v>
      </c>
      <c r="F293" s="1">
        <v>1350</v>
      </c>
      <c r="G293" s="1">
        <v>330</v>
      </c>
      <c r="H293" s="1" t="s">
        <v>194</v>
      </c>
      <c r="I293" s="1" t="s">
        <v>194</v>
      </c>
      <c r="J293" s="3">
        <v>180</v>
      </c>
      <c r="K293" s="3">
        <v>30</v>
      </c>
      <c r="L293" s="128">
        <f t="shared" si="11"/>
        <v>126.99999999999999</v>
      </c>
      <c r="M293" s="128">
        <f t="shared" si="12"/>
        <v>100.00000000000001</v>
      </c>
      <c r="N293" s="129">
        <v>30</v>
      </c>
      <c r="O293" s="129">
        <v>89</v>
      </c>
      <c r="P293" s="130">
        <v>90</v>
      </c>
      <c r="Q293" s="1">
        <v>1</v>
      </c>
      <c r="R293" s="1"/>
      <c r="S293" s="1"/>
      <c r="T293" s="1"/>
      <c r="U293" s="1"/>
      <c r="W293">
        <v>288</v>
      </c>
      <c r="X293" t="s">
        <v>1083</v>
      </c>
    </row>
    <row r="294" spans="1:24" hidden="1">
      <c r="A294" s="122" t="s">
        <v>1373</v>
      </c>
      <c r="B294" s="1">
        <v>9130</v>
      </c>
      <c r="C294" s="1" t="s">
        <v>1374</v>
      </c>
      <c r="D294" s="1">
        <v>6</v>
      </c>
      <c r="E294" s="1">
        <v>260</v>
      </c>
      <c r="F294" s="1">
        <v>1560</v>
      </c>
      <c r="G294" s="1">
        <v>330</v>
      </c>
      <c r="H294" s="1" t="s">
        <v>893</v>
      </c>
      <c r="I294" s="1" t="s">
        <v>194</v>
      </c>
      <c r="J294" s="3">
        <v>180</v>
      </c>
      <c r="K294" s="3">
        <v>30</v>
      </c>
      <c r="L294" s="128">
        <f t="shared" si="11"/>
        <v>126.99999999999999</v>
      </c>
      <c r="M294" s="128">
        <f t="shared" si="12"/>
        <v>100.00000000000001</v>
      </c>
      <c r="N294" s="129">
        <v>30</v>
      </c>
      <c r="O294" s="129">
        <v>89</v>
      </c>
      <c r="P294" s="130">
        <v>90</v>
      </c>
      <c r="Q294" s="1">
        <v>1</v>
      </c>
      <c r="R294" s="1"/>
      <c r="S294" s="1"/>
      <c r="T294" s="1"/>
      <c r="U294" s="1"/>
      <c r="W294">
        <v>289</v>
      </c>
      <c r="X294" t="s">
        <v>1083</v>
      </c>
    </row>
    <row r="295" spans="1:24" hidden="1">
      <c r="A295" s="122" t="s">
        <v>1375</v>
      </c>
      <c r="B295" s="1">
        <v>8122</v>
      </c>
      <c r="C295" s="1" t="s">
        <v>1376</v>
      </c>
      <c r="D295" s="1">
        <v>6</v>
      </c>
      <c r="E295" s="1">
        <v>480</v>
      </c>
      <c r="F295" s="1">
        <v>2880</v>
      </c>
      <c r="G295" s="1">
        <v>330</v>
      </c>
      <c r="H295" s="1" t="s">
        <v>42</v>
      </c>
      <c r="I295" s="1" t="s">
        <v>42</v>
      </c>
      <c r="J295" s="3">
        <v>180</v>
      </c>
      <c r="K295" s="3">
        <v>30</v>
      </c>
      <c r="L295" s="128">
        <f t="shared" si="11"/>
        <v>126.99999999999999</v>
      </c>
      <c r="M295" s="128">
        <f t="shared" si="12"/>
        <v>100.00000000000001</v>
      </c>
      <c r="N295" s="129">
        <v>30</v>
      </c>
      <c r="O295" s="129">
        <v>89</v>
      </c>
      <c r="P295" s="130">
        <v>90</v>
      </c>
      <c r="Q295" s="1">
        <v>1</v>
      </c>
      <c r="R295" s="1"/>
      <c r="S295" s="1"/>
      <c r="T295" s="1"/>
      <c r="U295" s="1"/>
      <c r="W295">
        <v>290</v>
      </c>
      <c r="X295" t="s">
        <v>1083</v>
      </c>
    </row>
    <row r="296" spans="1:24" hidden="1">
      <c r="A296" s="122" t="s">
        <v>1377</v>
      </c>
      <c r="B296" s="1">
        <v>12254</v>
      </c>
      <c r="C296" s="1" t="s">
        <v>1376</v>
      </c>
      <c r="D296" s="1">
        <v>6</v>
      </c>
      <c r="E296" s="1">
        <v>480</v>
      </c>
      <c r="F296" s="1">
        <v>2880</v>
      </c>
      <c r="G296" s="1">
        <v>330</v>
      </c>
      <c r="H296" s="1" t="s">
        <v>42</v>
      </c>
      <c r="I296" s="1" t="s">
        <v>42</v>
      </c>
      <c r="J296" s="3">
        <v>180</v>
      </c>
      <c r="K296" s="3">
        <v>30</v>
      </c>
      <c r="L296" s="128">
        <f t="shared" si="11"/>
        <v>126.99999999999999</v>
      </c>
      <c r="M296" s="128">
        <f t="shared" si="12"/>
        <v>100.00000000000001</v>
      </c>
      <c r="N296" s="129">
        <v>30</v>
      </c>
      <c r="O296" s="129">
        <v>89</v>
      </c>
      <c r="P296" s="130">
        <v>90</v>
      </c>
      <c r="Q296" s="1">
        <v>1</v>
      </c>
      <c r="R296" s="1"/>
      <c r="S296" s="1"/>
      <c r="T296" s="1"/>
      <c r="U296" s="1"/>
      <c r="W296">
        <v>291</v>
      </c>
      <c r="X296" t="s">
        <v>1083</v>
      </c>
    </row>
    <row r="297" spans="1:24" hidden="1">
      <c r="A297" s="122" t="s">
        <v>1378</v>
      </c>
      <c r="B297" s="1">
        <v>20250</v>
      </c>
      <c r="C297" s="1" t="s">
        <v>1379</v>
      </c>
      <c r="D297" s="1">
        <v>6</v>
      </c>
      <c r="E297" s="1">
        <v>480</v>
      </c>
      <c r="F297" s="1">
        <v>2880</v>
      </c>
      <c r="G297" s="1">
        <v>330</v>
      </c>
      <c r="H297" s="1" t="s">
        <v>42</v>
      </c>
      <c r="I297" s="1" t="s">
        <v>42</v>
      </c>
      <c r="J297" s="3">
        <v>180</v>
      </c>
      <c r="K297" s="3">
        <v>30</v>
      </c>
      <c r="L297" s="128">
        <f t="shared" si="11"/>
        <v>126.99999999999999</v>
      </c>
      <c r="M297" s="128">
        <f t="shared" si="12"/>
        <v>100.00000000000001</v>
      </c>
      <c r="N297" s="129">
        <v>30</v>
      </c>
      <c r="O297" s="129">
        <v>89</v>
      </c>
      <c r="P297" s="130">
        <v>90</v>
      </c>
      <c r="Q297" s="1">
        <v>1</v>
      </c>
      <c r="R297" s="1"/>
      <c r="S297" s="1"/>
      <c r="T297" s="1"/>
      <c r="U297" s="1"/>
      <c r="W297">
        <v>292</v>
      </c>
      <c r="X297" t="s">
        <v>1083</v>
      </c>
    </row>
    <row r="298" spans="1:24" hidden="1">
      <c r="A298" s="122" t="s">
        <v>1380</v>
      </c>
      <c r="B298" s="1">
        <v>20251</v>
      </c>
      <c r="C298" s="1" t="s">
        <v>1381</v>
      </c>
      <c r="D298" s="1">
        <v>30</v>
      </c>
      <c r="E298" s="1">
        <v>45</v>
      </c>
      <c r="F298" s="1">
        <v>1350</v>
      </c>
      <c r="G298" s="1">
        <v>330</v>
      </c>
      <c r="H298" s="1" t="s">
        <v>194</v>
      </c>
      <c r="I298" s="1" t="s">
        <v>194</v>
      </c>
      <c r="J298" s="3">
        <v>180</v>
      </c>
      <c r="K298" s="3">
        <v>30</v>
      </c>
      <c r="L298" s="128">
        <f t="shared" si="11"/>
        <v>126.99999999999999</v>
      </c>
      <c r="M298" s="128">
        <f t="shared" si="12"/>
        <v>100.00000000000001</v>
      </c>
      <c r="N298" s="129">
        <v>30</v>
      </c>
      <c r="O298" s="129">
        <v>89</v>
      </c>
      <c r="P298" s="130">
        <v>90</v>
      </c>
      <c r="Q298" s="1">
        <v>1</v>
      </c>
      <c r="R298" s="1"/>
      <c r="S298" s="1"/>
      <c r="T298" s="1"/>
      <c r="U298" s="1"/>
      <c r="W298">
        <v>293</v>
      </c>
      <c r="X298" t="s">
        <v>1083</v>
      </c>
    </row>
    <row r="299" spans="1:24" hidden="1">
      <c r="A299" s="122" t="s">
        <v>573</v>
      </c>
      <c r="B299" s="1">
        <v>3751</v>
      </c>
      <c r="C299" s="1" t="s">
        <v>574</v>
      </c>
      <c r="D299" s="1">
        <v>30</v>
      </c>
      <c r="E299" s="1">
        <v>45</v>
      </c>
      <c r="F299" s="1">
        <v>1350</v>
      </c>
      <c r="G299" s="1">
        <v>330</v>
      </c>
      <c r="H299" s="1" t="s">
        <v>46</v>
      </c>
      <c r="I299" s="1" t="s">
        <v>46</v>
      </c>
      <c r="J299" s="3">
        <v>180</v>
      </c>
      <c r="K299" s="3">
        <v>30</v>
      </c>
      <c r="L299" s="128">
        <f t="shared" si="11"/>
        <v>126.99999999999999</v>
      </c>
      <c r="M299" s="128">
        <f t="shared" si="12"/>
        <v>100.00000000000001</v>
      </c>
      <c r="N299" s="129">
        <v>30</v>
      </c>
      <c r="O299" s="129">
        <v>89</v>
      </c>
      <c r="P299" s="130">
        <v>90</v>
      </c>
      <c r="Q299" s="1">
        <v>1</v>
      </c>
      <c r="R299" s="1"/>
      <c r="S299" s="1"/>
      <c r="T299" s="1"/>
      <c r="U299" s="1"/>
      <c r="W299">
        <v>294</v>
      </c>
      <c r="X299" t="s">
        <v>1083</v>
      </c>
    </row>
    <row r="300" spans="1:24" hidden="1">
      <c r="A300" s="122" t="s">
        <v>1382</v>
      </c>
      <c r="B300" s="1" t="s">
        <v>1382</v>
      </c>
      <c r="C300" s="1" t="s">
        <v>574</v>
      </c>
      <c r="D300" s="1">
        <v>30</v>
      </c>
      <c r="E300" s="1">
        <v>54</v>
      </c>
      <c r="F300" s="1">
        <v>1620</v>
      </c>
      <c r="G300" s="1">
        <v>330</v>
      </c>
      <c r="H300" s="1" t="s">
        <v>46</v>
      </c>
      <c r="I300" s="1" t="s">
        <v>46</v>
      </c>
      <c r="J300" s="3">
        <v>180</v>
      </c>
      <c r="K300" s="3">
        <v>30</v>
      </c>
      <c r="L300" s="128">
        <f t="shared" si="11"/>
        <v>126.99999999999999</v>
      </c>
      <c r="M300" s="128">
        <f t="shared" si="12"/>
        <v>100.00000000000001</v>
      </c>
      <c r="N300" s="129">
        <v>30</v>
      </c>
      <c r="O300" s="129">
        <v>89</v>
      </c>
      <c r="P300" s="130">
        <v>90</v>
      </c>
      <c r="Q300" s="1">
        <v>1</v>
      </c>
      <c r="R300" s="1"/>
      <c r="S300" s="1"/>
      <c r="T300" s="1"/>
      <c r="U300" s="1"/>
      <c r="W300">
        <v>295</v>
      </c>
      <c r="X300" t="s">
        <v>1083</v>
      </c>
    </row>
    <row r="301" spans="1:24" hidden="1">
      <c r="A301" s="122" t="s">
        <v>1383</v>
      </c>
      <c r="B301" s="1">
        <v>4044</v>
      </c>
      <c r="C301" s="1" t="s">
        <v>1384</v>
      </c>
      <c r="D301" s="1">
        <v>1</v>
      </c>
      <c r="E301" s="1">
        <v>9</v>
      </c>
      <c r="F301" s="1">
        <v>9</v>
      </c>
      <c r="G301" s="1">
        <v>30</v>
      </c>
      <c r="H301" s="1" t="s">
        <v>354</v>
      </c>
      <c r="I301" s="1" t="s">
        <v>354</v>
      </c>
      <c r="J301" s="3">
        <v>60</v>
      </c>
      <c r="K301" s="3">
        <v>15</v>
      </c>
      <c r="L301" s="128">
        <f t="shared" si="11"/>
        <v>43</v>
      </c>
      <c r="M301" s="128">
        <f t="shared" si="12"/>
        <v>34</v>
      </c>
      <c r="N301" s="129">
        <v>15</v>
      </c>
      <c r="O301" s="129">
        <v>29</v>
      </c>
      <c r="P301" s="130">
        <v>15</v>
      </c>
      <c r="Q301" s="1">
        <v>1</v>
      </c>
      <c r="R301" s="1"/>
      <c r="S301" s="1"/>
      <c r="T301" s="1"/>
      <c r="U301" s="1"/>
      <c r="W301">
        <v>296</v>
      </c>
      <c r="X301" t="s">
        <v>1083</v>
      </c>
    </row>
    <row r="302" spans="1:24" hidden="1">
      <c r="A302" s="122" t="s">
        <v>1385</v>
      </c>
      <c r="B302" s="1">
        <v>8703</v>
      </c>
      <c r="C302" s="1" t="s">
        <v>1386</v>
      </c>
      <c r="D302" s="1">
        <v>6</v>
      </c>
      <c r="E302" s="1">
        <v>520</v>
      </c>
      <c r="F302" s="1">
        <v>3120</v>
      </c>
      <c r="G302" s="1">
        <v>269</v>
      </c>
      <c r="H302" s="1" t="s">
        <v>42</v>
      </c>
      <c r="I302" s="1" t="s">
        <v>42</v>
      </c>
      <c r="J302" s="3">
        <v>180</v>
      </c>
      <c r="K302" s="3">
        <v>30</v>
      </c>
      <c r="L302" s="128">
        <f t="shared" si="11"/>
        <v>126.99999999999999</v>
      </c>
      <c r="M302" s="128">
        <f t="shared" si="12"/>
        <v>100.00000000000001</v>
      </c>
      <c r="N302" s="129">
        <v>30</v>
      </c>
      <c r="O302" s="129">
        <v>89</v>
      </c>
      <c r="P302" s="130">
        <v>90</v>
      </c>
      <c r="Q302" s="1">
        <v>1</v>
      </c>
      <c r="R302" s="1"/>
      <c r="S302" s="1"/>
      <c r="T302" s="1"/>
      <c r="U302" s="1"/>
      <c r="W302">
        <v>297</v>
      </c>
      <c r="X302" t="s">
        <v>1083</v>
      </c>
    </row>
    <row r="303" spans="1:24" hidden="1">
      <c r="A303" s="122" t="s">
        <v>1387</v>
      </c>
      <c r="B303" s="1">
        <v>8547</v>
      </c>
      <c r="C303" s="1" t="s">
        <v>1388</v>
      </c>
      <c r="D303" s="1">
        <v>6</v>
      </c>
      <c r="E303" s="1">
        <v>520</v>
      </c>
      <c r="F303" s="1">
        <v>3120</v>
      </c>
      <c r="G303" s="1">
        <v>269</v>
      </c>
      <c r="H303" s="1" t="s">
        <v>42</v>
      </c>
      <c r="I303" s="1" t="s">
        <v>42</v>
      </c>
      <c r="J303" s="3">
        <v>180</v>
      </c>
      <c r="K303" s="3">
        <v>30</v>
      </c>
      <c r="L303" s="128">
        <f t="shared" si="11"/>
        <v>126.99999999999999</v>
      </c>
      <c r="M303" s="128">
        <f t="shared" si="12"/>
        <v>100.00000000000001</v>
      </c>
      <c r="N303" s="129">
        <v>30</v>
      </c>
      <c r="O303" s="129">
        <v>89</v>
      </c>
      <c r="P303" s="130">
        <v>90</v>
      </c>
      <c r="Q303" s="1">
        <v>1</v>
      </c>
      <c r="R303" s="1"/>
      <c r="S303" s="1"/>
      <c r="T303" s="1"/>
      <c r="U303" s="1"/>
      <c r="W303">
        <v>298</v>
      </c>
      <c r="X303" t="s">
        <v>1083</v>
      </c>
    </row>
    <row r="304" spans="1:24" hidden="1">
      <c r="A304" s="122" t="s">
        <v>1389</v>
      </c>
      <c r="B304" s="1">
        <v>8547</v>
      </c>
      <c r="C304" s="1" t="s">
        <v>1388</v>
      </c>
      <c r="D304" s="1">
        <v>6</v>
      </c>
      <c r="E304" s="1">
        <v>520</v>
      </c>
      <c r="F304" s="1">
        <v>3120</v>
      </c>
      <c r="G304" s="1">
        <v>269</v>
      </c>
      <c r="H304" s="1" t="s">
        <v>42</v>
      </c>
      <c r="I304" s="1" t="s">
        <v>42</v>
      </c>
      <c r="J304" s="3">
        <v>180</v>
      </c>
      <c r="K304" s="3">
        <v>30</v>
      </c>
      <c r="L304" s="128">
        <f t="shared" si="11"/>
        <v>126.99999999999999</v>
      </c>
      <c r="M304" s="128">
        <f t="shared" si="12"/>
        <v>100.00000000000001</v>
      </c>
      <c r="N304" s="129">
        <v>30</v>
      </c>
      <c r="O304" s="129">
        <v>89</v>
      </c>
      <c r="P304" s="130">
        <v>90</v>
      </c>
      <c r="Q304" s="1">
        <v>1</v>
      </c>
      <c r="R304" s="1"/>
      <c r="S304" s="1"/>
      <c r="T304" s="1"/>
      <c r="U304" s="1"/>
      <c r="W304">
        <v>299</v>
      </c>
      <c r="X304" t="s">
        <v>1083</v>
      </c>
    </row>
    <row r="305" spans="1:24" hidden="1">
      <c r="A305" s="122" t="s">
        <v>1390</v>
      </c>
      <c r="B305" s="1">
        <v>5729</v>
      </c>
      <c r="C305" s="1" t="s">
        <v>1391</v>
      </c>
      <c r="D305" s="1">
        <v>9</v>
      </c>
      <c r="E305" s="1">
        <v>160</v>
      </c>
      <c r="F305" s="1">
        <v>1440</v>
      </c>
      <c r="G305" s="1">
        <v>330</v>
      </c>
      <c r="H305" s="1" t="s">
        <v>42</v>
      </c>
      <c r="I305" s="1" t="s">
        <v>42</v>
      </c>
      <c r="J305" s="3">
        <v>180</v>
      </c>
      <c r="K305" s="3">
        <v>30</v>
      </c>
      <c r="L305" s="128">
        <f t="shared" si="11"/>
        <v>126.99999999999999</v>
      </c>
      <c r="M305" s="128">
        <f t="shared" si="12"/>
        <v>100.00000000000001</v>
      </c>
      <c r="N305" s="129">
        <v>30</v>
      </c>
      <c r="O305" s="129">
        <v>89</v>
      </c>
      <c r="P305" s="130">
        <v>90</v>
      </c>
      <c r="Q305" s="1">
        <v>1</v>
      </c>
      <c r="R305" s="1"/>
      <c r="S305" s="1"/>
      <c r="T305" s="1"/>
      <c r="U305" s="1"/>
      <c r="W305">
        <v>300</v>
      </c>
      <c r="X305" t="s">
        <v>1083</v>
      </c>
    </row>
    <row r="306" spans="1:24" hidden="1">
      <c r="A306" s="122" t="s">
        <v>1392</v>
      </c>
      <c r="B306" s="1">
        <v>6862</v>
      </c>
      <c r="C306" s="1" t="s">
        <v>1393</v>
      </c>
      <c r="D306" s="1">
        <v>9</v>
      </c>
      <c r="E306" s="1">
        <v>160</v>
      </c>
      <c r="F306" s="1">
        <v>1440</v>
      </c>
      <c r="G306" s="1">
        <v>330</v>
      </c>
      <c r="H306" s="1" t="s">
        <v>42</v>
      </c>
      <c r="I306" s="1" t="s">
        <v>42</v>
      </c>
      <c r="J306" s="3">
        <v>180</v>
      </c>
      <c r="K306" s="3">
        <v>30</v>
      </c>
      <c r="L306" s="128">
        <f t="shared" si="11"/>
        <v>126.99999999999999</v>
      </c>
      <c r="M306" s="128">
        <f t="shared" si="12"/>
        <v>100.00000000000001</v>
      </c>
      <c r="N306" s="129">
        <v>30</v>
      </c>
      <c r="O306" s="129">
        <v>89</v>
      </c>
      <c r="P306" s="130">
        <v>90</v>
      </c>
      <c r="Q306" s="1">
        <v>1</v>
      </c>
      <c r="R306" s="1"/>
      <c r="S306" s="1"/>
      <c r="T306" s="1"/>
      <c r="U306" s="1"/>
      <c r="W306">
        <v>301</v>
      </c>
      <c r="X306" t="s">
        <v>1083</v>
      </c>
    </row>
    <row r="307" spans="1:24" hidden="1">
      <c r="A307" s="122" t="s">
        <v>1394</v>
      </c>
      <c r="B307" s="1">
        <v>5253</v>
      </c>
      <c r="C307" s="1" t="s">
        <v>1395</v>
      </c>
      <c r="D307" s="1">
        <v>24</v>
      </c>
      <c r="E307" s="1">
        <v>120</v>
      </c>
      <c r="F307" s="1">
        <v>2880</v>
      </c>
      <c r="G307" s="1">
        <v>330</v>
      </c>
      <c r="H307" s="1" t="s">
        <v>42</v>
      </c>
      <c r="I307" s="1" t="s">
        <v>42</v>
      </c>
      <c r="J307" s="3">
        <v>180</v>
      </c>
      <c r="K307" s="3">
        <v>30</v>
      </c>
      <c r="L307" s="128">
        <f t="shared" si="11"/>
        <v>126.99999999999999</v>
      </c>
      <c r="M307" s="128">
        <f t="shared" si="12"/>
        <v>100.00000000000001</v>
      </c>
      <c r="N307" s="129">
        <v>30</v>
      </c>
      <c r="O307" s="129">
        <v>89</v>
      </c>
      <c r="P307" s="130">
        <v>90</v>
      </c>
      <c r="Q307" s="1">
        <v>1</v>
      </c>
      <c r="R307" s="1"/>
      <c r="S307" s="1"/>
      <c r="T307" s="1"/>
      <c r="U307" s="1"/>
      <c r="W307">
        <v>302</v>
      </c>
      <c r="X307" t="s">
        <v>1083</v>
      </c>
    </row>
    <row r="308" spans="1:24" hidden="1">
      <c r="A308" s="122" t="s">
        <v>1396</v>
      </c>
      <c r="B308" s="1">
        <v>5254</v>
      </c>
      <c r="C308" s="1" t="s">
        <v>1397</v>
      </c>
      <c r="D308" s="1">
        <v>12</v>
      </c>
      <c r="E308" s="1">
        <v>240</v>
      </c>
      <c r="F308" s="1">
        <v>2880</v>
      </c>
      <c r="G308" s="1">
        <v>330</v>
      </c>
      <c r="H308" s="1" t="s">
        <v>42</v>
      </c>
      <c r="I308" s="1" t="s">
        <v>42</v>
      </c>
      <c r="J308" s="3">
        <v>180</v>
      </c>
      <c r="K308" s="3">
        <v>30</v>
      </c>
      <c r="L308" s="128">
        <f t="shared" si="11"/>
        <v>126.99999999999999</v>
      </c>
      <c r="M308" s="128">
        <f t="shared" si="12"/>
        <v>100.00000000000001</v>
      </c>
      <c r="N308" s="129">
        <v>30</v>
      </c>
      <c r="O308" s="129">
        <v>89</v>
      </c>
      <c r="P308" s="130">
        <v>90</v>
      </c>
      <c r="Q308" s="1">
        <v>1</v>
      </c>
      <c r="R308" s="1"/>
      <c r="S308" s="1"/>
      <c r="T308" s="1"/>
      <c r="U308" s="1"/>
      <c r="W308">
        <v>303</v>
      </c>
      <c r="X308" t="s">
        <v>1083</v>
      </c>
    </row>
    <row r="309" spans="1:24" hidden="1">
      <c r="A309" s="122" t="s">
        <v>622</v>
      </c>
      <c r="B309" s="1">
        <v>5255</v>
      </c>
      <c r="C309" s="1" t="s">
        <v>623</v>
      </c>
      <c r="D309" s="1">
        <v>6</v>
      </c>
      <c r="E309" s="1">
        <v>480</v>
      </c>
      <c r="F309" s="1">
        <v>2880</v>
      </c>
      <c r="G309" s="1">
        <v>330</v>
      </c>
      <c r="H309" s="1" t="s">
        <v>42</v>
      </c>
      <c r="I309" s="1" t="s">
        <v>42</v>
      </c>
      <c r="J309" s="3">
        <v>180</v>
      </c>
      <c r="K309" s="3">
        <v>30</v>
      </c>
      <c r="L309" s="128">
        <f t="shared" si="11"/>
        <v>126.99999999999999</v>
      </c>
      <c r="M309" s="128">
        <f t="shared" si="12"/>
        <v>100.00000000000001</v>
      </c>
      <c r="N309" s="129">
        <v>30</v>
      </c>
      <c r="O309" s="129">
        <v>89</v>
      </c>
      <c r="P309" s="130">
        <v>90</v>
      </c>
      <c r="Q309" s="1">
        <v>1</v>
      </c>
      <c r="R309" s="1"/>
      <c r="S309" s="1"/>
      <c r="T309" s="1"/>
      <c r="U309" s="1"/>
      <c r="W309">
        <v>304</v>
      </c>
      <c r="X309" t="s">
        <v>1083</v>
      </c>
    </row>
    <row r="310" spans="1:24" hidden="1">
      <c r="A310" s="122" t="s">
        <v>1398</v>
      </c>
      <c r="B310" s="1">
        <v>8224</v>
      </c>
      <c r="C310" s="1" t="s">
        <v>1399</v>
      </c>
      <c r="D310" s="1">
        <v>12</v>
      </c>
      <c r="E310" s="1">
        <v>240</v>
      </c>
      <c r="F310" s="1">
        <v>2880</v>
      </c>
      <c r="G310" s="1">
        <v>355</v>
      </c>
      <c r="H310" s="1" t="s">
        <v>42</v>
      </c>
      <c r="I310" s="1" t="s">
        <v>42</v>
      </c>
      <c r="J310" s="3">
        <v>180</v>
      </c>
      <c r="K310" s="3">
        <v>30</v>
      </c>
      <c r="L310" s="128">
        <f t="shared" si="11"/>
        <v>126.99999999999999</v>
      </c>
      <c r="M310" s="128">
        <f t="shared" si="12"/>
        <v>100.00000000000001</v>
      </c>
      <c r="N310" s="129">
        <v>30</v>
      </c>
      <c r="O310" s="129">
        <v>89</v>
      </c>
      <c r="P310" s="130">
        <v>90</v>
      </c>
      <c r="Q310" s="1">
        <v>1</v>
      </c>
      <c r="R310" s="1"/>
      <c r="S310" s="1"/>
      <c r="T310" s="1"/>
      <c r="U310" s="1"/>
      <c r="W310">
        <v>305</v>
      </c>
      <c r="X310" t="s">
        <v>1083</v>
      </c>
    </row>
    <row r="311" spans="1:24" hidden="1">
      <c r="A311" s="122" t="s">
        <v>1400</v>
      </c>
      <c r="B311" s="1">
        <v>8160</v>
      </c>
      <c r="C311" s="1" t="s">
        <v>1401</v>
      </c>
      <c r="D311" s="1">
        <v>24</v>
      </c>
      <c r="E311" s="1">
        <v>120</v>
      </c>
      <c r="F311" s="1">
        <v>2880</v>
      </c>
      <c r="G311" s="1">
        <v>355</v>
      </c>
      <c r="H311" s="1" t="s">
        <v>42</v>
      </c>
      <c r="I311" s="1" t="s">
        <v>42</v>
      </c>
      <c r="J311" s="3">
        <v>180</v>
      </c>
      <c r="K311" s="3">
        <v>30</v>
      </c>
      <c r="L311" s="128">
        <f t="shared" si="11"/>
        <v>126.99999999999999</v>
      </c>
      <c r="M311" s="128">
        <f t="shared" si="12"/>
        <v>100.00000000000001</v>
      </c>
      <c r="N311" s="129">
        <v>30</v>
      </c>
      <c r="O311" s="129">
        <v>89</v>
      </c>
      <c r="P311" s="130">
        <v>90</v>
      </c>
      <c r="Q311" s="1">
        <v>1</v>
      </c>
      <c r="R311" s="1"/>
      <c r="S311" s="1"/>
      <c r="T311" s="1"/>
      <c r="U311" s="1"/>
      <c r="W311">
        <v>306</v>
      </c>
      <c r="X311" t="s">
        <v>1083</v>
      </c>
    </row>
    <row r="312" spans="1:24" hidden="1">
      <c r="A312" s="122" t="s">
        <v>1402</v>
      </c>
      <c r="B312" s="1">
        <v>8161</v>
      </c>
      <c r="C312" s="1" t="s">
        <v>1403</v>
      </c>
      <c r="D312" s="1">
        <v>6</v>
      </c>
      <c r="E312" s="1">
        <v>480</v>
      </c>
      <c r="F312" s="1">
        <v>2880</v>
      </c>
      <c r="G312" s="1">
        <v>355</v>
      </c>
      <c r="H312" s="1" t="s">
        <v>42</v>
      </c>
      <c r="I312" s="1" t="s">
        <v>42</v>
      </c>
      <c r="J312" s="3">
        <v>180</v>
      </c>
      <c r="K312" s="3">
        <v>30</v>
      </c>
      <c r="L312" s="128">
        <f t="shared" si="11"/>
        <v>126.99999999999999</v>
      </c>
      <c r="M312" s="128">
        <f t="shared" si="12"/>
        <v>100.00000000000001</v>
      </c>
      <c r="N312" s="129">
        <v>30</v>
      </c>
      <c r="O312" s="129">
        <v>89</v>
      </c>
      <c r="P312" s="130">
        <v>90</v>
      </c>
      <c r="Q312" s="1">
        <v>1</v>
      </c>
      <c r="R312" s="1"/>
      <c r="S312" s="1"/>
      <c r="T312" s="1"/>
      <c r="U312" s="1"/>
      <c r="W312">
        <v>307</v>
      </c>
      <c r="X312" t="s">
        <v>1083</v>
      </c>
    </row>
    <row r="313" spans="1:24" hidden="1">
      <c r="A313" s="122" t="s">
        <v>578</v>
      </c>
      <c r="B313" s="1">
        <v>3759</v>
      </c>
      <c r="C313" s="1" t="s">
        <v>579</v>
      </c>
      <c r="D313" s="1">
        <v>30</v>
      </c>
      <c r="E313" s="1">
        <v>45</v>
      </c>
      <c r="F313" s="1">
        <v>1350</v>
      </c>
      <c r="G313" s="1">
        <v>330</v>
      </c>
      <c r="H313" s="1" t="s">
        <v>46</v>
      </c>
      <c r="I313" s="1" t="s">
        <v>46</v>
      </c>
      <c r="J313" s="3">
        <v>180</v>
      </c>
      <c r="K313" s="3">
        <v>30</v>
      </c>
      <c r="L313" s="128">
        <f t="shared" si="11"/>
        <v>126.99999999999999</v>
      </c>
      <c r="M313" s="128">
        <f t="shared" si="12"/>
        <v>100.00000000000001</v>
      </c>
      <c r="N313" s="129">
        <v>30</v>
      </c>
      <c r="O313" s="129">
        <v>89</v>
      </c>
      <c r="P313" s="130">
        <v>90</v>
      </c>
      <c r="Q313" s="1">
        <v>1</v>
      </c>
      <c r="R313" s="1"/>
      <c r="S313" s="1"/>
      <c r="T313" s="1"/>
      <c r="U313" s="1"/>
      <c r="W313">
        <v>308</v>
      </c>
      <c r="X313" t="s">
        <v>1083</v>
      </c>
    </row>
    <row r="314" spans="1:24" hidden="1">
      <c r="A314" s="122" t="s">
        <v>1404</v>
      </c>
      <c r="B314" s="1">
        <v>9851</v>
      </c>
      <c r="C314" s="1" t="s">
        <v>1405</v>
      </c>
      <c r="D314" s="1">
        <v>24</v>
      </c>
      <c r="E314" s="1">
        <v>75</v>
      </c>
      <c r="F314" s="1">
        <v>1800</v>
      </c>
      <c r="G314" s="1">
        <v>330</v>
      </c>
      <c r="H314" s="1" t="s">
        <v>893</v>
      </c>
      <c r="I314" s="1" t="s">
        <v>194</v>
      </c>
      <c r="J314" s="3">
        <v>180</v>
      </c>
      <c r="K314" s="3">
        <v>30</v>
      </c>
      <c r="L314" s="128">
        <f t="shared" si="11"/>
        <v>126.99999999999999</v>
      </c>
      <c r="M314" s="128">
        <f t="shared" si="12"/>
        <v>100.00000000000001</v>
      </c>
      <c r="N314" s="129">
        <v>30</v>
      </c>
      <c r="O314" s="129">
        <v>89</v>
      </c>
      <c r="P314" s="130">
        <v>90</v>
      </c>
      <c r="Q314" s="1">
        <v>1</v>
      </c>
      <c r="R314" s="1"/>
      <c r="S314" s="1"/>
      <c r="T314" s="1"/>
      <c r="U314" s="1"/>
      <c r="W314">
        <v>309</v>
      </c>
      <c r="X314" t="s">
        <v>1083</v>
      </c>
    </row>
    <row r="315" spans="1:24" hidden="1">
      <c r="A315" s="122" t="s">
        <v>1406</v>
      </c>
      <c r="B315" s="1">
        <v>3756</v>
      </c>
      <c r="C315" s="1" t="s">
        <v>1407</v>
      </c>
      <c r="D315" s="1">
        <v>24</v>
      </c>
      <c r="E315" s="1">
        <v>75</v>
      </c>
      <c r="F315" s="1">
        <v>1800</v>
      </c>
      <c r="G315" s="1">
        <v>330</v>
      </c>
      <c r="H315" s="1" t="s">
        <v>893</v>
      </c>
      <c r="I315" s="1" t="s">
        <v>194</v>
      </c>
      <c r="J315" s="3">
        <v>180</v>
      </c>
      <c r="K315" s="3">
        <v>30</v>
      </c>
      <c r="L315" s="128">
        <f t="shared" si="11"/>
        <v>126.99999999999999</v>
      </c>
      <c r="M315" s="128">
        <f t="shared" si="12"/>
        <v>100.00000000000001</v>
      </c>
      <c r="N315" s="129">
        <v>30</v>
      </c>
      <c r="O315" s="129">
        <v>89</v>
      </c>
      <c r="P315" s="130">
        <v>90</v>
      </c>
      <c r="Q315" s="1">
        <v>1</v>
      </c>
      <c r="R315" s="1"/>
      <c r="S315" s="1"/>
      <c r="T315" s="1"/>
      <c r="U315" s="1"/>
      <c r="W315">
        <v>310</v>
      </c>
      <c r="X315" t="s">
        <v>1083</v>
      </c>
    </row>
    <row r="316" spans="1:24" hidden="1">
      <c r="A316" s="122" t="s">
        <v>1408</v>
      </c>
      <c r="B316" s="1">
        <v>9800</v>
      </c>
      <c r="C316" s="1" t="s">
        <v>1409</v>
      </c>
      <c r="D316" s="1">
        <v>30</v>
      </c>
      <c r="E316" s="1">
        <v>45</v>
      </c>
      <c r="F316" s="1">
        <v>1350</v>
      </c>
      <c r="G316" s="1">
        <v>330</v>
      </c>
      <c r="H316" s="1" t="s">
        <v>893</v>
      </c>
      <c r="I316" s="1" t="s">
        <v>194</v>
      </c>
      <c r="J316" s="3">
        <v>180</v>
      </c>
      <c r="K316" s="3">
        <v>30</v>
      </c>
      <c r="L316" s="128">
        <f t="shared" si="11"/>
        <v>126.99999999999999</v>
      </c>
      <c r="M316" s="128">
        <f t="shared" si="12"/>
        <v>100.00000000000001</v>
      </c>
      <c r="N316" s="129">
        <v>30</v>
      </c>
      <c r="O316" s="129">
        <v>89</v>
      </c>
      <c r="P316" s="130">
        <v>90</v>
      </c>
      <c r="Q316" s="1">
        <v>1</v>
      </c>
      <c r="R316" s="1"/>
      <c r="S316" s="1"/>
      <c r="T316" s="1"/>
      <c r="U316" s="1"/>
      <c r="W316">
        <v>311</v>
      </c>
      <c r="X316" t="s">
        <v>1083</v>
      </c>
    </row>
    <row r="317" spans="1:24" hidden="1">
      <c r="A317" s="122" t="s">
        <v>1410</v>
      </c>
      <c r="B317" s="1">
        <v>5409</v>
      </c>
      <c r="C317" s="1" t="s">
        <v>1411</v>
      </c>
      <c r="D317" s="1">
        <v>24</v>
      </c>
      <c r="E317" s="1">
        <v>75</v>
      </c>
      <c r="F317" s="1">
        <v>1800</v>
      </c>
      <c r="G317" s="1">
        <v>330</v>
      </c>
      <c r="H317" s="1" t="s">
        <v>893</v>
      </c>
      <c r="I317" s="1" t="s">
        <v>194</v>
      </c>
      <c r="J317" s="3">
        <v>180</v>
      </c>
      <c r="K317" s="3">
        <v>30</v>
      </c>
      <c r="L317" s="128">
        <f t="shared" si="11"/>
        <v>126.99999999999999</v>
      </c>
      <c r="M317" s="128">
        <f t="shared" si="12"/>
        <v>100.00000000000001</v>
      </c>
      <c r="N317" s="129">
        <v>30</v>
      </c>
      <c r="O317" s="129">
        <v>89</v>
      </c>
      <c r="P317" s="130">
        <v>90</v>
      </c>
      <c r="Q317" s="1">
        <v>1</v>
      </c>
      <c r="R317" s="1"/>
      <c r="S317" s="1"/>
      <c r="T317" s="1"/>
      <c r="U317" s="1"/>
      <c r="W317">
        <v>312</v>
      </c>
      <c r="X317" t="s">
        <v>1083</v>
      </c>
    </row>
    <row r="318" spans="1:24" hidden="1">
      <c r="A318" s="122" t="s">
        <v>1412</v>
      </c>
      <c r="B318" s="1">
        <v>3788</v>
      </c>
      <c r="C318" s="1" t="s">
        <v>1413</v>
      </c>
      <c r="D318" s="1">
        <v>6</v>
      </c>
      <c r="E318" s="1">
        <v>260</v>
      </c>
      <c r="F318" s="1">
        <v>1560</v>
      </c>
      <c r="G318" s="1">
        <v>330</v>
      </c>
      <c r="H318" s="1" t="s">
        <v>893</v>
      </c>
      <c r="I318" s="1" t="s">
        <v>194</v>
      </c>
      <c r="J318" s="3">
        <v>180</v>
      </c>
      <c r="K318" s="3">
        <v>30</v>
      </c>
      <c r="L318" s="128">
        <f t="shared" si="11"/>
        <v>126.99999999999999</v>
      </c>
      <c r="M318" s="128">
        <f t="shared" si="12"/>
        <v>100.00000000000001</v>
      </c>
      <c r="N318" s="129">
        <v>30</v>
      </c>
      <c r="O318" s="129">
        <v>89</v>
      </c>
      <c r="P318" s="130">
        <v>90</v>
      </c>
      <c r="Q318" s="1">
        <v>1</v>
      </c>
      <c r="R318" s="1"/>
      <c r="S318" s="1"/>
      <c r="T318" s="1"/>
      <c r="U318" s="1"/>
      <c r="W318">
        <v>313</v>
      </c>
      <c r="X318" t="s">
        <v>1083</v>
      </c>
    </row>
    <row r="319" spans="1:24" hidden="1">
      <c r="A319" s="122" t="s">
        <v>1414</v>
      </c>
      <c r="B319" s="1">
        <v>7476</v>
      </c>
      <c r="C319" s="1" t="s">
        <v>1415</v>
      </c>
      <c r="D319" s="1">
        <v>24</v>
      </c>
      <c r="E319" s="1">
        <v>75</v>
      </c>
      <c r="F319" s="1">
        <v>1800</v>
      </c>
      <c r="G319" s="1">
        <v>330</v>
      </c>
      <c r="H319" s="1" t="s">
        <v>893</v>
      </c>
      <c r="I319" s="1" t="s">
        <v>194</v>
      </c>
      <c r="J319" s="3">
        <v>180</v>
      </c>
      <c r="K319" s="3">
        <v>30</v>
      </c>
      <c r="L319" s="128">
        <f t="shared" si="11"/>
        <v>126.99999999999999</v>
      </c>
      <c r="M319" s="128">
        <f t="shared" si="12"/>
        <v>100.00000000000001</v>
      </c>
      <c r="N319" s="129">
        <v>30</v>
      </c>
      <c r="O319" s="129">
        <v>89</v>
      </c>
      <c r="P319" s="130">
        <v>90</v>
      </c>
      <c r="Q319" s="1">
        <v>1</v>
      </c>
      <c r="R319" s="1"/>
      <c r="S319" s="1"/>
      <c r="T319" s="1"/>
      <c r="U319" s="1"/>
      <c r="W319">
        <v>314</v>
      </c>
      <c r="X319" t="s">
        <v>1083</v>
      </c>
    </row>
    <row r="320" spans="1:24" hidden="1">
      <c r="A320" s="122" t="s">
        <v>1416</v>
      </c>
      <c r="B320" s="1">
        <v>9859</v>
      </c>
      <c r="C320" s="1" t="s">
        <v>1417</v>
      </c>
      <c r="D320" s="1">
        <v>24</v>
      </c>
      <c r="E320" s="1">
        <v>75</v>
      </c>
      <c r="F320" s="1">
        <v>1800</v>
      </c>
      <c r="G320" s="1">
        <v>330</v>
      </c>
      <c r="H320" s="1" t="s">
        <v>893</v>
      </c>
      <c r="I320" s="1" t="s">
        <v>194</v>
      </c>
      <c r="J320" s="3">
        <v>180</v>
      </c>
      <c r="K320" s="3">
        <v>30</v>
      </c>
      <c r="L320" s="128">
        <f t="shared" si="11"/>
        <v>126.99999999999999</v>
      </c>
      <c r="M320" s="128">
        <f t="shared" si="12"/>
        <v>100.00000000000001</v>
      </c>
      <c r="N320" s="129">
        <v>30</v>
      </c>
      <c r="O320" s="129">
        <v>89</v>
      </c>
      <c r="P320" s="130">
        <v>90</v>
      </c>
      <c r="Q320" s="1">
        <v>1</v>
      </c>
      <c r="R320" s="1"/>
      <c r="S320" s="1"/>
      <c r="T320" s="1"/>
      <c r="U320" s="1"/>
      <c r="W320">
        <v>315</v>
      </c>
      <c r="X320" t="s">
        <v>1083</v>
      </c>
    </row>
    <row r="321" spans="1:24" hidden="1">
      <c r="A321" s="122" t="s">
        <v>1418</v>
      </c>
      <c r="B321" s="1">
        <v>9801</v>
      </c>
      <c r="C321" s="1" t="s">
        <v>1419</v>
      </c>
      <c r="D321" s="1">
        <v>30</v>
      </c>
      <c r="E321" s="1">
        <v>45</v>
      </c>
      <c r="F321" s="1">
        <v>1350</v>
      </c>
      <c r="G321" s="1">
        <v>330</v>
      </c>
      <c r="H321" s="1" t="s">
        <v>893</v>
      </c>
      <c r="I321" s="1" t="s">
        <v>194</v>
      </c>
      <c r="J321" s="3">
        <v>180</v>
      </c>
      <c r="K321" s="3">
        <v>30</v>
      </c>
      <c r="L321" s="128">
        <f t="shared" si="11"/>
        <v>126.99999999999999</v>
      </c>
      <c r="M321" s="128">
        <f t="shared" si="12"/>
        <v>100.00000000000001</v>
      </c>
      <c r="N321" s="129">
        <v>30</v>
      </c>
      <c r="O321" s="129">
        <v>89</v>
      </c>
      <c r="P321" s="130">
        <v>90</v>
      </c>
      <c r="Q321" s="1">
        <v>1</v>
      </c>
      <c r="R321" s="1"/>
      <c r="S321" s="1"/>
      <c r="T321" s="1"/>
      <c r="U321" s="1"/>
      <c r="W321">
        <v>316</v>
      </c>
      <c r="X321" t="s">
        <v>1083</v>
      </c>
    </row>
    <row r="322" spans="1:24" hidden="1">
      <c r="A322" s="122" t="s">
        <v>1420</v>
      </c>
      <c r="B322" s="1">
        <v>7475</v>
      </c>
      <c r="C322" s="1" t="s">
        <v>1421</v>
      </c>
      <c r="D322" s="1">
        <v>6</v>
      </c>
      <c r="E322" s="1">
        <v>300</v>
      </c>
      <c r="F322" s="1">
        <v>1800</v>
      </c>
      <c r="G322" s="1">
        <v>330</v>
      </c>
      <c r="H322" s="1" t="s">
        <v>893</v>
      </c>
      <c r="I322" s="1" t="s">
        <v>194</v>
      </c>
      <c r="J322" s="3">
        <v>180</v>
      </c>
      <c r="K322" s="3">
        <v>30</v>
      </c>
      <c r="L322" s="128">
        <f t="shared" si="11"/>
        <v>126.99999999999999</v>
      </c>
      <c r="M322" s="128">
        <f t="shared" si="12"/>
        <v>100.00000000000001</v>
      </c>
      <c r="N322" s="129">
        <v>30</v>
      </c>
      <c r="O322" s="129">
        <v>89</v>
      </c>
      <c r="P322" s="130">
        <v>90</v>
      </c>
      <c r="Q322" s="1">
        <v>1</v>
      </c>
      <c r="R322" s="1"/>
      <c r="S322" s="1"/>
      <c r="T322" s="1"/>
      <c r="U322" s="1"/>
      <c r="W322">
        <v>317</v>
      </c>
      <c r="X322" t="s">
        <v>1083</v>
      </c>
    </row>
    <row r="323" spans="1:24" hidden="1">
      <c r="A323" s="122" t="s">
        <v>1422</v>
      </c>
      <c r="B323" s="1">
        <v>7474</v>
      </c>
      <c r="C323" s="1" t="s">
        <v>1423</v>
      </c>
      <c r="D323" s="1">
        <v>30</v>
      </c>
      <c r="E323" s="1">
        <v>45</v>
      </c>
      <c r="F323" s="1">
        <v>1350</v>
      </c>
      <c r="G323" s="1">
        <v>330</v>
      </c>
      <c r="H323" s="1" t="s">
        <v>46</v>
      </c>
      <c r="I323" s="1" t="s">
        <v>46</v>
      </c>
      <c r="J323" s="3">
        <v>180</v>
      </c>
      <c r="K323" s="3">
        <v>30</v>
      </c>
      <c r="L323" s="128">
        <f t="shared" ref="L323:L386" si="13">0.7*J323+1</f>
        <v>126.99999999999999</v>
      </c>
      <c r="M323" s="128">
        <f t="shared" ref="M323:M386" si="14">J323*0.55+1</f>
        <v>100.00000000000001</v>
      </c>
      <c r="N323" s="129">
        <v>30</v>
      </c>
      <c r="O323" s="129">
        <v>89</v>
      </c>
      <c r="P323" s="130">
        <v>90</v>
      </c>
      <c r="Q323" s="1">
        <v>1</v>
      </c>
      <c r="R323" s="1"/>
      <c r="S323" s="1"/>
      <c r="T323" s="1"/>
      <c r="U323" s="1"/>
      <c r="W323">
        <v>318</v>
      </c>
      <c r="X323" t="s">
        <v>1083</v>
      </c>
    </row>
    <row r="324" spans="1:24" hidden="1">
      <c r="A324" s="122" t="s">
        <v>242</v>
      </c>
      <c r="B324" s="1">
        <v>21156</v>
      </c>
      <c r="C324" s="1" t="s">
        <v>243</v>
      </c>
      <c r="D324" s="1">
        <v>30</v>
      </c>
      <c r="E324" s="1">
        <v>45</v>
      </c>
      <c r="F324" s="1">
        <v>1350</v>
      </c>
      <c r="G324" s="1">
        <v>330</v>
      </c>
      <c r="H324" s="1" t="s">
        <v>46</v>
      </c>
      <c r="I324" s="1" t="s">
        <v>46</v>
      </c>
      <c r="J324" s="3">
        <v>180</v>
      </c>
      <c r="K324" s="3">
        <v>30</v>
      </c>
      <c r="L324" s="128">
        <f t="shared" si="13"/>
        <v>126.99999999999999</v>
      </c>
      <c r="M324" s="128">
        <f t="shared" si="14"/>
        <v>100.00000000000001</v>
      </c>
      <c r="N324" s="129">
        <v>30</v>
      </c>
      <c r="O324" s="129">
        <v>89</v>
      </c>
      <c r="P324" s="130">
        <v>90</v>
      </c>
      <c r="Q324" s="1">
        <v>1</v>
      </c>
      <c r="R324" s="1"/>
      <c r="S324" s="1"/>
      <c r="T324" s="1"/>
      <c r="U324" s="1"/>
      <c r="W324">
        <v>319</v>
      </c>
      <c r="X324" t="s">
        <v>1083</v>
      </c>
    </row>
    <row r="325" spans="1:24" hidden="1">
      <c r="A325" s="122" t="s">
        <v>238</v>
      </c>
      <c r="B325" s="1">
        <v>21155</v>
      </c>
      <c r="C325" s="1" t="s">
        <v>239</v>
      </c>
      <c r="D325" s="1">
        <v>6</v>
      </c>
      <c r="E325" s="1">
        <v>480</v>
      </c>
      <c r="F325" s="1">
        <v>2880</v>
      </c>
      <c r="G325" s="1">
        <v>330</v>
      </c>
      <c r="H325" s="1" t="s">
        <v>42</v>
      </c>
      <c r="I325" s="1" t="s">
        <v>42</v>
      </c>
      <c r="J325" s="3">
        <v>180</v>
      </c>
      <c r="K325" s="3">
        <v>30</v>
      </c>
      <c r="L325" s="128">
        <f t="shared" si="13"/>
        <v>126.99999999999999</v>
      </c>
      <c r="M325" s="128">
        <f t="shared" si="14"/>
        <v>100.00000000000001</v>
      </c>
      <c r="N325" s="129">
        <v>30</v>
      </c>
      <c r="O325" s="129">
        <v>89</v>
      </c>
      <c r="P325" s="130">
        <v>90</v>
      </c>
      <c r="Q325" s="1">
        <v>1</v>
      </c>
      <c r="R325" s="1"/>
      <c r="S325" s="1"/>
      <c r="T325" s="1"/>
      <c r="U325" s="1"/>
      <c r="W325">
        <v>320</v>
      </c>
      <c r="X325" t="s">
        <v>1083</v>
      </c>
    </row>
    <row r="326" spans="1:24" hidden="1">
      <c r="A326" s="122" t="s">
        <v>1424</v>
      </c>
      <c r="B326" s="1">
        <v>21166</v>
      </c>
      <c r="C326" s="1" t="s">
        <v>1425</v>
      </c>
      <c r="D326" s="1">
        <v>24</v>
      </c>
      <c r="E326" s="1">
        <v>60</v>
      </c>
      <c r="F326" s="1">
        <v>1440</v>
      </c>
      <c r="G326" s="1">
        <v>330</v>
      </c>
      <c r="H326" s="1" t="s">
        <v>194</v>
      </c>
      <c r="I326" s="1" t="s">
        <v>194</v>
      </c>
      <c r="J326" s="3">
        <v>180</v>
      </c>
      <c r="K326" s="3">
        <v>30</v>
      </c>
      <c r="L326" s="128">
        <f t="shared" si="13"/>
        <v>126.99999999999999</v>
      </c>
      <c r="M326" s="128">
        <f t="shared" si="14"/>
        <v>100.00000000000001</v>
      </c>
      <c r="N326" s="129">
        <v>30</v>
      </c>
      <c r="O326" s="129">
        <v>89</v>
      </c>
      <c r="P326" s="130">
        <v>90</v>
      </c>
      <c r="Q326" s="1">
        <v>1</v>
      </c>
      <c r="R326" s="1"/>
      <c r="S326" s="1"/>
      <c r="T326" s="1"/>
      <c r="U326" s="1"/>
      <c r="W326">
        <v>321</v>
      </c>
      <c r="X326" t="s">
        <v>1083</v>
      </c>
    </row>
    <row r="327" spans="1:24" hidden="1">
      <c r="A327" s="122" t="s">
        <v>1426</v>
      </c>
      <c r="B327" s="1">
        <v>21165</v>
      </c>
      <c r="C327" s="1" t="s">
        <v>1427</v>
      </c>
      <c r="D327" s="1">
        <v>30</v>
      </c>
      <c r="E327" s="1">
        <v>45</v>
      </c>
      <c r="F327" s="1">
        <v>1350</v>
      </c>
      <c r="G327" s="1">
        <v>330</v>
      </c>
      <c r="H327" s="1" t="s">
        <v>194</v>
      </c>
      <c r="I327" s="1" t="s">
        <v>194</v>
      </c>
      <c r="J327" s="3">
        <v>180</v>
      </c>
      <c r="K327" s="3">
        <v>30</v>
      </c>
      <c r="L327" s="128">
        <f t="shared" si="13"/>
        <v>126.99999999999999</v>
      </c>
      <c r="M327" s="128">
        <f t="shared" si="14"/>
        <v>100.00000000000001</v>
      </c>
      <c r="N327" s="129">
        <v>30</v>
      </c>
      <c r="O327" s="129">
        <v>89</v>
      </c>
      <c r="P327" s="130">
        <v>90</v>
      </c>
      <c r="Q327" s="1">
        <v>1</v>
      </c>
      <c r="R327" s="1"/>
      <c r="S327" s="1"/>
      <c r="T327" s="1"/>
      <c r="U327" s="1"/>
      <c r="W327">
        <v>322</v>
      </c>
      <c r="X327" t="s">
        <v>1083</v>
      </c>
    </row>
    <row r="328" spans="1:24" hidden="1">
      <c r="A328" s="122" t="s">
        <v>1428</v>
      </c>
      <c r="B328" s="1">
        <v>7326</v>
      </c>
      <c r="C328" s="1" t="s">
        <v>1429</v>
      </c>
      <c r="D328" s="1">
        <v>10</v>
      </c>
      <c r="E328" s="1">
        <v>105</v>
      </c>
      <c r="F328" s="1">
        <v>1050</v>
      </c>
      <c r="G328" s="1">
        <v>330</v>
      </c>
      <c r="H328" s="1" t="s">
        <v>194</v>
      </c>
      <c r="I328" s="1" t="s">
        <v>918</v>
      </c>
      <c r="J328" s="3">
        <v>120</v>
      </c>
      <c r="K328" s="3">
        <v>30</v>
      </c>
      <c r="L328" s="128">
        <f t="shared" si="13"/>
        <v>85</v>
      </c>
      <c r="M328" s="128">
        <f t="shared" si="14"/>
        <v>67</v>
      </c>
      <c r="N328" s="129">
        <v>30</v>
      </c>
      <c r="O328" s="129">
        <v>89</v>
      </c>
      <c r="P328" s="130">
        <v>90</v>
      </c>
      <c r="Q328" s="1">
        <v>1</v>
      </c>
      <c r="R328" s="1"/>
      <c r="S328" s="1"/>
      <c r="T328" s="1"/>
      <c r="U328" s="1"/>
      <c r="W328">
        <v>323</v>
      </c>
      <c r="X328" t="s">
        <v>1083</v>
      </c>
    </row>
    <row r="329" spans="1:24" hidden="1">
      <c r="A329" s="122" t="s">
        <v>1430</v>
      </c>
      <c r="B329" s="1">
        <v>9849</v>
      </c>
      <c r="C329" s="1" t="s">
        <v>1431</v>
      </c>
      <c r="D329" s="1">
        <v>24</v>
      </c>
      <c r="E329" s="1">
        <v>75</v>
      </c>
      <c r="F329" s="1">
        <v>1800</v>
      </c>
      <c r="G329" s="1">
        <v>330</v>
      </c>
      <c r="H329" s="1" t="s">
        <v>893</v>
      </c>
      <c r="I329" s="1" t="s">
        <v>194</v>
      </c>
      <c r="J329" s="3">
        <v>180</v>
      </c>
      <c r="K329" s="3">
        <v>30</v>
      </c>
      <c r="L329" s="128">
        <f t="shared" si="13"/>
        <v>126.99999999999999</v>
      </c>
      <c r="M329" s="128">
        <f t="shared" si="14"/>
        <v>100.00000000000001</v>
      </c>
      <c r="N329" s="129">
        <v>30</v>
      </c>
      <c r="O329" s="129">
        <v>89</v>
      </c>
      <c r="P329" s="130">
        <v>90</v>
      </c>
      <c r="Q329" s="1">
        <v>1</v>
      </c>
      <c r="R329" s="1"/>
      <c r="S329" s="1"/>
      <c r="T329" s="1"/>
      <c r="U329" s="1"/>
      <c r="W329">
        <v>324</v>
      </c>
      <c r="X329" t="s">
        <v>1083</v>
      </c>
    </row>
    <row r="330" spans="1:24" hidden="1">
      <c r="A330" s="122" t="s">
        <v>1432</v>
      </c>
      <c r="B330" s="1">
        <v>9849</v>
      </c>
      <c r="C330" s="1" t="s">
        <v>1433</v>
      </c>
      <c r="D330" s="1">
        <v>24</v>
      </c>
      <c r="E330" s="1">
        <v>75</v>
      </c>
      <c r="F330" s="1">
        <v>1800</v>
      </c>
      <c r="G330" s="1">
        <v>330</v>
      </c>
      <c r="H330" s="1" t="s">
        <v>893</v>
      </c>
      <c r="I330" s="1" t="s">
        <v>194</v>
      </c>
      <c r="J330" s="3">
        <v>180</v>
      </c>
      <c r="K330" s="3">
        <v>30</v>
      </c>
      <c r="L330" s="128">
        <f t="shared" si="13"/>
        <v>126.99999999999999</v>
      </c>
      <c r="M330" s="128">
        <f t="shared" si="14"/>
        <v>100.00000000000001</v>
      </c>
      <c r="N330" s="129">
        <v>30</v>
      </c>
      <c r="O330" s="129">
        <v>89</v>
      </c>
      <c r="P330" s="130">
        <v>90</v>
      </c>
      <c r="Q330" s="1">
        <v>1</v>
      </c>
      <c r="R330" s="1"/>
      <c r="S330" s="1"/>
      <c r="T330" s="1"/>
      <c r="U330" s="1"/>
      <c r="W330">
        <v>325</v>
      </c>
      <c r="X330" t="s">
        <v>1083</v>
      </c>
    </row>
    <row r="331" spans="1:24" hidden="1">
      <c r="A331" s="122" t="s">
        <v>1434</v>
      </c>
      <c r="B331" s="1">
        <v>3753</v>
      </c>
      <c r="C331" s="1" t="s">
        <v>1435</v>
      </c>
      <c r="D331" s="1">
        <v>24</v>
      </c>
      <c r="E331" s="1">
        <v>75</v>
      </c>
      <c r="F331" s="1">
        <v>1800</v>
      </c>
      <c r="G331" s="1">
        <v>330</v>
      </c>
      <c r="H331" s="1" t="s">
        <v>893</v>
      </c>
      <c r="I331" s="1" t="s">
        <v>194</v>
      </c>
      <c r="J331" s="3">
        <v>180</v>
      </c>
      <c r="K331" s="3">
        <v>30</v>
      </c>
      <c r="L331" s="128">
        <f t="shared" si="13"/>
        <v>126.99999999999999</v>
      </c>
      <c r="M331" s="128">
        <f t="shared" si="14"/>
        <v>100.00000000000001</v>
      </c>
      <c r="N331" s="129">
        <v>30</v>
      </c>
      <c r="O331" s="129">
        <v>89</v>
      </c>
      <c r="P331" s="130">
        <v>90</v>
      </c>
      <c r="Q331" s="1">
        <v>1</v>
      </c>
      <c r="R331" s="1"/>
      <c r="S331" s="1"/>
      <c r="T331" s="1"/>
      <c r="U331" s="1"/>
      <c r="W331">
        <v>326</v>
      </c>
      <c r="X331" t="s">
        <v>1083</v>
      </c>
    </row>
    <row r="332" spans="1:24" hidden="1">
      <c r="A332" s="122" t="s">
        <v>724</v>
      </c>
      <c r="B332" s="1">
        <v>9798</v>
      </c>
      <c r="C332" s="1" t="s">
        <v>725</v>
      </c>
      <c r="D332" s="1">
        <v>30</v>
      </c>
      <c r="E332" s="1">
        <v>45</v>
      </c>
      <c r="F332" s="1">
        <v>1350</v>
      </c>
      <c r="G332" s="1">
        <v>330</v>
      </c>
      <c r="H332" s="1" t="s">
        <v>893</v>
      </c>
      <c r="I332" s="1" t="s">
        <v>194</v>
      </c>
      <c r="J332" s="3">
        <v>180</v>
      </c>
      <c r="K332" s="3">
        <v>30</v>
      </c>
      <c r="L332" s="128">
        <f t="shared" si="13"/>
        <v>126.99999999999999</v>
      </c>
      <c r="M332" s="128">
        <f t="shared" si="14"/>
        <v>100.00000000000001</v>
      </c>
      <c r="N332" s="129">
        <v>30</v>
      </c>
      <c r="O332" s="129">
        <v>89</v>
      </c>
      <c r="P332" s="130">
        <v>90</v>
      </c>
      <c r="Q332" s="1">
        <v>1</v>
      </c>
      <c r="R332" s="1"/>
      <c r="S332" s="1"/>
      <c r="T332" s="1"/>
      <c r="U332" s="1"/>
      <c r="W332">
        <v>327</v>
      </c>
      <c r="X332" t="s">
        <v>1083</v>
      </c>
    </row>
    <row r="333" spans="1:24" hidden="1">
      <c r="A333" s="122" t="s">
        <v>1436</v>
      </c>
      <c r="B333" s="1">
        <v>5410</v>
      </c>
      <c r="C333" s="1" t="s">
        <v>1437</v>
      </c>
      <c r="D333" s="1">
        <v>24</v>
      </c>
      <c r="E333" s="1">
        <v>75</v>
      </c>
      <c r="F333" s="1">
        <v>1800</v>
      </c>
      <c r="G333" s="1">
        <v>330</v>
      </c>
      <c r="H333" s="1" t="s">
        <v>893</v>
      </c>
      <c r="I333" s="1" t="s">
        <v>194</v>
      </c>
      <c r="J333" s="3">
        <v>180</v>
      </c>
      <c r="K333" s="3">
        <v>30</v>
      </c>
      <c r="L333" s="128">
        <f t="shared" si="13"/>
        <v>126.99999999999999</v>
      </c>
      <c r="M333" s="128">
        <f t="shared" si="14"/>
        <v>100.00000000000001</v>
      </c>
      <c r="N333" s="129">
        <v>30</v>
      </c>
      <c r="O333" s="129">
        <v>89</v>
      </c>
      <c r="P333" s="130">
        <v>90</v>
      </c>
      <c r="Q333" s="1">
        <v>1</v>
      </c>
      <c r="R333" s="1"/>
      <c r="S333" s="1"/>
      <c r="T333" s="1"/>
      <c r="U333" s="1"/>
      <c r="W333">
        <v>328</v>
      </c>
      <c r="X333" t="s">
        <v>1083</v>
      </c>
    </row>
    <row r="334" spans="1:24" hidden="1">
      <c r="A334" s="122" t="s">
        <v>1438</v>
      </c>
      <c r="B334" s="1" t="s">
        <v>1438</v>
      </c>
      <c r="C334" s="1" t="s">
        <v>583</v>
      </c>
      <c r="D334" s="1">
        <v>6</v>
      </c>
      <c r="E334" s="1">
        <v>240</v>
      </c>
      <c r="F334" s="1">
        <v>1440</v>
      </c>
      <c r="G334" s="1">
        <v>330</v>
      </c>
      <c r="H334" s="1" t="s">
        <v>893</v>
      </c>
      <c r="I334" s="1" t="s">
        <v>194</v>
      </c>
      <c r="J334" s="3">
        <v>180</v>
      </c>
      <c r="K334" s="3">
        <v>30</v>
      </c>
      <c r="L334" s="128">
        <f t="shared" si="13"/>
        <v>126.99999999999999</v>
      </c>
      <c r="M334" s="128">
        <f t="shared" si="14"/>
        <v>100.00000000000001</v>
      </c>
      <c r="N334" s="129">
        <v>30</v>
      </c>
      <c r="O334" s="129">
        <v>89</v>
      </c>
      <c r="P334" s="130">
        <v>90</v>
      </c>
      <c r="Q334" s="1">
        <v>1</v>
      </c>
      <c r="R334" s="1"/>
      <c r="S334" s="1"/>
      <c r="T334" s="1"/>
      <c r="U334" s="1"/>
      <c r="W334">
        <v>329</v>
      </c>
      <c r="X334" t="s">
        <v>1083</v>
      </c>
    </row>
    <row r="335" spans="1:24" hidden="1">
      <c r="A335" s="122" t="s">
        <v>582</v>
      </c>
      <c r="B335" s="1">
        <v>3787</v>
      </c>
      <c r="C335" s="1" t="s">
        <v>583</v>
      </c>
      <c r="D335" s="1">
        <v>6</v>
      </c>
      <c r="E335" s="1">
        <v>260</v>
      </c>
      <c r="F335" s="1">
        <v>1560</v>
      </c>
      <c r="G335" s="1">
        <v>330</v>
      </c>
      <c r="H335" s="1" t="s">
        <v>893</v>
      </c>
      <c r="I335" s="1" t="s">
        <v>194</v>
      </c>
      <c r="J335" s="3">
        <v>180</v>
      </c>
      <c r="K335" s="3">
        <v>30</v>
      </c>
      <c r="L335" s="128">
        <f t="shared" si="13"/>
        <v>126.99999999999999</v>
      </c>
      <c r="M335" s="128">
        <f t="shared" si="14"/>
        <v>100.00000000000001</v>
      </c>
      <c r="N335" s="129">
        <v>30</v>
      </c>
      <c r="O335" s="129">
        <v>89</v>
      </c>
      <c r="P335" s="130">
        <v>90</v>
      </c>
      <c r="Q335" s="1">
        <v>1</v>
      </c>
      <c r="R335" s="1"/>
      <c r="S335" s="1"/>
      <c r="T335" s="1"/>
      <c r="U335" s="1"/>
      <c r="W335">
        <v>330</v>
      </c>
      <c r="X335" t="s">
        <v>1083</v>
      </c>
    </row>
    <row r="336" spans="1:24" hidden="1">
      <c r="A336" s="122" t="s">
        <v>1439</v>
      </c>
      <c r="B336" s="1">
        <v>21892</v>
      </c>
      <c r="C336" s="1" t="s">
        <v>1440</v>
      </c>
      <c r="D336" s="1">
        <v>6</v>
      </c>
      <c r="E336" s="1">
        <v>600</v>
      </c>
      <c r="F336" s="1">
        <v>3600</v>
      </c>
      <c r="G336" s="1">
        <v>269</v>
      </c>
      <c r="H336" s="1" t="s">
        <v>42</v>
      </c>
      <c r="I336" s="1" t="s">
        <v>42</v>
      </c>
      <c r="J336" s="3">
        <v>180</v>
      </c>
      <c r="K336" s="3">
        <v>30</v>
      </c>
      <c r="L336" s="128">
        <f t="shared" si="13"/>
        <v>126.99999999999999</v>
      </c>
      <c r="M336" s="128">
        <f t="shared" si="14"/>
        <v>100.00000000000001</v>
      </c>
      <c r="N336" s="129">
        <v>30</v>
      </c>
      <c r="O336" s="129">
        <v>89</v>
      </c>
      <c r="P336" s="130">
        <v>90</v>
      </c>
      <c r="Q336" s="1">
        <v>1</v>
      </c>
      <c r="R336" s="1"/>
      <c r="S336" s="1"/>
      <c r="T336" s="1"/>
      <c r="U336" s="1"/>
      <c r="W336">
        <v>331</v>
      </c>
      <c r="X336" t="s">
        <v>1083</v>
      </c>
    </row>
    <row r="337" spans="1:24" hidden="1">
      <c r="A337" s="122" t="s">
        <v>1441</v>
      </c>
      <c r="B337" s="1">
        <v>8307</v>
      </c>
      <c r="C337" s="1" t="s">
        <v>1442</v>
      </c>
      <c r="D337" s="1">
        <v>24</v>
      </c>
      <c r="E337" s="1">
        <v>130</v>
      </c>
      <c r="F337" s="1">
        <v>3120</v>
      </c>
      <c r="G337" s="1">
        <v>269</v>
      </c>
      <c r="H337" s="1" t="s">
        <v>42</v>
      </c>
      <c r="I337" s="1" t="s">
        <v>42</v>
      </c>
      <c r="J337" s="3">
        <v>180</v>
      </c>
      <c r="K337" s="3">
        <v>30</v>
      </c>
      <c r="L337" s="128">
        <f t="shared" si="13"/>
        <v>126.99999999999999</v>
      </c>
      <c r="M337" s="128">
        <f t="shared" si="14"/>
        <v>100.00000000000001</v>
      </c>
      <c r="N337" s="129">
        <v>30</v>
      </c>
      <c r="O337" s="129">
        <v>89</v>
      </c>
      <c r="P337" s="130">
        <v>90</v>
      </c>
      <c r="Q337" s="1">
        <v>1</v>
      </c>
      <c r="R337" s="1"/>
      <c r="S337" s="1"/>
      <c r="T337" s="1"/>
      <c r="U337" s="1"/>
      <c r="W337">
        <v>332</v>
      </c>
      <c r="X337" t="s">
        <v>1083</v>
      </c>
    </row>
    <row r="338" spans="1:24" hidden="1">
      <c r="A338" s="122" t="s">
        <v>1443</v>
      </c>
      <c r="B338" s="1">
        <v>13798</v>
      </c>
      <c r="C338" s="1" t="s">
        <v>1444</v>
      </c>
      <c r="D338" s="1">
        <v>6</v>
      </c>
      <c r="E338" s="1">
        <v>480</v>
      </c>
      <c r="F338" s="1">
        <v>2880</v>
      </c>
      <c r="G338" s="1">
        <v>330</v>
      </c>
      <c r="H338" s="1" t="s">
        <v>42</v>
      </c>
      <c r="I338" s="1" t="s">
        <v>42</v>
      </c>
      <c r="J338" s="3">
        <v>270</v>
      </c>
      <c r="K338" s="3">
        <v>30</v>
      </c>
      <c r="L338" s="128">
        <f t="shared" si="13"/>
        <v>190</v>
      </c>
      <c r="M338" s="128">
        <f t="shared" si="14"/>
        <v>149.5</v>
      </c>
      <c r="N338" s="129">
        <v>30</v>
      </c>
      <c r="O338" s="129">
        <v>89</v>
      </c>
      <c r="P338" s="130">
        <v>90</v>
      </c>
      <c r="Q338" s="1">
        <v>1</v>
      </c>
      <c r="R338" s="1"/>
      <c r="S338" s="1"/>
      <c r="T338" s="1"/>
      <c r="U338" s="1"/>
      <c r="W338">
        <v>333</v>
      </c>
      <c r="X338" t="s">
        <v>1083</v>
      </c>
    </row>
    <row r="339" spans="1:24" hidden="1">
      <c r="A339" s="122" t="s">
        <v>350</v>
      </c>
      <c r="B339" s="1">
        <v>22135</v>
      </c>
      <c r="C339" s="1" t="s">
        <v>351</v>
      </c>
      <c r="D339" s="1">
        <v>6</v>
      </c>
      <c r="E339" s="1">
        <v>600</v>
      </c>
      <c r="F339" s="1">
        <v>3600</v>
      </c>
      <c r="G339" s="1">
        <v>269</v>
      </c>
      <c r="H339" s="1" t="s">
        <v>42</v>
      </c>
      <c r="I339" s="1" t="s">
        <v>42</v>
      </c>
      <c r="J339" s="3">
        <v>180</v>
      </c>
      <c r="K339" s="3">
        <v>30</v>
      </c>
      <c r="L339" s="128">
        <f t="shared" si="13"/>
        <v>126.99999999999999</v>
      </c>
      <c r="M339" s="128">
        <f t="shared" si="14"/>
        <v>100.00000000000001</v>
      </c>
      <c r="N339" s="129">
        <v>30</v>
      </c>
      <c r="O339" s="129">
        <v>89</v>
      </c>
      <c r="P339" s="130">
        <v>90</v>
      </c>
      <c r="Q339" s="1">
        <v>1</v>
      </c>
      <c r="R339" s="1"/>
      <c r="S339" s="1"/>
      <c r="T339" s="1"/>
      <c r="U339" s="1"/>
      <c r="W339">
        <v>334</v>
      </c>
      <c r="X339" t="s">
        <v>1083</v>
      </c>
    </row>
    <row r="340" spans="1:24" hidden="1">
      <c r="A340" s="122" t="s">
        <v>1445</v>
      </c>
      <c r="B340" s="1">
        <v>21174</v>
      </c>
      <c r="C340" s="1" t="s">
        <v>1446</v>
      </c>
      <c r="D340" s="1">
        <v>6</v>
      </c>
      <c r="E340" s="1">
        <v>480</v>
      </c>
      <c r="F340" s="1">
        <v>2880</v>
      </c>
      <c r="G340" s="1">
        <v>330</v>
      </c>
      <c r="H340" s="1" t="s">
        <v>42</v>
      </c>
      <c r="I340" s="1" t="s">
        <v>42</v>
      </c>
      <c r="J340" s="3">
        <v>180</v>
      </c>
      <c r="K340" s="3">
        <v>30</v>
      </c>
      <c r="L340" s="128">
        <f t="shared" si="13"/>
        <v>126.99999999999999</v>
      </c>
      <c r="M340" s="128">
        <f t="shared" si="14"/>
        <v>100.00000000000001</v>
      </c>
      <c r="N340" s="129">
        <v>30</v>
      </c>
      <c r="O340" s="129">
        <v>89</v>
      </c>
      <c r="P340" s="130">
        <v>90</v>
      </c>
      <c r="Q340" s="1">
        <v>1</v>
      </c>
      <c r="R340" s="1"/>
      <c r="S340" s="1"/>
      <c r="T340" s="1"/>
      <c r="U340" s="1"/>
      <c r="W340">
        <v>335</v>
      </c>
      <c r="X340" t="s">
        <v>1083</v>
      </c>
    </row>
    <row r="341" spans="1:24" hidden="1">
      <c r="A341" s="122" t="s">
        <v>1447</v>
      </c>
      <c r="B341" s="1">
        <v>1421</v>
      </c>
      <c r="C341" s="1" t="s">
        <v>1448</v>
      </c>
      <c r="D341" s="1">
        <v>24</v>
      </c>
      <c r="E341" s="1">
        <v>120</v>
      </c>
      <c r="F341" s="1">
        <v>2880</v>
      </c>
      <c r="G341" s="1">
        <v>330</v>
      </c>
      <c r="H341" s="1" t="s">
        <v>42</v>
      </c>
      <c r="I341" s="1" t="s">
        <v>42</v>
      </c>
      <c r="J341" s="3">
        <v>180</v>
      </c>
      <c r="K341" s="3">
        <v>30</v>
      </c>
      <c r="L341" s="128">
        <f t="shared" si="13"/>
        <v>126.99999999999999</v>
      </c>
      <c r="M341" s="128">
        <f t="shared" si="14"/>
        <v>100.00000000000001</v>
      </c>
      <c r="N341" s="129">
        <v>30</v>
      </c>
      <c r="O341" s="129">
        <v>89</v>
      </c>
      <c r="P341" s="130">
        <v>90</v>
      </c>
      <c r="Q341" s="1">
        <v>1</v>
      </c>
      <c r="R341" s="1"/>
      <c r="S341" s="1"/>
      <c r="T341" s="1"/>
      <c r="U341" s="1"/>
      <c r="W341">
        <v>336</v>
      </c>
      <c r="X341" t="s">
        <v>1083</v>
      </c>
    </row>
    <row r="342" spans="1:24" hidden="1">
      <c r="A342" s="122" t="s">
        <v>487</v>
      </c>
      <c r="B342" s="1">
        <v>2976</v>
      </c>
      <c r="C342" s="1" t="s">
        <v>488</v>
      </c>
      <c r="D342" s="1">
        <v>6</v>
      </c>
      <c r="E342" s="1">
        <v>480</v>
      </c>
      <c r="F342" s="1">
        <v>2880</v>
      </c>
      <c r="G342" s="1">
        <v>330</v>
      </c>
      <c r="H342" s="1" t="s">
        <v>42</v>
      </c>
      <c r="I342" s="1" t="s">
        <v>42</v>
      </c>
      <c r="J342" s="3">
        <v>180</v>
      </c>
      <c r="K342" s="3">
        <v>30</v>
      </c>
      <c r="L342" s="128">
        <f t="shared" si="13"/>
        <v>126.99999999999999</v>
      </c>
      <c r="M342" s="128">
        <f t="shared" si="14"/>
        <v>100.00000000000001</v>
      </c>
      <c r="N342" s="129">
        <v>30</v>
      </c>
      <c r="O342" s="129">
        <v>89</v>
      </c>
      <c r="P342" s="130">
        <v>90</v>
      </c>
      <c r="Q342" s="1">
        <v>1</v>
      </c>
      <c r="R342" s="1"/>
      <c r="S342" s="1"/>
      <c r="T342" s="1"/>
      <c r="U342" s="1"/>
      <c r="W342">
        <v>337</v>
      </c>
      <c r="X342" t="s">
        <v>1083</v>
      </c>
    </row>
    <row r="343" spans="1:24" hidden="1">
      <c r="A343" s="122" t="s">
        <v>1449</v>
      </c>
      <c r="B343" s="1">
        <v>16198</v>
      </c>
      <c r="C343" s="1" t="s">
        <v>1450</v>
      </c>
      <c r="D343" s="1">
        <v>6</v>
      </c>
      <c r="E343" s="1">
        <v>480</v>
      </c>
      <c r="F343" s="1">
        <v>2880</v>
      </c>
      <c r="G343" s="1">
        <v>330</v>
      </c>
      <c r="H343" s="1" t="s">
        <v>42</v>
      </c>
      <c r="I343" s="1" t="s">
        <v>42</v>
      </c>
      <c r="J343" s="3">
        <v>180</v>
      </c>
      <c r="K343" s="3">
        <v>30</v>
      </c>
      <c r="L343" s="128">
        <f t="shared" si="13"/>
        <v>126.99999999999999</v>
      </c>
      <c r="M343" s="128">
        <f t="shared" si="14"/>
        <v>100.00000000000001</v>
      </c>
      <c r="N343" s="129">
        <v>30</v>
      </c>
      <c r="O343" s="129">
        <v>89</v>
      </c>
      <c r="P343" s="130">
        <v>90</v>
      </c>
      <c r="Q343" s="1">
        <v>1</v>
      </c>
      <c r="R343" s="1"/>
      <c r="S343" s="1"/>
      <c r="T343" s="1"/>
      <c r="U343" s="1"/>
      <c r="W343">
        <v>338</v>
      </c>
      <c r="X343" t="s">
        <v>1083</v>
      </c>
    </row>
    <row r="344" spans="1:24" hidden="1">
      <c r="A344" s="122" t="s">
        <v>483</v>
      </c>
      <c r="B344" s="1">
        <v>2882</v>
      </c>
      <c r="C344" s="1" t="s">
        <v>484</v>
      </c>
      <c r="D344" s="1">
        <v>6</v>
      </c>
      <c r="E344" s="1">
        <v>100</v>
      </c>
      <c r="F344" s="1">
        <v>600</v>
      </c>
      <c r="G344" s="1">
        <v>1500</v>
      </c>
      <c r="H344" s="1" t="s">
        <v>36</v>
      </c>
      <c r="I344" s="1" t="s">
        <v>36</v>
      </c>
      <c r="J344" s="3">
        <v>90</v>
      </c>
      <c r="K344" s="3">
        <v>30</v>
      </c>
      <c r="L344" s="128">
        <f t="shared" si="13"/>
        <v>63.999999999999993</v>
      </c>
      <c r="M344" s="128">
        <f t="shared" si="14"/>
        <v>50.500000000000007</v>
      </c>
      <c r="N344" s="129">
        <v>30</v>
      </c>
      <c r="O344" s="129">
        <v>74</v>
      </c>
      <c r="P344" s="130">
        <v>45</v>
      </c>
      <c r="Q344" s="1">
        <v>1</v>
      </c>
      <c r="R344" s="1"/>
      <c r="S344" s="1"/>
      <c r="T344" s="1"/>
      <c r="U344" s="1"/>
      <c r="W344">
        <v>339</v>
      </c>
      <c r="X344" t="s">
        <v>1083</v>
      </c>
    </row>
    <row r="345" spans="1:24" hidden="1">
      <c r="A345" s="122" t="s">
        <v>485</v>
      </c>
      <c r="B345" s="1">
        <v>2882</v>
      </c>
      <c r="C345" s="1" t="s">
        <v>484</v>
      </c>
      <c r="D345" s="1">
        <v>6</v>
      </c>
      <c r="E345" s="1">
        <v>75</v>
      </c>
      <c r="F345" s="1">
        <v>450</v>
      </c>
      <c r="G345" s="1">
        <v>1500</v>
      </c>
      <c r="H345" s="1" t="s">
        <v>36</v>
      </c>
      <c r="I345" s="1" t="s">
        <v>36</v>
      </c>
      <c r="J345" s="3">
        <v>90</v>
      </c>
      <c r="K345" s="3">
        <v>30</v>
      </c>
      <c r="L345" s="128">
        <f t="shared" si="13"/>
        <v>63.999999999999993</v>
      </c>
      <c r="M345" s="128">
        <f t="shared" si="14"/>
        <v>50.500000000000007</v>
      </c>
      <c r="N345" s="129">
        <v>30</v>
      </c>
      <c r="O345" s="129">
        <v>74</v>
      </c>
      <c r="P345" s="130">
        <v>45</v>
      </c>
      <c r="Q345" s="1">
        <v>1</v>
      </c>
      <c r="R345" s="1"/>
      <c r="S345" s="1"/>
      <c r="T345" s="1"/>
      <c r="U345" s="1"/>
      <c r="W345">
        <v>340</v>
      </c>
      <c r="X345" t="s">
        <v>1083</v>
      </c>
    </row>
    <row r="346" spans="1:24" hidden="1">
      <c r="A346" s="122" t="s">
        <v>1451</v>
      </c>
      <c r="B346" s="1" t="s">
        <v>1451</v>
      </c>
      <c r="C346" s="1" t="s">
        <v>484</v>
      </c>
      <c r="D346" s="1">
        <v>6</v>
      </c>
      <c r="E346" s="1">
        <v>125</v>
      </c>
      <c r="F346" s="1">
        <v>750</v>
      </c>
      <c r="G346" s="1">
        <v>1500</v>
      </c>
      <c r="H346" s="1" t="s">
        <v>36</v>
      </c>
      <c r="I346" s="1" t="s">
        <v>36</v>
      </c>
      <c r="J346" s="3">
        <v>90</v>
      </c>
      <c r="K346" s="3">
        <v>30</v>
      </c>
      <c r="L346" s="128">
        <f t="shared" si="13"/>
        <v>63.999999999999993</v>
      </c>
      <c r="M346" s="128">
        <f t="shared" si="14"/>
        <v>50.500000000000007</v>
      </c>
      <c r="N346" s="129">
        <v>30</v>
      </c>
      <c r="O346" s="129">
        <v>74</v>
      </c>
      <c r="P346" s="130">
        <v>45</v>
      </c>
      <c r="Q346" s="1">
        <v>1</v>
      </c>
      <c r="R346" s="1"/>
      <c r="S346" s="1"/>
      <c r="T346" s="1"/>
      <c r="U346" s="1"/>
      <c r="W346">
        <v>341</v>
      </c>
      <c r="X346" t="s">
        <v>1083</v>
      </c>
    </row>
    <row r="347" spans="1:24" hidden="1">
      <c r="A347" s="122" t="s">
        <v>1452</v>
      </c>
      <c r="B347" s="1">
        <v>9965</v>
      </c>
      <c r="C347" s="1" t="s">
        <v>1453</v>
      </c>
      <c r="D347" s="1">
        <v>6</v>
      </c>
      <c r="E347" s="1">
        <v>360</v>
      </c>
      <c r="F347" s="1">
        <v>2160</v>
      </c>
      <c r="G347" s="1">
        <v>400</v>
      </c>
      <c r="H347" s="1" t="s">
        <v>36</v>
      </c>
      <c r="I347" s="1" t="s">
        <v>36</v>
      </c>
      <c r="J347" s="3">
        <v>90</v>
      </c>
      <c r="K347" s="3">
        <v>30</v>
      </c>
      <c r="L347" s="128">
        <f t="shared" si="13"/>
        <v>63.999999999999993</v>
      </c>
      <c r="M347" s="128">
        <f t="shared" si="14"/>
        <v>50.500000000000007</v>
      </c>
      <c r="N347" s="129">
        <v>30</v>
      </c>
      <c r="O347" s="129">
        <v>74</v>
      </c>
      <c r="P347" s="130">
        <v>45</v>
      </c>
      <c r="Q347" s="1">
        <v>1</v>
      </c>
      <c r="R347" s="1"/>
      <c r="S347" s="1"/>
      <c r="T347" s="1"/>
      <c r="U347" s="1"/>
      <c r="W347">
        <v>342</v>
      </c>
      <c r="X347" t="s">
        <v>1083</v>
      </c>
    </row>
    <row r="348" spans="1:24" hidden="1">
      <c r="A348" s="122" t="s">
        <v>1454</v>
      </c>
      <c r="B348" s="1">
        <v>7218</v>
      </c>
      <c r="C348" s="1" t="s">
        <v>1455</v>
      </c>
      <c r="D348" s="1">
        <v>6</v>
      </c>
      <c r="E348" s="1">
        <v>480</v>
      </c>
      <c r="F348" s="1">
        <v>2880</v>
      </c>
      <c r="G348" s="1">
        <v>330</v>
      </c>
      <c r="H348" s="1" t="s">
        <v>42</v>
      </c>
      <c r="I348" s="1" t="s">
        <v>42</v>
      </c>
      <c r="J348" s="3">
        <v>180</v>
      </c>
      <c r="K348" s="3">
        <v>30</v>
      </c>
      <c r="L348" s="128">
        <f t="shared" si="13"/>
        <v>126.99999999999999</v>
      </c>
      <c r="M348" s="128">
        <f t="shared" si="14"/>
        <v>100.00000000000001</v>
      </c>
      <c r="N348" s="129">
        <v>30</v>
      </c>
      <c r="O348" s="129">
        <v>89</v>
      </c>
      <c r="P348" s="130">
        <v>90</v>
      </c>
      <c r="Q348" s="1">
        <v>1</v>
      </c>
      <c r="R348" s="1"/>
      <c r="S348" s="1"/>
      <c r="T348" s="1"/>
      <c r="U348" s="1"/>
      <c r="W348">
        <v>343</v>
      </c>
      <c r="X348" t="s">
        <v>1083</v>
      </c>
    </row>
    <row r="349" spans="1:24" hidden="1">
      <c r="A349" s="122" t="s">
        <v>432</v>
      </c>
      <c r="B349" s="1">
        <v>2511</v>
      </c>
      <c r="C349" s="1" t="s">
        <v>433</v>
      </c>
      <c r="D349" s="1">
        <v>30</v>
      </c>
      <c r="E349" s="1">
        <v>45</v>
      </c>
      <c r="F349" s="1">
        <v>1350</v>
      </c>
      <c r="G349" s="1">
        <v>330</v>
      </c>
      <c r="H349" s="1" t="s">
        <v>46</v>
      </c>
      <c r="I349" s="1" t="s">
        <v>46</v>
      </c>
      <c r="J349" s="3">
        <v>180</v>
      </c>
      <c r="K349" s="3">
        <v>30</v>
      </c>
      <c r="L349" s="128">
        <f t="shared" si="13"/>
        <v>126.99999999999999</v>
      </c>
      <c r="M349" s="128">
        <f t="shared" si="14"/>
        <v>100.00000000000001</v>
      </c>
      <c r="N349" s="129">
        <v>30</v>
      </c>
      <c r="O349" s="129">
        <v>89</v>
      </c>
      <c r="P349" s="130">
        <v>90</v>
      </c>
      <c r="Q349" s="1">
        <v>1</v>
      </c>
      <c r="R349" s="1"/>
      <c r="S349" s="1"/>
      <c r="T349" s="1"/>
      <c r="U349" s="1"/>
      <c r="W349">
        <v>344</v>
      </c>
      <c r="X349" t="s">
        <v>1083</v>
      </c>
    </row>
    <row r="350" spans="1:24" hidden="1">
      <c r="A350" s="122" t="s">
        <v>1456</v>
      </c>
      <c r="B350" s="1">
        <v>17891</v>
      </c>
      <c r="C350" s="1" t="s">
        <v>1457</v>
      </c>
      <c r="D350" s="1">
        <v>24</v>
      </c>
      <c r="E350" s="1">
        <v>150</v>
      </c>
      <c r="F350" s="1">
        <v>3600</v>
      </c>
      <c r="G350" s="1">
        <v>269</v>
      </c>
      <c r="H350" s="1" t="s">
        <v>42</v>
      </c>
      <c r="I350" s="1" t="s">
        <v>42</v>
      </c>
      <c r="J350" s="3">
        <v>365</v>
      </c>
      <c r="K350" s="3">
        <v>30</v>
      </c>
      <c r="L350" s="128">
        <f t="shared" si="13"/>
        <v>256.5</v>
      </c>
      <c r="M350" s="128">
        <f t="shared" si="14"/>
        <v>201.75000000000003</v>
      </c>
      <c r="N350" s="129">
        <v>30</v>
      </c>
      <c r="O350" s="129">
        <v>89</v>
      </c>
      <c r="P350" s="130">
        <v>90</v>
      </c>
      <c r="Q350" s="1">
        <v>1</v>
      </c>
      <c r="R350" s="1"/>
      <c r="S350" s="1"/>
      <c r="T350" s="1"/>
      <c r="U350" s="1"/>
      <c r="W350">
        <v>345</v>
      </c>
      <c r="X350" t="s">
        <v>1083</v>
      </c>
    </row>
    <row r="351" spans="1:24" hidden="1">
      <c r="A351" s="122" t="s">
        <v>1458</v>
      </c>
      <c r="B351" s="1" t="s">
        <v>1458</v>
      </c>
      <c r="C351" s="1" t="s">
        <v>1459</v>
      </c>
      <c r="D351" s="1">
        <v>6</v>
      </c>
      <c r="E351" s="1">
        <v>660</v>
      </c>
      <c r="F351" s="1">
        <v>3960</v>
      </c>
      <c r="G351" s="1">
        <v>269</v>
      </c>
      <c r="H351" s="1" t="s">
        <v>42</v>
      </c>
      <c r="I351" s="1" t="s">
        <v>42</v>
      </c>
      <c r="J351" s="3">
        <v>365</v>
      </c>
      <c r="K351" s="3">
        <v>30</v>
      </c>
      <c r="L351" s="128">
        <f t="shared" si="13"/>
        <v>256.5</v>
      </c>
      <c r="M351" s="128">
        <f t="shared" si="14"/>
        <v>201.75000000000003</v>
      </c>
      <c r="N351" s="129">
        <v>30</v>
      </c>
      <c r="O351" s="129">
        <v>89</v>
      </c>
      <c r="P351" s="130">
        <v>90</v>
      </c>
      <c r="Q351" s="1">
        <v>1</v>
      </c>
      <c r="R351" s="1"/>
      <c r="S351" s="1"/>
      <c r="T351" s="1"/>
      <c r="U351" s="1"/>
      <c r="W351">
        <v>346</v>
      </c>
      <c r="X351" t="s">
        <v>1083</v>
      </c>
    </row>
    <row r="352" spans="1:24" hidden="1">
      <c r="A352" s="122" t="s">
        <v>1460</v>
      </c>
      <c r="B352" s="1">
        <v>22243</v>
      </c>
      <c r="C352" s="1" t="s">
        <v>1461</v>
      </c>
      <c r="D352" s="1">
        <v>24</v>
      </c>
      <c r="E352" s="1">
        <v>150</v>
      </c>
      <c r="F352" s="1">
        <v>3600</v>
      </c>
      <c r="G352" s="1">
        <v>269</v>
      </c>
      <c r="H352" s="1" t="s">
        <v>42</v>
      </c>
      <c r="I352" s="1" t="s">
        <v>42</v>
      </c>
      <c r="J352" s="3">
        <v>365</v>
      </c>
      <c r="K352" s="3">
        <v>30</v>
      </c>
      <c r="L352" s="128">
        <f t="shared" si="13"/>
        <v>256.5</v>
      </c>
      <c r="M352" s="128">
        <f t="shared" si="14"/>
        <v>201.75000000000003</v>
      </c>
      <c r="N352" s="129">
        <v>30</v>
      </c>
      <c r="O352" s="129">
        <v>89</v>
      </c>
      <c r="P352" s="130">
        <v>90</v>
      </c>
      <c r="Q352" s="1">
        <v>1</v>
      </c>
      <c r="R352" s="1"/>
      <c r="S352" s="1"/>
      <c r="T352" s="1"/>
      <c r="U352" s="1"/>
      <c r="W352">
        <v>347</v>
      </c>
      <c r="X352" t="s">
        <v>1083</v>
      </c>
    </row>
    <row r="353" spans="1:24" hidden="1">
      <c r="A353" s="122" t="s">
        <v>390</v>
      </c>
      <c r="B353" s="1">
        <v>22493</v>
      </c>
      <c r="C353" s="1" t="s">
        <v>391</v>
      </c>
      <c r="D353" s="1">
        <v>12</v>
      </c>
      <c r="E353" s="1">
        <v>320</v>
      </c>
      <c r="F353" s="1">
        <v>3840</v>
      </c>
      <c r="G353" s="1">
        <v>269</v>
      </c>
      <c r="H353" s="1" t="s">
        <v>42</v>
      </c>
      <c r="I353" s="1" t="s">
        <v>42</v>
      </c>
      <c r="J353" s="3">
        <v>365</v>
      </c>
      <c r="K353" s="3">
        <v>30</v>
      </c>
      <c r="L353" s="128">
        <f t="shared" si="13"/>
        <v>256.5</v>
      </c>
      <c r="M353" s="128">
        <f t="shared" si="14"/>
        <v>201.75000000000003</v>
      </c>
      <c r="N353" s="129">
        <v>30</v>
      </c>
      <c r="O353" s="129">
        <v>89</v>
      </c>
      <c r="P353" s="130">
        <v>90</v>
      </c>
      <c r="Q353" s="1">
        <v>1</v>
      </c>
      <c r="R353" s="1"/>
      <c r="S353" s="1"/>
      <c r="T353" s="1"/>
      <c r="U353" s="1"/>
      <c r="W353">
        <v>348</v>
      </c>
      <c r="X353" t="s">
        <v>1083</v>
      </c>
    </row>
    <row r="354" spans="1:24" hidden="1">
      <c r="A354" s="122" t="s">
        <v>1462</v>
      </c>
      <c r="B354" s="1" t="s">
        <v>1462</v>
      </c>
      <c r="C354" s="1" t="s">
        <v>1463</v>
      </c>
      <c r="D354" s="1">
        <v>6</v>
      </c>
      <c r="E354" s="1">
        <v>660</v>
      </c>
      <c r="F354" s="1">
        <v>3960</v>
      </c>
      <c r="G354" s="1">
        <v>269</v>
      </c>
      <c r="H354" s="1" t="s">
        <v>42</v>
      </c>
      <c r="I354" s="1" t="s">
        <v>42</v>
      </c>
      <c r="J354" s="3">
        <v>365</v>
      </c>
      <c r="K354" s="3">
        <v>30</v>
      </c>
      <c r="L354" s="128">
        <f t="shared" si="13"/>
        <v>256.5</v>
      </c>
      <c r="M354" s="128">
        <f t="shared" si="14"/>
        <v>201.75000000000003</v>
      </c>
      <c r="N354" s="129">
        <v>30</v>
      </c>
      <c r="O354" s="129">
        <v>89</v>
      </c>
      <c r="P354" s="130">
        <v>90</v>
      </c>
      <c r="Q354" s="1">
        <v>1</v>
      </c>
      <c r="R354" s="1"/>
      <c r="S354" s="1"/>
      <c r="T354" s="1"/>
      <c r="U354" s="1"/>
      <c r="W354">
        <v>349</v>
      </c>
      <c r="X354" t="s">
        <v>1083</v>
      </c>
    </row>
    <row r="355" spans="1:24" hidden="1">
      <c r="A355" s="122" t="s">
        <v>365</v>
      </c>
      <c r="B355" s="1">
        <v>22242</v>
      </c>
      <c r="C355" s="1" t="s">
        <v>366</v>
      </c>
      <c r="D355" s="1">
        <v>6</v>
      </c>
      <c r="E355" s="1">
        <v>468</v>
      </c>
      <c r="F355" s="1">
        <v>2808</v>
      </c>
      <c r="G355" s="1">
        <v>269</v>
      </c>
      <c r="H355" s="1" t="s">
        <v>42</v>
      </c>
      <c r="I355" s="1" t="s">
        <v>42</v>
      </c>
      <c r="J355" s="3">
        <v>365</v>
      </c>
      <c r="K355" s="3">
        <v>30</v>
      </c>
      <c r="L355" s="128">
        <f t="shared" si="13"/>
        <v>256.5</v>
      </c>
      <c r="M355" s="128">
        <f t="shared" si="14"/>
        <v>201.75000000000003</v>
      </c>
      <c r="N355" s="129">
        <v>30</v>
      </c>
      <c r="O355" s="129">
        <v>89</v>
      </c>
      <c r="P355" s="130">
        <v>90</v>
      </c>
      <c r="Q355" s="1">
        <v>1</v>
      </c>
      <c r="R355" s="1"/>
      <c r="S355" s="1"/>
      <c r="T355" s="1"/>
      <c r="U355" s="1"/>
      <c r="W355">
        <v>350</v>
      </c>
      <c r="X355" t="s">
        <v>1083</v>
      </c>
    </row>
    <row r="356" spans="1:24" hidden="1">
      <c r="A356" s="122" t="s">
        <v>268</v>
      </c>
      <c r="B356" s="1">
        <v>21255</v>
      </c>
      <c r="C356" s="1" t="s">
        <v>269</v>
      </c>
      <c r="D356" s="1">
        <v>6</v>
      </c>
      <c r="E356" s="1">
        <v>260</v>
      </c>
      <c r="F356" s="1">
        <v>1560</v>
      </c>
      <c r="G356" s="1">
        <v>330</v>
      </c>
      <c r="H356" s="1" t="s">
        <v>893</v>
      </c>
      <c r="I356" s="1" t="s">
        <v>194</v>
      </c>
      <c r="J356" s="3">
        <v>365</v>
      </c>
      <c r="K356" s="3">
        <v>30</v>
      </c>
      <c r="L356" s="128">
        <f t="shared" si="13"/>
        <v>256.5</v>
      </c>
      <c r="M356" s="128">
        <f t="shared" si="14"/>
        <v>201.75000000000003</v>
      </c>
      <c r="N356" s="129">
        <v>30</v>
      </c>
      <c r="O356" s="129">
        <v>89</v>
      </c>
      <c r="P356" s="130">
        <v>90</v>
      </c>
      <c r="Q356" s="1">
        <v>1</v>
      </c>
      <c r="R356" s="1"/>
      <c r="S356" s="1"/>
      <c r="T356" s="1"/>
      <c r="U356" s="1"/>
      <c r="W356">
        <v>351</v>
      </c>
      <c r="X356" t="s">
        <v>1083</v>
      </c>
    </row>
    <row r="357" spans="1:24" hidden="1">
      <c r="A357" s="122" t="s">
        <v>1464</v>
      </c>
      <c r="B357" s="1">
        <v>22125</v>
      </c>
      <c r="C357" s="1" t="s">
        <v>1465</v>
      </c>
      <c r="D357" s="1">
        <v>6</v>
      </c>
      <c r="E357" s="1">
        <v>260</v>
      </c>
      <c r="F357" s="1">
        <v>1560</v>
      </c>
      <c r="G357" s="1">
        <v>330</v>
      </c>
      <c r="H357" s="1" t="s">
        <v>893</v>
      </c>
      <c r="I357" s="1" t="s">
        <v>194</v>
      </c>
      <c r="J357" s="3">
        <v>365</v>
      </c>
      <c r="K357" s="3">
        <v>30</v>
      </c>
      <c r="L357" s="128">
        <f t="shared" si="13"/>
        <v>256.5</v>
      </c>
      <c r="M357" s="128">
        <f t="shared" si="14"/>
        <v>201.75000000000003</v>
      </c>
      <c r="N357" s="129">
        <v>30</v>
      </c>
      <c r="O357" s="129">
        <v>89</v>
      </c>
      <c r="P357" s="130">
        <v>90</v>
      </c>
      <c r="Q357" s="1">
        <v>1</v>
      </c>
      <c r="R357" s="1"/>
      <c r="S357" s="1"/>
      <c r="T357" s="1"/>
      <c r="U357" s="1"/>
      <c r="W357">
        <v>352</v>
      </c>
      <c r="X357" t="s">
        <v>1083</v>
      </c>
    </row>
    <row r="358" spans="1:24" hidden="1">
      <c r="A358" s="122" t="s">
        <v>1466</v>
      </c>
      <c r="B358" s="1">
        <v>16950</v>
      </c>
      <c r="C358" s="1" t="s">
        <v>1467</v>
      </c>
      <c r="D358" s="1">
        <v>24</v>
      </c>
      <c r="E358" s="1">
        <v>130</v>
      </c>
      <c r="F358" s="1">
        <v>3120</v>
      </c>
      <c r="G358" s="1">
        <v>269</v>
      </c>
      <c r="H358" s="1" t="s">
        <v>42</v>
      </c>
      <c r="I358" s="1" t="s">
        <v>1017</v>
      </c>
      <c r="J358" s="3">
        <v>270</v>
      </c>
      <c r="K358" s="3">
        <v>30</v>
      </c>
      <c r="L358" s="128">
        <f t="shared" si="13"/>
        <v>190</v>
      </c>
      <c r="M358" s="128">
        <f t="shared" si="14"/>
        <v>149.5</v>
      </c>
      <c r="N358" s="129">
        <v>30</v>
      </c>
      <c r="O358" s="129">
        <v>89</v>
      </c>
      <c r="P358" s="130">
        <v>90</v>
      </c>
      <c r="Q358" s="1">
        <v>1</v>
      </c>
      <c r="R358" s="1"/>
      <c r="S358" s="1"/>
      <c r="T358" s="1"/>
      <c r="U358" s="1"/>
      <c r="W358">
        <v>353</v>
      </c>
      <c r="X358" t="s">
        <v>1083</v>
      </c>
    </row>
    <row r="359" spans="1:24" hidden="1">
      <c r="A359" s="122" t="s">
        <v>1468</v>
      </c>
      <c r="B359" s="1">
        <v>16951</v>
      </c>
      <c r="C359" s="1" t="s">
        <v>1469</v>
      </c>
      <c r="D359" s="1">
        <v>24</v>
      </c>
      <c r="E359" s="1">
        <v>130</v>
      </c>
      <c r="F359" s="1">
        <v>3120</v>
      </c>
      <c r="G359" s="1">
        <v>269</v>
      </c>
      <c r="H359" s="1" t="s">
        <v>42</v>
      </c>
      <c r="I359" s="1" t="s">
        <v>1017</v>
      </c>
      <c r="J359" s="3">
        <v>270</v>
      </c>
      <c r="K359" s="3">
        <v>30</v>
      </c>
      <c r="L359" s="128">
        <f t="shared" si="13"/>
        <v>190</v>
      </c>
      <c r="M359" s="128">
        <f t="shared" si="14"/>
        <v>149.5</v>
      </c>
      <c r="N359" s="129">
        <v>30</v>
      </c>
      <c r="O359" s="129">
        <v>89</v>
      </c>
      <c r="P359" s="130">
        <v>90</v>
      </c>
      <c r="Q359" s="1">
        <v>1</v>
      </c>
      <c r="R359" s="1"/>
      <c r="S359" s="1"/>
      <c r="T359" s="1"/>
      <c r="U359" s="1"/>
      <c r="W359">
        <v>354</v>
      </c>
      <c r="X359" t="s">
        <v>1083</v>
      </c>
    </row>
    <row r="360" spans="1:24" hidden="1">
      <c r="A360" s="122" t="s">
        <v>1470</v>
      </c>
      <c r="B360" s="1">
        <v>16953</v>
      </c>
      <c r="C360" s="1" t="s">
        <v>1471</v>
      </c>
      <c r="D360" s="1">
        <v>24</v>
      </c>
      <c r="E360" s="1">
        <v>130</v>
      </c>
      <c r="F360" s="1">
        <v>3120</v>
      </c>
      <c r="G360" s="1">
        <v>269</v>
      </c>
      <c r="H360" s="1" t="s">
        <v>42</v>
      </c>
      <c r="I360" s="1" t="s">
        <v>1017</v>
      </c>
      <c r="J360" s="3">
        <v>270</v>
      </c>
      <c r="K360" s="3">
        <v>30</v>
      </c>
      <c r="L360" s="128">
        <f t="shared" si="13"/>
        <v>190</v>
      </c>
      <c r="M360" s="128">
        <f t="shared" si="14"/>
        <v>149.5</v>
      </c>
      <c r="N360" s="129">
        <v>30</v>
      </c>
      <c r="O360" s="129">
        <v>89</v>
      </c>
      <c r="P360" s="130">
        <v>90</v>
      </c>
      <c r="Q360" s="1">
        <v>1</v>
      </c>
      <c r="R360" s="1"/>
      <c r="S360" s="1"/>
      <c r="T360" s="1"/>
      <c r="U360" s="1"/>
      <c r="W360">
        <v>355</v>
      </c>
      <c r="X360" t="s">
        <v>1083</v>
      </c>
    </row>
    <row r="361" spans="1:24" hidden="1">
      <c r="A361" s="122" t="s">
        <v>1472</v>
      </c>
      <c r="B361" s="1">
        <v>16952</v>
      </c>
      <c r="C361" s="1" t="s">
        <v>1473</v>
      </c>
      <c r="D361" s="1">
        <v>6</v>
      </c>
      <c r="E361" s="1">
        <v>520</v>
      </c>
      <c r="F361" s="1">
        <v>3120</v>
      </c>
      <c r="G361" s="1">
        <v>269</v>
      </c>
      <c r="H361" s="1" t="s">
        <v>42</v>
      </c>
      <c r="I361" s="1" t="s">
        <v>1017</v>
      </c>
      <c r="J361" s="3">
        <v>270</v>
      </c>
      <c r="K361" s="3">
        <v>30</v>
      </c>
      <c r="L361" s="128">
        <f t="shared" si="13"/>
        <v>190</v>
      </c>
      <c r="M361" s="128">
        <f t="shared" si="14"/>
        <v>149.5</v>
      </c>
      <c r="N361" s="129">
        <v>30</v>
      </c>
      <c r="O361" s="129">
        <v>89</v>
      </c>
      <c r="P361" s="130">
        <v>90</v>
      </c>
      <c r="Q361" s="1">
        <v>1</v>
      </c>
      <c r="R361" s="1"/>
      <c r="S361" s="1"/>
      <c r="T361" s="1"/>
      <c r="U361" s="1"/>
      <c r="W361">
        <v>356</v>
      </c>
      <c r="X361" t="s">
        <v>1083</v>
      </c>
    </row>
    <row r="362" spans="1:24" hidden="1">
      <c r="A362" s="122" t="s">
        <v>1474</v>
      </c>
      <c r="B362" s="1">
        <v>7981</v>
      </c>
      <c r="C362" s="1" t="s">
        <v>1475</v>
      </c>
      <c r="D362" s="1">
        <v>24</v>
      </c>
      <c r="E362" s="1">
        <v>60</v>
      </c>
      <c r="F362" s="1">
        <v>1440</v>
      </c>
      <c r="G362" s="1">
        <v>473</v>
      </c>
      <c r="H362" s="1" t="s">
        <v>194</v>
      </c>
      <c r="I362" s="1" t="s">
        <v>1073</v>
      </c>
      <c r="J362" s="3">
        <v>365</v>
      </c>
      <c r="K362" s="3">
        <v>30</v>
      </c>
      <c r="L362" s="128">
        <f t="shared" si="13"/>
        <v>256.5</v>
      </c>
      <c r="M362" s="128">
        <f t="shared" si="14"/>
        <v>201.75000000000003</v>
      </c>
      <c r="N362" s="129">
        <v>30</v>
      </c>
      <c r="O362" s="129">
        <v>89</v>
      </c>
      <c r="P362" s="130">
        <v>90</v>
      </c>
      <c r="Q362" s="1">
        <v>1</v>
      </c>
      <c r="R362" s="1"/>
      <c r="S362" s="1"/>
      <c r="T362" s="1"/>
      <c r="U362" s="1"/>
      <c r="W362">
        <v>357</v>
      </c>
      <c r="X362" t="s">
        <v>1083</v>
      </c>
    </row>
    <row r="363" spans="1:24" hidden="1">
      <c r="A363" s="122" t="s">
        <v>1476</v>
      </c>
      <c r="B363" s="1" t="s">
        <v>1476</v>
      </c>
      <c r="C363" s="1" t="s">
        <v>1477</v>
      </c>
      <c r="D363" s="1">
        <v>6</v>
      </c>
      <c r="E363" s="1">
        <v>320</v>
      </c>
      <c r="F363" s="1">
        <v>1920</v>
      </c>
      <c r="G363" s="1">
        <v>269</v>
      </c>
      <c r="H363" s="1" t="s">
        <v>42</v>
      </c>
      <c r="I363" s="1" t="s">
        <v>42</v>
      </c>
      <c r="J363" s="3">
        <v>365</v>
      </c>
      <c r="K363" s="3">
        <v>30</v>
      </c>
      <c r="L363" s="128">
        <f t="shared" si="13"/>
        <v>256.5</v>
      </c>
      <c r="M363" s="128">
        <f t="shared" si="14"/>
        <v>201.75000000000003</v>
      </c>
      <c r="N363" s="129">
        <v>30</v>
      </c>
      <c r="O363" s="129">
        <v>89</v>
      </c>
      <c r="P363" s="130">
        <v>90</v>
      </c>
      <c r="Q363" s="1">
        <v>1</v>
      </c>
      <c r="R363" s="1"/>
      <c r="S363" s="1"/>
      <c r="T363" s="1"/>
      <c r="U363" s="1"/>
      <c r="W363">
        <v>358</v>
      </c>
      <c r="X363" t="s">
        <v>1083</v>
      </c>
    </row>
    <row r="364" spans="1:24" hidden="1">
      <c r="A364" s="122" t="s">
        <v>1478</v>
      </c>
      <c r="B364" s="1">
        <v>21860</v>
      </c>
      <c r="C364" s="1" t="s">
        <v>1479</v>
      </c>
      <c r="D364" s="1">
        <v>6</v>
      </c>
      <c r="E364" s="1">
        <v>660</v>
      </c>
      <c r="F364" s="1">
        <v>3960</v>
      </c>
      <c r="G364" s="1">
        <v>269</v>
      </c>
      <c r="H364" s="1" t="s">
        <v>42</v>
      </c>
      <c r="I364" s="1" t="s">
        <v>42</v>
      </c>
      <c r="J364" s="3">
        <v>365</v>
      </c>
      <c r="K364" s="3">
        <v>30</v>
      </c>
      <c r="L364" s="128">
        <f t="shared" si="13"/>
        <v>256.5</v>
      </c>
      <c r="M364" s="128">
        <f t="shared" si="14"/>
        <v>201.75000000000003</v>
      </c>
      <c r="N364" s="129">
        <v>30</v>
      </c>
      <c r="O364" s="129">
        <v>89</v>
      </c>
      <c r="P364" s="130">
        <v>90</v>
      </c>
      <c r="Q364" s="1">
        <v>1</v>
      </c>
      <c r="R364" s="1"/>
      <c r="S364" s="1"/>
      <c r="T364" s="1"/>
      <c r="U364" s="1"/>
      <c r="W364">
        <v>359</v>
      </c>
      <c r="X364" t="s">
        <v>1083</v>
      </c>
    </row>
    <row r="365" spans="1:24" hidden="1">
      <c r="A365" s="122" t="s">
        <v>1480</v>
      </c>
      <c r="B365" s="1" t="s">
        <v>1480</v>
      </c>
      <c r="C365" s="1" t="s">
        <v>1479</v>
      </c>
      <c r="D365" s="1">
        <v>6</v>
      </c>
      <c r="E365" s="1">
        <v>660</v>
      </c>
      <c r="F365" s="1">
        <v>3960</v>
      </c>
      <c r="G365" s="1">
        <v>269</v>
      </c>
      <c r="H365" s="1" t="s">
        <v>42</v>
      </c>
      <c r="I365" s="1" t="s">
        <v>42</v>
      </c>
      <c r="J365" s="3">
        <v>365</v>
      </c>
      <c r="K365" s="3">
        <v>30</v>
      </c>
      <c r="L365" s="128">
        <f t="shared" si="13"/>
        <v>256.5</v>
      </c>
      <c r="M365" s="128">
        <f t="shared" si="14"/>
        <v>201.75000000000003</v>
      </c>
      <c r="N365" s="129">
        <v>30</v>
      </c>
      <c r="O365" s="129">
        <v>89</v>
      </c>
      <c r="P365" s="130">
        <v>90</v>
      </c>
      <c r="Q365" s="1">
        <v>1</v>
      </c>
      <c r="R365" s="1"/>
      <c r="S365" s="1"/>
      <c r="T365" s="1"/>
      <c r="U365" s="1"/>
      <c r="W365">
        <v>360</v>
      </c>
      <c r="X365" t="s">
        <v>1083</v>
      </c>
    </row>
    <row r="366" spans="1:24" hidden="1">
      <c r="A366" s="122" t="s">
        <v>1481</v>
      </c>
      <c r="B366" s="1">
        <v>17158</v>
      </c>
      <c r="C366" s="1" t="s">
        <v>1482</v>
      </c>
      <c r="D366" s="1">
        <v>24</v>
      </c>
      <c r="E366" s="1">
        <v>150</v>
      </c>
      <c r="F366" s="1">
        <v>3600</v>
      </c>
      <c r="G366" s="1">
        <v>269</v>
      </c>
      <c r="H366" s="1" t="s">
        <v>42</v>
      </c>
      <c r="I366" s="1" t="s">
        <v>42</v>
      </c>
      <c r="J366" s="3">
        <v>365</v>
      </c>
      <c r="K366" s="3">
        <v>30</v>
      </c>
      <c r="L366" s="128">
        <f t="shared" si="13"/>
        <v>256.5</v>
      </c>
      <c r="M366" s="128">
        <f t="shared" si="14"/>
        <v>201.75000000000003</v>
      </c>
      <c r="N366" s="129">
        <v>30</v>
      </c>
      <c r="O366" s="129">
        <v>89</v>
      </c>
      <c r="P366" s="130">
        <v>90</v>
      </c>
      <c r="Q366" s="1">
        <v>1</v>
      </c>
      <c r="R366" s="1"/>
      <c r="S366" s="1"/>
      <c r="T366" s="1"/>
      <c r="U366" s="1"/>
      <c r="W366">
        <v>361</v>
      </c>
      <c r="X366" t="s">
        <v>1083</v>
      </c>
    </row>
    <row r="367" spans="1:24" hidden="1">
      <c r="A367" s="122" t="s">
        <v>175</v>
      </c>
      <c r="B367" s="1">
        <v>17154</v>
      </c>
      <c r="C367" s="1" t="s">
        <v>176</v>
      </c>
      <c r="D367" s="1">
        <v>24</v>
      </c>
      <c r="E367" s="1">
        <v>117</v>
      </c>
      <c r="F367" s="1">
        <v>2808</v>
      </c>
      <c r="G367" s="1">
        <v>269</v>
      </c>
      <c r="H367" s="1" t="s">
        <v>42</v>
      </c>
      <c r="I367" s="1" t="s">
        <v>42</v>
      </c>
      <c r="J367" s="3">
        <v>365</v>
      </c>
      <c r="K367" s="3">
        <v>30</v>
      </c>
      <c r="L367" s="128">
        <f t="shared" si="13"/>
        <v>256.5</v>
      </c>
      <c r="M367" s="128">
        <f t="shared" si="14"/>
        <v>201.75000000000003</v>
      </c>
      <c r="N367" s="129">
        <v>30</v>
      </c>
      <c r="O367" s="129">
        <v>89</v>
      </c>
      <c r="P367" s="130">
        <v>90</v>
      </c>
      <c r="Q367" s="1">
        <v>1</v>
      </c>
      <c r="R367" s="1"/>
      <c r="S367" s="1"/>
      <c r="T367" s="1"/>
      <c r="U367" s="1"/>
      <c r="W367">
        <v>362</v>
      </c>
      <c r="X367" t="s">
        <v>1083</v>
      </c>
    </row>
    <row r="368" spans="1:24" hidden="1">
      <c r="A368" s="122" t="s">
        <v>1483</v>
      </c>
      <c r="B368" s="1" t="s">
        <v>1483</v>
      </c>
      <c r="C368" s="1" t="s">
        <v>176</v>
      </c>
      <c r="D368" s="1">
        <v>24</v>
      </c>
      <c r="E368" s="1">
        <v>130</v>
      </c>
      <c r="F368" s="1">
        <v>3120</v>
      </c>
      <c r="G368" s="1">
        <v>269</v>
      </c>
      <c r="H368" s="1" t="s">
        <v>42</v>
      </c>
      <c r="I368" s="1" t="s">
        <v>42</v>
      </c>
      <c r="J368" s="3">
        <v>365</v>
      </c>
      <c r="K368" s="3">
        <v>30</v>
      </c>
      <c r="L368" s="128">
        <f t="shared" si="13"/>
        <v>256.5</v>
      </c>
      <c r="M368" s="128">
        <f t="shared" si="14"/>
        <v>201.75000000000003</v>
      </c>
      <c r="N368" s="129">
        <v>30</v>
      </c>
      <c r="O368" s="129">
        <v>89</v>
      </c>
      <c r="P368" s="130">
        <v>90</v>
      </c>
      <c r="Q368" s="1">
        <v>1</v>
      </c>
      <c r="R368" s="1"/>
      <c r="S368" s="1"/>
      <c r="T368" s="1"/>
      <c r="U368" s="1"/>
      <c r="W368">
        <v>363</v>
      </c>
      <c r="X368" t="s">
        <v>1083</v>
      </c>
    </row>
    <row r="369" spans="1:24" hidden="1">
      <c r="A369" s="122" t="s">
        <v>182</v>
      </c>
      <c r="B369" s="1">
        <v>17155</v>
      </c>
      <c r="C369" s="1" t="s">
        <v>183</v>
      </c>
      <c r="D369" s="1">
        <v>6</v>
      </c>
      <c r="E369" s="1">
        <v>468</v>
      </c>
      <c r="F369" s="1">
        <v>2808</v>
      </c>
      <c r="G369" s="1">
        <v>269</v>
      </c>
      <c r="H369" s="1" t="s">
        <v>42</v>
      </c>
      <c r="I369" s="1" t="s">
        <v>42</v>
      </c>
      <c r="J369" s="3">
        <v>365</v>
      </c>
      <c r="K369" s="3">
        <v>30</v>
      </c>
      <c r="L369" s="128">
        <f t="shared" si="13"/>
        <v>256.5</v>
      </c>
      <c r="M369" s="128">
        <f t="shared" si="14"/>
        <v>201.75000000000003</v>
      </c>
      <c r="N369" s="129">
        <v>30</v>
      </c>
      <c r="O369" s="129">
        <v>89</v>
      </c>
      <c r="P369" s="130">
        <v>90</v>
      </c>
      <c r="Q369" s="1">
        <v>1</v>
      </c>
      <c r="R369" s="1"/>
      <c r="S369" s="1"/>
      <c r="T369" s="1"/>
      <c r="U369" s="1"/>
      <c r="W369">
        <v>364</v>
      </c>
      <c r="X369" t="s">
        <v>1083</v>
      </c>
    </row>
    <row r="370" spans="1:24" hidden="1">
      <c r="A370" s="122" t="s">
        <v>1484</v>
      </c>
      <c r="B370" s="1" t="s">
        <v>1484</v>
      </c>
      <c r="C370" s="1" t="s">
        <v>183</v>
      </c>
      <c r="D370" s="1">
        <v>6</v>
      </c>
      <c r="E370" s="1">
        <v>520</v>
      </c>
      <c r="F370" s="1">
        <v>3120</v>
      </c>
      <c r="G370" s="1">
        <v>269</v>
      </c>
      <c r="H370" s="1" t="s">
        <v>42</v>
      </c>
      <c r="I370" s="1" t="s">
        <v>42</v>
      </c>
      <c r="J370" s="3">
        <v>365</v>
      </c>
      <c r="K370" s="3">
        <v>30</v>
      </c>
      <c r="L370" s="128">
        <f t="shared" si="13"/>
        <v>256.5</v>
      </c>
      <c r="M370" s="128">
        <f t="shared" si="14"/>
        <v>201.75000000000003</v>
      </c>
      <c r="N370" s="129">
        <v>30</v>
      </c>
      <c r="O370" s="129">
        <v>89</v>
      </c>
      <c r="P370" s="130">
        <v>90</v>
      </c>
      <c r="Q370" s="1">
        <v>1</v>
      </c>
      <c r="R370" s="1"/>
      <c r="S370" s="1"/>
      <c r="T370" s="1"/>
      <c r="U370" s="1"/>
      <c r="W370">
        <v>365</v>
      </c>
      <c r="X370" t="s">
        <v>1083</v>
      </c>
    </row>
    <row r="371" spans="1:24" hidden="1">
      <c r="A371" s="122" t="s">
        <v>1485</v>
      </c>
      <c r="B371" s="1">
        <v>8223</v>
      </c>
      <c r="C371" s="1" t="s">
        <v>1486</v>
      </c>
      <c r="D371" s="1">
        <v>12</v>
      </c>
      <c r="E371" s="1">
        <v>33</v>
      </c>
      <c r="F371" s="1">
        <v>396</v>
      </c>
      <c r="G371" s="1">
        <v>355</v>
      </c>
      <c r="H371" s="1" t="s">
        <v>893</v>
      </c>
      <c r="I371" s="1" t="s">
        <v>1073</v>
      </c>
      <c r="J371" s="3">
        <v>365</v>
      </c>
      <c r="K371" s="3">
        <v>30</v>
      </c>
      <c r="L371" s="128">
        <f t="shared" si="13"/>
        <v>256.5</v>
      </c>
      <c r="M371" s="128">
        <f t="shared" si="14"/>
        <v>201.75000000000003</v>
      </c>
      <c r="N371" s="129">
        <v>30</v>
      </c>
      <c r="O371" s="129">
        <v>89</v>
      </c>
      <c r="P371" s="130">
        <v>90</v>
      </c>
      <c r="Q371" s="1">
        <v>1</v>
      </c>
      <c r="R371" s="1"/>
      <c r="S371" s="1"/>
      <c r="T371" s="1"/>
      <c r="U371" s="1"/>
      <c r="W371">
        <v>366</v>
      </c>
      <c r="X371" t="s">
        <v>1083</v>
      </c>
    </row>
    <row r="372" spans="1:24" hidden="1">
      <c r="A372" s="122" t="s">
        <v>1487</v>
      </c>
      <c r="B372" s="1">
        <v>7659</v>
      </c>
      <c r="C372" s="1" t="s">
        <v>1488</v>
      </c>
      <c r="D372" s="1">
        <v>12</v>
      </c>
      <c r="E372" s="1">
        <v>120</v>
      </c>
      <c r="F372" s="1">
        <v>1440</v>
      </c>
      <c r="G372" s="1">
        <v>355</v>
      </c>
      <c r="H372" s="1" t="s">
        <v>893</v>
      </c>
      <c r="I372" s="1" t="s">
        <v>1073</v>
      </c>
      <c r="J372" s="3">
        <v>365</v>
      </c>
      <c r="K372" s="3">
        <v>30</v>
      </c>
      <c r="L372" s="128">
        <f t="shared" si="13"/>
        <v>256.5</v>
      </c>
      <c r="M372" s="128">
        <f t="shared" si="14"/>
        <v>201.75000000000003</v>
      </c>
      <c r="N372" s="129">
        <v>30</v>
      </c>
      <c r="O372" s="129">
        <v>89</v>
      </c>
      <c r="P372" s="130">
        <v>90</v>
      </c>
      <c r="Q372" s="1">
        <v>1</v>
      </c>
      <c r="R372" s="1"/>
      <c r="S372" s="1"/>
      <c r="T372" s="1"/>
      <c r="U372" s="1"/>
      <c r="W372">
        <v>367</v>
      </c>
      <c r="X372" t="s">
        <v>1083</v>
      </c>
    </row>
    <row r="373" spans="1:24" hidden="1">
      <c r="A373" s="122" t="s">
        <v>1489</v>
      </c>
      <c r="B373" s="1">
        <v>8123</v>
      </c>
      <c r="C373" s="1" t="s">
        <v>1490</v>
      </c>
      <c r="D373" s="1">
        <v>6</v>
      </c>
      <c r="E373" s="1">
        <v>70</v>
      </c>
      <c r="F373" s="1">
        <v>420</v>
      </c>
      <c r="G373" s="1">
        <v>355</v>
      </c>
      <c r="H373" s="1" t="s">
        <v>194</v>
      </c>
      <c r="I373" s="1" t="s">
        <v>1073</v>
      </c>
      <c r="J373" s="3">
        <v>365</v>
      </c>
      <c r="K373" s="3">
        <v>30</v>
      </c>
      <c r="L373" s="128">
        <f t="shared" si="13"/>
        <v>256.5</v>
      </c>
      <c r="M373" s="128">
        <f t="shared" si="14"/>
        <v>201.75000000000003</v>
      </c>
      <c r="N373" s="129">
        <v>30</v>
      </c>
      <c r="O373" s="129">
        <v>89</v>
      </c>
      <c r="P373" s="130">
        <v>90</v>
      </c>
      <c r="Q373" s="1">
        <v>1</v>
      </c>
      <c r="R373" s="1"/>
      <c r="S373" s="1"/>
      <c r="T373" s="1"/>
      <c r="U373" s="1"/>
      <c r="W373">
        <v>368</v>
      </c>
      <c r="X373" t="s">
        <v>1083</v>
      </c>
    </row>
    <row r="374" spans="1:24" hidden="1">
      <c r="A374" s="122" t="s">
        <v>1491</v>
      </c>
      <c r="B374" s="1">
        <v>7576</v>
      </c>
      <c r="C374" s="1" t="s">
        <v>1492</v>
      </c>
      <c r="D374" s="1">
        <v>6</v>
      </c>
      <c r="E374" s="1">
        <v>240</v>
      </c>
      <c r="F374" s="1">
        <v>1440</v>
      </c>
      <c r="G374" s="1">
        <v>355</v>
      </c>
      <c r="H374" s="1" t="s">
        <v>893</v>
      </c>
      <c r="I374" s="1" t="s">
        <v>1073</v>
      </c>
      <c r="J374" s="3">
        <v>365</v>
      </c>
      <c r="K374" s="3">
        <v>30</v>
      </c>
      <c r="L374" s="128">
        <f t="shared" si="13"/>
        <v>256.5</v>
      </c>
      <c r="M374" s="128">
        <f t="shared" si="14"/>
        <v>201.75000000000003</v>
      </c>
      <c r="N374" s="129">
        <v>30</v>
      </c>
      <c r="O374" s="129">
        <v>89</v>
      </c>
      <c r="P374" s="130">
        <v>90</v>
      </c>
      <c r="Q374" s="1">
        <v>1</v>
      </c>
      <c r="R374" s="1"/>
      <c r="S374" s="1"/>
      <c r="T374" s="1"/>
      <c r="U374" s="1"/>
      <c r="W374">
        <v>369</v>
      </c>
      <c r="X374" t="s">
        <v>1083</v>
      </c>
    </row>
    <row r="375" spans="1:24" hidden="1">
      <c r="A375" s="122" t="s">
        <v>1493</v>
      </c>
      <c r="B375" s="1">
        <v>7986</v>
      </c>
      <c r="C375" s="1" t="s">
        <v>1494</v>
      </c>
      <c r="D375" s="1">
        <v>24</v>
      </c>
      <c r="E375" s="1">
        <v>28</v>
      </c>
      <c r="F375" s="1">
        <v>672</v>
      </c>
      <c r="G375" s="1">
        <v>355</v>
      </c>
      <c r="H375" s="1" t="s">
        <v>194</v>
      </c>
      <c r="I375" s="1" t="s">
        <v>1073</v>
      </c>
      <c r="J375" s="3">
        <v>365</v>
      </c>
      <c r="K375" s="3">
        <v>30</v>
      </c>
      <c r="L375" s="128">
        <f t="shared" si="13"/>
        <v>256.5</v>
      </c>
      <c r="M375" s="128">
        <f t="shared" si="14"/>
        <v>201.75000000000003</v>
      </c>
      <c r="N375" s="129">
        <v>30</v>
      </c>
      <c r="O375" s="129">
        <v>89</v>
      </c>
      <c r="P375" s="130">
        <v>90</v>
      </c>
      <c r="Q375" s="1">
        <v>1</v>
      </c>
      <c r="R375" s="1"/>
      <c r="S375" s="1"/>
      <c r="T375" s="1"/>
      <c r="U375" s="1"/>
      <c r="W375">
        <v>370</v>
      </c>
      <c r="X375" t="s">
        <v>1083</v>
      </c>
    </row>
    <row r="376" spans="1:24" hidden="1">
      <c r="A376" s="122" t="s">
        <v>1495</v>
      </c>
      <c r="B376" s="1">
        <v>7760</v>
      </c>
      <c r="C376" s="1" t="s">
        <v>1496</v>
      </c>
      <c r="D376" s="1">
        <v>6</v>
      </c>
      <c r="E376" s="1">
        <v>120</v>
      </c>
      <c r="F376" s="1">
        <v>720</v>
      </c>
      <c r="G376" s="1">
        <v>355</v>
      </c>
      <c r="H376" s="1" t="s">
        <v>893</v>
      </c>
      <c r="I376" s="1" t="s">
        <v>1073</v>
      </c>
      <c r="J376" s="3">
        <v>120</v>
      </c>
      <c r="K376" s="3">
        <v>30</v>
      </c>
      <c r="L376" s="128">
        <f t="shared" si="13"/>
        <v>85</v>
      </c>
      <c r="M376" s="128">
        <f t="shared" si="14"/>
        <v>67</v>
      </c>
      <c r="N376" s="129">
        <v>30</v>
      </c>
      <c r="O376" s="129">
        <v>89</v>
      </c>
      <c r="P376" s="130">
        <v>90</v>
      </c>
      <c r="Q376" s="1">
        <v>1</v>
      </c>
      <c r="R376" s="1"/>
      <c r="S376" s="1"/>
      <c r="T376" s="1"/>
      <c r="U376" s="1"/>
      <c r="W376">
        <v>371</v>
      </c>
      <c r="X376" t="s">
        <v>1083</v>
      </c>
    </row>
    <row r="377" spans="1:24" hidden="1">
      <c r="A377" s="122" t="s">
        <v>1497</v>
      </c>
      <c r="B377" s="1">
        <v>7577</v>
      </c>
      <c r="C377" s="1" t="s">
        <v>1498</v>
      </c>
      <c r="D377" s="1">
        <v>12</v>
      </c>
      <c r="E377" s="1">
        <v>60</v>
      </c>
      <c r="F377" s="1">
        <v>720</v>
      </c>
      <c r="G377" s="1">
        <v>710</v>
      </c>
      <c r="H377" s="1" t="s">
        <v>893</v>
      </c>
      <c r="I377" s="1" t="s">
        <v>1073</v>
      </c>
      <c r="J377" s="3">
        <v>365</v>
      </c>
      <c r="K377" s="3">
        <v>30</v>
      </c>
      <c r="L377" s="128">
        <f t="shared" si="13"/>
        <v>256.5</v>
      </c>
      <c r="M377" s="128">
        <f t="shared" si="14"/>
        <v>201.75000000000003</v>
      </c>
      <c r="N377" s="129">
        <v>30</v>
      </c>
      <c r="O377" s="129">
        <v>89</v>
      </c>
      <c r="P377" s="130">
        <v>90</v>
      </c>
      <c r="Q377" s="1">
        <v>1</v>
      </c>
      <c r="R377" s="1"/>
      <c r="S377" s="1"/>
      <c r="T377" s="1"/>
      <c r="U377" s="1"/>
      <c r="W377">
        <v>372</v>
      </c>
      <c r="X377" t="s">
        <v>1083</v>
      </c>
    </row>
    <row r="378" spans="1:24" hidden="1">
      <c r="A378" s="122" t="s">
        <v>1499</v>
      </c>
      <c r="B378" s="1">
        <v>7614</v>
      </c>
      <c r="C378" s="1" t="s">
        <v>1500</v>
      </c>
      <c r="D378" s="1">
        <v>6</v>
      </c>
      <c r="E378" s="1">
        <v>240</v>
      </c>
      <c r="F378" s="1">
        <v>1440</v>
      </c>
      <c r="G378" s="1">
        <v>355</v>
      </c>
      <c r="H378" s="1" t="s">
        <v>893</v>
      </c>
      <c r="I378" s="1" t="s">
        <v>1073</v>
      </c>
      <c r="J378" s="3">
        <v>365</v>
      </c>
      <c r="K378" s="3">
        <v>30</v>
      </c>
      <c r="L378" s="128">
        <f t="shared" si="13"/>
        <v>256.5</v>
      </c>
      <c r="M378" s="128">
        <f t="shared" si="14"/>
        <v>201.75000000000003</v>
      </c>
      <c r="N378" s="129">
        <v>30</v>
      </c>
      <c r="O378" s="129">
        <v>89</v>
      </c>
      <c r="P378" s="130">
        <v>90</v>
      </c>
      <c r="Q378" s="1">
        <v>1</v>
      </c>
      <c r="R378" s="1"/>
      <c r="S378" s="1"/>
      <c r="T378" s="1"/>
      <c r="U378" s="1"/>
      <c r="W378">
        <v>373</v>
      </c>
      <c r="X378" t="s">
        <v>1083</v>
      </c>
    </row>
    <row r="379" spans="1:24" hidden="1">
      <c r="A379" s="122" t="s">
        <v>192</v>
      </c>
      <c r="B379" s="1">
        <v>20050</v>
      </c>
      <c r="C379" s="1" t="s">
        <v>193</v>
      </c>
      <c r="D379" s="1">
        <v>6</v>
      </c>
      <c r="E379" s="1">
        <v>260</v>
      </c>
      <c r="F379" s="1">
        <v>1560</v>
      </c>
      <c r="G379" s="1">
        <v>330</v>
      </c>
      <c r="H379" s="1" t="s">
        <v>893</v>
      </c>
      <c r="I379" s="1" t="s">
        <v>194</v>
      </c>
      <c r="J379" s="3">
        <v>365</v>
      </c>
      <c r="K379" s="3">
        <v>30</v>
      </c>
      <c r="L379" s="128">
        <f t="shared" si="13"/>
        <v>256.5</v>
      </c>
      <c r="M379" s="128">
        <f t="shared" si="14"/>
        <v>201.75000000000003</v>
      </c>
      <c r="N379" s="129">
        <v>30</v>
      </c>
      <c r="O379" s="129">
        <v>89</v>
      </c>
      <c r="P379" s="130">
        <v>90</v>
      </c>
      <c r="Q379" s="1">
        <v>1</v>
      </c>
      <c r="R379" s="1"/>
      <c r="S379" s="1"/>
      <c r="T379" s="1"/>
      <c r="U379" s="1"/>
      <c r="W379">
        <v>374</v>
      </c>
      <c r="X379" t="s">
        <v>1083</v>
      </c>
    </row>
    <row r="380" spans="1:24" hidden="1">
      <c r="A380" s="122" t="s">
        <v>1501</v>
      </c>
      <c r="B380" s="1" t="s">
        <v>1501</v>
      </c>
      <c r="C380" s="1" t="s">
        <v>193</v>
      </c>
      <c r="D380" s="1">
        <v>6</v>
      </c>
      <c r="E380" s="1">
        <v>240</v>
      </c>
      <c r="F380" s="1">
        <v>1440</v>
      </c>
      <c r="G380" s="1">
        <v>355</v>
      </c>
      <c r="H380" s="1" t="s">
        <v>893</v>
      </c>
      <c r="I380" s="1" t="s">
        <v>194</v>
      </c>
      <c r="J380" s="3">
        <v>365</v>
      </c>
      <c r="K380" s="3">
        <v>30</v>
      </c>
      <c r="L380" s="128">
        <f t="shared" si="13"/>
        <v>256.5</v>
      </c>
      <c r="M380" s="128">
        <f t="shared" si="14"/>
        <v>201.75000000000003</v>
      </c>
      <c r="N380" s="129">
        <v>30</v>
      </c>
      <c r="O380" s="129">
        <v>89</v>
      </c>
      <c r="P380" s="130">
        <v>90</v>
      </c>
      <c r="Q380" s="1">
        <v>1</v>
      </c>
      <c r="R380" s="1"/>
      <c r="S380" s="1"/>
      <c r="T380" s="1"/>
      <c r="U380" s="1"/>
      <c r="W380">
        <v>375</v>
      </c>
      <c r="X380" t="s">
        <v>1083</v>
      </c>
    </row>
    <row r="381" spans="1:24" hidden="1">
      <c r="A381" s="122" t="s">
        <v>393</v>
      </c>
      <c r="B381" s="1">
        <v>22512</v>
      </c>
      <c r="C381" s="1" t="s">
        <v>394</v>
      </c>
      <c r="D381" s="1">
        <v>30</v>
      </c>
      <c r="E381" s="1">
        <v>45</v>
      </c>
      <c r="F381" s="1">
        <v>1350</v>
      </c>
      <c r="G381" s="1">
        <v>330</v>
      </c>
      <c r="H381" s="1" t="s">
        <v>893</v>
      </c>
      <c r="I381" s="1" t="s">
        <v>194</v>
      </c>
      <c r="J381" s="3">
        <v>365</v>
      </c>
      <c r="K381" s="3">
        <v>30</v>
      </c>
      <c r="L381" s="128">
        <f t="shared" si="13"/>
        <v>256.5</v>
      </c>
      <c r="M381" s="128">
        <f t="shared" si="14"/>
        <v>201.75000000000003</v>
      </c>
      <c r="N381" s="129">
        <v>30</v>
      </c>
      <c r="O381" s="129">
        <v>89</v>
      </c>
      <c r="P381" s="130">
        <v>90</v>
      </c>
      <c r="Q381" s="1">
        <v>1</v>
      </c>
      <c r="R381" s="1"/>
      <c r="S381" s="1"/>
      <c r="T381" s="1"/>
      <c r="U381" s="1"/>
      <c r="W381">
        <v>376</v>
      </c>
      <c r="X381" t="s">
        <v>1083</v>
      </c>
    </row>
    <row r="382" spans="1:24" hidden="1">
      <c r="A382" s="122" t="s">
        <v>1502</v>
      </c>
      <c r="B382" s="1">
        <v>22513</v>
      </c>
      <c r="C382" s="1" t="s">
        <v>1503</v>
      </c>
      <c r="D382" s="1">
        <v>30</v>
      </c>
      <c r="E382" s="1">
        <v>45</v>
      </c>
      <c r="F382" s="1">
        <v>1350</v>
      </c>
      <c r="G382" s="1">
        <v>330</v>
      </c>
      <c r="H382" s="1" t="s">
        <v>893</v>
      </c>
      <c r="I382" s="1" t="s">
        <v>194</v>
      </c>
      <c r="J382" s="3">
        <v>365</v>
      </c>
      <c r="K382" s="3">
        <v>30</v>
      </c>
      <c r="L382" s="128">
        <f t="shared" si="13"/>
        <v>256.5</v>
      </c>
      <c r="M382" s="128">
        <f t="shared" si="14"/>
        <v>201.75000000000003</v>
      </c>
      <c r="N382" s="129">
        <v>30</v>
      </c>
      <c r="O382" s="129">
        <v>89</v>
      </c>
      <c r="P382" s="130">
        <v>90</v>
      </c>
      <c r="Q382" s="1">
        <v>1</v>
      </c>
      <c r="R382" s="1"/>
      <c r="S382" s="1"/>
      <c r="T382" s="1"/>
      <c r="U382" s="1"/>
      <c r="W382">
        <v>377</v>
      </c>
      <c r="X382" t="s">
        <v>1083</v>
      </c>
    </row>
    <row r="383" spans="1:24" hidden="1">
      <c r="A383" s="122" t="s">
        <v>1504</v>
      </c>
      <c r="B383" s="1">
        <v>11176</v>
      </c>
      <c r="C383" s="1" t="s">
        <v>1505</v>
      </c>
      <c r="D383" s="1">
        <v>24</v>
      </c>
      <c r="E383" s="1">
        <v>60</v>
      </c>
      <c r="F383" s="1">
        <v>1440</v>
      </c>
      <c r="G383" s="1">
        <v>355</v>
      </c>
      <c r="H383" s="1" t="s">
        <v>893</v>
      </c>
      <c r="I383" s="1" t="s">
        <v>1073</v>
      </c>
      <c r="J383" s="3">
        <v>365</v>
      </c>
      <c r="K383" s="3">
        <v>30</v>
      </c>
      <c r="L383" s="128">
        <f t="shared" si="13"/>
        <v>256.5</v>
      </c>
      <c r="M383" s="128">
        <f t="shared" si="14"/>
        <v>201.75000000000003</v>
      </c>
      <c r="N383" s="129">
        <v>30</v>
      </c>
      <c r="O383" s="129">
        <v>89</v>
      </c>
      <c r="P383" s="130">
        <v>90</v>
      </c>
      <c r="Q383" s="1">
        <v>1</v>
      </c>
      <c r="R383" s="1"/>
      <c r="S383" s="1"/>
      <c r="T383" s="1"/>
      <c r="U383" s="1"/>
      <c r="W383">
        <v>378</v>
      </c>
      <c r="X383" t="s">
        <v>1083</v>
      </c>
    </row>
    <row r="384" spans="1:24" hidden="1">
      <c r="A384" s="122" t="s">
        <v>1506</v>
      </c>
      <c r="B384" s="1">
        <v>9509</v>
      </c>
      <c r="C384" s="1" t="s">
        <v>1507</v>
      </c>
      <c r="D384" s="1">
        <v>6</v>
      </c>
      <c r="E384" s="1">
        <v>240</v>
      </c>
      <c r="F384" s="1">
        <v>1440</v>
      </c>
      <c r="G384" s="1">
        <v>355</v>
      </c>
      <c r="H384" s="1" t="s">
        <v>893</v>
      </c>
      <c r="I384" s="1" t="s">
        <v>194</v>
      </c>
      <c r="J384" s="3">
        <v>365</v>
      </c>
      <c r="K384" s="3">
        <v>30</v>
      </c>
      <c r="L384" s="128">
        <f t="shared" si="13"/>
        <v>256.5</v>
      </c>
      <c r="M384" s="128">
        <f t="shared" si="14"/>
        <v>201.75000000000003</v>
      </c>
      <c r="N384" s="129">
        <v>30</v>
      </c>
      <c r="O384" s="129">
        <v>89</v>
      </c>
      <c r="P384" s="130">
        <v>90</v>
      </c>
      <c r="Q384" s="1">
        <v>1</v>
      </c>
      <c r="R384" s="1"/>
      <c r="S384" s="1"/>
      <c r="T384" s="1"/>
      <c r="U384" s="1"/>
      <c r="W384">
        <v>379</v>
      </c>
      <c r="X384" t="s">
        <v>1083</v>
      </c>
    </row>
    <row r="385" spans="1:24" hidden="1">
      <c r="A385" s="122" t="s">
        <v>1508</v>
      </c>
      <c r="B385" s="1" t="s">
        <v>1508</v>
      </c>
      <c r="C385" s="1" t="s">
        <v>1507</v>
      </c>
      <c r="D385" s="1">
        <v>6</v>
      </c>
      <c r="E385" s="1">
        <v>240</v>
      </c>
      <c r="F385" s="1">
        <v>1440</v>
      </c>
      <c r="G385" s="1">
        <v>355</v>
      </c>
      <c r="H385" s="1" t="s">
        <v>893</v>
      </c>
      <c r="I385" s="1" t="s">
        <v>194</v>
      </c>
      <c r="J385" s="3">
        <v>365</v>
      </c>
      <c r="K385" s="3">
        <v>30</v>
      </c>
      <c r="L385" s="128">
        <f t="shared" si="13"/>
        <v>256.5</v>
      </c>
      <c r="M385" s="128">
        <f t="shared" si="14"/>
        <v>201.75000000000003</v>
      </c>
      <c r="N385" s="129">
        <v>30</v>
      </c>
      <c r="O385" s="129">
        <v>89</v>
      </c>
      <c r="P385" s="130">
        <v>90</v>
      </c>
      <c r="Q385" s="1">
        <v>1</v>
      </c>
      <c r="R385" s="1"/>
      <c r="S385" s="1"/>
      <c r="T385" s="1"/>
      <c r="U385" s="1"/>
      <c r="W385">
        <v>380</v>
      </c>
      <c r="X385" t="s">
        <v>1083</v>
      </c>
    </row>
    <row r="386" spans="1:24" hidden="1">
      <c r="A386" s="122" t="s">
        <v>1509</v>
      </c>
      <c r="B386" s="1" t="s">
        <v>1509</v>
      </c>
      <c r="C386" s="1" t="s">
        <v>200</v>
      </c>
      <c r="D386" s="1">
        <v>30</v>
      </c>
      <c r="E386" s="1">
        <v>36</v>
      </c>
      <c r="F386" s="1">
        <v>1080</v>
      </c>
      <c r="G386" s="1">
        <v>330</v>
      </c>
      <c r="H386" s="1" t="s">
        <v>893</v>
      </c>
      <c r="I386" s="1" t="s">
        <v>46</v>
      </c>
      <c r="J386" s="3">
        <v>365</v>
      </c>
      <c r="K386" s="3">
        <v>30</v>
      </c>
      <c r="L386" s="128">
        <f t="shared" si="13"/>
        <v>256.5</v>
      </c>
      <c r="M386" s="128">
        <f t="shared" si="14"/>
        <v>201.75000000000003</v>
      </c>
      <c r="N386" s="129">
        <v>30</v>
      </c>
      <c r="O386" s="129">
        <v>89</v>
      </c>
      <c r="P386" s="130">
        <v>90</v>
      </c>
      <c r="Q386" s="1">
        <v>1</v>
      </c>
      <c r="R386" s="1"/>
      <c r="S386" s="1"/>
      <c r="T386" s="1"/>
      <c r="U386" s="1"/>
      <c r="W386">
        <v>381</v>
      </c>
      <c r="X386" t="s">
        <v>1083</v>
      </c>
    </row>
    <row r="387" spans="1:24" hidden="1">
      <c r="A387" s="122" t="s">
        <v>199</v>
      </c>
      <c r="B387" s="1">
        <v>20282</v>
      </c>
      <c r="C387" s="1" t="s">
        <v>200</v>
      </c>
      <c r="D387" s="1">
        <v>30</v>
      </c>
      <c r="E387" s="1">
        <v>45</v>
      </c>
      <c r="F387" s="1">
        <v>1350</v>
      </c>
      <c r="G387" s="1">
        <v>330</v>
      </c>
      <c r="H387" s="1" t="s">
        <v>893</v>
      </c>
      <c r="I387" s="1" t="s">
        <v>46</v>
      </c>
      <c r="J387" s="3">
        <v>365</v>
      </c>
      <c r="K387" s="3">
        <v>30</v>
      </c>
      <c r="L387" s="128">
        <f t="shared" ref="L387:L450" si="15">0.7*J387+1</f>
        <v>256.5</v>
      </c>
      <c r="M387" s="128">
        <f t="shared" ref="M387:M450" si="16">J387*0.55+1</f>
        <v>201.75000000000003</v>
      </c>
      <c r="N387" s="129">
        <v>30</v>
      </c>
      <c r="O387" s="129">
        <v>89</v>
      </c>
      <c r="P387" s="130">
        <v>90</v>
      </c>
      <c r="Q387" s="1">
        <v>1</v>
      </c>
      <c r="R387" s="1"/>
      <c r="S387" s="1"/>
      <c r="T387" s="1"/>
      <c r="U387" s="1"/>
      <c r="W387">
        <v>382</v>
      </c>
      <c r="X387" t="s">
        <v>1083</v>
      </c>
    </row>
    <row r="388" spans="1:24" hidden="1">
      <c r="A388" s="122" t="s">
        <v>1510</v>
      </c>
      <c r="B388" s="1">
        <v>8573</v>
      </c>
      <c r="C388" s="1" t="s">
        <v>1511</v>
      </c>
      <c r="D388" s="1">
        <v>24</v>
      </c>
      <c r="E388" s="1">
        <v>80</v>
      </c>
      <c r="F388" s="1">
        <v>1920</v>
      </c>
      <c r="G388" s="1">
        <v>210</v>
      </c>
      <c r="H388" s="1" t="s">
        <v>893</v>
      </c>
      <c r="I388" s="1" t="s">
        <v>1073</v>
      </c>
      <c r="J388" s="3">
        <v>365</v>
      </c>
      <c r="K388" s="3">
        <v>30</v>
      </c>
      <c r="L388" s="128">
        <f t="shared" si="15"/>
        <v>256.5</v>
      </c>
      <c r="M388" s="128">
        <f t="shared" si="16"/>
        <v>201.75000000000003</v>
      </c>
      <c r="N388" s="129">
        <v>30</v>
      </c>
      <c r="O388" s="129">
        <v>89</v>
      </c>
      <c r="P388" s="130">
        <v>90</v>
      </c>
      <c r="Q388" s="1">
        <v>1</v>
      </c>
      <c r="R388" s="1"/>
      <c r="S388" s="1"/>
      <c r="T388" s="1"/>
      <c r="U388" s="1"/>
      <c r="W388">
        <v>383</v>
      </c>
      <c r="X388" t="s">
        <v>1083</v>
      </c>
    </row>
    <row r="389" spans="1:24" hidden="1">
      <c r="A389" s="122" t="s">
        <v>1512</v>
      </c>
      <c r="B389" s="1">
        <v>8570</v>
      </c>
      <c r="C389" s="1" t="s">
        <v>1513</v>
      </c>
      <c r="D389" s="1">
        <v>6</v>
      </c>
      <c r="E389" s="1">
        <v>360</v>
      </c>
      <c r="F389" s="1">
        <v>2160</v>
      </c>
      <c r="G389" s="1">
        <v>210</v>
      </c>
      <c r="H389" s="1" t="s">
        <v>893</v>
      </c>
      <c r="I389" s="1" t="s">
        <v>1073</v>
      </c>
      <c r="J389" s="3">
        <v>365</v>
      </c>
      <c r="K389" s="3">
        <v>30</v>
      </c>
      <c r="L389" s="128">
        <f t="shared" si="15"/>
        <v>256.5</v>
      </c>
      <c r="M389" s="128">
        <f t="shared" si="16"/>
        <v>201.75000000000003</v>
      </c>
      <c r="N389" s="129">
        <v>30</v>
      </c>
      <c r="O389" s="129">
        <v>89</v>
      </c>
      <c r="P389" s="130">
        <v>90</v>
      </c>
      <c r="Q389" s="1">
        <v>1</v>
      </c>
      <c r="R389" s="1"/>
      <c r="S389" s="1"/>
      <c r="T389" s="1"/>
      <c r="U389" s="1"/>
      <c r="W389">
        <v>384</v>
      </c>
      <c r="X389" t="s">
        <v>1083</v>
      </c>
    </row>
    <row r="390" spans="1:24" hidden="1">
      <c r="A390" s="122" t="s">
        <v>1514</v>
      </c>
      <c r="B390" s="1" t="s">
        <v>1514</v>
      </c>
      <c r="C390" s="1" t="s">
        <v>1513</v>
      </c>
      <c r="D390" s="1">
        <v>6</v>
      </c>
      <c r="E390" s="1">
        <v>480</v>
      </c>
      <c r="F390" s="1">
        <v>2880</v>
      </c>
      <c r="G390" s="1">
        <v>210</v>
      </c>
      <c r="H390" s="1" t="s">
        <v>893</v>
      </c>
      <c r="I390" s="1" t="s">
        <v>1073</v>
      </c>
      <c r="J390" s="3">
        <v>365</v>
      </c>
      <c r="K390" s="3">
        <v>30</v>
      </c>
      <c r="L390" s="128">
        <f t="shared" si="15"/>
        <v>256.5</v>
      </c>
      <c r="M390" s="128">
        <f t="shared" si="16"/>
        <v>201.75000000000003</v>
      </c>
      <c r="N390" s="129">
        <v>30</v>
      </c>
      <c r="O390" s="129">
        <v>89</v>
      </c>
      <c r="P390" s="130">
        <v>90</v>
      </c>
      <c r="Q390" s="1">
        <v>1</v>
      </c>
      <c r="R390" s="1"/>
      <c r="S390" s="1"/>
      <c r="T390" s="1"/>
      <c r="U390" s="1"/>
      <c r="W390">
        <v>385</v>
      </c>
      <c r="X390" t="s">
        <v>1083</v>
      </c>
    </row>
    <row r="391" spans="1:24" hidden="1">
      <c r="A391" s="122" t="s">
        <v>1515</v>
      </c>
      <c r="B391" s="1">
        <v>7575</v>
      </c>
      <c r="C391" s="1" t="s">
        <v>1516</v>
      </c>
      <c r="D391" s="1">
        <v>6</v>
      </c>
      <c r="E391" s="1">
        <v>384</v>
      </c>
      <c r="F391" s="1">
        <v>2304</v>
      </c>
      <c r="G391" s="1">
        <v>207</v>
      </c>
      <c r="H391" s="1" t="s">
        <v>893</v>
      </c>
      <c r="I391" s="1" t="s">
        <v>1073</v>
      </c>
      <c r="J391" s="3">
        <v>365</v>
      </c>
      <c r="K391" s="3">
        <v>30</v>
      </c>
      <c r="L391" s="128">
        <f t="shared" si="15"/>
        <v>256.5</v>
      </c>
      <c r="M391" s="128">
        <f t="shared" si="16"/>
        <v>201.75000000000003</v>
      </c>
      <c r="N391" s="129">
        <v>30</v>
      </c>
      <c r="O391" s="129">
        <v>89</v>
      </c>
      <c r="P391" s="130">
        <v>90</v>
      </c>
      <c r="Q391" s="1">
        <v>1</v>
      </c>
      <c r="R391" s="1"/>
      <c r="S391" s="1"/>
      <c r="T391" s="1"/>
      <c r="U391" s="1"/>
      <c r="W391">
        <v>386</v>
      </c>
      <c r="X391" t="s">
        <v>1083</v>
      </c>
    </row>
    <row r="392" spans="1:24" hidden="1">
      <c r="A392" s="122" t="s">
        <v>1517</v>
      </c>
      <c r="B392" s="1">
        <v>7613</v>
      </c>
      <c r="C392" s="1" t="s">
        <v>1518</v>
      </c>
      <c r="D392" s="1">
        <v>6</v>
      </c>
      <c r="E392" s="1">
        <v>384</v>
      </c>
      <c r="F392" s="1">
        <v>2304</v>
      </c>
      <c r="G392" s="1">
        <v>207</v>
      </c>
      <c r="H392" s="1" t="s">
        <v>893</v>
      </c>
      <c r="I392" s="1" t="s">
        <v>1073</v>
      </c>
      <c r="J392" s="3">
        <v>365</v>
      </c>
      <c r="K392" s="3">
        <v>30</v>
      </c>
      <c r="L392" s="128">
        <f t="shared" si="15"/>
        <v>256.5</v>
      </c>
      <c r="M392" s="128">
        <f t="shared" si="16"/>
        <v>201.75000000000003</v>
      </c>
      <c r="N392" s="129">
        <v>30</v>
      </c>
      <c r="O392" s="129">
        <v>89</v>
      </c>
      <c r="P392" s="130">
        <v>90</v>
      </c>
      <c r="Q392" s="1">
        <v>1</v>
      </c>
      <c r="R392" s="1"/>
      <c r="S392" s="1"/>
      <c r="T392" s="1"/>
      <c r="U392" s="1"/>
      <c r="W392">
        <v>387</v>
      </c>
      <c r="X392" t="s">
        <v>1083</v>
      </c>
    </row>
    <row r="393" spans="1:24" hidden="1">
      <c r="A393" s="122" t="s">
        <v>1519</v>
      </c>
      <c r="B393" s="1">
        <v>11180</v>
      </c>
      <c r="C393" s="1" t="s">
        <v>1520</v>
      </c>
      <c r="D393" s="1">
        <v>24</v>
      </c>
      <c r="E393" s="1">
        <v>96</v>
      </c>
      <c r="F393" s="1">
        <v>2304</v>
      </c>
      <c r="G393" s="1">
        <v>210</v>
      </c>
      <c r="H393" s="1" t="s">
        <v>893</v>
      </c>
      <c r="I393" s="1" t="s">
        <v>1073</v>
      </c>
      <c r="J393" s="3">
        <v>365</v>
      </c>
      <c r="K393" s="3">
        <v>30</v>
      </c>
      <c r="L393" s="128">
        <f t="shared" si="15"/>
        <v>256.5</v>
      </c>
      <c r="M393" s="128">
        <f t="shared" si="16"/>
        <v>201.75000000000003</v>
      </c>
      <c r="N393" s="129">
        <v>30</v>
      </c>
      <c r="O393" s="129">
        <v>89</v>
      </c>
      <c r="P393" s="130">
        <v>90</v>
      </c>
      <c r="Q393" s="1">
        <v>1</v>
      </c>
      <c r="R393" s="1"/>
      <c r="S393" s="1"/>
      <c r="T393" s="1"/>
      <c r="U393" s="1"/>
      <c r="W393">
        <v>388</v>
      </c>
      <c r="X393" t="s">
        <v>1083</v>
      </c>
    </row>
    <row r="394" spans="1:24" hidden="1">
      <c r="A394" s="122" t="s">
        <v>703</v>
      </c>
      <c r="B394" s="1">
        <v>9508</v>
      </c>
      <c r="C394" s="1" t="s">
        <v>704</v>
      </c>
      <c r="D394" s="1">
        <v>6</v>
      </c>
      <c r="E394" s="1">
        <v>384</v>
      </c>
      <c r="F394" s="1">
        <v>2304</v>
      </c>
      <c r="G394" s="1">
        <v>210</v>
      </c>
      <c r="H394" s="1" t="s">
        <v>893</v>
      </c>
      <c r="I394" s="1" t="s">
        <v>194</v>
      </c>
      <c r="J394" s="3">
        <v>365</v>
      </c>
      <c r="K394" s="3">
        <v>30</v>
      </c>
      <c r="L394" s="128">
        <f t="shared" si="15"/>
        <v>256.5</v>
      </c>
      <c r="M394" s="128">
        <f t="shared" si="16"/>
        <v>201.75000000000003</v>
      </c>
      <c r="N394" s="129">
        <v>30</v>
      </c>
      <c r="O394" s="129">
        <v>89</v>
      </c>
      <c r="P394" s="130">
        <v>90</v>
      </c>
      <c r="Q394" s="1">
        <v>2</v>
      </c>
      <c r="R394" s="1"/>
      <c r="S394" s="1"/>
      <c r="T394" s="1"/>
      <c r="U394" s="1"/>
      <c r="W394">
        <v>389</v>
      </c>
      <c r="X394" t="s">
        <v>1083</v>
      </c>
    </row>
    <row r="395" spans="1:24" hidden="1">
      <c r="A395" s="122" t="s">
        <v>1521</v>
      </c>
      <c r="B395" s="1" t="s">
        <v>1521</v>
      </c>
      <c r="C395" s="1" t="s">
        <v>704</v>
      </c>
      <c r="D395" s="1">
        <v>6</v>
      </c>
      <c r="E395" s="1">
        <v>360</v>
      </c>
      <c r="F395" s="1">
        <v>2160</v>
      </c>
      <c r="G395" s="1">
        <v>210</v>
      </c>
      <c r="H395" s="1" t="s">
        <v>893</v>
      </c>
      <c r="I395" s="1" t="s">
        <v>194</v>
      </c>
      <c r="J395" s="3">
        <v>365</v>
      </c>
      <c r="K395" s="3">
        <v>30</v>
      </c>
      <c r="L395" s="128">
        <f t="shared" si="15"/>
        <v>256.5</v>
      </c>
      <c r="M395" s="128">
        <f t="shared" si="16"/>
        <v>201.75000000000003</v>
      </c>
      <c r="N395" s="129">
        <v>30</v>
      </c>
      <c r="O395" s="129">
        <v>89</v>
      </c>
      <c r="P395" s="130">
        <v>90</v>
      </c>
      <c r="Q395" s="1">
        <v>1</v>
      </c>
      <c r="R395" s="1"/>
      <c r="S395" s="1"/>
      <c r="T395" s="1"/>
      <c r="U395" s="1"/>
      <c r="W395">
        <v>390</v>
      </c>
      <c r="X395" t="s">
        <v>1083</v>
      </c>
    </row>
    <row r="396" spans="1:24" hidden="1">
      <c r="A396" s="122" t="s">
        <v>1522</v>
      </c>
      <c r="B396" s="1" t="s">
        <v>1522</v>
      </c>
      <c r="C396" s="1" t="s">
        <v>704</v>
      </c>
      <c r="D396" s="1">
        <v>6</v>
      </c>
      <c r="E396" s="1">
        <v>320</v>
      </c>
      <c r="F396" s="1">
        <v>1920</v>
      </c>
      <c r="G396" s="1">
        <v>210</v>
      </c>
      <c r="H396" s="1" t="s">
        <v>893</v>
      </c>
      <c r="I396" s="1" t="s">
        <v>194</v>
      </c>
      <c r="J396" s="3">
        <v>365</v>
      </c>
      <c r="K396" s="3">
        <v>30</v>
      </c>
      <c r="L396" s="128">
        <f t="shared" si="15"/>
        <v>256.5</v>
      </c>
      <c r="M396" s="128">
        <f t="shared" si="16"/>
        <v>201.75000000000003</v>
      </c>
      <c r="N396" s="129">
        <v>30</v>
      </c>
      <c r="O396" s="129">
        <v>89</v>
      </c>
      <c r="P396" s="130">
        <v>90</v>
      </c>
      <c r="Q396" s="1">
        <v>1</v>
      </c>
      <c r="R396" s="1"/>
      <c r="S396" s="1"/>
      <c r="T396" s="1"/>
      <c r="U396" s="1"/>
      <c r="W396">
        <v>391</v>
      </c>
      <c r="X396" t="s">
        <v>1083</v>
      </c>
    </row>
    <row r="397" spans="1:24" hidden="1">
      <c r="A397" s="122" t="s">
        <v>1523</v>
      </c>
      <c r="B397" s="1">
        <v>20281</v>
      </c>
      <c r="C397" s="1" t="s">
        <v>1524</v>
      </c>
      <c r="D397" s="1">
        <v>40</v>
      </c>
      <c r="E397" s="1">
        <v>45</v>
      </c>
      <c r="F397" s="1">
        <v>1800</v>
      </c>
      <c r="G397" s="1">
        <v>210</v>
      </c>
      <c r="H397" s="1" t="s">
        <v>893</v>
      </c>
      <c r="I397" s="1" t="s">
        <v>194</v>
      </c>
      <c r="J397" s="3">
        <v>365</v>
      </c>
      <c r="K397" s="3">
        <v>30</v>
      </c>
      <c r="L397" s="128">
        <f t="shared" si="15"/>
        <v>256.5</v>
      </c>
      <c r="M397" s="128">
        <f t="shared" si="16"/>
        <v>201.75000000000003</v>
      </c>
      <c r="N397" s="129">
        <v>30</v>
      </c>
      <c r="O397" s="129">
        <v>89</v>
      </c>
      <c r="P397" s="130">
        <v>90</v>
      </c>
      <c r="Q397" s="1">
        <v>1</v>
      </c>
      <c r="R397" s="1"/>
      <c r="S397" s="1"/>
      <c r="T397" s="1"/>
      <c r="U397" s="1"/>
      <c r="W397">
        <v>392</v>
      </c>
      <c r="X397" t="s">
        <v>1083</v>
      </c>
    </row>
    <row r="398" spans="1:24" hidden="1">
      <c r="A398" s="122" t="s">
        <v>1525</v>
      </c>
      <c r="B398" s="1" t="s">
        <v>1525</v>
      </c>
      <c r="C398" s="1" t="s">
        <v>1524</v>
      </c>
      <c r="D398" s="1">
        <v>40</v>
      </c>
      <c r="E398" s="1">
        <v>36</v>
      </c>
      <c r="F398" s="1">
        <v>1440</v>
      </c>
      <c r="G398" s="1">
        <v>210</v>
      </c>
      <c r="H398" s="1" t="s">
        <v>893</v>
      </c>
      <c r="I398" s="1" t="s">
        <v>194</v>
      </c>
      <c r="J398" s="3">
        <v>365</v>
      </c>
      <c r="K398" s="3">
        <v>30</v>
      </c>
      <c r="L398" s="128">
        <f t="shared" si="15"/>
        <v>256.5</v>
      </c>
      <c r="M398" s="128">
        <f t="shared" si="16"/>
        <v>201.75000000000003</v>
      </c>
      <c r="N398" s="129">
        <v>30</v>
      </c>
      <c r="O398" s="129">
        <v>89</v>
      </c>
      <c r="P398" s="130">
        <v>90</v>
      </c>
      <c r="Q398" s="1">
        <v>1</v>
      </c>
      <c r="R398" s="1"/>
      <c r="S398" s="1"/>
      <c r="T398" s="1"/>
      <c r="U398" s="1"/>
      <c r="W398">
        <v>393</v>
      </c>
      <c r="X398" t="s">
        <v>1083</v>
      </c>
    </row>
    <row r="399" spans="1:24" hidden="1">
      <c r="A399" s="122" t="s">
        <v>1526</v>
      </c>
      <c r="B399" s="1">
        <v>22101</v>
      </c>
      <c r="C399" s="1" t="s">
        <v>1527</v>
      </c>
      <c r="D399" s="1">
        <v>6</v>
      </c>
      <c r="E399" s="1">
        <v>336</v>
      </c>
      <c r="F399" s="1">
        <v>2016</v>
      </c>
      <c r="G399" s="1">
        <v>473</v>
      </c>
      <c r="H399" s="1" t="s">
        <v>42</v>
      </c>
      <c r="I399" s="1" t="s">
        <v>42</v>
      </c>
      <c r="J399" s="3">
        <v>180</v>
      </c>
      <c r="K399" s="3">
        <v>30</v>
      </c>
      <c r="L399" s="128">
        <f t="shared" si="15"/>
        <v>126.99999999999999</v>
      </c>
      <c r="M399" s="128">
        <f t="shared" si="16"/>
        <v>100.00000000000001</v>
      </c>
      <c r="N399" s="129">
        <v>30</v>
      </c>
      <c r="O399" s="129">
        <v>89</v>
      </c>
      <c r="P399" s="130">
        <v>90</v>
      </c>
      <c r="Q399" s="1">
        <v>1</v>
      </c>
      <c r="R399" s="1"/>
      <c r="S399" s="1"/>
      <c r="T399" s="1"/>
      <c r="U399" s="1"/>
      <c r="W399">
        <v>394</v>
      </c>
      <c r="X399" t="s">
        <v>1083</v>
      </c>
    </row>
    <row r="400" spans="1:24" hidden="1">
      <c r="A400" s="122" t="s">
        <v>1528</v>
      </c>
      <c r="B400" s="1">
        <v>21806</v>
      </c>
      <c r="C400" s="1" t="s">
        <v>1529</v>
      </c>
      <c r="D400" s="1">
        <v>6</v>
      </c>
      <c r="E400" s="1">
        <v>480</v>
      </c>
      <c r="F400" s="1">
        <v>2880</v>
      </c>
      <c r="G400" s="1">
        <v>330</v>
      </c>
      <c r="H400" s="1" t="s">
        <v>42</v>
      </c>
      <c r="I400" s="1" t="s">
        <v>42</v>
      </c>
      <c r="J400" s="3">
        <v>180</v>
      </c>
      <c r="K400" s="3">
        <v>30</v>
      </c>
      <c r="L400" s="128">
        <f t="shared" si="15"/>
        <v>126.99999999999999</v>
      </c>
      <c r="M400" s="128">
        <f t="shared" si="16"/>
        <v>100.00000000000001</v>
      </c>
      <c r="N400" s="129">
        <v>30</v>
      </c>
      <c r="O400" s="129">
        <v>89</v>
      </c>
      <c r="P400" s="130">
        <v>90</v>
      </c>
      <c r="Q400" s="1">
        <v>1</v>
      </c>
      <c r="R400" s="1"/>
      <c r="S400" s="1"/>
      <c r="T400" s="1"/>
      <c r="U400" s="1"/>
      <c r="W400">
        <v>395</v>
      </c>
      <c r="X400" t="s">
        <v>1083</v>
      </c>
    </row>
    <row r="401" spans="1:24" hidden="1">
      <c r="A401" s="122" t="s">
        <v>44</v>
      </c>
      <c r="B401" s="1">
        <v>13451</v>
      </c>
      <c r="C401" s="1" t="s">
        <v>45</v>
      </c>
      <c r="D401" s="1">
        <v>30</v>
      </c>
      <c r="E401" s="1">
        <v>45</v>
      </c>
      <c r="F401" s="1">
        <v>1350</v>
      </c>
      <c r="G401" s="1">
        <v>320</v>
      </c>
      <c r="H401" s="1" t="s">
        <v>46</v>
      </c>
      <c r="I401" s="1" t="s">
        <v>46</v>
      </c>
      <c r="J401" s="3">
        <v>180</v>
      </c>
      <c r="K401" s="3">
        <v>30</v>
      </c>
      <c r="L401" s="128">
        <f t="shared" si="15"/>
        <v>126.99999999999999</v>
      </c>
      <c r="M401" s="128">
        <f t="shared" si="16"/>
        <v>100.00000000000001</v>
      </c>
      <c r="N401" s="129">
        <v>30</v>
      </c>
      <c r="O401" s="129">
        <v>74</v>
      </c>
      <c r="P401" s="130">
        <v>45</v>
      </c>
      <c r="Q401" s="1">
        <v>1</v>
      </c>
      <c r="R401" s="1"/>
      <c r="S401" s="1"/>
      <c r="T401" s="1"/>
      <c r="U401" s="1"/>
      <c r="W401">
        <v>396</v>
      </c>
      <c r="X401" t="s">
        <v>1083</v>
      </c>
    </row>
    <row r="402" spans="1:24" hidden="1">
      <c r="A402" s="122" t="s">
        <v>1530</v>
      </c>
      <c r="B402" s="1" t="s">
        <v>1530</v>
      </c>
      <c r="C402" s="1" t="s">
        <v>45</v>
      </c>
      <c r="D402" s="1">
        <v>30</v>
      </c>
      <c r="E402" s="1">
        <v>54</v>
      </c>
      <c r="F402" s="1">
        <v>1620</v>
      </c>
      <c r="G402" s="1">
        <v>320</v>
      </c>
      <c r="H402" s="1" t="s">
        <v>46</v>
      </c>
      <c r="I402" s="1" t="s">
        <v>46</v>
      </c>
      <c r="J402" s="3">
        <v>180</v>
      </c>
      <c r="K402" s="3">
        <v>30</v>
      </c>
      <c r="L402" s="128">
        <f t="shared" si="15"/>
        <v>126.99999999999999</v>
      </c>
      <c r="M402" s="128">
        <f t="shared" si="16"/>
        <v>100.00000000000001</v>
      </c>
      <c r="N402" s="129">
        <v>30</v>
      </c>
      <c r="O402" s="129">
        <v>74</v>
      </c>
      <c r="P402" s="130">
        <v>45</v>
      </c>
      <c r="Q402" s="1">
        <v>1</v>
      </c>
      <c r="R402" s="1"/>
      <c r="S402" s="1"/>
      <c r="T402" s="1"/>
      <c r="U402" s="1"/>
      <c r="W402">
        <v>397</v>
      </c>
      <c r="X402" t="s">
        <v>1083</v>
      </c>
    </row>
    <row r="403" spans="1:24" hidden="1">
      <c r="A403" s="122" t="s">
        <v>1531</v>
      </c>
      <c r="B403" s="1">
        <v>1416</v>
      </c>
      <c r="C403" s="1" t="s">
        <v>1532</v>
      </c>
      <c r="D403" s="1">
        <v>24</v>
      </c>
      <c r="E403" s="1">
        <v>120</v>
      </c>
      <c r="F403" s="1">
        <v>2880</v>
      </c>
      <c r="G403" s="1">
        <v>330</v>
      </c>
      <c r="H403" s="1" t="s">
        <v>42</v>
      </c>
      <c r="I403" s="1" t="s">
        <v>42</v>
      </c>
      <c r="J403" s="3">
        <v>270</v>
      </c>
      <c r="K403" s="3">
        <v>30</v>
      </c>
      <c r="L403" s="128">
        <f t="shared" si="15"/>
        <v>190</v>
      </c>
      <c r="M403" s="128">
        <f t="shared" si="16"/>
        <v>149.5</v>
      </c>
      <c r="N403" s="129">
        <v>30</v>
      </c>
      <c r="O403" s="129">
        <v>89</v>
      </c>
      <c r="P403" s="130">
        <v>90</v>
      </c>
      <c r="Q403" s="1">
        <v>1</v>
      </c>
      <c r="R403" s="1"/>
      <c r="S403" s="1"/>
      <c r="T403" s="1"/>
      <c r="U403" s="1"/>
      <c r="W403">
        <v>398</v>
      </c>
      <c r="X403" t="s">
        <v>1083</v>
      </c>
    </row>
    <row r="404" spans="1:24" hidden="1">
      <c r="A404" s="122" t="s">
        <v>1533</v>
      </c>
      <c r="B404" s="1">
        <v>1413</v>
      </c>
      <c r="C404" s="1" t="s">
        <v>1534</v>
      </c>
      <c r="D404" s="1">
        <v>6</v>
      </c>
      <c r="E404" s="1">
        <v>480</v>
      </c>
      <c r="F404" s="1">
        <v>2880</v>
      </c>
      <c r="G404" s="1">
        <v>330</v>
      </c>
      <c r="H404" s="1" t="s">
        <v>42</v>
      </c>
      <c r="I404" s="1" t="s">
        <v>42</v>
      </c>
      <c r="J404" s="3">
        <v>270</v>
      </c>
      <c r="K404" s="3">
        <v>30</v>
      </c>
      <c r="L404" s="128">
        <f t="shared" si="15"/>
        <v>190</v>
      </c>
      <c r="M404" s="128">
        <f t="shared" si="16"/>
        <v>149.5</v>
      </c>
      <c r="N404" s="129">
        <v>30</v>
      </c>
      <c r="O404" s="129">
        <v>89</v>
      </c>
      <c r="P404" s="130">
        <v>90</v>
      </c>
      <c r="Q404" s="1">
        <v>1</v>
      </c>
      <c r="R404" s="1"/>
      <c r="S404" s="1"/>
      <c r="T404" s="1"/>
      <c r="U404" s="1"/>
      <c r="W404">
        <v>398</v>
      </c>
      <c r="X404" t="s">
        <v>1083</v>
      </c>
    </row>
    <row r="405" spans="1:24" hidden="1">
      <c r="A405" s="122" t="s">
        <v>1535</v>
      </c>
      <c r="B405" s="1">
        <v>22271</v>
      </c>
      <c r="C405" s="1" t="s">
        <v>1536</v>
      </c>
      <c r="D405" s="1">
        <v>6</v>
      </c>
      <c r="E405" s="1">
        <v>528</v>
      </c>
      <c r="F405" s="1">
        <v>3168</v>
      </c>
      <c r="G405" s="1">
        <v>310</v>
      </c>
      <c r="H405" s="1" t="s">
        <v>42</v>
      </c>
      <c r="I405" s="1" t="s">
        <v>42</v>
      </c>
      <c r="J405" s="3">
        <v>270</v>
      </c>
      <c r="K405" s="3">
        <v>30</v>
      </c>
      <c r="L405" s="128">
        <f t="shared" si="15"/>
        <v>190</v>
      </c>
      <c r="M405" s="128">
        <f t="shared" si="16"/>
        <v>149.5</v>
      </c>
      <c r="N405" s="129">
        <v>30</v>
      </c>
      <c r="O405" s="129">
        <v>89</v>
      </c>
      <c r="P405" s="130">
        <v>90</v>
      </c>
      <c r="Q405" s="1">
        <v>1</v>
      </c>
      <c r="R405" s="1"/>
      <c r="S405" s="1"/>
      <c r="T405" s="1"/>
      <c r="U405" s="1"/>
      <c r="W405">
        <v>399</v>
      </c>
      <c r="X405" t="s">
        <v>1083</v>
      </c>
    </row>
    <row r="406" spans="1:24" hidden="1">
      <c r="A406" s="122" t="s">
        <v>233</v>
      </c>
      <c r="B406" s="1">
        <v>20877</v>
      </c>
      <c r="C406" s="1" t="s">
        <v>234</v>
      </c>
      <c r="D406" s="1">
        <v>16</v>
      </c>
      <c r="E406" s="1">
        <v>36</v>
      </c>
      <c r="F406" s="1">
        <v>576</v>
      </c>
      <c r="G406" s="1">
        <v>750</v>
      </c>
      <c r="H406" s="1" t="s">
        <v>46</v>
      </c>
      <c r="I406" s="1" t="s">
        <v>46</v>
      </c>
      <c r="J406" s="3">
        <v>180</v>
      </c>
      <c r="K406" s="3">
        <v>30</v>
      </c>
      <c r="L406" s="128">
        <f t="shared" si="15"/>
        <v>126.99999999999999</v>
      </c>
      <c r="M406" s="128">
        <f t="shared" si="16"/>
        <v>100.00000000000001</v>
      </c>
      <c r="N406" s="129">
        <v>30</v>
      </c>
      <c r="O406" s="129">
        <v>30</v>
      </c>
      <c r="P406" s="130">
        <v>90</v>
      </c>
      <c r="Q406" s="1">
        <v>1</v>
      </c>
      <c r="R406" s="1"/>
      <c r="S406" s="1"/>
      <c r="T406" s="1"/>
      <c r="U406" s="1"/>
      <c r="W406">
        <v>400</v>
      </c>
      <c r="X406" t="s">
        <v>1083</v>
      </c>
    </row>
    <row r="407" spans="1:24" hidden="1">
      <c r="A407" s="122" t="s">
        <v>1537</v>
      </c>
      <c r="B407" s="1">
        <v>21145</v>
      </c>
      <c r="C407" s="1" t="s">
        <v>1538</v>
      </c>
      <c r="D407" s="1">
        <v>13</v>
      </c>
      <c r="E407" s="1">
        <v>36</v>
      </c>
      <c r="F407" s="1">
        <v>468</v>
      </c>
      <c r="G407" s="1">
        <v>1000</v>
      </c>
      <c r="H407" s="1" t="s">
        <v>46</v>
      </c>
      <c r="I407" s="1" t="s">
        <v>46</v>
      </c>
      <c r="J407" s="3">
        <v>180</v>
      </c>
      <c r="K407" s="3">
        <v>30</v>
      </c>
      <c r="L407" s="128">
        <f t="shared" si="15"/>
        <v>126.99999999999999</v>
      </c>
      <c r="M407" s="128">
        <f t="shared" si="16"/>
        <v>100.00000000000001</v>
      </c>
      <c r="N407" s="129">
        <v>30</v>
      </c>
      <c r="O407" s="129">
        <v>89</v>
      </c>
      <c r="P407" s="130">
        <v>90</v>
      </c>
      <c r="Q407" s="1">
        <v>1</v>
      </c>
      <c r="R407" s="1"/>
      <c r="S407" s="1"/>
      <c r="T407" s="1"/>
      <c r="U407" s="1"/>
      <c r="W407">
        <v>401</v>
      </c>
      <c r="X407" t="s">
        <v>1083</v>
      </c>
    </row>
    <row r="408" spans="1:24" hidden="1">
      <c r="A408" s="122" t="s">
        <v>218</v>
      </c>
      <c r="B408" s="1">
        <v>20867</v>
      </c>
      <c r="C408" s="1" t="s">
        <v>219</v>
      </c>
      <c r="D408" s="1">
        <v>30</v>
      </c>
      <c r="E408" s="1">
        <v>45</v>
      </c>
      <c r="F408" s="1">
        <v>1350</v>
      </c>
      <c r="G408" s="1">
        <v>330</v>
      </c>
      <c r="H408" s="1" t="s">
        <v>46</v>
      </c>
      <c r="I408" s="1" t="s">
        <v>46</v>
      </c>
      <c r="J408" s="3">
        <v>180</v>
      </c>
      <c r="K408" s="3">
        <v>30</v>
      </c>
      <c r="L408" s="128">
        <f t="shared" si="15"/>
        <v>126.99999999999999</v>
      </c>
      <c r="M408" s="128">
        <f t="shared" si="16"/>
        <v>100.00000000000001</v>
      </c>
      <c r="N408" s="129">
        <v>30</v>
      </c>
      <c r="O408" s="129">
        <v>89</v>
      </c>
      <c r="P408" s="130">
        <v>90</v>
      </c>
      <c r="Q408" s="1">
        <v>1</v>
      </c>
      <c r="R408" s="1"/>
      <c r="S408" s="1"/>
      <c r="T408" s="1"/>
      <c r="U408" s="1"/>
      <c r="W408">
        <v>402</v>
      </c>
      <c r="X408" t="s">
        <v>1083</v>
      </c>
    </row>
    <row r="409" spans="1:24" hidden="1">
      <c r="A409" s="122" t="s">
        <v>232</v>
      </c>
      <c r="B409" s="1" t="s">
        <v>232</v>
      </c>
      <c r="C409" s="1" t="s">
        <v>219</v>
      </c>
      <c r="D409" s="1">
        <v>30</v>
      </c>
      <c r="E409" s="1">
        <v>54</v>
      </c>
      <c r="F409" s="1">
        <v>1620</v>
      </c>
      <c r="G409" s="1">
        <v>330</v>
      </c>
      <c r="H409" s="1" t="s">
        <v>46</v>
      </c>
      <c r="I409" s="1" t="s">
        <v>46</v>
      </c>
      <c r="J409" s="3">
        <v>180</v>
      </c>
      <c r="K409" s="3">
        <v>30</v>
      </c>
      <c r="L409" s="128">
        <f t="shared" si="15"/>
        <v>126.99999999999999</v>
      </c>
      <c r="M409" s="128">
        <f t="shared" si="16"/>
        <v>100.00000000000001</v>
      </c>
      <c r="N409" s="129">
        <v>30</v>
      </c>
      <c r="O409" s="129">
        <v>89</v>
      </c>
      <c r="P409" s="130">
        <v>90</v>
      </c>
      <c r="Q409" s="1">
        <v>1</v>
      </c>
      <c r="R409" s="1"/>
      <c r="S409" s="1"/>
      <c r="T409" s="1"/>
      <c r="U409" s="1"/>
      <c r="W409">
        <v>403</v>
      </c>
      <c r="X409" t="s">
        <v>1083</v>
      </c>
    </row>
    <row r="410" spans="1:24" hidden="1">
      <c r="A410" s="122" t="s">
        <v>1539</v>
      </c>
      <c r="B410" s="1">
        <v>3198</v>
      </c>
      <c r="C410" s="1" t="s">
        <v>1540</v>
      </c>
      <c r="D410" s="1">
        <v>30</v>
      </c>
      <c r="E410" s="1">
        <v>45</v>
      </c>
      <c r="F410" s="1">
        <v>1350</v>
      </c>
      <c r="G410" s="1">
        <v>350</v>
      </c>
      <c r="H410" s="1" t="s">
        <v>46</v>
      </c>
      <c r="I410" s="1" t="s">
        <v>46</v>
      </c>
      <c r="J410" s="3">
        <v>180</v>
      </c>
      <c r="K410" s="3">
        <v>30</v>
      </c>
      <c r="L410" s="128">
        <f t="shared" si="15"/>
        <v>126.99999999999999</v>
      </c>
      <c r="M410" s="128">
        <f t="shared" si="16"/>
        <v>100.00000000000001</v>
      </c>
      <c r="N410" s="129">
        <v>30</v>
      </c>
      <c r="O410" s="129">
        <v>89</v>
      </c>
      <c r="P410" s="130">
        <v>90</v>
      </c>
      <c r="Q410" s="1">
        <v>1</v>
      </c>
      <c r="R410" s="1"/>
      <c r="S410" s="1"/>
      <c r="T410" s="1"/>
      <c r="U410" s="1"/>
      <c r="W410">
        <v>404</v>
      </c>
      <c r="X410" t="s">
        <v>1083</v>
      </c>
    </row>
    <row r="411" spans="1:24" hidden="1">
      <c r="A411" s="122" t="s">
        <v>1541</v>
      </c>
      <c r="B411" s="1">
        <v>3198</v>
      </c>
      <c r="C411" s="1" t="s">
        <v>1540</v>
      </c>
      <c r="D411" s="1">
        <v>30</v>
      </c>
      <c r="E411" s="1">
        <v>45</v>
      </c>
      <c r="F411" s="1">
        <v>1350</v>
      </c>
      <c r="G411" s="1">
        <v>350</v>
      </c>
      <c r="H411" s="1" t="s">
        <v>46</v>
      </c>
      <c r="I411" s="1" t="s">
        <v>46</v>
      </c>
      <c r="J411" s="3">
        <v>180</v>
      </c>
      <c r="K411" s="3">
        <v>30</v>
      </c>
      <c r="L411" s="128">
        <f t="shared" si="15"/>
        <v>126.99999999999999</v>
      </c>
      <c r="M411" s="128">
        <f t="shared" si="16"/>
        <v>100.00000000000001</v>
      </c>
      <c r="N411" s="129">
        <v>30</v>
      </c>
      <c r="O411" s="129">
        <v>89</v>
      </c>
      <c r="P411" s="130">
        <v>90</v>
      </c>
      <c r="Q411" s="1">
        <v>1</v>
      </c>
      <c r="R411" s="1"/>
      <c r="S411" s="1"/>
      <c r="T411" s="1"/>
      <c r="U411" s="1"/>
      <c r="W411">
        <v>405</v>
      </c>
      <c r="X411" t="s">
        <v>1083</v>
      </c>
    </row>
    <row r="412" spans="1:24" hidden="1">
      <c r="A412" s="122" t="s">
        <v>1542</v>
      </c>
      <c r="B412" s="1">
        <v>12273</v>
      </c>
      <c r="C412" s="1" t="s">
        <v>1543</v>
      </c>
      <c r="D412" s="1">
        <v>30</v>
      </c>
      <c r="E412" s="1">
        <v>45</v>
      </c>
      <c r="F412" s="1">
        <v>1350</v>
      </c>
      <c r="G412" s="1">
        <v>320</v>
      </c>
      <c r="H412" s="1" t="s">
        <v>46</v>
      </c>
      <c r="I412" s="1" t="s">
        <v>46</v>
      </c>
      <c r="J412" s="3">
        <v>180</v>
      </c>
      <c r="K412" s="3">
        <v>30</v>
      </c>
      <c r="L412" s="128">
        <f t="shared" si="15"/>
        <v>126.99999999999999</v>
      </c>
      <c r="M412" s="128">
        <f t="shared" si="16"/>
        <v>100.00000000000001</v>
      </c>
      <c r="N412" s="129">
        <v>30</v>
      </c>
      <c r="O412" s="129">
        <v>89</v>
      </c>
      <c r="P412" s="130">
        <v>90</v>
      </c>
      <c r="Q412" s="1">
        <v>1</v>
      </c>
      <c r="R412" s="1"/>
      <c r="S412" s="1"/>
      <c r="T412" s="1"/>
      <c r="U412" s="1"/>
      <c r="W412">
        <v>406</v>
      </c>
      <c r="X412" t="s">
        <v>1083</v>
      </c>
    </row>
    <row r="413" spans="1:24" hidden="1">
      <c r="A413" s="122" t="s">
        <v>1544</v>
      </c>
      <c r="B413" s="1">
        <v>12274</v>
      </c>
      <c r="C413" s="1" t="s">
        <v>1545</v>
      </c>
      <c r="D413" s="1">
        <v>6</v>
      </c>
      <c r="E413" s="1">
        <v>520</v>
      </c>
      <c r="F413" s="1">
        <v>3120</v>
      </c>
      <c r="G413" s="1">
        <v>269</v>
      </c>
      <c r="H413" s="1" t="s">
        <v>42</v>
      </c>
      <c r="I413" s="1" t="s">
        <v>42</v>
      </c>
      <c r="J413" s="3">
        <v>270</v>
      </c>
      <c r="K413" s="3">
        <v>30</v>
      </c>
      <c r="L413" s="128">
        <f t="shared" si="15"/>
        <v>190</v>
      </c>
      <c r="M413" s="128">
        <f t="shared" si="16"/>
        <v>149.5</v>
      </c>
      <c r="N413" s="129">
        <v>30</v>
      </c>
      <c r="O413" s="129">
        <v>89</v>
      </c>
      <c r="P413" s="130">
        <v>90</v>
      </c>
      <c r="Q413" s="1">
        <v>1</v>
      </c>
      <c r="R413" s="1"/>
      <c r="S413" s="1"/>
      <c r="T413" s="1"/>
      <c r="U413" s="1"/>
      <c r="W413">
        <v>407</v>
      </c>
      <c r="X413" t="s">
        <v>1083</v>
      </c>
    </row>
    <row r="414" spans="1:24" hidden="1">
      <c r="A414" s="122" t="s">
        <v>90</v>
      </c>
      <c r="B414" s="1">
        <v>14709</v>
      </c>
      <c r="C414" s="1" t="s">
        <v>91</v>
      </c>
      <c r="D414" s="1">
        <v>6</v>
      </c>
      <c r="E414" s="1">
        <v>480</v>
      </c>
      <c r="F414" s="1">
        <v>2880</v>
      </c>
      <c r="G414" s="1">
        <v>330</v>
      </c>
      <c r="H414" s="1" t="s">
        <v>42</v>
      </c>
      <c r="I414" s="1" t="s">
        <v>42</v>
      </c>
      <c r="J414" s="3">
        <v>180</v>
      </c>
      <c r="K414" s="3">
        <v>30</v>
      </c>
      <c r="L414" s="128">
        <f t="shared" si="15"/>
        <v>126.99999999999999</v>
      </c>
      <c r="M414" s="128">
        <f t="shared" si="16"/>
        <v>100.00000000000001</v>
      </c>
      <c r="N414" s="129">
        <v>30</v>
      </c>
      <c r="O414" s="129">
        <v>89</v>
      </c>
      <c r="P414" s="130">
        <v>90</v>
      </c>
      <c r="Q414" s="1">
        <v>1</v>
      </c>
      <c r="R414" s="1"/>
      <c r="S414" s="1"/>
      <c r="T414" s="1"/>
      <c r="U414" s="1"/>
      <c r="W414">
        <v>408</v>
      </c>
      <c r="X414" t="s">
        <v>1083</v>
      </c>
    </row>
    <row r="415" spans="1:24" hidden="1">
      <c r="A415" s="122" t="s">
        <v>1546</v>
      </c>
      <c r="B415" s="1">
        <v>12272</v>
      </c>
      <c r="C415" s="1" t="s">
        <v>1547</v>
      </c>
      <c r="D415" s="1">
        <v>24</v>
      </c>
      <c r="E415" s="1">
        <v>75</v>
      </c>
      <c r="F415" s="1">
        <v>1800</v>
      </c>
      <c r="G415" s="1">
        <v>320</v>
      </c>
      <c r="H415" s="1" t="s">
        <v>1548</v>
      </c>
      <c r="I415" s="1" t="s">
        <v>194</v>
      </c>
      <c r="J415" s="3">
        <v>180</v>
      </c>
      <c r="K415" s="3">
        <v>30</v>
      </c>
      <c r="L415" s="128">
        <f t="shared" si="15"/>
        <v>126.99999999999999</v>
      </c>
      <c r="M415" s="128">
        <f t="shared" si="16"/>
        <v>100.00000000000001</v>
      </c>
      <c r="N415" s="129">
        <v>30</v>
      </c>
      <c r="O415" s="129">
        <v>89</v>
      </c>
      <c r="P415" s="130">
        <v>90</v>
      </c>
      <c r="Q415" s="1">
        <v>1</v>
      </c>
      <c r="R415" s="1"/>
      <c r="S415" s="1"/>
      <c r="T415" s="1"/>
      <c r="U415" s="1"/>
      <c r="W415">
        <v>409</v>
      </c>
      <c r="X415" t="s">
        <v>1083</v>
      </c>
    </row>
    <row r="416" spans="1:24" hidden="1">
      <c r="A416" s="122" t="s">
        <v>1549</v>
      </c>
      <c r="B416" s="1">
        <v>12271</v>
      </c>
      <c r="C416" s="1" t="s">
        <v>1550</v>
      </c>
      <c r="D416" s="1">
        <v>6</v>
      </c>
      <c r="E416" s="1">
        <v>260</v>
      </c>
      <c r="F416" s="1">
        <v>1560</v>
      </c>
      <c r="G416" s="1">
        <v>320</v>
      </c>
      <c r="H416" s="1" t="s">
        <v>1548</v>
      </c>
      <c r="I416" s="1" t="s">
        <v>194</v>
      </c>
      <c r="J416" s="3">
        <v>180</v>
      </c>
      <c r="K416" s="3">
        <v>30</v>
      </c>
      <c r="L416" s="128">
        <f t="shared" si="15"/>
        <v>126.99999999999999</v>
      </c>
      <c r="M416" s="128">
        <f t="shared" si="16"/>
        <v>100.00000000000001</v>
      </c>
      <c r="N416" s="129">
        <v>30</v>
      </c>
      <c r="O416" s="129">
        <v>89</v>
      </c>
      <c r="P416" s="130">
        <v>90</v>
      </c>
      <c r="Q416" s="1">
        <v>1</v>
      </c>
      <c r="R416" s="1"/>
      <c r="S416" s="1"/>
      <c r="T416" s="1"/>
      <c r="U416" s="1"/>
      <c r="W416">
        <v>410</v>
      </c>
      <c r="X416" t="s">
        <v>1083</v>
      </c>
    </row>
    <row r="417" spans="1:24" hidden="1">
      <c r="A417" s="122" t="s">
        <v>1551</v>
      </c>
      <c r="B417" s="1">
        <v>12271</v>
      </c>
      <c r="C417" s="1" t="s">
        <v>1550</v>
      </c>
      <c r="D417" s="1">
        <v>6</v>
      </c>
      <c r="E417" s="1">
        <v>208</v>
      </c>
      <c r="F417" s="1">
        <v>1248</v>
      </c>
      <c r="G417" s="1">
        <v>320</v>
      </c>
      <c r="H417" s="1" t="s">
        <v>1548</v>
      </c>
      <c r="I417" s="1" t="s">
        <v>194</v>
      </c>
      <c r="J417" s="3">
        <v>180</v>
      </c>
      <c r="K417" s="3">
        <v>30</v>
      </c>
      <c r="L417" s="128">
        <f t="shared" si="15"/>
        <v>126.99999999999999</v>
      </c>
      <c r="M417" s="128">
        <f t="shared" si="16"/>
        <v>100.00000000000001</v>
      </c>
      <c r="N417" s="129">
        <v>30</v>
      </c>
      <c r="O417" s="129">
        <v>89</v>
      </c>
      <c r="P417" s="130">
        <v>90</v>
      </c>
      <c r="Q417" s="1">
        <v>1</v>
      </c>
      <c r="R417" s="1"/>
      <c r="S417" s="1"/>
      <c r="T417" s="1"/>
      <c r="U417" s="1"/>
      <c r="W417">
        <v>411</v>
      </c>
      <c r="X417" t="s">
        <v>1083</v>
      </c>
    </row>
    <row r="418" spans="1:24" hidden="1">
      <c r="A418" s="122" t="s">
        <v>564</v>
      </c>
      <c r="B418" s="1">
        <v>3617</v>
      </c>
      <c r="C418" s="1" t="s">
        <v>565</v>
      </c>
      <c r="D418" s="1">
        <v>38</v>
      </c>
      <c r="E418" s="1">
        <v>54</v>
      </c>
      <c r="F418" s="1">
        <v>2052</v>
      </c>
      <c r="G418" s="1">
        <v>175</v>
      </c>
      <c r="H418" s="1" t="s">
        <v>46</v>
      </c>
      <c r="I418" s="1" t="s">
        <v>46</v>
      </c>
      <c r="J418" s="3">
        <v>180</v>
      </c>
      <c r="K418" s="3">
        <v>30</v>
      </c>
      <c r="L418" s="128">
        <f t="shared" si="15"/>
        <v>126.99999999999999</v>
      </c>
      <c r="M418" s="128">
        <f t="shared" si="16"/>
        <v>100.00000000000001</v>
      </c>
      <c r="N418" s="129">
        <v>30</v>
      </c>
      <c r="O418" s="129">
        <v>89</v>
      </c>
      <c r="P418" s="130">
        <v>90</v>
      </c>
      <c r="Q418" s="1">
        <v>1</v>
      </c>
      <c r="R418" s="1"/>
      <c r="S418" s="1"/>
      <c r="T418" s="1"/>
      <c r="U418" s="1"/>
      <c r="W418">
        <v>412</v>
      </c>
      <c r="X418" t="s">
        <v>1083</v>
      </c>
    </row>
    <row r="419" spans="1:24" hidden="1">
      <c r="A419" s="122" t="s">
        <v>1552</v>
      </c>
      <c r="B419" s="1" t="s">
        <v>1552</v>
      </c>
      <c r="C419" s="1" t="s">
        <v>565</v>
      </c>
      <c r="D419" s="1">
        <v>38</v>
      </c>
      <c r="E419" s="1">
        <v>45</v>
      </c>
      <c r="F419" s="1">
        <v>1710</v>
      </c>
      <c r="G419" s="1">
        <v>175</v>
      </c>
      <c r="H419" s="1" t="s">
        <v>46</v>
      </c>
      <c r="I419" s="1" t="s">
        <v>46</v>
      </c>
      <c r="J419" s="3">
        <v>180</v>
      </c>
      <c r="K419" s="3">
        <v>30</v>
      </c>
      <c r="L419" s="128">
        <f t="shared" si="15"/>
        <v>126.99999999999999</v>
      </c>
      <c r="M419" s="128">
        <f t="shared" si="16"/>
        <v>100.00000000000001</v>
      </c>
      <c r="N419" s="129">
        <v>30</v>
      </c>
      <c r="O419" s="129">
        <v>89</v>
      </c>
      <c r="P419" s="130">
        <v>90</v>
      </c>
      <c r="Q419" s="1">
        <v>1</v>
      </c>
      <c r="R419" s="1"/>
      <c r="S419" s="1"/>
      <c r="T419" s="1"/>
      <c r="U419" s="1"/>
      <c r="W419">
        <v>413</v>
      </c>
      <c r="X419" t="s">
        <v>1083</v>
      </c>
    </row>
    <row r="420" spans="1:24" hidden="1">
      <c r="A420" s="122" t="s">
        <v>1553</v>
      </c>
      <c r="B420" s="1">
        <v>18217</v>
      </c>
      <c r="C420" s="1" t="s">
        <v>1554</v>
      </c>
      <c r="D420" s="1">
        <v>12</v>
      </c>
      <c r="E420" s="1">
        <v>182</v>
      </c>
      <c r="F420" s="1">
        <v>2184</v>
      </c>
      <c r="G420" s="1">
        <v>355</v>
      </c>
      <c r="H420" s="1" t="s">
        <v>42</v>
      </c>
      <c r="I420" s="1" t="s">
        <v>42</v>
      </c>
      <c r="J420" s="3">
        <v>270</v>
      </c>
      <c r="K420" s="3">
        <v>30</v>
      </c>
      <c r="L420" s="128">
        <f t="shared" si="15"/>
        <v>190</v>
      </c>
      <c r="M420" s="128">
        <f t="shared" si="16"/>
        <v>149.5</v>
      </c>
      <c r="N420" s="129">
        <v>30</v>
      </c>
      <c r="O420" s="129">
        <v>89</v>
      </c>
      <c r="P420" s="130">
        <v>90</v>
      </c>
      <c r="Q420" s="1">
        <v>1</v>
      </c>
      <c r="R420" s="1"/>
      <c r="S420" s="1"/>
      <c r="T420" s="1"/>
      <c r="U420" s="1"/>
      <c r="W420">
        <v>414</v>
      </c>
      <c r="X420" t="s">
        <v>1083</v>
      </c>
    </row>
    <row r="421" spans="1:24" hidden="1">
      <c r="A421" s="122" t="s">
        <v>1555</v>
      </c>
      <c r="B421" s="1">
        <v>17287</v>
      </c>
      <c r="C421" s="1" t="s">
        <v>1556</v>
      </c>
      <c r="D421" s="1">
        <v>24</v>
      </c>
      <c r="E421" s="1">
        <v>104</v>
      </c>
      <c r="F421" s="1">
        <v>2496</v>
      </c>
      <c r="G421" s="1">
        <v>355</v>
      </c>
      <c r="H421" s="1" t="s">
        <v>42</v>
      </c>
      <c r="I421" s="1" t="s">
        <v>42</v>
      </c>
      <c r="J421" s="3">
        <v>270</v>
      </c>
      <c r="K421" s="3">
        <v>30</v>
      </c>
      <c r="L421" s="128">
        <f t="shared" si="15"/>
        <v>190</v>
      </c>
      <c r="M421" s="128">
        <f t="shared" si="16"/>
        <v>149.5</v>
      </c>
      <c r="N421" s="129">
        <v>30</v>
      </c>
      <c r="O421" s="129">
        <v>89</v>
      </c>
      <c r="P421" s="130">
        <v>90</v>
      </c>
      <c r="Q421" s="1">
        <v>1</v>
      </c>
      <c r="R421" s="1"/>
      <c r="S421" s="1"/>
      <c r="T421" s="1"/>
      <c r="U421" s="1"/>
      <c r="W421">
        <v>415</v>
      </c>
      <c r="X421" t="s">
        <v>1083</v>
      </c>
    </row>
    <row r="422" spans="1:24" hidden="1">
      <c r="A422" s="122" t="s">
        <v>1557</v>
      </c>
      <c r="B422" s="1" t="s">
        <v>1557</v>
      </c>
      <c r="C422" s="1" t="s">
        <v>1556</v>
      </c>
      <c r="D422" s="1">
        <v>24</v>
      </c>
      <c r="E422" s="1">
        <v>65</v>
      </c>
      <c r="F422" s="1">
        <v>1560</v>
      </c>
      <c r="G422" s="1">
        <v>355</v>
      </c>
      <c r="H422" s="1" t="s">
        <v>42</v>
      </c>
      <c r="I422" s="1" t="s">
        <v>42</v>
      </c>
      <c r="J422" s="3">
        <v>270</v>
      </c>
      <c r="K422" s="3">
        <v>30</v>
      </c>
      <c r="L422" s="128">
        <f t="shared" si="15"/>
        <v>190</v>
      </c>
      <c r="M422" s="128">
        <f t="shared" si="16"/>
        <v>149.5</v>
      </c>
      <c r="N422" s="129">
        <v>30</v>
      </c>
      <c r="O422" s="129">
        <v>89</v>
      </c>
      <c r="P422" s="130">
        <v>90</v>
      </c>
      <c r="Q422" s="1">
        <v>1</v>
      </c>
      <c r="R422" s="1"/>
      <c r="S422" s="1"/>
      <c r="T422" s="1"/>
      <c r="U422" s="1"/>
      <c r="W422">
        <v>416</v>
      </c>
      <c r="X422" t="s">
        <v>1083</v>
      </c>
    </row>
    <row r="423" spans="1:24" hidden="1">
      <c r="A423" s="122" t="s">
        <v>1558</v>
      </c>
      <c r="B423" s="1" t="s">
        <v>1558</v>
      </c>
      <c r="C423" s="1" t="s">
        <v>1556</v>
      </c>
      <c r="D423" s="1">
        <v>24</v>
      </c>
      <c r="E423" s="1">
        <v>90</v>
      </c>
      <c r="F423" s="1">
        <v>2160</v>
      </c>
      <c r="G423" s="1">
        <v>355</v>
      </c>
      <c r="H423" s="1" t="s">
        <v>42</v>
      </c>
      <c r="I423" s="1" t="s">
        <v>42</v>
      </c>
      <c r="J423" s="3">
        <v>270</v>
      </c>
      <c r="K423" s="3">
        <v>30</v>
      </c>
      <c r="L423" s="128">
        <f t="shared" si="15"/>
        <v>190</v>
      </c>
      <c r="M423" s="128">
        <f t="shared" si="16"/>
        <v>149.5</v>
      </c>
      <c r="N423" s="129">
        <v>30</v>
      </c>
      <c r="O423" s="129">
        <v>89</v>
      </c>
      <c r="P423" s="130">
        <v>90</v>
      </c>
      <c r="Q423" s="1">
        <v>1</v>
      </c>
      <c r="R423" s="1"/>
      <c r="S423" s="1"/>
      <c r="T423" s="1"/>
      <c r="U423" s="1"/>
      <c r="W423">
        <v>417</v>
      </c>
      <c r="X423" t="s">
        <v>1083</v>
      </c>
    </row>
    <row r="424" spans="1:24" hidden="1">
      <c r="A424" s="122" t="s">
        <v>1559</v>
      </c>
      <c r="B424" s="1" t="s">
        <v>1559</v>
      </c>
      <c r="C424" s="1" t="s">
        <v>1556</v>
      </c>
      <c r="D424" s="1">
        <v>24</v>
      </c>
      <c r="E424" s="1">
        <v>75</v>
      </c>
      <c r="F424" s="1">
        <v>1800</v>
      </c>
      <c r="G424" s="1">
        <v>355</v>
      </c>
      <c r="H424" s="1" t="s">
        <v>42</v>
      </c>
      <c r="I424" s="1" t="s">
        <v>42</v>
      </c>
      <c r="J424" s="3">
        <v>270</v>
      </c>
      <c r="K424" s="3">
        <v>30</v>
      </c>
      <c r="L424" s="128">
        <f t="shared" si="15"/>
        <v>190</v>
      </c>
      <c r="M424" s="128">
        <f t="shared" si="16"/>
        <v>149.5</v>
      </c>
      <c r="N424" s="129">
        <v>30</v>
      </c>
      <c r="O424" s="129">
        <v>89</v>
      </c>
      <c r="P424" s="130">
        <v>90</v>
      </c>
      <c r="Q424" s="1">
        <v>1</v>
      </c>
      <c r="R424" s="1"/>
      <c r="S424" s="1"/>
      <c r="T424" s="1"/>
      <c r="U424" s="1"/>
      <c r="W424">
        <v>418</v>
      </c>
      <c r="X424" t="s">
        <v>1083</v>
      </c>
    </row>
    <row r="425" spans="1:24" hidden="1">
      <c r="A425" s="122" t="s">
        <v>1560</v>
      </c>
      <c r="B425" s="1">
        <v>18216</v>
      </c>
      <c r="C425" s="1" t="s">
        <v>1561</v>
      </c>
      <c r="D425" s="1">
        <v>12</v>
      </c>
      <c r="E425" s="1">
        <v>182</v>
      </c>
      <c r="F425" s="1">
        <v>2184</v>
      </c>
      <c r="G425" s="1">
        <v>355</v>
      </c>
      <c r="H425" s="1" t="s">
        <v>42</v>
      </c>
      <c r="I425" s="1" t="s">
        <v>42</v>
      </c>
      <c r="J425" s="3">
        <v>270</v>
      </c>
      <c r="K425" s="3">
        <v>30</v>
      </c>
      <c r="L425" s="128">
        <f t="shared" si="15"/>
        <v>190</v>
      </c>
      <c r="M425" s="128">
        <f t="shared" si="16"/>
        <v>149.5</v>
      </c>
      <c r="N425" s="129">
        <v>30</v>
      </c>
      <c r="O425" s="129">
        <v>89</v>
      </c>
      <c r="P425" s="130">
        <v>90</v>
      </c>
      <c r="Q425" s="1">
        <v>1</v>
      </c>
      <c r="R425" s="1"/>
      <c r="S425" s="1"/>
      <c r="T425" s="1"/>
      <c r="U425" s="1"/>
      <c r="W425">
        <v>419</v>
      </c>
      <c r="X425" t="s">
        <v>1083</v>
      </c>
    </row>
    <row r="426" spans="1:24" hidden="1">
      <c r="A426" s="122" t="s">
        <v>1562</v>
      </c>
      <c r="B426" s="1">
        <v>20013</v>
      </c>
      <c r="C426" s="1" t="s">
        <v>1563</v>
      </c>
      <c r="D426" s="1">
        <v>4</v>
      </c>
      <c r="E426" s="1">
        <v>630</v>
      </c>
      <c r="F426" s="1">
        <v>2520</v>
      </c>
      <c r="G426" s="1">
        <v>355</v>
      </c>
      <c r="H426" s="1" t="s">
        <v>42</v>
      </c>
      <c r="I426" s="1" t="s">
        <v>42</v>
      </c>
      <c r="J426" s="3">
        <v>270</v>
      </c>
      <c r="K426" s="3">
        <v>30</v>
      </c>
      <c r="L426" s="128">
        <f t="shared" si="15"/>
        <v>190</v>
      </c>
      <c r="M426" s="128">
        <f t="shared" si="16"/>
        <v>149.5</v>
      </c>
      <c r="N426" s="129">
        <v>30</v>
      </c>
      <c r="O426" s="129">
        <v>89</v>
      </c>
      <c r="P426" s="130">
        <v>90</v>
      </c>
      <c r="Q426" s="1">
        <v>1</v>
      </c>
      <c r="R426" s="1"/>
      <c r="S426" s="1"/>
      <c r="T426" s="1"/>
      <c r="U426" s="1"/>
      <c r="W426">
        <v>420</v>
      </c>
      <c r="X426" t="s">
        <v>1083</v>
      </c>
    </row>
    <row r="427" spans="1:24" hidden="1">
      <c r="A427" s="122" t="s">
        <v>1564</v>
      </c>
      <c r="B427" s="1">
        <v>18220</v>
      </c>
      <c r="C427" s="1" t="s">
        <v>1565</v>
      </c>
      <c r="D427" s="1">
        <v>12</v>
      </c>
      <c r="E427" s="1">
        <v>182</v>
      </c>
      <c r="F427" s="1">
        <v>2184</v>
      </c>
      <c r="G427" s="1">
        <v>355</v>
      </c>
      <c r="H427" s="1" t="s">
        <v>42</v>
      </c>
      <c r="I427" s="1" t="s">
        <v>42</v>
      </c>
      <c r="J427" s="3">
        <v>270</v>
      </c>
      <c r="K427" s="3">
        <v>30</v>
      </c>
      <c r="L427" s="128">
        <f t="shared" si="15"/>
        <v>190</v>
      </c>
      <c r="M427" s="128">
        <f t="shared" si="16"/>
        <v>149.5</v>
      </c>
      <c r="N427" s="129">
        <v>30</v>
      </c>
      <c r="O427" s="129">
        <v>89</v>
      </c>
      <c r="P427" s="130">
        <v>90</v>
      </c>
      <c r="Q427" s="1">
        <v>1</v>
      </c>
      <c r="R427" s="1"/>
      <c r="S427" s="1"/>
      <c r="T427" s="1"/>
      <c r="U427" s="1"/>
      <c r="W427">
        <v>421</v>
      </c>
      <c r="X427" t="s">
        <v>1083</v>
      </c>
    </row>
    <row r="428" spans="1:24" hidden="1">
      <c r="A428" s="122" t="s">
        <v>1566</v>
      </c>
      <c r="B428" s="1">
        <v>17289</v>
      </c>
      <c r="C428" s="1" t="s">
        <v>1567</v>
      </c>
      <c r="D428" s="1">
        <v>24</v>
      </c>
      <c r="E428" s="1">
        <v>104</v>
      </c>
      <c r="F428" s="1">
        <v>2496</v>
      </c>
      <c r="G428" s="1">
        <v>355</v>
      </c>
      <c r="H428" s="1" t="s">
        <v>42</v>
      </c>
      <c r="I428" s="1" t="s">
        <v>42</v>
      </c>
      <c r="J428" s="3">
        <v>270</v>
      </c>
      <c r="K428" s="3">
        <v>30</v>
      </c>
      <c r="L428" s="128">
        <f t="shared" si="15"/>
        <v>190</v>
      </c>
      <c r="M428" s="128">
        <f t="shared" si="16"/>
        <v>149.5</v>
      </c>
      <c r="N428" s="129">
        <v>30</v>
      </c>
      <c r="O428" s="129">
        <v>89</v>
      </c>
      <c r="P428" s="130">
        <v>90</v>
      </c>
      <c r="Q428" s="1">
        <v>1</v>
      </c>
      <c r="R428" s="1"/>
      <c r="S428" s="1"/>
      <c r="T428" s="1"/>
      <c r="U428" s="1"/>
      <c r="W428">
        <v>422</v>
      </c>
      <c r="X428" t="s">
        <v>1083</v>
      </c>
    </row>
    <row r="429" spans="1:24" hidden="1">
      <c r="A429" s="122" t="s">
        <v>1568</v>
      </c>
      <c r="B429" s="1" t="s">
        <v>1568</v>
      </c>
      <c r="C429" s="1" t="s">
        <v>1567</v>
      </c>
      <c r="D429" s="1">
        <v>24</v>
      </c>
      <c r="E429" s="1">
        <v>65</v>
      </c>
      <c r="F429" s="1">
        <v>1560</v>
      </c>
      <c r="G429" s="1">
        <v>355</v>
      </c>
      <c r="H429" s="1" t="s">
        <v>42</v>
      </c>
      <c r="I429" s="1" t="s">
        <v>42</v>
      </c>
      <c r="J429" s="3">
        <v>270</v>
      </c>
      <c r="K429" s="3">
        <v>30</v>
      </c>
      <c r="L429" s="128">
        <f t="shared" si="15"/>
        <v>190</v>
      </c>
      <c r="M429" s="128">
        <f t="shared" si="16"/>
        <v>149.5</v>
      </c>
      <c r="N429" s="129">
        <v>30</v>
      </c>
      <c r="O429" s="129">
        <v>89</v>
      </c>
      <c r="P429" s="130">
        <v>90</v>
      </c>
      <c r="Q429" s="1">
        <v>1</v>
      </c>
      <c r="R429" s="1"/>
      <c r="S429" s="1"/>
      <c r="T429" s="1"/>
      <c r="U429" s="1"/>
      <c r="W429">
        <v>423</v>
      </c>
      <c r="X429" t="s">
        <v>1083</v>
      </c>
    </row>
    <row r="430" spans="1:24" hidden="1">
      <c r="A430" s="122" t="s">
        <v>1569</v>
      </c>
      <c r="B430" s="1" t="s">
        <v>1569</v>
      </c>
      <c r="C430" s="1" t="s">
        <v>1567</v>
      </c>
      <c r="D430" s="1">
        <v>24</v>
      </c>
      <c r="E430" s="1">
        <v>90</v>
      </c>
      <c r="F430" s="1">
        <v>2160</v>
      </c>
      <c r="G430" s="1">
        <v>355</v>
      </c>
      <c r="H430" s="1" t="s">
        <v>42</v>
      </c>
      <c r="I430" s="1" t="s">
        <v>42</v>
      </c>
      <c r="J430" s="3">
        <v>270</v>
      </c>
      <c r="K430" s="3">
        <v>30</v>
      </c>
      <c r="L430" s="128">
        <f t="shared" si="15"/>
        <v>190</v>
      </c>
      <c r="M430" s="128">
        <f t="shared" si="16"/>
        <v>149.5</v>
      </c>
      <c r="N430" s="129">
        <v>30</v>
      </c>
      <c r="O430" s="129">
        <v>89</v>
      </c>
      <c r="P430" s="130">
        <v>90</v>
      </c>
      <c r="Q430" s="1">
        <v>1</v>
      </c>
      <c r="R430" s="1"/>
      <c r="S430" s="1"/>
      <c r="T430" s="1"/>
      <c r="U430" s="1"/>
      <c r="W430">
        <v>424</v>
      </c>
      <c r="X430" t="s">
        <v>1083</v>
      </c>
    </row>
    <row r="431" spans="1:24" hidden="1">
      <c r="A431" s="122" t="s">
        <v>1570</v>
      </c>
      <c r="B431" s="1" t="s">
        <v>1570</v>
      </c>
      <c r="C431" s="1" t="s">
        <v>1567</v>
      </c>
      <c r="D431" s="1">
        <v>24</v>
      </c>
      <c r="E431" s="1">
        <v>75</v>
      </c>
      <c r="F431" s="1">
        <v>1800</v>
      </c>
      <c r="G431" s="1">
        <v>355</v>
      </c>
      <c r="H431" s="1" t="s">
        <v>42</v>
      </c>
      <c r="I431" s="1" t="s">
        <v>42</v>
      </c>
      <c r="J431" s="3">
        <v>270</v>
      </c>
      <c r="K431" s="3">
        <v>30</v>
      </c>
      <c r="L431" s="128">
        <f t="shared" si="15"/>
        <v>190</v>
      </c>
      <c r="M431" s="128">
        <f t="shared" si="16"/>
        <v>149.5</v>
      </c>
      <c r="N431" s="129">
        <v>30</v>
      </c>
      <c r="O431" s="129">
        <v>89</v>
      </c>
      <c r="P431" s="130">
        <v>90</v>
      </c>
      <c r="Q431" s="1">
        <v>1</v>
      </c>
      <c r="R431" s="1"/>
      <c r="S431" s="1"/>
      <c r="T431" s="1"/>
      <c r="U431" s="1"/>
      <c r="W431">
        <v>425</v>
      </c>
      <c r="X431" t="s">
        <v>1083</v>
      </c>
    </row>
    <row r="432" spans="1:24" hidden="1">
      <c r="A432" s="122" t="s">
        <v>1571</v>
      </c>
      <c r="B432" s="1">
        <v>18218</v>
      </c>
      <c r="C432" s="1" t="s">
        <v>1572</v>
      </c>
      <c r="D432" s="1">
        <v>12</v>
      </c>
      <c r="E432" s="1">
        <v>182</v>
      </c>
      <c r="F432" s="1">
        <v>2184</v>
      </c>
      <c r="G432" s="1">
        <v>355</v>
      </c>
      <c r="H432" s="1" t="s">
        <v>42</v>
      </c>
      <c r="I432" s="1" t="s">
        <v>42</v>
      </c>
      <c r="J432" s="3">
        <v>270</v>
      </c>
      <c r="K432" s="3">
        <v>30</v>
      </c>
      <c r="L432" s="128">
        <f t="shared" si="15"/>
        <v>190</v>
      </c>
      <c r="M432" s="128">
        <f t="shared" si="16"/>
        <v>149.5</v>
      </c>
      <c r="N432" s="129">
        <v>30</v>
      </c>
      <c r="O432" s="129">
        <v>89</v>
      </c>
      <c r="P432" s="130">
        <v>90</v>
      </c>
      <c r="Q432" s="1">
        <v>1</v>
      </c>
      <c r="R432" s="1"/>
      <c r="S432" s="1"/>
      <c r="T432" s="1"/>
      <c r="U432" s="1"/>
      <c r="W432">
        <v>426</v>
      </c>
      <c r="X432" t="s">
        <v>1083</v>
      </c>
    </row>
    <row r="433" spans="1:24" hidden="1">
      <c r="A433" s="122" t="s">
        <v>1573</v>
      </c>
      <c r="B433" s="1">
        <v>17286</v>
      </c>
      <c r="C433" s="1" t="s">
        <v>1574</v>
      </c>
      <c r="D433" s="1">
        <v>24</v>
      </c>
      <c r="E433" s="1">
        <v>104</v>
      </c>
      <c r="F433" s="1">
        <v>2496</v>
      </c>
      <c r="G433" s="1">
        <v>355</v>
      </c>
      <c r="H433" s="1" t="s">
        <v>42</v>
      </c>
      <c r="I433" s="1" t="s">
        <v>42</v>
      </c>
      <c r="J433" s="3">
        <v>270</v>
      </c>
      <c r="K433" s="3">
        <v>30</v>
      </c>
      <c r="L433" s="128">
        <f t="shared" si="15"/>
        <v>190</v>
      </c>
      <c r="M433" s="128">
        <f t="shared" si="16"/>
        <v>149.5</v>
      </c>
      <c r="N433" s="129">
        <v>30</v>
      </c>
      <c r="O433" s="129">
        <v>89</v>
      </c>
      <c r="P433" s="130">
        <v>90</v>
      </c>
      <c r="Q433" s="1">
        <v>1</v>
      </c>
      <c r="R433" s="1"/>
      <c r="S433" s="1"/>
      <c r="T433" s="1"/>
      <c r="U433" s="1"/>
      <c r="W433">
        <v>427</v>
      </c>
      <c r="X433" t="s">
        <v>1083</v>
      </c>
    </row>
    <row r="434" spans="1:24" hidden="1">
      <c r="A434" s="122" t="s">
        <v>1575</v>
      </c>
      <c r="B434" s="1" t="s">
        <v>1575</v>
      </c>
      <c r="C434" s="1" t="s">
        <v>1574</v>
      </c>
      <c r="D434" s="1">
        <v>24</v>
      </c>
      <c r="E434" s="1">
        <v>65</v>
      </c>
      <c r="F434" s="1">
        <v>1560</v>
      </c>
      <c r="G434" s="1">
        <v>355</v>
      </c>
      <c r="H434" s="1" t="s">
        <v>42</v>
      </c>
      <c r="I434" s="1" t="s">
        <v>42</v>
      </c>
      <c r="J434" s="3">
        <v>270</v>
      </c>
      <c r="K434" s="3">
        <v>30</v>
      </c>
      <c r="L434" s="128">
        <f t="shared" si="15"/>
        <v>190</v>
      </c>
      <c r="M434" s="128">
        <f t="shared" si="16"/>
        <v>149.5</v>
      </c>
      <c r="N434" s="129">
        <v>30</v>
      </c>
      <c r="O434" s="129">
        <v>89</v>
      </c>
      <c r="P434" s="130">
        <v>90</v>
      </c>
      <c r="Q434" s="1">
        <v>1</v>
      </c>
      <c r="R434" s="1"/>
      <c r="S434" s="1"/>
      <c r="T434" s="1"/>
      <c r="U434" s="1"/>
      <c r="W434">
        <v>428</v>
      </c>
      <c r="X434" t="s">
        <v>1083</v>
      </c>
    </row>
    <row r="435" spans="1:24" hidden="1">
      <c r="A435" s="122" t="s">
        <v>1576</v>
      </c>
      <c r="B435" s="1" t="s">
        <v>1576</v>
      </c>
      <c r="C435" s="1" t="s">
        <v>1574</v>
      </c>
      <c r="D435" s="1">
        <v>24</v>
      </c>
      <c r="E435" s="1">
        <v>90</v>
      </c>
      <c r="F435" s="1">
        <v>2160</v>
      </c>
      <c r="G435" s="1">
        <v>355</v>
      </c>
      <c r="H435" s="1" t="s">
        <v>42</v>
      </c>
      <c r="I435" s="1" t="s">
        <v>42</v>
      </c>
      <c r="J435" s="3">
        <v>270</v>
      </c>
      <c r="K435" s="3">
        <v>30</v>
      </c>
      <c r="L435" s="128">
        <f t="shared" si="15"/>
        <v>190</v>
      </c>
      <c r="M435" s="128">
        <f t="shared" si="16"/>
        <v>149.5</v>
      </c>
      <c r="N435" s="129">
        <v>30</v>
      </c>
      <c r="O435" s="129">
        <v>89</v>
      </c>
      <c r="P435" s="130">
        <v>90</v>
      </c>
      <c r="Q435" s="1">
        <v>1</v>
      </c>
      <c r="R435" s="1"/>
      <c r="S435" s="1"/>
      <c r="T435" s="1"/>
      <c r="U435" s="1"/>
      <c r="W435">
        <v>429</v>
      </c>
      <c r="X435" t="s">
        <v>1083</v>
      </c>
    </row>
    <row r="436" spans="1:24" hidden="1">
      <c r="A436" s="122" t="s">
        <v>1577</v>
      </c>
      <c r="B436" s="1" t="s">
        <v>1577</v>
      </c>
      <c r="C436" s="1" t="s">
        <v>1574</v>
      </c>
      <c r="D436" s="1">
        <v>24</v>
      </c>
      <c r="E436" s="1">
        <v>75</v>
      </c>
      <c r="F436" s="1">
        <v>1800</v>
      </c>
      <c r="G436" s="1">
        <v>355</v>
      </c>
      <c r="H436" s="1" t="s">
        <v>42</v>
      </c>
      <c r="I436" s="1" t="s">
        <v>42</v>
      </c>
      <c r="J436" s="3">
        <v>270</v>
      </c>
      <c r="K436" s="3">
        <v>30</v>
      </c>
      <c r="L436" s="128">
        <f t="shared" si="15"/>
        <v>190</v>
      </c>
      <c r="M436" s="128">
        <f t="shared" si="16"/>
        <v>149.5</v>
      </c>
      <c r="N436" s="129">
        <v>30</v>
      </c>
      <c r="O436" s="129">
        <v>89</v>
      </c>
      <c r="P436" s="130">
        <v>90</v>
      </c>
      <c r="Q436" s="1">
        <v>1</v>
      </c>
      <c r="R436" s="1"/>
      <c r="S436" s="1"/>
      <c r="T436" s="1"/>
      <c r="U436" s="1"/>
      <c r="W436">
        <v>430</v>
      </c>
      <c r="X436" t="s">
        <v>1083</v>
      </c>
    </row>
    <row r="437" spans="1:24" hidden="1">
      <c r="A437" s="122" t="s">
        <v>1578</v>
      </c>
      <c r="B437" s="1">
        <v>20014</v>
      </c>
      <c r="C437" s="1" t="s">
        <v>1579</v>
      </c>
      <c r="D437" s="1">
        <v>4</v>
      </c>
      <c r="E437" s="1">
        <v>630</v>
      </c>
      <c r="F437" s="1">
        <v>2520</v>
      </c>
      <c r="G437" s="1">
        <v>355</v>
      </c>
      <c r="H437" s="1" t="s">
        <v>42</v>
      </c>
      <c r="I437" s="1" t="s">
        <v>42</v>
      </c>
      <c r="J437" s="3">
        <v>270</v>
      </c>
      <c r="K437" s="3">
        <v>30</v>
      </c>
      <c r="L437" s="128">
        <f t="shared" si="15"/>
        <v>190</v>
      </c>
      <c r="M437" s="128">
        <f t="shared" si="16"/>
        <v>149.5</v>
      </c>
      <c r="N437" s="129">
        <v>30</v>
      </c>
      <c r="O437" s="129">
        <v>89</v>
      </c>
      <c r="P437" s="130">
        <v>90</v>
      </c>
      <c r="Q437" s="1">
        <v>1</v>
      </c>
      <c r="R437" s="1"/>
      <c r="S437" s="1"/>
      <c r="T437" s="1"/>
      <c r="U437" s="1"/>
      <c r="W437">
        <v>431</v>
      </c>
      <c r="X437" t="s">
        <v>1083</v>
      </c>
    </row>
    <row r="438" spans="1:24" hidden="1">
      <c r="A438" s="122" t="s">
        <v>1580</v>
      </c>
      <c r="B438" s="1">
        <v>17288</v>
      </c>
      <c r="C438" s="1" t="s">
        <v>1581</v>
      </c>
      <c r="D438" s="1">
        <v>24</v>
      </c>
      <c r="E438" s="1">
        <v>104</v>
      </c>
      <c r="F438" s="1">
        <v>2496</v>
      </c>
      <c r="G438" s="1">
        <v>355</v>
      </c>
      <c r="H438" s="1" t="s">
        <v>42</v>
      </c>
      <c r="I438" s="1" t="s">
        <v>42</v>
      </c>
      <c r="J438" s="3">
        <v>270</v>
      </c>
      <c r="K438" s="3">
        <v>30</v>
      </c>
      <c r="L438" s="128">
        <f t="shared" si="15"/>
        <v>190</v>
      </c>
      <c r="M438" s="128">
        <f t="shared" si="16"/>
        <v>149.5</v>
      </c>
      <c r="N438" s="129">
        <v>30</v>
      </c>
      <c r="O438" s="129">
        <v>89</v>
      </c>
      <c r="P438" s="130">
        <v>90</v>
      </c>
      <c r="Q438" s="1">
        <v>1</v>
      </c>
      <c r="R438" s="1"/>
      <c r="S438" s="1"/>
      <c r="T438" s="1"/>
      <c r="U438" s="1"/>
      <c r="W438">
        <v>432</v>
      </c>
      <c r="X438" t="s">
        <v>1083</v>
      </c>
    </row>
    <row r="439" spans="1:24" hidden="1">
      <c r="A439" s="122" t="s">
        <v>1582</v>
      </c>
      <c r="B439" s="1" t="s">
        <v>1582</v>
      </c>
      <c r="C439" s="1" t="s">
        <v>1581</v>
      </c>
      <c r="D439" s="1">
        <v>24</v>
      </c>
      <c r="E439" s="1">
        <v>65</v>
      </c>
      <c r="F439" s="1">
        <v>1560</v>
      </c>
      <c r="G439" s="1">
        <v>355</v>
      </c>
      <c r="H439" s="1" t="s">
        <v>42</v>
      </c>
      <c r="I439" s="1" t="s">
        <v>42</v>
      </c>
      <c r="J439" s="3">
        <v>270</v>
      </c>
      <c r="K439" s="3">
        <v>30</v>
      </c>
      <c r="L439" s="128">
        <f t="shared" si="15"/>
        <v>190</v>
      </c>
      <c r="M439" s="128">
        <f t="shared" si="16"/>
        <v>149.5</v>
      </c>
      <c r="N439" s="129">
        <v>30</v>
      </c>
      <c r="O439" s="129">
        <v>89</v>
      </c>
      <c r="P439" s="130">
        <v>90</v>
      </c>
      <c r="Q439" s="1">
        <v>1</v>
      </c>
      <c r="R439" s="1"/>
      <c r="S439" s="1"/>
      <c r="T439" s="1"/>
      <c r="U439" s="1"/>
      <c r="W439">
        <v>433</v>
      </c>
      <c r="X439" t="s">
        <v>1083</v>
      </c>
    </row>
    <row r="440" spans="1:24" hidden="1">
      <c r="A440" s="122" t="s">
        <v>1583</v>
      </c>
      <c r="B440" s="1" t="s">
        <v>1583</v>
      </c>
      <c r="C440" s="1" t="s">
        <v>1581</v>
      </c>
      <c r="D440" s="1">
        <v>24</v>
      </c>
      <c r="E440" s="1">
        <v>90</v>
      </c>
      <c r="F440" s="1">
        <v>2160</v>
      </c>
      <c r="G440" s="1">
        <v>355</v>
      </c>
      <c r="H440" s="1" t="s">
        <v>42</v>
      </c>
      <c r="I440" s="1" t="s">
        <v>42</v>
      </c>
      <c r="J440" s="3">
        <v>270</v>
      </c>
      <c r="K440" s="3">
        <v>30</v>
      </c>
      <c r="L440" s="128">
        <f t="shared" si="15"/>
        <v>190</v>
      </c>
      <c r="M440" s="128">
        <f t="shared" si="16"/>
        <v>149.5</v>
      </c>
      <c r="N440" s="129">
        <v>30</v>
      </c>
      <c r="O440" s="129">
        <v>89</v>
      </c>
      <c r="P440" s="130">
        <v>90</v>
      </c>
      <c r="Q440" s="1">
        <v>1</v>
      </c>
      <c r="R440" s="1"/>
      <c r="S440" s="1"/>
      <c r="T440" s="1"/>
      <c r="U440" s="1"/>
      <c r="W440">
        <v>434</v>
      </c>
      <c r="X440" t="s">
        <v>1083</v>
      </c>
    </row>
    <row r="441" spans="1:24" hidden="1">
      <c r="A441" s="122" t="s">
        <v>1584</v>
      </c>
      <c r="B441" s="1" t="s">
        <v>1584</v>
      </c>
      <c r="C441" s="1" t="s">
        <v>1581</v>
      </c>
      <c r="D441" s="1">
        <v>24</v>
      </c>
      <c r="E441" s="1">
        <v>75</v>
      </c>
      <c r="F441" s="1">
        <v>1800</v>
      </c>
      <c r="G441" s="1">
        <v>355</v>
      </c>
      <c r="H441" s="1" t="s">
        <v>42</v>
      </c>
      <c r="I441" s="1" t="s">
        <v>42</v>
      </c>
      <c r="J441" s="3">
        <v>270</v>
      </c>
      <c r="K441" s="3">
        <v>30</v>
      </c>
      <c r="L441" s="128">
        <f t="shared" si="15"/>
        <v>190</v>
      </c>
      <c r="M441" s="128">
        <f t="shared" si="16"/>
        <v>149.5</v>
      </c>
      <c r="N441" s="129">
        <v>30</v>
      </c>
      <c r="O441" s="129">
        <v>89</v>
      </c>
      <c r="P441" s="130">
        <v>90</v>
      </c>
      <c r="Q441" s="1">
        <v>1</v>
      </c>
      <c r="R441" s="1"/>
      <c r="S441" s="1"/>
      <c r="T441" s="1"/>
      <c r="U441" s="1"/>
      <c r="W441">
        <v>435</v>
      </c>
      <c r="X441" t="s">
        <v>1083</v>
      </c>
    </row>
    <row r="442" spans="1:24" hidden="1">
      <c r="A442" s="122" t="s">
        <v>1585</v>
      </c>
      <c r="B442" s="1">
        <v>20012</v>
      </c>
      <c r="C442" s="1" t="s">
        <v>1586</v>
      </c>
      <c r="D442" s="1">
        <v>4</v>
      </c>
      <c r="E442" s="1">
        <v>630</v>
      </c>
      <c r="F442" s="1">
        <v>2520</v>
      </c>
      <c r="G442" s="1">
        <v>355</v>
      </c>
      <c r="H442" s="1" t="s">
        <v>42</v>
      </c>
      <c r="I442" s="1" t="s">
        <v>42</v>
      </c>
      <c r="J442" s="3">
        <v>270</v>
      </c>
      <c r="K442" s="3">
        <v>30</v>
      </c>
      <c r="L442" s="128">
        <f t="shared" si="15"/>
        <v>190</v>
      </c>
      <c r="M442" s="128">
        <f t="shared" si="16"/>
        <v>149.5</v>
      </c>
      <c r="N442" s="129">
        <v>30</v>
      </c>
      <c r="O442" s="129">
        <v>89</v>
      </c>
      <c r="P442" s="130">
        <v>90</v>
      </c>
      <c r="Q442" s="1">
        <v>1</v>
      </c>
      <c r="R442" s="1"/>
      <c r="S442" s="1"/>
      <c r="T442" s="1"/>
      <c r="U442" s="1"/>
      <c r="W442">
        <v>436</v>
      </c>
      <c r="X442" t="s">
        <v>1083</v>
      </c>
    </row>
    <row r="443" spans="1:24" hidden="1">
      <c r="A443" s="122" t="s">
        <v>1587</v>
      </c>
      <c r="B443" s="1">
        <v>17594</v>
      </c>
      <c r="C443" s="1" t="s">
        <v>1588</v>
      </c>
      <c r="D443" s="1">
        <v>12</v>
      </c>
      <c r="E443" s="1">
        <v>182</v>
      </c>
      <c r="F443" s="1">
        <v>2184</v>
      </c>
      <c r="G443" s="1">
        <v>355</v>
      </c>
      <c r="H443" s="1" t="s">
        <v>42</v>
      </c>
      <c r="I443" s="1" t="s">
        <v>42</v>
      </c>
      <c r="J443" s="3">
        <v>270</v>
      </c>
      <c r="K443" s="3">
        <v>30</v>
      </c>
      <c r="L443" s="128">
        <f t="shared" si="15"/>
        <v>190</v>
      </c>
      <c r="M443" s="128">
        <f t="shared" si="16"/>
        <v>149.5</v>
      </c>
      <c r="N443" s="129">
        <v>30</v>
      </c>
      <c r="O443" s="129">
        <v>89</v>
      </c>
      <c r="P443" s="130">
        <v>90</v>
      </c>
      <c r="Q443" s="1">
        <v>1</v>
      </c>
      <c r="R443" s="1"/>
      <c r="S443" s="1"/>
      <c r="T443" s="1"/>
      <c r="U443" s="1"/>
      <c r="W443">
        <v>437</v>
      </c>
      <c r="X443" t="s">
        <v>1083</v>
      </c>
    </row>
    <row r="444" spans="1:24" hidden="1">
      <c r="A444" s="122" t="s">
        <v>1589</v>
      </c>
      <c r="B444" s="1">
        <v>17290</v>
      </c>
      <c r="C444" s="1" t="s">
        <v>1590</v>
      </c>
      <c r="D444" s="1">
        <v>4</v>
      </c>
      <c r="E444" s="1">
        <v>546</v>
      </c>
      <c r="F444" s="1">
        <v>2184</v>
      </c>
      <c r="G444" s="1">
        <v>355</v>
      </c>
      <c r="H444" s="1" t="s">
        <v>42</v>
      </c>
      <c r="I444" s="1" t="s">
        <v>42</v>
      </c>
      <c r="J444" s="3">
        <v>270</v>
      </c>
      <c r="K444" s="3">
        <v>30</v>
      </c>
      <c r="L444" s="128">
        <f t="shared" si="15"/>
        <v>190</v>
      </c>
      <c r="M444" s="128">
        <f t="shared" si="16"/>
        <v>149.5</v>
      </c>
      <c r="N444" s="129">
        <v>30</v>
      </c>
      <c r="O444" s="129">
        <v>89</v>
      </c>
      <c r="P444" s="130">
        <v>90</v>
      </c>
      <c r="Q444" s="1">
        <v>1</v>
      </c>
      <c r="R444" s="1"/>
      <c r="S444" s="1"/>
      <c r="T444" s="1"/>
      <c r="U444" s="1"/>
      <c r="W444">
        <v>438</v>
      </c>
      <c r="X444" t="s">
        <v>1083</v>
      </c>
    </row>
    <row r="445" spans="1:24" hidden="1">
      <c r="A445" s="122" t="s">
        <v>1591</v>
      </c>
      <c r="B445" s="1">
        <v>9076</v>
      </c>
      <c r="C445" s="1" t="s">
        <v>1592</v>
      </c>
      <c r="D445" s="1">
        <v>24</v>
      </c>
      <c r="E445" s="1">
        <v>60</v>
      </c>
      <c r="F445" s="1">
        <v>1440</v>
      </c>
      <c r="G445" s="1">
        <v>330</v>
      </c>
      <c r="H445" s="1" t="s">
        <v>194</v>
      </c>
      <c r="I445" s="1" t="s">
        <v>194</v>
      </c>
      <c r="J445" s="3">
        <v>180</v>
      </c>
      <c r="K445" s="3">
        <v>30</v>
      </c>
      <c r="L445" s="128">
        <f t="shared" si="15"/>
        <v>126.99999999999999</v>
      </c>
      <c r="M445" s="128">
        <f t="shared" si="16"/>
        <v>100.00000000000001</v>
      </c>
      <c r="N445" s="129">
        <v>30</v>
      </c>
      <c r="O445" s="129">
        <v>89</v>
      </c>
      <c r="P445" s="130">
        <v>90</v>
      </c>
      <c r="Q445" s="1">
        <v>1</v>
      </c>
      <c r="R445" s="1"/>
      <c r="S445" s="1"/>
      <c r="T445" s="1"/>
      <c r="U445" s="1"/>
      <c r="W445">
        <v>439</v>
      </c>
      <c r="X445" t="s">
        <v>1083</v>
      </c>
    </row>
    <row r="446" spans="1:24" hidden="1">
      <c r="A446" s="122" t="s">
        <v>1593</v>
      </c>
      <c r="B446" s="1">
        <v>9077</v>
      </c>
      <c r="C446" s="1" t="s">
        <v>1594</v>
      </c>
      <c r="D446" s="1">
        <v>24</v>
      </c>
      <c r="E446" s="1">
        <v>60</v>
      </c>
      <c r="F446" s="1">
        <v>1440</v>
      </c>
      <c r="G446" s="1">
        <v>330</v>
      </c>
      <c r="H446" s="1" t="s">
        <v>194</v>
      </c>
      <c r="I446" s="1" t="s">
        <v>194</v>
      </c>
      <c r="J446" s="3">
        <v>180</v>
      </c>
      <c r="K446" s="3">
        <v>30</v>
      </c>
      <c r="L446" s="128">
        <f t="shared" si="15"/>
        <v>126.99999999999999</v>
      </c>
      <c r="M446" s="128">
        <f t="shared" si="16"/>
        <v>100.00000000000001</v>
      </c>
      <c r="N446" s="129">
        <v>30</v>
      </c>
      <c r="O446" s="129">
        <v>89</v>
      </c>
      <c r="P446" s="130">
        <v>90</v>
      </c>
      <c r="Q446" s="1">
        <v>1</v>
      </c>
      <c r="R446" s="1"/>
      <c r="S446" s="1"/>
      <c r="T446" s="1"/>
      <c r="U446" s="1"/>
      <c r="W446">
        <v>440</v>
      </c>
      <c r="X446" t="s">
        <v>1083</v>
      </c>
    </row>
    <row r="447" spans="1:24" hidden="1">
      <c r="A447" s="122" t="s">
        <v>1595</v>
      </c>
      <c r="B447" s="1">
        <v>9074</v>
      </c>
      <c r="C447" s="1" t="s">
        <v>1596</v>
      </c>
      <c r="D447" s="1">
        <v>24</v>
      </c>
      <c r="E447" s="1">
        <v>60</v>
      </c>
      <c r="F447" s="1">
        <v>1440</v>
      </c>
      <c r="G447" s="1">
        <v>330</v>
      </c>
      <c r="H447" s="1" t="s">
        <v>194</v>
      </c>
      <c r="I447" s="1" t="s">
        <v>194</v>
      </c>
      <c r="J447" s="3">
        <v>180</v>
      </c>
      <c r="K447" s="3">
        <v>30</v>
      </c>
      <c r="L447" s="128">
        <f t="shared" si="15"/>
        <v>126.99999999999999</v>
      </c>
      <c r="M447" s="128">
        <f t="shared" si="16"/>
        <v>100.00000000000001</v>
      </c>
      <c r="N447" s="129">
        <v>30</v>
      </c>
      <c r="O447" s="129">
        <v>89</v>
      </c>
      <c r="P447" s="130">
        <v>90</v>
      </c>
      <c r="Q447" s="1">
        <v>1</v>
      </c>
      <c r="R447" s="1"/>
      <c r="S447" s="1"/>
      <c r="T447" s="1"/>
      <c r="U447" s="1"/>
      <c r="W447">
        <v>441</v>
      </c>
      <c r="X447" t="s">
        <v>1083</v>
      </c>
    </row>
    <row r="448" spans="1:24" hidden="1">
      <c r="A448" s="122" t="s">
        <v>1597</v>
      </c>
      <c r="B448" s="1">
        <v>9075</v>
      </c>
      <c r="C448" s="1" t="s">
        <v>1598</v>
      </c>
      <c r="D448" s="1">
        <v>24</v>
      </c>
      <c r="E448" s="1">
        <v>60</v>
      </c>
      <c r="F448" s="1">
        <v>1440</v>
      </c>
      <c r="G448" s="1">
        <v>330</v>
      </c>
      <c r="H448" s="1" t="s">
        <v>194</v>
      </c>
      <c r="I448" s="1" t="s">
        <v>194</v>
      </c>
      <c r="J448" s="3">
        <v>180</v>
      </c>
      <c r="K448" s="3">
        <v>30</v>
      </c>
      <c r="L448" s="128">
        <f t="shared" si="15"/>
        <v>126.99999999999999</v>
      </c>
      <c r="M448" s="128">
        <f t="shared" si="16"/>
        <v>100.00000000000001</v>
      </c>
      <c r="N448" s="129">
        <v>30</v>
      </c>
      <c r="O448" s="129">
        <v>89</v>
      </c>
      <c r="P448" s="130">
        <v>90</v>
      </c>
      <c r="Q448" s="1">
        <v>1</v>
      </c>
      <c r="R448" s="1"/>
      <c r="S448" s="1"/>
      <c r="T448" s="1"/>
      <c r="U448" s="1"/>
      <c r="W448">
        <v>442</v>
      </c>
      <c r="X448" t="s">
        <v>1083</v>
      </c>
    </row>
    <row r="449" spans="1:24" hidden="1">
      <c r="A449" s="122" t="s">
        <v>1599</v>
      </c>
      <c r="B449" s="1" t="s">
        <v>1599</v>
      </c>
      <c r="C449" s="1" t="s">
        <v>1600</v>
      </c>
      <c r="D449" s="1"/>
      <c r="E449" s="1"/>
      <c r="F449" s="1">
        <v>0</v>
      </c>
      <c r="G449" s="1">
        <v>250</v>
      </c>
      <c r="H449" s="1" t="s">
        <v>46</v>
      </c>
      <c r="I449" s="1" t="s">
        <v>74</v>
      </c>
      <c r="J449" s="3"/>
      <c r="K449" s="3" t="s">
        <v>39</v>
      </c>
      <c r="L449" s="128">
        <f t="shared" si="15"/>
        <v>1</v>
      </c>
      <c r="M449" s="128">
        <f t="shared" si="16"/>
        <v>1</v>
      </c>
      <c r="N449" s="129" t="s">
        <v>39</v>
      </c>
      <c r="O449" s="129" t="s">
        <v>39</v>
      </c>
      <c r="P449" s="130" t="s">
        <v>39</v>
      </c>
      <c r="Q449" s="1">
        <v>1</v>
      </c>
      <c r="R449" s="1"/>
      <c r="S449" s="1"/>
      <c r="T449" s="1"/>
      <c r="U449" s="1"/>
      <c r="W449">
        <v>443</v>
      </c>
      <c r="X449" t="s">
        <v>1083</v>
      </c>
    </row>
    <row r="450" spans="1:24" hidden="1">
      <c r="A450" s="122" t="s">
        <v>1601</v>
      </c>
      <c r="B450" s="1" t="s">
        <v>1601</v>
      </c>
      <c r="C450" s="1" t="s">
        <v>1602</v>
      </c>
      <c r="D450" s="1"/>
      <c r="E450" s="1"/>
      <c r="F450" s="1">
        <v>0</v>
      </c>
      <c r="G450" s="1">
        <v>250</v>
      </c>
      <c r="H450" s="1" t="s">
        <v>674</v>
      </c>
      <c r="I450" s="1" t="s">
        <v>674</v>
      </c>
      <c r="J450" s="3"/>
      <c r="K450" s="3" t="s">
        <v>39</v>
      </c>
      <c r="L450" s="128">
        <f t="shared" si="15"/>
        <v>1</v>
      </c>
      <c r="M450" s="128">
        <f t="shared" si="16"/>
        <v>1</v>
      </c>
      <c r="N450" s="129" t="s">
        <v>39</v>
      </c>
      <c r="O450" s="129" t="s">
        <v>39</v>
      </c>
      <c r="P450" s="130" t="s">
        <v>39</v>
      </c>
      <c r="Q450" s="1">
        <v>1</v>
      </c>
      <c r="R450" s="1"/>
      <c r="S450" s="1"/>
      <c r="T450" s="1"/>
      <c r="U450" s="1"/>
      <c r="W450">
        <v>444</v>
      </c>
      <c r="X450" t="s">
        <v>1083</v>
      </c>
    </row>
    <row r="451" spans="1:24" hidden="1">
      <c r="A451" s="122" t="s">
        <v>1603</v>
      </c>
      <c r="B451" s="1">
        <v>3016</v>
      </c>
      <c r="C451" s="1" t="s">
        <v>1604</v>
      </c>
      <c r="D451" s="1">
        <v>38</v>
      </c>
      <c r="E451" s="1">
        <v>45</v>
      </c>
      <c r="F451" s="1">
        <v>1710</v>
      </c>
      <c r="G451" s="1">
        <v>250</v>
      </c>
      <c r="H451" s="1" t="s">
        <v>46</v>
      </c>
      <c r="I451" s="1" t="s">
        <v>74</v>
      </c>
      <c r="J451" s="3"/>
      <c r="K451" s="3" t="s">
        <v>39</v>
      </c>
      <c r="L451" s="128">
        <f t="shared" ref="L451:L514" si="17">0.7*J451+1</f>
        <v>1</v>
      </c>
      <c r="M451" s="128">
        <f t="shared" ref="M451:M514" si="18">J451*0.55+1</f>
        <v>1</v>
      </c>
      <c r="N451" s="129" t="s">
        <v>39</v>
      </c>
      <c r="O451" s="129" t="s">
        <v>39</v>
      </c>
      <c r="P451" s="130" t="s">
        <v>39</v>
      </c>
      <c r="Q451" s="1">
        <v>1</v>
      </c>
      <c r="R451" s="1"/>
      <c r="S451" s="1"/>
      <c r="T451" s="1"/>
      <c r="U451" s="1"/>
      <c r="W451">
        <v>445</v>
      </c>
      <c r="X451" t="s">
        <v>1083</v>
      </c>
    </row>
    <row r="452" spans="1:24" hidden="1">
      <c r="A452" s="122" t="s">
        <v>71</v>
      </c>
      <c r="B452" s="1">
        <v>1430</v>
      </c>
      <c r="C452" s="1" t="s">
        <v>72</v>
      </c>
      <c r="D452" s="1">
        <v>30</v>
      </c>
      <c r="E452" s="1">
        <v>45</v>
      </c>
      <c r="F452" s="1">
        <v>1350</v>
      </c>
      <c r="G452" s="1">
        <v>330</v>
      </c>
      <c r="H452" s="1" t="s">
        <v>46</v>
      </c>
      <c r="I452" s="1" t="s">
        <v>74</v>
      </c>
      <c r="J452" s="3"/>
      <c r="K452" s="3" t="s">
        <v>39</v>
      </c>
      <c r="L452" s="128">
        <f t="shared" si="17"/>
        <v>1</v>
      </c>
      <c r="M452" s="128">
        <f t="shared" si="18"/>
        <v>1</v>
      </c>
      <c r="N452" s="129" t="s">
        <v>39</v>
      </c>
      <c r="O452" s="129" t="s">
        <v>39</v>
      </c>
      <c r="P452" s="130" t="s">
        <v>39</v>
      </c>
      <c r="Q452" s="1">
        <v>1</v>
      </c>
      <c r="R452" s="1"/>
      <c r="S452" s="1"/>
      <c r="T452" s="1"/>
      <c r="U452" s="1"/>
    </row>
    <row r="453" spans="1:24" hidden="1">
      <c r="A453" s="122" t="s">
        <v>1605</v>
      </c>
      <c r="B453" s="1" t="s">
        <v>1605</v>
      </c>
      <c r="C453" s="1" t="s">
        <v>72</v>
      </c>
      <c r="D453" s="1"/>
      <c r="E453" s="1"/>
      <c r="F453" s="1">
        <v>0</v>
      </c>
      <c r="G453" s="1">
        <v>320</v>
      </c>
      <c r="H453" s="1" t="s">
        <v>46</v>
      </c>
      <c r="I453" s="1" t="s">
        <v>74</v>
      </c>
      <c r="J453" s="3"/>
      <c r="K453" s="3" t="s">
        <v>39</v>
      </c>
      <c r="L453" s="128">
        <f t="shared" si="17"/>
        <v>1</v>
      </c>
      <c r="M453" s="128">
        <f t="shared" si="18"/>
        <v>1</v>
      </c>
      <c r="N453" s="129" t="s">
        <v>39</v>
      </c>
      <c r="O453" s="129" t="s">
        <v>39</v>
      </c>
      <c r="P453" s="130" t="s">
        <v>39</v>
      </c>
      <c r="Q453" s="1">
        <v>1</v>
      </c>
      <c r="R453" s="1"/>
      <c r="S453" s="1"/>
      <c r="T453" s="1"/>
      <c r="U453" s="1"/>
    </row>
    <row r="454" spans="1:24" hidden="1">
      <c r="A454" s="122" t="s">
        <v>1606</v>
      </c>
      <c r="B454" s="1">
        <v>430</v>
      </c>
      <c r="C454" s="1" t="s">
        <v>1607</v>
      </c>
      <c r="D454" s="1">
        <v>38</v>
      </c>
      <c r="E454" s="1">
        <v>45</v>
      </c>
      <c r="F454" s="1">
        <v>1710</v>
      </c>
      <c r="G454" s="1">
        <v>175</v>
      </c>
      <c r="H454" s="1" t="s">
        <v>46</v>
      </c>
      <c r="I454" s="1" t="s">
        <v>74</v>
      </c>
      <c r="J454" s="3"/>
      <c r="K454" s="3" t="s">
        <v>39</v>
      </c>
      <c r="L454" s="128">
        <f t="shared" si="17"/>
        <v>1</v>
      </c>
      <c r="M454" s="128">
        <f t="shared" si="18"/>
        <v>1</v>
      </c>
      <c r="N454" s="129" t="s">
        <v>39</v>
      </c>
      <c r="O454" s="129" t="s">
        <v>39</v>
      </c>
      <c r="P454" s="130" t="s">
        <v>39</v>
      </c>
      <c r="Q454" s="1">
        <v>1</v>
      </c>
      <c r="R454" s="1"/>
      <c r="S454" s="1"/>
      <c r="T454" s="1"/>
      <c r="U454" s="1"/>
    </row>
    <row r="455" spans="1:24" hidden="1">
      <c r="A455" s="122" t="s">
        <v>611</v>
      </c>
      <c r="B455" s="1">
        <v>3500005</v>
      </c>
      <c r="C455" s="1" t="s">
        <v>612</v>
      </c>
      <c r="D455" s="1">
        <v>38</v>
      </c>
      <c r="E455" s="1">
        <v>45</v>
      </c>
      <c r="F455" s="1">
        <v>1710</v>
      </c>
      <c r="G455" s="1">
        <v>175</v>
      </c>
      <c r="H455" s="1" t="s">
        <v>46</v>
      </c>
      <c r="I455" s="1" t="s">
        <v>74</v>
      </c>
      <c r="J455" s="3">
        <v>120</v>
      </c>
      <c r="K455" s="3" t="s">
        <v>39</v>
      </c>
      <c r="L455" s="128">
        <f t="shared" si="17"/>
        <v>85</v>
      </c>
      <c r="M455" s="128">
        <f t="shared" si="18"/>
        <v>67</v>
      </c>
      <c r="N455" s="129" t="s">
        <v>39</v>
      </c>
      <c r="O455" s="129" t="s">
        <v>39</v>
      </c>
      <c r="P455" s="130" t="s">
        <v>39</v>
      </c>
      <c r="Q455" s="1">
        <v>1</v>
      </c>
      <c r="R455" s="1"/>
      <c r="S455" s="1"/>
      <c r="T455" s="1"/>
      <c r="U455" s="1"/>
    </row>
    <row r="456" spans="1:24" hidden="1">
      <c r="A456" s="122" t="s">
        <v>1608</v>
      </c>
      <c r="B456" s="1">
        <v>472</v>
      </c>
      <c r="C456" s="1" t="s">
        <v>825</v>
      </c>
      <c r="D456" s="1">
        <v>38</v>
      </c>
      <c r="E456" s="1">
        <v>45</v>
      </c>
      <c r="F456" s="1">
        <v>1710</v>
      </c>
      <c r="G456" s="1">
        <v>175</v>
      </c>
      <c r="H456" s="1" t="s">
        <v>46</v>
      </c>
      <c r="I456" s="1" t="s">
        <v>74</v>
      </c>
      <c r="J456" s="3">
        <v>120</v>
      </c>
      <c r="K456" s="3" t="s">
        <v>39</v>
      </c>
      <c r="L456" s="128">
        <f t="shared" si="17"/>
        <v>85</v>
      </c>
      <c r="M456" s="128">
        <f t="shared" si="18"/>
        <v>67</v>
      </c>
      <c r="N456" s="129" t="s">
        <v>39</v>
      </c>
      <c r="O456" s="129" t="s">
        <v>39</v>
      </c>
      <c r="P456" s="130" t="s">
        <v>39</v>
      </c>
      <c r="Q456" s="1">
        <v>1</v>
      </c>
      <c r="R456" s="1"/>
      <c r="S456" s="1"/>
      <c r="T456" s="1"/>
      <c r="U456" s="1"/>
    </row>
    <row r="457" spans="1:24" hidden="1">
      <c r="A457" s="122" t="s">
        <v>1609</v>
      </c>
      <c r="B457" s="1">
        <v>3500313</v>
      </c>
      <c r="C457" s="1" t="s">
        <v>1610</v>
      </c>
      <c r="D457" s="1">
        <v>38</v>
      </c>
      <c r="E457" s="1">
        <v>45</v>
      </c>
      <c r="F457" s="1">
        <v>1710</v>
      </c>
      <c r="G457" s="1">
        <v>225</v>
      </c>
      <c r="H457" s="1" t="s">
        <v>46</v>
      </c>
      <c r="I457" s="1" t="s">
        <v>74</v>
      </c>
      <c r="J457" s="3">
        <v>120</v>
      </c>
      <c r="K457" s="3" t="s">
        <v>39</v>
      </c>
      <c r="L457" s="128">
        <f t="shared" si="17"/>
        <v>85</v>
      </c>
      <c r="M457" s="128">
        <f t="shared" si="18"/>
        <v>67</v>
      </c>
      <c r="N457" s="129" t="s">
        <v>39</v>
      </c>
      <c r="O457" s="129" t="s">
        <v>39</v>
      </c>
      <c r="P457" s="130" t="s">
        <v>39</v>
      </c>
      <c r="Q457" s="1">
        <v>1</v>
      </c>
      <c r="R457" s="1"/>
      <c r="S457" s="1"/>
      <c r="T457" s="1"/>
      <c r="U457" s="1"/>
    </row>
    <row r="458" spans="1:24" hidden="1">
      <c r="A458" s="122" t="s">
        <v>271</v>
      </c>
      <c r="B458" s="1">
        <v>213</v>
      </c>
      <c r="C458" s="1" t="s">
        <v>272</v>
      </c>
      <c r="D458" s="1">
        <v>30</v>
      </c>
      <c r="E458" s="1">
        <v>45</v>
      </c>
      <c r="F458" s="1">
        <v>1350</v>
      </c>
      <c r="G458" s="1">
        <v>330</v>
      </c>
      <c r="H458" s="1" t="s">
        <v>46</v>
      </c>
      <c r="I458" s="1" t="s">
        <v>74</v>
      </c>
      <c r="J458" s="3">
        <v>120</v>
      </c>
      <c r="K458" s="3" t="s">
        <v>39</v>
      </c>
      <c r="L458" s="128">
        <f t="shared" si="17"/>
        <v>85</v>
      </c>
      <c r="M458" s="128">
        <f t="shared" si="18"/>
        <v>67</v>
      </c>
      <c r="N458" s="129" t="s">
        <v>39</v>
      </c>
      <c r="O458" s="129" t="s">
        <v>39</v>
      </c>
      <c r="P458" s="130" t="s">
        <v>39</v>
      </c>
      <c r="Q458" s="1">
        <v>1</v>
      </c>
      <c r="R458" s="1"/>
      <c r="S458" s="1"/>
      <c r="T458" s="1"/>
      <c r="U458" s="1"/>
    </row>
    <row r="459" spans="1:24" hidden="1">
      <c r="A459" s="122" t="s">
        <v>1611</v>
      </c>
      <c r="B459" s="1" t="s">
        <v>1611</v>
      </c>
      <c r="C459" s="1" t="s">
        <v>272</v>
      </c>
      <c r="D459" s="1"/>
      <c r="E459" s="1"/>
      <c r="F459" s="1">
        <v>0</v>
      </c>
      <c r="G459" s="1">
        <v>330</v>
      </c>
      <c r="H459" s="1" t="s">
        <v>46</v>
      </c>
      <c r="I459" s="1" t="s">
        <v>74</v>
      </c>
      <c r="J459" s="3">
        <v>120</v>
      </c>
      <c r="K459" s="3" t="s">
        <v>39</v>
      </c>
      <c r="L459" s="128">
        <f t="shared" si="17"/>
        <v>85</v>
      </c>
      <c r="M459" s="128">
        <f t="shared" si="18"/>
        <v>67</v>
      </c>
      <c r="N459" s="129" t="s">
        <v>39</v>
      </c>
      <c r="O459" s="129" t="s">
        <v>39</v>
      </c>
      <c r="P459" s="130" t="s">
        <v>39</v>
      </c>
      <c r="Q459" s="1">
        <v>1</v>
      </c>
      <c r="R459" s="1"/>
      <c r="S459" s="1"/>
      <c r="T459" s="1"/>
      <c r="U459" s="1"/>
    </row>
    <row r="460" spans="1:24" hidden="1">
      <c r="A460" s="122" t="s">
        <v>1612</v>
      </c>
      <c r="B460" s="1" t="s">
        <v>1612</v>
      </c>
      <c r="C460" s="1" t="s">
        <v>1613</v>
      </c>
      <c r="D460" s="1"/>
      <c r="E460" s="1"/>
      <c r="F460" s="1">
        <v>0</v>
      </c>
      <c r="G460" s="1">
        <v>330</v>
      </c>
      <c r="H460" s="1" t="s">
        <v>46</v>
      </c>
      <c r="I460" s="1" t="s">
        <v>74</v>
      </c>
      <c r="J460" s="3">
        <v>365</v>
      </c>
      <c r="K460" s="3" t="s">
        <v>39</v>
      </c>
      <c r="L460" s="128">
        <f t="shared" si="17"/>
        <v>256.5</v>
      </c>
      <c r="M460" s="128">
        <f t="shared" si="18"/>
        <v>201.75000000000003</v>
      </c>
      <c r="N460" s="129" t="s">
        <v>1614</v>
      </c>
      <c r="O460" s="129" t="s">
        <v>1614</v>
      </c>
      <c r="P460" s="130" t="s">
        <v>1614</v>
      </c>
      <c r="Q460" s="1">
        <v>1</v>
      </c>
      <c r="R460" s="1"/>
      <c r="S460" s="1"/>
      <c r="T460" s="1"/>
      <c r="U460" s="1"/>
    </row>
    <row r="461" spans="1:24" hidden="1">
      <c r="A461" s="122" t="s">
        <v>596</v>
      </c>
      <c r="B461" s="1">
        <v>383</v>
      </c>
      <c r="C461" s="1" t="s">
        <v>597</v>
      </c>
      <c r="D461" s="1">
        <v>16</v>
      </c>
      <c r="E461" s="1">
        <v>36</v>
      </c>
      <c r="F461" s="1">
        <v>576</v>
      </c>
      <c r="G461" s="1">
        <v>750</v>
      </c>
      <c r="H461" s="1" t="s">
        <v>46</v>
      </c>
      <c r="I461" s="1" t="s">
        <v>74</v>
      </c>
      <c r="J461" s="3"/>
      <c r="K461" s="3" t="s">
        <v>39</v>
      </c>
      <c r="L461" s="128">
        <f t="shared" si="17"/>
        <v>1</v>
      </c>
      <c r="M461" s="128">
        <f t="shared" si="18"/>
        <v>1</v>
      </c>
      <c r="N461" s="129" t="s">
        <v>39</v>
      </c>
      <c r="O461" s="129" t="s">
        <v>39</v>
      </c>
      <c r="P461" s="130" t="s">
        <v>39</v>
      </c>
      <c r="Q461" s="1">
        <v>1</v>
      </c>
      <c r="R461" s="1"/>
      <c r="S461" s="1"/>
      <c r="T461" s="1"/>
      <c r="U461" s="1"/>
    </row>
    <row r="462" spans="1:24" hidden="1">
      <c r="A462" s="122" t="s">
        <v>1615</v>
      </c>
      <c r="B462" s="1">
        <v>402371</v>
      </c>
      <c r="C462" s="1" t="s">
        <v>1616</v>
      </c>
      <c r="D462" s="1">
        <v>1</v>
      </c>
      <c r="E462" s="1">
        <v>4347</v>
      </c>
      <c r="F462" s="1">
        <v>4347</v>
      </c>
      <c r="G462" s="1">
        <v>330</v>
      </c>
      <c r="H462" s="1" t="s">
        <v>674</v>
      </c>
      <c r="I462" s="1" t="s">
        <v>674</v>
      </c>
      <c r="J462" s="3"/>
      <c r="K462" s="3" t="s">
        <v>39</v>
      </c>
      <c r="L462" s="128">
        <f t="shared" si="17"/>
        <v>1</v>
      </c>
      <c r="M462" s="128">
        <f t="shared" si="18"/>
        <v>1</v>
      </c>
      <c r="N462" s="129" t="s">
        <v>39</v>
      </c>
      <c r="O462" s="129" t="s">
        <v>39</v>
      </c>
      <c r="P462" s="130" t="s">
        <v>39</v>
      </c>
      <c r="Q462" s="1">
        <v>1</v>
      </c>
      <c r="R462" s="1"/>
      <c r="S462" s="1"/>
      <c r="T462" s="1"/>
      <c r="U462" s="1"/>
    </row>
    <row r="463" spans="1:24" hidden="1">
      <c r="A463" s="122" t="s">
        <v>1617</v>
      </c>
      <c r="B463" s="1">
        <v>412707</v>
      </c>
      <c r="C463" s="1" t="s">
        <v>1618</v>
      </c>
      <c r="D463" s="1">
        <v>30</v>
      </c>
      <c r="E463" s="1">
        <v>45</v>
      </c>
      <c r="F463" s="1">
        <v>1350</v>
      </c>
      <c r="G463" s="1">
        <v>330</v>
      </c>
      <c r="H463" s="1" t="s">
        <v>46</v>
      </c>
      <c r="I463" s="1" t="s">
        <v>73</v>
      </c>
      <c r="J463" s="3">
        <v>120</v>
      </c>
      <c r="K463" s="3">
        <v>30</v>
      </c>
      <c r="L463" s="128">
        <f t="shared" si="17"/>
        <v>85</v>
      </c>
      <c r="M463" s="128">
        <f t="shared" si="18"/>
        <v>67</v>
      </c>
      <c r="N463" s="129">
        <v>30</v>
      </c>
      <c r="O463" s="129">
        <v>89</v>
      </c>
      <c r="P463" s="130">
        <v>90</v>
      </c>
      <c r="Q463" s="1">
        <v>1</v>
      </c>
      <c r="R463" s="1"/>
      <c r="S463" s="1"/>
      <c r="T463" s="1"/>
      <c r="U463" s="1"/>
    </row>
    <row r="464" spans="1:24" hidden="1">
      <c r="A464" s="122" t="s">
        <v>1619</v>
      </c>
      <c r="B464" s="1">
        <v>412707</v>
      </c>
      <c r="C464" s="1" t="s">
        <v>1618</v>
      </c>
      <c r="D464" s="1">
        <v>30</v>
      </c>
      <c r="E464" s="1">
        <v>45</v>
      </c>
      <c r="F464" s="1">
        <v>1350</v>
      </c>
      <c r="G464" s="1">
        <v>330</v>
      </c>
      <c r="H464" s="1" t="s">
        <v>46</v>
      </c>
      <c r="I464" s="1" t="s">
        <v>73</v>
      </c>
      <c r="J464" s="3">
        <v>120</v>
      </c>
      <c r="K464" s="3">
        <v>30</v>
      </c>
      <c r="L464" s="128">
        <f t="shared" si="17"/>
        <v>85</v>
      </c>
      <c r="M464" s="128">
        <f t="shared" si="18"/>
        <v>67</v>
      </c>
      <c r="N464" s="129">
        <v>30</v>
      </c>
      <c r="O464" s="129">
        <v>89</v>
      </c>
      <c r="P464" s="130">
        <v>90</v>
      </c>
      <c r="Q464" s="1">
        <v>1</v>
      </c>
      <c r="R464" s="1"/>
      <c r="S464" s="1"/>
      <c r="T464" s="1"/>
      <c r="U464" s="1"/>
    </row>
    <row r="465" spans="1:17" hidden="1">
      <c r="A465" s="122" t="s">
        <v>1620</v>
      </c>
      <c r="B465" s="1">
        <v>408900</v>
      </c>
      <c r="C465" s="1" t="s">
        <v>1621</v>
      </c>
      <c r="D465" s="1">
        <v>1</v>
      </c>
      <c r="E465" s="1">
        <v>5750</v>
      </c>
      <c r="F465" s="1">
        <v>5750</v>
      </c>
      <c r="G465" s="1">
        <v>250</v>
      </c>
      <c r="H465" s="1" t="s">
        <v>674</v>
      </c>
      <c r="I465" s="1" t="s">
        <v>674</v>
      </c>
      <c r="J465" s="3"/>
      <c r="K465" s="3" t="s">
        <v>39</v>
      </c>
      <c r="L465" s="128">
        <f t="shared" si="17"/>
        <v>1</v>
      </c>
      <c r="M465" s="128">
        <f t="shared" si="18"/>
        <v>1</v>
      </c>
      <c r="N465" s="129" t="s">
        <v>39</v>
      </c>
      <c r="O465" s="129" t="s">
        <v>39</v>
      </c>
      <c r="P465" s="130" t="s">
        <v>39</v>
      </c>
      <c r="Q465" s="1">
        <v>1</v>
      </c>
    </row>
    <row r="466" spans="1:17" hidden="1">
      <c r="A466" s="122" t="s">
        <v>1622</v>
      </c>
      <c r="B466" s="1">
        <v>408900</v>
      </c>
      <c r="C466" s="1" t="s">
        <v>1621</v>
      </c>
      <c r="D466" s="1">
        <v>1</v>
      </c>
      <c r="E466" s="1">
        <v>5750</v>
      </c>
      <c r="F466" s="1">
        <v>5750</v>
      </c>
      <c r="G466" s="1">
        <v>250</v>
      </c>
      <c r="H466" s="1" t="s">
        <v>674</v>
      </c>
      <c r="I466" s="1" t="s">
        <v>674</v>
      </c>
      <c r="J466" s="3"/>
      <c r="K466" s="3" t="s">
        <v>39</v>
      </c>
      <c r="L466" s="128">
        <f t="shared" si="17"/>
        <v>1</v>
      </c>
      <c r="M466" s="128">
        <f t="shared" si="18"/>
        <v>1</v>
      </c>
      <c r="N466" s="129" t="s">
        <v>39</v>
      </c>
      <c r="O466" s="129" t="s">
        <v>39</v>
      </c>
      <c r="P466" s="130" t="s">
        <v>39</v>
      </c>
      <c r="Q466" s="1">
        <v>1</v>
      </c>
    </row>
    <row r="467" spans="1:17" hidden="1">
      <c r="A467" s="122" t="s">
        <v>1623</v>
      </c>
      <c r="B467" s="1">
        <v>332</v>
      </c>
      <c r="C467" s="1" t="s">
        <v>1624</v>
      </c>
      <c r="D467" s="1">
        <v>38</v>
      </c>
      <c r="E467" s="1">
        <v>45</v>
      </c>
      <c r="F467" s="1">
        <v>1710</v>
      </c>
      <c r="G467" s="1">
        <v>175</v>
      </c>
      <c r="H467" s="1" t="s">
        <v>46</v>
      </c>
      <c r="I467" s="1" t="s">
        <v>74</v>
      </c>
      <c r="J467" s="3"/>
      <c r="K467" s="3" t="s">
        <v>39</v>
      </c>
      <c r="L467" s="128">
        <f t="shared" si="17"/>
        <v>1</v>
      </c>
      <c r="M467" s="128">
        <f t="shared" si="18"/>
        <v>1</v>
      </c>
      <c r="N467" s="129" t="s">
        <v>39</v>
      </c>
      <c r="O467" s="129" t="s">
        <v>39</v>
      </c>
      <c r="P467" s="130" t="s">
        <v>39</v>
      </c>
      <c r="Q467" s="1">
        <v>1</v>
      </c>
    </row>
    <row r="468" spans="1:17" hidden="1">
      <c r="A468" s="122" t="s">
        <v>1625</v>
      </c>
      <c r="B468" s="1">
        <v>402549</v>
      </c>
      <c r="C468" s="1" t="s">
        <v>1626</v>
      </c>
      <c r="D468" s="1">
        <v>1</v>
      </c>
      <c r="E468" s="1">
        <v>5750</v>
      </c>
      <c r="F468" s="1">
        <v>5750</v>
      </c>
      <c r="G468" s="1">
        <v>250</v>
      </c>
      <c r="H468" s="1" t="s">
        <v>674</v>
      </c>
      <c r="I468" s="1" t="s">
        <v>674</v>
      </c>
      <c r="J468" s="3"/>
      <c r="K468" s="3" t="s">
        <v>39</v>
      </c>
      <c r="L468" s="128">
        <f t="shared" si="17"/>
        <v>1</v>
      </c>
      <c r="M468" s="128">
        <f t="shared" si="18"/>
        <v>1</v>
      </c>
      <c r="N468" s="129" t="s">
        <v>39</v>
      </c>
      <c r="O468" s="129" t="s">
        <v>39</v>
      </c>
      <c r="P468" s="130" t="s">
        <v>39</v>
      </c>
      <c r="Q468" s="1">
        <v>1</v>
      </c>
    </row>
    <row r="469" spans="1:17" hidden="1">
      <c r="A469" s="122" t="s">
        <v>1627</v>
      </c>
      <c r="B469" s="1">
        <v>402549</v>
      </c>
      <c r="C469" s="1" t="s">
        <v>1626</v>
      </c>
      <c r="D469" s="1">
        <v>1</v>
      </c>
      <c r="E469" s="1">
        <v>5750</v>
      </c>
      <c r="F469" s="1">
        <v>5750</v>
      </c>
      <c r="G469" s="1">
        <v>250</v>
      </c>
      <c r="H469" s="1" t="s">
        <v>674</v>
      </c>
      <c r="I469" s="1" t="s">
        <v>674</v>
      </c>
      <c r="J469" s="3"/>
      <c r="K469" s="3" t="s">
        <v>39</v>
      </c>
      <c r="L469" s="128">
        <f t="shared" si="17"/>
        <v>1</v>
      </c>
      <c r="M469" s="128">
        <f t="shared" si="18"/>
        <v>1</v>
      </c>
      <c r="N469" s="129" t="s">
        <v>39</v>
      </c>
      <c r="O469" s="129" t="s">
        <v>39</v>
      </c>
      <c r="P469" s="130" t="s">
        <v>39</v>
      </c>
      <c r="Q469" s="1">
        <v>1</v>
      </c>
    </row>
    <row r="470" spans="1:17" hidden="1">
      <c r="A470" s="122" t="s">
        <v>1628</v>
      </c>
      <c r="B470" s="1">
        <v>408694</v>
      </c>
      <c r="C470" s="1" t="s">
        <v>1629</v>
      </c>
      <c r="D470" s="1">
        <v>1</v>
      </c>
      <c r="E470" s="1">
        <v>5750</v>
      </c>
      <c r="F470" s="1">
        <v>5750</v>
      </c>
      <c r="G470" s="1">
        <v>250</v>
      </c>
      <c r="H470" s="1" t="s">
        <v>674</v>
      </c>
      <c r="I470" s="1" t="s">
        <v>674</v>
      </c>
      <c r="J470" s="3"/>
      <c r="K470" s="3" t="s">
        <v>39</v>
      </c>
      <c r="L470" s="128">
        <f t="shared" si="17"/>
        <v>1</v>
      </c>
      <c r="M470" s="128">
        <f t="shared" si="18"/>
        <v>1</v>
      </c>
      <c r="N470" s="129" t="s">
        <v>39</v>
      </c>
      <c r="O470" s="129" t="s">
        <v>39</v>
      </c>
      <c r="P470" s="130" t="s">
        <v>39</v>
      </c>
      <c r="Q470" s="1">
        <v>1</v>
      </c>
    </row>
    <row r="471" spans="1:17" hidden="1">
      <c r="A471" s="122" t="s">
        <v>1630</v>
      </c>
      <c r="B471" s="1">
        <v>408694</v>
      </c>
      <c r="C471" s="1" t="s">
        <v>1629</v>
      </c>
      <c r="D471" s="1">
        <v>1</v>
      </c>
      <c r="E471" s="1">
        <v>5750</v>
      </c>
      <c r="F471" s="1">
        <v>5750</v>
      </c>
      <c r="G471" s="1">
        <v>250</v>
      </c>
      <c r="H471" s="1" t="s">
        <v>674</v>
      </c>
      <c r="I471" s="1" t="s">
        <v>674</v>
      </c>
      <c r="J471" s="3"/>
      <c r="K471" s="3" t="s">
        <v>39</v>
      </c>
      <c r="L471" s="128">
        <f t="shared" si="17"/>
        <v>1</v>
      </c>
      <c r="M471" s="128">
        <f t="shared" si="18"/>
        <v>1</v>
      </c>
      <c r="N471" s="129" t="s">
        <v>39</v>
      </c>
      <c r="O471" s="129" t="s">
        <v>39</v>
      </c>
      <c r="P471" s="130" t="s">
        <v>39</v>
      </c>
      <c r="Q471" s="1">
        <v>1</v>
      </c>
    </row>
    <row r="472" spans="1:17" hidden="1">
      <c r="A472" s="122" t="s">
        <v>1631</v>
      </c>
      <c r="B472" s="1">
        <v>3500523</v>
      </c>
      <c r="C472" s="1" t="s">
        <v>1632</v>
      </c>
      <c r="D472" s="1">
        <v>30</v>
      </c>
      <c r="E472" s="1">
        <v>45</v>
      </c>
      <c r="F472" s="1">
        <v>1350</v>
      </c>
      <c r="G472" s="1">
        <v>330</v>
      </c>
      <c r="H472" s="1" t="s">
        <v>46</v>
      </c>
      <c r="I472" s="1" t="s">
        <v>73</v>
      </c>
      <c r="J472" s="3">
        <v>120</v>
      </c>
      <c r="K472" s="3">
        <v>30</v>
      </c>
      <c r="L472" s="128">
        <f t="shared" si="17"/>
        <v>85</v>
      </c>
      <c r="M472" s="128">
        <f t="shared" si="18"/>
        <v>67</v>
      </c>
      <c r="N472" s="129">
        <v>30</v>
      </c>
      <c r="O472" s="129">
        <v>89</v>
      </c>
      <c r="P472" s="130">
        <v>90</v>
      </c>
      <c r="Q472" s="1">
        <v>1</v>
      </c>
    </row>
    <row r="473" spans="1:17" hidden="1">
      <c r="A473" s="122" t="s">
        <v>1633</v>
      </c>
      <c r="B473" s="1">
        <v>3500523</v>
      </c>
      <c r="C473" s="1" t="s">
        <v>1632</v>
      </c>
      <c r="D473" s="1">
        <v>30</v>
      </c>
      <c r="E473" s="1">
        <v>45</v>
      </c>
      <c r="F473" s="1">
        <v>1350</v>
      </c>
      <c r="G473" s="1">
        <v>330</v>
      </c>
      <c r="H473" s="1" t="s">
        <v>46</v>
      </c>
      <c r="I473" s="1" t="s">
        <v>73</v>
      </c>
      <c r="J473" s="3">
        <v>120</v>
      </c>
      <c r="K473" s="3">
        <v>30</v>
      </c>
      <c r="L473" s="128">
        <f t="shared" si="17"/>
        <v>85</v>
      </c>
      <c r="M473" s="128">
        <f t="shared" si="18"/>
        <v>67</v>
      </c>
      <c r="N473" s="129">
        <v>30</v>
      </c>
      <c r="O473" s="129">
        <v>89</v>
      </c>
      <c r="P473" s="130">
        <v>90</v>
      </c>
      <c r="Q473" s="1">
        <v>1</v>
      </c>
    </row>
    <row r="474" spans="1:17" hidden="1">
      <c r="A474" s="122" t="s">
        <v>1634</v>
      </c>
      <c r="B474" s="1">
        <v>850</v>
      </c>
      <c r="C474" s="1" t="s">
        <v>1635</v>
      </c>
      <c r="D474" s="1">
        <v>36</v>
      </c>
      <c r="E474" s="1">
        <v>36</v>
      </c>
      <c r="F474" s="1">
        <v>1296</v>
      </c>
      <c r="G474" s="1">
        <v>330</v>
      </c>
      <c r="H474" s="1" t="s">
        <v>46</v>
      </c>
      <c r="I474" s="1" t="s">
        <v>74</v>
      </c>
      <c r="J474" s="3">
        <v>120</v>
      </c>
      <c r="K474" s="3" t="s">
        <v>39</v>
      </c>
      <c r="L474" s="128">
        <f t="shared" si="17"/>
        <v>85</v>
      </c>
      <c r="M474" s="128">
        <f t="shared" si="18"/>
        <v>67</v>
      </c>
      <c r="N474" s="129" t="s">
        <v>39</v>
      </c>
      <c r="O474" s="129" t="s">
        <v>39</v>
      </c>
      <c r="P474" s="130" t="s">
        <v>39</v>
      </c>
      <c r="Q474" s="1">
        <v>1</v>
      </c>
    </row>
    <row r="475" spans="1:17" hidden="1">
      <c r="A475" s="122" t="s">
        <v>1277</v>
      </c>
      <c r="B475" s="1">
        <v>211</v>
      </c>
      <c r="C475" s="1" t="s">
        <v>1636</v>
      </c>
      <c r="D475" s="1">
        <v>13</v>
      </c>
      <c r="E475" s="1">
        <v>36</v>
      </c>
      <c r="F475" s="1">
        <v>468</v>
      </c>
      <c r="G475" s="1">
        <v>1000</v>
      </c>
      <c r="H475" s="1" t="s">
        <v>46</v>
      </c>
      <c r="I475" s="1" t="s">
        <v>74</v>
      </c>
      <c r="J475" s="3"/>
      <c r="K475" s="3" t="s">
        <v>39</v>
      </c>
      <c r="L475" s="128">
        <f t="shared" si="17"/>
        <v>1</v>
      </c>
      <c r="M475" s="128">
        <f t="shared" si="18"/>
        <v>1</v>
      </c>
      <c r="N475" s="129" t="s">
        <v>39</v>
      </c>
      <c r="O475" s="129" t="s">
        <v>39</v>
      </c>
      <c r="P475" s="130" t="s">
        <v>39</v>
      </c>
      <c r="Q475" s="1">
        <v>1</v>
      </c>
    </row>
    <row r="476" spans="1:17" hidden="1">
      <c r="A476" s="122" t="s">
        <v>1637</v>
      </c>
      <c r="B476" s="1">
        <v>3500207</v>
      </c>
      <c r="C476" s="1" t="s">
        <v>1638</v>
      </c>
      <c r="D476" s="1">
        <v>38</v>
      </c>
      <c r="E476" s="1">
        <v>54</v>
      </c>
      <c r="F476" s="1">
        <v>2052</v>
      </c>
      <c r="G476" s="1">
        <v>225</v>
      </c>
      <c r="H476" s="1" t="s">
        <v>46</v>
      </c>
      <c r="I476" s="1" t="s">
        <v>74</v>
      </c>
      <c r="J476" s="3">
        <v>120</v>
      </c>
      <c r="K476" s="3" t="s">
        <v>39</v>
      </c>
      <c r="L476" s="128">
        <f t="shared" si="17"/>
        <v>85</v>
      </c>
      <c r="M476" s="128">
        <f t="shared" si="18"/>
        <v>67</v>
      </c>
      <c r="N476" s="129" t="s">
        <v>39</v>
      </c>
      <c r="O476" s="129" t="s">
        <v>39</v>
      </c>
      <c r="P476" s="130" t="s">
        <v>39</v>
      </c>
      <c r="Q476" s="1">
        <v>1</v>
      </c>
    </row>
    <row r="477" spans="1:17" hidden="1">
      <c r="A477" s="122" t="s">
        <v>1639</v>
      </c>
      <c r="B477" s="1">
        <v>400733</v>
      </c>
      <c r="C477" s="1" t="s">
        <v>831</v>
      </c>
      <c r="D477" s="1">
        <v>30</v>
      </c>
      <c r="E477" s="1">
        <v>45</v>
      </c>
      <c r="F477" s="1">
        <v>1350</v>
      </c>
      <c r="G477" s="1">
        <v>330</v>
      </c>
      <c r="H477" s="1" t="s">
        <v>46</v>
      </c>
      <c r="I477" s="1" t="s">
        <v>74</v>
      </c>
      <c r="J477" s="3">
        <v>120</v>
      </c>
      <c r="K477" s="3" t="s">
        <v>39</v>
      </c>
      <c r="L477" s="128">
        <f t="shared" si="17"/>
        <v>85</v>
      </c>
      <c r="M477" s="128">
        <f t="shared" si="18"/>
        <v>67</v>
      </c>
      <c r="N477" s="129" t="s">
        <v>39</v>
      </c>
      <c r="O477" s="129" t="s">
        <v>39</v>
      </c>
      <c r="P477" s="130" t="s">
        <v>39</v>
      </c>
      <c r="Q477" s="1">
        <v>1</v>
      </c>
    </row>
    <row r="478" spans="1:17" hidden="1">
      <c r="A478" s="122" t="s">
        <v>1640</v>
      </c>
      <c r="B478" s="1">
        <v>406668</v>
      </c>
      <c r="C478" s="1" t="s">
        <v>1641</v>
      </c>
      <c r="D478" s="1">
        <v>1</v>
      </c>
      <c r="E478" s="1">
        <v>4347</v>
      </c>
      <c r="F478" s="1">
        <v>4347</v>
      </c>
      <c r="G478" s="1">
        <v>330</v>
      </c>
      <c r="H478" s="1" t="s">
        <v>674</v>
      </c>
      <c r="I478" s="1" t="s">
        <v>674</v>
      </c>
      <c r="J478" s="3"/>
      <c r="K478" s="3" t="s">
        <v>39</v>
      </c>
      <c r="L478" s="128">
        <f t="shared" si="17"/>
        <v>1</v>
      </c>
      <c r="M478" s="128">
        <f t="shared" si="18"/>
        <v>1</v>
      </c>
      <c r="N478" s="129" t="s">
        <v>39</v>
      </c>
      <c r="O478" s="129" t="s">
        <v>39</v>
      </c>
      <c r="P478" s="130" t="s">
        <v>39</v>
      </c>
      <c r="Q478" s="1">
        <v>1</v>
      </c>
    </row>
    <row r="479" spans="1:17" hidden="1">
      <c r="A479" s="122" t="s">
        <v>1642</v>
      </c>
      <c r="B479" s="1">
        <v>406668</v>
      </c>
      <c r="C479" s="1" t="s">
        <v>1641</v>
      </c>
      <c r="D479" s="1">
        <v>1</v>
      </c>
      <c r="E479" s="1">
        <v>4347</v>
      </c>
      <c r="F479" s="1">
        <v>4347</v>
      </c>
      <c r="G479" s="1">
        <v>330</v>
      </c>
      <c r="H479" s="1" t="s">
        <v>674</v>
      </c>
      <c r="I479" s="1" t="s">
        <v>674</v>
      </c>
      <c r="J479" s="3"/>
      <c r="K479" s="3" t="s">
        <v>39</v>
      </c>
      <c r="L479" s="128">
        <f t="shared" si="17"/>
        <v>1</v>
      </c>
      <c r="M479" s="128">
        <f t="shared" si="18"/>
        <v>1</v>
      </c>
      <c r="N479" s="129" t="s">
        <v>39</v>
      </c>
      <c r="O479" s="129" t="s">
        <v>39</v>
      </c>
      <c r="P479" s="130" t="s">
        <v>39</v>
      </c>
      <c r="Q479" s="1">
        <v>1</v>
      </c>
    </row>
    <row r="480" spans="1:17" hidden="1">
      <c r="A480" s="122" t="s">
        <v>1643</v>
      </c>
      <c r="B480" s="1">
        <v>412671</v>
      </c>
      <c r="C480" s="1" t="s">
        <v>1644</v>
      </c>
      <c r="D480" s="1">
        <v>30</v>
      </c>
      <c r="E480" s="1">
        <v>45</v>
      </c>
      <c r="F480" s="1">
        <v>1350</v>
      </c>
      <c r="G480" s="1">
        <v>330</v>
      </c>
      <c r="H480" s="1" t="s">
        <v>46</v>
      </c>
      <c r="I480" s="1" t="s">
        <v>73</v>
      </c>
      <c r="J480" s="3">
        <v>120</v>
      </c>
      <c r="K480" s="3">
        <v>30</v>
      </c>
      <c r="L480" s="128">
        <f t="shared" si="17"/>
        <v>85</v>
      </c>
      <c r="M480" s="128">
        <f t="shared" si="18"/>
        <v>67</v>
      </c>
      <c r="N480" s="129">
        <v>30</v>
      </c>
      <c r="O480" s="129">
        <v>89</v>
      </c>
      <c r="P480" s="130">
        <v>90</v>
      </c>
      <c r="Q480" s="1">
        <v>1</v>
      </c>
    </row>
    <row r="481" spans="1:17" hidden="1">
      <c r="A481" s="122" t="s">
        <v>1645</v>
      </c>
      <c r="B481" s="1">
        <v>412671</v>
      </c>
      <c r="C481" s="1" t="s">
        <v>1644</v>
      </c>
      <c r="D481" s="1">
        <v>30</v>
      </c>
      <c r="E481" s="1">
        <v>45</v>
      </c>
      <c r="F481" s="1">
        <v>1350</v>
      </c>
      <c r="G481" s="1">
        <v>330</v>
      </c>
      <c r="H481" s="1" t="s">
        <v>46</v>
      </c>
      <c r="I481" s="1" t="s">
        <v>73</v>
      </c>
      <c r="J481" s="3">
        <v>120</v>
      </c>
      <c r="K481" s="3">
        <v>30</v>
      </c>
      <c r="L481" s="128">
        <f t="shared" si="17"/>
        <v>85</v>
      </c>
      <c r="M481" s="128">
        <f t="shared" si="18"/>
        <v>67</v>
      </c>
      <c r="N481" s="129">
        <v>30</v>
      </c>
      <c r="O481" s="129">
        <v>89</v>
      </c>
      <c r="P481" s="130">
        <v>90</v>
      </c>
      <c r="Q481" s="1">
        <v>1</v>
      </c>
    </row>
    <row r="482" spans="1:17" hidden="1">
      <c r="A482" s="122" t="s">
        <v>1646</v>
      </c>
      <c r="B482" s="1">
        <v>412644</v>
      </c>
      <c r="C482" s="1" t="s">
        <v>1647</v>
      </c>
      <c r="D482" s="1">
        <v>30</v>
      </c>
      <c r="E482" s="1">
        <v>45</v>
      </c>
      <c r="F482" s="1">
        <v>1350</v>
      </c>
      <c r="G482" s="1">
        <v>330</v>
      </c>
      <c r="H482" s="1" t="s">
        <v>46</v>
      </c>
      <c r="I482" s="1" t="s">
        <v>73</v>
      </c>
      <c r="J482" s="3">
        <v>120</v>
      </c>
      <c r="K482" s="3">
        <v>30</v>
      </c>
      <c r="L482" s="128">
        <f t="shared" si="17"/>
        <v>85</v>
      </c>
      <c r="M482" s="128">
        <f t="shared" si="18"/>
        <v>67</v>
      </c>
      <c r="N482" s="129">
        <v>30</v>
      </c>
      <c r="O482" s="129">
        <v>89</v>
      </c>
      <c r="P482" s="130">
        <v>90</v>
      </c>
      <c r="Q482" s="1">
        <v>1</v>
      </c>
    </row>
    <row r="483" spans="1:17" hidden="1">
      <c r="A483" s="122" t="s">
        <v>1648</v>
      </c>
      <c r="B483" s="1">
        <v>412644</v>
      </c>
      <c r="C483" s="1" t="s">
        <v>1647</v>
      </c>
      <c r="D483" s="1">
        <v>30</v>
      </c>
      <c r="E483" s="1">
        <v>45</v>
      </c>
      <c r="F483" s="1">
        <v>1350</v>
      </c>
      <c r="G483" s="1">
        <v>330</v>
      </c>
      <c r="H483" s="1" t="s">
        <v>46</v>
      </c>
      <c r="I483" s="1" t="s">
        <v>73</v>
      </c>
      <c r="J483" s="3">
        <v>120</v>
      </c>
      <c r="K483" s="3">
        <v>30</v>
      </c>
      <c r="L483" s="128">
        <f t="shared" si="17"/>
        <v>85</v>
      </c>
      <c r="M483" s="128">
        <f t="shared" si="18"/>
        <v>67</v>
      </c>
      <c r="N483" s="129">
        <v>30</v>
      </c>
      <c r="O483" s="129">
        <v>89</v>
      </c>
      <c r="P483" s="130">
        <v>90</v>
      </c>
      <c r="Q483" s="1">
        <v>1</v>
      </c>
    </row>
    <row r="484" spans="1:17" hidden="1">
      <c r="A484" s="122" t="s">
        <v>132</v>
      </c>
      <c r="B484" s="1">
        <v>162</v>
      </c>
      <c r="C484" s="1" t="s">
        <v>133</v>
      </c>
      <c r="D484" s="1">
        <v>30</v>
      </c>
      <c r="E484" s="1">
        <v>45</v>
      </c>
      <c r="F484" s="1">
        <v>1350</v>
      </c>
      <c r="G484" s="1">
        <v>330</v>
      </c>
      <c r="H484" s="1" t="s">
        <v>46</v>
      </c>
      <c r="I484" s="1" t="s">
        <v>74</v>
      </c>
      <c r="J484" s="3"/>
      <c r="K484" s="3"/>
      <c r="L484" s="128">
        <f t="shared" si="17"/>
        <v>1</v>
      </c>
      <c r="M484" s="128">
        <f t="shared" si="18"/>
        <v>1</v>
      </c>
      <c r="N484" s="129"/>
      <c r="O484" s="129" t="s">
        <v>39</v>
      </c>
      <c r="P484" s="130" t="s">
        <v>39</v>
      </c>
      <c r="Q484" s="1">
        <v>1</v>
      </c>
    </row>
    <row r="485" spans="1:17" hidden="1">
      <c r="A485" s="122" t="s">
        <v>132</v>
      </c>
      <c r="B485" s="1" t="s">
        <v>1649</v>
      </c>
      <c r="C485" s="1" t="s">
        <v>133</v>
      </c>
      <c r="D485" s="1">
        <v>30</v>
      </c>
      <c r="E485" s="1">
        <v>54</v>
      </c>
      <c r="F485" s="1">
        <v>1620</v>
      </c>
      <c r="G485" s="1">
        <v>330</v>
      </c>
      <c r="H485" s="1" t="s">
        <v>46</v>
      </c>
      <c r="I485" s="1" t="s">
        <v>74</v>
      </c>
      <c r="J485" s="3"/>
      <c r="K485" s="3"/>
      <c r="L485" s="128">
        <f t="shared" si="17"/>
        <v>1</v>
      </c>
      <c r="M485" s="128">
        <f t="shared" si="18"/>
        <v>1</v>
      </c>
      <c r="N485" s="129"/>
      <c r="O485" s="129" t="s">
        <v>39</v>
      </c>
      <c r="P485" s="130" t="s">
        <v>39</v>
      </c>
      <c r="Q485" s="1">
        <v>1</v>
      </c>
    </row>
    <row r="486" spans="1:17" hidden="1">
      <c r="A486" s="122" t="s">
        <v>1650</v>
      </c>
      <c r="B486" s="1" t="s">
        <v>1650</v>
      </c>
      <c r="C486" s="1" t="s">
        <v>133</v>
      </c>
      <c r="D486" s="1"/>
      <c r="E486" s="1"/>
      <c r="F486" s="1">
        <v>0</v>
      </c>
      <c r="G486" s="1">
        <v>330</v>
      </c>
      <c r="H486" s="1" t="s">
        <v>46</v>
      </c>
      <c r="I486" s="1" t="s">
        <v>74</v>
      </c>
      <c r="J486" s="3"/>
      <c r="K486" s="3"/>
      <c r="L486" s="128">
        <f t="shared" si="17"/>
        <v>1</v>
      </c>
      <c r="M486" s="128">
        <f t="shared" si="18"/>
        <v>1</v>
      </c>
      <c r="N486" s="129"/>
      <c r="O486" s="129" t="s">
        <v>39</v>
      </c>
      <c r="P486" s="130" t="s">
        <v>39</v>
      </c>
      <c r="Q486" s="1">
        <v>1</v>
      </c>
    </row>
    <row r="487" spans="1:17" hidden="1">
      <c r="A487" s="122" t="s">
        <v>1651</v>
      </c>
      <c r="B487" s="1">
        <v>312</v>
      </c>
      <c r="C487" s="1" t="s">
        <v>1652</v>
      </c>
      <c r="D487" s="1">
        <v>38</v>
      </c>
      <c r="E487" s="1">
        <v>45</v>
      </c>
      <c r="F487" s="1">
        <v>1710</v>
      </c>
      <c r="G487" s="1">
        <v>175</v>
      </c>
      <c r="H487" s="1" t="s">
        <v>46</v>
      </c>
      <c r="I487" s="1" t="s">
        <v>74</v>
      </c>
      <c r="J487" s="3"/>
      <c r="K487" s="3" t="s">
        <v>39</v>
      </c>
      <c r="L487" s="128">
        <f t="shared" si="17"/>
        <v>1</v>
      </c>
      <c r="M487" s="128">
        <f t="shared" si="18"/>
        <v>1</v>
      </c>
      <c r="N487" s="129" t="s">
        <v>39</v>
      </c>
      <c r="O487" s="129" t="s">
        <v>39</v>
      </c>
      <c r="P487" s="130" t="s">
        <v>39</v>
      </c>
      <c r="Q487" s="1">
        <v>1</v>
      </c>
    </row>
    <row r="488" spans="1:17" hidden="1">
      <c r="A488" s="122" t="s">
        <v>1653</v>
      </c>
      <c r="B488" s="1">
        <v>3500385</v>
      </c>
      <c r="C488" s="1" t="s">
        <v>1654</v>
      </c>
      <c r="D488" s="1">
        <v>30</v>
      </c>
      <c r="E488" s="1">
        <v>45</v>
      </c>
      <c r="F488" s="1">
        <v>1350</v>
      </c>
      <c r="G488" s="1">
        <v>355</v>
      </c>
      <c r="H488" s="1" t="s">
        <v>1280</v>
      </c>
      <c r="I488" s="1" t="s">
        <v>1280</v>
      </c>
      <c r="J488" s="3"/>
      <c r="K488" s="3" t="s">
        <v>39</v>
      </c>
      <c r="L488" s="128">
        <f t="shared" si="17"/>
        <v>1</v>
      </c>
      <c r="M488" s="128">
        <f t="shared" si="18"/>
        <v>1</v>
      </c>
      <c r="N488" s="129" t="s">
        <v>39</v>
      </c>
      <c r="O488" s="129" t="s">
        <v>39</v>
      </c>
      <c r="P488" s="130" t="s">
        <v>39</v>
      </c>
      <c r="Q488" s="1">
        <v>1</v>
      </c>
    </row>
    <row r="489" spans="1:17" hidden="1">
      <c r="A489" s="122" t="s">
        <v>1655</v>
      </c>
      <c r="B489" s="1">
        <v>3500171</v>
      </c>
      <c r="C489" s="1" t="s">
        <v>1656</v>
      </c>
      <c r="D489" s="1">
        <v>1</v>
      </c>
      <c r="E489" s="1">
        <v>36</v>
      </c>
      <c r="F489" s="1">
        <v>36</v>
      </c>
      <c r="G489" s="1">
        <v>500</v>
      </c>
      <c r="H489" s="1" t="s">
        <v>46</v>
      </c>
      <c r="I489" s="1" t="s">
        <v>74</v>
      </c>
      <c r="J489" s="3">
        <v>120</v>
      </c>
      <c r="K489" s="3" t="s">
        <v>39</v>
      </c>
      <c r="L489" s="128">
        <f t="shared" si="17"/>
        <v>85</v>
      </c>
      <c r="M489" s="128">
        <f t="shared" si="18"/>
        <v>67</v>
      </c>
      <c r="N489" s="129" t="s">
        <v>39</v>
      </c>
      <c r="O489" s="129" t="s">
        <v>39</v>
      </c>
      <c r="P489" s="130" t="s">
        <v>39</v>
      </c>
      <c r="Q489" s="1">
        <v>1</v>
      </c>
    </row>
    <row r="490" spans="1:17" hidden="1">
      <c r="A490" s="122" t="s">
        <v>1657</v>
      </c>
      <c r="B490" s="1">
        <v>373</v>
      </c>
      <c r="C490" s="1" t="s">
        <v>1658</v>
      </c>
      <c r="D490" s="1">
        <v>16</v>
      </c>
      <c r="E490" s="1">
        <v>36</v>
      </c>
      <c r="F490" s="1">
        <v>576</v>
      </c>
      <c r="G490" s="1">
        <v>750</v>
      </c>
      <c r="H490" s="1" t="s">
        <v>46</v>
      </c>
      <c r="I490" s="1" t="s">
        <v>74</v>
      </c>
      <c r="J490" s="3"/>
      <c r="K490" s="3" t="s">
        <v>39</v>
      </c>
      <c r="L490" s="128">
        <f t="shared" si="17"/>
        <v>1</v>
      </c>
      <c r="M490" s="128">
        <f t="shared" si="18"/>
        <v>1</v>
      </c>
      <c r="N490" s="129" t="s">
        <v>39</v>
      </c>
      <c r="O490" s="129" t="s">
        <v>39</v>
      </c>
      <c r="P490" s="130" t="s">
        <v>39</v>
      </c>
      <c r="Q490" s="1">
        <v>1</v>
      </c>
    </row>
    <row r="491" spans="1:17" hidden="1">
      <c r="A491" s="122" t="s">
        <v>1659</v>
      </c>
      <c r="B491" s="1" t="s">
        <v>1659</v>
      </c>
      <c r="C491" s="1" t="s">
        <v>1658</v>
      </c>
      <c r="D491" s="1"/>
      <c r="E491" s="1"/>
      <c r="F491" s="1">
        <v>0</v>
      </c>
      <c r="G491" s="1">
        <v>750</v>
      </c>
      <c r="H491" s="1" t="s">
        <v>46</v>
      </c>
      <c r="I491" s="1" t="s">
        <v>74</v>
      </c>
      <c r="J491" s="3"/>
      <c r="K491" s="3" t="s">
        <v>39</v>
      </c>
      <c r="L491" s="128">
        <f t="shared" si="17"/>
        <v>1</v>
      </c>
      <c r="M491" s="128">
        <f t="shared" si="18"/>
        <v>1</v>
      </c>
      <c r="N491" s="129" t="s">
        <v>39</v>
      </c>
      <c r="O491" s="129" t="s">
        <v>39</v>
      </c>
      <c r="P491" s="130" t="s">
        <v>39</v>
      </c>
      <c r="Q491" s="1">
        <v>1</v>
      </c>
    </row>
    <row r="492" spans="1:17" hidden="1">
      <c r="A492" s="122" t="s">
        <v>1660</v>
      </c>
      <c r="B492" s="1">
        <v>409761</v>
      </c>
      <c r="C492" s="1" t="s">
        <v>1661</v>
      </c>
      <c r="D492" s="1">
        <v>1</v>
      </c>
      <c r="E492" s="1">
        <v>4347</v>
      </c>
      <c r="F492" s="1">
        <v>4347</v>
      </c>
      <c r="G492" s="1">
        <v>315</v>
      </c>
      <c r="H492" s="1" t="s">
        <v>674</v>
      </c>
      <c r="I492" s="1" t="s">
        <v>674</v>
      </c>
      <c r="J492" s="3"/>
      <c r="K492" s="3" t="s">
        <v>39</v>
      </c>
      <c r="L492" s="128">
        <f t="shared" si="17"/>
        <v>1</v>
      </c>
      <c r="M492" s="128">
        <f t="shared" si="18"/>
        <v>1</v>
      </c>
      <c r="N492" s="129" t="s">
        <v>39</v>
      </c>
      <c r="O492" s="129" t="s">
        <v>39</v>
      </c>
      <c r="P492" s="130" t="s">
        <v>39</v>
      </c>
      <c r="Q492" s="1">
        <v>1</v>
      </c>
    </row>
    <row r="493" spans="1:17" hidden="1">
      <c r="A493" s="122" t="s">
        <v>1662</v>
      </c>
      <c r="B493" s="1">
        <v>409761</v>
      </c>
      <c r="C493" s="1" t="s">
        <v>1661</v>
      </c>
      <c r="D493" s="1">
        <v>1</v>
      </c>
      <c r="E493" s="1">
        <v>4347</v>
      </c>
      <c r="F493" s="1">
        <v>4347</v>
      </c>
      <c r="G493" s="1">
        <v>315</v>
      </c>
      <c r="H493" s="1" t="s">
        <v>674</v>
      </c>
      <c r="I493" s="1" t="s">
        <v>674</v>
      </c>
      <c r="J493" s="3"/>
      <c r="K493" s="3" t="s">
        <v>39</v>
      </c>
      <c r="L493" s="128">
        <f t="shared" si="17"/>
        <v>1</v>
      </c>
      <c r="M493" s="128">
        <f t="shared" si="18"/>
        <v>1</v>
      </c>
      <c r="N493" s="129" t="s">
        <v>39</v>
      </c>
      <c r="O493" s="129" t="s">
        <v>39</v>
      </c>
      <c r="P493" s="130" t="s">
        <v>39</v>
      </c>
      <c r="Q493" s="1">
        <v>1</v>
      </c>
    </row>
    <row r="494" spans="1:17" hidden="1">
      <c r="A494" s="122" t="s">
        <v>599</v>
      </c>
      <c r="B494" s="1">
        <v>446</v>
      </c>
      <c r="C494" s="1" t="s">
        <v>600</v>
      </c>
      <c r="D494" s="1">
        <v>30</v>
      </c>
      <c r="E494" s="1">
        <v>45</v>
      </c>
      <c r="F494" s="1">
        <v>1350</v>
      </c>
      <c r="G494" s="1">
        <v>330</v>
      </c>
      <c r="H494" s="1" t="s">
        <v>46</v>
      </c>
      <c r="I494" s="1" t="s">
        <v>74</v>
      </c>
      <c r="J494" s="3"/>
      <c r="K494" s="3" t="s">
        <v>39</v>
      </c>
      <c r="L494" s="128">
        <f t="shared" si="17"/>
        <v>1</v>
      </c>
      <c r="M494" s="128">
        <f t="shared" si="18"/>
        <v>1</v>
      </c>
      <c r="N494" s="129" t="s">
        <v>39</v>
      </c>
      <c r="O494" s="129" t="s">
        <v>39</v>
      </c>
      <c r="P494" s="130" t="s">
        <v>39</v>
      </c>
      <c r="Q494" s="1">
        <v>1</v>
      </c>
    </row>
    <row r="495" spans="1:17" hidden="1">
      <c r="A495" s="122" t="s">
        <v>1663</v>
      </c>
      <c r="B495" s="1">
        <v>3500163</v>
      </c>
      <c r="C495" s="1" t="s">
        <v>852</v>
      </c>
      <c r="D495" s="1">
        <v>1</v>
      </c>
      <c r="E495" s="1">
        <v>1</v>
      </c>
      <c r="F495" s="1">
        <v>1</v>
      </c>
      <c r="G495" s="1">
        <v>0</v>
      </c>
      <c r="H495" s="1" t="s">
        <v>46</v>
      </c>
      <c r="I495" s="1" t="s">
        <v>1664</v>
      </c>
      <c r="J495" s="3">
        <v>120</v>
      </c>
      <c r="K495" s="3" t="s">
        <v>39</v>
      </c>
      <c r="L495" s="128">
        <f t="shared" si="17"/>
        <v>85</v>
      </c>
      <c r="M495" s="128">
        <f t="shared" si="18"/>
        <v>67</v>
      </c>
      <c r="N495" s="129" t="s">
        <v>39</v>
      </c>
      <c r="O495" s="129" t="s">
        <v>39</v>
      </c>
      <c r="P495" s="130" t="s">
        <v>39</v>
      </c>
      <c r="Q495" s="1">
        <v>1</v>
      </c>
    </row>
    <row r="496" spans="1:17" hidden="1">
      <c r="A496" s="122" t="s">
        <v>1665</v>
      </c>
      <c r="B496" s="1">
        <v>3500311</v>
      </c>
      <c r="C496" s="1" t="s">
        <v>854</v>
      </c>
      <c r="D496" s="1">
        <v>1</v>
      </c>
      <c r="E496" s="1">
        <v>1</v>
      </c>
      <c r="F496" s="1">
        <v>1</v>
      </c>
      <c r="G496" s="1">
        <v>0</v>
      </c>
      <c r="H496" s="1" t="s">
        <v>46</v>
      </c>
      <c r="I496" s="1" t="s">
        <v>1664</v>
      </c>
      <c r="J496" s="3">
        <v>120</v>
      </c>
      <c r="K496" s="3" t="s">
        <v>39</v>
      </c>
      <c r="L496" s="128">
        <f t="shared" si="17"/>
        <v>85</v>
      </c>
      <c r="M496" s="128">
        <f t="shared" si="18"/>
        <v>67</v>
      </c>
      <c r="N496" s="129" t="s">
        <v>39</v>
      </c>
      <c r="O496" s="129" t="s">
        <v>39</v>
      </c>
      <c r="P496" s="130" t="s">
        <v>39</v>
      </c>
      <c r="Q496" s="1">
        <v>1</v>
      </c>
    </row>
    <row r="497" spans="1:17" hidden="1">
      <c r="A497" s="122" t="s">
        <v>1666</v>
      </c>
      <c r="B497" s="1">
        <v>3500042</v>
      </c>
      <c r="C497" s="1" t="s">
        <v>853</v>
      </c>
      <c r="D497" s="1">
        <v>1</v>
      </c>
      <c r="E497" s="1">
        <v>1</v>
      </c>
      <c r="F497" s="1">
        <v>1</v>
      </c>
      <c r="G497" s="1" t="s">
        <v>1285</v>
      </c>
      <c r="H497" s="1" t="s">
        <v>1664</v>
      </c>
      <c r="I497" s="1" t="s">
        <v>1664</v>
      </c>
      <c r="J497" s="3"/>
      <c r="K497" s="3" t="s">
        <v>39</v>
      </c>
      <c r="L497" s="128">
        <f t="shared" si="17"/>
        <v>1</v>
      </c>
      <c r="M497" s="128">
        <f t="shared" si="18"/>
        <v>1</v>
      </c>
      <c r="N497" s="129" t="s">
        <v>39</v>
      </c>
      <c r="O497" s="129" t="s">
        <v>39</v>
      </c>
      <c r="P497" s="130" t="s">
        <v>39</v>
      </c>
      <c r="Q497" s="1">
        <v>1</v>
      </c>
    </row>
    <row r="498" spans="1:17" hidden="1">
      <c r="A498" s="122" t="s">
        <v>1667</v>
      </c>
      <c r="B498" s="1">
        <v>405337</v>
      </c>
      <c r="C498" s="1" t="s">
        <v>1668</v>
      </c>
      <c r="D498" s="1">
        <v>1</v>
      </c>
      <c r="E498" s="1">
        <v>0</v>
      </c>
      <c r="F498" s="1">
        <v>0</v>
      </c>
      <c r="G498" s="1">
        <v>0</v>
      </c>
      <c r="H498" s="1" t="s">
        <v>1664</v>
      </c>
      <c r="I498" s="1" t="s">
        <v>1664</v>
      </c>
      <c r="J498" s="3"/>
      <c r="K498" s="3" t="s">
        <v>39</v>
      </c>
      <c r="L498" s="128">
        <f t="shared" si="17"/>
        <v>1</v>
      </c>
      <c r="M498" s="128">
        <f t="shared" si="18"/>
        <v>1</v>
      </c>
      <c r="N498" s="129" t="s">
        <v>39</v>
      </c>
      <c r="O498" s="129" t="s">
        <v>39</v>
      </c>
      <c r="P498" s="130" t="s">
        <v>39</v>
      </c>
      <c r="Q498" s="1">
        <v>1</v>
      </c>
    </row>
    <row r="499" spans="1:17" hidden="1">
      <c r="A499" s="122" t="s">
        <v>1669</v>
      </c>
      <c r="B499" s="1">
        <v>3500312</v>
      </c>
      <c r="C499" s="1" t="s">
        <v>6</v>
      </c>
      <c r="D499" s="1"/>
      <c r="E499" s="1"/>
      <c r="F499" s="1">
        <v>0</v>
      </c>
      <c r="G499" s="1"/>
      <c r="H499" s="1"/>
      <c r="I499" s="1"/>
      <c r="J499" s="3"/>
      <c r="K499" s="3"/>
      <c r="L499" s="128">
        <f t="shared" si="17"/>
        <v>1</v>
      </c>
      <c r="M499" s="128">
        <f t="shared" si="18"/>
        <v>1</v>
      </c>
      <c r="N499" s="129" t="s">
        <v>39</v>
      </c>
      <c r="O499" s="129" t="s">
        <v>39</v>
      </c>
      <c r="P499" s="130" t="s">
        <v>39</v>
      </c>
      <c r="Q499" s="1">
        <v>1</v>
      </c>
    </row>
    <row r="500" spans="1:17" hidden="1">
      <c r="A500" s="122" t="s">
        <v>1670</v>
      </c>
      <c r="B500" s="1">
        <v>21038</v>
      </c>
      <c r="C500" s="1" t="s">
        <v>1671</v>
      </c>
      <c r="D500" s="1">
        <v>6</v>
      </c>
      <c r="E500" s="1">
        <v>360</v>
      </c>
      <c r="F500" s="1">
        <v>2160</v>
      </c>
      <c r="G500" s="1">
        <v>400</v>
      </c>
      <c r="H500" s="1" t="s">
        <v>36</v>
      </c>
      <c r="I500" s="1" t="s">
        <v>36</v>
      </c>
      <c r="J500" s="3">
        <v>90</v>
      </c>
      <c r="K500" s="3">
        <v>30</v>
      </c>
      <c r="L500" s="128">
        <f t="shared" si="17"/>
        <v>63.999999999999993</v>
      </c>
      <c r="M500" s="128">
        <f t="shared" si="18"/>
        <v>50.500000000000007</v>
      </c>
      <c r="N500" s="129">
        <v>30</v>
      </c>
      <c r="O500" s="129">
        <v>74</v>
      </c>
      <c r="P500" s="130">
        <v>45</v>
      </c>
      <c r="Q500" s="1">
        <v>1</v>
      </c>
    </row>
    <row r="501" spans="1:17" hidden="1">
      <c r="A501" s="122" t="s">
        <v>113</v>
      </c>
      <c r="B501" s="1">
        <v>15781</v>
      </c>
      <c r="C501" s="1" t="s">
        <v>114</v>
      </c>
      <c r="D501" s="1">
        <v>16</v>
      </c>
      <c r="E501" s="1">
        <v>36</v>
      </c>
      <c r="F501" s="1">
        <v>576</v>
      </c>
      <c r="G501" s="1">
        <v>750</v>
      </c>
      <c r="H501" s="1" t="s">
        <v>46</v>
      </c>
      <c r="I501" s="1" t="s">
        <v>46</v>
      </c>
      <c r="J501" s="3">
        <v>180</v>
      </c>
      <c r="K501" s="3">
        <v>30</v>
      </c>
      <c r="L501" s="128">
        <f t="shared" si="17"/>
        <v>126.99999999999999</v>
      </c>
      <c r="M501" s="128">
        <f t="shared" si="18"/>
        <v>100.00000000000001</v>
      </c>
      <c r="N501" s="129">
        <v>30</v>
      </c>
      <c r="O501" s="129">
        <v>89</v>
      </c>
      <c r="P501" s="130">
        <v>90</v>
      </c>
      <c r="Q501" s="1">
        <v>1</v>
      </c>
    </row>
    <row r="502" spans="1:17" hidden="1">
      <c r="A502" s="122" t="s">
        <v>1672</v>
      </c>
      <c r="B502" s="1">
        <v>3262</v>
      </c>
      <c r="C502" s="1" t="s">
        <v>1673</v>
      </c>
      <c r="D502" s="1">
        <v>24</v>
      </c>
      <c r="E502" s="1">
        <v>120</v>
      </c>
      <c r="F502" s="1">
        <v>2880</v>
      </c>
      <c r="G502" s="1">
        <v>330</v>
      </c>
      <c r="H502" s="1" t="s">
        <v>42</v>
      </c>
      <c r="I502" s="1" t="s">
        <v>42</v>
      </c>
      <c r="J502" s="3">
        <v>365</v>
      </c>
      <c r="K502" s="3">
        <v>30</v>
      </c>
      <c r="L502" s="128">
        <f t="shared" si="17"/>
        <v>256.5</v>
      </c>
      <c r="M502" s="128">
        <f t="shared" si="18"/>
        <v>201.75000000000003</v>
      </c>
      <c r="N502" s="129">
        <v>30</v>
      </c>
      <c r="O502" s="129">
        <v>89</v>
      </c>
      <c r="P502" s="130">
        <v>90</v>
      </c>
      <c r="Q502" s="1">
        <v>1</v>
      </c>
    </row>
    <row r="503" spans="1:17" hidden="1">
      <c r="A503" s="122" t="s">
        <v>1674</v>
      </c>
      <c r="B503" s="1">
        <v>3260</v>
      </c>
      <c r="C503" s="1" t="s">
        <v>1675</v>
      </c>
      <c r="D503" s="1">
        <v>24</v>
      </c>
      <c r="E503" s="1">
        <v>75</v>
      </c>
      <c r="F503" s="1">
        <v>1800</v>
      </c>
      <c r="G503" s="1">
        <v>330</v>
      </c>
      <c r="H503" s="1" t="s">
        <v>893</v>
      </c>
      <c r="I503" s="1" t="s">
        <v>1073</v>
      </c>
      <c r="J503" s="3">
        <v>365</v>
      </c>
      <c r="K503" s="3">
        <v>30</v>
      </c>
      <c r="L503" s="128">
        <f t="shared" si="17"/>
        <v>256.5</v>
      </c>
      <c r="M503" s="128">
        <f t="shared" si="18"/>
        <v>201.75000000000003</v>
      </c>
      <c r="N503" s="129">
        <v>30</v>
      </c>
      <c r="O503" s="129">
        <v>89</v>
      </c>
      <c r="P503" s="130">
        <v>90</v>
      </c>
      <c r="Q503" s="1">
        <v>1</v>
      </c>
    </row>
    <row r="504" spans="1:17" hidden="1">
      <c r="A504" s="122" t="s">
        <v>1676</v>
      </c>
      <c r="B504" s="1">
        <v>3261</v>
      </c>
      <c r="C504" s="1" t="s">
        <v>1677</v>
      </c>
      <c r="D504" s="1">
        <v>20</v>
      </c>
      <c r="E504" s="1">
        <v>55</v>
      </c>
      <c r="F504" s="1">
        <v>1100</v>
      </c>
      <c r="G504" s="1">
        <v>450</v>
      </c>
      <c r="H504" s="1" t="s">
        <v>893</v>
      </c>
      <c r="I504" s="1" t="s">
        <v>1073</v>
      </c>
      <c r="J504" s="3">
        <v>365</v>
      </c>
      <c r="K504" s="3">
        <v>30</v>
      </c>
      <c r="L504" s="128">
        <f t="shared" si="17"/>
        <v>256.5</v>
      </c>
      <c r="M504" s="128">
        <f t="shared" si="18"/>
        <v>201.75000000000003</v>
      </c>
      <c r="N504" s="129">
        <v>30</v>
      </c>
      <c r="O504" s="129">
        <v>89</v>
      </c>
      <c r="P504" s="130">
        <v>90</v>
      </c>
      <c r="Q504" s="1">
        <v>1</v>
      </c>
    </row>
    <row r="505" spans="1:17" hidden="1">
      <c r="A505" s="122" t="s">
        <v>1678</v>
      </c>
      <c r="B505" s="1">
        <v>7926</v>
      </c>
      <c r="C505" s="1" t="s">
        <v>1679</v>
      </c>
      <c r="D505" s="1">
        <v>5</v>
      </c>
      <c r="E505" s="1">
        <v>120</v>
      </c>
      <c r="F505" s="1">
        <v>600</v>
      </c>
      <c r="G505" s="1">
        <v>450</v>
      </c>
      <c r="H505" s="1" t="s">
        <v>893</v>
      </c>
      <c r="I505" s="1" t="s">
        <v>1073</v>
      </c>
      <c r="J505" s="3">
        <v>365</v>
      </c>
      <c r="K505" s="3">
        <v>30</v>
      </c>
      <c r="L505" s="128">
        <f t="shared" si="17"/>
        <v>256.5</v>
      </c>
      <c r="M505" s="128">
        <f t="shared" si="18"/>
        <v>201.75000000000003</v>
      </c>
      <c r="N505" s="129">
        <v>30</v>
      </c>
      <c r="O505" s="129">
        <v>89</v>
      </c>
      <c r="P505" s="130">
        <v>90</v>
      </c>
      <c r="Q505" s="1">
        <v>1</v>
      </c>
    </row>
    <row r="506" spans="1:17" hidden="1">
      <c r="A506" s="122" t="s">
        <v>1680</v>
      </c>
      <c r="B506" s="1">
        <v>9230</v>
      </c>
      <c r="C506" s="1" t="s">
        <v>1681</v>
      </c>
      <c r="D506" s="1">
        <v>24</v>
      </c>
      <c r="E506" s="1">
        <v>65</v>
      </c>
      <c r="F506" s="1">
        <v>1560</v>
      </c>
      <c r="G506" s="1">
        <v>330</v>
      </c>
      <c r="H506" s="1" t="s">
        <v>194</v>
      </c>
      <c r="I506" s="1" t="s">
        <v>194</v>
      </c>
      <c r="J506" s="3">
        <v>180</v>
      </c>
      <c r="K506" s="3">
        <v>30</v>
      </c>
      <c r="L506" s="128">
        <f t="shared" si="17"/>
        <v>126.99999999999999</v>
      </c>
      <c r="M506" s="128">
        <f t="shared" si="18"/>
        <v>100.00000000000001</v>
      </c>
      <c r="N506" s="129">
        <v>30</v>
      </c>
      <c r="O506" s="129">
        <v>89</v>
      </c>
      <c r="P506" s="130">
        <v>90</v>
      </c>
      <c r="Q506" s="1">
        <v>1</v>
      </c>
    </row>
    <row r="507" spans="1:17" hidden="1">
      <c r="A507" s="122" t="s">
        <v>1682</v>
      </c>
      <c r="B507" s="1">
        <v>8311</v>
      </c>
      <c r="C507" s="1" t="s">
        <v>1683</v>
      </c>
      <c r="D507" s="1">
        <v>24</v>
      </c>
      <c r="E507" s="1">
        <v>120</v>
      </c>
      <c r="F507" s="1">
        <v>2880</v>
      </c>
      <c r="G507" s="1">
        <v>330</v>
      </c>
      <c r="H507" s="1" t="s">
        <v>42</v>
      </c>
      <c r="I507" s="1" t="s">
        <v>42</v>
      </c>
      <c r="J507" s="3">
        <v>365</v>
      </c>
      <c r="K507" s="3">
        <v>30</v>
      </c>
      <c r="L507" s="128">
        <f t="shared" si="17"/>
        <v>256.5</v>
      </c>
      <c r="M507" s="128">
        <f t="shared" si="18"/>
        <v>201.75000000000003</v>
      </c>
      <c r="N507" s="129">
        <v>30</v>
      </c>
      <c r="O507" s="129">
        <v>89</v>
      </c>
      <c r="P507" s="130">
        <v>90</v>
      </c>
      <c r="Q507" s="1">
        <v>1</v>
      </c>
    </row>
    <row r="508" spans="1:17" hidden="1">
      <c r="A508" s="122" t="s">
        <v>1684</v>
      </c>
      <c r="B508" s="1">
        <v>8732</v>
      </c>
      <c r="C508" s="1" t="s">
        <v>1685</v>
      </c>
      <c r="D508" s="1">
        <v>24</v>
      </c>
      <c r="E508" s="1">
        <v>65</v>
      </c>
      <c r="F508" s="1">
        <v>1560</v>
      </c>
      <c r="G508" s="1">
        <v>250</v>
      </c>
      <c r="H508" s="1" t="s">
        <v>194</v>
      </c>
      <c r="I508" s="1" t="s">
        <v>194</v>
      </c>
      <c r="J508" s="3">
        <v>365</v>
      </c>
      <c r="K508" s="3">
        <v>30</v>
      </c>
      <c r="L508" s="128">
        <f t="shared" si="17"/>
        <v>256.5</v>
      </c>
      <c r="M508" s="128">
        <f t="shared" si="18"/>
        <v>201.75000000000003</v>
      </c>
      <c r="N508" s="129">
        <v>30</v>
      </c>
      <c r="O508" s="129">
        <v>89</v>
      </c>
      <c r="P508" s="130">
        <v>90</v>
      </c>
      <c r="Q508" s="1">
        <v>1</v>
      </c>
    </row>
    <row r="509" spans="1:17" hidden="1">
      <c r="A509" s="122" t="s">
        <v>1686</v>
      </c>
      <c r="B509" s="1">
        <v>9228</v>
      </c>
      <c r="C509" s="1" t="s">
        <v>1687</v>
      </c>
      <c r="D509" s="1">
        <v>24</v>
      </c>
      <c r="E509" s="1">
        <v>60</v>
      </c>
      <c r="F509" s="1">
        <v>1440</v>
      </c>
      <c r="G509" s="1">
        <v>330</v>
      </c>
      <c r="H509" s="1" t="s">
        <v>194</v>
      </c>
      <c r="I509" s="1" t="s">
        <v>194</v>
      </c>
      <c r="J509" s="3">
        <v>365</v>
      </c>
      <c r="K509" s="3">
        <v>30</v>
      </c>
      <c r="L509" s="128">
        <f t="shared" si="17"/>
        <v>256.5</v>
      </c>
      <c r="M509" s="128">
        <f t="shared" si="18"/>
        <v>201.75000000000003</v>
      </c>
      <c r="N509" s="129">
        <v>30</v>
      </c>
      <c r="O509" s="129">
        <v>89</v>
      </c>
      <c r="P509" s="130">
        <v>90</v>
      </c>
      <c r="Q509" s="1">
        <v>1</v>
      </c>
    </row>
    <row r="510" spans="1:17" hidden="1">
      <c r="A510" s="122" t="s">
        <v>1688</v>
      </c>
      <c r="B510" s="1">
        <v>12135</v>
      </c>
      <c r="C510" s="1" t="s">
        <v>1689</v>
      </c>
      <c r="D510" s="1">
        <v>24</v>
      </c>
      <c r="E510" s="1">
        <v>80</v>
      </c>
      <c r="F510" s="1">
        <v>1920</v>
      </c>
      <c r="G510" s="1">
        <v>250</v>
      </c>
      <c r="H510" s="1" t="s">
        <v>194</v>
      </c>
      <c r="I510" s="1" t="s">
        <v>194</v>
      </c>
      <c r="J510" s="3">
        <v>180</v>
      </c>
      <c r="K510" s="3">
        <v>30</v>
      </c>
      <c r="L510" s="128">
        <f t="shared" si="17"/>
        <v>126.99999999999999</v>
      </c>
      <c r="M510" s="128">
        <f t="shared" si="18"/>
        <v>100.00000000000001</v>
      </c>
      <c r="N510" s="129">
        <v>30</v>
      </c>
      <c r="O510" s="129">
        <v>89</v>
      </c>
      <c r="P510" s="130">
        <v>90</v>
      </c>
      <c r="Q510" s="1">
        <v>1</v>
      </c>
    </row>
    <row r="511" spans="1:17" hidden="1">
      <c r="A511" s="122" t="s">
        <v>1690</v>
      </c>
      <c r="B511" s="1">
        <v>12134</v>
      </c>
      <c r="C511" s="1" t="s">
        <v>1691</v>
      </c>
      <c r="D511" s="1">
        <v>24</v>
      </c>
      <c r="E511" s="1">
        <v>80</v>
      </c>
      <c r="F511" s="1">
        <v>1920</v>
      </c>
      <c r="G511" s="1">
        <v>250</v>
      </c>
      <c r="H511" s="1" t="s">
        <v>194</v>
      </c>
      <c r="I511" s="1" t="s">
        <v>194</v>
      </c>
      <c r="J511" s="3">
        <v>180</v>
      </c>
      <c r="K511" s="3">
        <v>30</v>
      </c>
      <c r="L511" s="128">
        <f t="shared" si="17"/>
        <v>126.99999999999999</v>
      </c>
      <c r="M511" s="128">
        <f t="shared" si="18"/>
        <v>100.00000000000001</v>
      </c>
      <c r="N511" s="129">
        <v>30</v>
      </c>
      <c r="O511" s="129">
        <v>89</v>
      </c>
      <c r="P511" s="130">
        <v>90</v>
      </c>
      <c r="Q511" s="1">
        <v>1</v>
      </c>
    </row>
    <row r="512" spans="1:17" hidden="1">
      <c r="A512" s="122" t="s">
        <v>1692</v>
      </c>
      <c r="B512" s="1">
        <v>9084</v>
      </c>
      <c r="C512" s="1" t="s">
        <v>1693</v>
      </c>
      <c r="D512" s="1">
        <v>24</v>
      </c>
      <c r="E512" s="1">
        <v>120</v>
      </c>
      <c r="F512" s="1">
        <v>2880</v>
      </c>
      <c r="G512" s="1">
        <v>330</v>
      </c>
      <c r="H512" s="1" t="s">
        <v>42</v>
      </c>
      <c r="I512" s="1" t="s">
        <v>42</v>
      </c>
      <c r="J512" s="3">
        <v>270</v>
      </c>
      <c r="K512" s="3">
        <v>30</v>
      </c>
      <c r="L512" s="128">
        <f t="shared" si="17"/>
        <v>190</v>
      </c>
      <c r="M512" s="128">
        <f t="shared" si="18"/>
        <v>149.5</v>
      </c>
      <c r="N512" s="129">
        <v>30</v>
      </c>
      <c r="O512" s="129">
        <v>89</v>
      </c>
      <c r="P512" s="130">
        <v>90</v>
      </c>
      <c r="Q512" s="1">
        <v>1</v>
      </c>
    </row>
    <row r="513" spans="1:17" hidden="1">
      <c r="A513" s="122" t="s">
        <v>1694</v>
      </c>
      <c r="B513" s="1">
        <v>21204</v>
      </c>
      <c r="C513" s="1" t="s">
        <v>1695</v>
      </c>
      <c r="D513" s="1">
        <v>6</v>
      </c>
      <c r="E513" s="1">
        <v>480</v>
      </c>
      <c r="F513" s="1">
        <v>2880</v>
      </c>
      <c r="G513" s="1">
        <v>330</v>
      </c>
      <c r="H513" s="1" t="s">
        <v>42</v>
      </c>
      <c r="I513" s="1" t="s">
        <v>42</v>
      </c>
      <c r="J513" s="3">
        <v>270</v>
      </c>
      <c r="K513" s="3">
        <v>30</v>
      </c>
      <c r="L513" s="128">
        <f t="shared" si="17"/>
        <v>190</v>
      </c>
      <c r="M513" s="128">
        <f t="shared" si="18"/>
        <v>149.5</v>
      </c>
      <c r="N513" s="129">
        <v>30</v>
      </c>
      <c r="O513" s="129">
        <v>89</v>
      </c>
      <c r="P513" s="130">
        <v>90</v>
      </c>
      <c r="Q513" s="1">
        <v>1</v>
      </c>
    </row>
    <row r="514" spans="1:17" hidden="1">
      <c r="A514" s="122" t="s">
        <v>1696</v>
      </c>
      <c r="B514" s="1">
        <v>8343</v>
      </c>
      <c r="C514" s="1" t="s">
        <v>1697</v>
      </c>
      <c r="D514" s="1">
        <v>24</v>
      </c>
      <c r="E514" s="1">
        <v>72</v>
      </c>
      <c r="F514" s="1">
        <v>1728</v>
      </c>
      <c r="G514" s="1">
        <v>330</v>
      </c>
      <c r="H514" s="1" t="s">
        <v>893</v>
      </c>
      <c r="I514" s="1" t="s">
        <v>1073</v>
      </c>
      <c r="J514" s="3">
        <v>520</v>
      </c>
      <c r="K514" s="3">
        <v>30</v>
      </c>
      <c r="L514" s="128">
        <f t="shared" si="17"/>
        <v>365</v>
      </c>
      <c r="M514" s="128">
        <f t="shared" si="18"/>
        <v>287</v>
      </c>
      <c r="N514" s="129">
        <v>30</v>
      </c>
      <c r="O514" s="129">
        <v>89</v>
      </c>
      <c r="P514" s="130">
        <v>90</v>
      </c>
      <c r="Q514" s="1">
        <v>1</v>
      </c>
    </row>
    <row r="515" spans="1:17" hidden="1">
      <c r="A515" s="122" t="s">
        <v>1698</v>
      </c>
      <c r="B515" s="1">
        <v>8343</v>
      </c>
      <c r="C515" s="1" t="s">
        <v>1697</v>
      </c>
      <c r="D515" s="1">
        <v>24</v>
      </c>
      <c r="E515" s="1">
        <v>72</v>
      </c>
      <c r="F515" s="1">
        <v>1728</v>
      </c>
      <c r="G515" s="1">
        <v>330</v>
      </c>
      <c r="H515" s="1" t="s">
        <v>893</v>
      </c>
      <c r="I515" s="1" t="s">
        <v>1073</v>
      </c>
      <c r="J515" s="3">
        <v>520</v>
      </c>
      <c r="K515" s="3">
        <v>30</v>
      </c>
      <c r="L515" s="128">
        <f t="shared" ref="L515:L578" si="19">0.7*J515+1</f>
        <v>365</v>
      </c>
      <c r="M515" s="128">
        <f t="shared" ref="M515:M578" si="20">J515*0.55+1</f>
        <v>287</v>
      </c>
      <c r="N515" s="129">
        <v>30</v>
      </c>
      <c r="O515" s="129">
        <v>89</v>
      </c>
      <c r="P515" s="130">
        <v>90</v>
      </c>
      <c r="Q515" s="1">
        <v>1</v>
      </c>
    </row>
    <row r="516" spans="1:17" hidden="1">
      <c r="A516" s="122" t="s">
        <v>1696</v>
      </c>
      <c r="B516" s="1">
        <v>8343</v>
      </c>
      <c r="C516" s="1" t="s">
        <v>1697</v>
      </c>
      <c r="D516" s="1">
        <v>24</v>
      </c>
      <c r="E516" s="1">
        <v>65</v>
      </c>
      <c r="F516" s="1">
        <v>1560</v>
      </c>
      <c r="G516" s="1">
        <v>330</v>
      </c>
      <c r="H516" s="1" t="s">
        <v>893</v>
      </c>
      <c r="I516" s="1" t="s">
        <v>1073</v>
      </c>
      <c r="J516" s="3">
        <v>520</v>
      </c>
      <c r="K516" s="3">
        <v>30</v>
      </c>
      <c r="L516" s="128">
        <f t="shared" si="19"/>
        <v>365</v>
      </c>
      <c r="M516" s="128">
        <f t="shared" si="20"/>
        <v>287</v>
      </c>
      <c r="N516" s="129">
        <v>30</v>
      </c>
      <c r="O516" s="129">
        <v>89</v>
      </c>
      <c r="P516" s="130">
        <v>90</v>
      </c>
      <c r="Q516" s="1">
        <v>1</v>
      </c>
    </row>
    <row r="517" spans="1:17" hidden="1">
      <c r="A517" s="122" t="s">
        <v>1699</v>
      </c>
      <c r="B517" s="1">
        <v>13443</v>
      </c>
      <c r="C517" s="1" t="s">
        <v>1700</v>
      </c>
      <c r="D517" s="1">
        <v>6</v>
      </c>
      <c r="E517" s="1">
        <v>532</v>
      </c>
      <c r="F517" s="1">
        <v>3192</v>
      </c>
      <c r="G517" s="1">
        <v>200</v>
      </c>
      <c r="H517" s="1" t="s">
        <v>36</v>
      </c>
      <c r="I517" s="1" t="s">
        <v>36</v>
      </c>
      <c r="J517" s="3">
        <v>90</v>
      </c>
      <c r="K517" s="3">
        <v>30</v>
      </c>
      <c r="L517" s="128">
        <f t="shared" si="19"/>
        <v>63.999999999999993</v>
      </c>
      <c r="M517" s="128">
        <f t="shared" si="20"/>
        <v>50.500000000000007</v>
      </c>
      <c r="N517" s="129">
        <v>30</v>
      </c>
      <c r="O517" s="129">
        <v>74</v>
      </c>
      <c r="P517" s="130">
        <v>45</v>
      </c>
      <c r="Q517" s="1">
        <v>1</v>
      </c>
    </row>
    <row r="518" spans="1:17" hidden="1">
      <c r="A518" s="122" t="s">
        <v>1701</v>
      </c>
      <c r="B518" s="1">
        <v>13443</v>
      </c>
      <c r="C518" s="1" t="s">
        <v>1700</v>
      </c>
      <c r="D518" s="1">
        <v>6</v>
      </c>
      <c r="E518" s="1">
        <v>760</v>
      </c>
      <c r="F518" s="1">
        <v>4560</v>
      </c>
      <c r="G518" s="1">
        <v>200</v>
      </c>
      <c r="H518" s="1" t="s">
        <v>36</v>
      </c>
      <c r="I518" s="1" t="s">
        <v>36</v>
      </c>
      <c r="J518" s="3">
        <v>90</v>
      </c>
      <c r="K518" s="3">
        <v>30</v>
      </c>
      <c r="L518" s="128">
        <f t="shared" si="19"/>
        <v>63.999999999999993</v>
      </c>
      <c r="M518" s="128">
        <f t="shared" si="20"/>
        <v>50.500000000000007</v>
      </c>
      <c r="N518" s="129">
        <v>30</v>
      </c>
      <c r="O518" s="129">
        <v>74</v>
      </c>
      <c r="P518" s="130">
        <v>45</v>
      </c>
      <c r="Q518" s="1">
        <v>1</v>
      </c>
    </row>
    <row r="519" spans="1:17" hidden="1">
      <c r="A519" s="122" t="s">
        <v>1702</v>
      </c>
      <c r="B519" s="1">
        <v>16398</v>
      </c>
      <c r="C519" s="1" t="s">
        <v>1703</v>
      </c>
      <c r="D519" s="1">
        <v>6</v>
      </c>
      <c r="E519" s="1">
        <v>600</v>
      </c>
      <c r="F519" s="1">
        <v>3600</v>
      </c>
      <c r="G519" s="1">
        <v>269</v>
      </c>
      <c r="H519" s="1" t="s">
        <v>42</v>
      </c>
      <c r="I519" s="1" t="s">
        <v>42</v>
      </c>
      <c r="J519" s="3">
        <v>270</v>
      </c>
      <c r="K519" s="3">
        <v>30</v>
      </c>
      <c r="L519" s="128">
        <f t="shared" si="19"/>
        <v>190</v>
      </c>
      <c r="M519" s="128">
        <f t="shared" si="20"/>
        <v>149.5</v>
      </c>
      <c r="N519" s="129">
        <v>30</v>
      </c>
      <c r="O519" s="129">
        <v>89</v>
      </c>
      <c r="P519" s="130">
        <v>90</v>
      </c>
      <c r="Q519" s="1">
        <v>1</v>
      </c>
    </row>
    <row r="520" spans="1:17" hidden="1">
      <c r="A520" s="122" t="s">
        <v>1704</v>
      </c>
      <c r="B520" s="1">
        <v>9504</v>
      </c>
      <c r="C520" s="1" t="s">
        <v>1705</v>
      </c>
      <c r="D520" s="1">
        <v>6</v>
      </c>
      <c r="E520" s="1">
        <v>100</v>
      </c>
      <c r="F520" s="1">
        <v>600</v>
      </c>
      <c r="G520" s="1">
        <v>1500</v>
      </c>
      <c r="H520" s="1" t="s">
        <v>36</v>
      </c>
      <c r="I520" s="1" t="s">
        <v>36</v>
      </c>
      <c r="J520" s="3">
        <v>120</v>
      </c>
      <c r="K520" s="3">
        <v>30</v>
      </c>
      <c r="L520" s="128">
        <f t="shared" si="19"/>
        <v>85</v>
      </c>
      <c r="M520" s="128">
        <f t="shared" si="20"/>
        <v>67</v>
      </c>
      <c r="N520" s="129">
        <v>30</v>
      </c>
      <c r="O520" s="129">
        <v>74</v>
      </c>
      <c r="P520" s="130">
        <v>45</v>
      </c>
      <c r="Q520" s="1">
        <v>1</v>
      </c>
    </row>
    <row r="521" spans="1:17" hidden="1">
      <c r="A521" s="122" t="s">
        <v>1706</v>
      </c>
      <c r="B521" s="1">
        <v>8881</v>
      </c>
      <c r="C521" s="1" t="s">
        <v>1707</v>
      </c>
      <c r="D521" s="1">
        <v>24</v>
      </c>
      <c r="E521" s="1">
        <v>90</v>
      </c>
      <c r="F521" s="1">
        <v>2160</v>
      </c>
      <c r="G521" s="1">
        <v>400</v>
      </c>
      <c r="H521" s="1" t="s">
        <v>36</v>
      </c>
      <c r="I521" s="1" t="s">
        <v>36</v>
      </c>
      <c r="J521" s="3">
        <v>90</v>
      </c>
      <c r="K521" s="3">
        <v>30</v>
      </c>
      <c r="L521" s="128">
        <f t="shared" si="19"/>
        <v>63.999999999999993</v>
      </c>
      <c r="M521" s="128">
        <f t="shared" si="20"/>
        <v>50.500000000000007</v>
      </c>
      <c r="N521" s="129">
        <v>30</v>
      </c>
      <c r="O521" s="129">
        <v>74</v>
      </c>
      <c r="P521" s="130">
        <v>45</v>
      </c>
      <c r="Q521" s="1">
        <v>1</v>
      </c>
    </row>
    <row r="522" spans="1:17" hidden="1">
      <c r="A522" s="122" t="s">
        <v>1708</v>
      </c>
      <c r="B522" s="1">
        <v>8878</v>
      </c>
      <c r="C522" s="1" t="s">
        <v>1709</v>
      </c>
      <c r="D522" s="1">
        <v>6</v>
      </c>
      <c r="E522" s="1">
        <v>360</v>
      </c>
      <c r="F522" s="1">
        <v>2160</v>
      </c>
      <c r="G522" s="1">
        <v>400</v>
      </c>
      <c r="H522" s="1" t="s">
        <v>36</v>
      </c>
      <c r="I522" s="1" t="s">
        <v>36</v>
      </c>
      <c r="J522" s="3">
        <v>120</v>
      </c>
      <c r="K522" s="3">
        <v>30</v>
      </c>
      <c r="L522" s="128">
        <f t="shared" si="19"/>
        <v>85</v>
      </c>
      <c r="M522" s="128">
        <f t="shared" si="20"/>
        <v>67</v>
      </c>
      <c r="N522" s="129">
        <v>30</v>
      </c>
      <c r="O522" s="129">
        <v>74</v>
      </c>
      <c r="P522" s="130">
        <v>45</v>
      </c>
      <c r="Q522" s="1">
        <v>1</v>
      </c>
    </row>
    <row r="523" spans="1:17" hidden="1">
      <c r="A523" s="122" t="s">
        <v>1710</v>
      </c>
      <c r="B523" s="1">
        <v>8880</v>
      </c>
      <c r="C523" s="1" t="s">
        <v>1711</v>
      </c>
      <c r="D523" s="1">
        <v>30</v>
      </c>
      <c r="E523" s="1">
        <v>45</v>
      </c>
      <c r="F523" s="1">
        <v>1350</v>
      </c>
      <c r="G523" s="1">
        <v>330</v>
      </c>
      <c r="H523" s="1" t="s">
        <v>46</v>
      </c>
      <c r="I523" s="1" t="s">
        <v>46</v>
      </c>
      <c r="J523" s="3">
        <v>365</v>
      </c>
      <c r="K523" s="3">
        <v>30</v>
      </c>
      <c r="L523" s="128">
        <f t="shared" si="19"/>
        <v>256.5</v>
      </c>
      <c r="M523" s="128">
        <f t="shared" si="20"/>
        <v>201.75000000000003</v>
      </c>
      <c r="N523" s="129">
        <v>30</v>
      </c>
      <c r="O523" s="129">
        <v>89</v>
      </c>
      <c r="P523" s="130">
        <v>90</v>
      </c>
      <c r="Q523" s="1">
        <v>1</v>
      </c>
    </row>
    <row r="524" spans="1:17" hidden="1">
      <c r="A524" s="122" t="s">
        <v>264</v>
      </c>
      <c r="B524" s="1">
        <v>21189</v>
      </c>
      <c r="C524" s="1" t="s">
        <v>265</v>
      </c>
      <c r="D524" s="1">
        <v>6</v>
      </c>
      <c r="E524" s="1">
        <v>600</v>
      </c>
      <c r="F524" s="1">
        <v>3600</v>
      </c>
      <c r="G524" s="1">
        <v>269</v>
      </c>
      <c r="H524" s="1" t="s">
        <v>42</v>
      </c>
      <c r="I524" s="1" t="s">
        <v>42</v>
      </c>
      <c r="J524" s="3">
        <v>270</v>
      </c>
      <c r="K524" s="3">
        <v>30</v>
      </c>
      <c r="L524" s="128">
        <f t="shared" si="19"/>
        <v>190</v>
      </c>
      <c r="M524" s="128">
        <f t="shared" si="20"/>
        <v>149.5</v>
      </c>
      <c r="N524" s="129">
        <v>30</v>
      </c>
      <c r="O524" s="129">
        <v>89</v>
      </c>
      <c r="P524" s="130">
        <v>90</v>
      </c>
      <c r="Q524" s="1">
        <v>1</v>
      </c>
    </row>
    <row r="525" spans="1:17" hidden="1">
      <c r="A525" s="122" t="s">
        <v>1712</v>
      </c>
      <c r="B525" s="1">
        <v>22039</v>
      </c>
      <c r="C525" s="1" t="s">
        <v>1713</v>
      </c>
      <c r="D525" s="1">
        <v>6</v>
      </c>
      <c r="E525" s="1">
        <v>240</v>
      </c>
      <c r="F525" s="1">
        <v>1440</v>
      </c>
      <c r="G525" s="1">
        <v>355</v>
      </c>
      <c r="H525" s="1" t="s">
        <v>893</v>
      </c>
      <c r="I525" s="1" t="s">
        <v>1073</v>
      </c>
      <c r="J525" s="3">
        <v>365</v>
      </c>
      <c r="K525" s="3">
        <v>30</v>
      </c>
      <c r="L525" s="128">
        <f t="shared" si="19"/>
        <v>256.5</v>
      </c>
      <c r="M525" s="128">
        <f t="shared" si="20"/>
        <v>201.75000000000003</v>
      </c>
      <c r="N525" s="129">
        <v>30</v>
      </c>
      <c r="O525" s="129">
        <v>89</v>
      </c>
      <c r="P525" s="130">
        <v>90</v>
      </c>
      <c r="Q525" s="1">
        <v>1</v>
      </c>
    </row>
    <row r="526" spans="1:17" hidden="1">
      <c r="A526" s="122" t="s">
        <v>1714</v>
      </c>
      <c r="B526" s="1" t="s">
        <v>1714</v>
      </c>
      <c r="C526" s="1" t="s">
        <v>1715</v>
      </c>
      <c r="D526" s="1">
        <v>6</v>
      </c>
      <c r="E526" s="1">
        <v>384</v>
      </c>
      <c r="F526" s="1">
        <v>2304</v>
      </c>
      <c r="G526" s="1">
        <v>210</v>
      </c>
      <c r="H526" s="1" t="s">
        <v>893</v>
      </c>
      <c r="I526" s="1" t="s">
        <v>1073</v>
      </c>
      <c r="J526" s="3">
        <v>365</v>
      </c>
      <c r="K526" s="3">
        <v>30</v>
      </c>
      <c r="L526" s="128">
        <f t="shared" si="19"/>
        <v>256.5</v>
      </c>
      <c r="M526" s="128">
        <f t="shared" si="20"/>
        <v>201.75000000000003</v>
      </c>
      <c r="N526" s="129">
        <v>30</v>
      </c>
      <c r="O526" s="129">
        <v>89</v>
      </c>
      <c r="P526" s="130">
        <v>90</v>
      </c>
      <c r="Q526" s="1">
        <v>1</v>
      </c>
    </row>
    <row r="527" spans="1:17" hidden="1">
      <c r="A527" s="122" t="s">
        <v>799</v>
      </c>
      <c r="B527" s="1" t="s">
        <v>799</v>
      </c>
      <c r="C527" s="1" t="s">
        <v>1716</v>
      </c>
      <c r="D527" s="1">
        <v>6</v>
      </c>
      <c r="E527" s="1">
        <v>260</v>
      </c>
      <c r="F527" s="1">
        <v>1560</v>
      </c>
      <c r="G527" s="1">
        <v>300</v>
      </c>
      <c r="H527" s="1" t="s">
        <v>893</v>
      </c>
      <c r="I527" s="1" t="s">
        <v>1073</v>
      </c>
      <c r="J527" s="3">
        <v>365</v>
      </c>
      <c r="K527" s="3">
        <v>30</v>
      </c>
      <c r="L527" s="128">
        <f t="shared" si="19"/>
        <v>256.5</v>
      </c>
      <c r="M527" s="128">
        <f t="shared" si="20"/>
        <v>201.75000000000003</v>
      </c>
      <c r="N527" s="129">
        <v>30</v>
      </c>
      <c r="O527" s="129">
        <v>89</v>
      </c>
      <c r="P527" s="130">
        <v>90</v>
      </c>
      <c r="Q527" s="1">
        <v>1</v>
      </c>
    </row>
    <row r="528" spans="1:17" hidden="1">
      <c r="A528" s="122" t="s">
        <v>1717</v>
      </c>
      <c r="B528" s="1" t="s">
        <v>1717</v>
      </c>
      <c r="C528" s="1" t="s">
        <v>1718</v>
      </c>
      <c r="D528" s="1">
        <v>6</v>
      </c>
      <c r="E528" s="1">
        <v>288</v>
      </c>
      <c r="F528" s="1">
        <v>1728</v>
      </c>
      <c r="G528" s="1">
        <v>355</v>
      </c>
      <c r="H528" s="1" t="s">
        <v>893</v>
      </c>
      <c r="I528" s="1" t="s">
        <v>1073</v>
      </c>
      <c r="J528" s="3">
        <v>365</v>
      </c>
      <c r="K528" s="3">
        <v>30</v>
      </c>
      <c r="L528" s="128">
        <f t="shared" si="19"/>
        <v>256.5</v>
      </c>
      <c r="M528" s="128">
        <f t="shared" si="20"/>
        <v>201.75000000000003</v>
      </c>
      <c r="N528" s="129">
        <v>30</v>
      </c>
      <c r="O528" s="129">
        <v>89</v>
      </c>
      <c r="P528" s="130">
        <v>90</v>
      </c>
      <c r="Q528" s="1">
        <v>1</v>
      </c>
    </row>
    <row r="529" spans="1:17" hidden="1">
      <c r="A529" s="122" t="s">
        <v>1719</v>
      </c>
      <c r="B529" s="1">
        <v>13413</v>
      </c>
      <c r="C529" s="1" t="s">
        <v>1718</v>
      </c>
      <c r="D529" s="1">
        <v>6</v>
      </c>
      <c r="E529" s="1">
        <v>240</v>
      </c>
      <c r="F529" s="1">
        <v>1440</v>
      </c>
      <c r="G529" s="1">
        <v>355</v>
      </c>
      <c r="H529" s="1" t="s">
        <v>893</v>
      </c>
      <c r="I529" s="1" t="s">
        <v>1073</v>
      </c>
      <c r="J529" s="3">
        <v>365</v>
      </c>
      <c r="K529" s="3">
        <v>30</v>
      </c>
      <c r="L529" s="128">
        <f t="shared" si="19"/>
        <v>256.5</v>
      </c>
      <c r="M529" s="128">
        <f t="shared" si="20"/>
        <v>201.75000000000003</v>
      </c>
      <c r="N529" s="129">
        <v>30</v>
      </c>
      <c r="O529" s="129">
        <v>89</v>
      </c>
      <c r="P529" s="130">
        <v>90</v>
      </c>
      <c r="Q529" s="1">
        <v>1</v>
      </c>
    </row>
    <row r="530" spans="1:17" hidden="1">
      <c r="A530" s="122" t="s">
        <v>1720</v>
      </c>
      <c r="B530" s="1" t="s">
        <v>1720</v>
      </c>
      <c r="C530" s="1" t="s">
        <v>1718</v>
      </c>
      <c r="D530" s="1">
        <v>6</v>
      </c>
      <c r="E530" s="1">
        <v>224</v>
      </c>
      <c r="F530" s="1">
        <v>1344</v>
      </c>
      <c r="G530" s="1">
        <v>355</v>
      </c>
      <c r="H530" s="1" t="s">
        <v>893</v>
      </c>
      <c r="I530" s="1" t="s">
        <v>1073</v>
      </c>
      <c r="J530" s="3">
        <v>365</v>
      </c>
      <c r="K530" s="3">
        <v>30</v>
      </c>
      <c r="L530" s="128">
        <f t="shared" si="19"/>
        <v>256.5</v>
      </c>
      <c r="M530" s="128">
        <f t="shared" si="20"/>
        <v>201.75000000000003</v>
      </c>
      <c r="N530" s="129">
        <v>30</v>
      </c>
      <c r="O530" s="129">
        <v>89</v>
      </c>
      <c r="P530" s="130">
        <v>90</v>
      </c>
      <c r="Q530" s="1">
        <v>1</v>
      </c>
    </row>
    <row r="531" spans="1:17" hidden="1">
      <c r="A531" s="122" t="s">
        <v>1721</v>
      </c>
      <c r="B531" s="1">
        <v>18224</v>
      </c>
      <c r="C531" s="1" t="s">
        <v>1722</v>
      </c>
      <c r="D531" s="1">
        <v>12</v>
      </c>
      <c r="E531" s="1">
        <v>182</v>
      </c>
      <c r="F531" s="1">
        <v>2184</v>
      </c>
      <c r="G531" s="1">
        <v>335</v>
      </c>
      <c r="H531" s="1" t="s">
        <v>42</v>
      </c>
      <c r="I531" s="1" t="s">
        <v>1073</v>
      </c>
      <c r="J531" s="3">
        <v>365</v>
      </c>
      <c r="K531" s="3">
        <v>30</v>
      </c>
      <c r="L531" s="128">
        <f t="shared" si="19"/>
        <v>256.5</v>
      </c>
      <c r="M531" s="128">
        <f t="shared" si="20"/>
        <v>201.75000000000003</v>
      </c>
      <c r="N531" s="129">
        <v>30</v>
      </c>
      <c r="O531" s="129">
        <v>89</v>
      </c>
      <c r="P531" s="130">
        <v>90</v>
      </c>
      <c r="Q531" s="1">
        <v>1</v>
      </c>
    </row>
    <row r="532" spans="1:17" hidden="1">
      <c r="A532" s="122" t="s">
        <v>1723</v>
      </c>
      <c r="B532" s="1">
        <v>13763</v>
      </c>
      <c r="C532" s="1" t="s">
        <v>1724</v>
      </c>
      <c r="D532" s="1">
        <v>24</v>
      </c>
      <c r="E532" s="1">
        <v>117</v>
      </c>
      <c r="F532" s="1">
        <v>2808</v>
      </c>
      <c r="G532" s="1">
        <v>335</v>
      </c>
      <c r="H532" s="1" t="s">
        <v>42</v>
      </c>
      <c r="I532" s="1" t="s">
        <v>1073</v>
      </c>
      <c r="J532" s="3">
        <v>365</v>
      </c>
      <c r="K532" s="3">
        <v>30</v>
      </c>
      <c r="L532" s="128">
        <f t="shared" si="19"/>
        <v>256.5</v>
      </c>
      <c r="M532" s="128">
        <f t="shared" si="20"/>
        <v>201.75000000000003</v>
      </c>
      <c r="N532" s="129">
        <v>30</v>
      </c>
      <c r="O532" s="129">
        <v>89</v>
      </c>
      <c r="P532" s="130">
        <v>90</v>
      </c>
      <c r="Q532" s="1">
        <v>1</v>
      </c>
    </row>
    <row r="533" spans="1:17" hidden="1">
      <c r="A533" s="122" t="s">
        <v>1725</v>
      </c>
      <c r="B533" s="1" t="s">
        <v>1725</v>
      </c>
      <c r="C533" s="1" t="s">
        <v>1724</v>
      </c>
      <c r="D533" s="1">
        <v>24</v>
      </c>
      <c r="E533" s="1">
        <v>90</v>
      </c>
      <c r="F533" s="1">
        <v>2160</v>
      </c>
      <c r="G533" s="1">
        <v>335</v>
      </c>
      <c r="H533" s="1" t="s">
        <v>42</v>
      </c>
      <c r="I533" s="1" t="s">
        <v>1073</v>
      </c>
      <c r="J533" s="3">
        <v>365</v>
      </c>
      <c r="K533" s="3">
        <v>30</v>
      </c>
      <c r="L533" s="128">
        <f t="shared" si="19"/>
        <v>256.5</v>
      </c>
      <c r="M533" s="128">
        <f t="shared" si="20"/>
        <v>201.75000000000003</v>
      </c>
      <c r="N533" s="129">
        <v>30</v>
      </c>
      <c r="O533" s="129">
        <v>89</v>
      </c>
      <c r="P533" s="130">
        <v>90</v>
      </c>
      <c r="Q533" s="1">
        <v>1</v>
      </c>
    </row>
    <row r="534" spans="1:17" hidden="1">
      <c r="A534" s="122" t="s">
        <v>1726</v>
      </c>
      <c r="B534" s="1">
        <v>14798</v>
      </c>
      <c r="C534" s="1" t="s">
        <v>1727</v>
      </c>
      <c r="D534" s="1">
        <v>4</v>
      </c>
      <c r="E534" s="1">
        <v>546</v>
      </c>
      <c r="F534" s="1">
        <v>2184</v>
      </c>
      <c r="G534" s="1">
        <v>355</v>
      </c>
      <c r="H534" s="1" t="s">
        <v>42</v>
      </c>
      <c r="I534" s="1" t="s">
        <v>1073</v>
      </c>
      <c r="J534" s="3">
        <v>365</v>
      </c>
      <c r="K534" s="3">
        <v>30</v>
      </c>
      <c r="L534" s="128">
        <f t="shared" si="19"/>
        <v>256.5</v>
      </c>
      <c r="M534" s="128">
        <f t="shared" si="20"/>
        <v>201.75000000000003</v>
      </c>
      <c r="N534" s="129">
        <v>30</v>
      </c>
      <c r="O534" s="129">
        <v>89</v>
      </c>
      <c r="P534" s="130">
        <v>90</v>
      </c>
      <c r="Q534" s="1">
        <v>1</v>
      </c>
    </row>
    <row r="535" spans="1:17" hidden="1">
      <c r="A535" s="122" t="s">
        <v>1728</v>
      </c>
      <c r="B535" s="1">
        <v>20016</v>
      </c>
      <c r="C535" s="1" t="s">
        <v>1729</v>
      </c>
      <c r="D535" s="1">
        <v>4</v>
      </c>
      <c r="E535" s="1">
        <v>546</v>
      </c>
      <c r="F535" s="1">
        <v>2184</v>
      </c>
      <c r="G535" s="1">
        <v>355</v>
      </c>
      <c r="H535" s="1" t="s">
        <v>42</v>
      </c>
      <c r="I535" s="1" t="s">
        <v>1073</v>
      </c>
      <c r="J535" s="3">
        <v>365</v>
      </c>
      <c r="K535" s="3">
        <v>30</v>
      </c>
      <c r="L535" s="128">
        <f t="shared" si="19"/>
        <v>256.5</v>
      </c>
      <c r="M535" s="128">
        <f t="shared" si="20"/>
        <v>201.75000000000003</v>
      </c>
      <c r="N535" s="129">
        <v>30</v>
      </c>
      <c r="O535" s="129">
        <v>89</v>
      </c>
      <c r="P535" s="130">
        <v>90</v>
      </c>
      <c r="Q535" s="1">
        <v>1</v>
      </c>
    </row>
    <row r="536" spans="1:17" hidden="1">
      <c r="A536" s="122" t="s">
        <v>1730</v>
      </c>
      <c r="B536" s="1">
        <v>18226</v>
      </c>
      <c r="C536" s="1" t="s">
        <v>1731</v>
      </c>
      <c r="D536" s="1">
        <v>12</v>
      </c>
      <c r="E536" s="1">
        <v>182</v>
      </c>
      <c r="F536" s="1">
        <v>2184</v>
      </c>
      <c r="G536" s="1">
        <v>335</v>
      </c>
      <c r="H536" s="1" t="s">
        <v>42</v>
      </c>
      <c r="I536" s="1" t="s">
        <v>1073</v>
      </c>
      <c r="J536" s="3">
        <v>365</v>
      </c>
      <c r="K536" s="3">
        <v>30</v>
      </c>
      <c r="L536" s="128">
        <f t="shared" si="19"/>
        <v>256.5</v>
      </c>
      <c r="M536" s="128">
        <f t="shared" si="20"/>
        <v>201.75000000000003</v>
      </c>
      <c r="N536" s="129">
        <v>30</v>
      </c>
      <c r="O536" s="129">
        <v>89</v>
      </c>
      <c r="P536" s="130">
        <v>90</v>
      </c>
      <c r="Q536" s="1">
        <v>1</v>
      </c>
    </row>
    <row r="537" spans="1:17" hidden="1">
      <c r="A537" s="122" t="s">
        <v>1732</v>
      </c>
      <c r="B537" s="1">
        <v>16396</v>
      </c>
      <c r="C537" s="1" t="s">
        <v>1733</v>
      </c>
      <c r="D537" s="1">
        <v>4</v>
      </c>
      <c r="E537" s="1">
        <v>546</v>
      </c>
      <c r="F537" s="1">
        <v>2184</v>
      </c>
      <c r="G537" s="1">
        <v>355</v>
      </c>
      <c r="H537" s="1" t="s">
        <v>42</v>
      </c>
      <c r="I537" s="1" t="s">
        <v>1073</v>
      </c>
      <c r="J537" s="3">
        <v>365</v>
      </c>
      <c r="K537" s="3">
        <v>30</v>
      </c>
      <c r="L537" s="128">
        <f t="shared" si="19"/>
        <v>256.5</v>
      </c>
      <c r="M537" s="128">
        <f t="shared" si="20"/>
        <v>201.75000000000003</v>
      </c>
      <c r="N537" s="129">
        <v>30</v>
      </c>
      <c r="O537" s="129">
        <v>89</v>
      </c>
      <c r="P537" s="130">
        <v>90</v>
      </c>
      <c r="Q537" s="1">
        <v>1</v>
      </c>
    </row>
    <row r="538" spans="1:17" hidden="1">
      <c r="A538" s="122" t="s">
        <v>1734</v>
      </c>
      <c r="B538" s="1">
        <v>14197</v>
      </c>
      <c r="C538" s="1" t="s">
        <v>1735</v>
      </c>
      <c r="D538" s="1">
        <v>24</v>
      </c>
      <c r="E538" s="1">
        <v>117</v>
      </c>
      <c r="F538" s="1">
        <v>2808</v>
      </c>
      <c r="G538" s="1">
        <v>335</v>
      </c>
      <c r="H538" s="1" t="s">
        <v>42</v>
      </c>
      <c r="I538" s="1" t="s">
        <v>1073</v>
      </c>
      <c r="J538" s="3">
        <v>365</v>
      </c>
      <c r="K538" s="3">
        <v>30</v>
      </c>
      <c r="L538" s="128">
        <f t="shared" si="19"/>
        <v>256.5</v>
      </c>
      <c r="M538" s="128">
        <f t="shared" si="20"/>
        <v>201.75000000000003</v>
      </c>
      <c r="N538" s="129">
        <v>30</v>
      </c>
      <c r="O538" s="129">
        <v>89</v>
      </c>
      <c r="P538" s="130">
        <v>90</v>
      </c>
      <c r="Q538" s="1">
        <v>1</v>
      </c>
    </row>
    <row r="539" spans="1:17" hidden="1">
      <c r="A539" s="122" t="s">
        <v>1736</v>
      </c>
      <c r="B539" s="1" t="s">
        <v>1736</v>
      </c>
      <c r="C539" s="1" t="s">
        <v>1735</v>
      </c>
      <c r="D539" s="1">
        <v>24</v>
      </c>
      <c r="E539" s="1">
        <v>90</v>
      </c>
      <c r="F539" s="1">
        <v>2160</v>
      </c>
      <c r="G539" s="1">
        <v>335</v>
      </c>
      <c r="H539" s="1" t="s">
        <v>42</v>
      </c>
      <c r="I539" s="1" t="s">
        <v>1073</v>
      </c>
      <c r="J539" s="3">
        <v>365</v>
      </c>
      <c r="K539" s="3">
        <v>30</v>
      </c>
      <c r="L539" s="128">
        <f t="shared" si="19"/>
        <v>256.5</v>
      </c>
      <c r="M539" s="128">
        <f t="shared" si="20"/>
        <v>201.75000000000003</v>
      </c>
      <c r="N539" s="129">
        <v>30</v>
      </c>
      <c r="O539" s="129">
        <v>89</v>
      </c>
      <c r="P539" s="130">
        <v>90</v>
      </c>
      <c r="Q539" s="1">
        <v>1</v>
      </c>
    </row>
    <row r="540" spans="1:17" hidden="1">
      <c r="A540" s="122" t="s">
        <v>1737</v>
      </c>
      <c r="B540" s="1">
        <v>7612</v>
      </c>
      <c r="C540" s="1" t="s">
        <v>1738</v>
      </c>
      <c r="D540" s="1">
        <v>6</v>
      </c>
      <c r="E540" s="1">
        <v>216</v>
      </c>
      <c r="F540" s="1">
        <v>1296</v>
      </c>
      <c r="G540" s="1">
        <v>355</v>
      </c>
      <c r="H540" s="1" t="s">
        <v>194</v>
      </c>
      <c r="I540" s="1" t="s">
        <v>918</v>
      </c>
      <c r="J540" s="3">
        <v>365</v>
      </c>
      <c r="K540" s="3">
        <v>30</v>
      </c>
      <c r="L540" s="128">
        <f t="shared" si="19"/>
        <v>256.5</v>
      </c>
      <c r="M540" s="128">
        <f t="shared" si="20"/>
        <v>201.75000000000003</v>
      </c>
      <c r="N540" s="129">
        <v>30</v>
      </c>
      <c r="O540" s="129">
        <v>89</v>
      </c>
      <c r="P540" s="130">
        <v>90</v>
      </c>
      <c r="Q540" s="1">
        <v>1</v>
      </c>
    </row>
    <row r="541" spans="1:17" hidden="1">
      <c r="A541" s="122" t="s">
        <v>258</v>
      </c>
      <c r="B541" s="1">
        <v>21177</v>
      </c>
      <c r="C541" s="1" t="s">
        <v>259</v>
      </c>
      <c r="D541" s="1">
        <v>6</v>
      </c>
      <c r="E541" s="1">
        <v>216</v>
      </c>
      <c r="F541" s="1">
        <v>1296</v>
      </c>
      <c r="G541" s="1">
        <v>355</v>
      </c>
      <c r="H541" s="1" t="s">
        <v>194</v>
      </c>
      <c r="I541" s="1" t="s">
        <v>194</v>
      </c>
      <c r="J541" s="3">
        <v>365</v>
      </c>
      <c r="K541" s="3">
        <v>30</v>
      </c>
      <c r="L541" s="128">
        <f t="shared" si="19"/>
        <v>256.5</v>
      </c>
      <c r="M541" s="128">
        <f t="shared" si="20"/>
        <v>201.75000000000003</v>
      </c>
      <c r="N541" s="129">
        <v>30</v>
      </c>
      <c r="O541" s="129">
        <v>89</v>
      </c>
      <c r="P541" s="130">
        <v>90</v>
      </c>
      <c r="Q541" s="1">
        <v>1</v>
      </c>
    </row>
    <row r="542" spans="1:17" hidden="1">
      <c r="A542" s="122" t="s">
        <v>1739</v>
      </c>
      <c r="B542" s="1">
        <v>14779</v>
      </c>
      <c r="C542" s="1" t="s">
        <v>1740</v>
      </c>
      <c r="D542" s="1">
        <v>30</v>
      </c>
      <c r="E542" s="1">
        <v>45</v>
      </c>
      <c r="F542" s="1">
        <v>1350</v>
      </c>
      <c r="G542" s="1">
        <v>330</v>
      </c>
      <c r="H542" s="1" t="s">
        <v>46</v>
      </c>
      <c r="I542" s="1" t="s">
        <v>46</v>
      </c>
      <c r="J542" s="3">
        <v>180</v>
      </c>
      <c r="K542" s="3">
        <v>30</v>
      </c>
      <c r="L542" s="128">
        <f t="shared" si="19"/>
        <v>126.99999999999999</v>
      </c>
      <c r="M542" s="128">
        <f t="shared" si="20"/>
        <v>100.00000000000001</v>
      </c>
      <c r="N542" s="129">
        <v>30</v>
      </c>
      <c r="O542" s="129">
        <v>89</v>
      </c>
      <c r="P542" s="130">
        <v>90</v>
      </c>
      <c r="Q542" s="1">
        <v>1</v>
      </c>
    </row>
    <row r="543" spans="1:17" hidden="1">
      <c r="A543" s="122" t="s">
        <v>1741</v>
      </c>
      <c r="B543" s="1">
        <v>9799</v>
      </c>
      <c r="C543" s="1" t="s">
        <v>1742</v>
      </c>
      <c r="D543" s="1">
        <v>30</v>
      </c>
      <c r="E543" s="1">
        <v>45</v>
      </c>
      <c r="F543" s="1">
        <v>1350</v>
      </c>
      <c r="G543" s="1">
        <v>330</v>
      </c>
      <c r="H543" s="1" t="s">
        <v>893</v>
      </c>
      <c r="I543" s="1" t="s">
        <v>194</v>
      </c>
      <c r="J543" s="3">
        <v>180</v>
      </c>
      <c r="K543" s="3">
        <v>30</v>
      </c>
      <c r="L543" s="128">
        <f t="shared" si="19"/>
        <v>126.99999999999999</v>
      </c>
      <c r="M543" s="128">
        <f t="shared" si="20"/>
        <v>100.00000000000001</v>
      </c>
      <c r="N543" s="129">
        <v>30</v>
      </c>
      <c r="O543" s="129">
        <v>89</v>
      </c>
      <c r="P543" s="130">
        <v>90</v>
      </c>
      <c r="Q543" s="1">
        <v>1</v>
      </c>
    </row>
    <row r="544" spans="1:17" hidden="1">
      <c r="A544" s="122" t="s">
        <v>1743</v>
      </c>
      <c r="B544" s="1">
        <v>20</v>
      </c>
      <c r="C544" s="1" t="s">
        <v>1744</v>
      </c>
      <c r="D544" s="1">
        <v>30</v>
      </c>
      <c r="E544" s="1">
        <v>45</v>
      </c>
      <c r="F544" s="1">
        <v>1350</v>
      </c>
      <c r="G544" s="1">
        <v>330</v>
      </c>
      <c r="H544" s="1" t="s">
        <v>46</v>
      </c>
      <c r="I544" s="1" t="s">
        <v>74</v>
      </c>
      <c r="J544" s="3">
        <v>120</v>
      </c>
      <c r="K544" s="3" t="s">
        <v>39</v>
      </c>
      <c r="L544" s="128">
        <f t="shared" si="19"/>
        <v>85</v>
      </c>
      <c r="M544" s="128">
        <f t="shared" si="20"/>
        <v>67</v>
      </c>
      <c r="N544" s="129" t="s">
        <v>39</v>
      </c>
      <c r="O544" s="129" t="s">
        <v>39</v>
      </c>
      <c r="P544" s="130" t="s">
        <v>39</v>
      </c>
      <c r="Q544" s="1">
        <v>1</v>
      </c>
    </row>
    <row r="545" spans="1:17" hidden="1">
      <c r="A545" s="122" t="s">
        <v>1745</v>
      </c>
      <c r="B545" s="1">
        <v>165</v>
      </c>
      <c r="C545" s="1" t="s">
        <v>1746</v>
      </c>
      <c r="D545" s="1"/>
      <c r="E545" s="1"/>
      <c r="F545" s="1">
        <v>0</v>
      </c>
      <c r="G545" s="1"/>
      <c r="H545" s="1" t="s">
        <v>74</v>
      </c>
      <c r="I545" s="1"/>
      <c r="J545" s="3"/>
      <c r="K545" s="3"/>
      <c r="L545" s="128">
        <f t="shared" si="19"/>
        <v>1</v>
      </c>
      <c r="M545" s="128">
        <f t="shared" si="20"/>
        <v>1</v>
      </c>
      <c r="N545" s="129"/>
      <c r="O545" s="129"/>
      <c r="P545" s="130"/>
      <c r="Q545" s="1">
        <v>1</v>
      </c>
    </row>
    <row r="546" spans="1:17" hidden="1">
      <c r="A546" s="122" t="s">
        <v>1747</v>
      </c>
      <c r="B546" s="1" t="s">
        <v>1747</v>
      </c>
      <c r="C546" s="1" t="s">
        <v>1748</v>
      </c>
      <c r="D546" s="1">
        <v>8</v>
      </c>
      <c r="E546" s="1">
        <v>440</v>
      </c>
      <c r="F546" s="1">
        <v>3520</v>
      </c>
      <c r="G546" s="1">
        <v>355</v>
      </c>
      <c r="H546" s="1" t="s">
        <v>46</v>
      </c>
      <c r="I546" s="1" t="s">
        <v>674</v>
      </c>
      <c r="J546" s="3"/>
      <c r="K546" s="3" t="s">
        <v>39</v>
      </c>
      <c r="L546" s="128">
        <f t="shared" si="19"/>
        <v>1</v>
      </c>
      <c r="M546" s="128">
        <f t="shared" si="20"/>
        <v>1</v>
      </c>
      <c r="N546" s="129" t="s">
        <v>39</v>
      </c>
      <c r="O546" s="129" t="s">
        <v>39</v>
      </c>
      <c r="P546" s="130" t="s">
        <v>39</v>
      </c>
      <c r="Q546" s="1">
        <v>1</v>
      </c>
    </row>
    <row r="547" spans="1:17" hidden="1">
      <c r="A547" s="122" t="s">
        <v>671</v>
      </c>
      <c r="B547" s="1" t="s">
        <v>673</v>
      </c>
      <c r="C547" s="1" t="s">
        <v>672</v>
      </c>
      <c r="D547" s="1">
        <v>10</v>
      </c>
      <c r="E547" s="1">
        <v>612</v>
      </c>
      <c r="F547" s="1">
        <v>6120</v>
      </c>
      <c r="G547" s="1">
        <v>210</v>
      </c>
      <c r="H547" s="1" t="s">
        <v>46</v>
      </c>
      <c r="I547" s="1" t="s">
        <v>674</v>
      </c>
      <c r="J547" s="3"/>
      <c r="K547" s="3" t="s">
        <v>39</v>
      </c>
      <c r="L547" s="128">
        <f t="shared" si="19"/>
        <v>1</v>
      </c>
      <c r="M547" s="128">
        <f t="shared" si="20"/>
        <v>1</v>
      </c>
      <c r="N547" s="129" t="s">
        <v>39</v>
      </c>
      <c r="O547" s="129" t="s">
        <v>39</v>
      </c>
      <c r="P547" s="130" t="s">
        <v>39</v>
      </c>
      <c r="Q547" s="1">
        <v>1</v>
      </c>
    </row>
    <row r="548" spans="1:17" hidden="1">
      <c r="A548" s="122" t="s">
        <v>143</v>
      </c>
      <c r="B548" s="1">
        <v>164</v>
      </c>
      <c r="C548" s="1" t="s">
        <v>144</v>
      </c>
      <c r="D548" s="1"/>
      <c r="E548" s="1"/>
      <c r="F548" s="1">
        <v>0</v>
      </c>
      <c r="G548" s="1"/>
      <c r="H548" s="1" t="s">
        <v>42</v>
      </c>
      <c r="I548" s="1"/>
      <c r="J548" s="3"/>
      <c r="K548" s="3"/>
      <c r="L548" s="128">
        <f t="shared" si="19"/>
        <v>1</v>
      </c>
      <c r="M548" s="128">
        <f t="shared" si="20"/>
        <v>1</v>
      </c>
      <c r="N548" s="129"/>
      <c r="O548" s="129"/>
      <c r="P548" s="130"/>
      <c r="Q548" s="1">
        <v>1</v>
      </c>
    </row>
    <row r="549" spans="1:17" hidden="1">
      <c r="A549" s="122" t="s">
        <v>1749</v>
      </c>
      <c r="B549" s="1">
        <v>8367</v>
      </c>
      <c r="C549" s="1" t="s">
        <v>1750</v>
      </c>
      <c r="D549" s="1">
        <v>12</v>
      </c>
      <c r="E549" s="1">
        <v>120</v>
      </c>
      <c r="F549" s="1">
        <v>1440</v>
      </c>
      <c r="G549" s="1">
        <v>355</v>
      </c>
      <c r="H549" s="1" t="s">
        <v>893</v>
      </c>
      <c r="I549" s="1" t="s">
        <v>1073</v>
      </c>
      <c r="J549" s="3">
        <v>365</v>
      </c>
      <c r="K549" s="3">
        <v>30</v>
      </c>
      <c r="L549" s="128">
        <f t="shared" si="19"/>
        <v>256.5</v>
      </c>
      <c r="M549" s="128">
        <f t="shared" si="20"/>
        <v>201.75000000000003</v>
      </c>
      <c r="N549" s="129">
        <v>30</v>
      </c>
      <c r="O549" s="129">
        <v>89</v>
      </c>
      <c r="P549" s="130">
        <v>90</v>
      </c>
      <c r="Q549" s="1">
        <v>1</v>
      </c>
    </row>
    <row r="550" spans="1:17" hidden="1">
      <c r="A550" s="122" t="s">
        <v>1751</v>
      </c>
      <c r="B550" s="1">
        <v>7608</v>
      </c>
      <c r="C550" s="1" t="s">
        <v>1752</v>
      </c>
      <c r="D550" s="1">
        <v>12</v>
      </c>
      <c r="E550" s="1">
        <v>120</v>
      </c>
      <c r="F550" s="1">
        <v>1440</v>
      </c>
      <c r="G550" s="1">
        <v>355</v>
      </c>
      <c r="H550" s="1" t="s">
        <v>893</v>
      </c>
      <c r="I550" s="1" t="s">
        <v>1073</v>
      </c>
      <c r="J550" s="3">
        <v>365</v>
      </c>
      <c r="K550" s="3">
        <v>30</v>
      </c>
      <c r="L550" s="128">
        <f t="shared" si="19"/>
        <v>256.5</v>
      </c>
      <c r="M550" s="128">
        <f t="shared" si="20"/>
        <v>201.75000000000003</v>
      </c>
      <c r="N550" s="129">
        <v>30</v>
      </c>
      <c r="O550" s="129">
        <v>89</v>
      </c>
      <c r="P550" s="130">
        <v>90</v>
      </c>
      <c r="Q550" s="1">
        <v>1</v>
      </c>
    </row>
    <row r="551" spans="1:17" hidden="1">
      <c r="A551" s="122" t="s">
        <v>1753</v>
      </c>
      <c r="B551" s="1">
        <v>8234</v>
      </c>
      <c r="C551" s="1" t="s">
        <v>1754</v>
      </c>
      <c r="D551" s="1">
        <v>12</v>
      </c>
      <c r="E551" s="1">
        <v>120</v>
      </c>
      <c r="F551" s="1">
        <v>1440</v>
      </c>
      <c r="G551" s="1">
        <v>355</v>
      </c>
      <c r="H551" s="1" t="s">
        <v>893</v>
      </c>
      <c r="I551" s="1" t="s">
        <v>1073</v>
      </c>
      <c r="J551" s="3">
        <v>365</v>
      </c>
      <c r="K551" s="3">
        <v>30</v>
      </c>
      <c r="L551" s="128">
        <f t="shared" si="19"/>
        <v>256.5</v>
      </c>
      <c r="M551" s="128">
        <f t="shared" si="20"/>
        <v>201.75000000000003</v>
      </c>
      <c r="N551" s="129">
        <v>30</v>
      </c>
      <c r="O551" s="129">
        <v>89</v>
      </c>
      <c r="P551" s="130">
        <v>90</v>
      </c>
      <c r="Q551" s="1">
        <v>1</v>
      </c>
    </row>
    <row r="552" spans="1:17" hidden="1">
      <c r="A552" s="122" t="s">
        <v>1755</v>
      </c>
      <c r="B552" s="1">
        <v>1262</v>
      </c>
      <c r="C552" s="1" t="s">
        <v>1756</v>
      </c>
      <c r="D552" s="1">
        <v>24</v>
      </c>
      <c r="E552" s="1">
        <v>75</v>
      </c>
      <c r="F552" s="1">
        <v>1800</v>
      </c>
      <c r="G552" s="1">
        <v>330</v>
      </c>
      <c r="H552" s="1" t="s">
        <v>893</v>
      </c>
      <c r="I552" s="1" t="s">
        <v>194</v>
      </c>
      <c r="J552" s="3">
        <v>365</v>
      </c>
      <c r="K552" s="3">
        <v>30</v>
      </c>
      <c r="L552" s="128">
        <f t="shared" si="19"/>
        <v>256.5</v>
      </c>
      <c r="M552" s="128">
        <f t="shared" si="20"/>
        <v>201.75000000000003</v>
      </c>
      <c r="N552" s="129">
        <v>30</v>
      </c>
      <c r="O552" s="129">
        <v>89</v>
      </c>
      <c r="P552" s="130">
        <v>90</v>
      </c>
      <c r="Q552" s="1">
        <v>1</v>
      </c>
    </row>
    <row r="553" spans="1:17" hidden="1">
      <c r="A553" s="122" t="s">
        <v>1757</v>
      </c>
      <c r="B553" s="1">
        <v>2559</v>
      </c>
      <c r="C553" s="1" t="s">
        <v>1758</v>
      </c>
      <c r="D553" s="1">
        <v>6</v>
      </c>
      <c r="E553" s="1">
        <v>300</v>
      </c>
      <c r="F553" s="1">
        <v>1800</v>
      </c>
      <c r="G553" s="1">
        <v>330</v>
      </c>
      <c r="H553" s="1" t="s">
        <v>893</v>
      </c>
      <c r="I553" s="1" t="s">
        <v>1073</v>
      </c>
      <c r="J553" s="3">
        <v>365</v>
      </c>
      <c r="K553" s="3">
        <v>30</v>
      </c>
      <c r="L553" s="128">
        <f t="shared" si="19"/>
        <v>256.5</v>
      </c>
      <c r="M553" s="128">
        <f t="shared" si="20"/>
        <v>201.75000000000003</v>
      </c>
      <c r="N553" s="129">
        <v>30</v>
      </c>
      <c r="O553" s="129">
        <v>89</v>
      </c>
      <c r="P553" s="130">
        <v>90</v>
      </c>
      <c r="Q553" s="1">
        <v>1</v>
      </c>
    </row>
    <row r="554" spans="1:17" hidden="1">
      <c r="A554" s="122" t="s">
        <v>1759</v>
      </c>
      <c r="B554" s="1">
        <v>27</v>
      </c>
      <c r="C554" s="1" t="s">
        <v>1760</v>
      </c>
      <c r="D554" s="1">
        <v>1</v>
      </c>
      <c r="E554" s="1">
        <v>9</v>
      </c>
      <c r="F554" s="1">
        <v>9</v>
      </c>
      <c r="G554" s="1">
        <v>50</v>
      </c>
      <c r="H554" s="1" t="s">
        <v>354</v>
      </c>
      <c r="I554" s="1" t="s">
        <v>354</v>
      </c>
      <c r="J554" s="3">
        <v>45</v>
      </c>
      <c r="K554" s="3">
        <v>15</v>
      </c>
      <c r="L554" s="128">
        <f t="shared" si="19"/>
        <v>32.5</v>
      </c>
      <c r="M554" s="128">
        <f t="shared" si="20"/>
        <v>25.750000000000004</v>
      </c>
      <c r="N554" s="129">
        <v>15</v>
      </c>
      <c r="O554" s="129">
        <v>29</v>
      </c>
      <c r="P554" s="130">
        <v>15</v>
      </c>
      <c r="Q554" s="1">
        <v>1</v>
      </c>
    </row>
    <row r="555" spans="1:17" hidden="1">
      <c r="A555" s="122" t="s">
        <v>1761</v>
      </c>
      <c r="B555" s="1">
        <v>8069</v>
      </c>
      <c r="C555" s="1" t="s">
        <v>1762</v>
      </c>
      <c r="D555" s="1">
        <v>12</v>
      </c>
      <c r="E555" s="1">
        <v>240</v>
      </c>
      <c r="F555" s="1">
        <v>2880</v>
      </c>
      <c r="G555" s="1">
        <v>355</v>
      </c>
      <c r="H555" s="1" t="s">
        <v>42</v>
      </c>
      <c r="I555" s="1" t="s">
        <v>42</v>
      </c>
      <c r="J555" s="3">
        <v>120</v>
      </c>
      <c r="K555" s="3">
        <v>30</v>
      </c>
      <c r="L555" s="128">
        <f t="shared" si="19"/>
        <v>85</v>
      </c>
      <c r="M555" s="128">
        <f t="shared" si="20"/>
        <v>67</v>
      </c>
      <c r="N555" s="129">
        <v>30</v>
      </c>
      <c r="O555" s="129">
        <v>89</v>
      </c>
      <c r="P555" s="130">
        <v>90</v>
      </c>
      <c r="Q555" s="1">
        <v>1</v>
      </c>
    </row>
    <row r="556" spans="1:17" hidden="1">
      <c r="A556" s="122" t="s">
        <v>1763</v>
      </c>
      <c r="B556" s="1">
        <v>8071</v>
      </c>
      <c r="C556" s="1" t="s">
        <v>1764</v>
      </c>
      <c r="D556" s="1">
        <v>6</v>
      </c>
      <c r="E556" s="1">
        <v>480</v>
      </c>
      <c r="F556" s="1">
        <v>2880</v>
      </c>
      <c r="G556" s="1">
        <v>355</v>
      </c>
      <c r="H556" s="1" t="s">
        <v>42</v>
      </c>
      <c r="I556" s="1" t="s">
        <v>42</v>
      </c>
      <c r="J556" s="3">
        <v>270</v>
      </c>
      <c r="K556" s="3">
        <v>30</v>
      </c>
      <c r="L556" s="128">
        <f t="shared" si="19"/>
        <v>190</v>
      </c>
      <c r="M556" s="128">
        <f t="shared" si="20"/>
        <v>149.5</v>
      </c>
      <c r="N556" s="129">
        <v>30</v>
      </c>
      <c r="O556" s="129">
        <v>89</v>
      </c>
      <c r="P556" s="130">
        <v>90</v>
      </c>
      <c r="Q556" s="1">
        <v>1</v>
      </c>
    </row>
    <row r="557" spans="1:17" hidden="1">
      <c r="A557" s="122" t="s">
        <v>1765</v>
      </c>
      <c r="B557" s="1">
        <v>8074</v>
      </c>
      <c r="C557" s="1" t="s">
        <v>1766</v>
      </c>
      <c r="D557" s="1">
        <v>24</v>
      </c>
      <c r="E557" s="1">
        <v>120</v>
      </c>
      <c r="F557" s="1">
        <v>2880</v>
      </c>
      <c r="G557" s="1">
        <v>355</v>
      </c>
      <c r="H557" s="1" t="s">
        <v>42</v>
      </c>
      <c r="I557" s="1" t="s">
        <v>42</v>
      </c>
      <c r="J557" s="3">
        <v>270</v>
      </c>
      <c r="K557" s="3">
        <v>30</v>
      </c>
      <c r="L557" s="128">
        <f t="shared" si="19"/>
        <v>190</v>
      </c>
      <c r="M557" s="128">
        <f t="shared" si="20"/>
        <v>149.5</v>
      </c>
      <c r="N557" s="129">
        <v>30</v>
      </c>
      <c r="O557" s="129">
        <v>89</v>
      </c>
      <c r="P557" s="130">
        <v>90</v>
      </c>
      <c r="Q557" s="1">
        <v>1</v>
      </c>
    </row>
    <row r="558" spans="1:17" hidden="1">
      <c r="A558" s="122" t="s">
        <v>632</v>
      </c>
      <c r="B558" s="1">
        <v>5902</v>
      </c>
      <c r="C558" s="1" t="s">
        <v>633</v>
      </c>
      <c r="D558" s="1">
        <v>6</v>
      </c>
      <c r="E558" s="1">
        <v>336</v>
      </c>
      <c r="F558" s="1">
        <v>2016</v>
      </c>
      <c r="G558" s="1">
        <v>473</v>
      </c>
      <c r="H558" s="1" t="s">
        <v>42</v>
      </c>
      <c r="I558" s="1" t="s">
        <v>42</v>
      </c>
      <c r="J558" s="3">
        <v>270</v>
      </c>
      <c r="K558" s="3">
        <v>30</v>
      </c>
      <c r="L558" s="128">
        <f t="shared" si="19"/>
        <v>190</v>
      </c>
      <c r="M558" s="128">
        <f t="shared" si="20"/>
        <v>149.5</v>
      </c>
      <c r="N558" s="129">
        <v>30</v>
      </c>
      <c r="O558" s="129">
        <v>89</v>
      </c>
      <c r="P558" s="130">
        <v>90</v>
      </c>
      <c r="Q558" s="1">
        <v>1</v>
      </c>
    </row>
    <row r="559" spans="1:17" hidden="1">
      <c r="A559" s="122">
        <v>9502</v>
      </c>
      <c r="B559" s="1">
        <v>9502</v>
      </c>
      <c r="C559" s="1" t="s">
        <v>633</v>
      </c>
      <c r="D559" s="1">
        <v>6</v>
      </c>
      <c r="E559" s="1">
        <v>336</v>
      </c>
      <c r="F559" s="1">
        <v>2016</v>
      </c>
      <c r="G559" s="1">
        <v>473</v>
      </c>
      <c r="H559" s="1" t="s">
        <v>42</v>
      </c>
      <c r="I559" s="1" t="s">
        <v>42</v>
      </c>
      <c r="J559" s="3">
        <v>270</v>
      </c>
      <c r="K559" s="3">
        <v>30</v>
      </c>
      <c r="L559" s="128">
        <f t="shared" si="19"/>
        <v>190</v>
      </c>
      <c r="M559" s="128">
        <f t="shared" si="20"/>
        <v>149.5</v>
      </c>
      <c r="N559" s="129">
        <v>30</v>
      </c>
      <c r="O559" s="129">
        <v>89</v>
      </c>
      <c r="P559" s="130">
        <v>90</v>
      </c>
      <c r="Q559" s="1">
        <v>1</v>
      </c>
    </row>
    <row r="560" spans="1:17" hidden="1">
      <c r="A560" s="122" t="s">
        <v>1767</v>
      </c>
      <c r="B560" s="1">
        <v>2641</v>
      </c>
      <c r="C560" s="1" t="s">
        <v>1768</v>
      </c>
      <c r="D560" s="1">
        <v>6</v>
      </c>
      <c r="E560" s="1">
        <v>480</v>
      </c>
      <c r="F560" s="1">
        <v>2880</v>
      </c>
      <c r="G560" s="1">
        <v>330</v>
      </c>
      <c r="H560" s="1" t="s">
        <v>42</v>
      </c>
      <c r="I560" s="1" t="s">
        <v>42</v>
      </c>
      <c r="J560" s="3">
        <v>270</v>
      </c>
      <c r="K560" s="3">
        <v>30</v>
      </c>
      <c r="L560" s="128">
        <f t="shared" si="19"/>
        <v>190</v>
      </c>
      <c r="M560" s="128">
        <f t="shared" si="20"/>
        <v>149.5</v>
      </c>
      <c r="N560" s="129">
        <v>30</v>
      </c>
      <c r="O560" s="129">
        <v>89</v>
      </c>
      <c r="P560" s="130">
        <v>90</v>
      </c>
      <c r="Q560" s="1">
        <v>1</v>
      </c>
    </row>
    <row r="561" spans="1:17" hidden="1">
      <c r="A561" s="122" t="s">
        <v>1769</v>
      </c>
      <c r="B561" s="1">
        <v>2640</v>
      </c>
      <c r="C561" s="1" t="s">
        <v>1770</v>
      </c>
      <c r="D561" s="1">
        <v>24</v>
      </c>
      <c r="E561" s="1">
        <v>120</v>
      </c>
      <c r="F561" s="1">
        <v>2880</v>
      </c>
      <c r="G561" s="1">
        <v>330</v>
      </c>
      <c r="H561" s="1" t="s">
        <v>42</v>
      </c>
      <c r="I561" s="1" t="s">
        <v>42</v>
      </c>
      <c r="J561" s="3">
        <v>180</v>
      </c>
      <c r="K561" s="3">
        <v>30</v>
      </c>
      <c r="L561" s="128">
        <f t="shared" si="19"/>
        <v>126.99999999999999</v>
      </c>
      <c r="M561" s="128">
        <f t="shared" si="20"/>
        <v>100.00000000000001</v>
      </c>
      <c r="N561" s="129">
        <v>30</v>
      </c>
      <c r="O561" s="129">
        <v>89</v>
      </c>
      <c r="P561" s="130">
        <v>90</v>
      </c>
      <c r="Q561" s="1">
        <v>1</v>
      </c>
    </row>
    <row r="562" spans="1:17" hidden="1">
      <c r="A562" s="122" t="s">
        <v>1771</v>
      </c>
      <c r="B562" s="1">
        <v>2634</v>
      </c>
      <c r="C562" s="1" t="s">
        <v>1772</v>
      </c>
      <c r="D562" s="1">
        <v>30</v>
      </c>
      <c r="E562" s="1">
        <v>45</v>
      </c>
      <c r="F562" s="1">
        <v>1350</v>
      </c>
      <c r="G562" s="1">
        <v>330</v>
      </c>
      <c r="H562" s="1" t="s">
        <v>46</v>
      </c>
      <c r="I562" s="1" t="s">
        <v>46</v>
      </c>
      <c r="J562" s="3">
        <v>180</v>
      </c>
      <c r="K562" s="3">
        <v>30</v>
      </c>
      <c r="L562" s="128">
        <f t="shared" si="19"/>
        <v>126.99999999999999</v>
      </c>
      <c r="M562" s="128">
        <f t="shared" si="20"/>
        <v>100.00000000000001</v>
      </c>
      <c r="N562" s="129">
        <v>30</v>
      </c>
      <c r="O562" s="129">
        <v>89</v>
      </c>
      <c r="P562" s="130">
        <v>90</v>
      </c>
      <c r="Q562" s="1">
        <v>1</v>
      </c>
    </row>
    <row r="563" spans="1:17" hidden="1">
      <c r="A563" s="122" t="s">
        <v>1773</v>
      </c>
      <c r="B563" s="1">
        <v>3658</v>
      </c>
      <c r="C563" s="1" t="s">
        <v>1774</v>
      </c>
      <c r="D563" s="1">
        <v>16</v>
      </c>
      <c r="E563" s="1">
        <v>36</v>
      </c>
      <c r="F563" s="1">
        <v>576</v>
      </c>
      <c r="G563" s="1">
        <v>750</v>
      </c>
      <c r="H563" s="1" t="s">
        <v>46</v>
      </c>
      <c r="I563" s="1" t="s">
        <v>46</v>
      </c>
      <c r="J563" s="3">
        <v>180</v>
      </c>
      <c r="K563" s="3">
        <v>30</v>
      </c>
      <c r="L563" s="128">
        <f t="shared" si="19"/>
        <v>126.99999999999999</v>
      </c>
      <c r="M563" s="128">
        <f t="shared" si="20"/>
        <v>100.00000000000001</v>
      </c>
      <c r="N563" s="129">
        <v>30</v>
      </c>
      <c r="O563" s="129">
        <v>89</v>
      </c>
      <c r="P563" s="130">
        <v>90</v>
      </c>
      <c r="Q563" s="1">
        <v>1</v>
      </c>
    </row>
    <row r="564" spans="1:17" hidden="1">
      <c r="A564" s="122" t="s">
        <v>1775</v>
      </c>
      <c r="B564" s="1">
        <v>3345</v>
      </c>
      <c r="C564" s="1" t="s">
        <v>1776</v>
      </c>
      <c r="D564" s="1">
        <v>6</v>
      </c>
      <c r="E564" s="1">
        <v>300</v>
      </c>
      <c r="F564" s="1">
        <v>1800</v>
      </c>
      <c r="G564" s="1">
        <v>330</v>
      </c>
      <c r="H564" s="1" t="s">
        <v>893</v>
      </c>
      <c r="I564" s="1" t="s">
        <v>194</v>
      </c>
      <c r="J564" s="3">
        <v>180</v>
      </c>
      <c r="K564" s="3">
        <v>30</v>
      </c>
      <c r="L564" s="128">
        <f t="shared" si="19"/>
        <v>126.99999999999999</v>
      </c>
      <c r="M564" s="128">
        <f t="shared" si="20"/>
        <v>100.00000000000001</v>
      </c>
      <c r="N564" s="129">
        <v>30</v>
      </c>
      <c r="O564" s="129">
        <v>89</v>
      </c>
      <c r="P564" s="130">
        <v>90</v>
      </c>
      <c r="Q564" s="1">
        <v>1</v>
      </c>
    </row>
    <row r="565" spans="1:17" hidden="1">
      <c r="A565" s="122" t="s">
        <v>1777</v>
      </c>
      <c r="B565" s="1">
        <v>2637</v>
      </c>
      <c r="C565" s="1" t="s">
        <v>1778</v>
      </c>
      <c r="D565" s="1">
        <v>24</v>
      </c>
      <c r="E565" s="1">
        <v>75</v>
      </c>
      <c r="F565" s="1">
        <v>1800</v>
      </c>
      <c r="G565" s="1">
        <v>330</v>
      </c>
      <c r="H565" s="1" t="s">
        <v>893</v>
      </c>
      <c r="I565" s="1" t="s">
        <v>194</v>
      </c>
      <c r="J565" s="3">
        <v>180</v>
      </c>
      <c r="K565" s="3">
        <v>30</v>
      </c>
      <c r="L565" s="128">
        <f t="shared" si="19"/>
        <v>126.99999999999999</v>
      </c>
      <c r="M565" s="128">
        <f t="shared" si="20"/>
        <v>100.00000000000001</v>
      </c>
      <c r="N565" s="129">
        <v>30</v>
      </c>
      <c r="O565" s="129">
        <v>89</v>
      </c>
      <c r="P565" s="130">
        <v>90</v>
      </c>
      <c r="Q565" s="1">
        <v>1</v>
      </c>
    </row>
    <row r="566" spans="1:17" hidden="1">
      <c r="A566" s="122" t="s">
        <v>1779</v>
      </c>
      <c r="B566" s="1">
        <v>14969</v>
      </c>
      <c r="C566" s="1" t="s">
        <v>1780</v>
      </c>
      <c r="D566" s="1">
        <v>6</v>
      </c>
      <c r="E566" s="1">
        <v>480</v>
      </c>
      <c r="F566" s="1">
        <v>2880</v>
      </c>
      <c r="G566" s="1">
        <v>355</v>
      </c>
      <c r="H566" s="1" t="s">
        <v>42</v>
      </c>
      <c r="I566" s="1" t="s">
        <v>42</v>
      </c>
      <c r="J566" s="3">
        <v>180</v>
      </c>
      <c r="K566" s="3">
        <v>30</v>
      </c>
      <c r="L566" s="128">
        <f t="shared" si="19"/>
        <v>126.99999999999999</v>
      </c>
      <c r="M566" s="128">
        <f t="shared" si="20"/>
        <v>100.00000000000001</v>
      </c>
      <c r="N566" s="129">
        <v>30</v>
      </c>
      <c r="O566" s="129">
        <v>89</v>
      </c>
      <c r="P566" s="130">
        <v>90</v>
      </c>
      <c r="Q566" s="1">
        <v>1</v>
      </c>
    </row>
    <row r="567" spans="1:17" hidden="1">
      <c r="A567" s="122" t="s">
        <v>1781</v>
      </c>
      <c r="B567" s="1">
        <v>3162</v>
      </c>
      <c r="C567" s="1" t="s">
        <v>1782</v>
      </c>
      <c r="D567" s="1">
        <v>30</v>
      </c>
      <c r="E567" s="1">
        <v>45</v>
      </c>
      <c r="F567" s="1">
        <v>1350</v>
      </c>
      <c r="G567" s="1">
        <v>330</v>
      </c>
      <c r="H567" s="1" t="s">
        <v>46</v>
      </c>
      <c r="I567" s="1" t="s">
        <v>46</v>
      </c>
      <c r="J567" s="3">
        <v>180</v>
      </c>
      <c r="K567" s="3">
        <v>30</v>
      </c>
      <c r="L567" s="128">
        <f t="shared" si="19"/>
        <v>126.99999999999999</v>
      </c>
      <c r="M567" s="128">
        <f t="shared" si="20"/>
        <v>100.00000000000001</v>
      </c>
      <c r="N567" s="129">
        <v>30</v>
      </c>
      <c r="O567" s="129">
        <v>89</v>
      </c>
      <c r="P567" s="130">
        <v>90</v>
      </c>
      <c r="Q567" s="1">
        <v>1</v>
      </c>
    </row>
    <row r="568" spans="1:17" hidden="1">
      <c r="A568" s="122" t="s">
        <v>1783</v>
      </c>
      <c r="B568" s="1">
        <v>3162</v>
      </c>
      <c r="C568" s="1" t="s">
        <v>1782</v>
      </c>
      <c r="D568" s="1">
        <v>30</v>
      </c>
      <c r="E568" s="1">
        <v>45</v>
      </c>
      <c r="F568" s="1">
        <v>1350</v>
      </c>
      <c r="G568" s="1">
        <v>330</v>
      </c>
      <c r="H568" s="1" t="s">
        <v>46</v>
      </c>
      <c r="I568" s="1" t="s">
        <v>46</v>
      </c>
      <c r="J568" s="3">
        <v>180</v>
      </c>
      <c r="K568" s="3">
        <v>30</v>
      </c>
      <c r="L568" s="128">
        <f t="shared" si="19"/>
        <v>126.99999999999999</v>
      </c>
      <c r="M568" s="128">
        <f t="shared" si="20"/>
        <v>100.00000000000001</v>
      </c>
      <c r="N568" s="129">
        <v>30</v>
      </c>
      <c r="O568" s="129">
        <v>89</v>
      </c>
      <c r="P568" s="130">
        <v>90</v>
      </c>
      <c r="Q568" s="1">
        <v>1</v>
      </c>
    </row>
    <row r="569" spans="1:17" hidden="1">
      <c r="A569" s="122" t="s">
        <v>1784</v>
      </c>
      <c r="B569" s="1" t="s">
        <v>1784</v>
      </c>
      <c r="C569" s="1" t="s">
        <v>1785</v>
      </c>
      <c r="D569" s="1">
        <v>6</v>
      </c>
      <c r="E569" s="1">
        <v>520</v>
      </c>
      <c r="F569" s="1">
        <v>3120</v>
      </c>
      <c r="G569" s="1">
        <v>269</v>
      </c>
      <c r="H569" s="1" t="s">
        <v>42</v>
      </c>
      <c r="I569" s="1" t="s">
        <v>42</v>
      </c>
      <c r="J569" s="3">
        <v>270</v>
      </c>
      <c r="K569" s="3">
        <v>30</v>
      </c>
      <c r="L569" s="128">
        <f t="shared" si="19"/>
        <v>190</v>
      </c>
      <c r="M569" s="128">
        <f t="shared" si="20"/>
        <v>149.5</v>
      </c>
      <c r="N569" s="129">
        <v>30</v>
      </c>
      <c r="O569" s="129">
        <v>89</v>
      </c>
      <c r="P569" s="130">
        <v>90</v>
      </c>
      <c r="Q569" s="1">
        <v>1</v>
      </c>
    </row>
    <row r="570" spans="1:17" hidden="1">
      <c r="A570" s="122" t="s">
        <v>1786</v>
      </c>
      <c r="B570" s="1">
        <v>13631</v>
      </c>
      <c r="C570" s="1" t="s">
        <v>1785</v>
      </c>
      <c r="D570" s="1">
        <v>6</v>
      </c>
      <c r="E570" s="1">
        <v>600</v>
      </c>
      <c r="F570" s="1">
        <v>3600</v>
      </c>
      <c r="G570" s="1">
        <v>269</v>
      </c>
      <c r="H570" s="1" t="s">
        <v>42</v>
      </c>
      <c r="I570" s="1" t="s">
        <v>42</v>
      </c>
      <c r="J570" s="3">
        <v>270</v>
      </c>
      <c r="K570" s="3">
        <v>30</v>
      </c>
      <c r="L570" s="128">
        <f t="shared" si="19"/>
        <v>190</v>
      </c>
      <c r="M570" s="128">
        <f t="shared" si="20"/>
        <v>149.5</v>
      </c>
      <c r="N570" s="129">
        <v>30</v>
      </c>
      <c r="O570" s="129">
        <v>89</v>
      </c>
      <c r="P570" s="130">
        <v>90</v>
      </c>
      <c r="Q570" s="1">
        <v>1</v>
      </c>
    </row>
    <row r="571" spans="1:17" hidden="1">
      <c r="A571" s="122" t="s">
        <v>1787</v>
      </c>
      <c r="B571" s="1">
        <v>21203</v>
      </c>
      <c r="C571" s="1" t="s">
        <v>1788</v>
      </c>
      <c r="D571" s="1">
        <v>6</v>
      </c>
      <c r="E571" s="1">
        <v>660</v>
      </c>
      <c r="F571" s="1">
        <v>3960</v>
      </c>
      <c r="G571" s="1">
        <v>269</v>
      </c>
      <c r="H571" s="1" t="s">
        <v>42</v>
      </c>
      <c r="I571" s="1" t="s">
        <v>42</v>
      </c>
      <c r="J571" s="3">
        <v>270</v>
      </c>
      <c r="K571" s="3">
        <v>30</v>
      </c>
      <c r="L571" s="128">
        <f t="shared" si="19"/>
        <v>190</v>
      </c>
      <c r="M571" s="128">
        <f t="shared" si="20"/>
        <v>149.5</v>
      </c>
      <c r="N571" s="129">
        <v>30</v>
      </c>
      <c r="O571" s="129">
        <v>89</v>
      </c>
      <c r="P571" s="130">
        <v>90</v>
      </c>
      <c r="Q571" s="1">
        <v>1</v>
      </c>
    </row>
    <row r="572" spans="1:17" hidden="1">
      <c r="A572" s="122" t="s">
        <v>372</v>
      </c>
      <c r="B572" s="1">
        <v>22256</v>
      </c>
      <c r="C572" s="1" t="s">
        <v>373</v>
      </c>
      <c r="D572" s="1">
        <v>12</v>
      </c>
      <c r="E572" s="1">
        <v>250</v>
      </c>
      <c r="F572" s="1">
        <v>3000</v>
      </c>
      <c r="G572" s="1">
        <v>330</v>
      </c>
      <c r="H572" s="1" t="s">
        <v>1017</v>
      </c>
      <c r="I572" s="1" t="s">
        <v>42</v>
      </c>
      <c r="J572" s="3">
        <v>270</v>
      </c>
      <c r="K572" s="3">
        <v>30</v>
      </c>
      <c r="L572" s="128">
        <f t="shared" si="19"/>
        <v>190</v>
      </c>
      <c r="M572" s="128">
        <f t="shared" si="20"/>
        <v>149.5</v>
      </c>
      <c r="N572" s="129">
        <v>30</v>
      </c>
      <c r="O572" s="129">
        <v>89</v>
      </c>
      <c r="P572" s="130">
        <v>90</v>
      </c>
      <c r="Q572" s="1">
        <v>1</v>
      </c>
    </row>
    <row r="573" spans="1:17" hidden="1">
      <c r="A573" s="122" t="s">
        <v>1789</v>
      </c>
      <c r="B573" s="1">
        <v>7686</v>
      </c>
      <c r="C573" s="1" t="s">
        <v>1790</v>
      </c>
      <c r="D573" s="1">
        <v>10</v>
      </c>
      <c r="E573" s="1">
        <v>160</v>
      </c>
      <c r="F573" s="1">
        <v>1600</v>
      </c>
      <c r="G573" s="1">
        <v>330</v>
      </c>
      <c r="H573" s="1" t="s">
        <v>42</v>
      </c>
      <c r="I573" s="1" t="s">
        <v>42</v>
      </c>
      <c r="J573" s="3">
        <v>180</v>
      </c>
      <c r="K573" s="3">
        <v>30</v>
      </c>
      <c r="L573" s="128">
        <f t="shared" si="19"/>
        <v>126.99999999999999</v>
      </c>
      <c r="M573" s="128">
        <f t="shared" si="20"/>
        <v>100.00000000000001</v>
      </c>
      <c r="N573" s="129">
        <v>30</v>
      </c>
      <c r="O573" s="129">
        <v>89</v>
      </c>
      <c r="P573" s="130">
        <v>90</v>
      </c>
      <c r="Q573" s="1">
        <v>1</v>
      </c>
    </row>
    <row r="574" spans="1:17" hidden="1">
      <c r="A574" s="122" t="s">
        <v>57</v>
      </c>
      <c r="B574" s="1">
        <v>1428</v>
      </c>
      <c r="C574" s="1" t="s">
        <v>58</v>
      </c>
      <c r="D574" s="1">
        <v>6</v>
      </c>
      <c r="E574" s="1">
        <v>480</v>
      </c>
      <c r="F574" s="1">
        <v>2880</v>
      </c>
      <c r="G574" s="1">
        <v>355</v>
      </c>
      <c r="H574" s="1" t="s">
        <v>42</v>
      </c>
      <c r="I574" s="1" t="s">
        <v>42</v>
      </c>
      <c r="J574" s="3">
        <v>270</v>
      </c>
      <c r="K574" s="3">
        <v>30</v>
      </c>
      <c r="L574" s="128">
        <f t="shared" si="19"/>
        <v>190</v>
      </c>
      <c r="M574" s="128">
        <f t="shared" si="20"/>
        <v>149.5</v>
      </c>
      <c r="N574" s="129">
        <v>30</v>
      </c>
      <c r="O574" s="129">
        <v>89</v>
      </c>
      <c r="P574" s="130">
        <v>90</v>
      </c>
      <c r="Q574" s="1">
        <v>1</v>
      </c>
    </row>
    <row r="575" spans="1:17" hidden="1">
      <c r="A575" s="122" t="s">
        <v>1791</v>
      </c>
      <c r="B575" s="1">
        <v>19733</v>
      </c>
      <c r="C575" s="1" t="s">
        <v>1792</v>
      </c>
      <c r="D575" s="1">
        <v>6</v>
      </c>
      <c r="E575" s="1">
        <v>480</v>
      </c>
      <c r="F575" s="1">
        <v>2880</v>
      </c>
      <c r="G575" s="1">
        <v>355</v>
      </c>
      <c r="H575" s="1" t="s">
        <v>42</v>
      </c>
      <c r="I575" s="1" t="s">
        <v>42</v>
      </c>
      <c r="J575" s="3">
        <v>270</v>
      </c>
      <c r="K575" s="3">
        <v>30</v>
      </c>
      <c r="L575" s="128">
        <f t="shared" si="19"/>
        <v>190</v>
      </c>
      <c r="M575" s="128">
        <f t="shared" si="20"/>
        <v>149.5</v>
      </c>
      <c r="N575" s="129">
        <v>30</v>
      </c>
      <c r="O575" s="129">
        <v>89</v>
      </c>
      <c r="P575" s="130">
        <v>90</v>
      </c>
      <c r="Q575" s="1">
        <v>1</v>
      </c>
    </row>
    <row r="576" spans="1:17" hidden="1">
      <c r="A576" s="122" t="s">
        <v>209</v>
      </c>
      <c r="B576" s="1">
        <v>20672</v>
      </c>
      <c r="C576" s="1" t="s">
        <v>210</v>
      </c>
      <c r="D576" s="1">
        <v>6</v>
      </c>
      <c r="E576" s="1">
        <v>480</v>
      </c>
      <c r="F576" s="1">
        <v>2880</v>
      </c>
      <c r="G576" s="1">
        <v>330</v>
      </c>
      <c r="H576" s="1" t="s">
        <v>42</v>
      </c>
      <c r="I576" s="1" t="s">
        <v>42</v>
      </c>
      <c r="J576" s="3">
        <v>270</v>
      </c>
      <c r="K576" s="3">
        <v>30</v>
      </c>
      <c r="L576" s="128">
        <f t="shared" si="19"/>
        <v>190</v>
      </c>
      <c r="M576" s="128">
        <f t="shared" si="20"/>
        <v>149.5</v>
      </c>
      <c r="N576" s="129">
        <v>30</v>
      </c>
      <c r="O576" s="129">
        <v>89</v>
      </c>
      <c r="P576" s="130">
        <v>90</v>
      </c>
      <c r="Q576" s="1">
        <v>1</v>
      </c>
    </row>
    <row r="577" spans="1:17" hidden="1">
      <c r="A577" s="122" t="s">
        <v>1793</v>
      </c>
      <c r="B577" s="1">
        <v>1431</v>
      </c>
      <c r="C577" s="1" t="s">
        <v>1794</v>
      </c>
      <c r="D577" s="1">
        <v>24</v>
      </c>
      <c r="E577" s="1">
        <v>120</v>
      </c>
      <c r="F577" s="1">
        <v>2880</v>
      </c>
      <c r="G577" s="1">
        <v>330</v>
      </c>
      <c r="H577" s="1" t="s">
        <v>42</v>
      </c>
      <c r="I577" s="1" t="s">
        <v>42</v>
      </c>
      <c r="J577" s="3">
        <v>270</v>
      </c>
      <c r="K577" s="3">
        <v>30</v>
      </c>
      <c r="L577" s="128">
        <f t="shared" si="19"/>
        <v>190</v>
      </c>
      <c r="M577" s="128">
        <f t="shared" si="20"/>
        <v>149.5</v>
      </c>
      <c r="N577" s="129">
        <v>30</v>
      </c>
      <c r="O577" s="129">
        <v>89</v>
      </c>
      <c r="P577" s="130">
        <v>90</v>
      </c>
      <c r="Q577" s="1">
        <v>1</v>
      </c>
    </row>
    <row r="578" spans="1:17" hidden="1">
      <c r="A578" s="122" t="s">
        <v>1795</v>
      </c>
      <c r="B578" s="1">
        <v>3232</v>
      </c>
      <c r="C578" s="1" t="s">
        <v>1796</v>
      </c>
      <c r="D578" s="1">
        <v>12</v>
      </c>
      <c r="E578" s="1">
        <v>240</v>
      </c>
      <c r="F578" s="1">
        <v>2880</v>
      </c>
      <c r="G578" s="1">
        <v>330</v>
      </c>
      <c r="H578" s="1" t="s">
        <v>42</v>
      </c>
      <c r="I578" s="1" t="s">
        <v>42</v>
      </c>
      <c r="J578" s="3">
        <v>270</v>
      </c>
      <c r="K578" s="3">
        <v>30</v>
      </c>
      <c r="L578" s="128">
        <f t="shared" si="19"/>
        <v>190</v>
      </c>
      <c r="M578" s="128">
        <f t="shared" si="20"/>
        <v>149.5</v>
      </c>
      <c r="N578" s="129">
        <v>30</v>
      </c>
      <c r="O578" s="129">
        <v>89</v>
      </c>
      <c r="P578" s="130">
        <v>90</v>
      </c>
      <c r="Q578" s="1">
        <v>1</v>
      </c>
    </row>
    <row r="579" spans="1:17" hidden="1">
      <c r="A579" s="122" t="s">
        <v>1797</v>
      </c>
      <c r="B579" s="1">
        <v>8070</v>
      </c>
      <c r="C579" s="1" t="s">
        <v>1798</v>
      </c>
      <c r="D579" s="1">
        <v>12</v>
      </c>
      <c r="E579" s="1">
        <v>240</v>
      </c>
      <c r="F579" s="1">
        <v>2880</v>
      </c>
      <c r="G579" s="1">
        <v>355</v>
      </c>
      <c r="H579" s="1" t="s">
        <v>42</v>
      </c>
      <c r="I579" s="1" t="s">
        <v>42</v>
      </c>
      <c r="J579" s="3">
        <v>270</v>
      </c>
      <c r="K579" s="3">
        <v>30</v>
      </c>
      <c r="L579" s="128">
        <f t="shared" ref="L579:L642" si="21">0.7*J579+1</f>
        <v>190</v>
      </c>
      <c r="M579" s="128">
        <f t="shared" ref="M579:M642" si="22">J579*0.55+1</f>
        <v>149.5</v>
      </c>
      <c r="N579" s="129">
        <v>30</v>
      </c>
      <c r="O579" s="129">
        <v>89</v>
      </c>
      <c r="P579" s="130">
        <v>90</v>
      </c>
      <c r="Q579" s="1">
        <v>1</v>
      </c>
    </row>
    <row r="580" spans="1:17" hidden="1">
      <c r="A580" s="122" t="s">
        <v>1799</v>
      </c>
      <c r="B580" s="1">
        <v>9797</v>
      </c>
      <c r="C580" s="1" t="s">
        <v>1800</v>
      </c>
      <c r="D580" s="1">
        <v>12</v>
      </c>
      <c r="E580" s="1">
        <v>240</v>
      </c>
      <c r="F580" s="1">
        <v>2880</v>
      </c>
      <c r="G580" s="1">
        <v>355</v>
      </c>
      <c r="H580" s="1" t="s">
        <v>42</v>
      </c>
      <c r="I580" s="1" t="s">
        <v>42</v>
      </c>
      <c r="J580" s="3">
        <v>180</v>
      </c>
      <c r="K580" s="3">
        <v>30</v>
      </c>
      <c r="L580" s="128">
        <f t="shared" si="21"/>
        <v>126.99999999999999</v>
      </c>
      <c r="M580" s="128">
        <f t="shared" si="22"/>
        <v>100.00000000000001</v>
      </c>
      <c r="N580" s="129">
        <v>30</v>
      </c>
      <c r="O580" s="129">
        <v>89</v>
      </c>
      <c r="P580" s="130">
        <v>90</v>
      </c>
      <c r="Q580" s="1">
        <v>1</v>
      </c>
    </row>
    <row r="581" spans="1:17" hidden="1">
      <c r="A581" s="122" t="s">
        <v>1801</v>
      </c>
      <c r="B581" s="1">
        <v>8066</v>
      </c>
      <c r="C581" s="1" t="s">
        <v>1802</v>
      </c>
      <c r="D581" s="1">
        <v>24</v>
      </c>
      <c r="E581" s="1">
        <v>120</v>
      </c>
      <c r="F581" s="1">
        <v>2880</v>
      </c>
      <c r="G581" s="1">
        <v>355</v>
      </c>
      <c r="H581" s="1" t="s">
        <v>42</v>
      </c>
      <c r="I581" s="1" t="s">
        <v>42</v>
      </c>
      <c r="J581" s="3">
        <v>270</v>
      </c>
      <c r="K581" s="3">
        <v>30</v>
      </c>
      <c r="L581" s="128">
        <f t="shared" si="21"/>
        <v>190</v>
      </c>
      <c r="M581" s="128">
        <f t="shared" si="22"/>
        <v>149.5</v>
      </c>
      <c r="N581" s="129">
        <v>30</v>
      </c>
      <c r="O581" s="129">
        <v>89</v>
      </c>
      <c r="P581" s="130">
        <v>90</v>
      </c>
      <c r="Q581" s="1">
        <v>1</v>
      </c>
    </row>
    <row r="582" spans="1:17" hidden="1">
      <c r="A582" s="122" t="s">
        <v>1803</v>
      </c>
      <c r="B582" s="1">
        <v>8225</v>
      </c>
      <c r="C582" s="1" t="s">
        <v>1804</v>
      </c>
      <c r="D582" s="1">
        <v>24</v>
      </c>
      <c r="E582" s="1">
        <v>120</v>
      </c>
      <c r="F582" s="1">
        <v>2880</v>
      </c>
      <c r="G582" s="1">
        <v>355</v>
      </c>
      <c r="H582" s="1" t="s">
        <v>42</v>
      </c>
      <c r="I582" s="1" t="s">
        <v>42</v>
      </c>
      <c r="J582" s="3">
        <v>120</v>
      </c>
      <c r="K582" s="3">
        <v>30</v>
      </c>
      <c r="L582" s="128">
        <f t="shared" si="21"/>
        <v>85</v>
      </c>
      <c r="M582" s="128">
        <f t="shared" si="22"/>
        <v>67</v>
      </c>
      <c r="N582" s="129">
        <v>30</v>
      </c>
      <c r="O582" s="129">
        <v>89</v>
      </c>
      <c r="P582" s="130">
        <v>90</v>
      </c>
      <c r="Q582" s="1">
        <v>1</v>
      </c>
    </row>
    <row r="583" spans="1:17" hidden="1">
      <c r="A583" s="122" t="s">
        <v>1805</v>
      </c>
      <c r="B583" s="1">
        <v>8065</v>
      </c>
      <c r="C583" s="1" t="s">
        <v>1806</v>
      </c>
      <c r="D583" s="1">
        <v>6</v>
      </c>
      <c r="E583" s="1">
        <v>480</v>
      </c>
      <c r="F583" s="1">
        <v>2880</v>
      </c>
      <c r="G583" s="1">
        <v>355</v>
      </c>
      <c r="H583" s="1" t="s">
        <v>42</v>
      </c>
      <c r="I583" s="1" t="s">
        <v>42</v>
      </c>
      <c r="J583" s="3">
        <v>270</v>
      </c>
      <c r="K583" s="3">
        <v>30</v>
      </c>
      <c r="L583" s="128">
        <f t="shared" si="21"/>
        <v>190</v>
      </c>
      <c r="M583" s="128">
        <f t="shared" si="22"/>
        <v>149.5</v>
      </c>
      <c r="N583" s="129">
        <v>30</v>
      </c>
      <c r="O583" s="129">
        <v>89</v>
      </c>
      <c r="P583" s="130">
        <v>90</v>
      </c>
      <c r="Q583" s="1">
        <v>1</v>
      </c>
    </row>
    <row r="584" spans="1:17" hidden="1">
      <c r="A584" s="122" t="s">
        <v>1807</v>
      </c>
      <c r="B584" s="1">
        <v>8229</v>
      </c>
      <c r="C584" s="1" t="s">
        <v>1808</v>
      </c>
      <c r="D584" s="1">
        <v>6</v>
      </c>
      <c r="E584" s="1">
        <v>480</v>
      </c>
      <c r="F584" s="1">
        <v>2880</v>
      </c>
      <c r="G584" s="1">
        <v>355</v>
      </c>
      <c r="H584" s="1" t="s">
        <v>42</v>
      </c>
      <c r="I584" s="1" t="s">
        <v>42</v>
      </c>
      <c r="J584" s="3">
        <v>120</v>
      </c>
      <c r="K584" s="3">
        <v>30</v>
      </c>
      <c r="L584" s="128">
        <f t="shared" si="21"/>
        <v>85</v>
      </c>
      <c r="M584" s="128">
        <f t="shared" si="22"/>
        <v>67</v>
      </c>
      <c r="N584" s="129">
        <v>30</v>
      </c>
      <c r="O584" s="129">
        <v>89</v>
      </c>
      <c r="P584" s="130">
        <v>90</v>
      </c>
      <c r="Q584" s="1">
        <v>1</v>
      </c>
    </row>
    <row r="585" spans="1:17" hidden="1">
      <c r="A585" s="122" t="s">
        <v>613</v>
      </c>
      <c r="B585" s="1">
        <v>5150</v>
      </c>
      <c r="C585" s="1" t="s">
        <v>614</v>
      </c>
      <c r="D585" s="1">
        <v>6</v>
      </c>
      <c r="E585" s="1">
        <v>336</v>
      </c>
      <c r="F585" s="1">
        <v>2016</v>
      </c>
      <c r="G585" s="1">
        <v>473</v>
      </c>
      <c r="H585" s="1" t="s">
        <v>42</v>
      </c>
      <c r="I585" s="1" t="s">
        <v>42</v>
      </c>
      <c r="J585" s="3">
        <v>270</v>
      </c>
      <c r="K585" s="3">
        <v>30</v>
      </c>
      <c r="L585" s="128">
        <f t="shared" si="21"/>
        <v>190</v>
      </c>
      <c r="M585" s="128">
        <f t="shared" si="22"/>
        <v>149.5</v>
      </c>
      <c r="N585" s="129">
        <v>30</v>
      </c>
      <c r="O585" s="129">
        <v>89</v>
      </c>
      <c r="P585" s="130">
        <v>90</v>
      </c>
      <c r="Q585" s="1">
        <v>1</v>
      </c>
    </row>
    <row r="586" spans="1:17" hidden="1">
      <c r="A586" s="122" t="s">
        <v>1809</v>
      </c>
      <c r="B586" s="1">
        <v>5268</v>
      </c>
      <c r="C586" s="1" t="s">
        <v>1810</v>
      </c>
      <c r="D586" s="1">
        <v>18</v>
      </c>
      <c r="E586" s="1">
        <v>90</v>
      </c>
      <c r="F586" s="1">
        <v>1620</v>
      </c>
      <c r="G586" s="1">
        <v>473</v>
      </c>
      <c r="H586" s="1" t="s">
        <v>42</v>
      </c>
      <c r="I586" s="1" t="s">
        <v>42</v>
      </c>
      <c r="J586" s="3">
        <v>270</v>
      </c>
      <c r="K586" s="3">
        <v>30</v>
      </c>
      <c r="L586" s="128">
        <f t="shared" si="21"/>
        <v>190</v>
      </c>
      <c r="M586" s="128">
        <f t="shared" si="22"/>
        <v>149.5</v>
      </c>
      <c r="N586" s="129">
        <v>30</v>
      </c>
      <c r="O586" s="129">
        <v>89</v>
      </c>
      <c r="P586" s="130">
        <v>90</v>
      </c>
      <c r="Q586" s="1">
        <v>1</v>
      </c>
    </row>
    <row r="587" spans="1:17" hidden="1">
      <c r="A587" s="122" t="s">
        <v>1811</v>
      </c>
      <c r="B587" s="1">
        <v>14968</v>
      </c>
      <c r="C587" s="1" t="s">
        <v>1812</v>
      </c>
      <c r="D587" s="1">
        <v>30</v>
      </c>
      <c r="E587" s="1">
        <v>45</v>
      </c>
      <c r="F587" s="1">
        <v>1350</v>
      </c>
      <c r="G587" s="1">
        <v>330</v>
      </c>
      <c r="H587" s="1" t="s">
        <v>46</v>
      </c>
      <c r="I587" s="1" t="s">
        <v>46</v>
      </c>
      <c r="J587" s="3">
        <v>180</v>
      </c>
      <c r="K587" s="3">
        <v>30</v>
      </c>
      <c r="L587" s="128">
        <f t="shared" si="21"/>
        <v>126.99999999999999</v>
      </c>
      <c r="M587" s="128">
        <f t="shared" si="22"/>
        <v>100.00000000000001</v>
      </c>
      <c r="N587" s="129">
        <v>30</v>
      </c>
      <c r="O587" s="129">
        <v>89</v>
      </c>
      <c r="P587" s="130">
        <v>90</v>
      </c>
      <c r="Q587" s="1">
        <v>1</v>
      </c>
    </row>
    <row r="588" spans="1:17" hidden="1">
      <c r="A588" s="122" t="s">
        <v>1813</v>
      </c>
      <c r="B588" s="1">
        <v>14370</v>
      </c>
      <c r="C588" s="1" t="s">
        <v>1814</v>
      </c>
      <c r="D588" s="1">
        <v>6</v>
      </c>
      <c r="E588" s="1">
        <v>480</v>
      </c>
      <c r="F588" s="1">
        <v>2880</v>
      </c>
      <c r="G588" s="1">
        <v>355</v>
      </c>
      <c r="H588" s="1" t="s">
        <v>42</v>
      </c>
      <c r="I588" s="1" t="s">
        <v>42</v>
      </c>
      <c r="J588" s="3">
        <v>120</v>
      </c>
      <c r="K588" s="3">
        <v>30</v>
      </c>
      <c r="L588" s="128">
        <f t="shared" si="21"/>
        <v>85</v>
      </c>
      <c r="M588" s="128">
        <f t="shared" si="22"/>
        <v>67</v>
      </c>
      <c r="N588" s="129">
        <v>30</v>
      </c>
      <c r="O588" s="129">
        <v>89</v>
      </c>
      <c r="P588" s="130">
        <v>90</v>
      </c>
      <c r="Q588" s="1">
        <v>1</v>
      </c>
    </row>
    <row r="589" spans="1:17" hidden="1">
      <c r="A589" s="122" t="s">
        <v>435</v>
      </c>
      <c r="B589" s="1">
        <v>2512</v>
      </c>
      <c r="C589" s="1" t="s">
        <v>436</v>
      </c>
      <c r="D589" s="1">
        <v>30</v>
      </c>
      <c r="E589" s="1">
        <v>45</v>
      </c>
      <c r="F589" s="1">
        <v>1350</v>
      </c>
      <c r="G589" s="1">
        <v>330</v>
      </c>
      <c r="H589" s="1" t="s">
        <v>46</v>
      </c>
      <c r="I589" s="1" t="s">
        <v>46</v>
      </c>
      <c r="J589" s="3">
        <v>180</v>
      </c>
      <c r="K589" s="3">
        <v>30</v>
      </c>
      <c r="L589" s="128">
        <f t="shared" si="21"/>
        <v>126.99999999999999</v>
      </c>
      <c r="M589" s="128">
        <f t="shared" si="22"/>
        <v>100.00000000000001</v>
      </c>
      <c r="N589" s="129">
        <v>30</v>
      </c>
      <c r="O589" s="129">
        <v>89</v>
      </c>
      <c r="P589" s="130">
        <v>90</v>
      </c>
      <c r="Q589" s="1">
        <v>2</v>
      </c>
    </row>
    <row r="590" spans="1:17" hidden="1">
      <c r="A590" s="122" t="s">
        <v>480</v>
      </c>
      <c r="B590" s="1">
        <v>2512</v>
      </c>
      <c r="C590" s="1" t="s">
        <v>436</v>
      </c>
      <c r="D590" s="1">
        <v>30</v>
      </c>
      <c r="E590" s="1">
        <v>54</v>
      </c>
      <c r="F590" s="1">
        <v>1620</v>
      </c>
      <c r="G590" s="1">
        <v>330</v>
      </c>
      <c r="H590" s="1" t="s">
        <v>46</v>
      </c>
      <c r="I590" s="1" t="s">
        <v>46</v>
      </c>
      <c r="J590" s="3">
        <v>180</v>
      </c>
      <c r="K590" s="3">
        <v>30</v>
      </c>
      <c r="L590" s="128">
        <f t="shared" si="21"/>
        <v>126.99999999999999</v>
      </c>
      <c r="M590" s="128">
        <f t="shared" si="22"/>
        <v>100.00000000000001</v>
      </c>
      <c r="N590" s="129">
        <v>30</v>
      </c>
      <c r="O590" s="129">
        <v>89</v>
      </c>
      <c r="P590" s="130">
        <v>90</v>
      </c>
      <c r="Q590" s="1">
        <v>1</v>
      </c>
    </row>
    <row r="591" spans="1:17" hidden="1">
      <c r="A591" s="122" t="s">
        <v>1815</v>
      </c>
      <c r="B591" s="1">
        <v>7167</v>
      </c>
      <c r="C591" s="1" t="s">
        <v>1816</v>
      </c>
      <c r="D591" s="1">
        <v>30</v>
      </c>
      <c r="E591" s="1">
        <v>45</v>
      </c>
      <c r="F591" s="1">
        <v>1350</v>
      </c>
      <c r="G591" s="1">
        <v>330</v>
      </c>
      <c r="H591" s="1" t="s">
        <v>46</v>
      </c>
      <c r="I591" s="1" t="s">
        <v>46</v>
      </c>
      <c r="J591" s="3">
        <v>120</v>
      </c>
      <c r="K591" s="3">
        <v>30</v>
      </c>
      <c r="L591" s="128">
        <f t="shared" si="21"/>
        <v>85</v>
      </c>
      <c r="M591" s="128">
        <f t="shared" si="22"/>
        <v>67</v>
      </c>
      <c r="N591" s="129">
        <v>30</v>
      </c>
      <c r="O591" s="129">
        <v>89</v>
      </c>
      <c r="P591" s="130">
        <v>90</v>
      </c>
      <c r="Q591" s="1">
        <v>1</v>
      </c>
    </row>
    <row r="592" spans="1:17" hidden="1">
      <c r="A592" s="122" t="s">
        <v>566</v>
      </c>
      <c r="B592" s="1">
        <v>3659</v>
      </c>
      <c r="C592" s="1" t="s">
        <v>567</v>
      </c>
      <c r="D592" s="1">
        <v>16</v>
      </c>
      <c r="E592" s="1">
        <v>36</v>
      </c>
      <c r="F592" s="1">
        <v>576</v>
      </c>
      <c r="G592" s="1">
        <v>750</v>
      </c>
      <c r="H592" s="1" t="s">
        <v>46</v>
      </c>
      <c r="I592" s="1" t="s">
        <v>46</v>
      </c>
      <c r="J592" s="3">
        <v>180</v>
      </c>
      <c r="K592" s="3">
        <v>30</v>
      </c>
      <c r="L592" s="128">
        <f t="shared" si="21"/>
        <v>126.99999999999999</v>
      </c>
      <c r="M592" s="128">
        <f t="shared" si="22"/>
        <v>100.00000000000001</v>
      </c>
      <c r="N592" s="129">
        <v>30</v>
      </c>
      <c r="O592" s="129">
        <v>89</v>
      </c>
      <c r="P592" s="130">
        <v>90</v>
      </c>
      <c r="Q592" s="1">
        <v>1</v>
      </c>
    </row>
    <row r="593" spans="1:17" hidden="1">
      <c r="A593" s="122" t="s">
        <v>1817</v>
      </c>
      <c r="B593" s="1">
        <v>3659</v>
      </c>
      <c r="C593" s="1" t="s">
        <v>567</v>
      </c>
      <c r="D593" s="1">
        <v>16</v>
      </c>
      <c r="E593" s="1">
        <v>36</v>
      </c>
      <c r="F593" s="1">
        <v>576</v>
      </c>
      <c r="G593" s="1">
        <v>750</v>
      </c>
      <c r="H593" s="1" t="s">
        <v>46</v>
      </c>
      <c r="I593" s="1" t="s">
        <v>46</v>
      </c>
      <c r="J593" s="3">
        <v>180</v>
      </c>
      <c r="K593" s="3">
        <v>30</v>
      </c>
      <c r="L593" s="128">
        <f t="shared" si="21"/>
        <v>126.99999999999999</v>
      </c>
      <c r="M593" s="128">
        <f t="shared" si="22"/>
        <v>100.00000000000001</v>
      </c>
      <c r="N593" s="129">
        <v>30</v>
      </c>
      <c r="O593" s="129">
        <v>89</v>
      </c>
      <c r="P593" s="130">
        <v>90</v>
      </c>
      <c r="Q593" s="1">
        <v>1</v>
      </c>
    </row>
    <row r="594" spans="1:17" hidden="1">
      <c r="A594" s="122" t="s">
        <v>1818</v>
      </c>
      <c r="B594" s="1">
        <v>8228</v>
      </c>
      <c r="C594" s="1" t="s">
        <v>1819</v>
      </c>
      <c r="D594" s="1">
        <v>16</v>
      </c>
      <c r="E594" s="1">
        <v>36</v>
      </c>
      <c r="F594" s="1">
        <v>576</v>
      </c>
      <c r="G594" s="1">
        <v>750</v>
      </c>
      <c r="H594" s="1" t="s">
        <v>46</v>
      </c>
      <c r="I594" s="1" t="s">
        <v>46</v>
      </c>
      <c r="J594" s="3">
        <v>120</v>
      </c>
      <c r="K594" s="3">
        <v>30</v>
      </c>
      <c r="L594" s="128">
        <f t="shared" si="21"/>
        <v>85</v>
      </c>
      <c r="M594" s="128">
        <f t="shared" si="22"/>
        <v>67</v>
      </c>
      <c r="N594" s="129">
        <v>30</v>
      </c>
      <c r="O594" s="129">
        <v>89</v>
      </c>
      <c r="P594" s="130">
        <v>90</v>
      </c>
      <c r="Q594" s="1">
        <v>1</v>
      </c>
    </row>
    <row r="595" spans="1:17" hidden="1">
      <c r="A595" s="122" t="s">
        <v>695</v>
      </c>
      <c r="B595" s="1">
        <v>9480</v>
      </c>
      <c r="C595" s="1" t="s">
        <v>696</v>
      </c>
      <c r="D595" s="1">
        <v>13</v>
      </c>
      <c r="E595" s="1">
        <v>36</v>
      </c>
      <c r="F595" s="1">
        <v>468</v>
      </c>
      <c r="G595" s="1">
        <v>1000</v>
      </c>
      <c r="H595" s="1" t="s">
        <v>46</v>
      </c>
      <c r="I595" s="1" t="s">
        <v>46</v>
      </c>
      <c r="J595" s="3">
        <v>180</v>
      </c>
      <c r="K595" s="3">
        <v>30</v>
      </c>
      <c r="L595" s="128">
        <f t="shared" si="21"/>
        <v>126.99999999999999</v>
      </c>
      <c r="M595" s="128">
        <f t="shared" si="22"/>
        <v>100.00000000000001</v>
      </c>
      <c r="N595" s="129">
        <v>30</v>
      </c>
      <c r="O595" s="129">
        <v>89</v>
      </c>
      <c r="P595" s="130">
        <v>90</v>
      </c>
      <c r="Q595" s="1">
        <v>1</v>
      </c>
    </row>
    <row r="596" spans="1:17" hidden="1">
      <c r="A596" s="122" t="s">
        <v>698</v>
      </c>
      <c r="B596" s="1" t="s">
        <v>698</v>
      </c>
      <c r="C596" s="1" t="s">
        <v>696</v>
      </c>
      <c r="D596" s="1">
        <v>13</v>
      </c>
      <c r="E596" s="1">
        <v>27</v>
      </c>
      <c r="F596" s="1">
        <v>351</v>
      </c>
      <c r="G596" s="1">
        <v>1000</v>
      </c>
      <c r="H596" s="1" t="s">
        <v>46</v>
      </c>
      <c r="I596" s="1" t="s">
        <v>46</v>
      </c>
      <c r="J596" s="3">
        <v>180</v>
      </c>
      <c r="K596" s="3">
        <v>30</v>
      </c>
      <c r="L596" s="128">
        <f t="shared" si="21"/>
        <v>126.99999999999999</v>
      </c>
      <c r="M596" s="128">
        <f t="shared" si="22"/>
        <v>100.00000000000001</v>
      </c>
      <c r="N596" s="129">
        <v>30</v>
      </c>
      <c r="O596" s="129">
        <v>89</v>
      </c>
      <c r="P596" s="130">
        <v>90</v>
      </c>
      <c r="Q596" s="1">
        <v>1</v>
      </c>
    </row>
    <row r="597" spans="1:17" hidden="1">
      <c r="A597" s="122" t="s">
        <v>1820</v>
      </c>
      <c r="B597" s="1">
        <v>9150</v>
      </c>
      <c r="C597" s="1" t="s">
        <v>1821</v>
      </c>
      <c r="D597" s="1">
        <v>38</v>
      </c>
      <c r="E597" s="1">
        <v>45</v>
      </c>
      <c r="F597" s="1">
        <v>1710</v>
      </c>
      <c r="G597" s="1">
        <v>250</v>
      </c>
      <c r="H597" s="1" t="s">
        <v>46</v>
      </c>
      <c r="I597" s="1" t="s">
        <v>46</v>
      </c>
      <c r="J597" s="3">
        <v>180</v>
      </c>
      <c r="K597" s="3">
        <v>30</v>
      </c>
      <c r="L597" s="128">
        <f t="shared" si="21"/>
        <v>126.99999999999999</v>
      </c>
      <c r="M597" s="128">
        <f t="shared" si="22"/>
        <v>100.00000000000001</v>
      </c>
      <c r="N597" s="129">
        <v>30</v>
      </c>
      <c r="O597" s="129">
        <v>89</v>
      </c>
      <c r="P597" s="130">
        <v>90</v>
      </c>
      <c r="Q597" s="1">
        <v>1</v>
      </c>
    </row>
    <row r="598" spans="1:17" hidden="1">
      <c r="A598" s="122" t="s">
        <v>1822</v>
      </c>
      <c r="B598" s="1">
        <v>12398</v>
      </c>
      <c r="C598" s="1" t="s">
        <v>1823</v>
      </c>
      <c r="D598" s="1">
        <v>6</v>
      </c>
      <c r="E598" s="1">
        <v>480</v>
      </c>
      <c r="F598" s="1">
        <v>2880</v>
      </c>
      <c r="G598" s="1">
        <v>355</v>
      </c>
      <c r="H598" s="1" t="s">
        <v>42</v>
      </c>
      <c r="I598" s="1" t="s">
        <v>42</v>
      </c>
      <c r="J598" s="3">
        <v>270</v>
      </c>
      <c r="K598" s="3">
        <v>30</v>
      </c>
      <c r="L598" s="128">
        <f t="shared" si="21"/>
        <v>190</v>
      </c>
      <c r="M598" s="128">
        <f t="shared" si="22"/>
        <v>149.5</v>
      </c>
      <c r="N598" s="129">
        <v>30</v>
      </c>
      <c r="O598" s="129">
        <v>89</v>
      </c>
      <c r="P598" s="130">
        <v>90</v>
      </c>
      <c r="Q598" s="1">
        <v>1</v>
      </c>
    </row>
    <row r="599" spans="1:17" hidden="1">
      <c r="A599" s="122" t="s">
        <v>1824</v>
      </c>
      <c r="B599" s="1">
        <v>14707</v>
      </c>
      <c r="C599" s="1" t="s">
        <v>1825</v>
      </c>
      <c r="D599" s="1">
        <v>6</v>
      </c>
      <c r="E599" s="1">
        <v>480</v>
      </c>
      <c r="F599" s="1">
        <v>2880</v>
      </c>
      <c r="G599" s="1">
        <v>330</v>
      </c>
      <c r="H599" s="1" t="s">
        <v>42</v>
      </c>
      <c r="I599" s="1" t="s">
        <v>42</v>
      </c>
      <c r="J599" s="3">
        <v>180</v>
      </c>
      <c r="K599" s="3">
        <v>30</v>
      </c>
      <c r="L599" s="128">
        <f t="shared" si="21"/>
        <v>126.99999999999999</v>
      </c>
      <c r="M599" s="128">
        <f t="shared" si="22"/>
        <v>100.00000000000001</v>
      </c>
      <c r="N599" s="129">
        <v>30</v>
      </c>
      <c r="O599" s="129">
        <v>89</v>
      </c>
      <c r="P599" s="130">
        <v>90</v>
      </c>
      <c r="Q599" s="1">
        <v>1</v>
      </c>
    </row>
    <row r="600" spans="1:17" hidden="1">
      <c r="A600" s="122" t="s">
        <v>1826</v>
      </c>
      <c r="B600" s="1">
        <v>12275</v>
      </c>
      <c r="C600" s="1" t="s">
        <v>1827</v>
      </c>
      <c r="D600" s="1">
        <v>30</v>
      </c>
      <c r="E600" s="1">
        <v>45</v>
      </c>
      <c r="F600" s="1">
        <v>1350</v>
      </c>
      <c r="G600" s="1">
        <v>330</v>
      </c>
      <c r="H600" s="1" t="s">
        <v>46</v>
      </c>
      <c r="I600" s="1" t="s">
        <v>46</v>
      </c>
      <c r="J600" s="3">
        <v>180</v>
      </c>
      <c r="K600" s="3">
        <v>30</v>
      </c>
      <c r="L600" s="128">
        <f t="shared" si="21"/>
        <v>126.99999999999999</v>
      </c>
      <c r="M600" s="128">
        <f t="shared" si="22"/>
        <v>100.00000000000001</v>
      </c>
      <c r="N600" s="129">
        <v>30</v>
      </c>
      <c r="O600" s="129">
        <v>89</v>
      </c>
      <c r="P600" s="130">
        <v>90</v>
      </c>
      <c r="Q600" s="1">
        <v>1</v>
      </c>
    </row>
    <row r="601" spans="1:17" hidden="1">
      <c r="A601" s="122" t="s">
        <v>1828</v>
      </c>
      <c r="B601" s="1">
        <v>12279</v>
      </c>
      <c r="C601" s="1" t="s">
        <v>1829</v>
      </c>
      <c r="D601" s="1">
        <v>6</v>
      </c>
      <c r="E601" s="1">
        <v>608</v>
      </c>
      <c r="F601" s="1">
        <v>3648</v>
      </c>
      <c r="G601" s="1">
        <v>200</v>
      </c>
      <c r="H601" s="1" t="s">
        <v>36</v>
      </c>
      <c r="I601" s="1" t="s">
        <v>36</v>
      </c>
      <c r="J601" s="3">
        <v>90</v>
      </c>
      <c r="K601" s="3">
        <v>30</v>
      </c>
      <c r="L601" s="128">
        <f t="shared" si="21"/>
        <v>63.999999999999993</v>
      </c>
      <c r="M601" s="128">
        <f t="shared" si="22"/>
        <v>50.500000000000007</v>
      </c>
      <c r="N601" s="129">
        <v>30</v>
      </c>
      <c r="O601" s="129">
        <v>74</v>
      </c>
      <c r="P601" s="130">
        <v>45</v>
      </c>
      <c r="Q601" s="1">
        <v>1</v>
      </c>
    </row>
    <row r="602" spans="1:17" hidden="1">
      <c r="A602" s="122" t="s">
        <v>1830</v>
      </c>
      <c r="B602" s="1">
        <v>16542</v>
      </c>
      <c r="C602" s="1" t="s">
        <v>1831</v>
      </c>
      <c r="D602" s="1">
        <v>6</v>
      </c>
      <c r="E602" s="1">
        <v>378</v>
      </c>
      <c r="F602" s="1">
        <v>2268</v>
      </c>
      <c r="G602" s="1">
        <v>330</v>
      </c>
      <c r="H602" s="1" t="s">
        <v>36</v>
      </c>
      <c r="I602" s="1" t="s">
        <v>36</v>
      </c>
      <c r="J602" s="3">
        <v>365</v>
      </c>
      <c r="K602" s="3">
        <v>30</v>
      </c>
      <c r="L602" s="128">
        <f t="shared" si="21"/>
        <v>256.5</v>
      </c>
      <c r="M602" s="128">
        <f t="shared" si="22"/>
        <v>201.75000000000003</v>
      </c>
      <c r="N602" s="129">
        <v>30</v>
      </c>
      <c r="O602" s="129">
        <v>74</v>
      </c>
      <c r="P602" s="130">
        <v>45</v>
      </c>
      <c r="Q602" s="1">
        <v>1</v>
      </c>
    </row>
    <row r="603" spans="1:17" hidden="1">
      <c r="A603" s="122" t="s">
        <v>313</v>
      </c>
      <c r="B603" s="1">
        <v>21703</v>
      </c>
      <c r="C603" s="1" t="s">
        <v>314</v>
      </c>
      <c r="D603" s="1">
        <v>6</v>
      </c>
      <c r="E603" s="1">
        <v>60</v>
      </c>
      <c r="F603" s="1">
        <v>360</v>
      </c>
      <c r="G603" s="1">
        <v>2000</v>
      </c>
      <c r="H603" s="1" t="s">
        <v>36</v>
      </c>
      <c r="I603" s="1" t="s">
        <v>36</v>
      </c>
      <c r="J603" s="3">
        <v>120</v>
      </c>
      <c r="K603" s="3">
        <v>30</v>
      </c>
      <c r="L603" s="128">
        <f t="shared" si="21"/>
        <v>85</v>
      </c>
      <c r="M603" s="128">
        <f t="shared" si="22"/>
        <v>67</v>
      </c>
      <c r="N603" s="129">
        <v>30</v>
      </c>
      <c r="O603" s="129">
        <v>74</v>
      </c>
      <c r="P603" s="130">
        <v>45</v>
      </c>
      <c r="Q603" s="1">
        <v>1</v>
      </c>
    </row>
    <row r="604" spans="1:17" hidden="1">
      <c r="A604" s="122" t="s">
        <v>1832</v>
      </c>
      <c r="B604" s="1">
        <v>12137</v>
      </c>
      <c r="C604" s="1" t="s">
        <v>1833</v>
      </c>
      <c r="D604" s="1">
        <v>12</v>
      </c>
      <c r="E604" s="1">
        <v>224</v>
      </c>
      <c r="F604" s="1">
        <v>2688</v>
      </c>
      <c r="G604" s="1">
        <v>200</v>
      </c>
      <c r="H604" s="1" t="s">
        <v>36</v>
      </c>
      <c r="I604" s="1" t="s">
        <v>36</v>
      </c>
      <c r="J604" s="3">
        <v>90</v>
      </c>
      <c r="K604" s="3">
        <v>30</v>
      </c>
      <c r="L604" s="128">
        <f t="shared" si="21"/>
        <v>63.999999999999993</v>
      </c>
      <c r="M604" s="128">
        <f t="shared" si="22"/>
        <v>50.500000000000007</v>
      </c>
      <c r="N604" s="129">
        <v>30</v>
      </c>
      <c r="O604" s="129">
        <v>74</v>
      </c>
      <c r="P604" s="130">
        <v>45</v>
      </c>
      <c r="Q604" s="1">
        <v>1</v>
      </c>
    </row>
    <row r="605" spans="1:17" hidden="1">
      <c r="A605" s="122" t="s">
        <v>1834</v>
      </c>
      <c r="B605" s="1">
        <v>2729</v>
      </c>
      <c r="C605" s="1" t="s">
        <v>1835</v>
      </c>
      <c r="D605" s="1">
        <v>24</v>
      </c>
      <c r="E605" s="1">
        <v>120</v>
      </c>
      <c r="F605" s="1">
        <v>2880</v>
      </c>
      <c r="G605" s="1">
        <v>330</v>
      </c>
      <c r="H605" s="1" t="s">
        <v>42</v>
      </c>
      <c r="I605" s="1" t="s">
        <v>42</v>
      </c>
      <c r="J605" s="3">
        <v>120</v>
      </c>
      <c r="K605" s="3">
        <v>30</v>
      </c>
      <c r="L605" s="128">
        <f t="shared" si="21"/>
        <v>85</v>
      </c>
      <c r="M605" s="128">
        <f t="shared" si="22"/>
        <v>67</v>
      </c>
      <c r="N605" s="129">
        <v>30</v>
      </c>
      <c r="O605" s="129">
        <v>89</v>
      </c>
      <c r="P605" s="130">
        <v>90</v>
      </c>
      <c r="Q605" s="1">
        <v>1</v>
      </c>
    </row>
    <row r="606" spans="1:17" hidden="1">
      <c r="A606" s="122" t="s">
        <v>1836</v>
      </c>
      <c r="B606" s="1">
        <v>16736</v>
      </c>
      <c r="C606" s="1" t="s">
        <v>1837</v>
      </c>
      <c r="D606" s="1">
        <v>6</v>
      </c>
      <c r="E606" s="1">
        <v>88</v>
      </c>
      <c r="F606" s="1">
        <v>528</v>
      </c>
      <c r="G606" s="1">
        <v>504</v>
      </c>
      <c r="H606" s="1" t="s">
        <v>36</v>
      </c>
      <c r="I606" s="1" t="s">
        <v>36</v>
      </c>
      <c r="J606" s="3">
        <v>120</v>
      </c>
      <c r="K606" s="3">
        <v>30</v>
      </c>
      <c r="L606" s="128">
        <f t="shared" si="21"/>
        <v>85</v>
      </c>
      <c r="M606" s="128">
        <f t="shared" si="22"/>
        <v>67</v>
      </c>
      <c r="N606" s="129">
        <v>30</v>
      </c>
      <c r="O606" s="129">
        <v>74</v>
      </c>
      <c r="P606" s="130">
        <v>45</v>
      </c>
      <c r="Q606" s="1">
        <v>1</v>
      </c>
    </row>
    <row r="607" spans="1:17" hidden="1">
      <c r="A607" s="122" t="s">
        <v>310</v>
      </c>
      <c r="B607" s="1">
        <v>21447</v>
      </c>
      <c r="C607" s="1" t="s">
        <v>311</v>
      </c>
      <c r="D607" s="1">
        <v>6</v>
      </c>
      <c r="E607" s="1">
        <v>640</v>
      </c>
      <c r="F607" s="1">
        <v>3840</v>
      </c>
      <c r="G607" s="1">
        <v>200</v>
      </c>
      <c r="H607" s="1" t="s">
        <v>36</v>
      </c>
      <c r="I607" s="1" t="s">
        <v>36</v>
      </c>
      <c r="J607" s="3">
        <v>90</v>
      </c>
      <c r="K607" s="3">
        <v>30</v>
      </c>
      <c r="L607" s="128">
        <f t="shared" si="21"/>
        <v>63.999999999999993</v>
      </c>
      <c r="M607" s="128">
        <f t="shared" si="22"/>
        <v>50.500000000000007</v>
      </c>
      <c r="N607" s="129">
        <v>30</v>
      </c>
      <c r="O607" s="129">
        <v>74</v>
      </c>
      <c r="P607" s="130">
        <v>45</v>
      </c>
      <c r="Q607" s="1">
        <v>1</v>
      </c>
    </row>
    <row r="608" spans="1:17" hidden="1">
      <c r="A608" s="122" t="s">
        <v>1838</v>
      </c>
      <c r="B608" s="1" t="s">
        <v>1838</v>
      </c>
      <c r="C608" s="1" t="s">
        <v>311</v>
      </c>
      <c r="D608" s="1">
        <v>6</v>
      </c>
      <c r="E608" s="1">
        <v>608</v>
      </c>
      <c r="F608" s="1">
        <v>3648</v>
      </c>
      <c r="G608" s="1">
        <v>200</v>
      </c>
      <c r="H608" s="1" t="s">
        <v>36</v>
      </c>
      <c r="I608" s="1" t="s">
        <v>36</v>
      </c>
      <c r="J608" s="3">
        <v>90</v>
      </c>
      <c r="K608" s="3">
        <v>30</v>
      </c>
      <c r="L608" s="128">
        <f t="shared" si="21"/>
        <v>63.999999999999993</v>
      </c>
      <c r="M608" s="128">
        <f t="shared" si="22"/>
        <v>50.500000000000007</v>
      </c>
      <c r="N608" s="129">
        <v>30</v>
      </c>
      <c r="O608" s="129">
        <v>74</v>
      </c>
      <c r="P608" s="130">
        <v>45</v>
      </c>
      <c r="Q608" s="1">
        <v>1</v>
      </c>
    </row>
    <row r="609" spans="1:17" hidden="1">
      <c r="A609" s="122" t="s">
        <v>1839</v>
      </c>
      <c r="B609" s="1">
        <v>22282</v>
      </c>
      <c r="C609" s="1" t="s">
        <v>1840</v>
      </c>
      <c r="D609" s="1">
        <v>6</v>
      </c>
      <c r="E609" s="1">
        <v>608</v>
      </c>
      <c r="F609" s="1">
        <v>3648</v>
      </c>
      <c r="G609" s="1">
        <v>200</v>
      </c>
      <c r="H609" s="1" t="s">
        <v>36</v>
      </c>
      <c r="I609" s="1" t="s">
        <v>36</v>
      </c>
      <c r="J609" s="3">
        <v>90</v>
      </c>
      <c r="K609" s="3">
        <v>30</v>
      </c>
      <c r="L609" s="128">
        <f t="shared" si="21"/>
        <v>63.999999999999993</v>
      </c>
      <c r="M609" s="128">
        <f t="shared" si="22"/>
        <v>50.500000000000007</v>
      </c>
      <c r="N609" s="129">
        <v>30</v>
      </c>
      <c r="O609" s="129">
        <v>74</v>
      </c>
      <c r="P609" s="130">
        <v>45</v>
      </c>
      <c r="Q609" s="1">
        <v>1</v>
      </c>
    </row>
    <row r="610" spans="1:17" hidden="1">
      <c r="A610" s="122" t="s">
        <v>1841</v>
      </c>
      <c r="B610" s="1">
        <v>22272</v>
      </c>
      <c r="C610" s="1" t="s">
        <v>1842</v>
      </c>
      <c r="D610" s="1">
        <v>30</v>
      </c>
      <c r="E610" s="1">
        <v>45</v>
      </c>
      <c r="F610" s="1">
        <v>1350</v>
      </c>
      <c r="G610" s="1">
        <v>330</v>
      </c>
      <c r="H610" s="1" t="s">
        <v>46</v>
      </c>
      <c r="I610" s="1" t="s">
        <v>46</v>
      </c>
      <c r="J610" s="3">
        <v>365</v>
      </c>
      <c r="K610" s="3">
        <v>30</v>
      </c>
      <c r="L610" s="128">
        <f t="shared" si="21"/>
        <v>256.5</v>
      </c>
      <c r="M610" s="128">
        <f t="shared" si="22"/>
        <v>201.75000000000003</v>
      </c>
      <c r="N610" s="129">
        <v>30</v>
      </c>
      <c r="O610" s="129">
        <v>89</v>
      </c>
      <c r="P610" s="130">
        <v>90</v>
      </c>
      <c r="Q610" s="1">
        <v>1</v>
      </c>
    </row>
    <row r="611" spans="1:17" hidden="1">
      <c r="A611" s="122" t="s">
        <v>1843</v>
      </c>
      <c r="B611" s="1">
        <v>2208</v>
      </c>
      <c r="C611" s="1" t="s">
        <v>1844</v>
      </c>
      <c r="D611" s="1">
        <v>6</v>
      </c>
      <c r="E611" s="1">
        <v>480</v>
      </c>
      <c r="F611" s="1">
        <v>2880</v>
      </c>
      <c r="G611" s="1">
        <v>330</v>
      </c>
      <c r="H611" s="1" t="s">
        <v>42</v>
      </c>
      <c r="I611" s="1" t="s">
        <v>42</v>
      </c>
      <c r="J611" s="3">
        <v>365</v>
      </c>
      <c r="K611" s="3">
        <v>30</v>
      </c>
      <c r="L611" s="128">
        <f t="shared" si="21"/>
        <v>256.5</v>
      </c>
      <c r="M611" s="128">
        <f t="shared" si="22"/>
        <v>201.75000000000003</v>
      </c>
      <c r="N611" s="129">
        <v>30</v>
      </c>
      <c r="O611" s="129">
        <v>89</v>
      </c>
      <c r="P611" s="130">
        <v>90</v>
      </c>
      <c r="Q611" s="1">
        <v>1</v>
      </c>
    </row>
    <row r="612" spans="1:17" hidden="1">
      <c r="A612" s="122" t="s">
        <v>1845</v>
      </c>
      <c r="B612" s="1">
        <v>2206</v>
      </c>
      <c r="C612" s="1" t="s">
        <v>1846</v>
      </c>
      <c r="D612" s="1">
        <v>24</v>
      </c>
      <c r="E612" s="1">
        <v>120</v>
      </c>
      <c r="F612" s="1">
        <v>2880</v>
      </c>
      <c r="G612" s="1">
        <v>330</v>
      </c>
      <c r="H612" s="1" t="s">
        <v>42</v>
      </c>
      <c r="I612" s="1" t="s">
        <v>42</v>
      </c>
      <c r="J612" s="3">
        <v>365</v>
      </c>
      <c r="K612" s="3">
        <v>30</v>
      </c>
      <c r="L612" s="128">
        <f t="shared" si="21"/>
        <v>256.5</v>
      </c>
      <c r="M612" s="128">
        <f t="shared" si="22"/>
        <v>201.75000000000003</v>
      </c>
      <c r="N612" s="129">
        <v>30</v>
      </c>
      <c r="O612" s="129">
        <v>89</v>
      </c>
      <c r="P612" s="130">
        <v>90</v>
      </c>
      <c r="Q612" s="1">
        <v>1</v>
      </c>
    </row>
    <row r="613" spans="1:17" hidden="1">
      <c r="A613" s="122" t="s">
        <v>141</v>
      </c>
      <c r="B613" s="1">
        <v>16210</v>
      </c>
      <c r="C613" s="1" t="s">
        <v>142</v>
      </c>
      <c r="D613" s="1">
        <v>6</v>
      </c>
      <c r="E613" s="1">
        <v>480</v>
      </c>
      <c r="F613" s="1">
        <v>2880</v>
      </c>
      <c r="G613" s="1">
        <v>330</v>
      </c>
      <c r="H613" s="1" t="s">
        <v>42</v>
      </c>
      <c r="I613" s="1" t="s">
        <v>42</v>
      </c>
      <c r="J613" s="3">
        <v>365</v>
      </c>
      <c r="K613" s="3">
        <v>30</v>
      </c>
      <c r="L613" s="128">
        <f t="shared" si="21"/>
        <v>256.5</v>
      </c>
      <c r="M613" s="128">
        <f t="shared" si="22"/>
        <v>201.75000000000003</v>
      </c>
      <c r="N613" s="129">
        <v>30</v>
      </c>
      <c r="O613" s="129">
        <v>89</v>
      </c>
      <c r="P613" s="130">
        <v>90</v>
      </c>
      <c r="Q613" s="1">
        <v>1</v>
      </c>
    </row>
    <row r="614" spans="1:17" hidden="1">
      <c r="A614" s="122" t="s">
        <v>635</v>
      </c>
      <c r="B614" s="1">
        <v>7078</v>
      </c>
      <c r="C614" s="1" t="s">
        <v>636</v>
      </c>
      <c r="D614" s="1">
        <v>15</v>
      </c>
      <c r="E614" s="1">
        <v>52</v>
      </c>
      <c r="F614" s="1">
        <v>780</v>
      </c>
      <c r="G614" s="1">
        <v>1000</v>
      </c>
      <c r="H614" s="1" t="s">
        <v>36</v>
      </c>
      <c r="I614" s="1" t="s">
        <v>36</v>
      </c>
      <c r="J614" s="3">
        <v>120</v>
      </c>
      <c r="K614" s="3">
        <v>30</v>
      </c>
      <c r="L614" s="128">
        <f t="shared" si="21"/>
        <v>85</v>
      </c>
      <c r="M614" s="128">
        <f t="shared" si="22"/>
        <v>67</v>
      </c>
      <c r="N614" s="129">
        <v>30</v>
      </c>
      <c r="O614" s="129">
        <v>74</v>
      </c>
      <c r="P614" s="130">
        <v>45</v>
      </c>
      <c r="Q614" s="1">
        <v>1</v>
      </c>
    </row>
    <row r="615" spans="1:17" hidden="1">
      <c r="A615" s="122" t="s">
        <v>1847</v>
      </c>
      <c r="B615" s="1" t="s">
        <v>1847</v>
      </c>
      <c r="C615" s="1" t="s">
        <v>636</v>
      </c>
      <c r="D615" s="1">
        <v>15</v>
      </c>
      <c r="E615" s="1">
        <v>52</v>
      </c>
      <c r="F615" s="1">
        <v>780</v>
      </c>
      <c r="G615" s="1">
        <v>1000</v>
      </c>
      <c r="H615" s="1" t="s">
        <v>36</v>
      </c>
      <c r="I615" s="1" t="s">
        <v>36</v>
      </c>
      <c r="J615" s="3">
        <v>120</v>
      </c>
      <c r="K615" s="3">
        <v>30</v>
      </c>
      <c r="L615" s="128">
        <f t="shared" si="21"/>
        <v>85</v>
      </c>
      <c r="M615" s="128">
        <f t="shared" si="22"/>
        <v>67</v>
      </c>
      <c r="N615" s="129">
        <v>30</v>
      </c>
      <c r="O615" s="129">
        <v>74</v>
      </c>
      <c r="P615" s="130">
        <v>45</v>
      </c>
      <c r="Q615" s="1">
        <v>1</v>
      </c>
    </row>
    <row r="616" spans="1:17" hidden="1">
      <c r="A616" s="122" t="s">
        <v>1848</v>
      </c>
      <c r="B616" s="1">
        <v>8322</v>
      </c>
      <c r="C616" s="1" t="s">
        <v>1849</v>
      </c>
      <c r="D616" s="1">
        <v>15</v>
      </c>
      <c r="E616" s="1">
        <v>52</v>
      </c>
      <c r="F616" s="1">
        <v>780</v>
      </c>
      <c r="G616" s="1">
        <v>1000</v>
      </c>
      <c r="H616" s="1" t="s">
        <v>36</v>
      </c>
      <c r="I616" s="1" t="s">
        <v>36</v>
      </c>
      <c r="J616" s="3">
        <v>120</v>
      </c>
      <c r="K616" s="3">
        <v>30</v>
      </c>
      <c r="L616" s="128">
        <f t="shared" si="21"/>
        <v>85</v>
      </c>
      <c r="M616" s="128">
        <f t="shared" si="22"/>
        <v>67</v>
      </c>
      <c r="N616" s="129">
        <v>30</v>
      </c>
      <c r="O616" s="129">
        <v>74</v>
      </c>
      <c r="P616" s="130">
        <v>45</v>
      </c>
      <c r="Q616" s="1">
        <v>1</v>
      </c>
    </row>
    <row r="617" spans="1:17" hidden="1">
      <c r="A617" s="122" t="s">
        <v>1850</v>
      </c>
      <c r="B617" s="1">
        <v>7692</v>
      </c>
      <c r="C617" s="1" t="s">
        <v>1851</v>
      </c>
      <c r="D617" s="1">
        <v>2</v>
      </c>
      <c r="E617" s="1">
        <v>52</v>
      </c>
      <c r="F617" s="1">
        <v>104</v>
      </c>
      <c r="G617" s="1">
        <v>1</v>
      </c>
      <c r="H617" s="1" t="s">
        <v>36</v>
      </c>
      <c r="I617" s="1" t="s">
        <v>36</v>
      </c>
      <c r="J617" s="3">
        <v>90</v>
      </c>
      <c r="K617" s="3">
        <v>30</v>
      </c>
      <c r="L617" s="128">
        <f t="shared" si="21"/>
        <v>63.999999999999993</v>
      </c>
      <c r="M617" s="128">
        <f t="shared" si="22"/>
        <v>50.500000000000007</v>
      </c>
      <c r="N617" s="129">
        <v>30</v>
      </c>
      <c r="O617" s="129">
        <v>74</v>
      </c>
      <c r="P617" s="130">
        <v>45</v>
      </c>
      <c r="Q617" s="1">
        <v>1</v>
      </c>
    </row>
    <row r="618" spans="1:17" hidden="1">
      <c r="A618" s="122" t="s">
        <v>360</v>
      </c>
      <c r="B618" s="1">
        <v>2224</v>
      </c>
      <c r="C618" s="1" t="s">
        <v>361</v>
      </c>
      <c r="D618" s="1">
        <v>6</v>
      </c>
      <c r="E618" s="1">
        <v>100</v>
      </c>
      <c r="F618" s="1">
        <v>600</v>
      </c>
      <c r="G618" s="1">
        <v>1500</v>
      </c>
      <c r="H618" s="1" t="s">
        <v>36</v>
      </c>
      <c r="I618" s="1" t="s">
        <v>36</v>
      </c>
      <c r="J618" s="3">
        <v>120</v>
      </c>
      <c r="K618" s="3">
        <v>30</v>
      </c>
      <c r="L618" s="128">
        <f t="shared" si="21"/>
        <v>85</v>
      </c>
      <c r="M618" s="128">
        <f t="shared" si="22"/>
        <v>67</v>
      </c>
      <c r="N618" s="129">
        <v>30</v>
      </c>
      <c r="O618" s="129">
        <v>74</v>
      </c>
      <c r="P618" s="130">
        <v>45</v>
      </c>
      <c r="Q618" s="1">
        <v>1</v>
      </c>
    </row>
    <row r="619" spans="1:17" hidden="1">
      <c r="A619" s="122" t="s">
        <v>1852</v>
      </c>
      <c r="B619" s="1" t="s">
        <v>1852</v>
      </c>
      <c r="C619" s="1" t="s">
        <v>361</v>
      </c>
      <c r="D619" s="1">
        <v>6</v>
      </c>
      <c r="E619" s="1">
        <v>75</v>
      </c>
      <c r="F619" s="1">
        <v>450</v>
      </c>
      <c r="G619" s="1">
        <v>1500</v>
      </c>
      <c r="H619" s="1" t="s">
        <v>36</v>
      </c>
      <c r="I619" s="1" t="s">
        <v>36</v>
      </c>
      <c r="J619" s="3">
        <v>120</v>
      </c>
      <c r="K619" s="3">
        <v>30</v>
      </c>
      <c r="L619" s="128">
        <f t="shared" si="21"/>
        <v>85</v>
      </c>
      <c r="M619" s="128">
        <f t="shared" si="22"/>
        <v>67</v>
      </c>
      <c r="N619" s="129">
        <v>30</v>
      </c>
      <c r="O619" s="129">
        <v>74</v>
      </c>
      <c r="P619" s="130">
        <v>45</v>
      </c>
      <c r="Q619" s="1">
        <v>1</v>
      </c>
    </row>
    <row r="620" spans="1:17" hidden="1">
      <c r="A620" s="122" t="s">
        <v>1853</v>
      </c>
      <c r="B620" s="1" t="s">
        <v>1853</v>
      </c>
      <c r="C620" s="1" t="s">
        <v>361</v>
      </c>
      <c r="D620" s="1">
        <v>6</v>
      </c>
      <c r="E620" s="1">
        <v>66</v>
      </c>
      <c r="F620" s="1">
        <v>396</v>
      </c>
      <c r="G620" s="1">
        <v>1500</v>
      </c>
      <c r="H620" s="1" t="s">
        <v>36</v>
      </c>
      <c r="I620" s="1" t="s">
        <v>36</v>
      </c>
      <c r="J620" s="3">
        <v>120</v>
      </c>
      <c r="K620" s="3">
        <v>30</v>
      </c>
      <c r="L620" s="128">
        <f t="shared" si="21"/>
        <v>85</v>
      </c>
      <c r="M620" s="128">
        <f t="shared" si="22"/>
        <v>67</v>
      </c>
      <c r="N620" s="129">
        <v>30</v>
      </c>
      <c r="O620" s="129">
        <v>74</v>
      </c>
      <c r="P620" s="130">
        <v>45</v>
      </c>
      <c r="Q620" s="1">
        <v>1</v>
      </c>
    </row>
    <row r="621" spans="1:17" hidden="1">
      <c r="A621" s="122" t="s">
        <v>1854</v>
      </c>
      <c r="B621" s="1" t="s">
        <v>1854</v>
      </c>
      <c r="C621" s="1" t="s">
        <v>361</v>
      </c>
      <c r="D621" s="1">
        <v>6</v>
      </c>
      <c r="E621" s="1">
        <v>88</v>
      </c>
      <c r="F621" s="1">
        <v>528</v>
      </c>
      <c r="G621" s="1">
        <v>1500</v>
      </c>
      <c r="H621" s="1" t="s">
        <v>36</v>
      </c>
      <c r="I621" s="1" t="s">
        <v>36</v>
      </c>
      <c r="J621" s="3">
        <v>120</v>
      </c>
      <c r="K621" s="3">
        <v>30</v>
      </c>
      <c r="L621" s="128">
        <f t="shared" si="21"/>
        <v>85</v>
      </c>
      <c r="M621" s="128">
        <f t="shared" si="22"/>
        <v>67</v>
      </c>
      <c r="N621" s="129">
        <v>30</v>
      </c>
      <c r="O621" s="129">
        <v>74</v>
      </c>
      <c r="P621" s="130">
        <v>45</v>
      </c>
      <c r="Q621" s="1">
        <v>1</v>
      </c>
    </row>
    <row r="622" spans="1:17" hidden="1">
      <c r="A622" s="122" t="s">
        <v>1855</v>
      </c>
      <c r="B622" s="1">
        <v>11969</v>
      </c>
      <c r="C622" s="1" t="s">
        <v>1856</v>
      </c>
      <c r="D622" s="1">
        <v>6</v>
      </c>
      <c r="E622" s="1">
        <v>60</v>
      </c>
      <c r="F622" s="1">
        <v>360</v>
      </c>
      <c r="G622" s="1">
        <v>2000</v>
      </c>
      <c r="H622" s="1" t="s">
        <v>36</v>
      </c>
      <c r="I622" s="1" t="s">
        <v>36</v>
      </c>
      <c r="J622" s="3">
        <v>120</v>
      </c>
      <c r="K622" s="3">
        <v>30</v>
      </c>
      <c r="L622" s="128">
        <f t="shared" si="21"/>
        <v>85</v>
      </c>
      <c r="M622" s="128">
        <f t="shared" si="22"/>
        <v>67</v>
      </c>
      <c r="N622" s="129">
        <v>30</v>
      </c>
      <c r="O622" s="129">
        <v>74</v>
      </c>
      <c r="P622" s="130">
        <v>45</v>
      </c>
      <c r="Q622" s="1">
        <v>1</v>
      </c>
    </row>
    <row r="623" spans="1:17" hidden="1">
      <c r="A623" s="122" t="s">
        <v>1857</v>
      </c>
      <c r="B623" s="1">
        <v>12117</v>
      </c>
      <c r="C623" s="1" t="s">
        <v>1858</v>
      </c>
      <c r="D623" s="1">
        <v>2</v>
      </c>
      <c r="E623" s="1">
        <v>108</v>
      </c>
      <c r="F623" s="1">
        <v>216</v>
      </c>
      <c r="G623" s="1">
        <v>2000</v>
      </c>
      <c r="H623" s="1" t="s">
        <v>36</v>
      </c>
      <c r="I623" s="1" t="s">
        <v>36</v>
      </c>
      <c r="J623" s="3">
        <v>90</v>
      </c>
      <c r="K623" s="3">
        <v>30</v>
      </c>
      <c r="L623" s="128">
        <f t="shared" si="21"/>
        <v>63.999999999999993</v>
      </c>
      <c r="M623" s="128">
        <f t="shared" si="22"/>
        <v>50.500000000000007</v>
      </c>
      <c r="N623" s="129">
        <v>30</v>
      </c>
      <c r="O623" s="129">
        <v>74</v>
      </c>
      <c r="P623" s="130">
        <v>45</v>
      </c>
      <c r="Q623" s="1">
        <v>1</v>
      </c>
    </row>
    <row r="624" spans="1:17" hidden="1">
      <c r="A624" s="122" t="s">
        <v>1859</v>
      </c>
      <c r="B624" s="1">
        <v>8287</v>
      </c>
      <c r="C624" s="1" t="s">
        <v>1860</v>
      </c>
      <c r="D624" s="1">
        <v>12</v>
      </c>
      <c r="E624" s="1">
        <v>160</v>
      </c>
      <c r="F624" s="1">
        <v>1920</v>
      </c>
      <c r="G624" s="1">
        <v>200</v>
      </c>
      <c r="H624" s="1" t="s">
        <v>36</v>
      </c>
      <c r="I624" s="1" t="s">
        <v>36</v>
      </c>
      <c r="J624" s="3">
        <v>90</v>
      </c>
      <c r="K624" s="3">
        <v>30</v>
      </c>
      <c r="L624" s="128">
        <f t="shared" si="21"/>
        <v>63.999999999999993</v>
      </c>
      <c r="M624" s="128">
        <f t="shared" si="22"/>
        <v>50.500000000000007</v>
      </c>
      <c r="N624" s="129">
        <v>30</v>
      </c>
      <c r="O624" s="129">
        <v>74</v>
      </c>
      <c r="P624" s="130">
        <v>45</v>
      </c>
      <c r="Q624" s="1">
        <v>1</v>
      </c>
    </row>
    <row r="625" spans="1:17" hidden="1">
      <c r="A625" s="122" t="s">
        <v>1861</v>
      </c>
      <c r="B625" s="1">
        <v>8262</v>
      </c>
      <c r="C625" s="1" t="s">
        <v>1862</v>
      </c>
      <c r="D625" s="1">
        <v>12</v>
      </c>
      <c r="E625" s="1">
        <v>532</v>
      </c>
      <c r="F625" s="1">
        <v>6384</v>
      </c>
      <c r="G625" s="1">
        <v>200</v>
      </c>
      <c r="H625" s="1" t="s">
        <v>36</v>
      </c>
      <c r="I625" s="1" t="s">
        <v>36</v>
      </c>
      <c r="J625" s="3">
        <v>90</v>
      </c>
      <c r="K625" s="3">
        <v>30</v>
      </c>
      <c r="L625" s="128">
        <f t="shared" si="21"/>
        <v>63.999999999999993</v>
      </c>
      <c r="M625" s="128">
        <f t="shared" si="22"/>
        <v>50.500000000000007</v>
      </c>
      <c r="N625" s="129">
        <v>30</v>
      </c>
      <c r="O625" s="129">
        <v>74</v>
      </c>
      <c r="P625" s="130">
        <v>45</v>
      </c>
      <c r="Q625" s="1">
        <v>1</v>
      </c>
    </row>
    <row r="626" spans="1:17" hidden="1">
      <c r="A626" s="122" t="s">
        <v>1863</v>
      </c>
      <c r="B626" s="1">
        <v>2759</v>
      </c>
      <c r="C626" s="1" t="s">
        <v>1864</v>
      </c>
      <c r="D626" s="1">
        <v>6</v>
      </c>
      <c r="E626" s="1">
        <v>640</v>
      </c>
      <c r="F626" s="1">
        <v>3840</v>
      </c>
      <c r="G626" s="1">
        <v>200</v>
      </c>
      <c r="H626" s="1" t="s">
        <v>36</v>
      </c>
      <c r="I626" s="1" t="s">
        <v>36</v>
      </c>
      <c r="J626" s="3">
        <v>90</v>
      </c>
      <c r="K626" s="3">
        <v>30</v>
      </c>
      <c r="L626" s="128">
        <f t="shared" si="21"/>
        <v>63.999999999999993</v>
      </c>
      <c r="M626" s="128">
        <f t="shared" si="22"/>
        <v>50.500000000000007</v>
      </c>
      <c r="N626" s="129">
        <v>30</v>
      </c>
      <c r="O626" s="129">
        <v>74</v>
      </c>
      <c r="P626" s="130">
        <v>45</v>
      </c>
      <c r="Q626" s="1">
        <v>1</v>
      </c>
    </row>
    <row r="627" spans="1:17" hidden="1">
      <c r="A627" s="122" t="s">
        <v>1865</v>
      </c>
      <c r="B627" s="1">
        <v>2759</v>
      </c>
      <c r="C627" s="1" t="s">
        <v>1864</v>
      </c>
      <c r="D627" s="1">
        <v>6</v>
      </c>
      <c r="E627" s="1">
        <v>512</v>
      </c>
      <c r="F627" s="1">
        <v>3072</v>
      </c>
      <c r="G627" s="1">
        <v>200</v>
      </c>
      <c r="H627" s="1" t="s">
        <v>36</v>
      </c>
      <c r="I627" s="1" t="s">
        <v>36</v>
      </c>
      <c r="J627" s="3">
        <v>90</v>
      </c>
      <c r="K627" s="3">
        <v>30</v>
      </c>
      <c r="L627" s="128">
        <f t="shared" si="21"/>
        <v>63.999999999999993</v>
      </c>
      <c r="M627" s="128">
        <f t="shared" si="22"/>
        <v>50.500000000000007</v>
      </c>
      <c r="N627" s="129">
        <v>30</v>
      </c>
      <c r="O627" s="129">
        <v>74</v>
      </c>
      <c r="P627" s="130">
        <v>45</v>
      </c>
      <c r="Q627" s="1">
        <v>1</v>
      </c>
    </row>
    <row r="628" spans="1:17" hidden="1">
      <c r="A628" s="122" t="s">
        <v>1866</v>
      </c>
      <c r="B628" s="1" t="s">
        <v>1866</v>
      </c>
      <c r="C628" s="1" t="s">
        <v>1864</v>
      </c>
      <c r="D628" s="1">
        <v>6</v>
      </c>
      <c r="E628" s="1">
        <v>608</v>
      </c>
      <c r="F628" s="1">
        <v>3648</v>
      </c>
      <c r="G628" s="1">
        <v>200</v>
      </c>
      <c r="H628" s="1" t="s">
        <v>36</v>
      </c>
      <c r="I628" s="1" t="s">
        <v>36</v>
      </c>
      <c r="J628" s="3">
        <v>90</v>
      </c>
      <c r="K628" s="3">
        <v>30</v>
      </c>
      <c r="L628" s="128">
        <f t="shared" si="21"/>
        <v>63.999999999999993</v>
      </c>
      <c r="M628" s="128">
        <f t="shared" si="22"/>
        <v>50.500000000000007</v>
      </c>
      <c r="N628" s="129">
        <v>30</v>
      </c>
      <c r="O628" s="129">
        <v>74</v>
      </c>
      <c r="P628" s="130">
        <v>45</v>
      </c>
      <c r="Q628" s="1">
        <v>1</v>
      </c>
    </row>
    <row r="629" spans="1:17" hidden="1">
      <c r="A629" s="122" t="s">
        <v>1867</v>
      </c>
      <c r="B629" s="1" t="s">
        <v>1867</v>
      </c>
      <c r="C629" s="1" t="s">
        <v>1864</v>
      </c>
      <c r="D629" s="1">
        <v>6</v>
      </c>
      <c r="E629" s="1">
        <v>760</v>
      </c>
      <c r="F629" s="1">
        <v>4560</v>
      </c>
      <c r="G629" s="1">
        <v>200</v>
      </c>
      <c r="H629" s="1" t="s">
        <v>36</v>
      </c>
      <c r="I629" s="1" t="s">
        <v>36</v>
      </c>
      <c r="J629" s="3">
        <v>90</v>
      </c>
      <c r="K629" s="3">
        <v>30</v>
      </c>
      <c r="L629" s="128">
        <f t="shared" si="21"/>
        <v>63.999999999999993</v>
      </c>
      <c r="M629" s="128">
        <f t="shared" si="22"/>
        <v>50.500000000000007</v>
      </c>
      <c r="N629" s="129">
        <v>30</v>
      </c>
      <c r="O629" s="129">
        <v>74</v>
      </c>
      <c r="P629" s="130">
        <v>45</v>
      </c>
      <c r="Q629" s="1">
        <v>1</v>
      </c>
    </row>
    <row r="630" spans="1:17" hidden="1">
      <c r="A630" s="122" t="s">
        <v>1868</v>
      </c>
      <c r="B630" s="1">
        <v>21125</v>
      </c>
      <c r="C630" s="1" t="s">
        <v>1869</v>
      </c>
      <c r="D630" s="1">
        <v>6</v>
      </c>
      <c r="E630" s="1">
        <v>640</v>
      </c>
      <c r="F630" s="1">
        <v>3840</v>
      </c>
      <c r="G630" s="1">
        <v>200</v>
      </c>
      <c r="H630" s="1" t="s">
        <v>36</v>
      </c>
      <c r="I630" s="1" t="s">
        <v>36</v>
      </c>
      <c r="J630" s="3">
        <v>90</v>
      </c>
      <c r="K630" s="3">
        <v>30</v>
      </c>
      <c r="L630" s="128">
        <f t="shared" si="21"/>
        <v>63.999999999999993</v>
      </c>
      <c r="M630" s="128">
        <f t="shared" si="22"/>
        <v>50.500000000000007</v>
      </c>
      <c r="N630" s="129">
        <v>30</v>
      </c>
      <c r="O630" s="129">
        <v>74</v>
      </c>
      <c r="P630" s="130">
        <v>45</v>
      </c>
      <c r="Q630" s="1">
        <v>1</v>
      </c>
    </row>
    <row r="631" spans="1:17" hidden="1">
      <c r="A631" s="122" t="s">
        <v>590</v>
      </c>
      <c r="B631" s="1">
        <v>3810</v>
      </c>
      <c r="C631" s="1" t="s">
        <v>591</v>
      </c>
      <c r="D631" s="1">
        <v>30</v>
      </c>
      <c r="E631" s="1">
        <v>135</v>
      </c>
      <c r="F631" s="1">
        <v>4050</v>
      </c>
      <c r="G631" s="1">
        <v>200</v>
      </c>
      <c r="H631" s="1" t="s">
        <v>36</v>
      </c>
      <c r="I631" s="1" t="s">
        <v>36</v>
      </c>
      <c r="J631" s="3">
        <v>90</v>
      </c>
      <c r="K631" s="3">
        <v>30</v>
      </c>
      <c r="L631" s="128">
        <f t="shared" si="21"/>
        <v>63.999999999999993</v>
      </c>
      <c r="M631" s="128">
        <f t="shared" si="22"/>
        <v>50.500000000000007</v>
      </c>
      <c r="N631" s="129">
        <v>30</v>
      </c>
      <c r="O631" s="129">
        <v>74</v>
      </c>
      <c r="P631" s="130">
        <v>45</v>
      </c>
      <c r="Q631" s="1">
        <v>1</v>
      </c>
    </row>
    <row r="632" spans="1:17" hidden="1">
      <c r="A632" s="122" t="s">
        <v>1870</v>
      </c>
      <c r="B632" s="1" t="s">
        <v>1870</v>
      </c>
      <c r="C632" s="1" t="s">
        <v>591</v>
      </c>
      <c r="D632" s="1">
        <v>30</v>
      </c>
      <c r="E632" s="1">
        <v>128</v>
      </c>
      <c r="F632" s="1">
        <v>3840</v>
      </c>
      <c r="G632" s="1">
        <v>200</v>
      </c>
      <c r="H632" s="1" t="s">
        <v>36</v>
      </c>
      <c r="I632" s="1" t="s">
        <v>36</v>
      </c>
      <c r="J632" s="3">
        <v>90</v>
      </c>
      <c r="K632" s="3">
        <v>30</v>
      </c>
      <c r="L632" s="128">
        <f t="shared" si="21"/>
        <v>63.999999999999993</v>
      </c>
      <c r="M632" s="128">
        <f t="shared" si="22"/>
        <v>50.500000000000007</v>
      </c>
      <c r="N632" s="129">
        <v>30</v>
      </c>
      <c r="O632" s="129">
        <v>74</v>
      </c>
      <c r="P632" s="130">
        <v>45</v>
      </c>
      <c r="Q632" s="1">
        <v>1</v>
      </c>
    </row>
    <row r="633" spans="1:17" hidden="1">
      <c r="A633" s="122" t="s">
        <v>1871</v>
      </c>
      <c r="B633" s="1">
        <v>3529</v>
      </c>
      <c r="C633" s="1" t="s">
        <v>1872</v>
      </c>
      <c r="D633" s="1">
        <v>6</v>
      </c>
      <c r="E633" s="1">
        <v>490</v>
      </c>
      <c r="F633" s="1">
        <v>2940</v>
      </c>
      <c r="G633" s="1">
        <v>200</v>
      </c>
      <c r="H633" s="1" t="s">
        <v>36</v>
      </c>
      <c r="I633" s="1" t="s">
        <v>36</v>
      </c>
      <c r="J633" s="3">
        <v>90</v>
      </c>
      <c r="K633" s="3">
        <v>30</v>
      </c>
      <c r="L633" s="128">
        <f t="shared" si="21"/>
        <v>63.999999999999993</v>
      </c>
      <c r="M633" s="128">
        <f t="shared" si="22"/>
        <v>50.500000000000007</v>
      </c>
      <c r="N633" s="129">
        <v>30</v>
      </c>
      <c r="O633" s="129">
        <v>74</v>
      </c>
      <c r="P633" s="130">
        <v>45</v>
      </c>
      <c r="Q633" s="1">
        <v>1</v>
      </c>
    </row>
    <row r="634" spans="1:17" hidden="1">
      <c r="A634" s="122" t="s">
        <v>356</v>
      </c>
      <c r="B634" s="1">
        <v>2222</v>
      </c>
      <c r="C634" s="1" t="s">
        <v>357</v>
      </c>
      <c r="D634" s="1">
        <v>24</v>
      </c>
      <c r="E634" s="1">
        <v>96</v>
      </c>
      <c r="F634" s="1">
        <v>2304</v>
      </c>
      <c r="G634" s="1">
        <v>330</v>
      </c>
      <c r="H634" s="1" t="s">
        <v>36</v>
      </c>
      <c r="I634" s="1" t="s">
        <v>36</v>
      </c>
      <c r="J634" s="3">
        <v>90</v>
      </c>
      <c r="K634" s="3">
        <v>30</v>
      </c>
      <c r="L634" s="128">
        <f t="shared" si="21"/>
        <v>63.999999999999993</v>
      </c>
      <c r="M634" s="128">
        <f t="shared" si="22"/>
        <v>50.500000000000007</v>
      </c>
      <c r="N634" s="129">
        <v>30</v>
      </c>
      <c r="O634" s="129">
        <v>74</v>
      </c>
      <c r="P634" s="130">
        <v>45</v>
      </c>
      <c r="Q634" s="1">
        <v>1</v>
      </c>
    </row>
    <row r="635" spans="1:17" hidden="1">
      <c r="A635" s="122" t="s">
        <v>1873</v>
      </c>
      <c r="B635" s="1">
        <v>2223</v>
      </c>
      <c r="C635" s="1" t="s">
        <v>1874</v>
      </c>
      <c r="D635" s="1">
        <v>6</v>
      </c>
      <c r="E635" s="1">
        <v>384</v>
      </c>
      <c r="F635" s="1">
        <v>2304</v>
      </c>
      <c r="G635" s="1">
        <v>330</v>
      </c>
      <c r="H635" s="1" t="s">
        <v>36</v>
      </c>
      <c r="I635" s="1" t="s">
        <v>36</v>
      </c>
      <c r="J635" s="3">
        <v>90</v>
      </c>
      <c r="K635" s="3">
        <v>30</v>
      </c>
      <c r="L635" s="128">
        <f t="shared" si="21"/>
        <v>63.999999999999993</v>
      </c>
      <c r="M635" s="128">
        <f t="shared" si="22"/>
        <v>50.500000000000007</v>
      </c>
      <c r="N635" s="129">
        <v>30</v>
      </c>
      <c r="O635" s="129">
        <v>74</v>
      </c>
      <c r="P635" s="130">
        <v>45</v>
      </c>
      <c r="Q635" s="1">
        <v>1</v>
      </c>
    </row>
    <row r="636" spans="1:17" hidden="1">
      <c r="A636" s="122" t="s">
        <v>1875</v>
      </c>
      <c r="B636" s="1" t="s">
        <v>1875</v>
      </c>
      <c r="C636" s="1" t="s">
        <v>1874</v>
      </c>
      <c r="D636" s="1">
        <v>6</v>
      </c>
      <c r="E636" s="1">
        <v>378</v>
      </c>
      <c r="F636" s="1">
        <v>2268</v>
      </c>
      <c r="G636" s="1">
        <v>330</v>
      </c>
      <c r="H636" s="1" t="s">
        <v>36</v>
      </c>
      <c r="I636" s="1" t="s">
        <v>36</v>
      </c>
      <c r="J636" s="3">
        <v>90</v>
      </c>
      <c r="K636" s="3">
        <v>30</v>
      </c>
      <c r="L636" s="128">
        <f t="shared" si="21"/>
        <v>63.999999999999993</v>
      </c>
      <c r="M636" s="128">
        <f t="shared" si="22"/>
        <v>50.500000000000007</v>
      </c>
      <c r="N636" s="129">
        <v>30</v>
      </c>
      <c r="O636" s="129">
        <v>74</v>
      </c>
      <c r="P636" s="130">
        <v>45</v>
      </c>
      <c r="Q636" s="1">
        <v>1</v>
      </c>
    </row>
    <row r="637" spans="1:17" hidden="1">
      <c r="A637" s="122" t="s">
        <v>1876</v>
      </c>
      <c r="B637" s="1">
        <v>3864</v>
      </c>
      <c r="C637" s="1" t="s">
        <v>1877</v>
      </c>
      <c r="D637" s="1">
        <v>24</v>
      </c>
      <c r="E637" s="1">
        <v>96</v>
      </c>
      <c r="F637" s="1">
        <v>2304</v>
      </c>
      <c r="G637" s="1">
        <v>330</v>
      </c>
      <c r="H637" s="1" t="s">
        <v>36</v>
      </c>
      <c r="I637" s="1" t="s">
        <v>36</v>
      </c>
      <c r="J637" s="3">
        <v>90</v>
      </c>
      <c r="K637" s="3">
        <v>30</v>
      </c>
      <c r="L637" s="128">
        <f t="shared" si="21"/>
        <v>63.999999999999993</v>
      </c>
      <c r="M637" s="128">
        <f t="shared" si="22"/>
        <v>50.500000000000007</v>
      </c>
      <c r="N637" s="129">
        <v>30</v>
      </c>
      <c r="O637" s="129">
        <v>74</v>
      </c>
      <c r="P637" s="130">
        <v>45</v>
      </c>
      <c r="Q637" s="1">
        <v>1</v>
      </c>
    </row>
    <row r="638" spans="1:17" hidden="1">
      <c r="A638" s="122" t="s">
        <v>1878</v>
      </c>
      <c r="B638" s="1">
        <v>16740</v>
      </c>
      <c r="C638" s="1" t="s">
        <v>1879</v>
      </c>
      <c r="D638" s="1">
        <v>6</v>
      </c>
      <c r="E638" s="1">
        <v>384</v>
      </c>
      <c r="F638" s="1">
        <v>2304</v>
      </c>
      <c r="G638" s="1">
        <v>330</v>
      </c>
      <c r="H638" s="1" t="s">
        <v>36</v>
      </c>
      <c r="I638" s="1" t="s">
        <v>36</v>
      </c>
      <c r="J638" s="3">
        <v>90</v>
      </c>
      <c r="K638" s="3">
        <v>30</v>
      </c>
      <c r="L638" s="128">
        <f t="shared" si="21"/>
        <v>63.999999999999993</v>
      </c>
      <c r="M638" s="128">
        <f t="shared" si="22"/>
        <v>50.500000000000007</v>
      </c>
      <c r="N638" s="129">
        <v>30</v>
      </c>
      <c r="O638" s="129">
        <v>74</v>
      </c>
      <c r="P638" s="130">
        <v>45</v>
      </c>
      <c r="Q638" s="1">
        <v>1</v>
      </c>
    </row>
    <row r="639" spans="1:17" hidden="1">
      <c r="A639" s="122" t="s">
        <v>249</v>
      </c>
      <c r="B639" s="1">
        <v>21173</v>
      </c>
      <c r="C639" s="1" t="s">
        <v>2486</v>
      </c>
      <c r="D639" s="1">
        <v>15</v>
      </c>
      <c r="E639" s="1">
        <v>52</v>
      </c>
      <c r="F639" s="1">
        <v>780</v>
      </c>
      <c r="G639" s="1">
        <v>1000</v>
      </c>
      <c r="H639" s="1" t="s">
        <v>36</v>
      </c>
      <c r="I639" s="1" t="s">
        <v>36</v>
      </c>
      <c r="J639" s="3">
        <v>120</v>
      </c>
      <c r="K639" s="3">
        <v>30</v>
      </c>
      <c r="L639" s="128">
        <f t="shared" si="21"/>
        <v>85</v>
      </c>
      <c r="M639" s="128">
        <f t="shared" si="22"/>
        <v>67</v>
      </c>
      <c r="N639" s="129">
        <v>30</v>
      </c>
      <c r="O639" s="129">
        <v>74</v>
      </c>
      <c r="P639" s="130">
        <v>45</v>
      </c>
      <c r="Q639" s="1">
        <v>1</v>
      </c>
    </row>
    <row r="640" spans="1:17" hidden="1">
      <c r="A640" s="122" t="s">
        <v>1880</v>
      </c>
      <c r="B640" s="1">
        <v>11748</v>
      </c>
      <c r="C640" s="1" t="s">
        <v>1881</v>
      </c>
      <c r="D640" s="1">
        <v>6</v>
      </c>
      <c r="E640" s="1">
        <v>420</v>
      </c>
      <c r="F640" s="1">
        <v>2520</v>
      </c>
      <c r="G640" s="1">
        <v>200</v>
      </c>
      <c r="H640" s="1" t="s">
        <v>36</v>
      </c>
      <c r="I640" s="1" t="s">
        <v>36</v>
      </c>
      <c r="J640" s="3">
        <v>90</v>
      </c>
      <c r="K640" s="3">
        <v>30</v>
      </c>
      <c r="L640" s="128">
        <f t="shared" si="21"/>
        <v>63.999999999999993</v>
      </c>
      <c r="M640" s="128">
        <f t="shared" si="22"/>
        <v>50.500000000000007</v>
      </c>
      <c r="N640" s="129">
        <v>30</v>
      </c>
      <c r="O640" s="129">
        <v>74</v>
      </c>
      <c r="P640" s="130">
        <v>45</v>
      </c>
      <c r="Q640" s="1">
        <v>1</v>
      </c>
    </row>
    <row r="641" spans="1:17" hidden="1">
      <c r="A641" s="122" t="s">
        <v>1882</v>
      </c>
      <c r="B641" s="1">
        <v>2183</v>
      </c>
      <c r="C641" s="1" t="s">
        <v>1883</v>
      </c>
      <c r="D641" s="1">
        <v>38</v>
      </c>
      <c r="E641" s="1">
        <v>54</v>
      </c>
      <c r="F641" s="1">
        <v>2052</v>
      </c>
      <c r="G641" s="1">
        <v>225</v>
      </c>
      <c r="H641" s="1" t="s">
        <v>46</v>
      </c>
      <c r="I641" s="1" t="s">
        <v>46</v>
      </c>
      <c r="J641" s="3">
        <v>365</v>
      </c>
      <c r="K641" s="3">
        <v>30</v>
      </c>
      <c r="L641" s="128">
        <f t="shared" si="21"/>
        <v>256.5</v>
      </c>
      <c r="M641" s="128">
        <f t="shared" si="22"/>
        <v>201.75000000000003</v>
      </c>
      <c r="N641" s="129">
        <v>30</v>
      </c>
      <c r="O641" s="129">
        <v>89</v>
      </c>
      <c r="P641" s="130">
        <v>90</v>
      </c>
      <c r="Q641" s="1">
        <v>1</v>
      </c>
    </row>
    <row r="642" spans="1:17" hidden="1">
      <c r="A642" s="122" t="s">
        <v>1884</v>
      </c>
      <c r="B642" s="1" t="s">
        <v>1884</v>
      </c>
      <c r="C642" s="1" t="s">
        <v>1883</v>
      </c>
      <c r="D642" s="1">
        <v>38</v>
      </c>
      <c r="E642" s="1">
        <v>45</v>
      </c>
      <c r="F642" s="1">
        <v>1710</v>
      </c>
      <c r="G642" s="1">
        <v>225</v>
      </c>
      <c r="H642" s="1" t="s">
        <v>46</v>
      </c>
      <c r="I642" s="1" t="s">
        <v>46</v>
      </c>
      <c r="J642" s="3">
        <v>365</v>
      </c>
      <c r="K642" s="3">
        <v>30</v>
      </c>
      <c r="L642" s="128">
        <f t="shared" si="21"/>
        <v>256.5</v>
      </c>
      <c r="M642" s="128">
        <f t="shared" si="22"/>
        <v>201.75000000000003</v>
      </c>
      <c r="N642" s="129">
        <v>30</v>
      </c>
      <c r="O642" s="129">
        <v>89</v>
      </c>
      <c r="P642" s="130">
        <v>90</v>
      </c>
      <c r="Q642" s="1">
        <v>1</v>
      </c>
    </row>
    <row r="643" spans="1:17" hidden="1">
      <c r="A643" s="122" t="s">
        <v>336</v>
      </c>
      <c r="B643" s="1">
        <v>2182</v>
      </c>
      <c r="C643" s="1" t="s">
        <v>337</v>
      </c>
      <c r="D643" s="1">
        <v>30</v>
      </c>
      <c r="E643" s="1">
        <v>45</v>
      </c>
      <c r="F643" s="1">
        <v>1350</v>
      </c>
      <c r="G643" s="1">
        <v>330</v>
      </c>
      <c r="H643" s="1" t="s">
        <v>46</v>
      </c>
      <c r="I643" s="1" t="s">
        <v>46</v>
      </c>
      <c r="J643" s="3">
        <v>365</v>
      </c>
      <c r="K643" s="3">
        <v>30</v>
      </c>
      <c r="L643" s="128">
        <f t="shared" ref="L643:L706" si="23">0.7*J643+1</f>
        <v>256.5</v>
      </c>
      <c r="M643" s="128">
        <f t="shared" ref="M643:M706" si="24">J643*0.55+1</f>
        <v>201.75000000000003</v>
      </c>
      <c r="N643" s="129">
        <v>30</v>
      </c>
      <c r="O643" s="129">
        <v>89</v>
      </c>
      <c r="P643" s="130">
        <v>90</v>
      </c>
      <c r="Q643" s="1">
        <v>1</v>
      </c>
    </row>
    <row r="644" spans="1:17" hidden="1">
      <c r="A644" s="122" t="s">
        <v>1885</v>
      </c>
      <c r="B644" s="1">
        <v>2772</v>
      </c>
      <c r="C644" s="1" t="s">
        <v>1886</v>
      </c>
      <c r="D644" s="1">
        <v>30</v>
      </c>
      <c r="E644" s="1">
        <v>45</v>
      </c>
      <c r="F644" s="1">
        <v>1350</v>
      </c>
      <c r="G644" s="1">
        <v>330</v>
      </c>
      <c r="H644" s="1" t="s">
        <v>46</v>
      </c>
      <c r="I644" s="1" t="s">
        <v>46</v>
      </c>
      <c r="J644" s="3">
        <v>365</v>
      </c>
      <c r="K644" s="3">
        <v>30</v>
      </c>
      <c r="L644" s="128">
        <f t="shared" si="23"/>
        <v>256.5</v>
      </c>
      <c r="M644" s="128">
        <f t="shared" si="24"/>
        <v>201.75000000000003</v>
      </c>
      <c r="N644" s="129">
        <v>30</v>
      </c>
      <c r="O644" s="129">
        <v>89</v>
      </c>
      <c r="P644" s="130">
        <v>90</v>
      </c>
      <c r="Q644" s="1">
        <v>1</v>
      </c>
    </row>
    <row r="645" spans="1:17" hidden="1">
      <c r="A645" s="122" t="s">
        <v>1887</v>
      </c>
      <c r="B645" s="1">
        <v>12118</v>
      </c>
      <c r="C645" s="1" t="s">
        <v>1888</v>
      </c>
      <c r="D645" s="1">
        <v>15</v>
      </c>
      <c r="E645" s="1">
        <v>52</v>
      </c>
      <c r="F645" s="1">
        <v>780</v>
      </c>
      <c r="G645" s="1">
        <v>1000</v>
      </c>
      <c r="H645" s="1" t="s">
        <v>36</v>
      </c>
      <c r="I645" s="1" t="s">
        <v>36</v>
      </c>
      <c r="J645" s="3">
        <v>120</v>
      </c>
      <c r="K645" s="3">
        <v>30</v>
      </c>
      <c r="L645" s="128">
        <f t="shared" si="23"/>
        <v>85</v>
      </c>
      <c r="M645" s="128">
        <f t="shared" si="24"/>
        <v>67</v>
      </c>
      <c r="N645" s="129">
        <v>30</v>
      </c>
      <c r="O645" s="129">
        <v>74</v>
      </c>
      <c r="P645" s="130">
        <v>45</v>
      </c>
      <c r="Q645" s="1">
        <v>1</v>
      </c>
    </row>
    <row r="646" spans="1:17" hidden="1">
      <c r="A646" s="122" t="s">
        <v>1889</v>
      </c>
      <c r="B646" s="1" t="s">
        <v>1889</v>
      </c>
      <c r="C646" s="1" t="s">
        <v>340</v>
      </c>
      <c r="D646" s="1">
        <v>6</v>
      </c>
      <c r="E646" s="1">
        <v>66</v>
      </c>
      <c r="F646" s="1">
        <v>396</v>
      </c>
      <c r="G646" s="1">
        <v>1500</v>
      </c>
      <c r="H646" s="1" t="s">
        <v>36</v>
      </c>
      <c r="I646" s="1" t="s">
        <v>36</v>
      </c>
      <c r="J646" s="3">
        <v>120</v>
      </c>
      <c r="K646" s="3">
        <v>30</v>
      </c>
      <c r="L646" s="128">
        <f t="shared" si="23"/>
        <v>85</v>
      </c>
      <c r="M646" s="128">
        <f t="shared" si="24"/>
        <v>67</v>
      </c>
      <c r="N646" s="129">
        <v>30</v>
      </c>
      <c r="O646" s="129">
        <v>74</v>
      </c>
      <c r="P646" s="130">
        <v>45</v>
      </c>
      <c r="Q646" s="1">
        <v>1</v>
      </c>
    </row>
    <row r="647" spans="1:17" hidden="1">
      <c r="A647" s="122" t="s">
        <v>339</v>
      </c>
      <c r="B647" s="1">
        <v>21959</v>
      </c>
      <c r="C647" s="1" t="s">
        <v>340</v>
      </c>
      <c r="D647" s="1">
        <v>6</v>
      </c>
      <c r="E647" s="1">
        <v>88</v>
      </c>
      <c r="F647" s="1">
        <v>528</v>
      </c>
      <c r="G647" s="1">
        <v>1500</v>
      </c>
      <c r="H647" s="1" t="s">
        <v>36</v>
      </c>
      <c r="I647" s="1" t="s">
        <v>36</v>
      </c>
      <c r="J647" s="3">
        <v>120</v>
      </c>
      <c r="K647" s="3">
        <v>30</v>
      </c>
      <c r="L647" s="128">
        <f t="shared" si="23"/>
        <v>85</v>
      </c>
      <c r="M647" s="128">
        <f t="shared" si="24"/>
        <v>67</v>
      </c>
      <c r="N647" s="129">
        <v>30</v>
      </c>
      <c r="O647" s="129">
        <v>74</v>
      </c>
      <c r="P647" s="130">
        <v>45</v>
      </c>
      <c r="Q647" s="1">
        <v>1</v>
      </c>
    </row>
    <row r="648" spans="1:17" hidden="1">
      <c r="A648" s="122" t="s">
        <v>1890</v>
      </c>
      <c r="B648" s="1">
        <v>2558</v>
      </c>
      <c r="C648" s="1" t="s">
        <v>1891</v>
      </c>
      <c r="D648" s="1">
        <v>2</v>
      </c>
      <c r="E648" s="1">
        <v>162</v>
      </c>
      <c r="F648" s="1">
        <v>324</v>
      </c>
      <c r="G648" s="1">
        <v>1500</v>
      </c>
      <c r="H648" s="1" t="s">
        <v>36</v>
      </c>
      <c r="I648" s="1" t="s">
        <v>36</v>
      </c>
      <c r="J648" s="3">
        <v>90</v>
      </c>
      <c r="K648" s="3">
        <v>30</v>
      </c>
      <c r="L648" s="128">
        <f t="shared" si="23"/>
        <v>63.999999999999993</v>
      </c>
      <c r="M648" s="128">
        <f t="shared" si="24"/>
        <v>50.500000000000007</v>
      </c>
      <c r="N648" s="129">
        <v>30</v>
      </c>
      <c r="O648" s="129">
        <v>74</v>
      </c>
      <c r="P648" s="130">
        <v>45</v>
      </c>
      <c r="Q648" s="1">
        <v>1</v>
      </c>
    </row>
    <row r="649" spans="1:17" hidden="1">
      <c r="A649" s="122" t="s">
        <v>1892</v>
      </c>
      <c r="B649" s="1">
        <v>2776</v>
      </c>
      <c r="C649" s="1" t="s">
        <v>1893</v>
      </c>
      <c r="D649" s="1">
        <v>6</v>
      </c>
      <c r="E649" s="1">
        <v>384</v>
      </c>
      <c r="F649" s="1">
        <v>2304</v>
      </c>
      <c r="G649" s="1">
        <v>330</v>
      </c>
      <c r="H649" s="1" t="s">
        <v>36</v>
      </c>
      <c r="I649" s="1" t="s">
        <v>36</v>
      </c>
      <c r="J649" s="3">
        <v>90</v>
      </c>
      <c r="K649" s="3">
        <v>30</v>
      </c>
      <c r="L649" s="128">
        <f t="shared" si="23"/>
        <v>63.999999999999993</v>
      </c>
      <c r="M649" s="128">
        <f t="shared" si="24"/>
        <v>50.500000000000007</v>
      </c>
      <c r="N649" s="129">
        <v>30</v>
      </c>
      <c r="O649" s="129">
        <v>74</v>
      </c>
      <c r="P649" s="130">
        <v>45</v>
      </c>
      <c r="Q649" s="1">
        <v>1</v>
      </c>
    </row>
    <row r="650" spans="1:17" hidden="1">
      <c r="A650" s="122" t="s">
        <v>1894</v>
      </c>
      <c r="B650" s="1">
        <v>12280</v>
      </c>
      <c r="C650" s="1" t="s">
        <v>1895</v>
      </c>
      <c r="D650" s="1">
        <v>6</v>
      </c>
      <c r="E650" s="1">
        <v>608</v>
      </c>
      <c r="F650" s="1">
        <v>3648</v>
      </c>
      <c r="G650" s="1">
        <v>200</v>
      </c>
      <c r="H650" s="1" t="s">
        <v>36</v>
      </c>
      <c r="I650" s="1" t="s">
        <v>36</v>
      </c>
      <c r="J650" s="3">
        <v>90</v>
      </c>
      <c r="K650" s="3">
        <v>30</v>
      </c>
      <c r="L650" s="128">
        <f t="shared" si="23"/>
        <v>63.999999999999993</v>
      </c>
      <c r="M650" s="128">
        <f t="shared" si="24"/>
        <v>50.500000000000007</v>
      </c>
      <c r="N650" s="129">
        <v>30</v>
      </c>
      <c r="O650" s="129">
        <v>74</v>
      </c>
      <c r="P650" s="130">
        <v>45</v>
      </c>
      <c r="Q650" s="1">
        <v>1</v>
      </c>
    </row>
    <row r="651" spans="1:17" hidden="1">
      <c r="A651" s="122" t="s">
        <v>1896</v>
      </c>
      <c r="B651" s="1">
        <v>11963</v>
      </c>
      <c r="C651" s="1" t="s">
        <v>1897</v>
      </c>
      <c r="D651" s="1">
        <v>30</v>
      </c>
      <c r="E651" s="1">
        <v>128</v>
      </c>
      <c r="F651" s="1">
        <v>3840</v>
      </c>
      <c r="G651" s="1">
        <v>200</v>
      </c>
      <c r="H651" s="1" t="s">
        <v>36</v>
      </c>
      <c r="I651" s="1" t="s">
        <v>36</v>
      </c>
      <c r="J651" s="3">
        <v>90</v>
      </c>
      <c r="K651" s="3">
        <v>30</v>
      </c>
      <c r="L651" s="128">
        <f t="shared" si="23"/>
        <v>63.999999999999993</v>
      </c>
      <c r="M651" s="128">
        <f t="shared" si="24"/>
        <v>50.500000000000007</v>
      </c>
      <c r="N651" s="129">
        <v>30</v>
      </c>
      <c r="O651" s="129">
        <v>74</v>
      </c>
      <c r="P651" s="130">
        <v>45</v>
      </c>
      <c r="Q651" s="1">
        <v>1</v>
      </c>
    </row>
    <row r="652" spans="1:17" hidden="1">
      <c r="A652" s="122" t="s">
        <v>1898</v>
      </c>
      <c r="B652" s="1">
        <v>11964</v>
      </c>
      <c r="C652" s="1" t="s">
        <v>1899</v>
      </c>
      <c r="D652" s="1">
        <v>24</v>
      </c>
      <c r="E652" s="1">
        <v>96</v>
      </c>
      <c r="F652" s="1">
        <v>2304</v>
      </c>
      <c r="G652" s="1">
        <v>330</v>
      </c>
      <c r="H652" s="1" t="s">
        <v>36</v>
      </c>
      <c r="I652" s="1" t="s">
        <v>36</v>
      </c>
      <c r="J652" s="3">
        <v>90</v>
      </c>
      <c r="K652" s="3">
        <v>30</v>
      </c>
      <c r="L652" s="128">
        <f t="shared" si="23"/>
        <v>63.999999999999993</v>
      </c>
      <c r="M652" s="128">
        <f t="shared" si="24"/>
        <v>50.500000000000007</v>
      </c>
      <c r="N652" s="129">
        <v>30</v>
      </c>
      <c r="O652" s="129">
        <v>74</v>
      </c>
      <c r="P652" s="130">
        <v>45</v>
      </c>
      <c r="Q652" s="1">
        <v>1</v>
      </c>
    </row>
    <row r="653" spans="1:17" hidden="1">
      <c r="A653" s="122" t="s">
        <v>1900</v>
      </c>
      <c r="B653" s="1">
        <v>11962</v>
      </c>
      <c r="C653" s="1" t="s">
        <v>1901</v>
      </c>
      <c r="D653" s="1">
        <v>6</v>
      </c>
      <c r="E653" s="1">
        <v>384</v>
      </c>
      <c r="F653" s="1">
        <v>2304</v>
      </c>
      <c r="G653" s="1">
        <v>330</v>
      </c>
      <c r="H653" s="1" t="s">
        <v>36</v>
      </c>
      <c r="I653" s="1" t="s">
        <v>36</v>
      </c>
      <c r="J653" s="3">
        <v>90</v>
      </c>
      <c r="K653" s="3">
        <v>30</v>
      </c>
      <c r="L653" s="128">
        <f t="shared" si="23"/>
        <v>63.999999999999993</v>
      </c>
      <c r="M653" s="128">
        <f t="shared" si="24"/>
        <v>50.500000000000007</v>
      </c>
      <c r="N653" s="129">
        <v>30</v>
      </c>
      <c r="O653" s="129">
        <v>74</v>
      </c>
      <c r="P653" s="130">
        <v>45</v>
      </c>
      <c r="Q653" s="1">
        <v>1</v>
      </c>
    </row>
    <row r="654" spans="1:17" hidden="1">
      <c r="A654" s="122" t="s">
        <v>1902</v>
      </c>
      <c r="B654" s="1">
        <v>11962</v>
      </c>
      <c r="C654" s="1" t="s">
        <v>1901</v>
      </c>
      <c r="D654" s="1">
        <v>6</v>
      </c>
      <c r="E654" s="1">
        <v>384</v>
      </c>
      <c r="F654" s="1">
        <v>2304</v>
      </c>
      <c r="G654" s="1">
        <v>330</v>
      </c>
      <c r="H654" s="1" t="s">
        <v>36</v>
      </c>
      <c r="I654" s="1" t="s">
        <v>36</v>
      </c>
      <c r="J654" s="3">
        <v>90</v>
      </c>
      <c r="K654" s="3">
        <v>30</v>
      </c>
      <c r="L654" s="128">
        <f t="shared" si="23"/>
        <v>63.999999999999993</v>
      </c>
      <c r="M654" s="128">
        <f t="shared" si="24"/>
        <v>50.500000000000007</v>
      </c>
      <c r="N654" s="129">
        <v>30</v>
      </c>
      <c r="O654" s="129">
        <v>74</v>
      </c>
      <c r="P654" s="130">
        <v>45</v>
      </c>
      <c r="Q654" s="1">
        <v>1</v>
      </c>
    </row>
    <row r="655" spans="1:17" hidden="1">
      <c r="A655" s="122" t="s">
        <v>1903</v>
      </c>
      <c r="B655" s="1">
        <v>11961</v>
      </c>
      <c r="C655" s="1" t="s">
        <v>1904</v>
      </c>
      <c r="D655" s="1">
        <v>6</v>
      </c>
      <c r="E655" s="1">
        <v>608</v>
      </c>
      <c r="F655" s="1">
        <v>3648</v>
      </c>
      <c r="G655" s="1">
        <v>200</v>
      </c>
      <c r="H655" s="1" t="s">
        <v>36</v>
      </c>
      <c r="I655" s="1" t="s">
        <v>36</v>
      </c>
      <c r="J655" s="3">
        <v>90</v>
      </c>
      <c r="K655" s="3">
        <v>30</v>
      </c>
      <c r="L655" s="128">
        <f t="shared" si="23"/>
        <v>63.999999999999993</v>
      </c>
      <c r="M655" s="128">
        <f t="shared" si="24"/>
        <v>50.500000000000007</v>
      </c>
      <c r="N655" s="129">
        <v>30</v>
      </c>
      <c r="O655" s="129">
        <v>74</v>
      </c>
      <c r="P655" s="130">
        <v>45</v>
      </c>
      <c r="Q655" s="1">
        <v>1</v>
      </c>
    </row>
    <row r="656" spans="1:17" hidden="1">
      <c r="A656" s="122" t="s">
        <v>1905</v>
      </c>
      <c r="B656" s="1">
        <v>8312</v>
      </c>
      <c r="C656" s="1" t="s">
        <v>1906</v>
      </c>
      <c r="D656" s="1">
        <v>24</v>
      </c>
      <c r="E656" s="1">
        <v>60</v>
      </c>
      <c r="F656" s="1">
        <v>1440</v>
      </c>
      <c r="G656" s="1">
        <v>355</v>
      </c>
      <c r="H656" s="1" t="s">
        <v>893</v>
      </c>
      <c r="I656" s="1" t="s">
        <v>1073</v>
      </c>
      <c r="J656" s="3">
        <v>365</v>
      </c>
      <c r="K656" s="3">
        <v>30</v>
      </c>
      <c r="L656" s="128">
        <f t="shared" si="23"/>
        <v>256.5</v>
      </c>
      <c r="M656" s="128">
        <f t="shared" si="24"/>
        <v>201.75000000000003</v>
      </c>
      <c r="N656" s="129">
        <v>30</v>
      </c>
      <c r="O656" s="129">
        <v>89</v>
      </c>
      <c r="P656" s="130">
        <v>90</v>
      </c>
      <c r="Q656" s="1">
        <v>1</v>
      </c>
    </row>
    <row r="657" spans="1:17" hidden="1">
      <c r="A657" s="122" t="s">
        <v>1907</v>
      </c>
      <c r="B657" s="1">
        <v>8245</v>
      </c>
      <c r="C657" s="1" t="s">
        <v>1908</v>
      </c>
      <c r="D657" s="1">
        <v>24</v>
      </c>
      <c r="E657" s="1">
        <v>0</v>
      </c>
      <c r="F657" s="1">
        <v>0</v>
      </c>
      <c r="G657" s="1">
        <v>340</v>
      </c>
      <c r="H657" s="1" t="s">
        <v>194</v>
      </c>
      <c r="I657" s="1" t="s">
        <v>194</v>
      </c>
      <c r="J657" s="3">
        <v>365</v>
      </c>
      <c r="K657" s="3">
        <v>30</v>
      </c>
      <c r="L657" s="128">
        <f t="shared" si="23"/>
        <v>256.5</v>
      </c>
      <c r="M657" s="128">
        <f t="shared" si="24"/>
        <v>201.75000000000003</v>
      </c>
      <c r="N657" s="129">
        <v>30</v>
      </c>
      <c r="O657" s="129">
        <v>89</v>
      </c>
      <c r="P657" s="130">
        <v>90</v>
      </c>
      <c r="Q657" s="1">
        <v>1</v>
      </c>
    </row>
    <row r="658" spans="1:17" hidden="1">
      <c r="A658" s="122" t="s">
        <v>1909</v>
      </c>
      <c r="B658" s="1">
        <v>6122</v>
      </c>
      <c r="C658" s="1" t="s">
        <v>1910</v>
      </c>
      <c r="D658" s="1">
        <v>24</v>
      </c>
      <c r="E658" s="1">
        <v>130</v>
      </c>
      <c r="F658" s="1">
        <v>3120</v>
      </c>
      <c r="G658" s="1">
        <v>269</v>
      </c>
      <c r="H658" s="1" t="s">
        <v>42</v>
      </c>
      <c r="I658" s="1" t="s">
        <v>42</v>
      </c>
      <c r="J658" s="3">
        <v>120</v>
      </c>
      <c r="K658" s="3">
        <v>30</v>
      </c>
      <c r="L658" s="128">
        <f t="shared" si="23"/>
        <v>85</v>
      </c>
      <c r="M658" s="128">
        <f t="shared" si="24"/>
        <v>67</v>
      </c>
      <c r="N658" s="129">
        <v>30</v>
      </c>
      <c r="O658" s="129">
        <v>89</v>
      </c>
      <c r="P658" s="130">
        <v>90</v>
      </c>
      <c r="Q658" s="1">
        <v>1</v>
      </c>
    </row>
    <row r="659" spans="1:17" hidden="1">
      <c r="A659" s="122" t="s">
        <v>1911</v>
      </c>
      <c r="B659" s="1">
        <v>7450</v>
      </c>
      <c r="C659" s="1" t="s">
        <v>1912</v>
      </c>
      <c r="D659" s="1">
        <v>4</v>
      </c>
      <c r="E659" s="1">
        <v>702</v>
      </c>
      <c r="F659" s="1">
        <v>2808</v>
      </c>
      <c r="G659" s="1">
        <v>269</v>
      </c>
      <c r="H659" s="1" t="s">
        <v>42</v>
      </c>
      <c r="I659" s="1" t="s">
        <v>42</v>
      </c>
      <c r="J659" s="3">
        <v>120</v>
      </c>
      <c r="K659" s="3">
        <v>30</v>
      </c>
      <c r="L659" s="128">
        <f t="shared" si="23"/>
        <v>85</v>
      </c>
      <c r="M659" s="128">
        <f t="shared" si="24"/>
        <v>67</v>
      </c>
      <c r="N659" s="129">
        <v>30</v>
      </c>
      <c r="O659" s="129">
        <v>89</v>
      </c>
      <c r="P659" s="130">
        <v>90</v>
      </c>
      <c r="Q659" s="1">
        <v>1</v>
      </c>
    </row>
    <row r="660" spans="1:17" hidden="1">
      <c r="A660" s="122" t="s">
        <v>1913</v>
      </c>
      <c r="B660" s="1">
        <v>3203</v>
      </c>
      <c r="C660" s="1" t="s">
        <v>1914</v>
      </c>
      <c r="D660" s="1">
        <v>24</v>
      </c>
      <c r="E660" s="1">
        <v>130</v>
      </c>
      <c r="F660" s="1">
        <v>3120</v>
      </c>
      <c r="G660" s="1">
        <v>269</v>
      </c>
      <c r="H660" s="1" t="s">
        <v>42</v>
      </c>
      <c r="I660" s="1" t="s">
        <v>42</v>
      </c>
      <c r="J660" s="3">
        <v>270</v>
      </c>
      <c r="K660" s="3">
        <v>30</v>
      </c>
      <c r="L660" s="128">
        <f t="shared" si="23"/>
        <v>190</v>
      </c>
      <c r="M660" s="128">
        <f t="shared" si="24"/>
        <v>149.5</v>
      </c>
      <c r="N660" s="129">
        <v>30</v>
      </c>
      <c r="O660" s="129">
        <v>89</v>
      </c>
      <c r="P660" s="130">
        <v>90</v>
      </c>
      <c r="Q660" s="1">
        <v>1</v>
      </c>
    </row>
    <row r="661" spans="1:17" hidden="1">
      <c r="A661" s="122" t="s">
        <v>555</v>
      </c>
      <c r="B661" s="1">
        <v>3228</v>
      </c>
      <c r="C661" s="1" t="s">
        <v>556</v>
      </c>
      <c r="D661" s="1">
        <v>6</v>
      </c>
      <c r="E661" s="1">
        <v>600</v>
      </c>
      <c r="F661" s="1">
        <v>3600</v>
      </c>
      <c r="G661" s="1">
        <v>269</v>
      </c>
      <c r="H661" s="1" t="s">
        <v>42</v>
      </c>
      <c r="I661" s="1" t="s">
        <v>42</v>
      </c>
      <c r="J661" s="3">
        <v>270</v>
      </c>
      <c r="K661" s="3">
        <v>30</v>
      </c>
      <c r="L661" s="128">
        <f t="shared" si="23"/>
        <v>190</v>
      </c>
      <c r="M661" s="128">
        <f t="shared" si="24"/>
        <v>149.5</v>
      </c>
      <c r="N661" s="129">
        <v>30</v>
      </c>
      <c r="O661" s="129">
        <v>89</v>
      </c>
      <c r="P661" s="130">
        <v>90</v>
      </c>
      <c r="Q661" s="1">
        <v>1</v>
      </c>
    </row>
    <row r="662" spans="1:17" hidden="1">
      <c r="A662" s="122" t="s">
        <v>1915</v>
      </c>
      <c r="B662" s="1">
        <v>2298</v>
      </c>
      <c r="C662" s="1" t="s">
        <v>1916</v>
      </c>
      <c r="D662" s="1">
        <v>30</v>
      </c>
      <c r="E662" s="1">
        <v>45</v>
      </c>
      <c r="F662" s="1">
        <v>1350</v>
      </c>
      <c r="G662" s="1">
        <v>330</v>
      </c>
      <c r="H662" s="1" t="s">
        <v>46</v>
      </c>
      <c r="I662" s="1" t="s">
        <v>46</v>
      </c>
      <c r="J662" s="3">
        <v>180</v>
      </c>
      <c r="K662" s="3">
        <v>30</v>
      </c>
      <c r="L662" s="128">
        <f t="shared" si="23"/>
        <v>126.99999999999999</v>
      </c>
      <c r="M662" s="128">
        <f t="shared" si="24"/>
        <v>100.00000000000001</v>
      </c>
      <c r="N662" s="129">
        <v>30</v>
      </c>
      <c r="O662" s="129">
        <v>89</v>
      </c>
      <c r="P662" s="130">
        <v>90</v>
      </c>
      <c r="Q662" s="1">
        <v>1</v>
      </c>
    </row>
    <row r="663" spans="1:17" hidden="1">
      <c r="A663" s="122" t="s">
        <v>1917</v>
      </c>
      <c r="B663" s="1">
        <v>2302</v>
      </c>
      <c r="C663" s="1" t="s">
        <v>1918</v>
      </c>
      <c r="D663" s="1">
        <v>24</v>
      </c>
      <c r="E663" s="1">
        <v>75</v>
      </c>
      <c r="F663" s="1">
        <v>1800</v>
      </c>
      <c r="G663" s="1">
        <v>250</v>
      </c>
      <c r="H663" s="1" t="s">
        <v>893</v>
      </c>
      <c r="I663" s="1" t="s">
        <v>194</v>
      </c>
      <c r="J663" s="3">
        <v>180</v>
      </c>
      <c r="K663" s="3">
        <v>30</v>
      </c>
      <c r="L663" s="128">
        <f t="shared" si="23"/>
        <v>126.99999999999999</v>
      </c>
      <c r="M663" s="128">
        <f t="shared" si="24"/>
        <v>100.00000000000001</v>
      </c>
      <c r="N663" s="129">
        <v>30</v>
      </c>
      <c r="O663" s="129">
        <v>89</v>
      </c>
      <c r="P663" s="130">
        <v>90</v>
      </c>
      <c r="Q663" s="1">
        <v>1</v>
      </c>
    </row>
    <row r="664" spans="1:17" hidden="1">
      <c r="A664" s="122" t="s">
        <v>1919</v>
      </c>
      <c r="B664" s="1">
        <v>2999</v>
      </c>
      <c r="C664" s="1" t="s">
        <v>1920</v>
      </c>
      <c r="D664" s="1">
        <v>6</v>
      </c>
      <c r="E664" s="1">
        <v>300</v>
      </c>
      <c r="F664" s="1">
        <v>1800</v>
      </c>
      <c r="G664" s="1">
        <v>250</v>
      </c>
      <c r="H664" s="1" t="s">
        <v>893</v>
      </c>
      <c r="I664" s="1" t="s">
        <v>194</v>
      </c>
      <c r="J664" s="3">
        <v>180</v>
      </c>
      <c r="K664" s="3">
        <v>30</v>
      </c>
      <c r="L664" s="128">
        <f t="shared" si="23"/>
        <v>126.99999999999999</v>
      </c>
      <c r="M664" s="128">
        <f t="shared" si="24"/>
        <v>100.00000000000001</v>
      </c>
      <c r="N664" s="129">
        <v>30</v>
      </c>
      <c r="O664" s="129">
        <v>89</v>
      </c>
      <c r="P664" s="130">
        <v>90</v>
      </c>
      <c r="Q664" s="1">
        <v>1</v>
      </c>
    </row>
    <row r="665" spans="1:17" hidden="1">
      <c r="A665" s="122" t="s">
        <v>1921</v>
      </c>
      <c r="B665" s="1">
        <v>8086</v>
      </c>
      <c r="C665" s="1" t="s">
        <v>1922</v>
      </c>
      <c r="D665" s="1">
        <v>4</v>
      </c>
      <c r="E665" s="1">
        <v>702</v>
      </c>
      <c r="F665" s="1">
        <v>2808</v>
      </c>
      <c r="G665" s="1">
        <v>269</v>
      </c>
      <c r="H665" s="1" t="s">
        <v>42</v>
      </c>
      <c r="I665" s="1" t="s">
        <v>42</v>
      </c>
      <c r="J665" s="3">
        <v>180</v>
      </c>
      <c r="K665" s="3">
        <v>30</v>
      </c>
      <c r="L665" s="128">
        <f t="shared" si="23"/>
        <v>126.99999999999999</v>
      </c>
      <c r="M665" s="128">
        <f t="shared" si="24"/>
        <v>100.00000000000001</v>
      </c>
      <c r="N665" s="129">
        <v>30</v>
      </c>
      <c r="O665" s="129">
        <v>89</v>
      </c>
      <c r="P665" s="130">
        <v>90</v>
      </c>
      <c r="Q665" s="1">
        <v>1</v>
      </c>
    </row>
    <row r="666" spans="1:17" hidden="1">
      <c r="A666" s="122" t="s">
        <v>316</v>
      </c>
      <c r="B666" s="1">
        <v>21730</v>
      </c>
      <c r="C666" s="1" t="s">
        <v>317</v>
      </c>
      <c r="D666" s="1">
        <v>6</v>
      </c>
      <c r="E666" s="1">
        <v>600</v>
      </c>
      <c r="F666" s="1">
        <v>3600</v>
      </c>
      <c r="G666" s="1">
        <v>269</v>
      </c>
      <c r="H666" s="1" t="s">
        <v>42</v>
      </c>
      <c r="I666" s="1" t="s">
        <v>42</v>
      </c>
      <c r="J666" s="3">
        <v>180</v>
      </c>
      <c r="K666" s="3">
        <v>30</v>
      </c>
      <c r="L666" s="128">
        <f t="shared" si="23"/>
        <v>126.99999999999999</v>
      </c>
      <c r="M666" s="128">
        <f t="shared" si="24"/>
        <v>100.00000000000001</v>
      </c>
      <c r="N666" s="129">
        <v>30</v>
      </c>
      <c r="O666" s="129">
        <v>89</v>
      </c>
      <c r="P666" s="130">
        <v>90</v>
      </c>
      <c r="Q666" s="1">
        <v>1</v>
      </c>
    </row>
    <row r="667" spans="1:17" hidden="1">
      <c r="A667" s="122" t="s">
        <v>1923</v>
      </c>
      <c r="B667" s="1" t="s">
        <v>1923</v>
      </c>
      <c r="C667" s="1" t="s">
        <v>207</v>
      </c>
      <c r="D667" s="1">
        <v>6</v>
      </c>
      <c r="E667" s="1">
        <v>416</v>
      </c>
      <c r="F667" s="1">
        <v>2496</v>
      </c>
      <c r="G667" s="1">
        <v>269</v>
      </c>
      <c r="H667" s="1" t="s">
        <v>42</v>
      </c>
      <c r="I667" s="1" t="s">
        <v>42</v>
      </c>
      <c r="J667" s="3">
        <v>270</v>
      </c>
      <c r="K667" s="3">
        <v>30</v>
      </c>
      <c r="L667" s="128">
        <f t="shared" si="23"/>
        <v>190</v>
      </c>
      <c r="M667" s="128">
        <f t="shared" si="24"/>
        <v>149.5</v>
      </c>
      <c r="N667" s="129">
        <v>30</v>
      </c>
      <c r="O667" s="129">
        <v>89</v>
      </c>
      <c r="P667" s="130">
        <v>90</v>
      </c>
      <c r="Q667" s="1">
        <v>1</v>
      </c>
    </row>
    <row r="668" spans="1:17" hidden="1">
      <c r="A668" s="122" t="s">
        <v>206</v>
      </c>
      <c r="B668" s="1">
        <v>20469</v>
      </c>
      <c r="C668" s="1" t="s">
        <v>207</v>
      </c>
      <c r="D668" s="1">
        <v>6</v>
      </c>
      <c r="E668" s="1">
        <v>520</v>
      </c>
      <c r="F668" s="1">
        <v>3120</v>
      </c>
      <c r="G668" s="1">
        <v>269</v>
      </c>
      <c r="H668" s="1" t="s">
        <v>42</v>
      </c>
      <c r="I668" s="1" t="s">
        <v>42</v>
      </c>
      <c r="J668" s="3">
        <v>270</v>
      </c>
      <c r="K668" s="3">
        <v>30</v>
      </c>
      <c r="L668" s="128">
        <f t="shared" si="23"/>
        <v>190</v>
      </c>
      <c r="M668" s="128">
        <f t="shared" si="24"/>
        <v>149.5</v>
      </c>
      <c r="N668" s="129">
        <v>30</v>
      </c>
      <c r="O668" s="129">
        <v>89</v>
      </c>
      <c r="P668" s="130">
        <v>90</v>
      </c>
      <c r="Q668" s="1">
        <v>1</v>
      </c>
    </row>
    <row r="669" spans="1:17" hidden="1">
      <c r="A669" s="122" t="s">
        <v>1924</v>
      </c>
      <c r="B669" s="1" t="s">
        <v>1924</v>
      </c>
      <c r="C669" s="1" t="s">
        <v>1925</v>
      </c>
      <c r="D669" s="1">
        <v>6</v>
      </c>
      <c r="E669" s="1">
        <v>260</v>
      </c>
      <c r="F669" s="1">
        <v>1560</v>
      </c>
      <c r="G669" s="1">
        <v>330</v>
      </c>
      <c r="H669" s="1" t="s">
        <v>1926</v>
      </c>
      <c r="I669" s="1" t="s">
        <v>1073</v>
      </c>
      <c r="J669" s="3">
        <v>365</v>
      </c>
      <c r="K669" s="3">
        <v>30</v>
      </c>
      <c r="L669" s="128">
        <f t="shared" si="23"/>
        <v>256.5</v>
      </c>
      <c r="M669" s="128">
        <f t="shared" si="24"/>
        <v>201.75000000000003</v>
      </c>
      <c r="N669" s="129">
        <v>30</v>
      </c>
      <c r="O669" s="129">
        <v>89</v>
      </c>
      <c r="P669" s="130">
        <v>90</v>
      </c>
      <c r="Q669" s="1">
        <v>1</v>
      </c>
    </row>
    <row r="670" spans="1:17" hidden="1">
      <c r="A670" s="122" t="s">
        <v>1927</v>
      </c>
      <c r="B670" s="1">
        <v>14647</v>
      </c>
      <c r="C670" s="1" t="s">
        <v>1925</v>
      </c>
      <c r="D670" s="1">
        <v>6</v>
      </c>
      <c r="E670" s="1">
        <v>240</v>
      </c>
      <c r="F670" s="1">
        <v>1440</v>
      </c>
      <c r="G670" s="1">
        <v>330</v>
      </c>
      <c r="H670" s="1" t="s">
        <v>1926</v>
      </c>
      <c r="I670" s="1" t="s">
        <v>1073</v>
      </c>
      <c r="J670" s="3">
        <v>365</v>
      </c>
      <c r="K670" s="3">
        <v>30</v>
      </c>
      <c r="L670" s="128">
        <f t="shared" si="23"/>
        <v>256.5</v>
      </c>
      <c r="M670" s="128">
        <f t="shared" si="24"/>
        <v>201.75000000000003</v>
      </c>
      <c r="N670" s="129">
        <v>30</v>
      </c>
      <c r="O670" s="129">
        <v>89</v>
      </c>
      <c r="P670" s="130">
        <v>90</v>
      </c>
      <c r="Q670" s="1">
        <v>1</v>
      </c>
    </row>
    <row r="671" spans="1:17" hidden="1">
      <c r="A671" s="122" t="s">
        <v>1928</v>
      </c>
      <c r="B671" s="1">
        <v>12136</v>
      </c>
      <c r="C671" s="1" t="s">
        <v>1929</v>
      </c>
      <c r="D671" s="1">
        <v>6</v>
      </c>
      <c r="E671" s="1">
        <v>512</v>
      </c>
      <c r="F671" s="1">
        <v>3072</v>
      </c>
      <c r="G671" s="1">
        <v>250</v>
      </c>
      <c r="H671" s="1" t="s">
        <v>42</v>
      </c>
      <c r="I671" s="1" t="s">
        <v>1073</v>
      </c>
      <c r="J671" s="3">
        <v>365</v>
      </c>
      <c r="K671" s="3">
        <v>30</v>
      </c>
      <c r="L671" s="128">
        <f t="shared" si="23"/>
        <v>256.5</v>
      </c>
      <c r="M671" s="128">
        <f t="shared" si="24"/>
        <v>201.75000000000003</v>
      </c>
      <c r="N671" s="129">
        <v>30</v>
      </c>
      <c r="O671" s="129">
        <v>89</v>
      </c>
      <c r="P671" s="130">
        <v>90</v>
      </c>
      <c r="Q671" s="1">
        <v>1</v>
      </c>
    </row>
    <row r="672" spans="1:17" hidden="1">
      <c r="A672" s="122" t="s">
        <v>1930</v>
      </c>
      <c r="B672" s="1">
        <v>15367</v>
      </c>
      <c r="C672" s="1" t="s">
        <v>1931</v>
      </c>
      <c r="D672" s="1">
        <v>24</v>
      </c>
      <c r="E672" s="1">
        <v>150</v>
      </c>
      <c r="F672" s="1">
        <v>3600</v>
      </c>
      <c r="G672" s="1">
        <v>269</v>
      </c>
      <c r="H672" s="1" t="s">
        <v>42</v>
      </c>
      <c r="I672" s="1" t="s">
        <v>1073</v>
      </c>
      <c r="J672" s="3">
        <v>270</v>
      </c>
      <c r="K672" s="3">
        <v>30</v>
      </c>
      <c r="L672" s="128">
        <f t="shared" si="23"/>
        <v>190</v>
      </c>
      <c r="M672" s="128">
        <f t="shared" si="24"/>
        <v>149.5</v>
      </c>
      <c r="N672" s="129">
        <v>30</v>
      </c>
      <c r="O672" s="129">
        <v>89</v>
      </c>
      <c r="P672" s="130">
        <v>90</v>
      </c>
      <c r="Q672" s="1">
        <v>1</v>
      </c>
    </row>
    <row r="673" spans="1:17" hidden="1">
      <c r="A673" s="122" t="s">
        <v>1932</v>
      </c>
      <c r="B673" s="1">
        <v>20466</v>
      </c>
      <c r="C673" s="1" t="s">
        <v>1933</v>
      </c>
      <c r="D673" s="1">
        <v>24</v>
      </c>
      <c r="E673" s="1">
        <v>150</v>
      </c>
      <c r="F673" s="1">
        <v>3600</v>
      </c>
      <c r="G673" s="1">
        <v>269</v>
      </c>
      <c r="H673" s="1" t="s">
        <v>42</v>
      </c>
      <c r="I673" s="1" t="s">
        <v>1073</v>
      </c>
      <c r="J673" s="3">
        <v>270</v>
      </c>
      <c r="K673" s="3">
        <v>30</v>
      </c>
      <c r="L673" s="128">
        <f t="shared" si="23"/>
        <v>190</v>
      </c>
      <c r="M673" s="128">
        <f t="shared" si="24"/>
        <v>149.5</v>
      </c>
      <c r="N673" s="129">
        <v>30</v>
      </c>
      <c r="O673" s="129">
        <v>89</v>
      </c>
      <c r="P673" s="130">
        <v>90</v>
      </c>
      <c r="Q673" s="1">
        <v>1</v>
      </c>
    </row>
    <row r="674" spans="1:17" hidden="1">
      <c r="A674" s="122" t="s">
        <v>1934</v>
      </c>
      <c r="B674" s="1" t="s">
        <v>1934</v>
      </c>
      <c r="C674" s="1" t="s">
        <v>1935</v>
      </c>
      <c r="D674" s="1">
        <v>6</v>
      </c>
      <c r="E674" s="1">
        <v>312</v>
      </c>
      <c r="F674" s="1">
        <v>1872</v>
      </c>
      <c r="G674" s="1">
        <v>269</v>
      </c>
      <c r="H674" s="1" t="s">
        <v>42</v>
      </c>
      <c r="I674" s="1" t="s">
        <v>1073</v>
      </c>
      <c r="J674" s="3">
        <v>365</v>
      </c>
      <c r="K674" s="3">
        <v>30</v>
      </c>
      <c r="L674" s="128">
        <f t="shared" si="23"/>
        <v>256.5</v>
      </c>
      <c r="M674" s="128">
        <f t="shared" si="24"/>
        <v>201.75000000000003</v>
      </c>
      <c r="N674" s="129">
        <v>30</v>
      </c>
      <c r="O674" s="129">
        <v>89</v>
      </c>
      <c r="P674" s="130">
        <v>90</v>
      </c>
      <c r="Q674" s="1">
        <v>1</v>
      </c>
    </row>
    <row r="675" spans="1:17" hidden="1">
      <c r="A675" s="122" t="s">
        <v>1936</v>
      </c>
      <c r="B675" s="1" t="s">
        <v>1936</v>
      </c>
      <c r="C675" s="1" t="s">
        <v>1935</v>
      </c>
      <c r="D675" s="1">
        <v>6</v>
      </c>
      <c r="E675" s="1">
        <v>360</v>
      </c>
      <c r="F675" s="1">
        <v>2160</v>
      </c>
      <c r="G675" s="1">
        <v>269</v>
      </c>
      <c r="H675" s="1" t="s">
        <v>42</v>
      </c>
      <c r="I675" s="1" t="s">
        <v>1073</v>
      </c>
      <c r="J675" s="3">
        <v>365</v>
      </c>
      <c r="K675" s="3">
        <v>30</v>
      </c>
      <c r="L675" s="128">
        <f t="shared" si="23"/>
        <v>256.5</v>
      </c>
      <c r="M675" s="128">
        <f t="shared" si="24"/>
        <v>201.75000000000003</v>
      </c>
      <c r="N675" s="129">
        <v>30</v>
      </c>
      <c r="O675" s="129">
        <v>89</v>
      </c>
      <c r="P675" s="130">
        <v>90</v>
      </c>
      <c r="Q675" s="1">
        <v>1</v>
      </c>
    </row>
    <row r="676" spans="1:17" hidden="1">
      <c r="A676" s="122" t="s">
        <v>1937</v>
      </c>
      <c r="B676" s="1" t="s">
        <v>1937</v>
      </c>
      <c r="C676" s="1" t="s">
        <v>1935</v>
      </c>
      <c r="D676" s="1">
        <v>6</v>
      </c>
      <c r="E676" s="1">
        <v>480</v>
      </c>
      <c r="F676" s="1">
        <v>2880</v>
      </c>
      <c r="G676" s="1">
        <v>269</v>
      </c>
      <c r="H676" s="1" t="s">
        <v>42</v>
      </c>
      <c r="I676" s="1" t="s">
        <v>1073</v>
      </c>
      <c r="J676" s="3">
        <v>365</v>
      </c>
      <c r="K676" s="3">
        <v>30</v>
      </c>
      <c r="L676" s="128">
        <f t="shared" si="23"/>
        <v>256.5</v>
      </c>
      <c r="M676" s="128">
        <f t="shared" si="24"/>
        <v>201.75000000000003</v>
      </c>
      <c r="N676" s="129">
        <v>30</v>
      </c>
      <c r="O676" s="129">
        <v>89</v>
      </c>
      <c r="P676" s="130">
        <v>90</v>
      </c>
      <c r="Q676" s="1">
        <v>1</v>
      </c>
    </row>
    <row r="677" spans="1:17" hidden="1">
      <c r="A677" s="122" t="s">
        <v>1938</v>
      </c>
      <c r="B677" s="1" t="s">
        <v>1938</v>
      </c>
      <c r="C677" s="1" t="s">
        <v>1935</v>
      </c>
      <c r="D677" s="1">
        <v>6</v>
      </c>
      <c r="E677" s="1">
        <v>468</v>
      </c>
      <c r="F677" s="1">
        <v>2808</v>
      </c>
      <c r="G677" s="1">
        <v>269</v>
      </c>
      <c r="H677" s="1" t="s">
        <v>42</v>
      </c>
      <c r="I677" s="1" t="s">
        <v>1073</v>
      </c>
      <c r="J677" s="3">
        <v>365</v>
      </c>
      <c r="K677" s="3">
        <v>30</v>
      </c>
      <c r="L677" s="128">
        <f t="shared" si="23"/>
        <v>256.5</v>
      </c>
      <c r="M677" s="128">
        <f t="shared" si="24"/>
        <v>201.75000000000003</v>
      </c>
      <c r="N677" s="129">
        <v>30</v>
      </c>
      <c r="O677" s="129">
        <v>89</v>
      </c>
      <c r="P677" s="130">
        <v>90</v>
      </c>
      <c r="Q677" s="1">
        <v>1</v>
      </c>
    </row>
    <row r="678" spans="1:17" hidden="1">
      <c r="A678" s="122" t="s">
        <v>1939</v>
      </c>
      <c r="B678" s="1">
        <v>15366</v>
      </c>
      <c r="C678" s="1" t="s">
        <v>1935</v>
      </c>
      <c r="D678" s="1">
        <v>6</v>
      </c>
      <c r="E678" s="1">
        <v>520</v>
      </c>
      <c r="F678" s="1">
        <v>3120</v>
      </c>
      <c r="G678" s="1">
        <v>269</v>
      </c>
      <c r="H678" s="1" t="s">
        <v>42</v>
      </c>
      <c r="I678" s="1" t="s">
        <v>1073</v>
      </c>
      <c r="J678" s="3">
        <v>365</v>
      </c>
      <c r="K678" s="3">
        <v>30</v>
      </c>
      <c r="L678" s="128">
        <f t="shared" si="23"/>
        <v>256.5</v>
      </c>
      <c r="M678" s="128">
        <f t="shared" si="24"/>
        <v>201.75000000000003</v>
      </c>
      <c r="N678" s="129">
        <v>30</v>
      </c>
      <c r="O678" s="129">
        <v>89</v>
      </c>
      <c r="P678" s="130">
        <v>90</v>
      </c>
      <c r="Q678" s="1">
        <v>1</v>
      </c>
    </row>
    <row r="679" spans="1:17" hidden="1">
      <c r="A679" s="122" t="s">
        <v>1940</v>
      </c>
      <c r="B679" s="1" t="s">
        <v>1940</v>
      </c>
      <c r="C679" s="1" t="s">
        <v>1935</v>
      </c>
      <c r="D679" s="1">
        <v>6</v>
      </c>
      <c r="E679" s="1">
        <v>660</v>
      </c>
      <c r="F679" s="1">
        <v>3960</v>
      </c>
      <c r="G679" s="1">
        <v>269</v>
      </c>
      <c r="H679" s="1" t="s">
        <v>42</v>
      </c>
      <c r="I679" s="1" t="s">
        <v>1073</v>
      </c>
      <c r="J679" s="3">
        <v>365</v>
      </c>
      <c r="K679" s="3">
        <v>30</v>
      </c>
      <c r="L679" s="128">
        <f t="shared" si="23"/>
        <v>256.5</v>
      </c>
      <c r="M679" s="128">
        <f t="shared" si="24"/>
        <v>201.75000000000003</v>
      </c>
      <c r="N679" s="129">
        <v>30</v>
      </c>
      <c r="O679" s="129">
        <v>89</v>
      </c>
      <c r="P679" s="130">
        <v>90</v>
      </c>
      <c r="Q679" s="1">
        <v>1</v>
      </c>
    </row>
    <row r="680" spans="1:17" hidden="1">
      <c r="A680" s="122" t="s">
        <v>1941</v>
      </c>
      <c r="B680" s="1">
        <v>18039</v>
      </c>
      <c r="C680" s="1" t="s">
        <v>1942</v>
      </c>
      <c r="D680" s="1">
        <v>6</v>
      </c>
      <c r="E680" s="1">
        <v>260</v>
      </c>
      <c r="F680" s="1">
        <v>1560</v>
      </c>
      <c r="G680" s="1">
        <v>330</v>
      </c>
      <c r="H680" s="1" t="s">
        <v>893</v>
      </c>
      <c r="I680" s="1" t="s">
        <v>1073</v>
      </c>
      <c r="J680" s="3">
        <v>365</v>
      </c>
      <c r="K680" s="3">
        <v>30</v>
      </c>
      <c r="L680" s="128">
        <f t="shared" si="23"/>
        <v>256.5</v>
      </c>
      <c r="M680" s="128">
        <f t="shared" si="24"/>
        <v>201.75000000000003</v>
      </c>
      <c r="N680" s="129">
        <v>30</v>
      </c>
      <c r="O680" s="129">
        <v>89</v>
      </c>
      <c r="P680" s="130">
        <v>90</v>
      </c>
      <c r="Q680" s="1">
        <v>1</v>
      </c>
    </row>
    <row r="681" spans="1:17" hidden="1">
      <c r="A681" s="122" t="s">
        <v>1943</v>
      </c>
      <c r="B681" s="1" t="s">
        <v>1943</v>
      </c>
      <c r="C681" s="1" t="s">
        <v>1942</v>
      </c>
      <c r="D681" s="1">
        <v>6</v>
      </c>
      <c r="E681" s="1">
        <v>336</v>
      </c>
      <c r="F681" s="1">
        <v>2016</v>
      </c>
      <c r="G681" s="1">
        <v>330</v>
      </c>
      <c r="H681" s="1" t="s">
        <v>893</v>
      </c>
      <c r="I681" s="1" t="s">
        <v>1073</v>
      </c>
      <c r="J681" s="3">
        <v>365</v>
      </c>
      <c r="K681" s="3">
        <v>30</v>
      </c>
      <c r="L681" s="128">
        <f t="shared" si="23"/>
        <v>256.5</v>
      </c>
      <c r="M681" s="128">
        <f t="shared" si="24"/>
        <v>201.75000000000003</v>
      </c>
      <c r="N681" s="129">
        <v>30</v>
      </c>
      <c r="O681" s="129">
        <v>89</v>
      </c>
      <c r="P681" s="130">
        <v>90</v>
      </c>
      <c r="Q681" s="1">
        <v>1</v>
      </c>
    </row>
    <row r="682" spans="1:17" hidden="1">
      <c r="A682" s="122" t="s">
        <v>1944</v>
      </c>
      <c r="B682" s="1" t="s">
        <v>1944</v>
      </c>
      <c r="C682" s="1" t="s">
        <v>1942</v>
      </c>
      <c r="D682" s="1">
        <v>6</v>
      </c>
      <c r="E682" s="1">
        <v>240</v>
      </c>
      <c r="F682" s="1">
        <v>1440</v>
      </c>
      <c r="G682" s="1">
        <v>330</v>
      </c>
      <c r="H682" s="1" t="s">
        <v>893</v>
      </c>
      <c r="I682" s="1" t="s">
        <v>1073</v>
      </c>
      <c r="J682" s="3">
        <v>365</v>
      </c>
      <c r="K682" s="3">
        <v>30</v>
      </c>
      <c r="L682" s="128">
        <f t="shared" si="23"/>
        <v>256.5</v>
      </c>
      <c r="M682" s="128">
        <f t="shared" si="24"/>
        <v>201.75000000000003</v>
      </c>
      <c r="N682" s="129">
        <v>30</v>
      </c>
      <c r="O682" s="129">
        <v>89</v>
      </c>
      <c r="P682" s="130">
        <v>90</v>
      </c>
      <c r="Q682" s="1">
        <v>1</v>
      </c>
    </row>
    <row r="683" spans="1:17" hidden="1">
      <c r="A683" s="122" t="s">
        <v>1945</v>
      </c>
      <c r="B683" s="1">
        <v>9893</v>
      </c>
      <c r="C683" s="1" t="s">
        <v>1946</v>
      </c>
      <c r="D683" s="1">
        <v>1</v>
      </c>
      <c r="E683" s="1">
        <v>40</v>
      </c>
      <c r="F683" s="1">
        <v>40</v>
      </c>
      <c r="G683" s="1">
        <v>12</v>
      </c>
      <c r="H683" s="1" t="s">
        <v>893</v>
      </c>
      <c r="I683" s="1" t="s">
        <v>1073</v>
      </c>
      <c r="J683" s="3">
        <v>270</v>
      </c>
      <c r="K683" s="3">
        <v>30</v>
      </c>
      <c r="L683" s="128">
        <f t="shared" si="23"/>
        <v>190</v>
      </c>
      <c r="M683" s="128">
        <f t="shared" si="24"/>
        <v>149.5</v>
      </c>
      <c r="N683" s="129">
        <v>30</v>
      </c>
      <c r="O683" s="129">
        <v>89</v>
      </c>
      <c r="P683" s="130">
        <v>90</v>
      </c>
      <c r="Q683" s="1">
        <v>1</v>
      </c>
    </row>
    <row r="684" spans="1:17" hidden="1">
      <c r="A684" s="122" t="s">
        <v>1947</v>
      </c>
      <c r="B684" s="1">
        <v>12212</v>
      </c>
      <c r="C684" s="1" t="s">
        <v>1948</v>
      </c>
      <c r="D684" s="1">
        <v>24</v>
      </c>
      <c r="E684" s="1">
        <v>144</v>
      </c>
      <c r="F684" s="1">
        <v>3456</v>
      </c>
      <c r="G684" s="1">
        <v>250</v>
      </c>
      <c r="H684" s="1" t="s">
        <v>42</v>
      </c>
      <c r="I684" s="1" t="s">
        <v>1073</v>
      </c>
      <c r="J684" s="3">
        <v>365</v>
      </c>
      <c r="K684" s="3">
        <v>30</v>
      </c>
      <c r="L684" s="128">
        <f t="shared" si="23"/>
        <v>256.5</v>
      </c>
      <c r="M684" s="128">
        <f t="shared" si="24"/>
        <v>201.75000000000003</v>
      </c>
      <c r="N684" s="129">
        <v>30</v>
      </c>
      <c r="O684" s="129">
        <v>89</v>
      </c>
      <c r="P684" s="130">
        <v>90</v>
      </c>
      <c r="Q684" s="1">
        <v>1</v>
      </c>
    </row>
    <row r="685" spans="1:17" hidden="1">
      <c r="A685" s="122" t="s">
        <v>1949</v>
      </c>
      <c r="B685" s="1">
        <v>12212</v>
      </c>
      <c r="C685" s="1" t="s">
        <v>1948</v>
      </c>
      <c r="D685" s="1">
        <v>24</v>
      </c>
      <c r="E685" s="1">
        <v>130</v>
      </c>
      <c r="F685" s="1">
        <v>3120</v>
      </c>
      <c r="G685" s="1">
        <v>250</v>
      </c>
      <c r="H685" s="1" t="s">
        <v>42</v>
      </c>
      <c r="I685" s="1" t="s">
        <v>1073</v>
      </c>
      <c r="J685" s="3">
        <v>365</v>
      </c>
      <c r="K685" s="3">
        <v>30</v>
      </c>
      <c r="L685" s="128">
        <f t="shared" si="23"/>
        <v>256.5</v>
      </c>
      <c r="M685" s="128">
        <f t="shared" si="24"/>
        <v>201.75000000000003</v>
      </c>
      <c r="N685" s="129">
        <v>30</v>
      </c>
      <c r="O685" s="129">
        <v>89</v>
      </c>
      <c r="P685" s="130">
        <v>90</v>
      </c>
      <c r="Q685" s="1">
        <v>1</v>
      </c>
    </row>
    <row r="686" spans="1:17" hidden="1">
      <c r="A686" s="122" t="s">
        <v>203</v>
      </c>
      <c r="B686" s="1">
        <v>20463</v>
      </c>
      <c r="C686" s="1" t="s">
        <v>204</v>
      </c>
      <c r="D686" s="1">
        <v>6</v>
      </c>
      <c r="E686" s="1">
        <v>240</v>
      </c>
      <c r="F686" s="1">
        <v>1440</v>
      </c>
      <c r="G686" s="1">
        <v>300</v>
      </c>
      <c r="H686" s="1" t="s">
        <v>893</v>
      </c>
      <c r="I686" s="1" t="s">
        <v>194</v>
      </c>
      <c r="J686" s="3">
        <v>270</v>
      </c>
      <c r="K686" s="3">
        <v>30</v>
      </c>
      <c r="L686" s="128">
        <f t="shared" si="23"/>
        <v>190</v>
      </c>
      <c r="M686" s="128">
        <f t="shared" si="24"/>
        <v>149.5</v>
      </c>
      <c r="N686" s="129">
        <v>30</v>
      </c>
      <c r="O686" s="129">
        <v>89</v>
      </c>
      <c r="P686" s="130">
        <v>90</v>
      </c>
      <c r="Q686" s="1">
        <v>1</v>
      </c>
    </row>
    <row r="687" spans="1:17" hidden="1">
      <c r="A687" s="122" t="s">
        <v>1950</v>
      </c>
      <c r="B687" s="1">
        <v>8180</v>
      </c>
      <c r="C687" s="1" t="s">
        <v>1951</v>
      </c>
      <c r="D687" s="1">
        <v>6</v>
      </c>
      <c r="E687" s="1">
        <v>88</v>
      </c>
      <c r="F687" s="1">
        <v>528</v>
      </c>
      <c r="G687" s="1">
        <v>750</v>
      </c>
      <c r="H687" s="1" t="s">
        <v>893</v>
      </c>
      <c r="I687" s="1" t="s">
        <v>1073</v>
      </c>
      <c r="J687" s="3">
        <v>365</v>
      </c>
      <c r="K687" s="3">
        <v>30</v>
      </c>
      <c r="L687" s="128">
        <f t="shared" si="23"/>
        <v>256.5</v>
      </c>
      <c r="M687" s="128">
        <f t="shared" si="24"/>
        <v>201.75000000000003</v>
      </c>
      <c r="N687" s="129">
        <v>30</v>
      </c>
      <c r="O687" s="129">
        <v>89</v>
      </c>
      <c r="P687" s="130">
        <v>90</v>
      </c>
      <c r="Q687" s="1">
        <v>1</v>
      </c>
    </row>
    <row r="688" spans="1:17" hidden="1">
      <c r="A688" s="122" t="s">
        <v>1952</v>
      </c>
      <c r="B688" s="1">
        <v>7611</v>
      </c>
      <c r="C688" s="1" t="s">
        <v>1953</v>
      </c>
      <c r="D688" s="1">
        <v>6</v>
      </c>
      <c r="E688" s="1">
        <v>260</v>
      </c>
      <c r="F688" s="1">
        <v>1560</v>
      </c>
      <c r="G688" s="1">
        <v>330</v>
      </c>
      <c r="H688" s="1" t="s">
        <v>893</v>
      </c>
      <c r="I688" s="1" t="s">
        <v>1073</v>
      </c>
      <c r="J688" s="3">
        <v>365</v>
      </c>
      <c r="K688" s="3">
        <v>30</v>
      </c>
      <c r="L688" s="128">
        <f t="shared" si="23"/>
        <v>256.5</v>
      </c>
      <c r="M688" s="128">
        <f t="shared" si="24"/>
        <v>201.75000000000003</v>
      </c>
      <c r="N688" s="129">
        <v>30</v>
      </c>
      <c r="O688" s="129">
        <v>89</v>
      </c>
      <c r="P688" s="130">
        <v>90</v>
      </c>
      <c r="Q688" s="1">
        <v>1</v>
      </c>
    </row>
    <row r="689" spans="1:17" hidden="1">
      <c r="A689" s="122" t="s">
        <v>1954</v>
      </c>
      <c r="B689" s="1">
        <v>7611</v>
      </c>
      <c r="C689" s="1" t="s">
        <v>1953</v>
      </c>
      <c r="D689" s="1">
        <v>6</v>
      </c>
      <c r="E689" s="1">
        <v>240</v>
      </c>
      <c r="F689" s="1">
        <v>1440</v>
      </c>
      <c r="G689" s="1">
        <v>330</v>
      </c>
      <c r="H689" s="1" t="s">
        <v>893</v>
      </c>
      <c r="I689" s="1" t="s">
        <v>1073</v>
      </c>
      <c r="J689" s="3">
        <v>365</v>
      </c>
      <c r="K689" s="3">
        <v>30</v>
      </c>
      <c r="L689" s="128">
        <f t="shared" si="23"/>
        <v>256.5</v>
      </c>
      <c r="M689" s="128">
        <f t="shared" si="24"/>
        <v>201.75000000000003</v>
      </c>
      <c r="N689" s="129">
        <v>30</v>
      </c>
      <c r="O689" s="129">
        <v>89</v>
      </c>
      <c r="P689" s="130">
        <v>90</v>
      </c>
      <c r="Q689" s="1">
        <v>1</v>
      </c>
    </row>
    <row r="690" spans="1:17" hidden="1">
      <c r="A690" s="122" t="s">
        <v>1955</v>
      </c>
      <c r="B690" s="1">
        <v>7611</v>
      </c>
      <c r="C690" s="1" t="s">
        <v>1953</v>
      </c>
      <c r="D690" s="1">
        <v>6</v>
      </c>
      <c r="E690" s="1">
        <v>336</v>
      </c>
      <c r="F690" s="1">
        <v>2016</v>
      </c>
      <c r="G690" s="1">
        <v>330</v>
      </c>
      <c r="H690" s="1" t="s">
        <v>893</v>
      </c>
      <c r="I690" s="1" t="s">
        <v>1073</v>
      </c>
      <c r="J690" s="3">
        <v>365</v>
      </c>
      <c r="K690" s="3">
        <v>30</v>
      </c>
      <c r="L690" s="128">
        <f t="shared" si="23"/>
        <v>256.5</v>
      </c>
      <c r="M690" s="128">
        <f t="shared" si="24"/>
        <v>201.75000000000003</v>
      </c>
      <c r="N690" s="129">
        <v>30</v>
      </c>
      <c r="O690" s="129">
        <v>89</v>
      </c>
      <c r="P690" s="130">
        <v>90</v>
      </c>
      <c r="Q690" s="1">
        <v>1</v>
      </c>
    </row>
    <row r="691" spans="1:17" hidden="1">
      <c r="A691" s="122" t="s">
        <v>1956</v>
      </c>
      <c r="B691" s="1">
        <v>7581</v>
      </c>
      <c r="C691" s="1" t="s">
        <v>1957</v>
      </c>
      <c r="D691" s="1">
        <v>24</v>
      </c>
      <c r="E691" s="1">
        <v>65</v>
      </c>
      <c r="F691" s="1">
        <v>1560</v>
      </c>
      <c r="G691" s="1">
        <v>330</v>
      </c>
      <c r="H691" s="1" t="s">
        <v>893</v>
      </c>
      <c r="I691" s="1" t="s">
        <v>1073</v>
      </c>
      <c r="J691" s="3">
        <v>365</v>
      </c>
      <c r="K691" s="3">
        <v>30</v>
      </c>
      <c r="L691" s="128">
        <f t="shared" si="23"/>
        <v>256.5</v>
      </c>
      <c r="M691" s="128">
        <f t="shared" si="24"/>
        <v>201.75000000000003</v>
      </c>
      <c r="N691" s="129">
        <v>30</v>
      </c>
      <c r="O691" s="129">
        <v>89</v>
      </c>
      <c r="P691" s="130">
        <v>90</v>
      </c>
      <c r="Q691" s="1">
        <v>1</v>
      </c>
    </row>
    <row r="692" spans="1:17" hidden="1">
      <c r="A692" s="122" t="s">
        <v>1958</v>
      </c>
      <c r="B692" s="1">
        <v>7581</v>
      </c>
      <c r="C692" s="1" t="s">
        <v>1957</v>
      </c>
      <c r="D692" s="1">
        <v>24</v>
      </c>
      <c r="E692" s="1">
        <v>84</v>
      </c>
      <c r="F692" s="1">
        <v>2016</v>
      </c>
      <c r="G692" s="1">
        <v>330</v>
      </c>
      <c r="H692" s="1" t="s">
        <v>893</v>
      </c>
      <c r="I692" s="1" t="s">
        <v>1073</v>
      </c>
      <c r="J692" s="3">
        <v>365</v>
      </c>
      <c r="K692" s="3">
        <v>30</v>
      </c>
      <c r="L692" s="128">
        <f t="shared" si="23"/>
        <v>256.5</v>
      </c>
      <c r="M692" s="128">
        <f t="shared" si="24"/>
        <v>201.75000000000003</v>
      </c>
      <c r="N692" s="129">
        <v>30</v>
      </c>
      <c r="O692" s="129">
        <v>89</v>
      </c>
      <c r="P692" s="130">
        <v>90</v>
      </c>
      <c r="Q692" s="1">
        <v>1</v>
      </c>
    </row>
    <row r="693" spans="1:17" hidden="1">
      <c r="A693" s="122" t="s">
        <v>1959</v>
      </c>
      <c r="B693" s="1">
        <v>18059</v>
      </c>
      <c r="C693" s="1" t="s">
        <v>1960</v>
      </c>
      <c r="D693" s="1">
        <v>24</v>
      </c>
      <c r="E693" s="1">
        <v>65</v>
      </c>
      <c r="F693" s="1">
        <v>1560</v>
      </c>
      <c r="G693" s="1">
        <v>330</v>
      </c>
      <c r="H693" s="1" t="s">
        <v>893</v>
      </c>
      <c r="I693" s="1" t="s">
        <v>1073</v>
      </c>
      <c r="J693" s="3">
        <v>365</v>
      </c>
      <c r="K693" s="3">
        <v>30</v>
      </c>
      <c r="L693" s="128">
        <f t="shared" si="23"/>
        <v>256.5</v>
      </c>
      <c r="M693" s="128">
        <f t="shared" si="24"/>
        <v>201.75000000000003</v>
      </c>
      <c r="N693" s="129">
        <v>30</v>
      </c>
      <c r="O693" s="129">
        <v>89</v>
      </c>
      <c r="P693" s="130">
        <v>90</v>
      </c>
      <c r="Q693" s="1">
        <v>1</v>
      </c>
    </row>
    <row r="694" spans="1:17" hidden="1">
      <c r="A694" s="122" t="s">
        <v>386</v>
      </c>
      <c r="B694" s="1">
        <v>22363</v>
      </c>
      <c r="C694" s="1" t="s">
        <v>387</v>
      </c>
      <c r="D694" s="1">
        <v>30</v>
      </c>
      <c r="E694" s="1">
        <v>45</v>
      </c>
      <c r="F694" s="1">
        <v>1350</v>
      </c>
      <c r="G694" s="1">
        <v>330</v>
      </c>
      <c r="H694" s="1" t="s">
        <v>46</v>
      </c>
      <c r="I694" s="1" t="s">
        <v>46</v>
      </c>
      <c r="J694" s="3">
        <v>180</v>
      </c>
      <c r="K694" s="3">
        <v>30</v>
      </c>
      <c r="L694" s="128">
        <f t="shared" si="23"/>
        <v>126.99999999999999</v>
      </c>
      <c r="M694" s="128">
        <f t="shared" si="24"/>
        <v>100.00000000000001</v>
      </c>
      <c r="N694" s="129">
        <v>30</v>
      </c>
      <c r="O694" s="129">
        <v>89</v>
      </c>
      <c r="P694" s="130">
        <v>90</v>
      </c>
      <c r="Q694" s="1">
        <v>1</v>
      </c>
    </row>
    <row r="695" spans="1:17" hidden="1">
      <c r="A695" s="122" t="s">
        <v>370</v>
      </c>
      <c r="B695" s="1">
        <v>22244</v>
      </c>
      <c r="C695" s="1" t="s">
        <v>371</v>
      </c>
      <c r="D695" s="1">
        <v>38</v>
      </c>
      <c r="E695" s="1">
        <v>45</v>
      </c>
      <c r="F695" s="1">
        <v>1710</v>
      </c>
      <c r="G695" s="1">
        <v>250</v>
      </c>
      <c r="H695" s="1" t="s">
        <v>46</v>
      </c>
      <c r="I695" s="1" t="s">
        <v>46</v>
      </c>
      <c r="J695" s="3">
        <v>270</v>
      </c>
      <c r="K695" s="3">
        <v>30</v>
      </c>
      <c r="L695" s="128">
        <f t="shared" si="23"/>
        <v>190</v>
      </c>
      <c r="M695" s="128">
        <f t="shared" si="24"/>
        <v>149.5</v>
      </c>
      <c r="N695" s="129">
        <v>30</v>
      </c>
      <c r="O695" s="129">
        <v>89</v>
      </c>
      <c r="P695" s="130">
        <v>90</v>
      </c>
      <c r="Q695" s="1">
        <v>1</v>
      </c>
    </row>
    <row r="696" spans="1:17" hidden="1">
      <c r="A696" s="122" t="s">
        <v>1961</v>
      </c>
      <c r="B696" s="1">
        <v>21871</v>
      </c>
      <c r="C696" s="1" t="s">
        <v>931</v>
      </c>
      <c r="D696" s="1">
        <v>30</v>
      </c>
      <c r="E696" s="1">
        <v>54</v>
      </c>
      <c r="F696" s="1">
        <v>1620</v>
      </c>
      <c r="G696" s="1">
        <v>330</v>
      </c>
      <c r="H696" s="1" t="s">
        <v>46</v>
      </c>
      <c r="I696" s="1" t="s">
        <v>46</v>
      </c>
      <c r="J696" s="3">
        <v>180</v>
      </c>
      <c r="K696" s="3">
        <v>30</v>
      </c>
      <c r="L696" s="128">
        <f t="shared" si="23"/>
        <v>126.99999999999999</v>
      </c>
      <c r="M696" s="128">
        <f t="shared" si="24"/>
        <v>100.00000000000001</v>
      </c>
      <c r="N696" s="129">
        <v>30</v>
      </c>
      <c r="O696" s="129">
        <v>89</v>
      </c>
      <c r="P696" s="130">
        <v>90</v>
      </c>
      <c r="Q696" s="1">
        <v>1</v>
      </c>
    </row>
    <row r="697" spans="1:17" hidden="1">
      <c r="A697" s="122" t="s">
        <v>1962</v>
      </c>
      <c r="B697" s="1">
        <v>21447</v>
      </c>
      <c r="C697" s="1" t="s">
        <v>311</v>
      </c>
      <c r="D697" s="1">
        <v>6</v>
      </c>
      <c r="E697" s="1">
        <v>512</v>
      </c>
      <c r="F697" s="1">
        <v>3072</v>
      </c>
      <c r="G697" s="1">
        <v>200</v>
      </c>
      <c r="H697" s="1" t="s">
        <v>36</v>
      </c>
      <c r="I697" s="1" t="s">
        <v>36</v>
      </c>
      <c r="J697" s="3">
        <v>90</v>
      </c>
      <c r="K697" s="3">
        <v>30</v>
      </c>
      <c r="L697" s="128">
        <f t="shared" si="23"/>
        <v>63.999999999999993</v>
      </c>
      <c r="M697" s="128">
        <f t="shared" si="24"/>
        <v>50.500000000000007</v>
      </c>
      <c r="N697" s="129">
        <v>30</v>
      </c>
      <c r="O697" s="129">
        <v>74</v>
      </c>
      <c r="P697" s="130">
        <v>45</v>
      </c>
      <c r="Q697" s="1">
        <v>1</v>
      </c>
    </row>
    <row r="698" spans="1:17" hidden="1">
      <c r="A698" s="122" t="s">
        <v>1963</v>
      </c>
      <c r="B698" s="1">
        <v>22579</v>
      </c>
      <c r="C698" s="1" t="s">
        <v>1964</v>
      </c>
      <c r="D698" s="1">
        <v>6</v>
      </c>
      <c r="E698" s="1">
        <v>320</v>
      </c>
      <c r="F698" s="1">
        <v>1920</v>
      </c>
      <c r="G698" s="1">
        <v>473</v>
      </c>
      <c r="H698" s="1" t="s">
        <v>42</v>
      </c>
      <c r="I698" s="1" t="s">
        <v>42</v>
      </c>
      <c r="J698" s="3">
        <v>365</v>
      </c>
      <c r="K698" s="3">
        <v>30</v>
      </c>
      <c r="L698" s="128">
        <f t="shared" si="23"/>
        <v>256.5</v>
      </c>
      <c r="M698" s="128">
        <f t="shared" si="24"/>
        <v>201.75000000000003</v>
      </c>
      <c r="N698" s="129">
        <v>30</v>
      </c>
      <c r="O698" s="129">
        <v>89</v>
      </c>
      <c r="P698" s="130">
        <v>90</v>
      </c>
      <c r="Q698" s="1">
        <v>1</v>
      </c>
    </row>
    <row r="699" spans="1:17" hidden="1">
      <c r="A699" s="122" t="s">
        <v>1965</v>
      </c>
      <c r="B699" s="1">
        <v>22613</v>
      </c>
      <c r="C699" s="1" t="s">
        <v>404</v>
      </c>
      <c r="D699" s="1">
        <v>30</v>
      </c>
      <c r="E699" s="1">
        <v>54</v>
      </c>
      <c r="F699" s="1">
        <v>1620</v>
      </c>
      <c r="G699" s="1">
        <v>330</v>
      </c>
      <c r="H699" s="1" t="s">
        <v>46</v>
      </c>
      <c r="I699" s="1" t="s">
        <v>46</v>
      </c>
      <c r="J699" s="3">
        <v>180</v>
      </c>
      <c r="K699" s="3">
        <v>30</v>
      </c>
      <c r="L699" s="128">
        <f t="shared" si="23"/>
        <v>126.99999999999999</v>
      </c>
      <c r="M699" s="128">
        <f t="shared" si="24"/>
        <v>100.00000000000001</v>
      </c>
      <c r="N699" s="129">
        <v>30</v>
      </c>
      <c r="O699" s="129">
        <v>89</v>
      </c>
      <c r="P699" s="130">
        <v>90</v>
      </c>
      <c r="Q699" s="1">
        <v>1</v>
      </c>
    </row>
    <row r="700" spans="1:17" hidden="1">
      <c r="A700" s="122" t="s">
        <v>403</v>
      </c>
      <c r="B700" s="1">
        <v>22613</v>
      </c>
      <c r="C700" s="1" t="s">
        <v>404</v>
      </c>
      <c r="D700" s="1">
        <v>30</v>
      </c>
      <c r="E700" s="1">
        <v>45</v>
      </c>
      <c r="F700" s="1">
        <v>1350</v>
      </c>
      <c r="G700" s="1">
        <v>330</v>
      </c>
      <c r="H700" s="1" t="s">
        <v>46</v>
      </c>
      <c r="I700" s="1" t="s">
        <v>46</v>
      </c>
      <c r="J700" s="3">
        <v>180</v>
      </c>
      <c r="K700" s="3">
        <v>30</v>
      </c>
      <c r="L700" s="128">
        <f t="shared" si="23"/>
        <v>126.99999999999999</v>
      </c>
      <c r="M700" s="128">
        <f t="shared" si="24"/>
        <v>100.00000000000001</v>
      </c>
      <c r="N700" s="129">
        <v>30</v>
      </c>
      <c r="O700" s="129">
        <v>89</v>
      </c>
      <c r="P700" s="130">
        <v>90</v>
      </c>
      <c r="Q700" s="1">
        <v>2</v>
      </c>
    </row>
    <row r="701" spans="1:17" hidden="1">
      <c r="A701" s="122" t="s">
        <v>1966</v>
      </c>
      <c r="B701" s="1">
        <v>22270</v>
      </c>
      <c r="C701" s="1" t="s">
        <v>1967</v>
      </c>
      <c r="D701" s="1">
        <v>6</v>
      </c>
      <c r="E701" s="1">
        <v>528</v>
      </c>
      <c r="F701" s="1">
        <v>3168</v>
      </c>
      <c r="G701" s="1">
        <v>310</v>
      </c>
      <c r="H701" s="1" t="s">
        <v>42</v>
      </c>
      <c r="I701" s="1" t="s">
        <v>42</v>
      </c>
      <c r="J701" s="3">
        <v>270</v>
      </c>
      <c r="K701" s="3">
        <v>30</v>
      </c>
      <c r="L701" s="128">
        <f t="shared" si="23"/>
        <v>190</v>
      </c>
      <c r="M701" s="128">
        <f t="shared" si="24"/>
        <v>149.5</v>
      </c>
      <c r="N701" s="129">
        <v>30</v>
      </c>
      <c r="O701" s="129">
        <v>89</v>
      </c>
      <c r="P701" s="130">
        <v>90</v>
      </c>
      <c r="Q701" s="1">
        <v>1</v>
      </c>
    </row>
    <row r="702" spans="1:17" hidden="1">
      <c r="A702" s="122" t="s">
        <v>1968</v>
      </c>
      <c r="B702" s="1">
        <v>22660</v>
      </c>
      <c r="C702" s="1" t="s">
        <v>1969</v>
      </c>
      <c r="D702" s="1">
        <v>24</v>
      </c>
      <c r="E702" s="1">
        <v>60</v>
      </c>
      <c r="F702" s="1">
        <v>1440</v>
      </c>
      <c r="G702" s="1">
        <v>330</v>
      </c>
      <c r="H702" s="1" t="s">
        <v>194</v>
      </c>
      <c r="I702" s="1" t="s">
        <v>194</v>
      </c>
      <c r="J702" s="3">
        <v>180</v>
      </c>
      <c r="K702" s="3">
        <v>30</v>
      </c>
      <c r="L702" s="128">
        <f t="shared" si="23"/>
        <v>126.99999999999999</v>
      </c>
      <c r="M702" s="128">
        <f t="shared" si="24"/>
        <v>100.00000000000001</v>
      </c>
      <c r="N702" s="129">
        <v>30</v>
      </c>
      <c r="O702" s="129">
        <v>98</v>
      </c>
      <c r="P702" s="130">
        <v>90</v>
      </c>
      <c r="Q702" s="1">
        <v>1</v>
      </c>
    </row>
    <row r="703" spans="1:17" hidden="1">
      <c r="A703" s="122" t="s">
        <v>1970</v>
      </c>
      <c r="B703" s="1">
        <v>22589</v>
      </c>
      <c r="C703" s="1" t="s">
        <v>1971</v>
      </c>
      <c r="D703" s="1">
        <v>6</v>
      </c>
      <c r="E703" s="1">
        <v>336</v>
      </c>
      <c r="F703" s="1">
        <v>2016</v>
      </c>
      <c r="G703" s="1">
        <v>473</v>
      </c>
      <c r="H703" s="1" t="s">
        <v>42</v>
      </c>
      <c r="I703" s="1" t="s">
        <v>42</v>
      </c>
      <c r="J703" s="3">
        <v>270</v>
      </c>
      <c r="K703" s="3">
        <v>30</v>
      </c>
      <c r="L703" s="128">
        <f t="shared" si="23"/>
        <v>190</v>
      </c>
      <c r="M703" s="128">
        <f t="shared" si="24"/>
        <v>149.5</v>
      </c>
      <c r="N703" s="129">
        <v>30</v>
      </c>
      <c r="O703" s="129">
        <v>89</v>
      </c>
      <c r="P703" s="130">
        <v>90</v>
      </c>
      <c r="Q703" s="1">
        <v>1</v>
      </c>
    </row>
    <row r="704" spans="1:17" hidden="1">
      <c r="A704" s="122" t="s">
        <v>1972</v>
      </c>
      <c r="B704" s="1">
        <v>21166</v>
      </c>
      <c r="C704" s="1" t="s">
        <v>1425</v>
      </c>
      <c r="D704" s="1">
        <v>24</v>
      </c>
      <c r="E704" s="1">
        <v>65</v>
      </c>
      <c r="F704" s="1">
        <v>1560</v>
      </c>
      <c r="G704" s="1">
        <v>330</v>
      </c>
      <c r="H704" s="1" t="s">
        <v>194</v>
      </c>
      <c r="I704" s="1" t="s">
        <v>194</v>
      </c>
      <c r="J704" s="3">
        <v>180</v>
      </c>
      <c r="K704" s="3">
        <v>30</v>
      </c>
      <c r="L704" s="128">
        <f t="shared" si="23"/>
        <v>126.99999999999999</v>
      </c>
      <c r="M704" s="128">
        <f t="shared" si="24"/>
        <v>100.00000000000001</v>
      </c>
      <c r="N704" s="129">
        <v>30</v>
      </c>
      <c r="O704" s="129">
        <v>89</v>
      </c>
      <c r="P704" s="130">
        <v>90</v>
      </c>
      <c r="Q704" s="1">
        <v>1</v>
      </c>
    </row>
    <row r="705" spans="1:17" hidden="1">
      <c r="A705" s="122" t="s">
        <v>421</v>
      </c>
      <c r="B705" s="1">
        <v>22867</v>
      </c>
      <c r="C705" s="1" t="s">
        <v>422</v>
      </c>
      <c r="D705" s="1">
        <v>24</v>
      </c>
      <c r="E705" s="1">
        <v>65</v>
      </c>
      <c r="F705" s="1">
        <v>1560</v>
      </c>
      <c r="G705" s="1">
        <v>330</v>
      </c>
      <c r="H705" s="1" t="s">
        <v>194</v>
      </c>
      <c r="I705" s="1" t="s">
        <v>194</v>
      </c>
      <c r="J705" s="3">
        <v>270</v>
      </c>
      <c r="K705" s="3">
        <v>30</v>
      </c>
      <c r="L705" s="128">
        <f t="shared" si="23"/>
        <v>190</v>
      </c>
      <c r="M705" s="128">
        <f t="shared" si="24"/>
        <v>149.5</v>
      </c>
      <c r="N705" s="129">
        <v>30</v>
      </c>
      <c r="O705" s="129">
        <v>89</v>
      </c>
      <c r="P705" s="130">
        <v>90</v>
      </c>
      <c r="Q705" s="1">
        <v>1</v>
      </c>
    </row>
    <row r="706" spans="1:17" hidden="1">
      <c r="A706" s="122" t="s">
        <v>417</v>
      </c>
      <c r="B706" s="1">
        <v>22866</v>
      </c>
      <c r="C706" s="1" t="s">
        <v>418</v>
      </c>
      <c r="D706" s="1">
        <v>6</v>
      </c>
      <c r="E706" s="1">
        <v>260</v>
      </c>
      <c r="F706" s="1">
        <v>1560</v>
      </c>
      <c r="G706" s="1">
        <v>330</v>
      </c>
      <c r="H706" s="1" t="s">
        <v>194</v>
      </c>
      <c r="I706" s="1" t="s">
        <v>194</v>
      </c>
      <c r="J706" s="3">
        <v>270</v>
      </c>
      <c r="K706" s="3">
        <v>30</v>
      </c>
      <c r="L706" s="128">
        <f t="shared" si="23"/>
        <v>190</v>
      </c>
      <c r="M706" s="128">
        <f t="shared" si="24"/>
        <v>149.5</v>
      </c>
      <c r="N706" s="129">
        <v>30</v>
      </c>
      <c r="O706" s="129">
        <v>89</v>
      </c>
      <c r="P706" s="130">
        <v>90</v>
      </c>
      <c r="Q706" s="1">
        <v>1</v>
      </c>
    </row>
    <row r="707" spans="1:17" hidden="1">
      <c r="A707" s="122" t="s">
        <v>2785</v>
      </c>
      <c r="B707" s="1">
        <v>22866</v>
      </c>
      <c r="C707" s="1" t="s">
        <v>418</v>
      </c>
      <c r="D707" s="1">
        <v>6</v>
      </c>
      <c r="E707" s="1">
        <v>240</v>
      </c>
      <c r="F707" s="1">
        <v>1440</v>
      </c>
      <c r="G707" s="1">
        <v>330</v>
      </c>
      <c r="H707" s="1" t="s">
        <v>194</v>
      </c>
      <c r="I707" s="1" t="s">
        <v>194</v>
      </c>
      <c r="J707" s="3">
        <v>270</v>
      </c>
      <c r="K707" s="3">
        <v>30</v>
      </c>
      <c r="L707" s="128">
        <f t="shared" ref="L707:L716" si="25">0.7*J707+1</f>
        <v>190</v>
      </c>
      <c r="M707" s="128">
        <f t="shared" ref="M707:M716" si="26">J707*0.55+1</f>
        <v>149.5</v>
      </c>
      <c r="N707" s="129">
        <v>30</v>
      </c>
      <c r="O707" s="129">
        <v>89</v>
      </c>
      <c r="P707" s="130">
        <v>90</v>
      </c>
      <c r="Q707" s="1">
        <v>1</v>
      </c>
    </row>
    <row r="708" spans="1:17" hidden="1">
      <c r="A708" s="286" t="s">
        <v>409</v>
      </c>
      <c r="B708" s="1">
        <v>22863</v>
      </c>
      <c r="C708" s="1" t="s">
        <v>410</v>
      </c>
      <c r="D708" s="1">
        <v>30</v>
      </c>
      <c r="E708" s="1">
        <v>45</v>
      </c>
      <c r="F708" s="1">
        <v>1350</v>
      </c>
      <c r="G708" s="1">
        <v>330</v>
      </c>
      <c r="H708" s="1" t="s">
        <v>194</v>
      </c>
      <c r="I708" s="1" t="s">
        <v>194</v>
      </c>
      <c r="J708" s="3">
        <v>270</v>
      </c>
      <c r="K708" s="3">
        <v>30</v>
      </c>
      <c r="L708" s="128">
        <f t="shared" si="25"/>
        <v>190</v>
      </c>
      <c r="M708" s="128">
        <f t="shared" si="26"/>
        <v>149.5</v>
      </c>
      <c r="N708" s="129">
        <v>30</v>
      </c>
      <c r="O708" s="129">
        <v>89</v>
      </c>
      <c r="P708" s="130">
        <v>90</v>
      </c>
      <c r="Q708" s="1">
        <v>1</v>
      </c>
    </row>
    <row r="709" spans="1:17" hidden="1">
      <c r="A709" s="122" t="s">
        <v>429</v>
      </c>
      <c r="B709" s="1">
        <v>23121</v>
      </c>
      <c r="C709" s="1" t="s">
        <v>430</v>
      </c>
      <c r="D709" s="1">
        <v>6</v>
      </c>
      <c r="E709" s="1">
        <v>480</v>
      </c>
      <c r="F709" s="1">
        <v>2880</v>
      </c>
      <c r="G709" s="1">
        <v>330</v>
      </c>
      <c r="H709" s="1" t="s">
        <v>42</v>
      </c>
      <c r="I709" s="1" t="s">
        <v>42</v>
      </c>
      <c r="J709" s="3">
        <v>180</v>
      </c>
      <c r="K709" s="3">
        <v>30</v>
      </c>
      <c r="L709" s="128">
        <f t="shared" si="25"/>
        <v>126.99999999999999</v>
      </c>
      <c r="M709" s="128">
        <f t="shared" si="26"/>
        <v>100.00000000000001</v>
      </c>
      <c r="N709" s="129">
        <v>30</v>
      </c>
      <c r="O709" s="129">
        <v>89</v>
      </c>
      <c r="P709" s="130">
        <v>90</v>
      </c>
      <c r="Q709" s="1">
        <v>1</v>
      </c>
    </row>
    <row r="710" spans="1:17">
      <c r="A710" s="122" t="s">
        <v>2487</v>
      </c>
      <c r="B710" s="1">
        <v>22265</v>
      </c>
      <c r="C710" s="1" t="s">
        <v>2488</v>
      </c>
      <c r="D710" s="1">
        <v>6</v>
      </c>
      <c r="E710" s="1">
        <v>528</v>
      </c>
      <c r="F710" s="1">
        <v>3168</v>
      </c>
      <c r="G710" s="1">
        <v>310</v>
      </c>
      <c r="H710" s="1" t="s">
        <v>42</v>
      </c>
      <c r="I710" s="1" t="s">
        <v>42</v>
      </c>
      <c r="J710" s="3">
        <v>180</v>
      </c>
      <c r="K710" s="3">
        <v>30</v>
      </c>
      <c r="L710" s="128">
        <f t="shared" si="25"/>
        <v>126.99999999999999</v>
      </c>
      <c r="M710" s="128">
        <f t="shared" si="26"/>
        <v>100.00000000000001</v>
      </c>
      <c r="N710" s="129">
        <v>30</v>
      </c>
      <c r="O710" s="129">
        <v>89</v>
      </c>
      <c r="P710" s="130">
        <v>90</v>
      </c>
      <c r="Q710" s="1">
        <v>1</v>
      </c>
    </row>
    <row r="711" spans="1:17" hidden="1">
      <c r="A711" s="122" t="s">
        <v>2489</v>
      </c>
      <c r="B711" s="1">
        <v>22269</v>
      </c>
      <c r="C711" s="1" t="s">
        <v>2490</v>
      </c>
      <c r="D711" s="1">
        <v>6</v>
      </c>
      <c r="E711" s="1">
        <v>528</v>
      </c>
      <c r="F711" s="1">
        <v>3168</v>
      </c>
      <c r="G711" s="1">
        <v>310</v>
      </c>
      <c r="H711" s="1" t="s">
        <v>42</v>
      </c>
      <c r="I711" s="1" t="s">
        <v>42</v>
      </c>
      <c r="J711" s="3">
        <v>270</v>
      </c>
      <c r="K711" s="3">
        <v>30</v>
      </c>
      <c r="L711" s="128">
        <f t="shared" si="25"/>
        <v>190</v>
      </c>
      <c r="M711" s="128">
        <f t="shared" si="26"/>
        <v>149.5</v>
      </c>
      <c r="N711" s="129">
        <v>30</v>
      </c>
      <c r="O711" s="129">
        <v>89</v>
      </c>
      <c r="P711" s="130">
        <v>90</v>
      </c>
      <c r="Q711" s="1">
        <v>1</v>
      </c>
    </row>
    <row r="712" spans="1:17">
      <c r="A712" s="122" t="s">
        <v>2491</v>
      </c>
      <c r="B712" s="1">
        <v>23013</v>
      </c>
      <c r="C712" s="1" t="s">
        <v>2492</v>
      </c>
      <c r="D712" s="1">
        <v>6</v>
      </c>
      <c r="E712" s="1">
        <v>528</v>
      </c>
      <c r="F712" s="1">
        <v>3168</v>
      </c>
      <c r="G712" s="1">
        <v>310</v>
      </c>
      <c r="H712" s="1" t="s">
        <v>42</v>
      </c>
      <c r="I712" s="1" t="s">
        <v>42</v>
      </c>
      <c r="J712" s="3">
        <v>180</v>
      </c>
      <c r="K712" s="3">
        <v>30</v>
      </c>
      <c r="L712" s="128">
        <f t="shared" si="25"/>
        <v>126.99999999999999</v>
      </c>
      <c r="M712" s="128">
        <f t="shared" si="26"/>
        <v>100.00000000000001</v>
      </c>
      <c r="N712" s="129">
        <v>30</v>
      </c>
      <c r="O712" s="129">
        <v>89</v>
      </c>
      <c r="P712" s="130">
        <v>90</v>
      </c>
      <c r="Q712" s="1">
        <v>1</v>
      </c>
    </row>
    <row r="713" spans="1:17" hidden="1">
      <c r="A713" s="122" t="s">
        <v>2493</v>
      </c>
      <c r="B713" s="1">
        <v>23047</v>
      </c>
      <c r="C713" s="1" t="s">
        <v>2494</v>
      </c>
      <c r="D713" s="1">
        <v>6</v>
      </c>
      <c r="E713" s="1">
        <v>528</v>
      </c>
      <c r="F713" s="1">
        <v>3168</v>
      </c>
      <c r="G713" s="1">
        <v>310</v>
      </c>
      <c r="H713" s="1" t="s">
        <v>42</v>
      </c>
      <c r="I713" s="1" t="s">
        <v>42</v>
      </c>
      <c r="J713" s="3">
        <v>180</v>
      </c>
      <c r="K713" s="3">
        <v>30</v>
      </c>
      <c r="L713" s="128">
        <f t="shared" si="25"/>
        <v>126.99999999999999</v>
      </c>
      <c r="M713" s="128">
        <f t="shared" si="26"/>
        <v>100.00000000000001</v>
      </c>
      <c r="N713" s="129">
        <v>30</v>
      </c>
      <c r="O713" s="129">
        <v>89</v>
      </c>
      <c r="P713" s="130">
        <v>90</v>
      </c>
      <c r="Q713" s="1">
        <v>1</v>
      </c>
    </row>
    <row r="714" spans="1:17" hidden="1">
      <c r="A714" s="122" t="s">
        <v>2495</v>
      </c>
      <c r="B714" s="1">
        <v>22398</v>
      </c>
      <c r="C714" s="1" t="s">
        <v>2496</v>
      </c>
      <c r="D714" s="1">
        <v>6</v>
      </c>
      <c r="E714" s="1">
        <v>216</v>
      </c>
      <c r="F714" s="1">
        <v>1296</v>
      </c>
      <c r="G714" s="1">
        <v>355</v>
      </c>
      <c r="H714" s="1" t="s">
        <v>194</v>
      </c>
      <c r="I714" s="1" t="s">
        <v>194</v>
      </c>
      <c r="J714" s="3">
        <v>365</v>
      </c>
      <c r="K714" s="3">
        <v>30</v>
      </c>
      <c r="L714" s="128">
        <f t="shared" si="25"/>
        <v>256.5</v>
      </c>
      <c r="M714" s="128">
        <f t="shared" si="26"/>
        <v>201.75000000000003</v>
      </c>
      <c r="N714" s="129">
        <v>30</v>
      </c>
      <c r="O714" s="129">
        <v>89</v>
      </c>
      <c r="P714" s="130">
        <v>90</v>
      </c>
      <c r="Q714" s="1">
        <v>1</v>
      </c>
    </row>
    <row r="715" spans="1:17" hidden="1">
      <c r="A715" s="122" t="s">
        <v>2718</v>
      </c>
      <c r="B715" s="1">
        <v>23211</v>
      </c>
      <c r="C715" s="1" t="s">
        <v>2719</v>
      </c>
      <c r="D715" s="1">
        <v>30</v>
      </c>
      <c r="E715" s="1">
        <v>128</v>
      </c>
      <c r="F715" s="1">
        <v>3840</v>
      </c>
      <c r="G715" s="1">
        <v>200</v>
      </c>
      <c r="H715" s="1" t="s">
        <v>36</v>
      </c>
      <c r="I715" s="1" t="s">
        <v>36</v>
      </c>
      <c r="J715" s="3">
        <v>90</v>
      </c>
      <c r="K715" s="3">
        <v>30</v>
      </c>
      <c r="L715" s="128">
        <f t="shared" si="25"/>
        <v>63.999999999999993</v>
      </c>
      <c r="M715" s="128">
        <f t="shared" si="26"/>
        <v>50.500000000000007</v>
      </c>
      <c r="N715" s="129">
        <v>30</v>
      </c>
      <c r="O715" s="129">
        <v>74</v>
      </c>
      <c r="P715" s="130">
        <v>45</v>
      </c>
      <c r="Q715" s="1">
        <v>1</v>
      </c>
    </row>
    <row r="716" spans="1:17" hidden="1">
      <c r="A716" s="268" t="s">
        <v>2718</v>
      </c>
      <c r="B716" s="1">
        <v>23211</v>
      </c>
      <c r="C716" s="269" t="s">
        <v>2719</v>
      </c>
      <c r="D716" s="1">
        <v>30</v>
      </c>
      <c r="E716" s="1">
        <v>128</v>
      </c>
      <c r="F716" s="1">
        <f t="shared" ref="F716" si="27">D716*E716</f>
        <v>3840</v>
      </c>
      <c r="G716" s="1">
        <v>200</v>
      </c>
      <c r="H716" s="1" t="s">
        <v>36</v>
      </c>
      <c r="I716" s="1" t="s">
        <v>36</v>
      </c>
      <c r="J716" s="3">
        <v>90</v>
      </c>
      <c r="K716" s="3">
        <v>30</v>
      </c>
      <c r="L716" s="128">
        <f t="shared" si="25"/>
        <v>63.999999999999993</v>
      </c>
      <c r="M716" s="128">
        <f t="shared" si="26"/>
        <v>50.500000000000007</v>
      </c>
      <c r="N716" s="129">
        <v>30</v>
      </c>
      <c r="O716" s="129">
        <v>74</v>
      </c>
      <c r="P716" s="130">
        <v>45</v>
      </c>
      <c r="Q716" s="1">
        <v>1</v>
      </c>
    </row>
    <row r="717" spans="1:17" hidden="1"/>
    <row r="718" spans="1:17" hidden="1"/>
    <row r="719" spans="1:17" hidden="1"/>
    <row r="720" spans="1:17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</sheetData>
  <autoFilter ref="A1:Q838" xr:uid="{00000000-0001-0000-0500-000000000000}">
    <filterColumn colId="2">
      <filters>
        <filter val="BAHIA LAGER 310"/>
        <filter val="Bahia Lager Lat 330cc X6"/>
        <filter val="BAHIA LAGER LTA 330X24"/>
        <filter val="Bahia Lat 330cc X6"/>
        <filter val="Bahia Lig R 225Cc X 38"/>
        <filter val="BAHIA LIGHT 310 X6"/>
        <filter val="Bahia Lta 330Cc X 24"/>
      </filters>
    </filterColumn>
  </autoFilter>
  <sortState xmlns:xlrd2="http://schemas.microsoft.com/office/spreadsheetml/2017/richdata2" ref="T2:U12">
    <sortCondition ref="T2:T12"/>
  </sortState>
  <mergeCells count="1">
    <mergeCell ref="T1:U1"/>
  </mergeCells>
  <pageMargins left="0.7" right="0.7" top="0.75" bottom="0.75" header="0.3" footer="0.3"/>
  <pageSetup orientation="portrait" verticalDpi="599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>
    <tabColor theme="3"/>
    <pageSetUpPr fitToPage="1"/>
  </sheetPr>
  <dimension ref="A1:AF10278"/>
  <sheetViews>
    <sheetView showGridLines="0" zoomScale="110" zoomScaleNormal="110" workbookViewId="0">
      <pane xSplit="3" ySplit="8" topLeftCell="L9" activePane="bottomRight" state="frozen"/>
      <selection pane="topRight" activeCell="D1" sqref="D1"/>
      <selection pane="bottomLeft" activeCell="A9" sqref="A9"/>
      <selection pane="bottomRight" activeCell="C5" sqref="C5"/>
    </sheetView>
  </sheetViews>
  <sheetFormatPr baseColWidth="10" defaultColWidth="11.42578125" defaultRowHeight="15" customHeight="1" zeroHeight="1"/>
  <cols>
    <col min="1" max="1" width="14.42578125" customWidth="1"/>
    <col min="2" max="2" width="9.140625" customWidth="1"/>
    <col min="3" max="3" width="36.5703125" customWidth="1"/>
    <col min="4" max="4" width="8.5703125" customWidth="1"/>
    <col min="5" max="5" width="8.42578125" customWidth="1"/>
    <col min="6" max="6" width="10.7109375" customWidth="1"/>
    <col min="7" max="7" width="11.85546875" customWidth="1"/>
    <col min="8" max="8" width="6.7109375" customWidth="1"/>
    <col min="9" max="9" width="18" hidden="1" customWidth="1"/>
    <col min="10" max="10" width="8.42578125" hidden="1" customWidth="1"/>
    <col min="11" max="11" width="32.85546875" customWidth="1"/>
    <col min="12" max="12" width="21" customWidth="1"/>
    <col min="13" max="13" width="9.5703125" hidden="1" customWidth="1"/>
    <col min="14" max="14" width="13" hidden="1" customWidth="1"/>
    <col min="15" max="15" width="8.7109375" customWidth="1"/>
    <col min="16" max="17" width="11.42578125" customWidth="1"/>
    <col min="18" max="18" width="9.85546875" customWidth="1"/>
    <col min="19" max="19" width="10.42578125" customWidth="1"/>
    <col min="20" max="20" width="8.85546875" customWidth="1"/>
    <col min="21" max="21" width="9.28515625" customWidth="1"/>
    <col min="22" max="26" width="11.42578125" customWidth="1"/>
    <col min="27" max="27" width="12" customWidth="1"/>
    <col min="28" max="28" width="5.140625" customWidth="1"/>
    <col min="29" max="29" width="4.42578125" customWidth="1"/>
    <col min="30" max="30" width="12.7109375" customWidth="1"/>
    <col min="31" max="77" width="6.42578125" customWidth="1"/>
  </cols>
  <sheetData>
    <row r="1" spans="1:32" ht="30.75" customHeight="1">
      <c r="A1" s="558" t="s">
        <v>1973</v>
      </c>
      <c r="B1" s="558"/>
      <c r="C1" s="558"/>
      <c r="D1" s="447" t="s">
        <v>2793</v>
      </c>
      <c r="E1" s="3"/>
      <c r="F1" s="3"/>
      <c r="G1" s="1"/>
      <c r="H1" s="1"/>
      <c r="I1" s="3"/>
      <c r="J1" s="1"/>
      <c r="L1" s="556" t="s">
        <v>1974</v>
      </c>
      <c r="M1" s="556"/>
      <c r="N1" s="556"/>
      <c r="O1" s="556"/>
      <c r="P1" s="1"/>
      <c r="Q1" s="1"/>
      <c r="R1" s="1"/>
      <c r="S1" s="1"/>
      <c r="T1" s="276"/>
      <c r="U1" s="1"/>
      <c r="V1" s="1"/>
      <c r="W1" s="559" t="s">
        <v>1975</v>
      </c>
      <c r="X1" s="559"/>
      <c r="Y1" s="559"/>
      <c r="Z1" s="559"/>
      <c r="AA1" s="559"/>
      <c r="AB1" s="559"/>
      <c r="AD1" s="117" t="s">
        <v>1976</v>
      </c>
    </row>
    <row r="2" spans="1:32" ht="24" customHeight="1">
      <c r="A2" s="560" t="s">
        <v>1977</v>
      </c>
      <c r="B2" s="561"/>
      <c r="C2" s="561"/>
      <c r="D2" s="80"/>
      <c r="E2" s="80"/>
      <c r="F2" s="80"/>
      <c r="G2" s="81" t="s">
        <v>1978</v>
      </c>
      <c r="H2" s="81"/>
      <c r="I2" s="80"/>
      <c r="J2" s="81"/>
      <c r="K2" s="107"/>
      <c r="L2" s="557"/>
      <c r="M2" s="557"/>
      <c r="N2" s="557"/>
      <c r="O2" s="557"/>
      <c r="P2" s="1"/>
      <c r="Q2" s="1"/>
      <c r="R2" s="1"/>
      <c r="S2" s="1"/>
      <c r="T2" s="1"/>
      <c r="U2" s="1"/>
      <c r="V2" s="1"/>
      <c r="W2" s="562" t="s">
        <v>2846</v>
      </c>
      <c r="X2" s="562"/>
      <c r="Y2" s="562"/>
      <c r="Z2" s="562"/>
      <c r="AA2" s="562"/>
      <c r="AB2" s="562"/>
      <c r="AD2" s="118" t="s">
        <v>1979</v>
      </c>
    </row>
    <row r="3" spans="1:32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113"/>
      <c r="X3" s="113"/>
      <c r="Y3" s="113"/>
      <c r="Z3" s="113"/>
      <c r="AA3" s="3"/>
      <c r="AB3" s="113"/>
    </row>
    <row r="4" spans="1:32" ht="18" customHeight="1">
      <c r="A4" s="528" t="s">
        <v>1980</v>
      </c>
      <c r="B4" s="528"/>
      <c r="C4" s="82">
        <f ca="1">TODAY()</f>
        <v>46184</v>
      </c>
      <c r="D4" s="83"/>
      <c r="E4" s="84"/>
      <c r="F4" s="84"/>
      <c r="G4" s="85"/>
      <c r="H4" s="85"/>
      <c r="I4" s="84"/>
      <c r="J4" s="85"/>
      <c r="K4" s="85"/>
      <c r="L4" s="84"/>
      <c r="M4" s="84"/>
      <c r="N4" s="85"/>
      <c r="O4" s="85"/>
      <c r="P4" s="85"/>
      <c r="Q4" s="85"/>
      <c r="R4" s="85"/>
      <c r="S4" s="85"/>
      <c r="T4" s="85"/>
      <c r="U4" s="85"/>
      <c r="V4" s="85"/>
      <c r="W4" s="84"/>
      <c r="X4" s="84"/>
      <c r="Y4" s="84"/>
      <c r="Z4" s="84"/>
      <c r="AA4" s="119"/>
      <c r="AB4" s="85"/>
    </row>
    <row r="5" spans="1:32" ht="18" customHeight="1">
      <c r="A5" s="528" t="s">
        <v>859</v>
      </c>
      <c r="B5" s="528"/>
      <c r="C5" s="86">
        <v>46184.249338657406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120"/>
      <c r="AB5" s="3"/>
    </row>
    <row r="6" spans="1:32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2" ht="5.25" customHeight="1">
      <c r="A7" s="87"/>
      <c r="B7" s="87"/>
      <c r="C7" s="87"/>
      <c r="D7" s="88"/>
      <c r="E7" s="88"/>
      <c r="F7" s="88"/>
      <c r="G7" s="87"/>
      <c r="H7" s="87"/>
      <c r="I7" s="88"/>
      <c r="J7" s="87"/>
      <c r="K7" s="87"/>
      <c r="L7" s="88"/>
      <c r="M7" s="88"/>
      <c r="N7" s="87"/>
      <c r="O7" s="87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</row>
    <row r="8" spans="1:32" ht="32.25" customHeight="1">
      <c r="A8" s="89" t="s">
        <v>3</v>
      </c>
      <c r="B8" s="89" t="s">
        <v>4</v>
      </c>
      <c r="C8" s="89" t="s">
        <v>5</v>
      </c>
      <c r="D8" s="101" t="s">
        <v>6</v>
      </c>
      <c r="E8" s="89" t="s">
        <v>7</v>
      </c>
      <c r="F8" s="102" t="s">
        <v>8</v>
      </c>
      <c r="G8" s="102" t="s">
        <v>9</v>
      </c>
      <c r="H8" s="103" t="s">
        <v>10</v>
      </c>
      <c r="I8" s="89" t="s">
        <v>11</v>
      </c>
      <c r="J8" s="89" t="s">
        <v>12</v>
      </c>
      <c r="K8" s="92" t="s">
        <v>13</v>
      </c>
      <c r="L8" s="92" t="s">
        <v>14</v>
      </c>
      <c r="M8" s="108" t="s">
        <v>15</v>
      </c>
      <c r="N8" s="92" t="s">
        <v>16</v>
      </c>
      <c r="O8" s="92" t="s">
        <v>17</v>
      </c>
      <c r="P8" s="92" t="s">
        <v>18</v>
      </c>
      <c r="Q8" s="94" t="s">
        <v>19</v>
      </c>
      <c r="R8" s="92" t="s">
        <v>20</v>
      </c>
      <c r="S8" s="92" t="s">
        <v>21</v>
      </c>
      <c r="T8" s="92" t="s">
        <v>22</v>
      </c>
      <c r="U8" s="114" t="s">
        <v>23</v>
      </c>
      <c r="V8" s="95" t="s">
        <v>24</v>
      </c>
      <c r="W8" s="115" t="s">
        <v>25</v>
      </c>
      <c r="X8" s="96" t="s">
        <v>26</v>
      </c>
      <c r="Y8" s="96" t="s">
        <v>27</v>
      </c>
      <c r="Z8" s="99" t="s">
        <v>28</v>
      </c>
      <c r="AA8" s="99" t="s">
        <v>29</v>
      </c>
      <c r="AB8" s="27" t="s">
        <v>30</v>
      </c>
      <c r="AC8" s="27" t="s">
        <v>1981</v>
      </c>
      <c r="AD8" s="27" t="s">
        <v>1982</v>
      </c>
      <c r="AE8" s="27" t="s">
        <v>1983</v>
      </c>
      <c r="AF8" s="27" t="s">
        <v>1984</v>
      </c>
    </row>
    <row r="9" spans="1:32" ht="18.95" customHeight="1">
      <c r="A9" s="290" t="s">
        <v>131</v>
      </c>
      <c r="B9" s="291" t="s">
        <v>132</v>
      </c>
      <c r="C9" s="104" t="str">
        <f>IFERROR(IF(B9&lt;&gt;"",VLOOKUP($B9,Codigos!$A:$P,3,0),""),"Verf")</f>
        <v>Envase Marron 330R</v>
      </c>
      <c r="D9" s="292"/>
      <c r="E9" s="105"/>
      <c r="F9" s="105"/>
      <c r="G9" s="106"/>
      <c r="H9" s="448" t="s">
        <v>2825</v>
      </c>
      <c r="I9" s="105" t="str">
        <f ca="1">IF(G9="","",IF(G9&lt;TODAY(),"Vencido",IF(G9&lt;TODAY()+10,"Menos de 10 días",IF(G9&lt;TODAY()+30,"Menos de 30 días",IF(G9&lt;TODAY()+60,"Menos de 60 días",IF(G9&lt;TODAY()+90,"Menos de 90 dìas",IF(G9&lt;TODAY()+120,"Menos de 120 días","Mayor a 120 días")))))))</f>
        <v/>
      </c>
      <c r="J9" s="109" t="str">
        <f>IFERROR(IF(H9&lt;&gt;"",H9/T9,""),"Verf")</f>
        <v>Verf</v>
      </c>
      <c r="K9" s="294"/>
      <c r="L9" s="105" t="s">
        <v>73</v>
      </c>
      <c r="M9" s="110" t="str">
        <f>IFERROR(IF(VLOOKUP(L9,Codigos!$T$2:$U$50,2,0)=0,"",VLOOKUP(L9,Codigos!$T$2:$U$50,2,0)),"")</f>
        <v>Excluir</v>
      </c>
      <c r="N9" s="111" t="str">
        <f>IFERROR(IF(G9&lt;&gt;"",G9-T9,""),"Verf")</f>
        <v/>
      </c>
      <c r="O9" s="112">
        <f>IFERROR(IF($B9&lt;&gt;"",$E9+($D9*VLOOKUP($B9,Codigos!$A:$P,5,0)),""),"Verf")</f>
        <v>0</v>
      </c>
      <c r="P9" s="112">
        <f>IFERROR(IF($B9&lt;&gt;"",$F9+($O9*VLOOKUP($B9,Codigos!$A:$P,4,0)),""),"Verf")</f>
        <v>0</v>
      </c>
      <c r="Q9" s="116">
        <f>IFERROR(IF($B9&lt;&gt;"",P9*VLOOKUP($B9,Codigos!$A:$I,7,0)/100000,""),"Verf")</f>
        <v>0</v>
      </c>
      <c r="R9" s="110">
        <f>IFERROR(IF($B9&lt;&gt;"",VLOOKUP($B9,Codigos!$A:$P,2,0),""),"Verf")</f>
        <v>162</v>
      </c>
      <c r="S9" s="110" t="str">
        <f>IFERROR(IF($B9&lt;&gt;"",VLOOKUP($B9,Codigos!$A:$P,9,0),""),"Verf")</f>
        <v>Envase</v>
      </c>
      <c r="T9" s="110">
        <f>IFERROR(IF(B9&lt;&gt;"",VLOOKUP(B9,Codigos!$A:$P,10,0),""),"Verf")</f>
        <v>0</v>
      </c>
      <c r="U9" s="280" t="str">
        <f>IFERROR(IF($B9&lt;&gt;"",IF(AND($H9&gt;=VLOOKUP($B9,Codigos!$A:$P,12,0),$H9&lt;=VLOOKUP($B9,Codigos!$A:$P,13,0)),"Si","No"),""),"Verf")</f>
        <v>No</v>
      </c>
      <c r="V9" s="280" t="str">
        <f>IFERROR(IF($B9&lt;&gt;"",IF(AND($H9&gt;=VLOOKUP($B9,Codigos!$A:$P,14,0),$H9&lt;=VLOOKUP($B9,Codigos!$A:$P,15,0)),"Si","No"),""),"Verf")</f>
        <v>No</v>
      </c>
      <c r="W9" s="280" t="str">
        <f>IFERROR(IF($B9&lt;&gt;"",IF($H9&gt;=VLOOKUP($B9,Codigos!$A:$P,12,0),"Si","No"),""),"Verf")</f>
        <v>Si</v>
      </c>
      <c r="X9" s="280" t="str">
        <f>IFERROR(IF($B9&lt;&gt;"",IF($H9&lt;VLOOKUP($B9,Codigos!$A:$P,14,0),"No","Si"),""),"Verf")</f>
        <v>Si</v>
      </c>
      <c r="Y9" s="280" t="str">
        <f>IFERROR(IF($B9&lt;&gt;"",IF($H9&gt;VLOOKUP($B9,Codigos!$A:$P,16,0),"Si","No"),""),"Verf")</f>
        <v>Si</v>
      </c>
      <c r="Z9" s="280" t="str">
        <f>IFERROR(IF($B9&lt;&gt;"",IF($H9&lt;VLOOKUP($B9,Codigos!$A:$P,14,0),"Bloquear","No"),""),"Verf")</f>
        <v>No</v>
      </c>
      <c r="AA9" s="281">
        <f>IFERROR(IF($B9&lt;&gt;"",$G9-VLOOKUP($B9,Codigos!$A:$P,11,0),""),"")</f>
        <v>0</v>
      </c>
      <c r="AB9" s="280" t="str">
        <f>IFERROR(IF(AND(A9&lt;&gt;"",B9=""),"V",""),"")</f>
        <v/>
      </c>
      <c r="AC9" t="e">
        <f t="shared" ref="AC9" ca="1" si="0">IF(B9&lt;&gt;"",$C$4-N9,"")</f>
        <v>#VALUE!</v>
      </c>
      <c r="AE9" t="s">
        <v>1985</v>
      </c>
      <c r="AF9" t="s">
        <v>1986</v>
      </c>
    </row>
    <row r="10" spans="1:32" ht="18.95" customHeight="1">
      <c r="A10" s="290" t="s">
        <v>134</v>
      </c>
      <c r="B10" s="291" t="s">
        <v>132</v>
      </c>
      <c r="C10" s="104" t="str">
        <f>IFERROR(IF(B10&lt;&gt;"",VLOOKUP($B10,Codigos!$A:$P,3,0),""),"Verf")</f>
        <v>Envase Marron 330R</v>
      </c>
      <c r="D10" s="105"/>
      <c r="E10" s="105"/>
      <c r="F10" s="105"/>
      <c r="G10" s="106"/>
      <c r="H10" s="448" t="str">
        <f t="shared" ref="H10:H73" ca="1" si="1">IF(G10&lt;&gt;"",G10-TODAY(),"")</f>
        <v/>
      </c>
      <c r="I10" s="105" t="str">
        <f t="shared" ref="I10:I73" ca="1" si="2">IF(G10="","",IF(G10&lt;TODAY(),"Vencido",IF(G10&lt;TODAY()+10,"Menos de 10 días",IF(G10&lt;TODAY()+30,"Menos de 30 días",IF(G10&lt;TODAY()+60,"Menos de 60 días",IF(G10&lt;TODAY()+90,"Menos de 90 dìas",IF(G10&lt;TODAY()+120,"Menos de 120 días","Mayor a 120 días")))))))</f>
        <v/>
      </c>
      <c r="J10" s="109" t="str">
        <f t="shared" ref="J10:J73" ca="1" si="3">IFERROR(IF(H10&lt;&gt;"",H10/T10,""),"Verf")</f>
        <v/>
      </c>
      <c r="K10" s="294"/>
      <c r="L10" s="105" t="s">
        <v>73</v>
      </c>
      <c r="M10" s="110" t="str">
        <f>IFERROR(IF(VLOOKUP(L10,Codigos!$T$2:$U$50,2,0)=0,"",VLOOKUP(L10,Codigos!$T$2:$U$50,2,0)),"")</f>
        <v>Excluir</v>
      </c>
      <c r="N10" s="111" t="str">
        <f t="shared" ref="N10:N73" si="4">IFERROR(IF(G10&lt;&gt;"",G10-T10,""),"Verf")</f>
        <v/>
      </c>
      <c r="O10" s="112">
        <f>IFERROR(IF($B10&lt;&gt;"",$E10+($D10*VLOOKUP($B10,Codigos!$A:$P,5,0)),""),"Verf")</f>
        <v>0</v>
      </c>
      <c r="P10" s="112">
        <f>IFERROR(IF($B10&lt;&gt;"",$F10+($O10*VLOOKUP($B10,Codigos!$A:$P,4,0)),""),"Verf")</f>
        <v>0</v>
      </c>
      <c r="Q10" s="116">
        <f>IFERROR(IF($B10&lt;&gt;"",P10*VLOOKUP($B10,Codigos!$A:$I,7,0)/100000,""),"Verf")</f>
        <v>0</v>
      </c>
      <c r="R10" s="110">
        <f>IFERROR(IF($B10&lt;&gt;"",VLOOKUP($B10,Codigos!$A:$P,2,0),""),"Verf")</f>
        <v>162</v>
      </c>
      <c r="S10" s="110" t="str">
        <f>IFERROR(IF($B10&lt;&gt;"",VLOOKUP($B10,Codigos!$A:$P,9,0),""),"Verf")</f>
        <v>Envase</v>
      </c>
      <c r="T10" s="110">
        <f>IFERROR(IF(B10&lt;&gt;"",VLOOKUP(B10,Codigos!$A:$P,10,0),""),"Verf")</f>
        <v>0</v>
      </c>
      <c r="U10" s="280" t="str">
        <f ca="1">IFERROR(IF($B10&lt;&gt;"",IF(AND($H10&gt;=VLOOKUP($B10,Codigos!$A:$P,12,0),$H10&lt;=VLOOKUP($B10,Codigos!$A:$P,13,0)),"Si","No"),""),"Verf")</f>
        <v>No</v>
      </c>
      <c r="V10" s="280" t="str">
        <f ca="1">IFERROR(IF($B10&lt;&gt;"",IF(AND($H10&gt;=VLOOKUP($B10,Codigos!$A:$P,14,0),$H10&lt;=VLOOKUP($B10,Codigos!$A:$P,15,0)),"Si","No"),""),"Verf")</f>
        <v>Si</v>
      </c>
      <c r="W10" s="280" t="str">
        <f ca="1">IFERROR(IF($B10&lt;&gt;"",IF($H10&gt;=VLOOKUP($B10,Codigos!$A:$P,12,0),"Si","No"),""),"Verf")</f>
        <v>Si</v>
      </c>
      <c r="X10" s="280" t="str">
        <f ca="1">IFERROR(IF($B10&lt;&gt;"",IF($H10&lt;VLOOKUP($B10,Codigos!$A:$P,14,0),"No","Si"),""),"Verf")</f>
        <v>Si</v>
      </c>
      <c r="Y10" s="280" t="str">
        <f ca="1">IFERROR(IF($B10&lt;&gt;"",IF($H10&gt;VLOOKUP($B10,Codigos!$A:$P,16,0),"Si","No"),""),"Verf")</f>
        <v>No</v>
      </c>
      <c r="Z10" s="280" t="str">
        <f ca="1">IFERROR(IF($B10&lt;&gt;"",IF($H10&lt;VLOOKUP($B10,Codigos!$A:$P,14,0),"Bloquear","No"),""),"Verf")</f>
        <v>No</v>
      </c>
      <c r="AA10" s="281">
        <f>IFERROR(IF($B10&lt;&gt;"",$G10-VLOOKUP($B10,Codigos!$A:$P,11,0),""),"")</f>
        <v>0</v>
      </c>
      <c r="AB10" s="280" t="str">
        <f t="shared" ref="AB10:AB73" si="5">IFERROR(IF(AND(A10&lt;&gt;"",B10=""),"V",""),"")</f>
        <v/>
      </c>
      <c r="AC10" t="e">
        <f t="shared" ref="AC10:AC73" ca="1" si="6">IF(B10&lt;&gt;"",$C$4-N10,"")</f>
        <v>#VALUE!</v>
      </c>
      <c r="AE10" t="s">
        <v>1985</v>
      </c>
      <c r="AF10" t="s">
        <v>1986</v>
      </c>
    </row>
    <row r="11" spans="1:32" ht="18.95" customHeight="1">
      <c r="A11" s="290" t="s">
        <v>434</v>
      </c>
      <c r="B11" s="467" t="s">
        <v>44</v>
      </c>
      <c r="C11" s="104" t="str">
        <f>IFERROR(IF(B11&lt;&gt;"",VLOOKUP($B11,Codigos!$A:$P,3,0),""),"Verf")</f>
        <v>Costeña Bacana R 320cc x 30</v>
      </c>
      <c r="D11" s="105">
        <v>92</v>
      </c>
      <c r="E11" s="105"/>
      <c r="F11" s="105"/>
      <c r="G11" s="106">
        <v>46358</v>
      </c>
      <c r="H11" s="448">
        <f t="shared" ca="1" si="1"/>
        <v>174</v>
      </c>
      <c r="I11" s="105" t="str">
        <f t="shared" ca="1" si="2"/>
        <v>Mayor a 120 días</v>
      </c>
      <c r="J11" s="109">
        <f t="shared" ca="1" si="3"/>
        <v>0.96666666666666667</v>
      </c>
      <c r="K11" s="294"/>
      <c r="L11" s="292"/>
      <c r="M11" s="110" t="str">
        <f>IFERROR(IF(VLOOKUP(L11,Codigos!$T$2:$U$50,2,0)=0,"",VLOOKUP(L11,Codigos!$T$2:$U$50,2,0)),"")</f>
        <v/>
      </c>
      <c r="N11" s="111">
        <f t="shared" si="4"/>
        <v>46178</v>
      </c>
      <c r="O11" s="112">
        <f>IFERROR(IF($B11&lt;&gt;"",$E11+($D11*VLOOKUP($B11,Codigos!$A:$P,5,0)),""),"Verf")</f>
        <v>4140</v>
      </c>
      <c r="P11" s="112">
        <f>IFERROR(IF($B11&lt;&gt;"",$F11+($O11*VLOOKUP($B11,Codigos!$A:$P,4,0)),""),"Verf")</f>
        <v>124200</v>
      </c>
      <c r="Q11" s="116">
        <f>IFERROR(IF($B11&lt;&gt;"",P11*VLOOKUP($B11,Codigos!$A:$I,7,0)/100000,""),"Verf")</f>
        <v>397.44</v>
      </c>
      <c r="R11" s="110">
        <f>IFERROR(IF($B11&lt;&gt;"",VLOOKUP($B11,Codigos!$A:$P,2,0),""),"Verf")</f>
        <v>13451</v>
      </c>
      <c r="S11" s="110" t="str">
        <f>IFERROR(IF($B11&lt;&gt;"",VLOOKUP($B11,Codigos!$A:$P,9,0),""),"Verf")</f>
        <v>Ret</v>
      </c>
      <c r="T11" s="110">
        <f>IFERROR(IF(B11&lt;&gt;"",VLOOKUP(B11,Codigos!$A:$P,10,0),""),"Verf")</f>
        <v>180</v>
      </c>
      <c r="U11" s="280" t="str">
        <f ca="1">IFERROR(IF($B11&lt;&gt;"",IF(AND($H11&gt;=VLOOKUP($B11,Codigos!$A:$P,12,0),$H11&lt;=VLOOKUP($B11,Codigos!$A:$P,13,0)),"Si","No"),""),"Verf")</f>
        <v>No</v>
      </c>
      <c r="V11" s="280" t="str">
        <f ca="1">IFERROR(IF($B11&lt;&gt;"",IF(AND($H11&gt;=VLOOKUP($B11,Codigos!$A:$P,14,0),$H11&lt;=VLOOKUP($B11,Codigos!$A:$P,15,0)),"Si","No"),""),"Verf")</f>
        <v>No</v>
      </c>
      <c r="W11" s="280" t="str">
        <f ca="1">IFERROR(IF($B11&lt;&gt;"",IF($H11&gt;=VLOOKUP($B11,Codigos!$A:$P,12,0),"Si","No"),""),"Verf")</f>
        <v>Si</v>
      </c>
      <c r="X11" s="280" t="str">
        <f ca="1">IFERROR(IF($B11&lt;&gt;"",IF($H11&lt;VLOOKUP($B11,Codigos!$A:$P,14,0),"No","Si"),""),"Verf")</f>
        <v>Si</v>
      </c>
      <c r="Y11" s="280" t="str">
        <f ca="1">IFERROR(IF($B11&lt;&gt;"",IF($H11&gt;VLOOKUP($B11,Codigos!$A:$P,16,0),"Si","No"),""),"Verf")</f>
        <v>Si</v>
      </c>
      <c r="Z11" s="280" t="str">
        <f ca="1">IFERROR(IF($B11&lt;&gt;"",IF($H11&lt;VLOOKUP($B11,Codigos!$A:$P,14,0),"Bloquear","No"),""),"Verf")</f>
        <v>No</v>
      </c>
      <c r="AA11" s="281">
        <f>IFERROR(IF($B11&lt;&gt;"",$G11-VLOOKUP($B11,Codigos!$A:$P,11,0),""),"")</f>
        <v>46328</v>
      </c>
      <c r="AB11" s="280" t="str">
        <f t="shared" si="5"/>
        <v/>
      </c>
      <c r="AC11">
        <f t="shared" ca="1" si="6"/>
        <v>6</v>
      </c>
      <c r="AE11" t="s">
        <v>1985</v>
      </c>
      <c r="AF11" t="s">
        <v>1986</v>
      </c>
    </row>
    <row r="12" spans="1:32" ht="18.95" customHeight="1">
      <c r="A12" s="290" t="s">
        <v>451</v>
      </c>
      <c r="B12" s="467" t="s">
        <v>44</v>
      </c>
      <c r="C12" s="104" t="str">
        <f>IFERROR(IF(B12&lt;&gt;"",VLOOKUP($B12,Codigos!$A:$P,3,0),""),"Verf")</f>
        <v>Costeña Bacana R 320cc x 30</v>
      </c>
      <c r="D12" s="105">
        <v>96</v>
      </c>
      <c r="E12" s="105"/>
      <c r="F12" s="105"/>
      <c r="G12" s="106">
        <v>46358</v>
      </c>
      <c r="H12" s="448">
        <f t="shared" ca="1" si="1"/>
        <v>174</v>
      </c>
      <c r="I12" s="105" t="str">
        <f t="shared" ca="1" si="2"/>
        <v>Mayor a 120 días</v>
      </c>
      <c r="J12" s="109">
        <f t="shared" ca="1" si="3"/>
        <v>0.96666666666666667</v>
      </c>
      <c r="K12" s="294"/>
      <c r="L12" s="292"/>
      <c r="M12" s="110" t="str">
        <f>IFERROR(IF(VLOOKUP(L12,Codigos!$T$2:$U$50,2,0)=0,"",VLOOKUP(L12,Codigos!$T$2:$U$50,2,0)),"")</f>
        <v/>
      </c>
      <c r="N12" s="111">
        <f t="shared" si="4"/>
        <v>46178</v>
      </c>
      <c r="O12" s="112">
        <f>IFERROR(IF($B12&lt;&gt;"",$E12+($D12*VLOOKUP($B12,Codigos!$A:$P,5,0)),""),"Verf")</f>
        <v>4320</v>
      </c>
      <c r="P12" s="112">
        <f>IFERROR(IF($B12&lt;&gt;"",$F12+($O12*VLOOKUP($B12,Codigos!$A:$P,4,0)),""),"Verf")</f>
        <v>129600</v>
      </c>
      <c r="Q12" s="116">
        <f>IFERROR(IF($B12&lt;&gt;"",P12*VLOOKUP($B12,Codigos!$A:$I,7,0)/100000,""),"Verf")</f>
        <v>414.72</v>
      </c>
      <c r="R12" s="110">
        <f>IFERROR(IF($B12&lt;&gt;"",VLOOKUP($B12,Codigos!$A:$P,2,0),""),"Verf")</f>
        <v>13451</v>
      </c>
      <c r="S12" s="110" t="str">
        <f>IFERROR(IF($B12&lt;&gt;"",VLOOKUP($B12,Codigos!$A:$P,9,0),""),"Verf")</f>
        <v>Ret</v>
      </c>
      <c r="T12" s="110">
        <f>IFERROR(IF(B12&lt;&gt;"",VLOOKUP(B12,Codigos!$A:$P,10,0),""),"Verf")</f>
        <v>180</v>
      </c>
      <c r="U12" s="280" t="str">
        <f ca="1">IFERROR(IF($B12&lt;&gt;"",IF(AND($H12&gt;=VLOOKUP($B12,Codigos!$A:$P,12,0),$H12&lt;=VLOOKUP($B12,Codigos!$A:$P,13,0)),"Si","No"),""),"Verf")</f>
        <v>No</v>
      </c>
      <c r="V12" s="280" t="str">
        <f ca="1">IFERROR(IF($B12&lt;&gt;"",IF(AND($H12&gt;=VLOOKUP($B12,Codigos!$A:$P,14,0),$H12&lt;=VLOOKUP($B12,Codigos!$A:$P,15,0)),"Si","No"),""),"Verf")</f>
        <v>No</v>
      </c>
      <c r="W12" s="280" t="str">
        <f ca="1">IFERROR(IF($B12&lt;&gt;"",IF($H12&gt;=VLOOKUP($B12,Codigos!$A:$P,12,0),"Si","No"),""),"Verf")</f>
        <v>Si</v>
      </c>
      <c r="X12" s="280" t="str">
        <f ca="1">IFERROR(IF($B12&lt;&gt;"",IF($H12&lt;VLOOKUP($B12,Codigos!$A:$P,14,0),"No","Si"),""),"Verf")</f>
        <v>Si</v>
      </c>
      <c r="Y12" s="280" t="str">
        <f ca="1">IFERROR(IF($B12&lt;&gt;"",IF($H12&gt;VLOOKUP($B12,Codigos!$A:$P,16,0),"Si","No"),""),"Verf")</f>
        <v>Si</v>
      </c>
      <c r="Z12" s="280" t="str">
        <f ca="1">IFERROR(IF($B12&lt;&gt;"",IF($H12&lt;VLOOKUP($B12,Codigos!$A:$P,14,0),"Bloquear","No"),""),"Verf")</f>
        <v>No</v>
      </c>
      <c r="AA12" s="281">
        <f>IFERROR(IF($B12&lt;&gt;"",$G12-VLOOKUP($B12,Codigos!$A:$P,11,0),""),"")</f>
        <v>46328</v>
      </c>
      <c r="AB12" s="280" t="str">
        <f t="shared" si="5"/>
        <v/>
      </c>
      <c r="AC12">
        <f t="shared" ca="1" si="6"/>
        <v>6</v>
      </c>
      <c r="AE12" t="s">
        <v>1985</v>
      </c>
      <c r="AF12" t="s">
        <v>1986</v>
      </c>
    </row>
    <row r="13" spans="1:32" ht="18.95" customHeight="1">
      <c r="A13" s="290" t="s">
        <v>115</v>
      </c>
      <c r="B13" s="496" t="s">
        <v>218</v>
      </c>
      <c r="C13" s="104" t="str">
        <f>IFERROR(IF(B13&lt;&gt;"",VLOOKUP($B13,Codigos!$A:$P,3,0),""),"Verf")</f>
        <v>COSTEÑA RN 330 X 30</v>
      </c>
      <c r="D13" s="105">
        <v>96</v>
      </c>
      <c r="E13" s="105"/>
      <c r="F13" s="105"/>
      <c r="G13" s="106">
        <v>46361</v>
      </c>
      <c r="H13" s="448">
        <f t="shared" ca="1" si="1"/>
        <v>177</v>
      </c>
      <c r="I13" s="105" t="str">
        <f t="shared" ca="1" si="2"/>
        <v>Mayor a 120 días</v>
      </c>
      <c r="J13" s="109">
        <f t="shared" ca="1" si="3"/>
        <v>0.98333333333333328</v>
      </c>
      <c r="K13" s="294"/>
      <c r="L13" s="292"/>
      <c r="M13" s="110" t="str">
        <f>IFERROR(IF(VLOOKUP(L13,Codigos!$T$2:$U$50,2,0)=0,"",VLOOKUP(L13,Codigos!$T$2:$U$50,2,0)),"")</f>
        <v/>
      </c>
      <c r="N13" s="111">
        <f t="shared" si="4"/>
        <v>46181</v>
      </c>
      <c r="O13" s="112">
        <f>IFERROR(IF($B13&lt;&gt;"",$E13+($D13*VLOOKUP($B13,Codigos!$A:$P,5,0)),""),"Verf")</f>
        <v>4320</v>
      </c>
      <c r="P13" s="112">
        <f>IFERROR(IF($B13&lt;&gt;"",$F13+($O13*VLOOKUP($B13,Codigos!$A:$P,4,0)),""),"Verf")</f>
        <v>129600</v>
      </c>
      <c r="Q13" s="116">
        <f>IFERROR(IF($B13&lt;&gt;"",P13*VLOOKUP($B13,Codigos!$A:$I,7,0)/100000,""),"Verf")</f>
        <v>427.68</v>
      </c>
      <c r="R13" s="110">
        <f>IFERROR(IF($B13&lt;&gt;"",VLOOKUP($B13,Codigos!$A:$P,2,0),""),"Verf")</f>
        <v>20867</v>
      </c>
      <c r="S13" s="110" t="str">
        <f>IFERROR(IF($B13&lt;&gt;"",VLOOKUP($B13,Codigos!$A:$P,9,0),""),"Verf")</f>
        <v>Ret</v>
      </c>
      <c r="T13" s="110">
        <f>IFERROR(IF(B13&lt;&gt;"",VLOOKUP(B13,Codigos!$A:$P,10,0),""),"Verf")</f>
        <v>180</v>
      </c>
      <c r="U13" s="280" t="str">
        <f ca="1">IFERROR(IF($B13&lt;&gt;"",IF(AND($H13&gt;=VLOOKUP($B13,Codigos!$A:$P,12,0),$H13&lt;=VLOOKUP($B13,Codigos!$A:$P,13,0)),"Si","No"),""),"Verf")</f>
        <v>No</v>
      </c>
      <c r="V13" s="280" t="str">
        <f ca="1">IFERROR(IF($B13&lt;&gt;"",IF(AND($H13&gt;=VLOOKUP($B13,Codigos!$A:$P,14,0),$H13&lt;=VLOOKUP($B13,Codigos!$A:$P,15,0)),"Si","No"),""),"Verf")</f>
        <v>No</v>
      </c>
      <c r="W13" s="280" t="str">
        <f ca="1">IFERROR(IF($B13&lt;&gt;"",IF($H13&gt;=VLOOKUP($B13,Codigos!$A:$P,12,0),"Si","No"),""),"Verf")</f>
        <v>Si</v>
      </c>
      <c r="X13" s="280" t="str">
        <f ca="1">IFERROR(IF($B13&lt;&gt;"",IF($H13&lt;VLOOKUP($B13,Codigos!$A:$P,14,0),"No","Si"),""),"Verf")</f>
        <v>Si</v>
      </c>
      <c r="Y13" s="280" t="str">
        <f ca="1">IFERROR(IF($B13&lt;&gt;"",IF($H13&gt;VLOOKUP($B13,Codigos!$A:$P,16,0),"Si","No"),""),"Verf")</f>
        <v>Si</v>
      </c>
      <c r="Z13" s="280" t="str">
        <f ca="1">IFERROR(IF($B13&lt;&gt;"",IF($H13&lt;VLOOKUP($B13,Codigos!$A:$P,14,0),"Bloquear","No"),""),"Verf")</f>
        <v>No</v>
      </c>
      <c r="AA13" s="281">
        <f>IFERROR(IF($B13&lt;&gt;"",$G13-VLOOKUP($B13,Codigos!$A:$P,11,0),""),"")</f>
        <v>46331</v>
      </c>
      <c r="AB13" s="280" t="str">
        <f t="shared" si="5"/>
        <v/>
      </c>
      <c r="AC13">
        <f t="shared" ca="1" si="6"/>
        <v>3</v>
      </c>
      <c r="AE13" t="s">
        <v>1985</v>
      </c>
      <c r="AF13" t="s">
        <v>1986</v>
      </c>
    </row>
    <row r="14" spans="1:32" ht="18.95" customHeight="1">
      <c r="A14" s="290" t="s">
        <v>437</v>
      </c>
      <c r="B14" s="508" t="s">
        <v>218</v>
      </c>
      <c r="C14" s="104" t="str">
        <f>IFERROR(IF(B14&lt;&gt;"",VLOOKUP($B14,Codigos!$A:$P,3,0),""),"Verf")</f>
        <v>COSTEÑA RN 330 X 30</v>
      </c>
      <c r="D14" s="105">
        <v>96</v>
      </c>
      <c r="E14" s="105"/>
      <c r="F14" s="105"/>
      <c r="G14" s="106">
        <v>46362</v>
      </c>
      <c r="H14" s="448">
        <f t="shared" ca="1" si="1"/>
        <v>178</v>
      </c>
      <c r="I14" s="105" t="str">
        <f t="shared" ca="1" si="2"/>
        <v>Mayor a 120 días</v>
      </c>
      <c r="J14" s="109">
        <f t="shared" ca="1" si="3"/>
        <v>0.98888888888888893</v>
      </c>
      <c r="K14" s="294"/>
      <c r="L14" s="292"/>
      <c r="M14" s="110" t="str">
        <f>IFERROR(IF(VLOOKUP(L14,Codigos!$T$2:$U$50,2,0)=0,"",VLOOKUP(L14,Codigos!$T$2:$U$50,2,0)),"")</f>
        <v/>
      </c>
      <c r="N14" s="111">
        <f t="shared" si="4"/>
        <v>46182</v>
      </c>
      <c r="O14" s="112">
        <f>IFERROR(IF($B14&lt;&gt;"",$E14+($D14*VLOOKUP($B14,Codigos!$A:$P,5,0)),""),"Verf")</f>
        <v>4320</v>
      </c>
      <c r="P14" s="112">
        <f>IFERROR(IF($B14&lt;&gt;"",$F14+($O14*VLOOKUP($B14,Codigos!$A:$P,4,0)),""),"Verf")</f>
        <v>129600</v>
      </c>
      <c r="Q14" s="116">
        <f>IFERROR(IF($B14&lt;&gt;"",P14*VLOOKUP($B14,Codigos!$A:$I,7,0)/100000,""),"Verf")</f>
        <v>427.68</v>
      </c>
      <c r="R14" s="110">
        <f>IFERROR(IF($B14&lt;&gt;"",VLOOKUP($B14,Codigos!$A:$P,2,0),""),"Verf")</f>
        <v>20867</v>
      </c>
      <c r="S14" s="110" t="str">
        <f>IFERROR(IF($B14&lt;&gt;"",VLOOKUP($B14,Codigos!$A:$P,9,0),""),"Verf")</f>
        <v>Ret</v>
      </c>
      <c r="T14" s="110">
        <f>IFERROR(IF(B14&lt;&gt;"",VLOOKUP(B14,Codigos!$A:$P,10,0),""),"Verf")</f>
        <v>180</v>
      </c>
      <c r="U14" s="280" t="str">
        <f ca="1">IFERROR(IF($B14&lt;&gt;"",IF(AND($H14&gt;=VLOOKUP($B14,Codigos!$A:$P,12,0),$H14&lt;=VLOOKUP($B14,Codigos!$A:$P,13,0)),"Si","No"),""),"Verf")</f>
        <v>No</v>
      </c>
      <c r="V14" s="280" t="str">
        <f ca="1">IFERROR(IF($B14&lt;&gt;"",IF(AND($H14&gt;=VLOOKUP($B14,Codigos!$A:$P,14,0),$H14&lt;=VLOOKUP($B14,Codigos!$A:$P,15,0)),"Si","No"),""),"Verf")</f>
        <v>No</v>
      </c>
      <c r="W14" s="280" t="str">
        <f ca="1">IFERROR(IF($B14&lt;&gt;"",IF($H14&gt;=VLOOKUP($B14,Codigos!$A:$P,12,0),"Si","No"),""),"Verf")</f>
        <v>Si</v>
      </c>
      <c r="X14" s="280" t="str">
        <f ca="1">IFERROR(IF($B14&lt;&gt;"",IF($H14&lt;VLOOKUP($B14,Codigos!$A:$P,14,0),"No","Si"),""),"Verf")</f>
        <v>Si</v>
      </c>
      <c r="Y14" s="280" t="str">
        <f ca="1">IFERROR(IF($B14&lt;&gt;"",IF($H14&gt;VLOOKUP($B14,Codigos!$A:$P,16,0),"Si","No"),""),"Verf")</f>
        <v>Si</v>
      </c>
      <c r="Z14" s="280" t="str">
        <f ca="1">IFERROR(IF($B14&lt;&gt;"",IF($H14&lt;VLOOKUP($B14,Codigos!$A:$P,14,0),"Bloquear","No"),""),"Verf")</f>
        <v>No</v>
      </c>
      <c r="AA14" s="281">
        <f>IFERROR(IF($B14&lt;&gt;"",$G14-VLOOKUP($B14,Codigos!$A:$P,11,0),""),"")</f>
        <v>46332</v>
      </c>
      <c r="AB14" s="280" t="str">
        <f t="shared" si="5"/>
        <v/>
      </c>
      <c r="AC14">
        <f t="shared" ca="1" si="6"/>
        <v>2</v>
      </c>
      <c r="AE14" t="s">
        <v>1985</v>
      </c>
      <c r="AF14" t="s">
        <v>1986</v>
      </c>
    </row>
    <row r="15" spans="1:32" ht="18.95" customHeight="1">
      <c r="A15" s="290" t="s">
        <v>452</v>
      </c>
      <c r="B15" s="521" t="s">
        <v>336</v>
      </c>
      <c r="C15" s="104" t="str">
        <f>IFERROR(IF(B15&lt;&gt;"",VLOOKUP($B15,Codigos!$A:$P,3,0),""),"Verf")</f>
        <v>Pony Malta R 330cc X 30</v>
      </c>
      <c r="D15" s="105">
        <v>72</v>
      </c>
      <c r="E15" s="105"/>
      <c r="F15" s="105"/>
      <c r="G15" s="106">
        <v>46548</v>
      </c>
      <c r="H15" s="448">
        <f t="shared" ca="1" si="1"/>
        <v>364</v>
      </c>
      <c r="I15" s="105" t="str">
        <f t="shared" ca="1" si="2"/>
        <v>Mayor a 120 días</v>
      </c>
      <c r="J15" s="109">
        <f t="shared" ca="1" si="3"/>
        <v>0.99726027397260275</v>
      </c>
      <c r="K15" s="294"/>
      <c r="L15" s="292"/>
      <c r="M15" s="110" t="str">
        <f>IFERROR(IF(VLOOKUP(L15,Codigos!$T$2:$U$50,2,0)=0,"",VLOOKUP(L15,Codigos!$T$2:$U$50,2,0)),"")</f>
        <v/>
      </c>
      <c r="N15" s="111">
        <f t="shared" si="4"/>
        <v>46183</v>
      </c>
      <c r="O15" s="112">
        <f>IFERROR(IF($B15&lt;&gt;"",$E15+($D15*VLOOKUP($B15,Codigos!$A:$P,5,0)),""),"Verf")</f>
        <v>3240</v>
      </c>
      <c r="P15" s="112">
        <f>IFERROR(IF($B15&lt;&gt;"",$F15+($O15*VLOOKUP($B15,Codigos!$A:$P,4,0)),""),"Verf")</f>
        <v>97200</v>
      </c>
      <c r="Q15" s="116">
        <f>IFERROR(IF($B15&lt;&gt;"",P15*VLOOKUP($B15,Codigos!$A:$I,7,0)/100000,""),"Verf")</f>
        <v>320.76</v>
      </c>
      <c r="R15" s="110">
        <f>IFERROR(IF($B15&lt;&gt;"",VLOOKUP($B15,Codigos!$A:$P,2,0),""),"Verf")</f>
        <v>2182</v>
      </c>
      <c r="S15" s="110" t="str">
        <f>IFERROR(IF($B15&lt;&gt;"",VLOOKUP($B15,Codigos!$A:$P,9,0),""),"Verf")</f>
        <v>Ret</v>
      </c>
      <c r="T15" s="110">
        <f>IFERROR(IF(B15&lt;&gt;"",VLOOKUP(B15,Codigos!$A:$P,10,0),""),"Verf")</f>
        <v>365</v>
      </c>
      <c r="U15" s="280" t="str">
        <f ca="1">IFERROR(IF($B15&lt;&gt;"",IF(AND($H15&gt;=VLOOKUP($B15,Codigos!$A:$P,12,0),$H15&lt;=VLOOKUP($B15,Codigos!$A:$P,13,0)),"Si","No"),""),"Verf")</f>
        <v>No</v>
      </c>
      <c r="V15" s="280" t="str">
        <f ca="1">IFERROR(IF($B15&lt;&gt;"",IF(AND($H15&gt;=VLOOKUP($B15,Codigos!$A:$P,14,0),$H15&lt;=VLOOKUP($B15,Codigos!$A:$P,15,0)),"Si","No"),""),"Verf")</f>
        <v>No</v>
      </c>
      <c r="W15" s="280" t="str">
        <f ca="1">IFERROR(IF($B15&lt;&gt;"",IF($H15&gt;=VLOOKUP($B15,Codigos!$A:$P,12,0),"Si","No"),""),"Verf")</f>
        <v>Si</v>
      </c>
      <c r="X15" s="280" t="str">
        <f ca="1">IFERROR(IF($B15&lt;&gt;"",IF($H15&lt;VLOOKUP($B15,Codigos!$A:$P,14,0),"No","Si"),""),"Verf")</f>
        <v>Si</v>
      </c>
      <c r="Y15" s="280" t="str">
        <f ca="1">IFERROR(IF($B15&lt;&gt;"",IF($H15&gt;VLOOKUP($B15,Codigos!$A:$P,16,0),"Si","No"),""),"Verf")</f>
        <v>Si</v>
      </c>
      <c r="Z15" s="280" t="str">
        <f ca="1">IFERROR(IF($B15&lt;&gt;"",IF($H15&lt;VLOOKUP($B15,Codigos!$A:$P,14,0),"Bloquear","No"),""),"Verf")</f>
        <v>No</v>
      </c>
      <c r="AA15" s="281">
        <f>IFERROR(IF($B15&lt;&gt;"",$G15-VLOOKUP($B15,Codigos!$A:$P,11,0),""),"")</f>
        <v>46518</v>
      </c>
      <c r="AB15" s="280" t="str">
        <f t="shared" si="5"/>
        <v/>
      </c>
      <c r="AC15">
        <f t="shared" ca="1" si="6"/>
        <v>1</v>
      </c>
      <c r="AE15" t="s">
        <v>1985</v>
      </c>
      <c r="AF15" t="s">
        <v>1986</v>
      </c>
    </row>
    <row r="16" spans="1:32" ht="18.95" customHeight="1">
      <c r="A16" s="290" t="s">
        <v>50</v>
      </c>
      <c r="B16" s="299" t="s">
        <v>44</v>
      </c>
      <c r="C16" s="104" t="str">
        <f>IFERROR(IF(B16&lt;&gt;"",VLOOKUP($B16,Codigos!$A:$P,3,0),""),"Verf")</f>
        <v>Costeña Bacana R 320cc x 30</v>
      </c>
      <c r="D16" s="105">
        <v>96</v>
      </c>
      <c r="E16" s="105"/>
      <c r="F16" s="105"/>
      <c r="G16" s="106">
        <v>46358</v>
      </c>
      <c r="H16" s="448">
        <f t="shared" ca="1" si="1"/>
        <v>174</v>
      </c>
      <c r="I16" s="105" t="str">
        <f t="shared" ca="1" si="2"/>
        <v>Mayor a 120 días</v>
      </c>
      <c r="J16" s="109">
        <f t="shared" ca="1" si="3"/>
        <v>0.96666666666666667</v>
      </c>
      <c r="K16" s="294"/>
      <c r="L16" s="292"/>
      <c r="M16" s="110" t="str">
        <f>IFERROR(IF(VLOOKUP(L16,Codigos!$T$2:$U$50,2,0)=0,"",VLOOKUP(L16,Codigos!$T$2:$U$50,2,0)),"")</f>
        <v/>
      </c>
      <c r="N16" s="111">
        <f t="shared" si="4"/>
        <v>46178</v>
      </c>
      <c r="O16" s="112">
        <f>IFERROR(IF($B16&lt;&gt;"",$E16+($D16*VLOOKUP($B16,Codigos!$A:$P,5,0)),""),"Verf")</f>
        <v>4320</v>
      </c>
      <c r="P16" s="112">
        <f>IFERROR(IF($B16&lt;&gt;"",$F16+($O16*VLOOKUP($B16,Codigos!$A:$P,4,0)),""),"Verf")</f>
        <v>129600</v>
      </c>
      <c r="Q16" s="116">
        <f>IFERROR(IF($B16&lt;&gt;"",P16*VLOOKUP($B16,Codigos!$A:$I,7,0)/100000,""),"Verf")</f>
        <v>414.72</v>
      </c>
      <c r="R16" s="110">
        <f>IFERROR(IF($B16&lt;&gt;"",VLOOKUP($B16,Codigos!$A:$P,2,0),""),"Verf")</f>
        <v>13451</v>
      </c>
      <c r="S16" s="110" t="str">
        <f>IFERROR(IF($B16&lt;&gt;"",VLOOKUP($B16,Codigos!$A:$P,9,0),""),"Verf")</f>
        <v>Ret</v>
      </c>
      <c r="T16" s="110">
        <f>IFERROR(IF(B16&lt;&gt;"",VLOOKUP(B16,Codigos!$A:$P,10,0),""),"Verf")</f>
        <v>180</v>
      </c>
      <c r="U16" s="280" t="str">
        <f ca="1">IFERROR(IF($B16&lt;&gt;"",IF(AND($H16&gt;=VLOOKUP($B16,Codigos!$A:$P,12,0),$H16&lt;=VLOOKUP($B16,Codigos!$A:$P,13,0)),"Si","No"),""),"Verf")</f>
        <v>No</v>
      </c>
      <c r="V16" s="280" t="str">
        <f ca="1">IFERROR(IF($B16&lt;&gt;"",IF(AND($H16&gt;=VLOOKUP($B16,Codigos!$A:$P,14,0),$H16&lt;=VLOOKUP($B16,Codigos!$A:$P,15,0)),"Si","No"),""),"Verf")</f>
        <v>No</v>
      </c>
      <c r="W16" s="280" t="str">
        <f ca="1">IFERROR(IF($B16&lt;&gt;"",IF($H16&gt;=VLOOKUP($B16,Codigos!$A:$P,12,0),"Si","No"),""),"Verf")</f>
        <v>Si</v>
      </c>
      <c r="X16" s="280" t="str">
        <f ca="1">IFERROR(IF($B16&lt;&gt;"",IF($H16&lt;VLOOKUP($B16,Codigos!$A:$P,14,0),"No","Si"),""),"Verf")</f>
        <v>Si</v>
      </c>
      <c r="Y16" s="280" t="str">
        <f ca="1">IFERROR(IF($B16&lt;&gt;"",IF($H16&gt;VLOOKUP($B16,Codigos!$A:$P,16,0),"Si","No"),""),"Verf")</f>
        <v>Si</v>
      </c>
      <c r="Z16" s="280" t="str">
        <f ca="1">IFERROR(IF($B16&lt;&gt;"",IF($H16&lt;VLOOKUP($B16,Codigos!$A:$P,14,0),"Bloquear","No"),""),"Verf")</f>
        <v>No</v>
      </c>
      <c r="AA16" s="281">
        <f>IFERROR(IF($B16&lt;&gt;"",$G16-VLOOKUP($B16,Codigos!$A:$P,11,0),""),"")</f>
        <v>46328</v>
      </c>
      <c r="AB16" s="280" t="str">
        <f t="shared" si="5"/>
        <v/>
      </c>
      <c r="AC16">
        <f t="shared" ca="1" si="6"/>
        <v>6</v>
      </c>
      <c r="AE16" t="s">
        <v>1985</v>
      </c>
      <c r="AF16" t="s">
        <v>1986</v>
      </c>
    </row>
    <row r="17" spans="1:32" ht="18.95" customHeight="1">
      <c r="A17" s="290" t="s">
        <v>220</v>
      </c>
      <c r="B17" s="291" t="s">
        <v>218</v>
      </c>
      <c r="C17" s="104" t="str">
        <f>IFERROR(IF(B17&lt;&gt;"",VLOOKUP($B17,Codigos!$A:$P,3,0),""),"Verf")</f>
        <v>COSTEÑA RN 330 X 30</v>
      </c>
      <c r="D17" s="105">
        <v>96</v>
      </c>
      <c r="E17" s="105"/>
      <c r="F17" s="105"/>
      <c r="G17" s="106">
        <v>46361</v>
      </c>
      <c r="H17" s="448">
        <f t="shared" ca="1" si="1"/>
        <v>177</v>
      </c>
      <c r="I17" s="105" t="str">
        <f t="shared" ca="1" si="2"/>
        <v>Mayor a 120 días</v>
      </c>
      <c r="J17" s="109">
        <f t="shared" ca="1" si="3"/>
        <v>0.98333333333333328</v>
      </c>
      <c r="K17" s="294"/>
      <c r="L17" s="460"/>
      <c r="M17" s="110" t="str">
        <f>IFERROR(IF(VLOOKUP(L17,Codigos!$T$2:$U$50,2,0)=0,"",VLOOKUP(L17,Codigos!$T$2:$U$50,2,0)),"")</f>
        <v/>
      </c>
      <c r="N17" s="111">
        <f t="shared" si="4"/>
        <v>46181</v>
      </c>
      <c r="O17" s="112">
        <f>IFERROR(IF($B17&lt;&gt;"",$E17+($D17*VLOOKUP($B17,Codigos!$A:$P,5,0)),""),"Verf")</f>
        <v>4320</v>
      </c>
      <c r="P17" s="112">
        <f>IFERROR(IF($B17&lt;&gt;"",$F17+($O17*VLOOKUP($B17,Codigos!$A:$P,4,0)),""),"Verf")</f>
        <v>129600</v>
      </c>
      <c r="Q17" s="116">
        <f>IFERROR(IF($B17&lt;&gt;"",P17*VLOOKUP($B17,Codigos!$A:$I,7,0)/100000,""),"Verf")</f>
        <v>427.68</v>
      </c>
      <c r="R17" s="110">
        <f>IFERROR(IF($B17&lt;&gt;"",VLOOKUP($B17,Codigos!$A:$P,2,0),""),"Verf")</f>
        <v>20867</v>
      </c>
      <c r="S17" s="110" t="str">
        <f>IFERROR(IF($B17&lt;&gt;"",VLOOKUP($B17,Codigos!$A:$P,9,0),""),"Verf")</f>
        <v>Ret</v>
      </c>
      <c r="T17" s="110">
        <f>IFERROR(IF(B17&lt;&gt;"",VLOOKUP(B17,Codigos!$A:$P,10,0),""),"Verf")</f>
        <v>180</v>
      </c>
      <c r="U17" s="280" t="str">
        <f ca="1">IFERROR(IF($B17&lt;&gt;"",IF(AND($H17&gt;=VLOOKUP($B17,Codigos!$A:$P,12,0),$H17&lt;=VLOOKUP($B17,Codigos!$A:$P,13,0)),"Si","No"),""),"Verf")</f>
        <v>No</v>
      </c>
      <c r="V17" s="280" t="str">
        <f ca="1">IFERROR(IF($B17&lt;&gt;"",IF(AND($H17&gt;=VLOOKUP($B17,Codigos!$A:$P,14,0),$H17&lt;=VLOOKUP($B17,Codigos!$A:$P,15,0)),"Si","No"),""),"Verf")</f>
        <v>No</v>
      </c>
      <c r="W17" s="280" t="str">
        <f ca="1">IFERROR(IF($B17&lt;&gt;"",IF($H17&gt;=VLOOKUP($B17,Codigos!$A:$P,12,0),"Si","No"),""),"Verf")</f>
        <v>Si</v>
      </c>
      <c r="X17" s="280" t="str">
        <f ca="1">IFERROR(IF($B17&lt;&gt;"",IF($H17&lt;VLOOKUP($B17,Codigos!$A:$P,14,0),"No","Si"),""),"Verf")</f>
        <v>Si</v>
      </c>
      <c r="Y17" s="280" t="str">
        <f ca="1">IFERROR(IF($B17&lt;&gt;"",IF($H17&gt;VLOOKUP($B17,Codigos!$A:$P,16,0),"Si","No"),""),"Verf")</f>
        <v>Si</v>
      </c>
      <c r="Z17" s="280" t="str">
        <f ca="1">IFERROR(IF($B17&lt;&gt;"",IF($H17&lt;VLOOKUP($B17,Codigos!$A:$P,14,0),"Bloquear","No"),""),"Verf")</f>
        <v>No</v>
      </c>
      <c r="AA17" s="281">
        <f>IFERROR(IF($B17&lt;&gt;"",$G17-VLOOKUP($B17,Codigos!$A:$P,11,0),""),"")</f>
        <v>46331</v>
      </c>
      <c r="AB17" s="280" t="str">
        <f t="shared" si="5"/>
        <v/>
      </c>
      <c r="AC17">
        <f t="shared" ca="1" si="6"/>
        <v>3</v>
      </c>
      <c r="AE17" t="s">
        <v>1985</v>
      </c>
      <c r="AF17" t="s">
        <v>1986</v>
      </c>
    </row>
    <row r="18" spans="1:32" ht="18.95" customHeight="1">
      <c r="A18" s="290" t="s">
        <v>729</v>
      </c>
      <c r="B18" s="464" t="s">
        <v>44</v>
      </c>
      <c r="C18" s="104" t="str">
        <f>IFERROR(IF(B18&lt;&gt;"",VLOOKUP($B18,Codigos!$A:$P,3,0),""),"Verf")</f>
        <v>Costeña Bacana R 320cc x 30</v>
      </c>
      <c r="D18" s="105">
        <v>96</v>
      </c>
      <c r="E18" s="105"/>
      <c r="F18" s="105"/>
      <c r="G18" s="106">
        <v>46359</v>
      </c>
      <c r="H18" s="448">
        <f t="shared" ca="1" si="1"/>
        <v>175</v>
      </c>
      <c r="I18" s="105" t="str">
        <f t="shared" ca="1" si="2"/>
        <v>Mayor a 120 días</v>
      </c>
      <c r="J18" s="109">
        <f t="shared" ca="1" si="3"/>
        <v>0.97222222222222221</v>
      </c>
      <c r="K18" s="294"/>
      <c r="L18" s="482"/>
      <c r="M18" s="110" t="str">
        <f>IFERROR(IF(VLOOKUP(L18,Codigos!$T$2:$U$50,2,0)=0,"",VLOOKUP(L18,Codigos!$T$2:$U$50,2,0)),"")</f>
        <v/>
      </c>
      <c r="N18" s="111">
        <f t="shared" si="4"/>
        <v>46179</v>
      </c>
      <c r="O18" s="112">
        <f>IFERROR(IF($B18&lt;&gt;"",$E18+($D18*VLOOKUP($B18,Codigos!$A:$P,5,0)),""),"Verf")</f>
        <v>4320</v>
      </c>
      <c r="P18" s="112">
        <f>IFERROR(IF($B18&lt;&gt;"",$F18+($O18*VLOOKUP($B18,Codigos!$A:$P,4,0)),""),"Verf")</f>
        <v>129600</v>
      </c>
      <c r="Q18" s="116">
        <f>IFERROR(IF($B18&lt;&gt;"",P18*VLOOKUP($B18,Codigos!$A:$I,7,0)/100000,""),"Verf")</f>
        <v>414.72</v>
      </c>
      <c r="R18" s="110">
        <f>IFERROR(IF($B18&lt;&gt;"",VLOOKUP($B18,Codigos!$A:$P,2,0),""),"Verf")</f>
        <v>13451</v>
      </c>
      <c r="S18" s="110" t="str">
        <f>IFERROR(IF($B18&lt;&gt;"",VLOOKUP($B18,Codigos!$A:$P,9,0),""),"Verf")</f>
        <v>Ret</v>
      </c>
      <c r="T18" s="110">
        <f>IFERROR(IF(B18&lt;&gt;"",VLOOKUP(B18,Codigos!$A:$P,10,0),""),"Verf")</f>
        <v>180</v>
      </c>
      <c r="U18" s="280" t="str">
        <f ca="1">IFERROR(IF($B18&lt;&gt;"",IF(AND($H18&gt;=VLOOKUP($B18,Codigos!$A:$P,12,0),$H18&lt;=VLOOKUP($B18,Codigos!$A:$P,13,0)),"Si","No"),""),"Verf")</f>
        <v>No</v>
      </c>
      <c r="V18" s="280" t="str">
        <f ca="1">IFERROR(IF($B18&lt;&gt;"",IF(AND($H18&gt;=VLOOKUP($B18,Codigos!$A:$P,14,0),$H18&lt;=VLOOKUP($B18,Codigos!$A:$P,15,0)),"Si","No"),""),"Verf")</f>
        <v>No</v>
      </c>
      <c r="W18" s="280" t="str">
        <f ca="1">IFERROR(IF($B18&lt;&gt;"",IF($H18&gt;=VLOOKUP($B18,Codigos!$A:$P,12,0),"Si","No"),""),"Verf")</f>
        <v>Si</v>
      </c>
      <c r="X18" s="280" t="str">
        <f ca="1">IFERROR(IF($B18&lt;&gt;"",IF($H18&lt;VLOOKUP($B18,Codigos!$A:$P,14,0),"No","Si"),""),"Verf")</f>
        <v>Si</v>
      </c>
      <c r="Y18" s="280" t="str">
        <f ca="1">IFERROR(IF($B18&lt;&gt;"",IF($H18&gt;VLOOKUP($B18,Codigos!$A:$P,16,0),"Si","No"),""),"Verf")</f>
        <v>Si</v>
      </c>
      <c r="Z18" s="280" t="str">
        <f ca="1">IFERROR(IF($B18&lt;&gt;"",IF($H18&lt;VLOOKUP($B18,Codigos!$A:$P,14,0),"Bloquear","No"),""),"Verf")</f>
        <v>No</v>
      </c>
      <c r="AA18" s="281">
        <f>IFERROR(IF($B18&lt;&gt;"",$G18-VLOOKUP($B18,Codigos!$A:$P,11,0),""),"")</f>
        <v>46329</v>
      </c>
      <c r="AB18" s="280" t="str">
        <f t="shared" si="5"/>
        <v/>
      </c>
      <c r="AC18">
        <f t="shared" ca="1" si="6"/>
        <v>5</v>
      </c>
      <c r="AE18" t="s">
        <v>1985</v>
      </c>
      <c r="AF18" t="s">
        <v>1986</v>
      </c>
    </row>
    <row r="19" spans="1:32" ht="18.95" customHeight="1">
      <c r="A19" s="290" t="s">
        <v>438</v>
      </c>
      <c r="B19" s="574" t="s">
        <v>336</v>
      </c>
      <c r="C19" s="104" t="str">
        <f>IFERROR(IF(B19&lt;&gt;"",VLOOKUP($B19,Codigos!$A:$P,3,0),""),"Verf")</f>
        <v>Pony Malta R 330cc X 30</v>
      </c>
      <c r="D19" s="105">
        <v>96</v>
      </c>
      <c r="E19" s="105"/>
      <c r="F19" s="105"/>
      <c r="G19" s="106">
        <v>46548</v>
      </c>
      <c r="H19" s="448">
        <f t="shared" ca="1" si="1"/>
        <v>364</v>
      </c>
      <c r="I19" s="105" t="str">
        <f t="shared" ca="1" si="2"/>
        <v>Mayor a 120 días</v>
      </c>
      <c r="J19" s="109">
        <f t="shared" ca="1" si="3"/>
        <v>0.99726027397260275</v>
      </c>
      <c r="K19" s="294" t="s">
        <v>2819</v>
      </c>
      <c r="L19" s="465"/>
      <c r="M19" s="110" t="str">
        <f>IFERROR(IF(VLOOKUP(L19,Codigos!$T$2:$U$50,2,0)=0,"",VLOOKUP(L19,Codigos!$T$2:$U$50,2,0)),"")</f>
        <v/>
      </c>
      <c r="N19" s="111">
        <f t="shared" si="4"/>
        <v>46183</v>
      </c>
      <c r="O19" s="112">
        <f>IFERROR(IF($B19&lt;&gt;"",$E19+($D19*VLOOKUP($B19,Codigos!$A:$P,5,0)),""),"Verf")</f>
        <v>4320</v>
      </c>
      <c r="P19" s="112">
        <f>IFERROR(IF($B19&lt;&gt;"",$F19+($O19*VLOOKUP($B19,Codigos!$A:$P,4,0)),""),"Verf")</f>
        <v>129600</v>
      </c>
      <c r="Q19" s="116">
        <f>IFERROR(IF($B19&lt;&gt;"",P19*VLOOKUP($B19,Codigos!$A:$I,7,0)/100000,""),"Verf")</f>
        <v>427.68</v>
      </c>
      <c r="R19" s="110">
        <f>IFERROR(IF($B19&lt;&gt;"",VLOOKUP($B19,Codigos!$A:$P,2,0),""),"Verf")</f>
        <v>2182</v>
      </c>
      <c r="S19" s="110" t="str">
        <f>IFERROR(IF($B19&lt;&gt;"",VLOOKUP($B19,Codigos!$A:$P,9,0),""),"Verf")</f>
        <v>Ret</v>
      </c>
      <c r="T19" s="110">
        <f>IFERROR(IF(B19&lt;&gt;"",VLOOKUP(B19,Codigos!$A:$P,10,0),""),"Verf")</f>
        <v>365</v>
      </c>
      <c r="U19" s="280" t="str">
        <f ca="1">IFERROR(IF($B19&lt;&gt;"",IF(AND($H19&gt;=VLOOKUP($B19,Codigos!$A:$P,12,0),$H19&lt;=VLOOKUP($B19,Codigos!$A:$P,13,0)),"Si","No"),""),"Verf")</f>
        <v>No</v>
      </c>
      <c r="V19" s="280" t="str">
        <f ca="1">IFERROR(IF($B19&lt;&gt;"",IF(AND($H19&gt;=VLOOKUP($B19,Codigos!$A:$P,14,0),$H19&lt;=VLOOKUP($B19,Codigos!$A:$P,15,0)),"Si","No"),""),"Verf")</f>
        <v>No</v>
      </c>
      <c r="W19" s="280" t="str">
        <f ca="1">IFERROR(IF($B19&lt;&gt;"",IF($H19&gt;=VLOOKUP($B19,Codigos!$A:$P,12,0),"Si","No"),""),"Verf")</f>
        <v>Si</v>
      </c>
      <c r="X19" s="280" t="str">
        <f ca="1">IFERROR(IF($B19&lt;&gt;"",IF($H19&lt;VLOOKUP($B19,Codigos!$A:$P,14,0),"No","Si"),""),"Verf")</f>
        <v>Si</v>
      </c>
      <c r="Y19" s="280" t="str">
        <f ca="1">IFERROR(IF($B19&lt;&gt;"",IF($H19&gt;VLOOKUP($B19,Codigos!$A:$P,16,0),"Si","No"),""),"Verf")</f>
        <v>Si</v>
      </c>
      <c r="Z19" s="280" t="str">
        <f ca="1">IFERROR(IF($B19&lt;&gt;"",IF($H19&lt;VLOOKUP($B19,Codigos!$A:$P,14,0),"Bloquear","No"),""),"Verf")</f>
        <v>No</v>
      </c>
      <c r="AA19" s="281">
        <f>IFERROR(IF($B19&lt;&gt;"",$G19-VLOOKUP($B19,Codigos!$A:$P,11,0),""),"")</f>
        <v>46518</v>
      </c>
      <c r="AB19" s="280" t="str">
        <f t="shared" si="5"/>
        <v/>
      </c>
      <c r="AC19">
        <f t="shared" ca="1" si="6"/>
        <v>1</v>
      </c>
      <c r="AE19" t="s">
        <v>1985</v>
      </c>
      <c r="AF19" t="s">
        <v>1986</v>
      </c>
    </row>
    <row r="20" spans="1:32" ht="18.95" customHeight="1">
      <c r="A20" s="290" t="s">
        <v>43</v>
      </c>
      <c r="B20" s="461" t="s">
        <v>44</v>
      </c>
      <c r="C20" s="104" t="str">
        <f>IFERROR(IF(B20&lt;&gt;"",VLOOKUP($B20,Codigos!$A:$P,3,0),""),"Verf")</f>
        <v>Costeña Bacana R 320cc x 30</v>
      </c>
      <c r="D20" s="105">
        <v>34</v>
      </c>
      <c r="E20" s="105"/>
      <c r="F20" s="105"/>
      <c r="G20" s="106">
        <v>46358</v>
      </c>
      <c r="H20" s="448">
        <f t="shared" ca="1" si="1"/>
        <v>174</v>
      </c>
      <c r="I20" s="105" t="str">
        <f t="shared" ca="1" si="2"/>
        <v>Mayor a 120 días</v>
      </c>
      <c r="J20" s="109">
        <f t="shared" ca="1" si="3"/>
        <v>0.96666666666666667</v>
      </c>
      <c r="K20" s="294" t="s">
        <v>2834</v>
      </c>
      <c r="L20" s="478"/>
      <c r="M20" s="110" t="str">
        <f>IFERROR(IF(VLOOKUP(L20,Codigos!$T$2:$U$50,2,0)=0,"",VLOOKUP(L20,Codigos!$T$2:$U$50,2,0)),"")</f>
        <v/>
      </c>
      <c r="N20" s="111">
        <f t="shared" si="4"/>
        <v>46178</v>
      </c>
      <c r="O20" s="112">
        <f>IFERROR(IF($B20&lt;&gt;"",$E20+($D20*VLOOKUP($B20,Codigos!$A:$P,5,0)),""),"Verf")</f>
        <v>1530</v>
      </c>
      <c r="P20" s="112">
        <f>IFERROR(IF($B20&lt;&gt;"",$F20+($O20*VLOOKUP($B20,Codigos!$A:$P,4,0)),""),"Verf")</f>
        <v>45900</v>
      </c>
      <c r="Q20" s="116">
        <f>IFERROR(IF($B20&lt;&gt;"",P20*VLOOKUP($B20,Codigos!$A:$I,7,0)/100000,""),"Verf")</f>
        <v>146.88</v>
      </c>
      <c r="R20" s="110">
        <f>IFERROR(IF($B20&lt;&gt;"",VLOOKUP($B20,Codigos!$A:$P,2,0),""),"Verf")</f>
        <v>13451</v>
      </c>
      <c r="S20" s="110" t="str">
        <f>IFERROR(IF($B20&lt;&gt;"",VLOOKUP($B20,Codigos!$A:$P,9,0),""),"Verf")</f>
        <v>Ret</v>
      </c>
      <c r="T20" s="110">
        <f>IFERROR(IF(B20&lt;&gt;"",VLOOKUP(B20,Codigos!$A:$P,10,0),""),"Verf")</f>
        <v>180</v>
      </c>
      <c r="U20" s="280" t="str">
        <f ca="1">IFERROR(IF($B20&lt;&gt;"",IF(AND($H20&gt;=VLOOKUP($B20,Codigos!$A:$P,12,0),$H20&lt;=VLOOKUP($B20,Codigos!$A:$P,13,0)),"Si","No"),""),"Verf")</f>
        <v>No</v>
      </c>
      <c r="V20" s="280" t="str">
        <f ca="1">IFERROR(IF($B20&lt;&gt;"",IF(AND($H20&gt;=VLOOKUP($B20,Codigos!$A:$P,14,0),$H20&lt;=VLOOKUP($B20,Codigos!$A:$P,15,0)),"Si","No"),""),"Verf")</f>
        <v>No</v>
      </c>
      <c r="W20" s="280" t="str">
        <f ca="1">IFERROR(IF($B20&lt;&gt;"",IF($H20&gt;=VLOOKUP($B20,Codigos!$A:$P,12,0),"Si","No"),""),"Verf")</f>
        <v>Si</v>
      </c>
      <c r="X20" s="280" t="str">
        <f ca="1">IFERROR(IF($B20&lt;&gt;"",IF($H20&lt;VLOOKUP($B20,Codigos!$A:$P,14,0),"No","Si"),""),"Verf")</f>
        <v>Si</v>
      </c>
      <c r="Y20" s="280" t="str">
        <f ca="1">IFERROR(IF($B20&lt;&gt;"",IF($H20&gt;VLOOKUP($B20,Codigos!$A:$P,16,0),"Si","No"),""),"Verf")</f>
        <v>Si</v>
      </c>
      <c r="Z20" s="280" t="str">
        <f ca="1">IFERROR(IF($B20&lt;&gt;"",IF($H20&lt;VLOOKUP($B20,Codigos!$A:$P,14,0),"Bloquear","No"),""),"Verf")</f>
        <v>No</v>
      </c>
      <c r="AA20" s="281">
        <f>IFERROR(IF($B20&lt;&gt;"",$G20-VLOOKUP($B20,Codigos!$A:$P,11,0),""),"")</f>
        <v>46328</v>
      </c>
      <c r="AB20" s="280" t="str">
        <f t="shared" si="5"/>
        <v/>
      </c>
      <c r="AC20">
        <f t="shared" ca="1" si="6"/>
        <v>6</v>
      </c>
      <c r="AE20" t="s">
        <v>1985</v>
      </c>
      <c r="AF20" t="s">
        <v>1986</v>
      </c>
    </row>
    <row r="21" spans="1:32" ht="18.95" customHeight="1">
      <c r="A21" s="290" t="s">
        <v>335</v>
      </c>
      <c r="B21" s="301" t="s">
        <v>336</v>
      </c>
      <c r="C21" s="104" t="str">
        <f>IFERROR(IF(B21&lt;&gt;"",VLOOKUP($B21,Codigos!$A:$P,3,0),""),"Verf")</f>
        <v>Pony Malta R 330cc X 30</v>
      </c>
      <c r="D21" s="105">
        <v>92</v>
      </c>
      <c r="E21" s="105"/>
      <c r="F21" s="105"/>
      <c r="G21" s="106">
        <v>46535</v>
      </c>
      <c r="H21" s="448">
        <f t="shared" ca="1" si="1"/>
        <v>351</v>
      </c>
      <c r="I21" s="105" t="str">
        <f t="shared" ca="1" si="2"/>
        <v>Mayor a 120 días</v>
      </c>
      <c r="J21" s="109">
        <f t="shared" ca="1" si="3"/>
        <v>0.9616438356164384</v>
      </c>
      <c r="K21" s="294"/>
      <c r="L21" s="292" t="s">
        <v>67</v>
      </c>
      <c r="M21" s="110" t="str">
        <f>IFERROR(IF(VLOOKUP(L21,Codigos!$T$2:$U$50,2,0)=0,"",VLOOKUP(L21,Codigos!$T$2:$U$50,2,0)),"")</f>
        <v>Excluir</v>
      </c>
      <c r="N21" s="111">
        <f t="shared" si="4"/>
        <v>46170</v>
      </c>
      <c r="O21" s="112">
        <f>IFERROR(IF($B21&lt;&gt;"",$E21+($D21*VLOOKUP($B21,Codigos!$A:$P,5,0)),""),"Verf")</f>
        <v>4140</v>
      </c>
      <c r="P21" s="112">
        <f>IFERROR(IF($B21&lt;&gt;"",$F21+($O21*VLOOKUP($B21,Codigos!$A:$P,4,0)),""),"Verf")</f>
        <v>124200</v>
      </c>
      <c r="Q21" s="116">
        <f>IFERROR(IF($B21&lt;&gt;"",P21*VLOOKUP($B21,Codigos!$A:$I,7,0)/100000,""),"Verf")</f>
        <v>409.86</v>
      </c>
      <c r="R21" s="110">
        <f>IFERROR(IF($B21&lt;&gt;"",VLOOKUP($B21,Codigos!$A:$P,2,0),""),"Verf")</f>
        <v>2182</v>
      </c>
      <c r="S21" s="110" t="str">
        <f>IFERROR(IF($B21&lt;&gt;"",VLOOKUP($B21,Codigos!$A:$P,9,0),""),"Verf")</f>
        <v>Ret</v>
      </c>
      <c r="T21" s="110">
        <f>IFERROR(IF(B21&lt;&gt;"",VLOOKUP(B21,Codigos!$A:$P,10,0),""),"Verf")</f>
        <v>365</v>
      </c>
      <c r="U21" s="280" t="str">
        <f ca="1">IFERROR(IF($B21&lt;&gt;"",IF(AND($H21&gt;=VLOOKUP($B21,Codigos!$A:$P,12,0),$H21&lt;=VLOOKUP($B21,Codigos!$A:$P,13,0)),"Si","No"),""),"Verf")</f>
        <v>No</v>
      </c>
      <c r="V21" s="280" t="str">
        <f ca="1">IFERROR(IF($B21&lt;&gt;"",IF(AND($H21&gt;=VLOOKUP($B21,Codigos!$A:$P,14,0),$H21&lt;=VLOOKUP($B21,Codigos!$A:$P,15,0)),"Si","No"),""),"Verf")</f>
        <v>No</v>
      </c>
      <c r="W21" s="280" t="str">
        <f ca="1">IFERROR(IF($B21&lt;&gt;"",IF($H21&gt;=VLOOKUP($B21,Codigos!$A:$P,12,0),"Si","No"),""),"Verf")</f>
        <v>Si</v>
      </c>
      <c r="X21" s="280" t="str">
        <f ca="1">IFERROR(IF($B21&lt;&gt;"",IF($H21&lt;VLOOKUP($B21,Codigos!$A:$P,14,0),"No","Si"),""),"Verf")</f>
        <v>Si</v>
      </c>
      <c r="Y21" s="280" t="str">
        <f ca="1">IFERROR(IF($B21&lt;&gt;"",IF($H21&gt;VLOOKUP($B21,Codigos!$A:$P,16,0),"Si","No"),""),"Verf")</f>
        <v>Si</v>
      </c>
      <c r="Z21" s="280" t="str">
        <f ca="1">IFERROR(IF($B21&lt;&gt;"",IF($H21&lt;VLOOKUP($B21,Codigos!$A:$P,14,0),"Bloquear","No"),""),"Verf")</f>
        <v>No</v>
      </c>
      <c r="AA21" s="281">
        <f>IFERROR(IF($B21&lt;&gt;"",$G21-VLOOKUP($B21,Codigos!$A:$P,11,0),""),"")</f>
        <v>46505</v>
      </c>
      <c r="AB21" s="280" t="str">
        <f t="shared" si="5"/>
        <v/>
      </c>
      <c r="AC21">
        <f t="shared" ca="1" si="6"/>
        <v>14</v>
      </c>
      <c r="AE21" t="s">
        <v>1985</v>
      </c>
      <c r="AF21" t="s">
        <v>1986</v>
      </c>
    </row>
    <row r="22" spans="1:32" ht="18.95" customHeight="1">
      <c r="A22" s="290" t="s">
        <v>453</v>
      </c>
      <c r="B22" s="476" t="s">
        <v>44</v>
      </c>
      <c r="C22" s="104" t="str">
        <f>IFERROR(IF(B22&lt;&gt;"",VLOOKUP($B22,Codigos!$A:$P,3,0),""),"Verf")</f>
        <v>Costeña Bacana R 320cc x 30</v>
      </c>
      <c r="D22" s="105">
        <v>54</v>
      </c>
      <c r="E22" s="105"/>
      <c r="F22" s="105"/>
      <c r="G22" s="106">
        <v>46357</v>
      </c>
      <c r="H22" s="448">
        <f t="shared" ca="1" si="1"/>
        <v>173</v>
      </c>
      <c r="I22" s="105" t="str">
        <f t="shared" ca="1" si="2"/>
        <v>Mayor a 120 días</v>
      </c>
      <c r="J22" s="109">
        <f t="shared" ca="1" si="3"/>
        <v>0.96111111111111114</v>
      </c>
      <c r="K22" s="294" t="s">
        <v>2819</v>
      </c>
      <c r="L22" s="466"/>
      <c r="M22" s="110" t="str">
        <f>IFERROR(IF(VLOOKUP(L22,Codigos!$T$2:$U$50,2,0)=0,"",VLOOKUP(L22,Codigos!$T$2:$U$50,2,0)),"")</f>
        <v/>
      </c>
      <c r="N22" s="111">
        <f t="shared" si="4"/>
        <v>46177</v>
      </c>
      <c r="O22" s="112">
        <f>IFERROR(IF($B22&lt;&gt;"",$E22+($D22*VLOOKUP($B22,Codigos!$A:$P,5,0)),""),"Verf")</f>
        <v>2430</v>
      </c>
      <c r="P22" s="112">
        <f>IFERROR(IF($B22&lt;&gt;"",$F22+($O22*VLOOKUP($B22,Codigos!$A:$P,4,0)),""),"Verf")</f>
        <v>72900</v>
      </c>
      <c r="Q22" s="116">
        <f>IFERROR(IF($B22&lt;&gt;"",P22*VLOOKUP($B22,Codigos!$A:$I,7,0)/100000,""),"Verf")</f>
        <v>233.28</v>
      </c>
      <c r="R22" s="110">
        <f>IFERROR(IF($B22&lt;&gt;"",VLOOKUP($B22,Codigos!$A:$P,2,0),""),"Verf")</f>
        <v>13451</v>
      </c>
      <c r="S22" s="110" t="str">
        <f>IFERROR(IF($B22&lt;&gt;"",VLOOKUP($B22,Codigos!$A:$P,9,0),""),"Verf")</f>
        <v>Ret</v>
      </c>
      <c r="T22" s="110">
        <f>IFERROR(IF(B22&lt;&gt;"",VLOOKUP(B22,Codigos!$A:$P,10,0),""),"Verf")</f>
        <v>180</v>
      </c>
      <c r="U22" s="280" t="str">
        <f ca="1">IFERROR(IF($B22&lt;&gt;"",IF(AND($H22&gt;=VLOOKUP($B22,Codigos!$A:$P,12,0),$H22&lt;=VLOOKUP($B22,Codigos!$A:$P,13,0)),"Si","No"),""),"Verf")</f>
        <v>No</v>
      </c>
      <c r="V22" s="280" t="str">
        <f ca="1">IFERROR(IF($B22&lt;&gt;"",IF(AND($H22&gt;=VLOOKUP($B22,Codigos!$A:$P,14,0),$H22&lt;=VLOOKUP($B22,Codigos!$A:$P,15,0)),"Si","No"),""),"Verf")</f>
        <v>No</v>
      </c>
      <c r="W22" s="280" t="str">
        <f ca="1">IFERROR(IF($B22&lt;&gt;"",IF($H22&gt;=VLOOKUP($B22,Codigos!$A:$P,12,0),"Si","No"),""),"Verf")</f>
        <v>Si</v>
      </c>
      <c r="X22" s="280" t="str">
        <f ca="1">IFERROR(IF($B22&lt;&gt;"",IF($H22&lt;VLOOKUP($B22,Codigos!$A:$P,14,0),"No","Si"),""),"Verf")</f>
        <v>Si</v>
      </c>
      <c r="Y22" s="280" t="str">
        <f ca="1">IFERROR(IF($B22&lt;&gt;"",IF($H22&gt;VLOOKUP($B22,Codigos!$A:$P,16,0),"Si","No"),""),"Verf")</f>
        <v>Si</v>
      </c>
      <c r="Z22" s="280" t="str">
        <f ca="1">IFERROR(IF($B22&lt;&gt;"",IF($H22&lt;VLOOKUP($B22,Codigos!$A:$P,14,0),"Bloquear","No"),""),"Verf")</f>
        <v>No</v>
      </c>
      <c r="AA22" s="281">
        <f>IFERROR(IF($B22&lt;&gt;"",$G22-VLOOKUP($B22,Codigos!$A:$P,11,0),""),"")</f>
        <v>46327</v>
      </c>
      <c r="AB22" s="280" t="str">
        <f t="shared" si="5"/>
        <v/>
      </c>
      <c r="AC22">
        <f t="shared" ca="1" si="6"/>
        <v>7</v>
      </c>
      <c r="AE22" t="s">
        <v>1985</v>
      </c>
      <c r="AF22" t="s">
        <v>1986</v>
      </c>
    </row>
    <row r="23" spans="1:32" ht="18.95" customHeight="1">
      <c r="A23" s="290" t="s">
        <v>471</v>
      </c>
      <c r="B23" s="512" t="s">
        <v>435</v>
      </c>
      <c r="C23" s="104" t="str">
        <f>IFERROR(IF(B23&lt;&gt;"",VLOOKUP($B23,Codigos!$A:$P,3,0),""),"Verf")</f>
        <v>Poker R 330cc X 30</v>
      </c>
      <c r="D23" s="105">
        <v>92</v>
      </c>
      <c r="E23" s="105"/>
      <c r="F23" s="105"/>
      <c r="G23" s="271">
        <v>46363</v>
      </c>
      <c r="H23" s="448">
        <f t="shared" ca="1" si="1"/>
        <v>179</v>
      </c>
      <c r="I23" s="105" t="str">
        <f t="shared" ca="1" si="2"/>
        <v>Mayor a 120 días</v>
      </c>
      <c r="J23" s="109">
        <f t="shared" ca="1" si="3"/>
        <v>0.99444444444444446</v>
      </c>
      <c r="K23" s="294"/>
      <c r="L23" s="292" t="s">
        <v>67</v>
      </c>
      <c r="M23" s="110" t="str">
        <f>IFERROR(IF(VLOOKUP(L23,Codigos!$T$2:$U$50,2,0)=0,"",VLOOKUP(L23,Codigos!$T$2:$U$50,2,0)),"")</f>
        <v>Excluir</v>
      </c>
      <c r="N23" s="111">
        <f t="shared" si="4"/>
        <v>46183</v>
      </c>
      <c r="O23" s="112">
        <f>IFERROR(IF($B23&lt;&gt;"",$E23+($D23*VLOOKUP($B23,Codigos!$A:$P,5,0)),""),"Verf")</f>
        <v>4140</v>
      </c>
      <c r="P23" s="112">
        <f>IFERROR(IF($B23&lt;&gt;"",$F23+($O23*VLOOKUP($B23,Codigos!$A:$P,4,0)),""),"Verf")</f>
        <v>124200</v>
      </c>
      <c r="Q23" s="116">
        <f>IFERROR(IF($B23&lt;&gt;"",P23*VLOOKUP($B23,Codigos!$A:$I,7,0)/100000,""),"Verf")</f>
        <v>409.86</v>
      </c>
      <c r="R23" s="110">
        <f>IFERROR(IF($B23&lt;&gt;"",VLOOKUP($B23,Codigos!$A:$P,2,0),""),"Verf")</f>
        <v>2512</v>
      </c>
      <c r="S23" s="110" t="str">
        <f>IFERROR(IF($B23&lt;&gt;"",VLOOKUP($B23,Codigos!$A:$P,9,0),""),"Verf")</f>
        <v>Ret</v>
      </c>
      <c r="T23" s="110">
        <f>IFERROR(IF(B23&lt;&gt;"",VLOOKUP(B23,Codigos!$A:$P,10,0),""),"Verf")</f>
        <v>180</v>
      </c>
      <c r="U23" s="280" t="str">
        <f ca="1">IFERROR(IF($B23&lt;&gt;"",IF(AND($H23&gt;=VLOOKUP($B23,Codigos!$A:$P,12,0),$H23&lt;=VLOOKUP($B23,Codigos!$A:$P,13,0)),"Si","No"),""),"Verf")</f>
        <v>No</v>
      </c>
      <c r="V23" s="280" t="str">
        <f ca="1">IFERROR(IF($B23&lt;&gt;"",IF(AND($H23&gt;=VLOOKUP($B23,Codigos!$A:$P,14,0),$H23&lt;=VLOOKUP($B23,Codigos!$A:$P,15,0)),"Si","No"),""),"Verf")</f>
        <v>No</v>
      </c>
      <c r="W23" s="280" t="str">
        <f ca="1">IFERROR(IF($B23&lt;&gt;"",IF($H23&gt;=VLOOKUP($B23,Codigos!$A:$P,12,0),"Si","No"),""),"Verf")</f>
        <v>Si</v>
      </c>
      <c r="X23" s="280" t="str">
        <f ca="1">IFERROR(IF($B23&lt;&gt;"",IF($H23&lt;VLOOKUP($B23,Codigos!$A:$P,14,0),"No","Si"),""),"Verf")</f>
        <v>Si</v>
      </c>
      <c r="Y23" s="280" t="str">
        <f ca="1">IFERROR(IF($B23&lt;&gt;"",IF($H23&gt;VLOOKUP($B23,Codigos!$A:$P,16,0),"Si","No"),""),"Verf")</f>
        <v>Si</v>
      </c>
      <c r="Z23" s="280" t="str">
        <f ca="1">IFERROR(IF($B23&lt;&gt;"",IF($H23&lt;VLOOKUP($B23,Codigos!$A:$P,14,0),"Bloquear","No"),""),"Verf")</f>
        <v>No</v>
      </c>
      <c r="AA23" s="281">
        <f>IFERROR(IF($B23&lt;&gt;"",$G23-VLOOKUP($B23,Codigos!$A:$P,11,0),""),"")</f>
        <v>46333</v>
      </c>
      <c r="AB23" s="280" t="str">
        <f t="shared" si="5"/>
        <v/>
      </c>
      <c r="AC23">
        <f t="shared" ca="1" si="6"/>
        <v>1</v>
      </c>
      <c r="AE23" t="s">
        <v>1985</v>
      </c>
      <c r="AF23" t="s">
        <v>1986</v>
      </c>
    </row>
    <row r="24" spans="1:32" ht="18.95" customHeight="1">
      <c r="A24" s="290" t="s">
        <v>270</v>
      </c>
      <c r="B24" s="303" t="s">
        <v>44</v>
      </c>
      <c r="C24" s="104" t="str">
        <f>IFERROR(IF(B24&lt;&gt;"",VLOOKUP($B24,Codigos!$A:$P,3,0),""),"Verf")</f>
        <v>Costeña Bacana R 320cc x 30</v>
      </c>
      <c r="D24" s="105">
        <v>96</v>
      </c>
      <c r="E24" s="105"/>
      <c r="F24" s="105"/>
      <c r="G24" s="106">
        <v>46357</v>
      </c>
      <c r="H24" s="448">
        <f t="shared" ca="1" si="1"/>
        <v>173</v>
      </c>
      <c r="I24" s="105" t="str">
        <f t="shared" ca="1" si="2"/>
        <v>Mayor a 120 días</v>
      </c>
      <c r="J24" s="109">
        <f t="shared" ca="1" si="3"/>
        <v>0.96111111111111114</v>
      </c>
      <c r="K24" s="294"/>
      <c r="L24" s="292"/>
      <c r="M24" s="110" t="str">
        <f>IFERROR(IF(VLOOKUP(L24,Codigos!$T$2:$U$50,2,0)=0,"",VLOOKUP(L24,Codigos!$T$2:$U$50,2,0)),"")</f>
        <v/>
      </c>
      <c r="N24" s="111">
        <f t="shared" si="4"/>
        <v>46177</v>
      </c>
      <c r="O24" s="112">
        <f>IFERROR(IF($B24&lt;&gt;"",$E24+($D24*VLOOKUP($B24,Codigos!$A:$P,5,0)),""),"Verf")</f>
        <v>4320</v>
      </c>
      <c r="P24" s="112">
        <f>IFERROR(IF($B24&lt;&gt;"",$F24+($O24*VLOOKUP($B24,Codigos!$A:$P,4,0)),""),"Verf")</f>
        <v>129600</v>
      </c>
      <c r="Q24" s="116">
        <f>IFERROR(IF($B24&lt;&gt;"",P24*VLOOKUP($B24,Codigos!$A:$I,7,0)/100000,""),"Verf")</f>
        <v>414.72</v>
      </c>
      <c r="R24" s="110">
        <f>IFERROR(IF($B24&lt;&gt;"",VLOOKUP($B24,Codigos!$A:$P,2,0),""),"Verf")</f>
        <v>13451</v>
      </c>
      <c r="S24" s="110" t="str">
        <f>IFERROR(IF($B24&lt;&gt;"",VLOOKUP($B24,Codigos!$A:$P,9,0),""),"Verf")</f>
        <v>Ret</v>
      </c>
      <c r="T24" s="110">
        <f>IFERROR(IF(B24&lt;&gt;"",VLOOKUP(B24,Codigos!$A:$P,10,0),""),"Verf")</f>
        <v>180</v>
      </c>
      <c r="U24" s="280" t="str">
        <f ca="1">IFERROR(IF($B24&lt;&gt;"",IF(AND($H24&gt;=VLOOKUP($B24,Codigos!$A:$P,12,0),$H24&lt;=VLOOKUP($B24,Codigos!$A:$P,13,0)),"Si","No"),""),"Verf")</f>
        <v>No</v>
      </c>
      <c r="V24" s="280" t="str">
        <f ca="1">IFERROR(IF($B24&lt;&gt;"",IF(AND($H24&gt;=VLOOKUP($B24,Codigos!$A:$P,14,0),$H24&lt;=VLOOKUP($B24,Codigos!$A:$P,15,0)),"Si","No"),""),"Verf")</f>
        <v>No</v>
      </c>
      <c r="W24" s="280" t="str">
        <f ca="1">IFERROR(IF($B24&lt;&gt;"",IF($H24&gt;=VLOOKUP($B24,Codigos!$A:$P,12,0),"Si","No"),""),"Verf")</f>
        <v>Si</v>
      </c>
      <c r="X24" s="280" t="str">
        <f ca="1">IFERROR(IF($B24&lt;&gt;"",IF($H24&lt;VLOOKUP($B24,Codigos!$A:$P,14,0),"No","Si"),""),"Verf")</f>
        <v>Si</v>
      </c>
      <c r="Y24" s="280" t="str">
        <f ca="1">IFERROR(IF($B24&lt;&gt;"",IF($H24&gt;VLOOKUP($B24,Codigos!$A:$P,16,0),"Si","No"),""),"Verf")</f>
        <v>Si</v>
      </c>
      <c r="Z24" s="280" t="str">
        <f ca="1">IFERROR(IF($B24&lt;&gt;"",IF($H24&lt;VLOOKUP($B24,Codigos!$A:$P,14,0),"Bloquear","No"),""),"Verf")</f>
        <v>No</v>
      </c>
      <c r="AA24" s="281">
        <f>IFERROR(IF($B24&lt;&gt;"",$G24-VLOOKUP($B24,Codigos!$A:$P,11,0),""),"")</f>
        <v>46327</v>
      </c>
      <c r="AB24" s="280" t="str">
        <f t="shared" si="5"/>
        <v/>
      </c>
      <c r="AC24">
        <f t="shared" ca="1" si="6"/>
        <v>7</v>
      </c>
      <c r="AE24" t="s">
        <v>1985</v>
      </c>
      <c r="AF24" t="s">
        <v>1986</v>
      </c>
    </row>
    <row r="25" spans="1:32" ht="18.95" customHeight="1">
      <c r="A25" s="290" t="s">
        <v>222</v>
      </c>
      <c r="B25" s="303" t="s">
        <v>44</v>
      </c>
      <c r="C25" s="104" t="str">
        <f>IFERROR(IF(B25&lt;&gt;"",VLOOKUP($B25,Codigos!$A:$P,3,0),""),"Verf")</f>
        <v>Costeña Bacana R 320cc x 30</v>
      </c>
      <c r="D25" s="105">
        <v>96</v>
      </c>
      <c r="E25" s="105"/>
      <c r="F25" s="105"/>
      <c r="G25" s="106">
        <v>46359</v>
      </c>
      <c r="H25" s="448">
        <f t="shared" ca="1" si="1"/>
        <v>175</v>
      </c>
      <c r="I25" s="105" t="str">
        <f t="shared" ca="1" si="2"/>
        <v>Mayor a 120 días</v>
      </c>
      <c r="J25" s="109">
        <f t="shared" ca="1" si="3"/>
        <v>0.97222222222222221</v>
      </c>
      <c r="K25" s="294"/>
      <c r="L25" s="292"/>
      <c r="M25" s="110" t="str">
        <f>IFERROR(IF(VLOOKUP(L25,Codigos!$T$2:$U$50,2,0)=0,"",VLOOKUP(L25,Codigos!$T$2:$U$50,2,0)),"")</f>
        <v/>
      </c>
      <c r="N25" s="111">
        <f t="shared" si="4"/>
        <v>46179</v>
      </c>
      <c r="O25" s="112">
        <f>IFERROR(IF($B25&lt;&gt;"",$E25+($D25*VLOOKUP($B25,Codigos!$A:$P,5,0)),""),"Verf")</f>
        <v>4320</v>
      </c>
      <c r="P25" s="112">
        <f>IFERROR(IF($B25&lt;&gt;"",$F25+($O25*VLOOKUP($B25,Codigos!$A:$P,4,0)),""),"Verf")</f>
        <v>129600</v>
      </c>
      <c r="Q25" s="116">
        <f>IFERROR(IF($B25&lt;&gt;"",P25*VLOOKUP($B25,Codigos!$A:$I,7,0)/100000,""),"Verf")</f>
        <v>414.72</v>
      </c>
      <c r="R25" s="110">
        <f>IFERROR(IF($B25&lt;&gt;"",VLOOKUP($B25,Codigos!$A:$P,2,0),""),"Verf")</f>
        <v>13451</v>
      </c>
      <c r="S25" s="110" t="str">
        <f>IFERROR(IF($B25&lt;&gt;"",VLOOKUP($B25,Codigos!$A:$P,9,0),""),"Verf")</f>
        <v>Ret</v>
      </c>
      <c r="T25" s="110">
        <f>IFERROR(IF(B25&lt;&gt;"",VLOOKUP(B25,Codigos!$A:$P,10,0),""),"Verf")</f>
        <v>180</v>
      </c>
      <c r="U25" s="280" t="str">
        <f ca="1">IFERROR(IF($B25&lt;&gt;"",IF(AND($H25&gt;=VLOOKUP($B25,Codigos!$A:$P,12,0),$H25&lt;=VLOOKUP($B25,Codigos!$A:$P,13,0)),"Si","No"),""),"Verf")</f>
        <v>No</v>
      </c>
      <c r="V25" s="280" t="str">
        <f ca="1">IFERROR(IF($B25&lt;&gt;"",IF(AND($H25&gt;=VLOOKUP($B25,Codigos!$A:$P,14,0),$H25&lt;=VLOOKUP($B25,Codigos!$A:$P,15,0)),"Si","No"),""),"Verf")</f>
        <v>No</v>
      </c>
      <c r="W25" s="280" t="str">
        <f ca="1">IFERROR(IF($B25&lt;&gt;"",IF($H25&gt;=VLOOKUP($B25,Codigos!$A:$P,12,0),"Si","No"),""),"Verf")</f>
        <v>Si</v>
      </c>
      <c r="X25" s="280" t="str">
        <f ca="1">IFERROR(IF($B25&lt;&gt;"",IF($H25&lt;VLOOKUP($B25,Codigos!$A:$P,14,0),"No","Si"),""),"Verf")</f>
        <v>Si</v>
      </c>
      <c r="Y25" s="280" t="str">
        <f ca="1">IFERROR(IF($B25&lt;&gt;"",IF($H25&gt;VLOOKUP($B25,Codigos!$A:$P,16,0),"Si","No"),""),"Verf")</f>
        <v>Si</v>
      </c>
      <c r="Z25" s="280" t="str">
        <f ca="1">IFERROR(IF($B25&lt;&gt;"",IF($H25&lt;VLOOKUP($B25,Codigos!$A:$P,14,0),"Bloquear","No"),""),"Verf")</f>
        <v>No</v>
      </c>
      <c r="AA25" s="281">
        <f>IFERROR(IF($B25&lt;&gt;"",$G25-VLOOKUP($B25,Codigos!$A:$P,11,0),""),"")</f>
        <v>46329</v>
      </c>
      <c r="AB25" s="280" t="str">
        <f t="shared" si="5"/>
        <v/>
      </c>
      <c r="AC25">
        <f t="shared" ca="1" si="6"/>
        <v>5</v>
      </c>
      <c r="AE25" t="s">
        <v>1985</v>
      </c>
      <c r="AF25" t="s">
        <v>1986</v>
      </c>
    </row>
    <row r="26" spans="1:32" ht="18.95" customHeight="1">
      <c r="A26" s="290" t="s">
        <v>223</v>
      </c>
      <c r="B26" s="506" t="s">
        <v>218</v>
      </c>
      <c r="C26" s="104" t="str">
        <f>IFERROR(IF(B26&lt;&gt;"",VLOOKUP($B26,Codigos!$A:$P,3,0),""),"Verf")</f>
        <v>COSTEÑA RN 330 X 30</v>
      </c>
      <c r="D26" s="105">
        <v>96</v>
      </c>
      <c r="E26" s="105"/>
      <c r="F26" s="105"/>
      <c r="G26" s="106">
        <v>46361</v>
      </c>
      <c r="H26" s="448">
        <f t="shared" ca="1" si="1"/>
        <v>177</v>
      </c>
      <c r="I26" s="105" t="str">
        <f t="shared" ca="1" si="2"/>
        <v>Mayor a 120 días</v>
      </c>
      <c r="J26" s="109">
        <f t="shared" ca="1" si="3"/>
        <v>0.98333333333333328</v>
      </c>
      <c r="K26" s="294"/>
      <c r="L26" s="292"/>
      <c r="M26" s="110" t="str">
        <f>IFERROR(IF(VLOOKUP(L26,Codigos!$T$2:$U$50,2,0)=0,"",VLOOKUP(L26,Codigos!$T$2:$U$50,2,0)),"")</f>
        <v/>
      </c>
      <c r="N26" s="111">
        <f t="shared" si="4"/>
        <v>46181</v>
      </c>
      <c r="O26" s="112">
        <f>IFERROR(IF($B26&lt;&gt;"",$E26+($D26*VLOOKUP($B26,Codigos!$A:$P,5,0)),""),"Verf")</f>
        <v>4320</v>
      </c>
      <c r="P26" s="112">
        <f>IFERROR(IF($B26&lt;&gt;"",$F26+($O26*VLOOKUP($B26,Codigos!$A:$P,4,0)),""),"Verf")</f>
        <v>129600</v>
      </c>
      <c r="Q26" s="116">
        <f>IFERROR(IF($B26&lt;&gt;"",P26*VLOOKUP($B26,Codigos!$A:$I,7,0)/100000,""),"Verf")</f>
        <v>427.68</v>
      </c>
      <c r="R26" s="110">
        <f>IFERROR(IF($B26&lt;&gt;"",VLOOKUP($B26,Codigos!$A:$P,2,0),""),"Verf")</f>
        <v>20867</v>
      </c>
      <c r="S26" s="110" t="str">
        <f>IFERROR(IF($B26&lt;&gt;"",VLOOKUP($B26,Codigos!$A:$P,9,0),""),"Verf")</f>
        <v>Ret</v>
      </c>
      <c r="T26" s="110">
        <f>IFERROR(IF(B26&lt;&gt;"",VLOOKUP(B26,Codigos!$A:$P,10,0),""),"Verf")</f>
        <v>180</v>
      </c>
      <c r="U26" s="280" t="str">
        <f ca="1">IFERROR(IF($B26&lt;&gt;"",IF(AND($H26&gt;=VLOOKUP($B26,Codigos!$A:$P,12,0),$H26&lt;=VLOOKUP($B26,Codigos!$A:$P,13,0)),"Si","No"),""),"Verf")</f>
        <v>No</v>
      </c>
      <c r="V26" s="280" t="str">
        <f ca="1">IFERROR(IF($B26&lt;&gt;"",IF(AND($H26&gt;=VLOOKUP($B26,Codigos!$A:$P,14,0),$H26&lt;=VLOOKUP($B26,Codigos!$A:$P,15,0)),"Si","No"),""),"Verf")</f>
        <v>No</v>
      </c>
      <c r="W26" s="280" t="str">
        <f ca="1">IFERROR(IF($B26&lt;&gt;"",IF($H26&gt;=VLOOKUP($B26,Codigos!$A:$P,12,0),"Si","No"),""),"Verf")</f>
        <v>Si</v>
      </c>
      <c r="X26" s="280" t="str">
        <f ca="1">IFERROR(IF($B26&lt;&gt;"",IF($H26&lt;VLOOKUP($B26,Codigos!$A:$P,14,0),"No","Si"),""),"Verf")</f>
        <v>Si</v>
      </c>
      <c r="Y26" s="280" t="str">
        <f ca="1">IFERROR(IF($B26&lt;&gt;"",IF($H26&gt;VLOOKUP($B26,Codigos!$A:$P,16,0),"Si","No"),""),"Verf")</f>
        <v>Si</v>
      </c>
      <c r="Z26" s="280" t="str">
        <f ca="1">IFERROR(IF($B26&lt;&gt;"",IF($H26&lt;VLOOKUP($B26,Codigos!$A:$P,14,0),"Bloquear","No"),""),"Verf")</f>
        <v>No</v>
      </c>
      <c r="AA26" s="281">
        <f>IFERROR(IF($B26&lt;&gt;"",$G26-VLOOKUP($B26,Codigos!$A:$P,11,0),""),"")</f>
        <v>46331</v>
      </c>
      <c r="AB26" s="280" t="str">
        <f t="shared" si="5"/>
        <v/>
      </c>
      <c r="AC26">
        <f t="shared" ca="1" si="6"/>
        <v>3</v>
      </c>
      <c r="AE26" t="s">
        <v>1985</v>
      </c>
      <c r="AF26" t="s">
        <v>1986</v>
      </c>
    </row>
    <row r="27" spans="1:32" ht="18.95" customHeight="1">
      <c r="A27" s="290" t="s">
        <v>221</v>
      </c>
      <c r="B27" s="297" t="s">
        <v>336</v>
      </c>
      <c r="C27" s="104" t="str">
        <f>IFERROR(IF(B27&lt;&gt;"",VLOOKUP($B27,Codigos!$A:$P,3,0),""),"Verf")</f>
        <v>Pony Malta R 330cc X 30</v>
      </c>
      <c r="D27" s="105">
        <v>92</v>
      </c>
      <c r="E27" s="105"/>
      <c r="F27" s="105"/>
      <c r="G27" s="106">
        <v>46535</v>
      </c>
      <c r="H27" s="448">
        <f t="shared" ca="1" si="1"/>
        <v>351</v>
      </c>
      <c r="I27" s="105" t="str">
        <f t="shared" ca="1" si="2"/>
        <v>Mayor a 120 días</v>
      </c>
      <c r="J27" s="109">
        <f t="shared" ca="1" si="3"/>
        <v>0.9616438356164384</v>
      </c>
      <c r="K27" s="294"/>
      <c r="L27" s="292" t="s">
        <v>67</v>
      </c>
      <c r="M27" s="110" t="str">
        <f>IFERROR(IF(VLOOKUP(L27,Codigos!$T$2:$U$50,2,0)=0,"",VLOOKUP(L27,Codigos!$T$2:$U$50,2,0)),"")</f>
        <v>Excluir</v>
      </c>
      <c r="N27" s="111">
        <f t="shared" si="4"/>
        <v>46170</v>
      </c>
      <c r="O27" s="112">
        <f>IFERROR(IF($B27&lt;&gt;"",$E27+($D27*VLOOKUP($B27,Codigos!$A:$P,5,0)),""),"Verf")</f>
        <v>4140</v>
      </c>
      <c r="P27" s="112">
        <f>IFERROR(IF($B27&lt;&gt;"",$F27+($O27*VLOOKUP($B27,Codigos!$A:$P,4,0)),""),"Verf")</f>
        <v>124200</v>
      </c>
      <c r="Q27" s="116">
        <f>IFERROR(IF($B27&lt;&gt;"",P27*VLOOKUP($B27,Codigos!$A:$I,7,0)/100000,""),"Verf")</f>
        <v>409.86</v>
      </c>
      <c r="R27" s="110">
        <f>IFERROR(IF($B27&lt;&gt;"",VLOOKUP($B27,Codigos!$A:$P,2,0),""),"Verf")</f>
        <v>2182</v>
      </c>
      <c r="S27" s="110" t="str">
        <f>IFERROR(IF($B27&lt;&gt;"",VLOOKUP($B27,Codigos!$A:$P,9,0),""),"Verf")</f>
        <v>Ret</v>
      </c>
      <c r="T27" s="110">
        <f>IFERROR(IF(B27&lt;&gt;"",VLOOKUP(B27,Codigos!$A:$P,10,0),""),"Verf")</f>
        <v>365</v>
      </c>
      <c r="U27" s="280" t="str">
        <f ca="1">IFERROR(IF($B27&lt;&gt;"",IF(AND($H27&gt;=VLOOKUP($B27,Codigos!$A:$P,12,0),$H27&lt;=VLOOKUP($B27,Codigos!$A:$P,13,0)),"Si","No"),""),"Verf")</f>
        <v>No</v>
      </c>
      <c r="V27" s="280" t="str">
        <f ca="1">IFERROR(IF($B27&lt;&gt;"",IF(AND($H27&gt;=VLOOKUP($B27,Codigos!$A:$P,14,0),$H27&lt;=VLOOKUP($B27,Codigos!$A:$P,15,0)),"Si","No"),""),"Verf")</f>
        <v>No</v>
      </c>
      <c r="W27" s="280" t="str">
        <f ca="1">IFERROR(IF($B27&lt;&gt;"",IF($H27&gt;=VLOOKUP($B27,Codigos!$A:$P,12,0),"Si","No"),""),"Verf")</f>
        <v>Si</v>
      </c>
      <c r="X27" s="280" t="str">
        <f ca="1">IFERROR(IF($B27&lt;&gt;"",IF($H27&lt;VLOOKUP($B27,Codigos!$A:$P,14,0),"No","Si"),""),"Verf")</f>
        <v>Si</v>
      </c>
      <c r="Y27" s="280" t="str">
        <f ca="1">IFERROR(IF($B27&lt;&gt;"",IF($H27&gt;VLOOKUP($B27,Codigos!$A:$P,16,0),"Si","No"),""),"Verf")</f>
        <v>Si</v>
      </c>
      <c r="Z27" s="280" t="str">
        <f ca="1">IFERROR(IF($B27&lt;&gt;"",IF($H27&lt;VLOOKUP($B27,Codigos!$A:$P,14,0),"Bloquear","No"),""),"Verf")</f>
        <v>No</v>
      </c>
      <c r="AA27" s="281">
        <f>IFERROR(IF($B27&lt;&gt;"",$G27-VLOOKUP($B27,Codigos!$A:$P,11,0),""),"")</f>
        <v>46505</v>
      </c>
      <c r="AB27" s="280" t="str">
        <f t="shared" si="5"/>
        <v/>
      </c>
      <c r="AC27">
        <f t="shared" ca="1" si="6"/>
        <v>14</v>
      </c>
      <c r="AE27" t="s">
        <v>1985</v>
      </c>
      <c r="AF27" t="s">
        <v>1986</v>
      </c>
    </row>
    <row r="28" spans="1:32" ht="18.95" customHeight="1">
      <c r="A28" s="290" t="s">
        <v>273</v>
      </c>
      <c r="B28" s="521" t="s">
        <v>336</v>
      </c>
      <c r="C28" s="104" t="str">
        <f>IFERROR(IF(B28&lt;&gt;"",VLOOKUP($B28,Codigos!$A:$P,3,0),""),"Verf")</f>
        <v>Pony Malta R 330cc X 30</v>
      </c>
      <c r="D28" s="105">
        <v>96</v>
      </c>
      <c r="E28" s="105"/>
      <c r="F28" s="105"/>
      <c r="G28" s="106">
        <v>46549</v>
      </c>
      <c r="H28" s="448">
        <f t="shared" ca="1" si="1"/>
        <v>365</v>
      </c>
      <c r="I28" s="105" t="str">
        <f t="shared" ca="1" si="2"/>
        <v>Mayor a 120 días</v>
      </c>
      <c r="J28" s="109">
        <f t="shared" ca="1" si="3"/>
        <v>1</v>
      </c>
      <c r="K28" s="294" t="s">
        <v>2819</v>
      </c>
      <c r="L28" s="292"/>
      <c r="M28" s="110" t="str">
        <f>IFERROR(IF(VLOOKUP(L28,Codigos!$T$2:$U$50,2,0)=0,"",VLOOKUP(L28,Codigos!$T$2:$U$50,2,0)),"")</f>
        <v/>
      </c>
      <c r="N28" s="111">
        <f t="shared" si="4"/>
        <v>46184</v>
      </c>
      <c r="O28" s="112">
        <f>IFERROR(IF($B28&lt;&gt;"",$E28+($D28*VLOOKUP($B28,Codigos!$A:$P,5,0)),""),"Verf")</f>
        <v>4320</v>
      </c>
      <c r="P28" s="112">
        <f>IFERROR(IF($B28&lt;&gt;"",$F28+($O28*VLOOKUP($B28,Codigos!$A:$P,4,0)),""),"Verf")</f>
        <v>129600</v>
      </c>
      <c r="Q28" s="116">
        <f>IFERROR(IF($B28&lt;&gt;"",P28*VLOOKUP($B28,Codigos!$A:$I,7,0)/100000,""),"Verf")</f>
        <v>427.68</v>
      </c>
      <c r="R28" s="110">
        <f>IFERROR(IF($B28&lt;&gt;"",VLOOKUP($B28,Codigos!$A:$P,2,0),""),"Verf")</f>
        <v>2182</v>
      </c>
      <c r="S28" s="110" t="str">
        <f>IFERROR(IF($B28&lt;&gt;"",VLOOKUP($B28,Codigos!$A:$P,9,0),""),"Verf")</f>
        <v>Ret</v>
      </c>
      <c r="T28" s="110">
        <f>IFERROR(IF(B28&lt;&gt;"",VLOOKUP(B28,Codigos!$A:$P,10,0),""),"Verf")</f>
        <v>365</v>
      </c>
      <c r="U28" s="280" t="str">
        <f ca="1">IFERROR(IF($B28&lt;&gt;"",IF(AND($H28&gt;=VLOOKUP($B28,Codigos!$A:$P,12,0),$H28&lt;=VLOOKUP($B28,Codigos!$A:$P,13,0)),"Si","No"),""),"Verf")</f>
        <v>No</v>
      </c>
      <c r="V28" s="280" t="str">
        <f ca="1">IFERROR(IF($B28&lt;&gt;"",IF(AND($H28&gt;=VLOOKUP($B28,Codigos!$A:$P,14,0),$H28&lt;=VLOOKUP($B28,Codigos!$A:$P,15,0)),"Si","No"),""),"Verf")</f>
        <v>No</v>
      </c>
      <c r="W28" s="280" t="str">
        <f ca="1">IFERROR(IF($B28&lt;&gt;"",IF($H28&gt;=VLOOKUP($B28,Codigos!$A:$P,12,0),"Si","No"),""),"Verf")</f>
        <v>Si</v>
      </c>
      <c r="X28" s="280" t="str">
        <f ca="1">IFERROR(IF($B28&lt;&gt;"",IF($H28&lt;VLOOKUP($B28,Codigos!$A:$P,14,0),"No","Si"),""),"Verf")</f>
        <v>Si</v>
      </c>
      <c r="Y28" s="280" t="str">
        <f ca="1">IFERROR(IF($B28&lt;&gt;"",IF($H28&gt;VLOOKUP($B28,Codigos!$A:$P,16,0),"Si","No"),""),"Verf")</f>
        <v>Si</v>
      </c>
      <c r="Z28" s="280" t="str">
        <f ca="1">IFERROR(IF($B28&lt;&gt;"",IF($H28&lt;VLOOKUP($B28,Codigos!$A:$P,14,0),"Bloquear","No"),""),"Verf")</f>
        <v>No</v>
      </c>
      <c r="AA28" s="281">
        <f>IFERROR(IF($B28&lt;&gt;"",$G28-VLOOKUP($B28,Codigos!$A:$P,11,0),""),"")</f>
        <v>46519</v>
      </c>
      <c r="AB28" s="280" t="str">
        <f t="shared" si="5"/>
        <v/>
      </c>
      <c r="AC28">
        <f t="shared" ca="1" si="6"/>
        <v>0</v>
      </c>
      <c r="AE28" t="s">
        <v>1985</v>
      </c>
      <c r="AF28" t="s">
        <v>1986</v>
      </c>
    </row>
    <row r="29" spans="1:32" ht="18.95" customHeight="1">
      <c r="A29" s="290" t="s">
        <v>274</v>
      </c>
      <c r="B29" s="494" t="s">
        <v>218</v>
      </c>
      <c r="C29" s="104" t="str">
        <f>IFERROR(IF(B29&lt;&gt;"",VLOOKUP($B29,Codigos!$A:$P,3,0),""),"Verf")</f>
        <v>COSTEÑA RN 330 X 30</v>
      </c>
      <c r="D29" s="105">
        <v>96</v>
      </c>
      <c r="E29" s="105"/>
      <c r="F29" s="105"/>
      <c r="G29" s="106">
        <v>46362</v>
      </c>
      <c r="H29" s="448">
        <f t="shared" ca="1" si="1"/>
        <v>178</v>
      </c>
      <c r="I29" s="105" t="str">
        <f t="shared" ca="1" si="2"/>
        <v>Mayor a 120 días</v>
      </c>
      <c r="J29" s="109">
        <f t="shared" ca="1" si="3"/>
        <v>0.98888888888888893</v>
      </c>
      <c r="K29" s="294" t="s">
        <v>2819</v>
      </c>
      <c r="L29" s="305"/>
      <c r="M29" s="110" t="str">
        <f>IFERROR(IF(VLOOKUP(L29,Codigos!$T$2:$U$50,2,0)=0,"",VLOOKUP(L29,Codigos!$T$2:$U$50,2,0)),"")</f>
        <v/>
      </c>
      <c r="N29" s="111">
        <f t="shared" si="4"/>
        <v>46182</v>
      </c>
      <c r="O29" s="112">
        <f>IFERROR(IF($B29&lt;&gt;"",$E29+($D29*VLOOKUP($B29,Codigos!$A:$P,5,0)),""),"Verf")</f>
        <v>4320</v>
      </c>
      <c r="P29" s="112">
        <f>IFERROR(IF($B29&lt;&gt;"",$F29+($O29*VLOOKUP($B29,Codigos!$A:$P,4,0)),""),"Verf")</f>
        <v>129600</v>
      </c>
      <c r="Q29" s="116">
        <f>IFERROR(IF($B29&lt;&gt;"",P29*VLOOKUP($B29,Codigos!$A:$I,7,0)/100000,""),"Verf")</f>
        <v>427.68</v>
      </c>
      <c r="R29" s="110">
        <f>IFERROR(IF($B29&lt;&gt;"",VLOOKUP($B29,Codigos!$A:$P,2,0),""),"Verf")</f>
        <v>20867</v>
      </c>
      <c r="S29" s="110" t="str">
        <f>IFERROR(IF($B29&lt;&gt;"",VLOOKUP($B29,Codigos!$A:$P,9,0),""),"Verf")</f>
        <v>Ret</v>
      </c>
      <c r="T29" s="110">
        <f>IFERROR(IF(B29&lt;&gt;"",VLOOKUP(B29,Codigos!$A:$P,10,0),""),"Verf")</f>
        <v>180</v>
      </c>
      <c r="U29" s="280" t="str">
        <f ca="1">IFERROR(IF($B29&lt;&gt;"",IF(AND($H29&gt;=VLOOKUP($B29,Codigos!$A:$P,12,0),$H29&lt;=VLOOKUP($B29,Codigos!$A:$P,13,0)),"Si","No"),""),"Verf")</f>
        <v>No</v>
      </c>
      <c r="V29" s="280" t="str">
        <f ca="1">IFERROR(IF($B29&lt;&gt;"",IF(AND($H29&gt;=VLOOKUP($B29,Codigos!$A:$P,14,0),$H29&lt;=VLOOKUP($B29,Codigos!$A:$P,15,0)),"Si","No"),""),"Verf")</f>
        <v>No</v>
      </c>
      <c r="W29" s="280" t="str">
        <f ca="1">IFERROR(IF($B29&lt;&gt;"",IF($H29&gt;=VLOOKUP($B29,Codigos!$A:$P,12,0),"Si","No"),""),"Verf")</f>
        <v>Si</v>
      </c>
      <c r="X29" s="280" t="str">
        <f ca="1">IFERROR(IF($B29&lt;&gt;"",IF($H29&lt;VLOOKUP($B29,Codigos!$A:$P,14,0),"No","Si"),""),"Verf")</f>
        <v>Si</v>
      </c>
      <c r="Y29" s="280" t="str">
        <f ca="1">IFERROR(IF($B29&lt;&gt;"",IF($H29&gt;VLOOKUP($B29,Codigos!$A:$P,16,0),"Si","No"),""),"Verf")</f>
        <v>Si</v>
      </c>
      <c r="Z29" s="280" t="str">
        <f ca="1">IFERROR(IF($B29&lt;&gt;"",IF($H29&lt;VLOOKUP($B29,Codigos!$A:$P,14,0),"Bloquear","No"),""),"Verf")</f>
        <v>No</v>
      </c>
      <c r="AA29" s="281">
        <f>IFERROR(IF($B29&lt;&gt;"",$G29-VLOOKUP($B29,Codigos!$A:$P,11,0),""),"")</f>
        <v>46332</v>
      </c>
      <c r="AB29" s="280" t="str">
        <f t="shared" si="5"/>
        <v/>
      </c>
      <c r="AC29">
        <f t="shared" ca="1" si="6"/>
        <v>2</v>
      </c>
      <c r="AE29" t="s">
        <v>1985</v>
      </c>
      <c r="AF29" t="s">
        <v>1986</v>
      </c>
    </row>
    <row r="30" spans="1:32" ht="18.95" customHeight="1">
      <c r="A30" s="290" t="s">
        <v>224</v>
      </c>
      <c r="B30" s="486" t="s">
        <v>432</v>
      </c>
      <c r="C30" s="104" t="str">
        <f>IFERROR(IF(B30&lt;&gt;"",VLOOKUP($B30,Codigos!$A:$P,3,0),""),"Verf")</f>
        <v>Cola&amp;Pola RN 330cc X 30</v>
      </c>
      <c r="D30" s="105">
        <v>52</v>
      </c>
      <c r="E30" s="105"/>
      <c r="F30" s="105"/>
      <c r="G30" s="266">
        <v>46360</v>
      </c>
      <c r="H30" s="448">
        <f t="shared" ca="1" si="1"/>
        <v>176</v>
      </c>
      <c r="I30" s="105" t="str">
        <f t="shared" ca="1" si="2"/>
        <v>Mayor a 120 días</v>
      </c>
      <c r="J30" s="109">
        <f t="shared" ca="1" si="3"/>
        <v>0.97777777777777775</v>
      </c>
      <c r="K30" s="294"/>
      <c r="L30" s="292"/>
      <c r="M30" s="110" t="str">
        <f>IFERROR(IF(VLOOKUP(L30,Codigos!$T$2:$U$50,2,0)=0,"",VLOOKUP(L30,Codigos!$T$2:$U$50,2,0)),"")</f>
        <v/>
      </c>
      <c r="N30" s="111">
        <f t="shared" si="4"/>
        <v>46180</v>
      </c>
      <c r="O30" s="112">
        <f>IFERROR(IF($B30&lt;&gt;"",$E30+($D30*VLOOKUP($B30,Codigos!$A:$P,5,0)),""),"Verf")</f>
        <v>2340</v>
      </c>
      <c r="P30" s="112">
        <f>IFERROR(IF($B30&lt;&gt;"",$F30+($O30*VLOOKUP($B30,Codigos!$A:$P,4,0)),""),"Verf")</f>
        <v>70200</v>
      </c>
      <c r="Q30" s="116">
        <f>IFERROR(IF($B30&lt;&gt;"",P30*VLOOKUP($B30,Codigos!$A:$I,7,0)/100000,""),"Verf")</f>
        <v>231.66</v>
      </c>
      <c r="R30" s="110">
        <f>IFERROR(IF($B30&lt;&gt;"",VLOOKUP($B30,Codigos!$A:$P,2,0),""),"Verf")</f>
        <v>2511</v>
      </c>
      <c r="S30" s="110" t="str">
        <f>IFERROR(IF($B30&lt;&gt;"",VLOOKUP($B30,Codigos!$A:$P,9,0),""),"Verf")</f>
        <v>Ret</v>
      </c>
      <c r="T30" s="110">
        <f>IFERROR(IF(B30&lt;&gt;"",VLOOKUP(B30,Codigos!$A:$P,10,0),""),"Verf")</f>
        <v>180</v>
      </c>
      <c r="U30" s="280" t="str">
        <f ca="1">IFERROR(IF($B30&lt;&gt;"",IF(AND($H30&gt;=VLOOKUP($B30,Codigos!$A:$P,12,0),$H30&lt;=VLOOKUP($B30,Codigos!$A:$P,13,0)),"Si","No"),""),"Verf")</f>
        <v>No</v>
      </c>
      <c r="V30" s="280" t="str">
        <f ca="1">IFERROR(IF($B30&lt;&gt;"",IF(AND($H30&gt;=VLOOKUP($B30,Codigos!$A:$P,14,0),$H30&lt;=VLOOKUP($B30,Codigos!$A:$P,15,0)),"Si","No"),""),"Verf")</f>
        <v>No</v>
      </c>
      <c r="W30" s="280" t="str">
        <f ca="1">IFERROR(IF($B30&lt;&gt;"",IF($H30&gt;=VLOOKUP($B30,Codigos!$A:$P,12,0),"Si","No"),""),"Verf")</f>
        <v>Si</v>
      </c>
      <c r="X30" s="280" t="str">
        <f ca="1">IFERROR(IF($B30&lt;&gt;"",IF($H30&lt;VLOOKUP($B30,Codigos!$A:$P,14,0),"No","Si"),""),"Verf")</f>
        <v>Si</v>
      </c>
      <c r="Y30" s="280" t="str">
        <f ca="1">IFERROR(IF($B30&lt;&gt;"",IF($H30&gt;VLOOKUP($B30,Codigos!$A:$P,16,0),"Si","No"),""),"Verf")</f>
        <v>Si</v>
      </c>
      <c r="Z30" s="280" t="str">
        <f ca="1">IFERROR(IF($B30&lt;&gt;"",IF($H30&lt;VLOOKUP($B30,Codigos!$A:$P,14,0),"Bloquear","No"),""),"Verf")</f>
        <v>No</v>
      </c>
      <c r="AA30" s="281">
        <f>IFERROR(IF($B30&lt;&gt;"",$G30-VLOOKUP($B30,Codigos!$A:$P,11,0),""),"")</f>
        <v>46330</v>
      </c>
      <c r="AB30" s="280" t="str">
        <f t="shared" si="5"/>
        <v/>
      </c>
      <c r="AC30">
        <f t="shared" ca="1" si="6"/>
        <v>4</v>
      </c>
      <c r="AE30" t="s">
        <v>1985</v>
      </c>
      <c r="AF30" t="s">
        <v>1986</v>
      </c>
    </row>
    <row r="31" spans="1:32" ht="18.95" customHeight="1">
      <c r="A31" s="290" t="s">
        <v>225</v>
      </c>
      <c r="B31" s="512" t="s">
        <v>435</v>
      </c>
      <c r="C31" s="104" t="str">
        <f>IFERROR(IF(B31&lt;&gt;"",VLOOKUP($B31,Codigos!$A:$P,3,0),""),"Verf")</f>
        <v>Poker R 330cc X 30</v>
      </c>
      <c r="D31" s="105">
        <v>92</v>
      </c>
      <c r="E31" s="105"/>
      <c r="F31" s="105"/>
      <c r="G31" s="106">
        <v>46362</v>
      </c>
      <c r="H31" s="448">
        <f t="shared" ca="1" si="1"/>
        <v>178</v>
      </c>
      <c r="I31" s="105" t="str">
        <f t="shared" ca="1" si="2"/>
        <v>Mayor a 120 días</v>
      </c>
      <c r="J31" s="109">
        <f t="shared" ca="1" si="3"/>
        <v>0.98888888888888893</v>
      </c>
      <c r="K31" s="294"/>
      <c r="L31" s="292" t="s">
        <v>67</v>
      </c>
      <c r="M31" s="110" t="str">
        <f>IFERROR(IF(VLOOKUP(L31,Codigos!$T$2:$U$50,2,0)=0,"",VLOOKUP(L31,Codigos!$T$2:$U$50,2,0)),"")</f>
        <v>Excluir</v>
      </c>
      <c r="N31" s="111">
        <f t="shared" si="4"/>
        <v>46182</v>
      </c>
      <c r="O31" s="112">
        <f>IFERROR(IF($B31&lt;&gt;"",$E31+($D31*VLOOKUP($B31,Codigos!$A:$P,5,0)),""),"Verf")</f>
        <v>4140</v>
      </c>
      <c r="P31" s="112">
        <f>IFERROR(IF($B31&lt;&gt;"",$F31+($O31*VLOOKUP($B31,Codigos!$A:$P,4,0)),""),"Verf")</f>
        <v>124200</v>
      </c>
      <c r="Q31" s="116">
        <f>IFERROR(IF($B31&lt;&gt;"",P31*VLOOKUP($B31,Codigos!$A:$I,7,0)/100000,""),"Verf")</f>
        <v>409.86</v>
      </c>
      <c r="R31" s="110">
        <f>IFERROR(IF($B31&lt;&gt;"",VLOOKUP($B31,Codigos!$A:$P,2,0),""),"Verf")</f>
        <v>2512</v>
      </c>
      <c r="S31" s="110" t="str">
        <f>IFERROR(IF($B31&lt;&gt;"",VLOOKUP($B31,Codigos!$A:$P,9,0),""),"Verf")</f>
        <v>Ret</v>
      </c>
      <c r="T31" s="110">
        <f>IFERROR(IF(B31&lt;&gt;"",VLOOKUP(B31,Codigos!$A:$P,10,0),""),"Verf")</f>
        <v>180</v>
      </c>
      <c r="U31" s="280" t="str">
        <f ca="1">IFERROR(IF($B31&lt;&gt;"",IF(AND($H31&gt;=VLOOKUP($B31,Codigos!$A:$P,12,0),$H31&lt;=VLOOKUP($B31,Codigos!$A:$P,13,0)),"Si","No"),""),"Verf")</f>
        <v>No</v>
      </c>
      <c r="V31" s="280" t="str">
        <f ca="1">IFERROR(IF($B31&lt;&gt;"",IF(AND($H31&gt;=VLOOKUP($B31,Codigos!$A:$P,14,0),$H31&lt;=VLOOKUP($B31,Codigos!$A:$P,15,0)),"Si","No"),""),"Verf")</f>
        <v>No</v>
      </c>
      <c r="W31" s="280" t="str">
        <f ca="1">IFERROR(IF($B31&lt;&gt;"",IF($H31&gt;=VLOOKUP($B31,Codigos!$A:$P,12,0),"Si","No"),""),"Verf")</f>
        <v>Si</v>
      </c>
      <c r="X31" s="280" t="str">
        <f ca="1">IFERROR(IF($B31&lt;&gt;"",IF($H31&lt;VLOOKUP($B31,Codigos!$A:$P,14,0),"No","Si"),""),"Verf")</f>
        <v>Si</v>
      </c>
      <c r="Y31" s="280" t="str">
        <f ca="1">IFERROR(IF($B31&lt;&gt;"",IF($H31&gt;VLOOKUP($B31,Codigos!$A:$P,16,0),"Si","No"),""),"Verf")</f>
        <v>Si</v>
      </c>
      <c r="Z31" s="280" t="str">
        <f ca="1">IFERROR(IF($B31&lt;&gt;"",IF($H31&lt;VLOOKUP($B31,Codigos!$A:$P,14,0),"Bloquear","No"),""),"Verf")</f>
        <v>No</v>
      </c>
      <c r="AA31" s="281">
        <f>IFERROR(IF($B31&lt;&gt;"",$G31-VLOOKUP($B31,Codigos!$A:$P,11,0),""),"")</f>
        <v>46332</v>
      </c>
      <c r="AB31" s="280" t="str">
        <f t="shared" si="5"/>
        <v/>
      </c>
      <c r="AC31">
        <f t="shared" ca="1" si="6"/>
        <v>2</v>
      </c>
      <c r="AE31" t="s">
        <v>1985</v>
      </c>
      <c r="AF31" t="s">
        <v>1986</v>
      </c>
    </row>
    <row r="32" spans="1:32" ht="18.95" customHeight="1">
      <c r="A32" s="290" t="s">
        <v>118</v>
      </c>
      <c r="B32" s="491" t="s">
        <v>218</v>
      </c>
      <c r="C32" s="104" t="str">
        <f>IFERROR(IF(B32&lt;&gt;"",VLOOKUP($B32,Codigos!$A:$P,3,0),""),"Verf")</f>
        <v>COSTEÑA RN 330 X 30</v>
      </c>
      <c r="D32" s="105">
        <v>24</v>
      </c>
      <c r="E32" s="105"/>
      <c r="F32" s="105"/>
      <c r="G32" s="106">
        <v>46361</v>
      </c>
      <c r="H32" s="448">
        <f t="shared" ca="1" si="1"/>
        <v>177</v>
      </c>
      <c r="I32" s="105" t="str">
        <f t="shared" ca="1" si="2"/>
        <v>Mayor a 120 días</v>
      </c>
      <c r="J32" s="109">
        <f t="shared" ca="1" si="3"/>
        <v>0.98333333333333328</v>
      </c>
      <c r="K32" s="294"/>
      <c r="L32" s="292"/>
      <c r="M32" s="110" t="str">
        <f>IFERROR(IF(VLOOKUP(L32,Codigos!$T$2:$U$50,2,0)=0,"",VLOOKUP(L32,Codigos!$T$2:$U$50,2,0)),"")</f>
        <v/>
      </c>
      <c r="N32" s="111">
        <f t="shared" si="4"/>
        <v>46181</v>
      </c>
      <c r="O32" s="112">
        <f>IFERROR(IF($B32&lt;&gt;"",$E32+($D32*VLOOKUP($B32,Codigos!$A:$P,5,0)),""),"Verf")</f>
        <v>1080</v>
      </c>
      <c r="P32" s="112">
        <f>IFERROR(IF($B32&lt;&gt;"",$F32+($O32*VLOOKUP($B32,Codigos!$A:$P,4,0)),""),"Verf")</f>
        <v>32400</v>
      </c>
      <c r="Q32" s="116">
        <f>IFERROR(IF($B32&lt;&gt;"",P32*VLOOKUP($B32,Codigos!$A:$I,7,0)/100000,""),"Verf")</f>
        <v>106.92</v>
      </c>
      <c r="R32" s="110">
        <f>IFERROR(IF($B32&lt;&gt;"",VLOOKUP($B32,Codigos!$A:$P,2,0),""),"Verf")</f>
        <v>20867</v>
      </c>
      <c r="S32" s="110" t="str">
        <f>IFERROR(IF($B32&lt;&gt;"",VLOOKUP($B32,Codigos!$A:$P,9,0),""),"Verf")</f>
        <v>Ret</v>
      </c>
      <c r="T32" s="110">
        <f>IFERROR(IF(B32&lt;&gt;"",VLOOKUP(B32,Codigos!$A:$P,10,0),""),"Verf")</f>
        <v>180</v>
      </c>
      <c r="U32" s="280" t="str">
        <f ca="1">IFERROR(IF($B32&lt;&gt;"",IF(AND($H32&gt;=VLOOKUP($B32,Codigos!$A:$P,12,0),$H32&lt;=VLOOKUP($B32,Codigos!$A:$P,13,0)),"Si","No"),""),"Verf")</f>
        <v>No</v>
      </c>
      <c r="V32" s="280" t="str">
        <f ca="1">IFERROR(IF($B32&lt;&gt;"",IF(AND($H32&gt;=VLOOKUP($B32,Codigos!$A:$P,14,0),$H32&lt;=VLOOKUP($B32,Codigos!$A:$P,15,0)),"Si","No"),""),"Verf")</f>
        <v>No</v>
      </c>
      <c r="W32" s="280" t="str">
        <f ca="1">IFERROR(IF($B32&lt;&gt;"",IF($H32&gt;=VLOOKUP($B32,Codigos!$A:$P,12,0),"Si","No"),""),"Verf")</f>
        <v>Si</v>
      </c>
      <c r="X32" s="280" t="str">
        <f ca="1">IFERROR(IF($B32&lt;&gt;"",IF($H32&lt;VLOOKUP($B32,Codigos!$A:$P,14,0),"No","Si"),""),"Verf")</f>
        <v>Si</v>
      </c>
      <c r="Y32" s="280" t="str">
        <f ca="1">IFERROR(IF($B32&lt;&gt;"",IF($H32&gt;VLOOKUP($B32,Codigos!$A:$P,16,0),"Si","No"),""),"Verf")</f>
        <v>Si</v>
      </c>
      <c r="Z32" s="280" t="str">
        <f ca="1">IFERROR(IF($B32&lt;&gt;"",IF($H32&lt;VLOOKUP($B32,Codigos!$A:$P,14,0),"Bloquear","No"),""),"Verf")</f>
        <v>No</v>
      </c>
      <c r="AA32" s="281">
        <f>IFERROR(IF($B32&lt;&gt;"",$G32-VLOOKUP($B32,Codigos!$A:$P,11,0),""),"")</f>
        <v>46331</v>
      </c>
      <c r="AB32" s="280" t="str">
        <f t="shared" si="5"/>
        <v/>
      </c>
      <c r="AC32">
        <f t="shared" ca="1" si="6"/>
        <v>3</v>
      </c>
      <c r="AE32" t="s">
        <v>1985</v>
      </c>
      <c r="AF32" t="s">
        <v>1986</v>
      </c>
    </row>
    <row r="33" spans="1:32" ht="18.95" customHeight="1">
      <c r="A33" s="290" t="s">
        <v>275</v>
      </c>
      <c r="B33" s="574" t="s">
        <v>336</v>
      </c>
      <c r="C33" s="104" t="str">
        <f>IFERROR(IF(B33&lt;&gt;"",VLOOKUP($B33,Codigos!$A:$P,3,0),""),"Verf")</f>
        <v>Pony Malta R 330cc X 30</v>
      </c>
      <c r="D33" s="105">
        <v>96</v>
      </c>
      <c r="E33" s="105"/>
      <c r="F33" s="105"/>
      <c r="G33" s="106">
        <v>46548</v>
      </c>
      <c r="H33" s="448">
        <f t="shared" ca="1" si="1"/>
        <v>364</v>
      </c>
      <c r="I33" s="105" t="str">
        <f t="shared" ca="1" si="2"/>
        <v>Mayor a 120 días</v>
      </c>
      <c r="J33" s="109">
        <f t="shared" ca="1" si="3"/>
        <v>0.99726027397260275</v>
      </c>
      <c r="K33" s="294" t="s">
        <v>2819</v>
      </c>
      <c r="L33" s="292"/>
      <c r="M33" s="110" t="str">
        <f>IFERROR(IF(VLOOKUP(L33,Codigos!$T$2:$U$50,2,0)=0,"",VLOOKUP(L33,Codigos!$T$2:$U$50,2,0)),"")</f>
        <v/>
      </c>
      <c r="N33" s="111">
        <f t="shared" si="4"/>
        <v>46183</v>
      </c>
      <c r="O33" s="112">
        <f>IFERROR(IF($B33&lt;&gt;"",$E33+($D33*VLOOKUP($B33,Codigos!$A:$P,5,0)),""),"Verf")</f>
        <v>4320</v>
      </c>
      <c r="P33" s="112">
        <f>IFERROR(IF($B33&lt;&gt;"",$F33+($O33*VLOOKUP($B33,Codigos!$A:$P,4,0)),""),"Verf")</f>
        <v>129600</v>
      </c>
      <c r="Q33" s="116">
        <f>IFERROR(IF($B33&lt;&gt;"",P33*VLOOKUP($B33,Codigos!$A:$I,7,0)/100000,""),"Verf")</f>
        <v>427.68</v>
      </c>
      <c r="R33" s="110">
        <f>IFERROR(IF($B33&lt;&gt;"",VLOOKUP($B33,Codigos!$A:$P,2,0),""),"Verf")</f>
        <v>2182</v>
      </c>
      <c r="S33" s="110" t="str">
        <f>IFERROR(IF($B33&lt;&gt;"",VLOOKUP($B33,Codigos!$A:$P,9,0),""),"Verf")</f>
        <v>Ret</v>
      </c>
      <c r="T33" s="110">
        <f>IFERROR(IF(B33&lt;&gt;"",VLOOKUP(B33,Codigos!$A:$P,10,0),""),"Verf")</f>
        <v>365</v>
      </c>
      <c r="U33" s="280" t="str">
        <f ca="1">IFERROR(IF($B33&lt;&gt;"",IF(AND($H33&gt;=VLOOKUP($B33,Codigos!$A:$P,12,0),$H33&lt;=VLOOKUP($B33,Codigos!$A:$P,13,0)),"Si","No"),""),"Verf")</f>
        <v>No</v>
      </c>
      <c r="V33" s="280" t="str">
        <f ca="1">IFERROR(IF($B33&lt;&gt;"",IF(AND($H33&gt;=VLOOKUP($B33,Codigos!$A:$P,14,0),$H33&lt;=VLOOKUP($B33,Codigos!$A:$P,15,0)),"Si","No"),""),"Verf")</f>
        <v>No</v>
      </c>
      <c r="W33" s="280" t="str">
        <f ca="1">IFERROR(IF($B33&lt;&gt;"",IF($H33&gt;=VLOOKUP($B33,Codigos!$A:$P,12,0),"Si","No"),""),"Verf")</f>
        <v>Si</v>
      </c>
      <c r="X33" s="280" t="str">
        <f ca="1">IFERROR(IF($B33&lt;&gt;"",IF($H33&lt;VLOOKUP($B33,Codigos!$A:$P,14,0),"No","Si"),""),"Verf")</f>
        <v>Si</v>
      </c>
      <c r="Y33" s="280" t="str">
        <f ca="1">IFERROR(IF($B33&lt;&gt;"",IF($H33&gt;VLOOKUP($B33,Codigos!$A:$P,16,0),"Si","No"),""),"Verf")</f>
        <v>Si</v>
      </c>
      <c r="Z33" s="280" t="str">
        <f ca="1">IFERROR(IF($B33&lt;&gt;"",IF($H33&lt;VLOOKUP($B33,Codigos!$A:$P,14,0),"Bloquear","No"),""),"Verf")</f>
        <v>No</v>
      </c>
      <c r="AA33" s="281">
        <f>IFERROR(IF($B33&lt;&gt;"",$G33-VLOOKUP($B33,Codigos!$A:$P,11,0),""),"")</f>
        <v>46518</v>
      </c>
      <c r="AB33" s="280" t="str">
        <f t="shared" si="5"/>
        <v/>
      </c>
      <c r="AC33">
        <f t="shared" ca="1" si="6"/>
        <v>1</v>
      </c>
      <c r="AE33" t="s">
        <v>1985</v>
      </c>
      <c r="AF33" t="s">
        <v>1986</v>
      </c>
    </row>
    <row r="34" spans="1:32" ht="18.95" customHeight="1">
      <c r="A34" s="290" t="s">
        <v>119</v>
      </c>
      <c r="B34" s="467" t="s">
        <v>44</v>
      </c>
      <c r="C34" s="104" t="str">
        <f>IFERROR(IF(B34&lt;&gt;"",VLOOKUP($B34,Codigos!$A:$P,3,0),""),"Verf")</f>
        <v>Costeña Bacana R 320cc x 30</v>
      </c>
      <c r="D34" s="105">
        <v>96</v>
      </c>
      <c r="E34" s="105"/>
      <c r="F34" s="105"/>
      <c r="G34" s="106">
        <v>46357</v>
      </c>
      <c r="H34" s="448">
        <f t="shared" ca="1" si="1"/>
        <v>173</v>
      </c>
      <c r="I34" s="105" t="str">
        <f t="shared" ca="1" si="2"/>
        <v>Mayor a 120 días</v>
      </c>
      <c r="J34" s="109">
        <f t="shared" ca="1" si="3"/>
        <v>0.96111111111111114</v>
      </c>
      <c r="K34" s="308"/>
      <c r="L34" s="292"/>
      <c r="M34" s="110" t="str">
        <f>IFERROR(IF(VLOOKUP(L34,Codigos!$T$2:$U$50,2,0)=0,"",VLOOKUP(L34,Codigos!$T$2:$U$50,2,0)),"")</f>
        <v/>
      </c>
      <c r="N34" s="111">
        <f t="shared" si="4"/>
        <v>46177</v>
      </c>
      <c r="O34" s="112">
        <f>IFERROR(IF($B34&lt;&gt;"",$E34+($D34*VLOOKUP($B34,Codigos!$A:$P,5,0)),""),"Verf")</f>
        <v>4320</v>
      </c>
      <c r="P34" s="112">
        <f>IFERROR(IF($B34&lt;&gt;"",$F34+($O34*VLOOKUP($B34,Codigos!$A:$P,4,0)),""),"Verf")</f>
        <v>129600</v>
      </c>
      <c r="Q34" s="116">
        <f>IFERROR(IF($B34&lt;&gt;"",P34*VLOOKUP($B34,Codigos!$A:$I,7,0)/100000,""),"Verf")</f>
        <v>414.72</v>
      </c>
      <c r="R34" s="110">
        <f>IFERROR(IF($B34&lt;&gt;"",VLOOKUP($B34,Codigos!$A:$P,2,0),""),"Verf")</f>
        <v>13451</v>
      </c>
      <c r="S34" s="110" t="str">
        <f>IFERROR(IF($B34&lt;&gt;"",VLOOKUP($B34,Codigos!$A:$P,9,0),""),"Verf")</f>
        <v>Ret</v>
      </c>
      <c r="T34" s="110">
        <f>IFERROR(IF(B34&lt;&gt;"",VLOOKUP(B34,Codigos!$A:$P,10,0),""),"Verf")</f>
        <v>180</v>
      </c>
      <c r="U34" s="280" t="str">
        <f ca="1">IFERROR(IF($B34&lt;&gt;"",IF(AND($H34&gt;=VLOOKUP($B34,Codigos!$A:$P,12,0),$H34&lt;=VLOOKUP($B34,Codigos!$A:$P,13,0)),"Si","No"),""),"Verf")</f>
        <v>No</v>
      </c>
      <c r="V34" s="280" t="str">
        <f ca="1">IFERROR(IF($B34&lt;&gt;"",IF(AND($H34&gt;=VLOOKUP($B34,Codigos!$A:$P,14,0),$H34&lt;=VLOOKUP($B34,Codigos!$A:$P,15,0)),"Si","No"),""),"Verf")</f>
        <v>No</v>
      </c>
      <c r="W34" s="280" t="str">
        <f ca="1">IFERROR(IF($B34&lt;&gt;"",IF($H34&gt;=VLOOKUP($B34,Codigos!$A:$P,12,0),"Si","No"),""),"Verf")</f>
        <v>Si</v>
      </c>
      <c r="X34" s="280" t="str">
        <f ca="1">IFERROR(IF($B34&lt;&gt;"",IF($H34&lt;VLOOKUP($B34,Codigos!$A:$P,14,0),"No","Si"),""),"Verf")</f>
        <v>Si</v>
      </c>
      <c r="Y34" s="280" t="str">
        <f ca="1">IFERROR(IF($B34&lt;&gt;"",IF($H34&gt;VLOOKUP($B34,Codigos!$A:$P,16,0),"Si","No"),""),"Verf")</f>
        <v>Si</v>
      </c>
      <c r="Z34" s="280" t="str">
        <f ca="1">IFERROR(IF($B34&lt;&gt;"",IF($H34&lt;VLOOKUP($B34,Codigos!$A:$P,14,0),"Bloquear","No"),""),"Verf")</f>
        <v>No</v>
      </c>
      <c r="AA34" s="281">
        <f>IFERROR(IF($B34&lt;&gt;"",$G34-VLOOKUP($B34,Codigos!$A:$P,11,0),""),"")</f>
        <v>46327</v>
      </c>
      <c r="AB34" s="280" t="str">
        <f t="shared" si="5"/>
        <v/>
      </c>
      <c r="AC34">
        <f t="shared" ca="1" si="6"/>
        <v>7</v>
      </c>
      <c r="AE34" t="s">
        <v>1985</v>
      </c>
      <c r="AF34" t="s">
        <v>1986</v>
      </c>
    </row>
    <row r="35" spans="1:32" ht="18.95" customHeight="1">
      <c r="A35" s="290" t="s">
        <v>276</v>
      </c>
      <c r="B35" s="496" t="s">
        <v>218</v>
      </c>
      <c r="C35" s="104" t="str">
        <f>IFERROR(IF(B35&lt;&gt;"",VLOOKUP($B35,Codigos!$A:$P,3,0),""),"Verf")</f>
        <v>COSTEÑA RN 330 X 30</v>
      </c>
      <c r="D35" s="105">
        <v>96</v>
      </c>
      <c r="E35" s="105"/>
      <c r="F35" s="105"/>
      <c r="G35" s="106">
        <v>46361</v>
      </c>
      <c r="H35" s="448">
        <f t="shared" ca="1" si="1"/>
        <v>177</v>
      </c>
      <c r="I35" s="105" t="str">
        <f t="shared" ca="1" si="2"/>
        <v>Mayor a 120 días</v>
      </c>
      <c r="J35" s="109">
        <f t="shared" ca="1" si="3"/>
        <v>0.98333333333333328</v>
      </c>
      <c r="K35" s="294"/>
      <c r="L35" s="292"/>
      <c r="M35" s="110" t="str">
        <f>IFERROR(IF(VLOOKUP(L35,Codigos!$T$2:$U$50,2,0)=0,"",VLOOKUP(L35,Codigos!$T$2:$U$50,2,0)),"")</f>
        <v/>
      </c>
      <c r="N35" s="111">
        <f t="shared" si="4"/>
        <v>46181</v>
      </c>
      <c r="O35" s="112">
        <f>IFERROR(IF($B35&lt;&gt;"",$E35+($D35*VLOOKUP($B35,Codigos!$A:$P,5,0)),""),"Verf")</f>
        <v>4320</v>
      </c>
      <c r="P35" s="112">
        <f>IFERROR(IF($B35&lt;&gt;"",$F35+($O35*VLOOKUP($B35,Codigos!$A:$P,4,0)),""),"Verf")</f>
        <v>129600</v>
      </c>
      <c r="Q35" s="116">
        <f>IFERROR(IF($B35&lt;&gt;"",P35*VLOOKUP($B35,Codigos!$A:$I,7,0)/100000,""),"Verf")</f>
        <v>427.68</v>
      </c>
      <c r="R35" s="110">
        <f>IFERROR(IF($B35&lt;&gt;"",VLOOKUP($B35,Codigos!$A:$P,2,0),""),"Verf")</f>
        <v>20867</v>
      </c>
      <c r="S35" s="110" t="str">
        <f>IFERROR(IF($B35&lt;&gt;"",VLOOKUP($B35,Codigos!$A:$P,9,0),""),"Verf")</f>
        <v>Ret</v>
      </c>
      <c r="T35" s="110">
        <f>IFERROR(IF(B35&lt;&gt;"",VLOOKUP(B35,Codigos!$A:$P,10,0),""),"Verf")</f>
        <v>180</v>
      </c>
      <c r="U35" s="280" t="str">
        <f ca="1">IFERROR(IF($B35&lt;&gt;"",IF(AND($H35&gt;=VLOOKUP($B35,Codigos!$A:$P,12,0),$H35&lt;=VLOOKUP($B35,Codigos!$A:$P,13,0)),"Si","No"),""),"Verf")</f>
        <v>No</v>
      </c>
      <c r="V35" s="280" t="str">
        <f ca="1">IFERROR(IF($B35&lt;&gt;"",IF(AND($H35&gt;=VLOOKUP($B35,Codigos!$A:$P,14,0),$H35&lt;=VLOOKUP($B35,Codigos!$A:$P,15,0)),"Si","No"),""),"Verf")</f>
        <v>No</v>
      </c>
      <c r="W35" s="280" t="str">
        <f ca="1">IFERROR(IF($B35&lt;&gt;"",IF($H35&gt;=VLOOKUP($B35,Codigos!$A:$P,12,0),"Si","No"),""),"Verf")</f>
        <v>Si</v>
      </c>
      <c r="X35" s="280" t="str">
        <f ca="1">IFERROR(IF($B35&lt;&gt;"",IF($H35&lt;VLOOKUP($B35,Codigos!$A:$P,14,0),"No","Si"),""),"Verf")</f>
        <v>Si</v>
      </c>
      <c r="Y35" s="280" t="str">
        <f ca="1">IFERROR(IF($B35&lt;&gt;"",IF($H35&gt;VLOOKUP($B35,Codigos!$A:$P,16,0),"Si","No"),""),"Verf")</f>
        <v>Si</v>
      </c>
      <c r="Z35" s="280" t="str">
        <f ca="1">IFERROR(IF($B35&lt;&gt;"",IF($H35&lt;VLOOKUP($B35,Codigos!$A:$P,14,0),"Bloquear","No"),""),"Verf")</f>
        <v>No</v>
      </c>
      <c r="AA35" s="281">
        <f>IFERROR(IF($B35&lt;&gt;"",$G35-VLOOKUP($B35,Codigos!$A:$P,11,0),""),"")</f>
        <v>46331</v>
      </c>
      <c r="AB35" s="280" t="str">
        <f t="shared" si="5"/>
        <v/>
      </c>
      <c r="AC35">
        <f t="shared" ca="1" si="6"/>
        <v>3</v>
      </c>
      <c r="AE35" t="s">
        <v>1985</v>
      </c>
      <c r="AF35" t="s">
        <v>1986</v>
      </c>
    </row>
    <row r="36" spans="1:32" ht="18.95" customHeight="1">
      <c r="A36" s="290" t="s">
        <v>226</v>
      </c>
      <c r="B36" s="496" t="s">
        <v>218</v>
      </c>
      <c r="C36" s="104" t="str">
        <f>IFERROR(IF(B36&lt;&gt;"",VLOOKUP($B36,Codigos!$A:$P,3,0),""),"Verf")</f>
        <v>COSTEÑA RN 330 X 30</v>
      </c>
      <c r="D36" s="105">
        <v>96</v>
      </c>
      <c r="E36" s="105"/>
      <c r="F36" s="105"/>
      <c r="G36" s="106">
        <v>46361</v>
      </c>
      <c r="H36" s="448">
        <f t="shared" ref="H36" ca="1" si="7">IF(G36&lt;&gt;"",G36-TODAY(),"")</f>
        <v>177</v>
      </c>
      <c r="I36" s="105" t="str">
        <f t="shared" ref="I36" ca="1" si="8">IF(G36="","",IF(G36&lt;TODAY(),"Vencido",IF(G36&lt;TODAY()+10,"Menos de 10 días",IF(G36&lt;TODAY()+30,"Menos de 30 días",IF(G36&lt;TODAY()+60,"Menos de 60 días",IF(G36&lt;TODAY()+90,"Menos de 90 dìas",IF(G36&lt;TODAY()+120,"Menos de 120 días","Mayor a 120 días")))))))</f>
        <v>Mayor a 120 días</v>
      </c>
      <c r="J36" s="109">
        <f t="shared" ref="J36" ca="1" si="9">IFERROR(IF(H36&lt;&gt;"",H36/T36,""),"Verf")</f>
        <v>0.98333333333333328</v>
      </c>
      <c r="K36" s="294"/>
      <c r="L36" s="292"/>
      <c r="M36" s="110" t="str">
        <f>IFERROR(IF(VLOOKUP(L36,Codigos!$T$2:$U$50,2,0)=0,"",VLOOKUP(L36,Codigos!$T$2:$U$50,2,0)),"")</f>
        <v/>
      </c>
      <c r="N36" s="111">
        <f t="shared" si="4"/>
        <v>46181</v>
      </c>
      <c r="O36" s="112">
        <f>IFERROR(IF($B36&lt;&gt;"",$E36+($D36*VLOOKUP($B36,Codigos!$A:$P,5,0)),""),"Verf")</f>
        <v>4320</v>
      </c>
      <c r="P36" s="112">
        <f>IFERROR(IF($B36&lt;&gt;"",$F36+($O36*VLOOKUP($B36,Codigos!$A:$P,4,0)),""),"Verf")</f>
        <v>129600</v>
      </c>
      <c r="Q36" s="116">
        <f>IFERROR(IF($B36&lt;&gt;"",P36*VLOOKUP($B36,Codigos!$A:$I,7,0)/100000,""),"Verf")</f>
        <v>427.68</v>
      </c>
      <c r="R36" s="110">
        <f>IFERROR(IF($B36&lt;&gt;"",VLOOKUP($B36,Codigos!$A:$P,2,0),""),"Verf")</f>
        <v>20867</v>
      </c>
      <c r="S36" s="110" t="str">
        <f>IFERROR(IF($B36&lt;&gt;"",VLOOKUP($B36,Codigos!$A:$P,9,0),""),"Verf")</f>
        <v>Ret</v>
      </c>
      <c r="T36" s="110">
        <f>IFERROR(IF(B36&lt;&gt;"",VLOOKUP(B36,Codigos!$A:$P,10,0),""),"Verf")</f>
        <v>180</v>
      </c>
      <c r="U36" s="280" t="str">
        <f ca="1">IFERROR(IF($B36&lt;&gt;"",IF(AND($H36&gt;=VLOOKUP($B36,Codigos!$A:$P,12,0),$H36&lt;=VLOOKUP($B36,Codigos!$A:$P,13,0)),"Si","No"),""),"Verf")</f>
        <v>No</v>
      </c>
      <c r="V36" s="280" t="str">
        <f ca="1">IFERROR(IF($B36&lt;&gt;"",IF(AND($H36&gt;=VLOOKUP($B36,Codigos!$A:$P,14,0),$H36&lt;=VLOOKUP($B36,Codigos!$A:$P,15,0)),"Si","No"),""),"Verf")</f>
        <v>No</v>
      </c>
      <c r="W36" s="280" t="str">
        <f ca="1">IFERROR(IF($B36&lt;&gt;"",IF($H36&gt;=VLOOKUP($B36,Codigos!$A:$P,12,0),"Si","No"),""),"Verf")</f>
        <v>Si</v>
      </c>
      <c r="X36" s="280" t="str">
        <f ca="1">IFERROR(IF($B36&lt;&gt;"",IF($H36&lt;VLOOKUP($B36,Codigos!$A:$P,14,0),"No","Si"),""),"Verf")</f>
        <v>Si</v>
      </c>
      <c r="Y36" s="280" t="str">
        <f ca="1">IFERROR(IF($B36&lt;&gt;"",IF($H36&gt;VLOOKUP($B36,Codigos!$A:$P,16,0),"Si","No"),""),"Verf")</f>
        <v>Si</v>
      </c>
      <c r="Z36" s="280" t="str">
        <f ca="1">IFERROR(IF($B36&lt;&gt;"",IF($H36&lt;VLOOKUP($B36,Codigos!$A:$P,14,0),"Bloquear","No"),""),"Verf")</f>
        <v>No</v>
      </c>
      <c r="AA36" s="281">
        <f>IFERROR(IF($B36&lt;&gt;"",$G36-VLOOKUP($B36,Codigos!$A:$P,11,0),""),"")</f>
        <v>46331</v>
      </c>
      <c r="AB36" s="280" t="str">
        <f t="shared" si="5"/>
        <v/>
      </c>
      <c r="AC36">
        <f t="shared" ca="1" si="6"/>
        <v>3</v>
      </c>
      <c r="AE36" t="s">
        <v>1985</v>
      </c>
      <c r="AF36" t="s">
        <v>1986</v>
      </c>
    </row>
    <row r="37" spans="1:32" ht="18.95" customHeight="1">
      <c r="A37" s="290" t="s">
        <v>277</v>
      </c>
      <c r="B37" s="512" t="s">
        <v>435</v>
      </c>
      <c r="C37" s="104" t="str">
        <f>IFERROR(IF(B37&lt;&gt;"",VLOOKUP($B37,Codigos!$A:$P,3,0),""),"Verf")</f>
        <v>Poker R 330cc X 30</v>
      </c>
      <c r="D37" s="105">
        <v>52</v>
      </c>
      <c r="E37" s="105"/>
      <c r="F37" s="105"/>
      <c r="G37" s="106">
        <v>46362</v>
      </c>
      <c r="H37" s="448">
        <f t="shared" ca="1" si="1"/>
        <v>178</v>
      </c>
      <c r="I37" s="105" t="str">
        <f t="shared" ca="1" si="2"/>
        <v>Mayor a 120 días</v>
      </c>
      <c r="J37" s="109">
        <f t="shared" ca="1" si="3"/>
        <v>0.98888888888888893</v>
      </c>
      <c r="K37" s="294"/>
      <c r="L37" s="513" t="s">
        <v>67</v>
      </c>
      <c r="M37" s="110" t="str">
        <f>IFERROR(IF(VLOOKUP(L37,Codigos!$T$2:$U$50,2,0)=0,"",VLOOKUP(L37,Codigos!$T$2:$U$50,2,0)),"")</f>
        <v>Excluir</v>
      </c>
      <c r="N37" s="111">
        <f t="shared" si="4"/>
        <v>46182</v>
      </c>
      <c r="O37" s="112">
        <f>IFERROR(IF($B37&lt;&gt;"",$E37+($D37*VLOOKUP($B37,Codigos!$A:$P,5,0)),""),"Verf")</f>
        <v>2340</v>
      </c>
      <c r="P37" s="112">
        <f>IFERROR(IF($B37&lt;&gt;"",$F37+($O37*VLOOKUP($B37,Codigos!$A:$P,4,0)),""),"Verf")</f>
        <v>70200</v>
      </c>
      <c r="Q37" s="116">
        <f>IFERROR(IF($B37&lt;&gt;"",P37*VLOOKUP($B37,Codigos!$A:$I,7,0)/100000,""),"Verf")</f>
        <v>231.66</v>
      </c>
      <c r="R37" s="110">
        <f>IFERROR(IF($B37&lt;&gt;"",VLOOKUP($B37,Codigos!$A:$P,2,0),""),"Verf")</f>
        <v>2512</v>
      </c>
      <c r="S37" s="110" t="str">
        <f>IFERROR(IF($B37&lt;&gt;"",VLOOKUP($B37,Codigos!$A:$P,9,0),""),"Verf")</f>
        <v>Ret</v>
      </c>
      <c r="T37" s="110">
        <f>IFERROR(IF(B37&lt;&gt;"",VLOOKUP(B37,Codigos!$A:$P,10,0),""),"Verf")</f>
        <v>180</v>
      </c>
      <c r="U37" s="280" t="str">
        <f ca="1">IFERROR(IF($B37&lt;&gt;"",IF(AND($H37&gt;=VLOOKUP($B37,Codigos!$A:$P,12,0),$H37&lt;=VLOOKUP($B37,Codigos!$A:$P,13,0)),"Si","No"),""),"Verf")</f>
        <v>No</v>
      </c>
      <c r="V37" s="280" t="str">
        <f ca="1">IFERROR(IF($B37&lt;&gt;"",IF(AND($H37&gt;=VLOOKUP($B37,Codigos!$A:$P,14,0),$H37&lt;=VLOOKUP($B37,Codigos!$A:$P,15,0)),"Si","No"),""),"Verf")</f>
        <v>No</v>
      </c>
      <c r="W37" s="280" t="str">
        <f ca="1">IFERROR(IF($B37&lt;&gt;"",IF($H37&gt;=VLOOKUP($B37,Codigos!$A:$P,12,0),"Si","No"),""),"Verf")</f>
        <v>Si</v>
      </c>
      <c r="X37" s="280" t="str">
        <f ca="1">IFERROR(IF($B37&lt;&gt;"",IF($H37&lt;VLOOKUP($B37,Codigos!$A:$P,14,0),"No","Si"),""),"Verf")</f>
        <v>Si</v>
      </c>
      <c r="Y37" s="280" t="str">
        <f ca="1">IFERROR(IF($B37&lt;&gt;"",IF($H37&gt;VLOOKUP($B37,Codigos!$A:$P,16,0),"Si","No"),""),"Verf")</f>
        <v>Si</v>
      </c>
      <c r="Z37" s="280" t="str">
        <f ca="1">IFERROR(IF($B37&lt;&gt;"",IF($H37&lt;VLOOKUP($B37,Codigos!$A:$P,14,0),"Bloquear","No"),""),"Verf")</f>
        <v>No</v>
      </c>
      <c r="AA37" s="281">
        <f>IFERROR(IF($B37&lt;&gt;"",$G37-VLOOKUP($B37,Codigos!$A:$P,11,0),""),"")</f>
        <v>46332</v>
      </c>
      <c r="AB37" s="280" t="str">
        <f t="shared" si="5"/>
        <v/>
      </c>
      <c r="AC37">
        <f t="shared" ca="1" si="6"/>
        <v>2</v>
      </c>
      <c r="AE37" t="s">
        <v>1985</v>
      </c>
      <c r="AF37" t="s">
        <v>1986</v>
      </c>
    </row>
    <row r="38" spans="1:32" ht="18.95" customHeight="1">
      <c r="A38" s="290" t="s">
        <v>598</v>
      </c>
      <c r="B38" s="310" t="s">
        <v>615</v>
      </c>
      <c r="C38" s="104" t="str">
        <f>IFERROR(IF(B38&lt;&gt;"",VLOOKUP($B38,Codigos!$A:$P,3,0),""),"Verf")</f>
        <v>Club Col Lta 330X6 N</v>
      </c>
      <c r="D38" s="105">
        <v>52</v>
      </c>
      <c r="E38" s="105"/>
      <c r="F38" s="105"/>
      <c r="G38" s="106">
        <v>46449</v>
      </c>
      <c r="H38" s="448">
        <f t="shared" ca="1" si="1"/>
        <v>265</v>
      </c>
      <c r="I38" s="105" t="str">
        <f t="shared" ca="1" si="2"/>
        <v>Mayor a 120 días</v>
      </c>
      <c r="J38" s="109">
        <f t="shared" ca="1" si="3"/>
        <v>0.98148148148148151</v>
      </c>
      <c r="K38" s="294"/>
      <c r="L38" s="292" t="s">
        <v>34</v>
      </c>
      <c r="M38" s="110" t="str">
        <f>IFERROR(IF(VLOOKUP(L38,Codigos!$T$2:$U$50,2,0)=0,"",VLOOKUP(L38,Codigos!$T$2:$U$50,2,0)),"")</f>
        <v>Excluir</v>
      </c>
      <c r="N38" s="111">
        <f t="shared" si="4"/>
        <v>46179</v>
      </c>
      <c r="O38" s="112">
        <f>IFERROR(IF($B38&lt;&gt;"",$E38+($D38*VLOOKUP($B38,Codigos!$A:$P,5,0)),""),"Verf")</f>
        <v>24960</v>
      </c>
      <c r="P38" s="112">
        <f>IFERROR(IF($B38&lt;&gt;"",$F38+($O38*VLOOKUP($B38,Codigos!$A:$P,4,0)),""),"Verf")</f>
        <v>149760</v>
      </c>
      <c r="Q38" s="116">
        <f>IFERROR(IF($B38&lt;&gt;"",P38*VLOOKUP($B38,Codigos!$A:$I,7,0)/100000,""),"Verf")</f>
        <v>494.20800000000003</v>
      </c>
      <c r="R38" s="110">
        <f>IFERROR(IF($B38&lt;&gt;"",VLOOKUP($B38,Codigos!$A:$P,2,0),""),"Verf")</f>
        <v>5252</v>
      </c>
      <c r="S38" s="110" t="str">
        <f>IFERROR(IF($B38&lt;&gt;"",VLOOKUP($B38,Codigos!$A:$P,9,0),""),"Verf")</f>
        <v>Lata</v>
      </c>
      <c r="T38" s="110">
        <f>IFERROR(IF(B38&lt;&gt;"",VLOOKUP(B38,Codigos!$A:$P,10,0),""),"Verf")</f>
        <v>270</v>
      </c>
      <c r="U38" s="280" t="str">
        <f ca="1">IFERROR(IF($B38&lt;&gt;"",IF(AND($H38&gt;=VLOOKUP($B38,Codigos!$A:$P,12,0),$H38&lt;=VLOOKUP($B38,Codigos!$A:$P,13,0)),"Si","No"),""),"Verf")</f>
        <v>No</v>
      </c>
      <c r="V38" s="280" t="str">
        <f ca="1">IFERROR(IF($B38&lt;&gt;"",IF(AND($H38&gt;=VLOOKUP($B38,Codigos!$A:$P,14,0),$H38&lt;=VLOOKUP($B38,Codigos!$A:$P,15,0)),"Si","No"),""),"Verf")</f>
        <v>No</v>
      </c>
      <c r="W38" s="280" t="str">
        <f ca="1">IFERROR(IF($B38&lt;&gt;"",IF($H38&gt;=VLOOKUP($B38,Codigos!$A:$P,12,0),"Si","No"),""),"Verf")</f>
        <v>Si</v>
      </c>
      <c r="X38" s="280" t="str">
        <f ca="1">IFERROR(IF($B38&lt;&gt;"",IF($H38&lt;VLOOKUP($B38,Codigos!$A:$P,14,0),"No","Si"),""),"Verf")</f>
        <v>Si</v>
      </c>
      <c r="Y38" s="280" t="str">
        <f ca="1">IFERROR(IF($B38&lt;&gt;"",IF($H38&gt;VLOOKUP($B38,Codigos!$A:$P,16,0),"Si","No"),""),"Verf")</f>
        <v>Si</v>
      </c>
      <c r="Z38" s="280" t="str">
        <f ca="1">IFERROR(IF($B38&lt;&gt;"",IF($H38&lt;VLOOKUP($B38,Codigos!$A:$P,14,0),"Bloquear","No"),""),"Verf")</f>
        <v>No</v>
      </c>
      <c r="AA38" s="281">
        <f>IFERROR(IF($B38&lt;&gt;"",$G38-VLOOKUP($B38,Codigos!$A:$P,11,0),""),"")</f>
        <v>46419</v>
      </c>
      <c r="AB38" s="280" t="str">
        <f t="shared" si="5"/>
        <v/>
      </c>
      <c r="AC38">
        <f t="shared" ca="1" si="6"/>
        <v>5</v>
      </c>
      <c r="AE38" t="s">
        <v>1985</v>
      </c>
      <c r="AF38" t="s">
        <v>1986</v>
      </c>
    </row>
    <row r="39" spans="1:32" ht="18.95" customHeight="1">
      <c r="A39" s="290" t="s">
        <v>100</v>
      </c>
      <c r="B39" s="510" t="s">
        <v>661</v>
      </c>
      <c r="C39" s="104" t="str">
        <f>IFERROR(IF(B39&lt;&gt;"",VLOOKUP($B39,Codigos!$A:$P,3,0),""),"Verf")</f>
        <v>Budweiser Lta  269Ccx24 Pack</v>
      </c>
      <c r="D39" s="105">
        <v>47</v>
      </c>
      <c r="E39" s="105"/>
      <c r="F39" s="105"/>
      <c r="G39" s="272">
        <v>46452</v>
      </c>
      <c r="H39" s="448">
        <f t="shared" ca="1" si="1"/>
        <v>268</v>
      </c>
      <c r="I39" s="105" t="str">
        <f t="shared" ca="1" si="2"/>
        <v>Mayor a 120 días</v>
      </c>
      <c r="J39" s="109">
        <f t="shared" ca="1" si="3"/>
        <v>0.99259259259259258</v>
      </c>
      <c r="K39" s="294" t="s">
        <v>2819</v>
      </c>
      <c r="L39" s="292"/>
      <c r="M39" s="110" t="str">
        <f>IFERROR(IF(VLOOKUP(L39,Codigos!$T$2:$U$50,2,0)=0,"",VLOOKUP(L39,Codigos!$T$2:$U$50,2,0)),"")</f>
        <v/>
      </c>
      <c r="N39" s="111">
        <f t="shared" si="4"/>
        <v>46182</v>
      </c>
      <c r="O39" s="112">
        <f>IFERROR(IF($B39&lt;&gt;"",$E39+($D39*VLOOKUP($B39,Codigos!$A:$P,5,0)),""),"Verf")</f>
        <v>7050</v>
      </c>
      <c r="P39" s="112">
        <f>IFERROR(IF($B39&lt;&gt;"",$F39+($O39*VLOOKUP($B39,Codigos!$A:$P,4,0)),""),"Verf")</f>
        <v>169200</v>
      </c>
      <c r="Q39" s="116">
        <f>IFERROR(IF($B39&lt;&gt;"",P39*VLOOKUP($B39,Codigos!$A:$I,7,0)/100000,""),"Verf")</f>
        <v>455.14800000000002</v>
      </c>
      <c r="R39" s="110">
        <f>IFERROR(IF($B39&lt;&gt;"",VLOOKUP($B39,Codigos!$A:$P,2,0),""),"Verf")</f>
        <v>7993</v>
      </c>
      <c r="S39" s="110" t="str">
        <f>IFERROR(IF($B39&lt;&gt;"",VLOOKUP($B39,Codigos!$A:$P,9,0),""),"Verf")</f>
        <v>Lata</v>
      </c>
      <c r="T39" s="110">
        <f>IFERROR(IF(B39&lt;&gt;"",VLOOKUP(B39,Codigos!$A:$P,10,0),""),"Verf")</f>
        <v>270</v>
      </c>
      <c r="U39" s="280" t="str">
        <f ca="1">IFERROR(IF($B39&lt;&gt;"",IF(AND($H39&gt;=VLOOKUP($B39,Codigos!$A:$P,12,0),$H39&lt;=VLOOKUP($B39,Codigos!$A:$P,13,0)),"Si","No"),""),"Verf")</f>
        <v>No</v>
      </c>
      <c r="V39" s="280" t="str">
        <f ca="1">IFERROR(IF($B39&lt;&gt;"",IF(AND($H39&gt;=VLOOKUP($B39,Codigos!$A:$P,14,0),$H39&lt;=VLOOKUP($B39,Codigos!$A:$P,15,0)),"Si","No"),""),"Verf")</f>
        <v>No</v>
      </c>
      <c r="W39" s="280" t="str">
        <f ca="1">IFERROR(IF($B39&lt;&gt;"",IF($H39&gt;=VLOOKUP($B39,Codigos!$A:$P,12,0),"Si","No"),""),"Verf")</f>
        <v>Si</v>
      </c>
      <c r="X39" s="280" t="str">
        <f ca="1">IFERROR(IF($B39&lt;&gt;"",IF($H39&lt;VLOOKUP($B39,Codigos!$A:$P,14,0),"No","Si"),""),"Verf")</f>
        <v>Si</v>
      </c>
      <c r="Y39" s="280" t="str">
        <f ca="1">IFERROR(IF($B39&lt;&gt;"",IF($H39&gt;VLOOKUP($B39,Codigos!$A:$P,16,0),"Si","No"),""),"Verf")</f>
        <v>Si</v>
      </c>
      <c r="Z39" s="280" t="str">
        <f ca="1">IFERROR(IF($B39&lt;&gt;"",IF($H39&lt;VLOOKUP($B39,Codigos!$A:$P,14,0),"Bloquear","No"),""),"Verf")</f>
        <v>No</v>
      </c>
      <c r="AA39" s="281">
        <f>IFERROR(IF($B39&lt;&gt;"",$G39-VLOOKUP($B39,Codigos!$A:$P,11,0),""),"")</f>
        <v>46422</v>
      </c>
      <c r="AB39" s="280" t="str">
        <f t="shared" si="5"/>
        <v/>
      </c>
      <c r="AC39">
        <f t="shared" ca="1" si="6"/>
        <v>2</v>
      </c>
      <c r="AE39" t="s">
        <v>1985</v>
      </c>
      <c r="AF39" t="s">
        <v>1986</v>
      </c>
    </row>
    <row r="40" spans="1:32" ht="18.95" customHeight="1">
      <c r="A40" s="290" t="s">
        <v>323</v>
      </c>
      <c r="B40" s="574" t="s">
        <v>661</v>
      </c>
      <c r="C40" s="104" t="str">
        <f>IFERROR(IF(B40&lt;&gt;"",VLOOKUP($B40,Codigos!$A:$P,3,0),""),"Verf")</f>
        <v>Budweiser Lta  269Ccx24 Pack</v>
      </c>
      <c r="D40" s="105">
        <v>47</v>
      </c>
      <c r="E40" s="105"/>
      <c r="F40" s="105"/>
      <c r="G40" s="106">
        <v>46453</v>
      </c>
      <c r="H40" s="448">
        <f t="shared" ca="1" si="1"/>
        <v>269</v>
      </c>
      <c r="I40" s="105" t="str">
        <f t="shared" ca="1" si="2"/>
        <v>Mayor a 120 días</v>
      </c>
      <c r="J40" s="109">
        <f t="shared" ca="1" si="3"/>
        <v>0.99629629629629635</v>
      </c>
      <c r="K40" s="294" t="s">
        <v>2819</v>
      </c>
      <c r="L40" s="292"/>
      <c r="M40" s="110" t="str">
        <f>IFERROR(IF(VLOOKUP(L40,Codigos!$T$2:$U$50,2,0)=0,"",VLOOKUP(L40,Codigos!$T$2:$U$50,2,0)),"")</f>
        <v/>
      </c>
      <c r="N40" s="111">
        <f t="shared" si="4"/>
        <v>46183</v>
      </c>
      <c r="O40" s="112">
        <f>IFERROR(IF($B40&lt;&gt;"",$E40+($D40*VLOOKUP($B40,Codigos!$A:$P,5,0)),""),"Verf")</f>
        <v>7050</v>
      </c>
      <c r="P40" s="112">
        <f>IFERROR(IF($B40&lt;&gt;"",$F40+($O40*VLOOKUP($B40,Codigos!$A:$P,4,0)),""),"Verf")</f>
        <v>169200</v>
      </c>
      <c r="Q40" s="116">
        <f>IFERROR(IF($B40&lt;&gt;"",P40*VLOOKUP($B40,Codigos!$A:$I,7,0)/100000,""),"Verf")</f>
        <v>455.14800000000002</v>
      </c>
      <c r="R40" s="110">
        <f>IFERROR(IF($B40&lt;&gt;"",VLOOKUP($B40,Codigos!$A:$P,2,0),""),"Verf")</f>
        <v>7993</v>
      </c>
      <c r="S40" s="110" t="str">
        <f>IFERROR(IF($B40&lt;&gt;"",VLOOKUP($B40,Codigos!$A:$P,9,0),""),"Verf")</f>
        <v>Lata</v>
      </c>
      <c r="T40" s="110">
        <f>IFERROR(IF(B40&lt;&gt;"",VLOOKUP(B40,Codigos!$A:$P,10,0),""),"Verf")</f>
        <v>270</v>
      </c>
      <c r="U40" s="280" t="str">
        <f ca="1">IFERROR(IF($B40&lt;&gt;"",IF(AND($H40&gt;=VLOOKUP($B40,Codigos!$A:$P,12,0),$H40&lt;=VLOOKUP($B40,Codigos!$A:$P,13,0)),"Si","No"),""),"Verf")</f>
        <v>No</v>
      </c>
      <c r="V40" s="280" t="str">
        <f ca="1">IFERROR(IF($B40&lt;&gt;"",IF(AND($H40&gt;=VLOOKUP($B40,Codigos!$A:$P,14,0),$H40&lt;=VLOOKUP($B40,Codigos!$A:$P,15,0)),"Si","No"),""),"Verf")</f>
        <v>No</v>
      </c>
      <c r="W40" s="280" t="str">
        <f ca="1">IFERROR(IF($B40&lt;&gt;"",IF($H40&gt;=VLOOKUP($B40,Codigos!$A:$P,12,0),"Si","No"),""),"Verf")</f>
        <v>Si</v>
      </c>
      <c r="X40" s="280" t="str">
        <f ca="1">IFERROR(IF($B40&lt;&gt;"",IF($H40&lt;VLOOKUP($B40,Codigos!$A:$P,14,0),"No","Si"),""),"Verf")</f>
        <v>Si</v>
      </c>
      <c r="Y40" s="280" t="str">
        <f ca="1">IFERROR(IF($B40&lt;&gt;"",IF($H40&gt;VLOOKUP($B40,Codigos!$A:$P,16,0),"Si","No"),""),"Verf")</f>
        <v>Si</v>
      </c>
      <c r="Z40" s="280" t="str">
        <f ca="1">IFERROR(IF($B40&lt;&gt;"",IF($H40&lt;VLOOKUP($B40,Codigos!$A:$P,14,0),"Bloquear","No"),""),"Verf")</f>
        <v>No</v>
      </c>
      <c r="AA40" s="281">
        <f>IFERROR(IF($B40&lt;&gt;"",$G40-VLOOKUP($B40,Codigos!$A:$P,11,0),""),"")</f>
        <v>46423</v>
      </c>
      <c r="AB40" s="280" t="str">
        <f t="shared" si="5"/>
        <v/>
      </c>
      <c r="AC40">
        <f t="shared" ca="1" si="6"/>
        <v>1</v>
      </c>
      <c r="AE40" t="s">
        <v>1985</v>
      </c>
      <c r="AF40" t="s">
        <v>1986</v>
      </c>
    </row>
    <row r="41" spans="1:32" ht="18.95" customHeight="1">
      <c r="A41" s="290" t="s">
        <v>70</v>
      </c>
      <c r="B41" s="476" t="s">
        <v>141</v>
      </c>
      <c r="C41" s="104" t="str">
        <f>IFERROR(IF(B41&lt;&gt;"",VLOOKUP($B41,Codigos!$A:$P,3,0),""),"Verf")</f>
        <v>Pony Malta LtaN 330ccX6</v>
      </c>
      <c r="D41" s="105">
        <v>52</v>
      </c>
      <c r="E41" s="105"/>
      <c r="F41" s="105"/>
      <c r="G41" s="274">
        <v>46542</v>
      </c>
      <c r="H41" s="448">
        <f t="shared" ca="1" si="1"/>
        <v>358</v>
      </c>
      <c r="I41" s="105" t="str">
        <f t="shared" ca="1" si="2"/>
        <v>Mayor a 120 días</v>
      </c>
      <c r="J41" s="109">
        <f t="shared" ca="1" si="3"/>
        <v>0.98082191780821915</v>
      </c>
      <c r="K41" s="294" t="s">
        <v>2819</v>
      </c>
      <c r="L41" s="466"/>
      <c r="M41" s="110" t="str">
        <f>IFERROR(IF(VLOOKUP(L41,Codigos!$T$2:$U$50,2,0)=0,"",VLOOKUP(L41,Codigos!$T$2:$U$50,2,0)),"")</f>
        <v/>
      </c>
      <c r="N41" s="111">
        <f t="shared" si="4"/>
        <v>46177</v>
      </c>
      <c r="O41" s="112">
        <f>IFERROR(IF($B41&lt;&gt;"",$E41+($D41*VLOOKUP($B41,Codigos!$A:$P,5,0)),""),"Verf")</f>
        <v>24960</v>
      </c>
      <c r="P41" s="112">
        <f>IFERROR(IF($B41&lt;&gt;"",$F41+($O41*VLOOKUP($B41,Codigos!$A:$P,4,0)),""),"Verf")</f>
        <v>149760</v>
      </c>
      <c r="Q41" s="116">
        <f>IFERROR(IF($B41&lt;&gt;"",P41*VLOOKUP($B41,Codigos!$A:$I,7,0)/100000,""),"Verf")</f>
        <v>494.20800000000003</v>
      </c>
      <c r="R41" s="110">
        <f>IFERROR(IF($B41&lt;&gt;"",VLOOKUP($B41,Codigos!$A:$P,2,0),""),"Verf")</f>
        <v>16210</v>
      </c>
      <c r="S41" s="110" t="str">
        <f>IFERROR(IF($B41&lt;&gt;"",VLOOKUP($B41,Codigos!$A:$P,9,0),""),"Verf")</f>
        <v>Lata</v>
      </c>
      <c r="T41" s="110">
        <f>IFERROR(IF(B41&lt;&gt;"",VLOOKUP(B41,Codigos!$A:$P,10,0),""),"Verf")</f>
        <v>365</v>
      </c>
      <c r="U41" s="280" t="str">
        <f ca="1">IFERROR(IF($B41&lt;&gt;"",IF(AND($H41&gt;=VLOOKUP($B41,Codigos!$A:$P,12,0),$H41&lt;=VLOOKUP($B41,Codigos!$A:$P,13,0)),"Si","No"),""),"Verf")</f>
        <v>No</v>
      </c>
      <c r="V41" s="280" t="str">
        <f ca="1">IFERROR(IF($B41&lt;&gt;"",IF(AND($H41&gt;=VLOOKUP($B41,Codigos!$A:$P,14,0),$H41&lt;=VLOOKUP($B41,Codigos!$A:$P,15,0)),"Si","No"),""),"Verf")</f>
        <v>No</v>
      </c>
      <c r="W41" s="280" t="str">
        <f ca="1">IFERROR(IF($B41&lt;&gt;"",IF($H41&gt;=VLOOKUP($B41,Codigos!$A:$P,12,0),"Si","No"),""),"Verf")</f>
        <v>Si</v>
      </c>
      <c r="X41" s="280" t="str">
        <f ca="1">IFERROR(IF($B41&lt;&gt;"",IF($H41&lt;VLOOKUP($B41,Codigos!$A:$P,14,0),"No","Si"),""),"Verf")</f>
        <v>Si</v>
      </c>
      <c r="Y41" s="280" t="str">
        <f ca="1">IFERROR(IF($B41&lt;&gt;"",IF($H41&gt;VLOOKUP($B41,Codigos!$A:$P,16,0),"Si","No"),""),"Verf")</f>
        <v>Si</v>
      </c>
      <c r="Z41" s="280" t="str">
        <f ca="1">IFERROR(IF($B41&lt;&gt;"",IF($H41&lt;VLOOKUP($B41,Codigos!$A:$P,14,0),"Bloquear","No"),""),"Verf")</f>
        <v>No</v>
      </c>
      <c r="AA41" s="281">
        <f>IFERROR(IF($B41&lt;&gt;"",$G41-VLOOKUP($B41,Codigos!$A:$P,11,0),""),"")</f>
        <v>46512</v>
      </c>
      <c r="AB41" s="280" t="str">
        <f t="shared" si="5"/>
        <v/>
      </c>
      <c r="AC41">
        <f t="shared" ca="1" si="6"/>
        <v>7</v>
      </c>
      <c r="AE41" t="s">
        <v>1985</v>
      </c>
      <c r="AF41" t="s">
        <v>1986</v>
      </c>
    </row>
    <row r="42" spans="1:32" ht="18.95" customHeight="1">
      <c r="A42" s="290" t="s">
        <v>278</v>
      </c>
      <c r="B42" s="574" t="s">
        <v>271</v>
      </c>
      <c r="C42" s="104" t="str">
        <f>IFERROR(IF(B42&lt;&gt;"",VLOOKUP($B42,Codigos!$A:$P,3,0),""),"Verf")</f>
        <v>Envase Flint 330R</v>
      </c>
      <c r="D42" s="105"/>
      <c r="E42" s="105"/>
      <c r="F42" s="105"/>
      <c r="G42" s="106"/>
      <c r="H42" s="448" t="str">
        <f t="shared" ca="1" si="1"/>
        <v/>
      </c>
      <c r="I42" s="105" t="str">
        <f t="shared" ca="1" si="2"/>
        <v/>
      </c>
      <c r="J42" s="109" t="str">
        <f t="shared" ca="1" si="3"/>
        <v/>
      </c>
      <c r="K42" s="294"/>
      <c r="L42" s="292" t="s">
        <v>73</v>
      </c>
      <c r="M42" s="110" t="str">
        <f>IFERROR(IF(VLOOKUP(L42,Codigos!$T$2:$U$50,2,0)=0,"",VLOOKUP(L42,Codigos!$T$2:$U$50,2,0)),"")</f>
        <v>Excluir</v>
      </c>
      <c r="N42" s="111" t="str">
        <f t="shared" si="4"/>
        <v/>
      </c>
      <c r="O42" s="112">
        <f>IFERROR(IF($B42&lt;&gt;"",$E42+($D42*VLOOKUP($B42,Codigos!$A:$P,5,0)),""),"Verf")</f>
        <v>0</v>
      </c>
      <c r="P42" s="112">
        <f>IFERROR(IF($B42&lt;&gt;"",$F42+($O42*VLOOKUP($B42,Codigos!$A:$P,4,0)),""),"Verf")</f>
        <v>0</v>
      </c>
      <c r="Q42" s="116">
        <f>IFERROR(IF($B42&lt;&gt;"",P42*VLOOKUP($B42,Codigos!$A:$I,7,0)/100000,""),"Verf")</f>
        <v>0</v>
      </c>
      <c r="R42" s="110">
        <f>IFERROR(IF($B42&lt;&gt;"",VLOOKUP($B42,Codigos!$A:$P,2,0),""),"Verf")</f>
        <v>213</v>
      </c>
      <c r="S42" s="110" t="str">
        <f>IFERROR(IF($B42&lt;&gt;"",VLOOKUP($B42,Codigos!$A:$P,9,0),""),"Verf")</f>
        <v>Envase</v>
      </c>
      <c r="T42" s="110">
        <f>IFERROR(IF(B42&lt;&gt;"",VLOOKUP(B42,Codigos!$A:$P,10,0),""),"Verf")</f>
        <v>120</v>
      </c>
      <c r="U42" s="280" t="str">
        <f ca="1">IFERROR(IF($B42&lt;&gt;"",IF(AND($H42&gt;=VLOOKUP($B42,Codigos!$A:$P,12,0),$H42&lt;=VLOOKUP($B42,Codigos!$A:$P,13,0)),"Si","No"),""),"Verf")</f>
        <v>No</v>
      </c>
      <c r="V42" s="280" t="str">
        <f ca="1">IFERROR(IF($B42&lt;&gt;"",IF(AND($H42&gt;=VLOOKUP($B42,Codigos!$A:$P,14,0),$H42&lt;=VLOOKUP($B42,Codigos!$A:$P,15,0)),"Si","No"),""),"Verf")</f>
        <v>Si</v>
      </c>
      <c r="W42" s="280" t="str">
        <f ca="1">IFERROR(IF($B42&lt;&gt;"",IF($H42&gt;=VLOOKUP($B42,Codigos!$A:$P,12,0),"Si","No"),""),"Verf")</f>
        <v>Si</v>
      </c>
      <c r="X42" s="280" t="str">
        <f ca="1">IFERROR(IF($B42&lt;&gt;"",IF($H42&lt;VLOOKUP($B42,Codigos!$A:$P,14,0),"No","Si"),""),"Verf")</f>
        <v>Si</v>
      </c>
      <c r="Y42" s="280" t="str">
        <f ca="1">IFERROR(IF($B42&lt;&gt;"",IF($H42&gt;VLOOKUP($B42,Codigos!$A:$P,16,0),"Si","No"),""),"Verf")</f>
        <v>No</v>
      </c>
      <c r="Z42" s="280" t="str">
        <f ca="1">IFERROR(IF($B42&lt;&gt;"",IF($H42&lt;VLOOKUP($B42,Codigos!$A:$P,14,0),"Bloquear","No"),""),"Verf")</f>
        <v>No</v>
      </c>
      <c r="AA42" s="281" t="str">
        <f>IFERROR(IF($B42&lt;&gt;"",$G42-VLOOKUP($B42,Codigos!$A:$P,11,0),""),"")</f>
        <v/>
      </c>
      <c r="AB42" s="280" t="str">
        <f t="shared" si="5"/>
        <v/>
      </c>
      <c r="AC42" t="e">
        <f t="shared" ca="1" si="6"/>
        <v>#VALUE!</v>
      </c>
      <c r="AE42" t="s">
        <v>1985</v>
      </c>
      <c r="AF42" t="s">
        <v>1986</v>
      </c>
    </row>
    <row r="43" spans="1:32" ht="18.95" customHeight="1">
      <c r="A43" s="290" t="s">
        <v>2497</v>
      </c>
      <c r="B43" s="496" t="s">
        <v>271</v>
      </c>
      <c r="C43" s="104" t="str">
        <f>IFERROR(IF(B43&lt;&gt;"",VLOOKUP($B43,Codigos!$A:$P,3,0),""),"Verf")</f>
        <v>Envase Flint 330R</v>
      </c>
      <c r="D43" s="105"/>
      <c r="E43" s="105"/>
      <c r="F43" s="105"/>
      <c r="G43" s="106"/>
      <c r="H43" s="448" t="str">
        <f t="shared" ca="1" si="1"/>
        <v/>
      </c>
      <c r="I43" s="105" t="str">
        <f t="shared" ca="1" si="2"/>
        <v/>
      </c>
      <c r="J43" s="109" t="str">
        <f t="shared" ca="1" si="3"/>
        <v/>
      </c>
      <c r="K43" s="294"/>
      <c r="L43" s="292" t="s">
        <v>73</v>
      </c>
      <c r="M43" s="110" t="str">
        <f>IFERROR(IF(VLOOKUP(L43,Codigos!$T$2:$U$50,2,0)=0,"",VLOOKUP(L43,Codigos!$T$2:$U$50,2,0)),"")</f>
        <v>Excluir</v>
      </c>
      <c r="N43" s="111" t="str">
        <f t="shared" si="4"/>
        <v/>
      </c>
      <c r="O43" s="112">
        <f>IFERROR(IF($B43&lt;&gt;"",$E43+($D43*VLOOKUP($B43,Codigos!$A:$P,5,0)),""),"Verf")</f>
        <v>0</v>
      </c>
      <c r="P43" s="112">
        <f>IFERROR(IF($B43&lt;&gt;"",$F43+($O43*VLOOKUP($B43,Codigos!$A:$P,4,0)),""),"Verf")</f>
        <v>0</v>
      </c>
      <c r="Q43" s="116">
        <f>IFERROR(IF($B43&lt;&gt;"",P43*VLOOKUP($B43,Codigos!$A:$I,7,0)/100000,""),"Verf")</f>
        <v>0</v>
      </c>
      <c r="R43" s="110">
        <f>IFERROR(IF($B43&lt;&gt;"",VLOOKUP($B43,Codigos!$A:$P,2,0),""),"Verf")</f>
        <v>213</v>
      </c>
      <c r="S43" s="110" t="str">
        <f>IFERROR(IF($B43&lt;&gt;"",VLOOKUP($B43,Codigos!$A:$P,9,0),""),"Verf")</f>
        <v>Envase</v>
      </c>
      <c r="T43" s="110">
        <f>IFERROR(IF(B43&lt;&gt;"",VLOOKUP(B43,Codigos!$A:$P,10,0),""),"Verf")</f>
        <v>120</v>
      </c>
      <c r="U43" s="280" t="str">
        <f ca="1">IFERROR(IF($B43&lt;&gt;"",IF(AND($H43&gt;=VLOOKUP($B43,Codigos!$A:$P,12,0),$H43&lt;=VLOOKUP($B43,Codigos!$A:$P,13,0)),"Si","No"),""),"Verf")</f>
        <v>No</v>
      </c>
      <c r="V43" s="280" t="str">
        <f ca="1">IFERROR(IF($B43&lt;&gt;"",IF(AND($H43&gt;=VLOOKUP($B43,Codigos!$A:$P,14,0),$H43&lt;=VLOOKUP($B43,Codigos!$A:$P,15,0)),"Si","No"),""),"Verf")</f>
        <v>Si</v>
      </c>
      <c r="W43" s="280" t="str">
        <f ca="1">IFERROR(IF($B43&lt;&gt;"",IF($H43&gt;=VLOOKUP($B43,Codigos!$A:$P,12,0),"Si","No"),""),"Verf")</f>
        <v>Si</v>
      </c>
      <c r="X43" s="280" t="str">
        <f ca="1">IFERROR(IF($B43&lt;&gt;"",IF($H43&lt;VLOOKUP($B43,Codigos!$A:$P,14,0),"No","Si"),""),"Verf")</f>
        <v>Si</v>
      </c>
      <c r="Y43" s="280" t="str">
        <f ca="1">IFERROR(IF($B43&lt;&gt;"",IF($H43&gt;VLOOKUP($B43,Codigos!$A:$P,16,0),"Si","No"),""),"Verf")</f>
        <v>No</v>
      </c>
      <c r="Z43" s="280" t="str">
        <f ca="1">IFERROR(IF($B43&lt;&gt;"",IF($H43&lt;VLOOKUP($B43,Codigos!$A:$P,14,0),"Bloquear","No"),""),"Verf")</f>
        <v>No</v>
      </c>
      <c r="AA43" s="281" t="str">
        <f>IFERROR(IF($B43&lt;&gt;"",$G43-VLOOKUP($B43,Codigos!$A:$P,11,0),""),"")</f>
        <v/>
      </c>
      <c r="AB43" s="280" t="str">
        <f t="shared" si="5"/>
        <v/>
      </c>
      <c r="AC43" t="e">
        <f t="shared" ca="1" si="6"/>
        <v>#VALUE!</v>
      </c>
      <c r="AE43" t="s">
        <v>1985</v>
      </c>
      <c r="AF43" t="s">
        <v>1986</v>
      </c>
    </row>
    <row r="44" spans="1:32" ht="18.95" customHeight="1">
      <c r="A44" s="290" t="s">
        <v>571</v>
      </c>
      <c r="B44" s="291" t="s">
        <v>615</v>
      </c>
      <c r="C44" s="104" t="str">
        <f>IFERROR(IF(B44&lt;&gt;"",VLOOKUP($B44,Codigos!$A:$P,3,0),""),"Verf")</f>
        <v>Club Col Lta 330X6 N</v>
      </c>
      <c r="D44" s="105">
        <v>20</v>
      </c>
      <c r="E44" s="105"/>
      <c r="F44" s="105"/>
      <c r="G44" s="106">
        <v>46450</v>
      </c>
      <c r="H44" s="448">
        <f t="shared" ca="1" si="1"/>
        <v>266</v>
      </c>
      <c r="I44" s="105" t="str">
        <f t="shared" ca="1" si="2"/>
        <v>Mayor a 120 días</v>
      </c>
      <c r="J44" s="109">
        <f t="shared" ca="1" si="3"/>
        <v>0.98518518518518516</v>
      </c>
      <c r="K44" s="294"/>
      <c r="L44" s="460"/>
      <c r="M44" s="110" t="str">
        <f>IFERROR(IF(VLOOKUP(L44,Codigos!$T$2:$U$50,2,0)=0,"",VLOOKUP(L44,Codigos!$T$2:$U$50,2,0)),"")</f>
        <v/>
      </c>
      <c r="N44" s="111">
        <f t="shared" si="4"/>
        <v>46180</v>
      </c>
      <c r="O44" s="112">
        <f>IFERROR(IF($B44&lt;&gt;"",$E44+($D44*VLOOKUP($B44,Codigos!$A:$P,5,0)),""),"Verf")</f>
        <v>9600</v>
      </c>
      <c r="P44" s="112">
        <f>IFERROR(IF($B44&lt;&gt;"",$F44+($O44*VLOOKUP($B44,Codigos!$A:$P,4,0)),""),"Verf")</f>
        <v>57600</v>
      </c>
      <c r="Q44" s="116">
        <f>IFERROR(IF($B44&lt;&gt;"",P44*VLOOKUP($B44,Codigos!$A:$I,7,0)/100000,""),"Verf")</f>
        <v>190.08</v>
      </c>
      <c r="R44" s="110">
        <f>IFERROR(IF($B44&lt;&gt;"",VLOOKUP($B44,Codigos!$A:$P,2,0),""),"Verf")</f>
        <v>5252</v>
      </c>
      <c r="S44" s="110" t="str">
        <f>IFERROR(IF($B44&lt;&gt;"",VLOOKUP($B44,Codigos!$A:$P,9,0),""),"Verf")</f>
        <v>Lata</v>
      </c>
      <c r="T44" s="110">
        <f>IFERROR(IF(B44&lt;&gt;"",VLOOKUP(B44,Codigos!$A:$P,10,0),""),"Verf")</f>
        <v>270</v>
      </c>
      <c r="U44" s="280" t="str">
        <f ca="1">IFERROR(IF($B44&lt;&gt;"",IF(AND($H44&gt;=VLOOKUP($B44,Codigos!$A:$P,12,0),$H44&lt;=VLOOKUP($B44,Codigos!$A:$P,13,0)),"Si","No"),""),"Verf")</f>
        <v>No</v>
      </c>
      <c r="V44" s="280" t="str">
        <f ca="1">IFERROR(IF($B44&lt;&gt;"",IF(AND($H44&gt;=VLOOKUP($B44,Codigos!$A:$P,14,0),$H44&lt;=VLOOKUP($B44,Codigos!$A:$P,15,0)),"Si","No"),""),"Verf")</f>
        <v>No</v>
      </c>
      <c r="W44" s="280" t="str">
        <f ca="1">IFERROR(IF($B44&lt;&gt;"",IF($H44&gt;=VLOOKUP($B44,Codigos!$A:$P,12,0),"Si","No"),""),"Verf")</f>
        <v>Si</v>
      </c>
      <c r="X44" s="280" t="str">
        <f ca="1">IFERROR(IF($B44&lt;&gt;"",IF($H44&lt;VLOOKUP($B44,Codigos!$A:$P,14,0),"No","Si"),""),"Verf")</f>
        <v>Si</v>
      </c>
      <c r="Y44" s="280" t="str">
        <f ca="1">IFERROR(IF($B44&lt;&gt;"",IF($H44&gt;VLOOKUP($B44,Codigos!$A:$P,16,0),"Si","No"),""),"Verf")</f>
        <v>Si</v>
      </c>
      <c r="Z44" s="280" t="str">
        <f ca="1">IFERROR(IF($B44&lt;&gt;"",IF($H44&lt;VLOOKUP($B44,Codigos!$A:$P,14,0),"Bloquear","No"),""),"Verf")</f>
        <v>No</v>
      </c>
      <c r="AA44" s="281">
        <f>IFERROR(IF($B44&lt;&gt;"",$G44-VLOOKUP($B44,Codigos!$A:$P,11,0),""),"")</f>
        <v>46420</v>
      </c>
      <c r="AB44" s="280" t="str">
        <f t="shared" si="5"/>
        <v/>
      </c>
      <c r="AC44">
        <f t="shared" ca="1" si="6"/>
        <v>4</v>
      </c>
      <c r="AE44" t="s">
        <v>1985</v>
      </c>
      <c r="AF44" t="s">
        <v>1986</v>
      </c>
    </row>
    <row r="45" spans="1:32" ht="18.95" customHeight="1">
      <c r="A45" s="290" t="s">
        <v>279</v>
      </c>
      <c r="B45" s="303" t="s">
        <v>435</v>
      </c>
      <c r="C45" s="104" t="str">
        <f>IFERROR(IF(B45&lt;&gt;"",VLOOKUP($B45,Codigos!$A:$P,3,0),""),"Verf")</f>
        <v>Poker R 330cc X 30</v>
      </c>
      <c r="D45" s="105">
        <v>52</v>
      </c>
      <c r="E45" s="105"/>
      <c r="F45" s="105"/>
      <c r="G45" s="278">
        <v>46362</v>
      </c>
      <c r="H45" s="448">
        <f t="shared" ca="1" si="1"/>
        <v>178</v>
      </c>
      <c r="I45" s="105" t="str">
        <f t="shared" ca="1" si="2"/>
        <v>Mayor a 120 días</v>
      </c>
      <c r="J45" s="109">
        <f t="shared" ca="1" si="3"/>
        <v>0.98888888888888893</v>
      </c>
      <c r="K45" s="294"/>
      <c r="L45" s="292" t="s">
        <v>67</v>
      </c>
      <c r="M45" s="110" t="str">
        <f>IFERROR(IF(VLOOKUP(L45,Codigos!$T$2:$U$50,2,0)=0,"",VLOOKUP(L45,Codigos!$T$2:$U$50,2,0)),"")</f>
        <v>Excluir</v>
      </c>
      <c r="N45" s="111">
        <f t="shared" si="4"/>
        <v>46182</v>
      </c>
      <c r="O45" s="112">
        <f>IFERROR(IF($B45&lt;&gt;"",$E45+($D45*VLOOKUP($B45,Codigos!$A:$P,5,0)),""),"Verf")</f>
        <v>2340</v>
      </c>
      <c r="P45" s="112">
        <f>IFERROR(IF($B45&lt;&gt;"",$F45+($O45*VLOOKUP($B45,Codigos!$A:$P,4,0)),""),"Verf")</f>
        <v>70200</v>
      </c>
      <c r="Q45" s="116">
        <f>IFERROR(IF($B45&lt;&gt;"",P45*VLOOKUP($B45,Codigos!$A:$I,7,0)/100000,""),"Verf")</f>
        <v>231.66</v>
      </c>
      <c r="R45" s="110">
        <f>IFERROR(IF($B45&lt;&gt;"",VLOOKUP($B45,Codigos!$A:$P,2,0),""),"Verf")</f>
        <v>2512</v>
      </c>
      <c r="S45" s="110" t="str">
        <f>IFERROR(IF($B45&lt;&gt;"",VLOOKUP($B45,Codigos!$A:$P,9,0),""),"Verf")</f>
        <v>Ret</v>
      </c>
      <c r="T45" s="110">
        <f>IFERROR(IF(B45&lt;&gt;"",VLOOKUP(B45,Codigos!$A:$P,10,0),""),"Verf")</f>
        <v>180</v>
      </c>
      <c r="U45" s="280" t="str">
        <f ca="1">IFERROR(IF($B45&lt;&gt;"",IF(AND($H45&gt;=VLOOKUP($B45,Codigos!$A:$P,12,0),$H45&lt;=VLOOKUP($B45,Codigos!$A:$P,13,0)),"Si","No"),""),"Verf")</f>
        <v>No</v>
      </c>
      <c r="V45" s="280" t="str">
        <f ca="1">IFERROR(IF($B45&lt;&gt;"",IF(AND($H45&gt;=VLOOKUP($B45,Codigos!$A:$P,14,0),$H45&lt;=VLOOKUP($B45,Codigos!$A:$P,15,0)),"Si","No"),""),"Verf")</f>
        <v>No</v>
      </c>
      <c r="W45" s="280" t="str">
        <f ca="1">IFERROR(IF($B45&lt;&gt;"",IF($H45&gt;=VLOOKUP($B45,Codigos!$A:$P,12,0),"Si","No"),""),"Verf")</f>
        <v>Si</v>
      </c>
      <c r="X45" s="280" t="str">
        <f ca="1">IFERROR(IF($B45&lt;&gt;"",IF($H45&lt;VLOOKUP($B45,Codigos!$A:$P,14,0),"No","Si"),""),"Verf")</f>
        <v>Si</v>
      </c>
      <c r="Y45" s="280" t="str">
        <f ca="1">IFERROR(IF($B45&lt;&gt;"",IF($H45&gt;VLOOKUP($B45,Codigos!$A:$P,16,0),"Si","No"),""),"Verf")</f>
        <v>Si</v>
      </c>
      <c r="Z45" s="280" t="str">
        <f ca="1">IFERROR(IF($B45&lt;&gt;"",IF($H45&lt;VLOOKUP($B45,Codigos!$A:$P,14,0),"Bloquear","No"),""),"Verf")</f>
        <v>No</v>
      </c>
      <c r="AA45" s="281">
        <f>IFERROR(IF($B45&lt;&gt;"",$G45-VLOOKUP($B45,Codigos!$A:$P,11,0),""),"")</f>
        <v>46332</v>
      </c>
      <c r="AB45" s="280" t="str">
        <f t="shared" si="5"/>
        <v/>
      </c>
      <c r="AC45">
        <f t="shared" ca="1" si="6"/>
        <v>2</v>
      </c>
      <c r="AE45" t="s">
        <v>1985</v>
      </c>
      <c r="AF45" t="s">
        <v>1986</v>
      </c>
    </row>
    <row r="46" spans="1:32" ht="18.95" customHeight="1">
      <c r="A46" s="290" t="s">
        <v>135</v>
      </c>
      <c r="B46" s="291" t="s">
        <v>71</v>
      </c>
      <c r="C46" s="104" t="str">
        <f>IFERROR(IF(B46&lt;&gt;"",VLOOKUP($B46,Codigos!$A:$P,3,0),""),"Verf")</f>
        <v>Envase Clover  320R</v>
      </c>
      <c r="D46" s="105"/>
      <c r="E46" s="105"/>
      <c r="F46" s="105"/>
      <c r="G46" s="106"/>
      <c r="H46" s="448" t="str">
        <f t="shared" ca="1" si="1"/>
        <v/>
      </c>
      <c r="I46" s="105" t="str">
        <f t="shared" ca="1" si="2"/>
        <v/>
      </c>
      <c r="J46" s="109" t="str">
        <f t="shared" ca="1" si="3"/>
        <v/>
      </c>
      <c r="K46" s="308"/>
      <c r="L46" s="460" t="s">
        <v>73</v>
      </c>
      <c r="M46" s="110" t="str">
        <f>IFERROR(IF(VLOOKUP(L46,Codigos!$T$2:$U$50,2,0)=0,"",VLOOKUP(L46,Codigos!$T$2:$U$50,2,0)),"")</f>
        <v>Excluir</v>
      </c>
      <c r="N46" s="111" t="str">
        <f t="shared" si="4"/>
        <v/>
      </c>
      <c r="O46" s="112">
        <f>IFERROR(IF($B46&lt;&gt;"",$E46+($D46*VLOOKUP($B46,Codigos!$A:$P,5,0)),""),"Verf")</f>
        <v>0</v>
      </c>
      <c r="P46" s="112">
        <f>IFERROR(IF($B46&lt;&gt;"",$F46+($O46*VLOOKUP($B46,Codigos!$A:$P,4,0)),""),"Verf")</f>
        <v>0</v>
      </c>
      <c r="Q46" s="116">
        <f>IFERROR(IF($B46&lt;&gt;"",P46*VLOOKUP($B46,Codigos!$A:$I,7,0)/100000,""),"Verf")</f>
        <v>0</v>
      </c>
      <c r="R46" s="110">
        <f>IFERROR(IF($B46&lt;&gt;"",VLOOKUP($B46,Codigos!$A:$P,2,0),""),"Verf")</f>
        <v>1430</v>
      </c>
      <c r="S46" s="110" t="str">
        <f>IFERROR(IF($B46&lt;&gt;"",VLOOKUP($B46,Codigos!$A:$P,9,0),""),"Verf")</f>
        <v>Envase</v>
      </c>
      <c r="T46" s="110">
        <f>IFERROR(IF(B46&lt;&gt;"",VLOOKUP(B46,Codigos!$A:$P,10,0),""),"Verf")</f>
        <v>0</v>
      </c>
      <c r="U46" s="280" t="str">
        <f ca="1">IFERROR(IF($B46&lt;&gt;"",IF(AND($H46&gt;=VLOOKUP($B46,Codigos!$A:$P,12,0),$H46&lt;=VLOOKUP($B46,Codigos!$A:$P,13,0)),"Si","No"),""),"Verf")</f>
        <v>No</v>
      </c>
      <c r="V46" s="280" t="str">
        <f ca="1">IFERROR(IF($B46&lt;&gt;"",IF(AND($H46&gt;=VLOOKUP($B46,Codigos!$A:$P,14,0),$H46&lt;=VLOOKUP($B46,Codigos!$A:$P,15,0)),"Si","No"),""),"Verf")</f>
        <v>Si</v>
      </c>
      <c r="W46" s="280" t="str">
        <f ca="1">IFERROR(IF($B46&lt;&gt;"",IF($H46&gt;=VLOOKUP($B46,Codigos!$A:$P,12,0),"Si","No"),""),"Verf")</f>
        <v>Si</v>
      </c>
      <c r="X46" s="280" t="str">
        <f ca="1">IFERROR(IF($B46&lt;&gt;"",IF($H46&lt;VLOOKUP($B46,Codigos!$A:$P,14,0),"No","Si"),""),"Verf")</f>
        <v>Si</v>
      </c>
      <c r="Y46" s="280" t="str">
        <f ca="1">IFERROR(IF($B46&lt;&gt;"",IF($H46&gt;VLOOKUP($B46,Codigos!$A:$P,16,0),"Si","No"),""),"Verf")</f>
        <v>No</v>
      </c>
      <c r="Z46" s="280" t="str">
        <f ca="1">IFERROR(IF($B46&lt;&gt;"",IF($H46&lt;VLOOKUP($B46,Codigos!$A:$P,14,0),"Bloquear","No"),""),"Verf")</f>
        <v>No</v>
      </c>
      <c r="AA46" s="281" t="str">
        <f>IFERROR(IF($B46&lt;&gt;"",$G46-VLOOKUP($B46,Codigos!$A:$P,11,0),""),"")</f>
        <v/>
      </c>
      <c r="AB46" s="280" t="str">
        <f t="shared" si="5"/>
        <v/>
      </c>
      <c r="AC46" t="e">
        <f t="shared" ca="1" si="6"/>
        <v>#VALUE!</v>
      </c>
      <c r="AE46" t="s">
        <v>1985</v>
      </c>
      <c r="AF46" t="s">
        <v>1986</v>
      </c>
    </row>
    <row r="47" spans="1:32" ht="18.95" customHeight="1">
      <c r="A47" s="290" t="s">
        <v>136</v>
      </c>
      <c r="B47" s="291" t="s">
        <v>71</v>
      </c>
      <c r="C47" s="104" t="str">
        <f>IFERROR(IF(B47&lt;&gt;"",VLOOKUP($B47,Codigos!$A:$P,3,0),""),"Verf")</f>
        <v>Envase Clover  320R</v>
      </c>
      <c r="D47" s="105"/>
      <c r="E47" s="105"/>
      <c r="F47" s="105"/>
      <c r="G47" s="106"/>
      <c r="H47" s="448" t="str">
        <f t="shared" ca="1" si="1"/>
        <v/>
      </c>
      <c r="I47" s="105" t="str">
        <f t="shared" ca="1" si="2"/>
        <v/>
      </c>
      <c r="J47" s="109" t="str">
        <f t="shared" ca="1" si="3"/>
        <v/>
      </c>
      <c r="K47" s="308"/>
      <c r="L47" s="460" t="s">
        <v>73</v>
      </c>
      <c r="M47" s="110" t="str">
        <f>IFERROR(IF(VLOOKUP(L47,Codigos!$T$2:$U$50,2,0)=0,"",VLOOKUP(L47,Codigos!$T$2:$U$50,2,0)),"")</f>
        <v>Excluir</v>
      </c>
      <c r="N47" s="111" t="str">
        <f t="shared" si="4"/>
        <v/>
      </c>
      <c r="O47" s="112">
        <f>IFERROR(IF($B47&lt;&gt;"",$E47+($D47*VLOOKUP($B47,Codigos!$A:$P,5,0)),""),"Verf")</f>
        <v>0</v>
      </c>
      <c r="P47" s="112">
        <f>IFERROR(IF($B47&lt;&gt;"",$F47+($O47*VLOOKUP($B47,Codigos!$A:$P,4,0)),""),"Verf")</f>
        <v>0</v>
      </c>
      <c r="Q47" s="116">
        <f>IFERROR(IF($B47&lt;&gt;"",P47*VLOOKUP($B47,Codigos!$A:$I,7,0)/100000,""),"Verf")</f>
        <v>0</v>
      </c>
      <c r="R47" s="110">
        <f>IFERROR(IF($B47&lt;&gt;"",VLOOKUP($B47,Codigos!$A:$P,2,0),""),"Verf")</f>
        <v>1430</v>
      </c>
      <c r="S47" s="110" t="str">
        <f>IFERROR(IF($B47&lt;&gt;"",VLOOKUP($B47,Codigos!$A:$P,9,0),""),"Verf")</f>
        <v>Envase</v>
      </c>
      <c r="T47" s="110">
        <f>IFERROR(IF(B47&lt;&gt;"",VLOOKUP(B47,Codigos!$A:$P,10,0),""),"Verf")</f>
        <v>0</v>
      </c>
      <c r="U47" s="280" t="str">
        <f ca="1">IFERROR(IF($B47&lt;&gt;"",IF(AND($H47&gt;=VLOOKUP($B47,Codigos!$A:$P,12,0),$H47&lt;=VLOOKUP($B47,Codigos!$A:$P,13,0)),"Si","No"),""),"Verf")</f>
        <v>No</v>
      </c>
      <c r="V47" s="280" t="str">
        <f ca="1">IFERROR(IF($B47&lt;&gt;"",IF(AND($H47&gt;=VLOOKUP($B47,Codigos!$A:$P,14,0),$H47&lt;=VLOOKUP($B47,Codigos!$A:$P,15,0)),"Si","No"),""),"Verf")</f>
        <v>Si</v>
      </c>
      <c r="W47" s="280" t="str">
        <f ca="1">IFERROR(IF($B47&lt;&gt;"",IF($H47&gt;=VLOOKUP($B47,Codigos!$A:$P,12,0),"Si","No"),""),"Verf")</f>
        <v>Si</v>
      </c>
      <c r="X47" s="280" t="str">
        <f ca="1">IFERROR(IF($B47&lt;&gt;"",IF($H47&lt;VLOOKUP($B47,Codigos!$A:$P,14,0),"No","Si"),""),"Verf")</f>
        <v>Si</v>
      </c>
      <c r="Y47" s="280" t="str">
        <f ca="1">IFERROR(IF($B47&lt;&gt;"",IF($H47&gt;VLOOKUP($B47,Codigos!$A:$P,16,0),"Si","No"),""),"Verf")</f>
        <v>No</v>
      </c>
      <c r="Z47" s="280" t="str">
        <f ca="1">IFERROR(IF($B47&lt;&gt;"",IF($H47&lt;VLOOKUP($B47,Codigos!$A:$P,14,0),"Bloquear","No"),""),"Verf")</f>
        <v>No</v>
      </c>
      <c r="AA47" s="281" t="str">
        <f>IFERROR(IF($B47&lt;&gt;"",$G47-VLOOKUP($B47,Codigos!$A:$P,11,0),""),"")</f>
        <v/>
      </c>
      <c r="AB47" s="280" t="str">
        <f t="shared" si="5"/>
        <v/>
      </c>
      <c r="AC47" t="e">
        <f t="shared" ca="1" si="6"/>
        <v>#VALUE!</v>
      </c>
      <c r="AE47" t="s">
        <v>1985</v>
      </c>
      <c r="AF47" t="s">
        <v>1986</v>
      </c>
    </row>
    <row r="48" spans="1:32" ht="18.95" customHeight="1">
      <c r="A48" s="290" t="s">
        <v>2784</v>
      </c>
      <c r="B48" s="469" t="s">
        <v>393</v>
      </c>
      <c r="C48" s="104" t="str">
        <f>IFERROR(IF(B48&lt;&gt;"",VLOOKUP($B48,Codigos!$A:$P,3,0),""),"Verf")</f>
        <v>Corona Nr 330Cc X30</v>
      </c>
      <c r="D48" s="105">
        <v>88</v>
      </c>
      <c r="E48" s="105"/>
      <c r="F48" s="105"/>
      <c r="G48" s="106">
        <v>46542</v>
      </c>
      <c r="H48" s="448">
        <f t="shared" ca="1" si="1"/>
        <v>358</v>
      </c>
      <c r="I48" s="105" t="str">
        <f t="shared" ca="1" si="2"/>
        <v>Mayor a 120 días</v>
      </c>
      <c r="J48" s="109">
        <f t="shared" ca="1" si="3"/>
        <v>0.98082191780821915</v>
      </c>
      <c r="K48" s="294" t="s">
        <v>2810</v>
      </c>
      <c r="L48" s="292" t="s">
        <v>392</v>
      </c>
      <c r="M48" s="110" t="str">
        <f>IFERROR(IF(VLOOKUP(L48,Codigos!$T$2:$U$50,2,0)=0,"",VLOOKUP(L48,Codigos!$T$2:$U$50,2,0)),"")</f>
        <v>Excluir</v>
      </c>
      <c r="N48" s="111">
        <f t="shared" si="4"/>
        <v>46177</v>
      </c>
      <c r="O48" s="112">
        <f>IFERROR(IF($B48&lt;&gt;"",$E48+($D48*VLOOKUP($B48,Codigos!$A:$P,5,0)),""),"Verf")</f>
        <v>3960</v>
      </c>
      <c r="P48" s="112">
        <f>IFERROR(IF($B48&lt;&gt;"",$F48+($O48*VLOOKUP($B48,Codigos!$A:$P,4,0)),""),"Verf")</f>
        <v>118800</v>
      </c>
      <c r="Q48" s="116">
        <f>IFERROR(IF($B48&lt;&gt;"",P48*VLOOKUP($B48,Codigos!$A:$I,7,0)/100000,""),"Verf")</f>
        <v>392.04</v>
      </c>
      <c r="R48" s="110">
        <f>IFERROR(IF($B48&lt;&gt;"",VLOOKUP($B48,Codigos!$A:$P,2,0),""),"Verf")</f>
        <v>22512</v>
      </c>
      <c r="S48" s="110" t="str">
        <f>IFERROR(IF($B48&lt;&gt;"",VLOOKUP($B48,Codigos!$A:$P,9,0),""),"Verf")</f>
        <v>NR</v>
      </c>
      <c r="T48" s="110">
        <f>IFERROR(IF(B48&lt;&gt;"",VLOOKUP(B48,Codigos!$A:$P,10,0),""),"Verf")</f>
        <v>365</v>
      </c>
      <c r="U48" s="280" t="str">
        <f ca="1">IFERROR(IF($B48&lt;&gt;"",IF(AND($H48&gt;=VLOOKUP($B48,Codigos!$A:$P,12,0),$H48&lt;=VLOOKUP($B48,Codigos!$A:$P,13,0)),"Si","No"),""),"Verf")</f>
        <v>No</v>
      </c>
      <c r="V48" s="280" t="str">
        <f ca="1">IFERROR(IF($B48&lt;&gt;"",IF(AND($H48&gt;=VLOOKUP($B48,Codigos!$A:$P,14,0),$H48&lt;=VLOOKUP($B48,Codigos!$A:$P,15,0)),"Si","No"),""),"Verf")</f>
        <v>No</v>
      </c>
      <c r="W48" s="280" t="str">
        <f ca="1">IFERROR(IF($B48&lt;&gt;"",IF($H48&gt;=VLOOKUP($B48,Codigos!$A:$P,12,0),"Si","No"),""),"Verf")</f>
        <v>Si</v>
      </c>
      <c r="X48" s="280" t="str">
        <f ca="1">IFERROR(IF($B48&lt;&gt;"",IF($H48&lt;VLOOKUP($B48,Codigos!$A:$P,14,0),"No","Si"),""),"Verf")</f>
        <v>Si</v>
      </c>
      <c r="Y48" s="280" t="str">
        <f ca="1">IFERROR(IF($B48&lt;&gt;"",IF($H48&gt;VLOOKUP($B48,Codigos!$A:$P,16,0),"Si","No"),""),"Verf")</f>
        <v>Si</v>
      </c>
      <c r="Z48" s="280" t="str">
        <f ca="1">IFERROR(IF($B48&lt;&gt;"",IF($H48&lt;VLOOKUP($B48,Codigos!$A:$P,14,0),"Bloquear","No"),""),"Verf")</f>
        <v>No</v>
      </c>
      <c r="AA48" s="281">
        <f>IFERROR(IF($B48&lt;&gt;"",$G48-VLOOKUP($B48,Codigos!$A:$P,11,0),""),"")</f>
        <v>46512</v>
      </c>
      <c r="AB48" s="280" t="str">
        <f t="shared" si="5"/>
        <v/>
      </c>
      <c r="AC48">
        <f t="shared" ca="1" si="6"/>
        <v>7</v>
      </c>
      <c r="AE48" t="s">
        <v>1985</v>
      </c>
      <c r="AF48" t="s">
        <v>1986</v>
      </c>
    </row>
    <row r="49" spans="1:32" ht="18.95" customHeight="1">
      <c r="A49" s="290" t="s">
        <v>454</v>
      </c>
      <c r="B49" s="469" t="s">
        <v>393</v>
      </c>
      <c r="C49" s="104" t="str">
        <f>IFERROR(IF(B49&lt;&gt;"",VLOOKUP($B49,Codigos!$A:$P,3,0),""),"Verf")</f>
        <v>Corona Nr 330Cc X30</v>
      </c>
      <c r="D49" s="105">
        <v>88</v>
      </c>
      <c r="E49" s="105"/>
      <c r="F49" s="105"/>
      <c r="G49" s="106">
        <v>46542</v>
      </c>
      <c r="H49" s="448">
        <f t="shared" ca="1" si="1"/>
        <v>358</v>
      </c>
      <c r="I49" s="105" t="str">
        <f t="shared" ca="1" si="2"/>
        <v>Mayor a 120 días</v>
      </c>
      <c r="J49" s="109">
        <f t="shared" ca="1" si="3"/>
        <v>0.98082191780821915</v>
      </c>
      <c r="K49" s="294" t="s">
        <v>2810</v>
      </c>
      <c r="L49" s="468" t="s">
        <v>392</v>
      </c>
      <c r="M49" s="110" t="str">
        <f>IFERROR(IF(VLOOKUP(L49,Codigos!$T$2:$U$50,2,0)=0,"",VLOOKUP(L49,Codigos!$T$2:$U$50,2,0)),"")</f>
        <v>Excluir</v>
      </c>
      <c r="N49" s="111">
        <f t="shared" si="4"/>
        <v>46177</v>
      </c>
      <c r="O49" s="112">
        <f>IFERROR(IF($B49&lt;&gt;"",$E49+($D49*VLOOKUP($B49,Codigos!$A:$P,5,0)),""),"Verf")</f>
        <v>3960</v>
      </c>
      <c r="P49" s="112">
        <f>IFERROR(IF($B49&lt;&gt;"",$F49+($O49*VLOOKUP($B49,Codigos!$A:$P,4,0)),""),"Verf")</f>
        <v>118800</v>
      </c>
      <c r="Q49" s="116">
        <f>IFERROR(IF($B49&lt;&gt;"",P49*VLOOKUP($B49,Codigos!$A:$I,7,0)/100000,""),"Verf")</f>
        <v>392.04</v>
      </c>
      <c r="R49" s="110">
        <f>IFERROR(IF($B49&lt;&gt;"",VLOOKUP($B49,Codigos!$A:$P,2,0),""),"Verf")</f>
        <v>22512</v>
      </c>
      <c r="S49" s="110" t="str">
        <f>IFERROR(IF($B49&lt;&gt;"",VLOOKUP($B49,Codigos!$A:$P,9,0),""),"Verf")</f>
        <v>NR</v>
      </c>
      <c r="T49" s="110">
        <f>IFERROR(IF(B49&lt;&gt;"",VLOOKUP(B49,Codigos!$A:$P,10,0),""),"Verf")</f>
        <v>365</v>
      </c>
      <c r="U49" s="280" t="str">
        <f ca="1">IFERROR(IF($B49&lt;&gt;"",IF(AND($H49&gt;=VLOOKUP($B49,Codigos!$A:$P,12,0),$H49&lt;=VLOOKUP($B49,Codigos!$A:$P,13,0)),"Si","No"),""),"Verf")</f>
        <v>No</v>
      </c>
      <c r="V49" s="280" t="str">
        <f ca="1">IFERROR(IF($B49&lt;&gt;"",IF(AND($H49&gt;=VLOOKUP($B49,Codigos!$A:$P,14,0),$H49&lt;=VLOOKUP($B49,Codigos!$A:$P,15,0)),"Si","No"),""),"Verf")</f>
        <v>No</v>
      </c>
      <c r="W49" s="280" t="str">
        <f ca="1">IFERROR(IF($B49&lt;&gt;"",IF($H49&gt;=VLOOKUP($B49,Codigos!$A:$P,12,0),"Si","No"),""),"Verf")</f>
        <v>Si</v>
      </c>
      <c r="X49" s="280" t="str">
        <f ca="1">IFERROR(IF($B49&lt;&gt;"",IF($H49&lt;VLOOKUP($B49,Codigos!$A:$P,14,0),"No","Si"),""),"Verf")</f>
        <v>Si</v>
      </c>
      <c r="Y49" s="280" t="str">
        <f ca="1">IFERROR(IF($B49&lt;&gt;"",IF($H49&gt;VLOOKUP($B49,Codigos!$A:$P,16,0),"Si","No"),""),"Verf")</f>
        <v>Si</v>
      </c>
      <c r="Z49" s="280" t="str">
        <f ca="1">IFERROR(IF($B49&lt;&gt;"",IF($H49&lt;VLOOKUP($B49,Codigos!$A:$P,14,0),"Bloquear","No"),""),"Verf")</f>
        <v>No</v>
      </c>
      <c r="AA49" s="281">
        <f>IFERROR(IF($B49&lt;&gt;"",$G49-VLOOKUP($B49,Codigos!$A:$P,11,0),""),"")</f>
        <v>46512</v>
      </c>
      <c r="AB49" s="280" t="str">
        <f t="shared" si="5"/>
        <v/>
      </c>
      <c r="AC49">
        <f t="shared" ca="1" si="6"/>
        <v>7</v>
      </c>
      <c r="AE49" t="s">
        <v>1985</v>
      </c>
      <c r="AF49" t="s">
        <v>1986</v>
      </c>
    </row>
    <row r="50" spans="1:32" ht="18.95" customHeight="1">
      <c r="A50" s="290" t="s">
        <v>280</v>
      </c>
      <c r="B50" s="315" t="s">
        <v>432</v>
      </c>
      <c r="C50" s="104" t="str">
        <f>IFERROR(IF(B50&lt;&gt;"",VLOOKUP($B50,Codigos!$A:$P,3,0),""),"Verf")</f>
        <v>Cola&amp;Pola RN 330cc X 30</v>
      </c>
      <c r="D50" s="105">
        <v>38</v>
      </c>
      <c r="E50" s="105"/>
      <c r="F50" s="105"/>
      <c r="G50" s="106">
        <v>46359</v>
      </c>
      <c r="H50" s="448">
        <f t="shared" ca="1" si="1"/>
        <v>175</v>
      </c>
      <c r="I50" s="105" t="str">
        <f t="shared" ca="1" si="2"/>
        <v>Mayor a 120 días</v>
      </c>
      <c r="J50" s="109">
        <f t="shared" ca="1" si="3"/>
        <v>0.97222222222222221</v>
      </c>
      <c r="K50" s="294"/>
      <c r="L50" s="292"/>
      <c r="M50" s="110" t="str">
        <f>IFERROR(IF(VLOOKUP(L50,Codigos!$T$2:$U$50,2,0)=0,"",VLOOKUP(L50,Codigos!$T$2:$U$50,2,0)),"")</f>
        <v/>
      </c>
      <c r="N50" s="111">
        <f t="shared" si="4"/>
        <v>46179</v>
      </c>
      <c r="O50" s="112">
        <f>IFERROR(IF($B50&lt;&gt;"",$E50+($D50*VLOOKUP($B50,Codigos!$A:$P,5,0)),""),"Verf")</f>
        <v>1710</v>
      </c>
      <c r="P50" s="112">
        <f>IFERROR(IF($B50&lt;&gt;"",$F50+($O50*VLOOKUP($B50,Codigos!$A:$P,4,0)),""),"Verf")</f>
        <v>51300</v>
      </c>
      <c r="Q50" s="116">
        <f>IFERROR(IF($B50&lt;&gt;"",P50*VLOOKUP($B50,Codigos!$A:$I,7,0)/100000,""),"Verf")</f>
        <v>169.29</v>
      </c>
      <c r="R50" s="110">
        <f>IFERROR(IF($B50&lt;&gt;"",VLOOKUP($B50,Codigos!$A:$P,2,0),""),"Verf")</f>
        <v>2511</v>
      </c>
      <c r="S50" s="110" t="str">
        <f>IFERROR(IF($B50&lt;&gt;"",VLOOKUP($B50,Codigos!$A:$P,9,0),""),"Verf")</f>
        <v>Ret</v>
      </c>
      <c r="T50" s="110">
        <f>IFERROR(IF(B50&lt;&gt;"",VLOOKUP(B50,Codigos!$A:$P,10,0),""),"Verf")</f>
        <v>180</v>
      </c>
      <c r="U50" s="280" t="str">
        <f ca="1">IFERROR(IF($B50&lt;&gt;"",IF(AND($H50&gt;=VLOOKUP($B50,Codigos!$A:$P,12,0),$H50&lt;=VLOOKUP($B50,Codigos!$A:$P,13,0)),"Si","No"),""),"Verf")</f>
        <v>No</v>
      </c>
      <c r="V50" s="280" t="str">
        <f ca="1">IFERROR(IF($B50&lt;&gt;"",IF(AND($H50&gt;=VLOOKUP($B50,Codigos!$A:$P,14,0),$H50&lt;=VLOOKUP($B50,Codigos!$A:$P,15,0)),"Si","No"),""),"Verf")</f>
        <v>No</v>
      </c>
      <c r="W50" s="280" t="str">
        <f ca="1">IFERROR(IF($B50&lt;&gt;"",IF($H50&gt;=VLOOKUP($B50,Codigos!$A:$P,12,0),"Si","No"),""),"Verf")</f>
        <v>Si</v>
      </c>
      <c r="X50" s="280" t="str">
        <f ca="1">IFERROR(IF($B50&lt;&gt;"",IF($H50&lt;VLOOKUP($B50,Codigos!$A:$P,14,0),"No","Si"),""),"Verf")</f>
        <v>Si</v>
      </c>
      <c r="Y50" s="280" t="str">
        <f ca="1">IFERROR(IF($B50&lt;&gt;"",IF($H50&gt;VLOOKUP($B50,Codigos!$A:$P,16,0),"Si","No"),""),"Verf")</f>
        <v>Si</v>
      </c>
      <c r="Z50" s="280" t="str">
        <f ca="1">IFERROR(IF($B50&lt;&gt;"",IF($H50&lt;VLOOKUP($B50,Codigos!$A:$P,14,0),"Bloquear","No"),""),"Verf")</f>
        <v>No</v>
      </c>
      <c r="AA50" s="281">
        <f>IFERROR(IF($B50&lt;&gt;"",$G50-VLOOKUP($B50,Codigos!$A:$P,11,0),""),"")</f>
        <v>46329</v>
      </c>
      <c r="AB50" s="280" t="str">
        <f t="shared" si="5"/>
        <v/>
      </c>
      <c r="AC50">
        <f t="shared" ca="1" si="6"/>
        <v>5</v>
      </c>
      <c r="AE50" t="s">
        <v>1985</v>
      </c>
      <c r="AF50" t="s">
        <v>1986</v>
      </c>
    </row>
    <row r="51" spans="1:32" ht="18.95" customHeight="1">
      <c r="A51" s="290" t="s">
        <v>104</v>
      </c>
      <c r="B51" s="474" t="s">
        <v>44</v>
      </c>
      <c r="C51" s="104" t="str">
        <f>IFERROR(IF(B51&lt;&gt;"",VLOOKUP($B51,Codigos!$A:$P,3,0),""),"Verf")</f>
        <v>Costeña Bacana R 320cc x 30</v>
      </c>
      <c r="D51" s="105">
        <v>88</v>
      </c>
      <c r="E51" s="105"/>
      <c r="F51" s="105"/>
      <c r="G51" s="106">
        <v>46358</v>
      </c>
      <c r="H51" s="448">
        <f t="shared" ca="1" si="1"/>
        <v>174</v>
      </c>
      <c r="I51" s="105" t="str">
        <f t="shared" ca="1" si="2"/>
        <v>Mayor a 120 días</v>
      </c>
      <c r="J51" s="109">
        <f t="shared" ca="1" si="3"/>
        <v>0.96666666666666667</v>
      </c>
      <c r="K51" s="294"/>
      <c r="L51" s="292"/>
      <c r="M51" s="110" t="str">
        <f>IFERROR(IF(VLOOKUP(L51,Codigos!$T$2:$U$50,2,0)=0,"",VLOOKUP(L51,Codigos!$T$2:$U$50,2,0)),"")</f>
        <v/>
      </c>
      <c r="N51" s="111">
        <f t="shared" si="4"/>
        <v>46178</v>
      </c>
      <c r="O51" s="112">
        <f>IFERROR(IF($B51&lt;&gt;"",$E51+($D51*VLOOKUP($B51,Codigos!$A:$P,5,0)),""),"Verf")</f>
        <v>3960</v>
      </c>
      <c r="P51" s="112">
        <f>IFERROR(IF($B51&lt;&gt;"",$F51+($O51*VLOOKUP($B51,Codigos!$A:$P,4,0)),""),"Verf")</f>
        <v>118800</v>
      </c>
      <c r="Q51" s="116">
        <f>IFERROR(IF($B51&lt;&gt;"",P51*VLOOKUP($B51,Codigos!$A:$I,7,0)/100000,""),"Verf")</f>
        <v>380.16</v>
      </c>
      <c r="R51" s="110">
        <f>IFERROR(IF($B51&lt;&gt;"",VLOOKUP($B51,Codigos!$A:$P,2,0),""),"Verf")</f>
        <v>13451</v>
      </c>
      <c r="S51" s="110" t="str">
        <f>IFERROR(IF($B51&lt;&gt;"",VLOOKUP($B51,Codigos!$A:$P,9,0),""),"Verf")</f>
        <v>Ret</v>
      </c>
      <c r="T51" s="110">
        <f>IFERROR(IF(B51&lt;&gt;"",VLOOKUP(B51,Codigos!$A:$P,10,0),""),"Verf")</f>
        <v>180</v>
      </c>
      <c r="U51" s="280" t="str">
        <f ca="1">IFERROR(IF($B51&lt;&gt;"",IF(AND($H51&gt;=VLOOKUP($B51,Codigos!$A:$P,12,0),$H51&lt;=VLOOKUP($B51,Codigos!$A:$P,13,0)),"Si","No"),""),"Verf")</f>
        <v>No</v>
      </c>
      <c r="V51" s="280" t="str">
        <f ca="1">IFERROR(IF($B51&lt;&gt;"",IF(AND($H51&gt;=VLOOKUP($B51,Codigos!$A:$P,14,0),$H51&lt;=VLOOKUP($B51,Codigos!$A:$P,15,0)),"Si","No"),""),"Verf")</f>
        <v>No</v>
      </c>
      <c r="W51" s="280" t="str">
        <f ca="1">IFERROR(IF($B51&lt;&gt;"",IF($H51&gt;=VLOOKUP($B51,Codigos!$A:$P,12,0),"Si","No"),""),"Verf")</f>
        <v>Si</v>
      </c>
      <c r="X51" s="280" t="str">
        <f ca="1">IFERROR(IF($B51&lt;&gt;"",IF($H51&lt;VLOOKUP($B51,Codigos!$A:$P,14,0),"No","Si"),""),"Verf")</f>
        <v>Si</v>
      </c>
      <c r="Y51" s="280" t="str">
        <f ca="1">IFERROR(IF($B51&lt;&gt;"",IF($H51&gt;VLOOKUP($B51,Codigos!$A:$P,16,0),"Si","No"),""),"Verf")</f>
        <v>Si</v>
      </c>
      <c r="Z51" s="280" t="str">
        <f ca="1">IFERROR(IF($B51&lt;&gt;"",IF($H51&lt;VLOOKUP($B51,Codigos!$A:$P,14,0),"Bloquear","No"),""),"Verf")</f>
        <v>No</v>
      </c>
      <c r="AA51" s="281">
        <f>IFERROR(IF($B51&lt;&gt;"",$G51-VLOOKUP($B51,Codigos!$A:$P,11,0),""),"")</f>
        <v>46328</v>
      </c>
      <c r="AB51" s="280" t="str">
        <f t="shared" si="5"/>
        <v/>
      </c>
      <c r="AC51">
        <f t="shared" ca="1" si="6"/>
        <v>6</v>
      </c>
      <c r="AE51" t="s">
        <v>1985</v>
      </c>
      <c r="AF51" t="s">
        <v>1986</v>
      </c>
    </row>
    <row r="52" spans="1:32" ht="18.95" customHeight="1">
      <c r="A52" s="290" t="s">
        <v>439</v>
      </c>
      <c r="B52" s="470" t="s">
        <v>44</v>
      </c>
      <c r="C52" s="104" t="str">
        <f>IFERROR(IF(B52&lt;&gt;"",VLOOKUP($B52,Codigos!$A:$P,3,0),""),"Verf")</f>
        <v>Costeña Bacana R 320cc x 30</v>
      </c>
      <c r="D52" s="105">
        <v>36</v>
      </c>
      <c r="E52" s="105"/>
      <c r="F52" s="105"/>
      <c r="G52" s="106">
        <v>46357</v>
      </c>
      <c r="H52" s="448">
        <f t="shared" ca="1" si="1"/>
        <v>173</v>
      </c>
      <c r="I52" s="105" t="str">
        <f t="shared" ca="1" si="2"/>
        <v>Mayor a 120 días</v>
      </c>
      <c r="J52" s="109">
        <f t="shared" ca="1" si="3"/>
        <v>0.96111111111111114</v>
      </c>
      <c r="K52" s="294"/>
      <c r="L52" s="292"/>
      <c r="M52" s="110" t="str">
        <f>IFERROR(IF(VLOOKUP(L52,Codigos!$T$2:$U$50,2,0)=0,"",VLOOKUP(L52,Codigos!$T$2:$U$50,2,0)),"")</f>
        <v/>
      </c>
      <c r="N52" s="111">
        <f t="shared" si="4"/>
        <v>46177</v>
      </c>
      <c r="O52" s="112">
        <f>IFERROR(IF($B52&lt;&gt;"",$E52+($D52*VLOOKUP($B52,Codigos!$A:$P,5,0)),""),"Verf")</f>
        <v>1620</v>
      </c>
      <c r="P52" s="112">
        <f>IFERROR(IF($B52&lt;&gt;"",$F52+($O52*VLOOKUP($B52,Codigos!$A:$P,4,0)),""),"Verf")</f>
        <v>48600</v>
      </c>
      <c r="Q52" s="116">
        <f>IFERROR(IF($B52&lt;&gt;"",P52*VLOOKUP($B52,Codigos!$A:$I,7,0)/100000,""),"Verf")</f>
        <v>155.52000000000001</v>
      </c>
      <c r="R52" s="110">
        <f>IFERROR(IF($B52&lt;&gt;"",VLOOKUP($B52,Codigos!$A:$P,2,0),""),"Verf")</f>
        <v>13451</v>
      </c>
      <c r="S52" s="110" t="str">
        <f>IFERROR(IF($B52&lt;&gt;"",VLOOKUP($B52,Codigos!$A:$P,9,0),""),"Verf")</f>
        <v>Ret</v>
      </c>
      <c r="T52" s="110">
        <f>IFERROR(IF(B52&lt;&gt;"",VLOOKUP(B52,Codigos!$A:$P,10,0),""),"Verf")</f>
        <v>180</v>
      </c>
      <c r="U52" s="280" t="str">
        <f ca="1">IFERROR(IF($B52&lt;&gt;"",IF(AND($H52&gt;=VLOOKUP($B52,Codigos!$A:$P,12,0),$H52&lt;=VLOOKUP($B52,Codigos!$A:$P,13,0)),"Si","No"),""),"Verf")</f>
        <v>No</v>
      </c>
      <c r="V52" s="280" t="str">
        <f ca="1">IFERROR(IF($B52&lt;&gt;"",IF(AND($H52&gt;=VLOOKUP($B52,Codigos!$A:$P,14,0),$H52&lt;=VLOOKUP($B52,Codigos!$A:$P,15,0)),"Si","No"),""),"Verf")</f>
        <v>No</v>
      </c>
      <c r="W52" s="280" t="str">
        <f ca="1">IFERROR(IF($B52&lt;&gt;"",IF($H52&gt;=VLOOKUP($B52,Codigos!$A:$P,12,0),"Si","No"),""),"Verf")</f>
        <v>Si</v>
      </c>
      <c r="X52" s="280" t="str">
        <f ca="1">IFERROR(IF($B52&lt;&gt;"",IF($H52&lt;VLOOKUP($B52,Codigos!$A:$P,14,0),"No","Si"),""),"Verf")</f>
        <v>Si</v>
      </c>
      <c r="Y52" s="280" t="str">
        <f ca="1">IFERROR(IF($B52&lt;&gt;"",IF($H52&gt;VLOOKUP($B52,Codigos!$A:$P,16,0),"Si","No"),""),"Verf")</f>
        <v>Si</v>
      </c>
      <c r="Z52" s="280" t="str">
        <f ca="1">IFERROR(IF($B52&lt;&gt;"",IF($H52&lt;VLOOKUP($B52,Codigos!$A:$P,14,0),"Bloquear","No"),""),"Verf")</f>
        <v>No</v>
      </c>
      <c r="AA52" s="281">
        <f>IFERROR(IF($B52&lt;&gt;"",$G52-VLOOKUP($B52,Codigos!$A:$P,11,0),""),"")</f>
        <v>46327</v>
      </c>
      <c r="AB52" s="280" t="str">
        <f t="shared" si="5"/>
        <v/>
      </c>
      <c r="AC52">
        <f t="shared" ca="1" si="6"/>
        <v>7</v>
      </c>
      <c r="AE52" t="s">
        <v>1985</v>
      </c>
      <c r="AF52" t="s">
        <v>1986</v>
      </c>
    </row>
    <row r="53" spans="1:32" ht="18.95" customHeight="1">
      <c r="A53" s="290" t="s">
        <v>440</v>
      </c>
      <c r="B53" s="470" t="s">
        <v>44</v>
      </c>
      <c r="C53" s="104" t="str">
        <f>IFERROR(IF(B53&lt;&gt;"",VLOOKUP($B53,Codigos!$A:$P,3,0),""),"Verf")</f>
        <v>Costeña Bacana R 320cc x 30</v>
      </c>
      <c r="D53" s="105">
        <v>88</v>
      </c>
      <c r="E53" s="105"/>
      <c r="F53" s="105"/>
      <c r="G53" s="106">
        <v>46357</v>
      </c>
      <c r="H53" s="448">
        <f t="shared" ca="1" si="1"/>
        <v>173</v>
      </c>
      <c r="I53" s="105" t="str">
        <f t="shared" ca="1" si="2"/>
        <v>Mayor a 120 días</v>
      </c>
      <c r="J53" s="109">
        <f t="shared" ca="1" si="3"/>
        <v>0.96111111111111114</v>
      </c>
      <c r="K53" s="294"/>
      <c r="L53" s="460"/>
      <c r="M53" s="110" t="str">
        <f>IFERROR(IF(VLOOKUP(L53,Codigos!$T$2:$U$50,2,0)=0,"",VLOOKUP(L53,Codigos!$T$2:$U$50,2,0)),"")</f>
        <v/>
      </c>
      <c r="N53" s="111">
        <f t="shared" si="4"/>
        <v>46177</v>
      </c>
      <c r="O53" s="112">
        <f>IFERROR(IF($B53&lt;&gt;"",$E53+($D53*VLOOKUP($B53,Codigos!$A:$P,5,0)),""),"Verf")</f>
        <v>3960</v>
      </c>
      <c r="P53" s="112">
        <f>IFERROR(IF($B53&lt;&gt;"",$F53+($O53*VLOOKUP($B53,Codigos!$A:$P,4,0)),""),"Verf")</f>
        <v>118800</v>
      </c>
      <c r="Q53" s="116">
        <f>IFERROR(IF($B53&lt;&gt;"",P53*VLOOKUP($B53,Codigos!$A:$I,7,0)/100000,""),"Verf")</f>
        <v>380.16</v>
      </c>
      <c r="R53" s="110">
        <f>IFERROR(IF($B53&lt;&gt;"",VLOOKUP($B53,Codigos!$A:$P,2,0),""),"Verf")</f>
        <v>13451</v>
      </c>
      <c r="S53" s="110" t="str">
        <f>IFERROR(IF($B53&lt;&gt;"",VLOOKUP($B53,Codigos!$A:$P,9,0),""),"Verf")</f>
        <v>Ret</v>
      </c>
      <c r="T53" s="110">
        <f>IFERROR(IF(B53&lt;&gt;"",VLOOKUP(B53,Codigos!$A:$P,10,0),""),"Verf")</f>
        <v>180</v>
      </c>
      <c r="U53" s="280" t="str">
        <f ca="1">IFERROR(IF($B53&lt;&gt;"",IF(AND($H53&gt;=VLOOKUP($B53,Codigos!$A:$P,12,0),$H53&lt;=VLOOKUP($B53,Codigos!$A:$P,13,0)),"Si","No"),""),"Verf")</f>
        <v>No</v>
      </c>
      <c r="V53" s="280" t="str">
        <f ca="1">IFERROR(IF($B53&lt;&gt;"",IF(AND($H53&gt;=VLOOKUP($B53,Codigos!$A:$P,14,0),$H53&lt;=VLOOKUP($B53,Codigos!$A:$P,15,0)),"Si","No"),""),"Verf")</f>
        <v>No</v>
      </c>
      <c r="W53" s="280" t="str">
        <f ca="1">IFERROR(IF($B53&lt;&gt;"",IF($H53&gt;=VLOOKUP($B53,Codigos!$A:$P,12,0),"Si","No"),""),"Verf")</f>
        <v>Si</v>
      </c>
      <c r="X53" s="280" t="str">
        <f ca="1">IFERROR(IF($B53&lt;&gt;"",IF($H53&lt;VLOOKUP($B53,Codigos!$A:$P,14,0),"No","Si"),""),"Verf")</f>
        <v>Si</v>
      </c>
      <c r="Y53" s="280" t="str">
        <f ca="1">IFERROR(IF($B53&lt;&gt;"",IF($H53&gt;VLOOKUP($B53,Codigos!$A:$P,16,0),"Si","No"),""),"Verf")</f>
        <v>Si</v>
      </c>
      <c r="Z53" s="280" t="str">
        <f ca="1">IFERROR(IF($B53&lt;&gt;"",IF($H53&lt;VLOOKUP($B53,Codigos!$A:$P,14,0),"Bloquear","No"),""),"Verf")</f>
        <v>No</v>
      </c>
      <c r="AA53" s="281">
        <f>IFERROR(IF($B53&lt;&gt;"",$G53-VLOOKUP($B53,Codigos!$A:$P,11,0),""),"")</f>
        <v>46327</v>
      </c>
      <c r="AB53" s="280" t="str">
        <f t="shared" si="5"/>
        <v/>
      </c>
      <c r="AC53">
        <f t="shared" ca="1" si="6"/>
        <v>7</v>
      </c>
      <c r="AE53" t="s">
        <v>1985</v>
      </c>
      <c r="AF53" t="s">
        <v>1986</v>
      </c>
    </row>
    <row r="54" spans="1:32" ht="18.95" customHeight="1">
      <c r="A54" s="290" t="s">
        <v>455</v>
      </c>
      <c r="B54" s="494"/>
      <c r="C54" s="104" t="str">
        <f>IFERROR(IF(B54&lt;&gt;"",VLOOKUP($B54,Codigos!$A:$P,3,0),""),"Verf")</f>
        <v/>
      </c>
      <c r="D54" s="105"/>
      <c r="E54" s="105"/>
      <c r="F54" s="105"/>
      <c r="G54" s="106"/>
      <c r="H54" s="448" t="str">
        <f t="shared" ca="1" si="1"/>
        <v/>
      </c>
      <c r="I54" s="105" t="str">
        <f t="shared" ca="1" si="2"/>
        <v/>
      </c>
      <c r="J54" s="109" t="str">
        <f t="shared" ca="1" si="3"/>
        <v/>
      </c>
      <c r="K54" s="294"/>
      <c r="L54" s="292"/>
      <c r="M54" s="110" t="str">
        <f>IFERROR(IF(VLOOKUP(L54,Codigos!$T$2:$U$50,2,0)=0,"",VLOOKUP(L54,Codigos!$T$2:$U$50,2,0)),"")</f>
        <v/>
      </c>
      <c r="N54" s="111" t="str">
        <f t="shared" si="4"/>
        <v/>
      </c>
      <c r="O54" s="112" t="str">
        <f>IFERROR(IF($B54&lt;&gt;"",$E54+($D54*VLOOKUP($B54,Codigos!$A:$P,5,0)),""),"Verf")</f>
        <v/>
      </c>
      <c r="P54" s="112" t="str">
        <f>IFERROR(IF($B54&lt;&gt;"",$F54+($O54*VLOOKUP($B54,Codigos!$A:$P,4,0)),""),"Verf")</f>
        <v/>
      </c>
      <c r="Q54" s="116" t="str">
        <f>IFERROR(IF($B54&lt;&gt;"",P54*VLOOKUP($B54,Codigos!$A:$I,7,0)/100000,""),"Verf")</f>
        <v/>
      </c>
      <c r="R54" s="110" t="str">
        <f>IFERROR(IF($B54&lt;&gt;"",VLOOKUP($B54,Codigos!$A:$P,2,0),""),"Verf")</f>
        <v/>
      </c>
      <c r="S54" s="110" t="str">
        <f>IFERROR(IF($B54&lt;&gt;"",VLOOKUP($B54,Codigos!$A:$P,9,0),""),"Verf")</f>
        <v/>
      </c>
      <c r="T54" s="110" t="str">
        <f>IFERROR(IF(B54&lt;&gt;"",VLOOKUP(B54,Codigos!$A:$P,10,0),""),"Verf")</f>
        <v/>
      </c>
      <c r="U54" s="280" t="str">
        <f>IFERROR(IF($B54&lt;&gt;"",IF(AND($H54&gt;=VLOOKUP($B54,Codigos!$A:$P,12,0),$H54&lt;=VLOOKUP($B54,Codigos!$A:$P,13,0)),"Si","No"),""),"Verf")</f>
        <v/>
      </c>
      <c r="V54" s="280" t="str">
        <f>IFERROR(IF($B54&lt;&gt;"",IF(AND($H54&gt;=VLOOKUP($B54,Codigos!$A:$P,14,0),$H54&lt;=VLOOKUP($B54,Codigos!$A:$P,15,0)),"Si","No"),""),"Verf")</f>
        <v/>
      </c>
      <c r="W54" s="280" t="str">
        <f>IFERROR(IF($B54&lt;&gt;"",IF($H54&gt;=VLOOKUP($B54,Codigos!$A:$P,12,0),"Si","No"),""),"Verf")</f>
        <v/>
      </c>
      <c r="X54" s="280" t="str">
        <f>IFERROR(IF($B54&lt;&gt;"",IF($H54&lt;VLOOKUP($B54,Codigos!$A:$P,14,0),"No","Si"),""),"Verf")</f>
        <v/>
      </c>
      <c r="Y54" s="280" t="str">
        <f>IFERROR(IF($B54&lt;&gt;"",IF($H54&gt;VLOOKUP($B54,Codigos!$A:$P,16,0),"Si","No"),""),"Verf")</f>
        <v/>
      </c>
      <c r="Z54" s="280" t="str">
        <f>IFERROR(IF($B54&lt;&gt;"",IF($H54&lt;VLOOKUP($B54,Codigos!$A:$P,14,0),"Bloquear","No"),""),"Verf")</f>
        <v/>
      </c>
      <c r="AA54" s="281" t="str">
        <f>IFERROR(IF($B54&lt;&gt;"",$G54-VLOOKUP($B54,Codigos!$A:$P,11,0),""),"")</f>
        <v/>
      </c>
      <c r="AB54" s="280" t="str">
        <f t="shared" si="5"/>
        <v>V</v>
      </c>
      <c r="AC54" t="str">
        <f t="shared" si="6"/>
        <v/>
      </c>
      <c r="AE54" t="s">
        <v>1985</v>
      </c>
      <c r="AF54" t="s">
        <v>1986</v>
      </c>
    </row>
    <row r="55" spans="1:32" ht="18.95" customHeight="1">
      <c r="A55" s="290" t="s">
        <v>227</v>
      </c>
      <c r="B55" s="494" t="s">
        <v>393</v>
      </c>
      <c r="C55" s="104" t="str">
        <f>IFERROR(IF(B55&lt;&gt;"",VLOOKUP($B55,Codigos!$A:$P,3,0),""),"Verf")</f>
        <v>Corona Nr 330Cc X30</v>
      </c>
      <c r="D55" s="105">
        <v>88</v>
      </c>
      <c r="E55" s="105"/>
      <c r="F55" s="105"/>
      <c r="G55" s="106">
        <v>46542</v>
      </c>
      <c r="H55" s="448">
        <f t="shared" ca="1" si="1"/>
        <v>358</v>
      </c>
      <c r="I55" s="105" t="str">
        <f t="shared" ca="1" si="2"/>
        <v>Mayor a 120 días</v>
      </c>
      <c r="J55" s="109">
        <f t="shared" ca="1" si="3"/>
        <v>0.98082191780821915</v>
      </c>
      <c r="K55" s="294"/>
      <c r="L55" s="292" t="s">
        <v>392</v>
      </c>
      <c r="M55" s="110" t="str">
        <f>IFERROR(IF(VLOOKUP(L55,Codigos!$T$2:$U$50,2,0)=0,"",VLOOKUP(L55,Codigos!$T$2:$U$50,2,0)),"")</f>
        <v>Excluir</v>
      </c>
      <c r="N55" s="111">
        <f t="shared" si="4"/>
        <v>46177</v>
      </c>
      <c r="O55" s="112">
        <f>IFERROR(IF($B55&lt;&gt;"",$E55+($D55*VLOOKUP($B55,Codigos!$A:$P,5,0)),""),"Verf")</f>
        <v>3960</v>
      </c>
      <c r="P55" s="112">
        <f>IFERROR(IF($B55&lt;&gt;"",$F55+($O55*VLOOKUP($B55,Codigos!$A:$P,4,0)),""),"Verf")</f>
        <v>118800</v>
      </c>
      <c r="Q55" s="116">
        <f>IFERROR(IF($B55&lt;&gt;"",P55*VLOOKUP($B55,Codigos!$A:$I,7,0)/100000,""),"Verf")</f>
        <v>392.04</v>
      </c>
      <c r="R55" s="110">
        <f>IFERROR(IF($B55&lt;&gt;"",VLOOKUP($B55,Codigos!$A:$P,2,0),""),"Verf")</f>
        <v>22512</v>
      </c>
      <c r="S55" s="110" t="str">
        <f>IFERROR(IF($B55&lt;&gt;"",VLOOKUP($B55,Codigos!$A:$P,9,0),""),"Verf")</f>
        <v>NR</v>
      </c>
      <c r="T55" s="110">
        <f>IFERROR(IF(B55&lt;&gt;"",VLOOKUP(B55,Codigos!$A:$P,10,0),""),"Verf")</f>
        <v>365</v>
      </c>
      <c r="U55" s="280" t="str">
        <f ca="1">IFERROR(IF($B55&lt;&gt;"",IF(AND($H55&gt;=VLOOKUP($B55,Codigos!$A:$P,12,0),$H55&lt;=VLOOKUP($B55,Codigos!$A:$P,13,0)),"Si","No"),""),"Verf")</f>
        <v>No</v>
      </c>
      <c r="V55" s="280" t="str">
        <f ca="1">IFERROR(IF($B55&lt;&gt;"",IF(AND($H55&gt;=VLOOKUP($B55,Codigos!$A:$P,14,0),$H55&lt;=VLOOKUP($B55,Codigos!$A:$P,15,0)),"Si","No"),""),"Verf")</f>
        <v>No</v>
      </c>
      <c r="W55" s="280" t="str">
        <f ca="1">IFERROR(IF($B55&lt;&gt;"",IF($H55&gt;=VLOOKUP($B55,Codigos!$A:$P,12,0),"Si","No"),""),"Verf")</f>
        <v>Si</v>
      </c>
      <c r="X55" s="280" t="str">
        <f ca="1">IFERROR(IF($B55&lt;&gt;"",IF($H55&lt;VLOOKUP($B55,Codigos!$A:$P,14,0),"No","Si"),""),"Verf")</f>
        <v>Si</v>
      </c>
      <c r="Y55" s="280" t="str">
        <f ca="1">IFERROR(IF($B55&lt;&gt;"",IF($H55&gt;VLOOKUP($B55,Codigos!$A:$P,16,0),"Si","No"),""),"Verf")</f>
        <v>Si</v>
      </c>
      <c r="Z55" s="280" t="str">
        <f ca="1">IFERROR(IF($B55&lt;&gt;"",IF($H55&lt;VLOOKUP($B55,Codigos!$A:$P,14,0),"Bloquear","No"),""),"Verf")</f>
        <v>No</v>
      </c>
      <c r="AA55" s="281">
        <f>IFERROR(IF($B55&lt;&gt;"",$G55-VLOOKUP($B55,Codigos!$A:$P,11,0),""),"")</f>
        <v>46512</v>
      </c>
      <c r="AB55" s="280" t="str">
        <f t="shared" si="5"/>
        <v/>
      </c>
      <c r="AC55">
        <f t="shared" ca="1" si="6"/>
        <v>7</v>
      </c>
      <c r="AE55" t="s">
        <v>1985</v>
      </c>
      <c r="AF55" t="s">
        <v>1986</v>
      </c>
    </row>
    <row r="56" spans="1:32" ht="18.95" customHeight="1">
      <c r="A56" s="290" t="s">
        <v>228</v>
      </c>
      <c r="B56" s="512" t="s">
        <v>573</v>
      </c>
      <c r="C56" s="104" t="str">
        <f>IFERROR(IF(B56&lt;&gt;"",VLOOKUP($B56,Codigos!$A:$P,3,0),""),"Verf")</f>
        <v>Club Col R 330cc X 30 N</v>
      </c>
      <c r="D56" s="105">
        <v>88</v>
      </c>
      <c r="E56" s="105"/>
      <c r="F56" s="105"/>
      <c r="G56" s="106">
        <v>46362</v>
      </c>
      <c r="H56" s="448">
        <f t="shared" ca="1" si="1"/>
        <v>178</v>
      </c>
      <c r="I56" s="105" t="str">
        <f t="shared" ca="1" si="2"/>
        <v>Mayor a 120 días</v>
      </c>
      <c r="J56" s="109">
        <f t="shared" ca="1" si="3"/>
        <v>0.98888888888888893</v>
      </c>
      <c r="K56" s="294"/>
      <c r="L56" s="292"/>
      <c r="M56" s="110" t="str">
        <f>IFERROR(IF(VLOOKUP(L56,Codigos!$T$2:$U$50,2,0)=0,"",VLOOKUP(L56,Codigos!$T$2:$U$50,2,0)),"")</f>
        <v/>
      </c>
      <c r="N56" s="111">
        <f t="shared" si="4"/>
        <v>46182</v>
      </c>
      <c r="O56" s="112">
        <f>IFERROR(IF($B56&lt;&gt;"",$E56+($D56*VLOOKUP($B56,Codigos!$A:$P,5,0)),""),"Verf")</f>
        <v>3960</v>
      </c>
      <c r="P56" s="112">
        <f>IFERROR(IF($B56&lt;&gt;"",$F56+($O56*VLOOKUP($B56,Codigos!$A:$P,4,0)),""),"Verf")</f>
        <v>118800</v>
      </c>
      <c r="Q56" s="116">
        <f>IFERROR(IF($B56&lt;&gt;"",P56*VLOOKUP($B56,Codigos!$A:$I,7,0)/100000,""),"Verf")</f>
        <v>392.04</v>
      </c>
      <c r="R56" s="110">
        <f>IFERROR(IF($B56&lt;&gt;"",VLOOKUP($B56,Codigos!$A:$P,2,0),""),"Verf")</f>
        <v>3751</v>
      </c>
      <c r="S56" s="110" t="str">
        <f>IFERROR(IF($B56&lt;&gt;"",VLOOKUP($B56,Codigos!$A:$P,9,0),""),"Verf")</f>
        <v>Ret</v>
      </c>
      <c r="T56" s="110">
        <f>IFERROR(IF(B56&lt;&gt;"",VLOOKUP(B56,Codigos!$A:$P,10,0),""),"Verf")</f>
        <v>180</v>
      </c>
      <c r="U56" s="280" t="str">
        <f ca="1">IFERROR(IF($B56&lt;&gt;"",IF(AND($H56&gt;=VLOOKUP($B56,Codigos!$A:$P,12,0),$H56&lt;=VLOOKUP($B56,Codigos!$A:$P,13,0)),"Si","No"),""),"Verf")</f>
        <v>No</v>
      </c>
      <c r="V56" s="280" t="str">
        <f ca="1">IFERROR(IF($B56&lt;&gt;"",IF(AND($H56&gt;=VLOOKUP($B56,Codigos!$A:$P,14,0),$H56&lt;=VLOOKUP($B56,Codigos!$A:$P,15,0)),"Si","No"),""),"Verf")</f>
        <v>No</v>
      </c>
      <c r="W56" s="280" t="str">
        <f ca="1">IFERROR(IF($B56&lt;&gt;"",IF($H56&gt;=VLOOKUP($B56,Codigos!$A:$P,12,0),"Si","No"),""),"Verf")</f>
        <v>Si</v>
      </c>
      <c r="X56" s="280" t="str">
        <f ca="1">IFERROR(IF($B56&lt;&gt;"",IF($H56&lt;VLOOKUP($B56,Codigos!$A:$P,14,0),"No","Si"),""),"Verf")</f>
        <v>Si</v>
      </c>
      <c r="Y56" s="280" t="str">
        <f ca="1">IFERROR(IF($B56&lt;&gt;"",IF($H56&gt;VLOOKUP($B56,Codigos!$A:$P,16,0),"Si","No"),""),"Verf")</f>
        <v>Si</v>
      </c>
      <c r="Z56" s="280" t="str">
        <f ca="1">IFERROR(IF($B56&lt;&gt;"",IF($H56&lt;VLOOKUP($B56,Codigos!$A:$P,14,0),"Bloquear","No"),""),"Verf")</f>
        <v>No</v>
      </c>
      <c r="AA56" s="281">
        <f>IFERROR(IF($B56&lt;&gt;"",$G56-VLOOKUP($B56,Codigos!$A:$P,11,0),""),"")</f>
        <v>46332</v>
      </c>
      <c r="AB56" s="280" t="str">
        <f t="shared" si="5"/>
        <v/>
      </c>
      <c r="AC56">
        <f t="shared" ca="1" si="6"/>
        <v>2</v>
      </c>
      <c r="AE56" t="s">
        <v>1985</v>
      </c>
      <c r="AF56" t="s">
        <v>1986</v>
      </c>
    </row>
    <row r="57" spans="1:32" ht="18.95" customHeight="1">
      <c r="A57" s="290" t="s">
        <v>47</v>
      </c>
      <c r="B57" s="494" t="s">
        <v>218</v>
      </c>
      <c r="C57" s="104" t="str">
        <f>IFERROR(IF(B57&lt;&gt;"",VLOOKUP($B57,Codigos!$A:$P,3,0),""),"Verf")</f>
        <v>COSTEÑA RN 330 X 30</v>
      </c>
      <c r="D57" s="105">
        <v>88</v>
      </c>
      <c r="E57" s="105"/>
      <c r="F57" s="105"/>
      <c r="G57" s="106">
        <v>46360</v>
      </c>
      <c r="H57" s="448">
        <f t="shared" ca="1" si="1"/>
        <v>176</v>
      </c>
      <c r="I57" s="105" t="str">
        <f t="shared" ca="1" si="2"/>
        <v>Mayor a 120 días</v>
      </c>
      <c r="J57" s="109">
        <f t="shared" ca="1" si="3"/>
        <v>0.97777777777777775</v>
      </c>
      <c r="K57" s="294"/>
      <c r="L57" s="292"/>
      <c r="M57" s="110" t="str">
        <f>IFERROR(IF(VLOOKUP(L57,Codigos!$T$2:$U$50,2,0)=0,"",VLOOKUP(L57,Codigos!$T$2:$U$50,2,0)),"")</f>
        <v/>
      </c>
      <c r="N57" s="111">
        <f t="shared" si="4"/>
        <v>46180</v>
      </c>
      <c r="O57" s="112">
        <f>IFERROR(IF($B57&lt;&gt;"",$E57+($D57*VLOOKUP($B57,Codigos!$A:$P,5,0)),""),"Verf")</f>
        <v>3960</v>
      </c>
      <c r="P57" s="112">
        <f>IFERROR(IF($B57&lt;&gt;"",$F57+($O57*VLOOKUP($B57,Codigos!$A:$P,4,0)),""),"Verf")</f>
        <v>118800</v>
      </c>
      <c r="Q57" s="116">
        <f>IFERROR(IF($B57&lt;&gt;"",P57*VLOOKUP($B57,Codigos!$A:$I,7,0)/100000,""),"Verf")</f>
        <v>392.04</v>
      </c>
      <c r="R57" s="110">
        <f>IFERROR(IF($B57&lt;&gt;"",VLOOKUP($B57,Codigos!$A:$P,2,0),""),"Verf")</f>
        <v>20867</v>
      </c>
      <c r="S57" s="110" t="str">
        <f>IFERROR(IF($B57&lt;&gt;"",VLOOKUP($B57,Codigos!$A:$P,9,0),""),"Verf")</f>
        <v>Ret</v>
      </c>
      <c r="T57" s="110">
        <f>IFERROR(IF(B57&lt;&gt;"",VLOOKUP(B57,Codigos!$A:$P,10,0),""),"Verf")</f>
        <v>180</v>
      </c>
      <c r="U57" s="280" t="str">
        <f ca="1">IFERROR(IF($B57&lt;&gt;"",IF(AND($H57&gt;=VLOOKUP($B57,Codigos!$A:$P,12,0),$H57&lt;=VLOOKUP($B57,Codigos!$A:$P,13,0)),"Si","No"),""),"Verf")</f>
        <v>No</v>
      </c>
      <c r="V57" s="280" t="str">
        <f ca="1">IFERROR(IF($B57&lt;&gt;"",IF(AND($H57&gt;=VLOOKUP($B57,Codigos!$A:$P,14,0),$H57&lt;=VLOOKUP($B57,Codigos!$A:$P,15,0)),"Si","No"),""),"Verf")</f>
        <v>No</v>
      </c>
      <c r="W57" s="280" t="str">
        <f ca="1">IFERROR(IF($B57&lt;&gt;"",IF($H57&gt;=VLOOKUP($B57,Codigos!$A:$P,12,0),"Si","No"),""),"Verf")</f>
        <v>Si</v>
      </c>
      <c r="X57" s="280" t="str">
        <f ca="1">IFERROR(IF($B57&lt;&gt;"",IF($H57&lt;VLOOKUP($B57,Codigos!$A:$P,14,0),"No","Si"),""),"Verf")</f>
        <v>Si</v>
      </c>
      <c r="Y57" s="280" t="str">
        <f ca="1">IFERROR(IF($B57&lt;&gt;"",IF($H57&gt;VLOOKUP($B57,Codigos!$A:$P,16,0),"Si","No"),""),"Verf")</f>
        <v>Si</v>
      </c>
      <c r="Z57" s="280" t="str">
        <f ca="1">IFERROR(IF($B57&lt;&gt;"",IF($H57&lt;VLOOKUP($B57,Codigos!$A:$P,14,0),"Bloquear","No"),""),"Verf")</f>
        <v>No</v>
      </c>
      <c r="AA57" s="281">
        <f>IFERROR(IF($B57&lt;&gt;"",$G57-VLOOKUP($B57,Codigos!$A:$P,11,0),""),"")</f>
        <v>46330</v>
      </c>
      <c r="AB57" s="280" t="str">
        <f t="shared" si="5"/>
        <v/>
      </c>
      <c r="AC57">
        <f t="shared" ca="1" si="6"/>
        <v>4</v>
      </c>
      <c r="AE57" t="s">
        <v>1985</v>
      </c>
      <c r="AF57" t="s">
        <v>1986</v>
      </c>
    </row>
    <row r="58" spans="1:32" ht="18.95" customHeight="1">
      <c r="A58" s="290" t="s">
        <v>441</v>
      </c>
      <c r="B58" s="461" t="s">
        <v>432</v>
      </c>
      <c r="C58" s="104" t="str">
        <f>IFERROR(IF(B58&lt;&gt;"",VLOOKUP($B58,Codigos!$A:$P,3,0),""),"Verf")</f>
        <v>Cola&amp;Pola RN 330cc X 30</v>
      </c>
      <c r="D58" s="105">
        <v>50</v>
      </c>
      <c r="E58" s="105"/>
      <c r="F58" s="105"/>
      <c r="G58" s="106">
        <v>46359</v>
      </c>
      <c r="H58" s="448">
        <f t="shared" ca="1" si="1"/>
        <v>175</v>
      </c>
      <c r="I58" s="105" t="str">
        <f t="shared" ca="1" si="2"/>
        <v>Mayor a 120 días</v>
      </c>
      <c r="J58" s="109">
        <f t="shared" ca="1" si="3"/>
        <v>0.97222222222222221</v>
      </c>
      <c r="K58" s="294"/>
      <c r="L58" s="460"/>
      <c r="M58" s="110" t="str">
        <f>IFERROR(IF(VLOOKUP(L58,Codigos!$T$2:$U$50,2,0)=0,"",VLOOKUP(L58,Codigos!$T$2:$U$50,2,0)),"")</f>
        <v/>
      </c>
      <c r="N58" s="111">
        <f t="shared" si="4"/>
        <v>46179</v>
      </c>
      <c r="O58" s="112">
        <f>IFERROR(IF($B58&lt;&gt;"",$E58+($D58*VLOOKUP($B58,Codigos!$A:$P,5,0)),""),"Verf")</f>
        <v>2250</v>
      </c>
      <c r="P58" s="112">
        <f>IFERROR(IF($B58&lt;&gt;"",$F58+($O58*VLOOKUP($B58,Codigos!$A:$P,4,0)),""),"Verf")</f>
        <v>67500</v>
      </c>
      <c r="Q58" s="116">
        <f>IFERROR(IF($B58&lt;&gt;"",P58*VLOOKUP($B58,Codigos!$A:$I,7,0)/100000,""),"Verf")</f>
        <v>222.75</v>
      </c>
      <c r="R58" s="110">
        <f>IFERROR(IF($B58&lt;&gt;"",VLOOKUP($B58,Codigos!$A:$P,2,0),""),"Verf")</f>
        <v>2511</v>
      </c>
      <c r="S58" s="110" t="str">
        <f>IFERROR(IF($B58&lt;&gt;"",VLOOKUP($B58,Codigos!$A:$P,9,0),""),"Verf")</f>
        <v>Ret</v>
      </c>
      <c r="T58" s="110">
        <f>IFERROR(IF(B58&lt;&gt;"",VLOOKUP(B58,Codigos!$A:$P,10,0),""),"Verf")</f>
        <v>180</v>
      </c>
      <c r="U58" s="280" t="str">
        <f ca="1">IFERROR(IF($B58&lt;&gt;"",IF(AND($H58&gt;=VLOOKUP($B58,Codigos!$A:$P,12,0),$H58&lt;=VLOOKUP($B58,Codigos!$A:$P,13,0)),"Si","No"),""),"Verf")</f>
        <v>No</v>
      </c>
      <c r="V58" s="280" t="str">
        <f ca="1">IFERROR(IF($B58&lt;&gt;"",IF(AND($H58&gt;=VLOOKUP($B58,Codigos!$A:$P,14,0),$H58&lt;=VLOOKUP($B58,Codigos!$A:$P,15,0)),"Si","No"),""),"Verf")</f>
        <v>No</v>
      </c>
      <c r="W58" s="280" t="str">
        <f ca="1">IFERROR(IF($B58&lt;&gt;"",IF($H58&gt;=VLOOKUP($B58,Codigos!$A:$P,12,0),"Si","No"),""),"Verf")</f>
        <v>Si</v>
      </c>
      <c r="X58" s="280" t="str">
        <f ca="1">IFERROR(IF($B58&lt;&gt;"",IF($H58&lt;VLOOKUP($B58,Codigos!$A:$P,14,0),"No","Si"),""),"Verf")</f>
        <v>Si</v>
      </c>
      <c r="Y58" s="280" t="str">
        <f ca="1">IFERROR(IF($B58&lt;&gt;"",IF($H58&gt;VLOOKUP($B58,Codigos!$A:$P,16,0),"Si","No"),""),"Verf")</f>
        <v>Si</v>
      </c>
      <c r="Z58" s="280" t="str">
        <f ca="1">IFERROR(IF($B58&lt;&gt;"",IF($H58&lt;VLOOKUP($B58,Codigos!$A:$P,14,0),"Bloquear","No"),""),"Verf")</f>
        <v>No</v>
      </c>
      <c r="AA58" s="281">
        <f>IFERROR(IF($B58&lt;&gt;"",$G58-VLOOKUP($B58,Codigos!$A:$P,11,0),""),"")</f>
        <v>46329</v>
      </c>
      <c r="AB58" s="280" t="str">
        <f t="shared" si="5"/>
        <v/>
      </c>
      <c r="AC58">
        <f t="shared" ca="1" si="6"/>
        <v>5</v>
      </c>
      <c r="AE58" t="s">
        <v>1985</v>
      </c>
      <c r="AF58" t="s">
        <v>1986</v>
      </c>
    </row>
    <row r="59" spans="1:32" ht="18.95" customHeight="1">
      <c r="A59" s="290" t="s">
        <v>431</v>
      </c>
      <c r="B59" s="470" t="s">
        <v>393</v>
      </c>
      <c r="C59" s="104" t="str">
        <f>IFERROR(IF(B59&lt;&gt;"",VLOOKUP($B59,Codigos!$A:$P,3,0),""),"Verf")</f>
        <v>Corona Nr 330Cc X30</v>
      </c>
      <c r="D59" s="105">
        <v>88</v>
      </c>
      <c r="E59" s="105"/>
      <c r="F59" s="105"/>
      <c r="G59" s="106">
        <v>46542</v>
      </c>
      <c r="H59" s="448">
        <f t="shared" ca="1" si="1"/>
        <v>358</v>
      </c>
      <c r="I59" s="105" t="str">
        <f t="shared" ca="1" si="2"/>
        <v>Mayor a 120 días</v>
      </c>
      <c r="J59" s="109">
        <f t="shared" ca="1" si="3"/>
        <v>0.98082191780821915</v>
      </c>
      <c r="K59" s="294" t="s">
        <v>2810</v>
      </c>
      <c r="L59" s="471" t="s">
        <v>392</v>
      </c>
      <c r="M59" s="110" t="str">
        <f>IFERROR(IF(VLOOKUP(L59,Codigos!$T$2:$U$50,2,0)=0,"",VLOOKUP(L59,Codigos!$T$2:$U$50,2,0)),"")</f>
        <v>Excluir</v>
      </c>
      <c r="N59" s="111">
        <f t="shared" si="4"/>
        <v>46177</v>
      </c>
      <c r="O59" s="112">
        <f>IFERROR(IF($B59&lt;&gt;"",$E59+($D59*VLOOKUP($B59,Codigos!$A:$P,5,0)),""),"Verf")</f>
        <v>3960</v>
      </c>
      <c r="P59" s="112">
        <f>IFERROR(IF($B59&lt;&gt;"",$F59+($O59*VLOOKUP($B59,Codigos!$A:$P,4,0)),""),"Verf")</f>
        <v>118800</v>
      </c>
      <c r="Q59" s="116">
        <f>IFERROR(IF($B59&lt;&gt;"",P59*VLOOKUP($B59,Codigos!$A:$I,7,0)/100000,""),"Verf")</f>
        <v>392.04</v>
      </c>
      <c r="R59" s="110">
        <f>IFERROR(IF($B59&lt;&gt;"",VLOOKUP($B59,Codigos!$A:$P,2,0),""),"Verf")</f>
        <v>22512</v>
      </c>
      <c r="S59" s="110" t="str">
        <f>IFERROR(IF($B59&lt;&gt;"",VLOOKUP($B59,Codigos!$A:$P,9,0),""),"Verf")</f>
        <v>NR</v>
      </c>
      <c r="T59" s="110">
        <f>IFERROR(IF(B59&lt;&gt;"",VLOOKUP(B59,Codigos!$A:$P,10,0),""),"Verf")</f>
        <v>365</v>
      </c>
      <c r="U59" s="280" t="str">
        <f ca="1">IFERROR(IF($B59&lt;&gt;"",IF(AND($H59&gt;=VLOOKUP($B59,Codigos!$A:$P,12,0),$H59&lt;=VLOOKUP($B59,Codigos!$A:$P,13,0)),"Si","No"),""),"Verf")</f>
        <v>No</v>
      </c>
      <c r="V59" s="280" t="str">
        <f ca="1">IFERROR(IF($B59&lt;&gt;"",IF(AND($H59&gt;=VLOOKUP($B59,Codigos!$A:$P,14,0),$H59&lt;=VLOOKUP($B59,Codigos!$A:$P,15,0)),"Si","No"),""),"Verf")</f>
        <v>No</v>
      </c>
      <c r="W59" s="280" t="str">
        <f ca="1">IFERROR(IF($B59&lt;&gt;"",IF($H59&gt;=VLOOKUP($B59,Codigos!$A:$P,12,0),"Si","No"),""),"Verf")</f>
        <v>Si</v>
      </c>
      <c r="X59" s="280" t="str">
        <f ca="1">IFERROR(IF($B59&lt;&gt;"",IF($H59&lt;VLOOKUP($B59,Codigos!$A:$P,14,0),"No","Si"),""),"Verf")</f>
        <v>Si</v>
      </c>
      <c r="Y59" s="280" t="str">
        <f ca="1">IFERROR(IF($B59&lt;&gt;"",IF($H59&gt;VLOOKUP($B59,Codigos!$A:$P,16,0),"Si","No"),""),"Verf")</f>
        <v>Si</v>
      </c>
      <c r="Z59" s="280" t="str">
        <f ca="1">IFERROR(IF($B59&lt;&gt;"",IF($H59&lt;VLOOKUP($B59,Codigos!$A:$P,14,0),"Bloquear","No"),""),"Verf")</f>
        <v>No</v>
      </c>
      <c r="AA59" s="281">
        <f>IFERROR(IF($B59&lt;&gt;"",$G59-VLOOKUP($B59,Codigos!$A:$P,11,0),""),"")</f>
        <v>46512</v>
      </c>
      <c r="AB59" s="280" t="str">
        <f t="shared" si="5"/>
        <v/>
      </c>
      <c r="AC59">
        <f t="shared" ca="1" si="6"/>
        <v>7</v>
      </c>
      <c r="AE59" t="s">
        <v>1985</v>
      </c>
      <c r="AF59" t="s">
        <v>1986</v>
      </c>
    </row>
    <row r="60" spans="1:32" ht="18.95" customHeight="1">
      <c r="A60" s="290" t="s">
        <v>442</v>
      </c>
      <c r="B60" s="476" t="s">
        <v>44</v>
      </c>
      <c r="C60" s="104" t="str">
        <f>IFERROR(IF(B60&lt;&gt;"",VLOOKUP($B60,Codigos!$A:$P,3,0),""),"Verf")</f>
        <v>Costeña Bacana R 320cc x 30</v>
      </c>
      <c r="D60" s="105">
        <v>88</v>
      </c>
      <c r="E60" s="105"/>
      <c r="F60" s="105"/>
      <c r="G60" s="106">
        <v>46358</v>
      </c>
      <c r="H60" s="448">
        <f t="shared" ca="1" si="1"/>
        <v>174</v>
      </c>
      <c r="I60" s="105" t="str">
        <f t="shared" ca="1" si="2"/>
        <v>Mayor a 120 días</v>
      </c>
      <c r="J60" s="109">
        <f t="shared" ca="1" si="3"/>
        <v>0.96666666666666667</v>
      </c>
      <c r="K60" s="294"/>
      <c r="L60" s="292"/>
      <c r="M60" s="110" t="str">
        <f>IFERROR(IF(VLOOKUP(L60,Codigos!$T$2:$U$50,2,0)=0,"",VLOOKUP(L60,Codigos!$T$2:$U$50,2,0)),"")</f>
        <v/>
      </c>
      <c r="N60" s="111">
        <f t="shared" si="4"/>
        <v>46178</v>
      </c>
      <c r="O60" s="112">
        <f>IFERROR(IF($B60&lt;&gt;"",$E60+($D60*VLOOKUP($B60,Codigos!$A:$P,5,0)),""),"Verf")</f>
        <v>3960</v>
      </c>
      <c r="P60" s="112">
        <f>IFERROR(IF($B60&lt;&gt;"",$F60+($O60*VLOOKUP($B60,Codigos!$A:$P,4,0)),""),"Verf")</f>
        <v>118800</v>
      </c>
      <c r="Q60" s="116">
        <f>IFERROR(IF($B60&lt;&gt;"",P60*VLOOKUP($B60,Codigos!$A:$I,7,0)/100000,""),"Verf")</f>
        <v>380.16</v>
      </c>
      <c r="R60" s="110">
        <f>IFERROR(IF($B60&lt;&gt;"",VLOOKUP($B60,Codigos!$A:$P,2,0),""),"Verf")</f>
        <v>13451</v>
      </c>
      <c r="S60" s="110" t="str">
        <f>IFERROR(IF($B60&lt;&gt;"",VLOOKUP($B60,Codigos!$A:$P,9,0),""),"Verf")</f>
        <v>Ret</v>
      </c>
      <c r="T60" s="110">
        <f>IFERROR(IF(B60&lt;&gt;"",VLOOKUP(B60,Codigos!$A:$P,10,0),""),"Verf")</f>
        <v>180</v>
      </c>
      <c r="U60" s="280" t="str">
        <f ca="1">IFERROR(IF($B60&lt;&gt;"",IF(AND($H60&gt;=VLOOKUP($B60,Codigos!$A:$P,12,0),$H60&lt;=VLOOKUP($B60,Codigos!$A:$P,13,0)),"Si","No"),""),"Verf")</f>
        <v>No</v>
      </c>
      <c r="V60" s="280" t="str">
        <f ca="1">IFERROR(IF($B60&lt;&gt;"",IF(AND($H60&gt;=VLOOKUP($B60,Codigos!$A:$P,14,0),$H60&lt;=VLOOKUP($B60,Codigos!$A:$P,15,0)),"Si","No"),""),"Verf")</f>
        <v>No</v>
      </c>
      <c r="W60" s="280" t="str">
        <f ca="1">IFERROR(IF($B60&lt;&gt;"",IF($H60&gt;=VLOOKUP($B60,Codigos!$A:$P,12,0),"Si","No"),""),"Verf")</f>
        <v>Si</v>
      </c>
      <c r="X60" s="280" t="str">
        <f ca="1">IFERROR(IF($B60&lt;&gt;"",IF($H60&lt;VLOOKUP($B60,Codigos!$A:$P,14,0),"No","Si"),""),"Verf")</f>
        <v>Si</v>
      </c>
      <c r="Y60" s="280" t="str">
        <f ca="1">IFERROR(IF($B60&lt;&gt;"",IF($H60&gt;VLOOKUP($B60,Codigos!$A:$P,16,0),"Si","No"),""),"Verf")</f>
        <v>Si</v>
      </c>
      <c r="Z60" s="280" t="str">
        <f ca="1">IFERROR(IF($B60&lt;&gt;"",IF($H60&lt;VLOOKUP($B60,Codigos!$A:$P,14,0),"Bloquear","No"),""),"Verf")</f>
        <v>No</v>
      </c>
      <c r="AA60" s="281">
        <f>IFERROR(IF($B60&lt;&gt;"",$G60-VLOOKUP($B60,Codigos!$A:$P,11,0),""),"")</f>
        <v>46328</v>
      </c>
      <c r="AB60" s="280" t="str">
        <f t="shared" si="5"/>
        <v/>
      </c>
      <c r="AC60">
        <f t="shared" ca="1" si="6"/>
        <v>6</v>
      </c>
      <c r="AE60" t="s">
        <v>1985</v>
      </c>
      <c r="AF60" t="s">
        <v>1986</v>
      </c>
    </row>
    <row r="61" spans="1:32" ht="18.95" customHeight="1">
      <c r="A61" s="290" t="s">
        <v>443</v>
      </c>
      <c r="B61" s="512" t="s">
        <v>573</v>
      </c>
      <c r="C61" s="104" t="str">
        <f>IFERROR(IF(B61&lt;&gt;"",VLOOKUP($B61,Codigos!$A:$P,3,0),""),"Verf")</f>
        <v>Club Col R 330cc X 30 N</v>
      </c>
      <c r="D61" s="105">
        <v>88</v>
      </c>
      <c r="E61" s="105"/>
      <c r="F61" s="105"/>
      <c r="G61" s="106">
        <v>46362</v>
      </c>
      <c r="H61" s="448">
        <f t="shared" ca="1" si="1"/>
        <v>178</v>
      </c>
      <c r="I61" s="105" t="str">
        <f t="shared" ca="1" si="2"/>
        <v>Mayor a 120 días</v>
      </c>
      <c r="J61" s="109">
        <f t="shared" ca="1" si="3"/>
        <v>0.98888888888888893</v>
      </c>
      <c r="K61" s="294"/>
      <c r="L61" s="460"/>
      <c r="M61" s="110" t="str">
        <f>IFERROR(IF(VLOOKUP(L61,Codigos!$T$2:$U$50,2,0)=0,"",VLOOKUP(L61,Codigos!$T$2:$U$50,2,0)),"")</f>
        <v/>
      </c>
      <c r="N61" s="111">
        <f t="shared" si="4"/>
        <v>46182</v>
      </c>
      <c r="O61" s="112">
        <f>IFERROR(IF($B61&lt;&gt;"",$E61+($D61*VLOOKUP($B61,Codigos!$A:$P,5,0)),""),"Verf")</f>
        <v>3960</v>
      </c>
      <c r="P61" s="112">
        <f>IFERROR(IF($B61&lt;&gt;"",$F61+($O61*VLOOKUP($B61,Codigos!$A:$P,4,0)),""),"Verf")</f>
        <v>118800</v>
      </c>
      <c r="Q61" s="116">
        <f>IFERROR(IF($B61&lt;&gt;"",P61*VLOOKUP($B61,Codigos!$A:$I,7,0)/100000,""),"Verf")</f>
        <v>392.04</v>
      </c>
      <c r="R61" s="110">
        <f>IFERROR(IF($B61&lt;&gt;"",VLOOKUP($B61,Codigos!$A:$P,2,0),""),"Verf")</f>
        <v>3751</v>
      </c>
      <c r="S61" s="110" t="str">
        <f>IFERROR(IF($B61&lt;&gt;"",VLOOKUP($B61,Codigos!$A:$P,9,0),""),"Verf")</f>
        <v>Ret</v>
      </c>
      <c r="T61" s="110">
        <f>IFERROR(IF(B61&lt;&gt;"",VLOOKUP(B61,Codigos!$A:$P,10,0),""),"Verf")</f>
        <v>180</v>
      </c>
      <c r="U61" s="280" t="str">
        <f ca="1">IFERROR(IF($B61&lt;&gt;"",IF(AND($H61&gt;=VLOOKUP($B61,Codigos!$A:$P,12,0),$H61&lt;=VLOOKUP($B61,Codigos!$A:$P,13,0)),"Si","No"),""),"Verf")</f>
        <v>No</v>
      </c>
      <c r="V61" s="280" t="str">
        <f ca="1">IFERROR(IF($B61&lt;&gt;"",IF(AND($H61&gt;=VLOOKUP($B61,Codigos!$A:$P,14,0),$H61&lt;=VLOOKUP($B61,Codigos!$A:$P,15,0)),"Si","No"),""),"Verf")</f>
        <v>No</v>
      </c>
      <c r="W61" s="280" t="str">
        <f ca="1">IFERROR(IF($B61&lt;&gt;"",IF($H61&gt;=VLOOKUP($B61,Codigos!$A:$P,12,0),"Si","No"),""),"Verf")</f>
        <v>Si</v>
      </c>
      <c r="X61" s="280" t="str">
        <f ca="1">IFERROR(IF($B61&lt;&gt;"",IF($H61&lt;VLOOKUP($B61,Codigos!$A:$P,14,0),"No","Si"),""),"Verf")</f>
        <v>Si</v>
      </c>
      <c r="Y61" s="280" t="str">
        <f ca="1">IFERROR(IF($B61&lt;&gt;"",IF($H61&gt;VLOOKUP($B61,Codigos!$A:$P,16,0),"Si","No"),""),"Verf")</f>
        <v>Si</v>
      </c>
      <c r="Z61" s="280" t="str">
        <f ca="1">IFERROR(IF($B61&lt;&gt;"",IF($H61&lt;VLOOKUP($B61,Codigos!$A:$P,14,0),"Bloquear","No"),""),"Verf")</f>
        <v>No</v>
      </c>
      <c r="AA61" s="281">
        <f>IFERROR(IF($B61&lt;&gt;"",$G61-VLOOKUP($B61,Codigos!$A:$P,11,0),""),"")</f>
        <v>46332</v>
      </c>
      <c r="AB61" s="280" t="str">
        <f t="shared" si="5"/>
        <v/>
      </c>
      <c r="AC61">
        <f t="shared" ca="1" si="6"/>
        <v>2</v>
      </c>
      <c r="AE61" t="s">
        <v>1985</v>
      </c>
      <c r="AF61" t="s">
        <v>1986</v>
      </c>
    </row>
    <row r="62" spans="1:32" ht="18.95" customHeight="1">
      <c r="A62" s="290" t="s">
        <v>444</v>
      </c>
      <c r="B62" s="470" t="s">
        <v>393</v>
      </c>
      <c r="C62" s="104" t="str">
        <f>IFERROR(IF(B62&lt;&gt;"",VLOOKUP($B62,Codigos!$A:$P,3,0),""),"Verf")</f>
        <v>Corona Nr 330Cc X30</v>
      </c>
      <c r="D62" s="105">
        <v>88</v>
      </c>
      <c r="E62" s="105"/>
      <c r="F62" s="105"/>
      <c r="G62" s="106">
        <v>46542</v>
      </c>
      <c r="H62" s="448">
        <f t="shared" ca="1" si="1"/>
        <v>358</v>
      </c>
      <c r="I62" s="105" t="str">
        <f t="shared" ca="1" si="2"/>
        <v>Mayor a 120 días</v>
      </c>
      <c r="J62" s="109">
        <f t="shared" ca="1" si="3"/>
        <v>0.98082191780821915</v>
      </c>
      <c r="K62" s="294" t="s">
        <v>2810</v>
      </c>
      <c r="L62" s="471" t="s">
        <v>392</v>
      </c>
      <c r="M62" s="110" t="str">
        <f>IFERROR(IF(VLOOKUP(L62,Codigos!$T$2:$U$50,2,0)=0,"",VLOOKUP(L62,Codigos!$T$2:$U$50,2,0)),"")</f>
        <v>Excluir</v>
      </c>
      <c r="N62" s="111">
        <f t="shared" si="4"/>
        <v>46177</v>
      </c>
      <c r="O62" s="112">
        <f>IFERROR(IF($B62&lt;&gt;"",$E62+($D62*VLOOKUP($B62,Codigos!$A:$P,5,0)),""),"Verf")</f>
        <v>3960</v>
      </c>
      <c r="P62" s="112">
        <f>IFERROR(IF($B62&lt;&gt;"",$F62+($O62*VLOOKUP($B62,Codigos!$A:$P,4,0)),""),"Verf")</f>
        <v>118800</v>
      </c>
      <c r="Q62" s="116">
        <f>IFERROR(IF($B62&lt;&gt;"",P62*VLOOKUP($B62,Codigos!$A:$I,7,0)/100000,""),"Verf")</f>
        <v>392.04</v>
      </c>
      <c r="R62" s="110">
        <f>IFERROR(IF($B62&lt;&gt;"",VLOOKUP($B62,Codigos!$A:$P,2,0),""),"Verf")</f>
        <v>22512</v>
      </c>
      <c r="S62" s="110" t="str">
        <f>IFERROR(IF($B62&lt;&gt;"",VLOOKUP($B62,Codigos!$A:$P,9,0),""),"Verf")</f>
        <v>NR</v>
      </c>
      <c r="T62" s="110">
        <f>IFERROR(IF(B62&lt;&gt;"",VLOOKUP(B62,Codigos!$A:$P,10,0),""),"Verf")</f>
        <v>365</v>
      </c>
      <c r="U62" s="280" t="str">
        <f ca="1">IFERROR(IF($B62&lt;&gt;"",IF(AND($H62&gt;=VLOOKUP($B62,Codigos!$A:$P,12,0),$H62&lt;=VLOOKUP($B62,Codigos!$A:$P,13,0)),"Si","No"),""),"Verf")</f>
        <v>No</v>
      </c>
      <c r="V62" s="280" t="str">
        <f ca="1">IFERROR(IF($B62&lt;&gt;"",IF(AND($H62&gt;=VLOOKUP($B62,Codigos!$A:$P,14,0),$H62&lt;=VLOOKUP($B62,Codigos!$A:$P,15,0)),"Si","No"),""),"Verf")</f>
        <v>No</v>
      </c>
      <c r="W62" s="280" t="str">
        <f ca="1">IFERROR(IF($B62&lt;&gt;"",IF($H62&gt;=VLOOKUP($B62,Codigos!$A:$P,12,0),"Si","No"),""),"Verf")</f>
        <v>Si</v>
      </c>
      <c r="X62" s="280" t="str">
        <f ca="1">IFERROR(IF($B62&lt;&gt;"",IF($H62&lt;VLOOKUP($B62,Codigos!$A:$P,14,0),"No","Si"),""),"Verf")</f>
        <v>Si</v>
      </c>
      <c r="Y62" s="280" t="str">
        <f ca="1">IFERROR(IF($B62&lt;&gt;"",IF($H62&gt;VLOOKUP($B62,Codigos!$A:$P,16,0),"Si","No"),""),"Verf")</f>
        <v>Si</v>
      </c>
      <c r="Z62" s="280" t="str">
        <f ca="1">IFERROR(IF($B62&lt;&gt;"",IF($H62&lt;VLOOKUP($B62,Codigos!$A:$P,14,0),"Bloquear","No"),""),"Verf")</f>
        <v>No</v>
      </c>
      <c r="AA62" s="281">
        <f>IFERROR(IF($B62&lt;&gt;"",$G62-VLOOKUP($B62,Codigos!$A:$P,11,0),""),"")</f>
        <v>46512</v>
      </c>
      <c r="AB62" s="280" t="str">
        <f t="shared" si="5"/>
        <v/>
      </c>
      <c r="AC62">
        <f t="shared" ca="1" si="6"/>
        <v>7</v>
      </c>
      <c r="AE62" t="s">
        <v>1985</v>
      </c>
      <c r="AF62" t="s">
        <v>1986</v>
      </c>
    </row>
    <row r="63" spans="1:32" ht="18.95" customHeight="1">
      <c r="A63" s="290" t="s">
        <v>281</v>
      </c>
      <c r="B63" s="514" t="s">
        <v>336</v>
      </c>
      <c r="C63" s="104" t="str">
        <f>IFERROR(IF(B63&lt;&gt;"",VLOOKUP($B63,Codigos!$A:$P,3,0),""),"Verf")</f>
        <v>Pony Malta R 330cc X 30</v>
      </c>
      <c r="D63" s="105">
        <v>88</v>
      </c>
      <c r="E63" s="105"/>
      <c r="F63" s="105"/>
      <c r="G63" s="106">
        <v>46548</v>
      </c>
      <c r="H63" s="448">
        <f t="shared" ca="1" si="1"/>
        <v>364</v>
      </c>
      <c r="I63" s="105" t="str">
        <f t="shared" ca="1" si="2"/>
        <v>Mayor a 120 días</v>
      </c>
      <c r="J63" s="109">
        <f t="shared" ca="1" si="3"/>
        <v>0.99726027397260275</v>
      </c>
      <c r="K63" s="294" t="s">
        <v>2819</v>
      </c>
      <c r="L63" s="515"/>
      <c r="M63" s="110" t="str">
        <f>IFERROR(IF(VLOOKUP(L63,Codigos!$T$2:$U$50,2,0)=0,"",VLOOKUP(L63,Codigos!$T$2:$U$50,2,0)),"")</f>
        <v/>
      </c>
      <c r="N63" s="111">
        <f t="shared" si="4"/>
        <v>46183</v>
      </c>
      <c r="O63" s="112">
        <f>IFERROR(IF($B63&lt;&gt;"",$E63+($D63*VLOOKUP($B63,Codigos!$A:$P,5,0)),""),"Verf")</f>
        <v>3960</v>
      </c>
      <c r="P63" s="112">
        <f>IFERROR(IF($B63&lt;&gt;"",$F63+($O63*VLOOKUP($B63,Codigos!$A:$P,4,0)),""),"Verf")</f>
        <v>118800</v>
      </c>
      <c r="Q63" s="116">
        <f>IFERROR(IF($B63&lt;&gt;"",P63*VLOOKUP($B63,Codigos!$A:$I,7,0)/100000,""),"Verf")</f>
        <v>392.04</v>
      </c>
      <c r="R63" s="110">
        <f>IFERROR(IF($B63&lt;&gt;"",VLOOKUP($B63,Codigos!$A:$P,2,0),""),"Verf")</f>
        <v>2182</v>
      </c>
      <c r="S63" s="110" t="str">
        <f>IFERROR(IF($B63&lt;&gt;"",VLOOKUP($B63,Codigos!$A:$P,9,0),""),"Verf")</f>
        <v>Ret</v>
      </c>
      <c r="T63" s="110">
        <f>IFERROR(IF(B63&lt;&gt;"",VLOOKUP(B63,Codigos!$A:$P,10,0),""),"Verf")</f>
        <v>365</v>
      </c>
      <c r="U63" s="280" t="str">
        <f ca="1">IFERROR(IF($B63&lt;&gt;"",IF(AND($H63&gt;=VLOOKUP($B63,Codigos!$A:$P,12,0),$H63&lt;=VLOOKUP($B63,Codigos!$A:$P,13,0)),"Si","No"),""),"Verf")</f>
        <v>No</v>
      </c>
      <c r="V63" s="280" t="str">
        <f ca="1">IFERROR(IF($B63&lt;&gt;"",IF(AND($H63&gt;=VLOOKUP($B63,Codigos!$A:$P,14,0),$H63&lt;=VLOOKUP($B63,Codigos!$A:$P,15,0)),"Si","No"),""),"Verf")</f>
        <v>No</v>
      </c>
      <c r="W63" s="280" t="str">
        <f ca="1">IFERROR(IF($B63&lt;&gt;"",IF($H63&gt;=VLOOKUP($B63,Codigos!$A:$P,12,0),"Si","No"),""),"Verf")</f>
        <v>Si</v>
      </c>
      <c r="X63" s="280" t="str">
        <f ca="1">IFERROR(IF($B63&lt;&gt;"",IF($H63&lt;VLOOKUP($B63,Codigos!$A:$P,14,0),"No","Si"),""),"Verf")</f>
        <v>Si</v>
      </c>
      <c r="Y63" s="280" t="str">
        <f ca="1">IFERROR(IF($B63&lt;&gt;"",IF($H63&gt;VLOOKUP($B63,Codigos!$A:$P,16,0),"Si","No"),""),"Verf")</f>
        <v>Si</v>
      </c>
      <c r="Z63" s="280" t="str">
        <f ca="1">IFERROR(IF($B63&lt;&gt;"",IF($H63&lt;VLOOKUP($B63,Codigos!$A:$P,14,0),"Bloquear","No"),""),"Verf")</f>
        <v>No</v>
      </c>
      <c r="AA63" s="281">
        <f>IFERROR(IF($B63&lt;&gt;"",$G63-VLOOKUP($B63,Codigos!$A:$P,11,0),""),"")</f>
        <v>46518</v>
      </c>
      <c r="AB63" s="280" t="str">
        <f t="shared" si="5"/>
        <v/>
      </c>
      <c r="AC63">
        <f t="shared" ca="1" si="6"/>
        <v>1</v>
      </c>
      <c r="AE63" t="s">
        <v>1985</v>
      </c>
      <c r="AF63" t="s">
        <v>1986</v>
      </c>
    </row>
    <row r="64" spans="1:32" ht="18.95" customHeight="1">
      <c r="A64" s="290" t="s">
        <v>282</v>
      </c>
      <c r="B64" s="291" t="s">
        <v>218</v>
      </c>
      <c r="C64" s="104" t="str">
        <f>IFERROR(IF(B64&lt;&gt;"",VLOOKUP($B64,Codigos!$A:$P,3,0),""),"Verf")</f>
        <v>COSTEÑA RN 330 X 30</v>
      </c>
      <c r="D64" s="105">
        <v>88</v>
      </c>
      <c r="E64" s="105"/>
      <c r="F64" s="105"/>
      <c r="G64" s="106">
        <v>46361</v>
      </c>
      <c r="H64" s="448">
        <f t="shared" ca="1" si="1"/>
        <v>177</v>
      </c>
      <c r="I64" s="105" t="str">
        <f t="shared" ca="1" si="2"/>
        <v>Mayor a 120 días</v>
      </c>
      <c r="J64" s="109">
        <f t="shared" ca="1" si="3"/>
        <v>0.98333333333333328</v>
      </c>
      <c r="K64" s="294"/>
      <c r="L64" s="292"/>
      <c r="M64" s="110" t="str">
        <f>IFERROR(IF(VLOOKUP(L64,Codigos!$T$2:$U$50,2,0)=0,"",VLOOKUP(L64,Codigos!$T$2:$U$50,2,0)),"")</f>
        <v/>
      </c>
      <c r="N64" s="111">
        <f t="shared" si="4"/>
        <v>46181</v>
      </c>
      <c r="O64" s="112">
        <f>IFERROR(IF($B64&lt;&gt;"",$E64+($D64*VLOOKUP($B64,Codigos!$A:$P,5,0)),""),"Verf")</f>
        <v>3960</v>
      </c>
      <c r="P64" s="112">
        <f>IFERROR(IF($B64&lt;&gt;"",$F64+($O64*VLOOKUP($B64,Codigos!$A:$P,4,0)),""),"Verf")</f>
        <v>118800</v>
      </c>
      <c r="Q64" s="116">
        <f>IFERROR(IF($B64&lt;&gt;"",P64*VLOOKUP($B64,Codigos!$A:$I,7,0)/100000,""),"Verf")</f>
        <v>392.04</v>
      </c>
      <c r="R64" s="110">
        <f>IFERROR(IF($B64&lt;&gt;"",VLOOKUP($B64,Codigos!$A:$P,2,0),""),"Verf")</f>
        <v>20867</v>
      </c>
      <c r="S64" s="110" t="str">
        <f>IFERROR(IF($B64&lt;&gt;"",VLOOKUP($B64,Codigos!$A:$P,9,0),""),"Verf")</f>
        <v>Ret</v>
      </c>
      <c r="T64" s="110">
        <f>IFERROR(IF(B64&lt;&gt;"",VLOOKUP(B64,Codigos!$A:$P,10,0),""),"Verf")</f>
        <v>180</v>
      </c>
      <c r="U64" s="280" t="str">
        <f ca="1">IFERROR(IF($B64&lt;&gt;"",IF(AND($H64&gt;=VLOOKUP($B64,Codigos!$A:$P,12,0),$H64&lt;=VLOOKUP($B64,Codigos!$A:$P,13,0)),"Si","No"),""),"Verf")</f>
        <v>No</v>
      </c>
      <c r="V64" s="280" t="str">
        <f ca="1">IFERROR(IF($B64&lt;&gt;"",IF(AND($H64&gt;=VLOOKUP($B64,Codigos!$A:$P,14,0),$H64&lt;=VLOOKUP($B64,Codigos!$A:$P,15,0)),"Si","No"),""),"Verf")</f>
        <v>No</v>
      </c>
      <c r="W64" s="280" t="str">
        <f ca="1">IFERROR(IF($B64&lt;&gt;"",IF($H64&gt;=VLOOKUP($B64,Codigos!$A:$P,12,0),"Si","No"),""),"Verf")</f>
        <v>Si</v>
      </c>
      <c r="X64" s="280" t="str">
        <f ca="1">IFERROR(IF($B64&lt;&gt;"",IF($H64&lt;VLOOKUP($B64,Codigos!$A:$P,14,0),"No","Si"),""),"Verf")</f>
        <v>Si</v>
      </c>
      <c r="Y64" s="280" t="str">
        <f ca="1">IFERROR(IF($B64&lt;&gt;"",IF($H64&gt;VLOOKUP($B64,Codigos!$A:$P,16,0),"Si","No"),""),"Verf")</f>
        <v>Si</v>
      </c>
      <c r="Z64" s="280" t="str">
        <f ca="1">IFERROR(IF($B64&lt;&gt;"",IF($H64&lt;VLOOKUP($B64,Codigos!$A:$P,14,0),"Bloquear","No"),""),"Verf")</f>
        <v>No</v>
      </c>
      <c r="AA64" s="281">
        <f>IFERROR(IF($B64&lt;&gt;"",$G64-VLOOKUP($B64,Codigos!$A:$P,11,0),""),"")</f>
        <v>46331</v>
      </c>
      <c r="AB64" s="280" t="str">
        <f t="shared" si="5"/>
        <v/>
      </c>
      <c r="AC64">
        <f t="shared" ca="1" si="6"/>
        <v>3</v>
      </c>
      <c r="AE64" t="s">
        <v>1985</v>
      </c>
      <c r="AF64" t="s">
        <v>1986</v>
      </c>
    </row>
    <row r="65" spans="1:32" ht="18.95" customHeight="1">
      <c r="A65" s="290" t="s">
        <v>75</v>
      </c>
      <c r="B65" s="574" t="s">
        <v>582</v>
      </c>
      <c r="C65" s="104" t="str">
        <f>IFERROR(IF(B65&lt;&gt;"",VLOOKUP($B65,Codigos!$A:$P,3,0),""),"Verf")</f>
        <v>Club Col TW 330ccX6 N</v>
      </c>
      <c r="D65" s="105">
        <v>88</v>
      </c>
      <c r="E65" s="105"/>
      <c r="F65" s="105"/>
      <c r="G65" s="106">
        <v>46364</v>
      </c>
      <c r="H65" s="448">
        <f t="shared" ca="1" si="1"/>
        <v>180</v>
      </c>
      <c r="I65" s="105" t="str">
        <f t="shared" ca="1" si="2"/>
        <v>Mayor a 120 días</v>
      </c>
      <c r="J65" s="109">
        <f t="shared" ca="1" si="3"/>
        <v>1</v>
      </c>
      <c r="K65" s="294" t="s">
        <v>2819</v>
      </c>
      <c r="L65" s="575" t="s">
        <v>377</v>
      </c>
      <c r="M65" s="110" t="str">
        <f>IFERROR(IF(VLOOKUP(L65,Codigos!$T$2:$U$50,2,0)=0,"",VLOOKUP(L65,Codigos!$T$2:$U$50,2,0)),"")</f>
        <v>Excluir</v>
      </c>
      <c r="N65" s="111">
        <f t="shared" si="4"/>
        <v>46184</v>
      </c>
      <c r="O65" s="112">
        <f>IFERROR(IF($B65&lt;&gt;"",$E65+($D65*VLOOKUP($B65,Codigos!$A:$P,5,0)),""),"Verf")</f>
        <v>22880</v>
      </c>
      <c r="P65" s="112">
        <f>IFERROR(IF($B65&lt;&gt;"",$F65+($O65*VLOOKUP($B65,Codigos!$A:$P,4,0)),""),"Verf")</f>
        <v>137280</v>
      </c>
      <c r="Q65" s="116">
        <f>IFERROR(IF($B65&lt;&gt;"",P65*VLOOKUP($B65,Codigos!$A:$I,7,0)/100000,""),"Verf")</f>
        <v>453.024</v>
      </c>
      <c r="R65" s="110">
        <f>IFERROR(IF($B65&lt;&gt;"",VLOOKUP($B65,Codigos!$A:$P,2,0),""),"Verf")</f>
        <v>3787</v>
      </c>
      <c r="S65" s="110" t="str">
        <f>IFERROR(IF($B65&lt;&gt;"",VLOOKUP($B65,Codigos!$A:$P,9,0),""),"Verf")</f>
        <v>NR</v>
      </c>
      <c r="T65" s="110">
        <f>IFERROR(IF(B65&lt;&gt;"",VLOOKUP(B65,Codigos!$A:$P,10,0),""),"Verf")</f>
        <v>180</v>
      </c>
      <c r="U65" s="280" t="str">
        <f ca="1">IFERROR(IF($B65&lt;&gt;"",IF(AND($H65&gt;=VLOOKUP($B65,Codigos!$A:$P,12,0),$H65&lt;=VLOOKUP($B65,Codigos!$A:$P,13,0)),"Si","No"),""),"Verf")</f>
        <v>No</v>
      </c>
      <c r="V65" s="280" t="str">
        <f ca="1">IFERROR(IF($B65&lt;&gt;"",IF(AND($H65&gt;=VLOOKUP($B65,Codigos!$A:$P,14,0),$H65&lt;=VLOOKUP($B65,Codigos!$A:$P,15,0)),"Si","No"),""),"Verf")</f>
        <v>No</v>
      </c>
      <c r="W65" s="280" t="str">
        <f ca="1">IFERROR(IF($B65&lt;&gt;"",IF($H65&gt;=VLOOKUP($B65,Codigos!$A:$P,12,0),"Si","No"),""),"Verf")</f>
        <v>Si</v>
      </c>
      <c r="X65" s="280" t="str">
        <f ca="1">IFERROR(IF($B65&lt;&gt;"",IF($H65&lt;VLOOKUP($B65,Codigos!$A:$P,14,0),"No","Si"),""),"Verf")</f>
        <v>Si</v>
      </c>
      <c r="Y65" s="280" t="str">
        <f ca="1">IFERROR(IF($B65&lt;&gt;"",IF($H65&gt;VLOOKUP($B65,Codigos!$A:$P,16,0),"Si","No"),""),"Verf")</f>
        <v>Si</v>
      </c>
      <c r="Z65" s="280" t="str">
        <f ca="1">IFERROR(IF($B65&lt;&gt;"",IF($H65&lt;VLOOKUP($B65,Codigos!$A:$P,14,0),"Bloquear","No"),""),"Verf")</f>
        <v>No</v>
      </c>
      <c r="AA65" s="281">
        <f>IFERROR(IF($B65&lt;&gt;"",$G65-VLOOKUP($B65,Codigos!$A:$P,11,0),""),"")</f>
        <v>46334</v>
      </c>
      <c r="AB65" s="280" t="str">
        <f t="shared" si="5"/>
        <v/>
      </c>
      <c r="AC65">
        <f t="shared" ca="1" si="6"/>
        <v>0</v>
      </c>
      <c r="AE65" t="s">
        <v>1985</v>
      </c>
      <c r="AF65" t="s">
        <v>1986</v>
      </c>
    </row>
    <row r="66" spans="1:32" ht="18.95" customHeight="1">
      <c r="A66" s="290" t="s">
        <v>456</v>
      </c>
      <c r="B66" s="476" t="s">
        <v>44</v>
      </c>
      <c r="C66" s="104" t="str">
        <f>IFERROR(IF(B66&lt;&gt;"",VLOOKUP($B66,Codigos!$A:$P,3,0),""),"Verf")</f>
        <v>Costeña Bacana R 320cc x 30</v>
      </c>
      <c r="D66" s="105">
        <v>88</v>
      </c>
      <c r="E66" s="105"/>
      <c r="F66" s="105"/>
      <c r="G66" s="106">
        <v>46358</v>
      </c>
      <c r="H66" s="448">
        <f t="shared" ca="1" si="1"/>
        <v>174</v>
      </c>
      <c r="I66" s="105" t="str">
        <f t="shared" ca="1" si="2"/>
        <v>Mayor a 120 días</v>
      </c>
      <c r="J66" s="109">
        <f t="shared" ca="1" si="3"/>
        <v>0.96666666666666667</v>
      </c>
      <c r="K66" s="294"/>
      <c r="L66" s="460"/>
      <c r="M66" s="110" t="str">
        <f>IFERROR(IF(VLOOKUP(L66,Codigos!$T$2:$U$50,2,0)=0,"",VLOOKUP(L66,Codigos!$T$2:$U$50,2,0)),"")</f>
        <v/>
      </c>
      <c r="N66" s="111">
        <f t="shared" si="4"/>
        <v>46178</v>
      </c>
      <c r="O66" s="112">
        <f>IFERROR(IF($B66&lt;&gt;"",$E66+($D66*VLOOKUP($B66,Codigos!$A:$P,5,0)),""),"Verf")</f>
        <v>3960</v>
      </c>
      <c r="P66" s="112">
        <f>IFERROR(IF($B66&lt;&gt;"",$F66+($O66*VLOOKUP($B66,Codigos!$A:$P,4,0)),""),"Verf")</f>
        <v>118800</v>
      </c>
      <c r="Q66" s="116">
        <f>IFERROR(IF($B66&lt;&gt;"",P66*VLOOKUP($B66,Codigos!$A:$I,7,0)/100000,""),"Verf")</f>
        <v>380.16</v>
      </c>
      <c r="R66" s="110">
        <f>IFERROR(IF($B66&lt;&gt;"",VLOOKUP($B66,Codigos!$A:$P,2,0),""),"Verf")</f>
        <v>13451</v>
      </c>
      <c r="S66" s="110" t="str">
        <f>IFERROR(IF($B66&lt;&gt;"",VLOOKUP($B66,Codigos!$A:$P,9,0),""),"Verf")</f>
        <v>Ret</v>
      </c>
      <c r="T66" s="110">
        <f>IFERROR(IF(B66&lt;&gt;"",VLOOKUP(B66,Codigos!$A:$P,10,0),""),"Verf")</f>
        <v>180</v>
      </c>
      <c r="U66" s="280" t="str">
        <f ca="1">IFERROR(IF($B66&lt;&gt;"",IF(AND($H66&gt;=VLOOKUP($B66,Codigos!$A:$P,12,0),$H66&lt;=VLOOKUP($B66,Codigos!$A:$P,13,0)),"Si","No"),""),"Verf")</f>
        <v>No</v>
      </c>
      <c r="V66" s="280" t="str">
        <f ca="1">IFERROR(IF($B66&lt;&gt;"",IF(AND($H66&gt;=VLOOKUP($B66,Codigos!$A:$P,14,0),$H66&lt;=VLOOKUP($B66,Codigos!$A:$P,15,0)),"Si","No"),""),"Verf")</f>
        <v>No</v>
      </c>
      <c r="W66" s="280" t="str">
        <f ca="1">IFERROR(IF($B66&lt;&gt;"",IF($H66&gt;=VLOOKUP($B66,Codigos!$A:$P,12,0),"Si","No"),""),"Verf")</f>
        <v>Si</v>
      </c>
      <c r="X66" s="280" t="str">
        <f ca="1">IFERROR(IF($B66&lt;&gt;"",IF($H66&lt;VLOOKUP($B66,Codigos!$A:$P,14,0),"No","Si"),""),"Verf")</f>
        <v>Si</v>
      </c>
      <c r="Y66" s="280" t="str">
        <f ca="1">IFERROR(IF($B66&lt;&gt;"",IF($H66&gt;VLOOKUP($B66,Codigos!$A:$P,16,0),"Si","No"),""),"Verf")</f>
        <v>Si</v>
      </c>
      <c r="Z66" s="280" t="str">
        <f ca="1">IFERROR(IF($B66&lt;&gt;"",IF($H66&lt;VLOOKUP($B66,Codigos!$A:$P,14,0),"Bloquear","No"),""),"Verf")</f>
        <v>No</v>
      </c>
      <c r="AA66" s="281">
        <f>IFERROR(IF($B66&lt;&gt;"",$G66-VLOOKUP($B66,Codigos!$A:$P,11,0),""),"")</f>
        <v>46328</v>
      </c>
      <c r="AB66" s="280" t="str">
        <f t="shared" si="5"/>
        <v/>
      </c>
      <c r="AC66">
        <f t="shared" ca="1" si="6"/>
        <v>6</v>
      </c>
      <c r="AE66" t="s">
        <v>1985</v>
      </c>
      <c r="AF66" t="s">
        <v>1986</v>
      </c>
    </row>
    <row r="67" spans="1:32" ht="18.95" customHeight="1">
      <c r="A67" s="290" t="s">
        <v>230</v>
      </c>
      <c r="B67" s="574" t="s">
        <v>582</v>
      </c>
      <c r="C67" s="104" t="str">
        <f>IFERROR(IF(B67&lt;&gt;"",VLOOKUP($B67,Codigos!$A:$P,3,0),""),"Verf")</f>
        <v>Club Col TW 330ccX6 N</v>
      </c>
      <c r="D67" s="105">
        <v>88</v>
      </c>
      <c r="E67" s="105"/>
      <c r="F67" s="105"/>
      <c r="G67" s="106">
        <v>46363</v>
      </c>
      <c r="H67" s="448">
        <f t="shared" ca="1" si="1"/>
        <v>179</v>
      </c>
      <c r="I67" s="105" t="str">
        <f t="shared" ca="1" si="2"/>
        <v>Mayor a 120 días</v>
      </c>
      <c r="J67" s="109">
        <f t="shared" ca="1" si="3"/>
        <v>0.99444444444444446</v>
      </c>
      <c r="K67" s="294" t="s">
        <v>2819</v>
      </c>
      <c r="L67" s="460"/>
      <c r="M67" s="110" t="str">
        <f>IFERROR(IF(VLOOKUP(L67,Codigos!$T$2:$U$50,2,0)=0,"",VLOOKUP(L67,Codigos!$T$2:$U$50,2,0)),"")</f>
        <v/>
      </c>
      <c r="N67" s="111">
        <f t="shared" si="4"/>
        <v>46183</v>
      </c>
      <c r="O67" s="112">
        <f>IFERROR(IF($B67&lt;&gt;"",$E67+($D67*VLOOKUP($B67,Codigos!$A:$P,5,0)),""),"Verf")</f>
        <v>22880</v>
      </c>
      <c r="P67" s="112">
        <f>IFERROR(IF($B67&lt;&gt;"",$F67+($O67*VLOOKUP($B67,Codigos!$A:$P,4,0)),""),"Verf")</f>
        <v>137280</v>
      </c>
      <c r="Q67" s="116">
        <f>IFERROR(IF($B67&lt;&gt;"",P67*VLOOKUP($B67,Codigos!$A:$I,7,0)/100000,""),"Verf")</f>
        <v>453.024</v>
      </c>
      <c r="R67" s="110">
        <f>IFERROR(IF($B67&lt;&gt;"",VLOOKUP($B67,Codigos!$A:$P,2,0),""),"Verf")</f>
        <v>3787</v>
      </c>
      <c r="S67" s="110" t="str">
        <f>IFERROR(IF($B67&lt;&gt;"",VLOOKUP($B67,Codigos!$A:$P,9,0),""),"Verf")</f>
        <v>NR</v>
      </c>
      <c r="T67" s="110">
        <f>IFERROR(IF(B67&lt;&gt;"",VLOOKUP(B67,Codigos!$A:$P,10,0),""),"Verf")</f>
        <v>180</v>
      </c>
      <c r="U67" s="280" t="str">
        <f ca="1">IFERROR(IF($B67&lt;&gt;"",IF(AND($H67&gt;=VLOOKUP($B67,Codigos!$A:$P,12,0),$H67&lt;=VLOOKUP($B67,Codigos!$A:$P,13,0)),"Si","No"),""),"Verf")</f>
        <v>No</v>
      </c>
      <c r="V67" s="280" t="str">
        <f ca="1">IFERROR(IF($B67&lt;&gt;"",IF(AND($H67&gt;=VLOOKUP($B67,Codigos!$A:$P,14,0),$H67&lt;=VLOOKUP($B67,Codigos!$A:$P,15,0)),"Si","No"),""),"Verf")</f>
        <v>No</v>
      </c>
      <c r="W67" s="280" t="str">
        <f ca="1">IFERROR(IF($B67&lt;&gt;"",IF($H67&gt;=VLOOKUP($B67,Codigos!$A:$P,12,0),"Si","No"),""),"Verf")</f>
        <v>Si</v>
      </c>
      <c r="X67" s="280" t="str">
        <f ca="1">IFERROR(IF($B67&lt;&gt;"",IF($H67&lt;VLOOKUP($B67,Codigos!$A:$P,14,0),"No","Si"),""),"Verf")</f>
        <v>Si</v>
      </c>
      <c r="Y67" s="280" t="str">
        <f ca="1">IFERROR(IF($B67&lt;&gt;"",IF($H67&gt;VLOOKUP($B67,Codigos!$A:$P,16,0),"Si","No"),""),"Verf")</f>
        <v>Si</v>
      </c>
      <c r="Z67" s="280" t="str">
        <f ca="1">IFERROR(IF($B67&lt;&gt;"",IF($H67&lt;VLOOKUP($B67,Codigos!$A:$P,14,0),"Bloquear","No"),""),"Verf")</f>
        <v>No</v>
      </c>
      <c r="AA67" s="281">
        <f>IFERROR(IF($B67&lt;&gt;"",$G67-VLOOKUP($B67,Codigos!$A:$P,11,0),""),"")</f>
        <v>46333</v>
      </c>
      <c r="AB67" s="280" t="str">
        <f t="shared" si="5"/>
        <v/>
      </c>
      <c r="AC67">
        <f t="shared" ca="1" si="6"/>
        <v>1</v>
      </c>
      <c r="AE67" t="s">
        <v>1985</v>
      </c>
      <c r="AF67" t="s">
        <v>1986</v>
      </c>
    </row>
    <row r="68" spans="1:32" ht="18.95" customHeight="1">
      <c r="A68" s="290" t="s">
        <v>457</v>
      </c>
      <c r="B68" s="461" t="s">
        <v>393</v>
      </c>
      <c r="C68" s="104" t="str">
        <f>IFERROR(IF(B68&lt;&gt;"",VLOOKUP($B68,Codigos!$A:$P,3,0),""),"Verf")</f>
        <v>Corona Nr 330Cc X30</v>
      </c>
      <c r="D68" s="105">
        <v>88</v>
      </c>
      <c r="E68" s="105"/>
      <c r="F68" s="105"/>
      <c r="G68" s="106">
        <v>46541</v>
      </c>
      <c r="H68" s="448">
        <f t="shared" ca="1" si="1"/>
        <v>357</v>
      </c>
      <c r="I68" s="105" t="str">
        <f t="shared" ca="1" si="2"/>
        <v>Mayor a 120 días</v>
      </c>
      <c r="J68" s="109">
        <f t="shared" ca="1" si="3"/>
        <v>0.9780821917808219</v>
      </c>
      <c r="K68" s="294" t="s">
        <v>2810</v>
      </c>
      <c r="L68" s="292" t="s">
        <v>392</v>
      </c>
      <c r="M68" s="110" t="str">
        <f>IFERROR(IF(VLOOKUP(L68,Codigos!$T$2:$U$50,2,0)=0,"",VLOOKUP(L68,Codigos!$T$2:$U$50,2,0)),"")</f>
        <v>Excluir</v>
      </c>
      <c r="N68" s="111">
        <f t="shared" si="4"/>
        <v>46176</v>
      </c>
      <c r="O68" s="112">
        <f>IFERROR(IF($B68&lt;&gt;"",$E68+($D68*VLOOKUP($B68,Codigos!$A:$P,5,0)),""),"Verf")</f>
        <v>3960</v>
      </c>
      <c r="P68" s="112">
        <f>IFERROR(IF($B68&lt;&gt;"",$F68+($O68*VLOOKUP($B68,Codigos!$A:$P,4,0)),""),"Verf")</f>
        <v>118800</v>
      </c>
      <c r="Q68" s="116">
        <f>IFERROR(IF($B68&lt;&gt;"",P68*VLOOKUP($B68,Codigos!$A:$I,7,0)/100000,""),"Verf")</f>
        <v>392.04</v>
      </c>
      <c r="R68" s="110">
        <f>IFERROR(IF($B68&lt;&gt;"",VLOOKUP($B68,Codigos!$A:$P,2,0),""),"Verf")</f>
        <v>22512</v>
      </c>
      <c r="S68" s="110" t="str">
        <f>IFERROR(IF($B68&lt;&gt;"",VLOOKUP($B68,Codigos!$A:$P,9,0),""),"Verf")</f>
        <v>NR</v>
      </c>
      <c r="T68" s="110">
        <f>IFERROR(IF(B68&lt;&gt;"",VLOOKUP(B68,Codigos!$A:$P,10,0),""),"Verf")</f>
        <v>365</v>
      </c>
      <c r="U68" s="280" t="str">
        <f ca="1">IFERROR(IF($B68&lt;&gt;"",IF(AND($H68&gt;=VLOOKUP($B68,Codigos!$A:$P,12,0),$H68&lt;=VLOOKUP($B68,Codigos!$A:$P,13,0)),"Si","No"),""),"Verf")</f>
        <v>No</v>
      </c>
      <c r="V68" s="280" t="str">
        <f ca="1">IFERROR(IF($B68&lt;&gt;"",IF(AND($H68&gt;=VLOOKUP($B68,Codigos!$A:$P,14,0),$H68&lt;=VLOOKUP($B68,Codigos!$A:$P,15,0)),"Si","No"),""),"Verf")</f>
        <v>No</v>
      </c>
      <c r="W68" s="280" t="str">
        <f ca="1">IFERROR(IF($B68&lt;&gt;"",IF($H68&gt;=VLOOKUP($B68,Codigos!$A:$P,12,0),"Si","No"),""),"Verf")</f>
        <v>Si</v>
      </c>
      <c r="X68" s="280" t="str">
        <f ca="1">IFERROR(IF($B68&lt;&gt;"",IF($H68&lt;VLOOKUP($B68,Codigos!$A:$P,14,0),"No","Si"),""),"Verf")</f>
        <v>Si</v>
      </c>
      <c r="Y68" s="280" t="str">
        <f ca="1">IFERROR(IF($B68&lt;&gt;"",IF($H68&gt;VLOOKUP($B68,Codigos!$A:$P,16,0),"Si","No"),""),"Verf")</f>
        <v>Si</v>
      </c>
      <c r="Z68" s="280" t="str">
        <f ca="1">IFERROR(IF($B68&lt;&gt;"",IF($H68&lt;VLOOKUP($B68,Codigos!$A:$P,14,0),"Bloquear","No"),""),"Verf")</f>
        <v>No</v>
      </c>
      <c r="AA68" s="281">
        <f>IFERROR(IF($B68&lt;&gt;"",$G68-VLOOKUP($B68,Codigos!$A:$P,11,0),""),"")</f>
        <v>46511</v>
      </c>
      <c r="AB68" s="280" t="str">
        <f t="shared" si="5"/>
        <v/>
      </c>
      <c r="AC68">
        <f t="shared" ca="1" si="6"/>
        <v>8</v>
      </c>
      <c r="AE68" t="s">
        <v>1985</v>
      </c>
      <c r="AF68" t="s">
        <v>1986</v>
      </c>
    </row>
    <row r="69" spans="1:32" ht="18.95" customHeight="1">
      <c r="A69" s="290" t="s">
        <v>458</v>
      </c>
      <c r="B69" s="498" t="s">
        <v>218</v>
      </c>
      <c r="C69" s="104" t="str">
        <f>IFERROR(IF(B69&lt;&gt;"",VLOOKUP($B69,Codigos!$A:$P,3,0),""),"Verf")</f>
        <v>COSTEÑA RN 330 X 30</v>
      </c>
      <c r="D69" s="105">
        <v>88</v>
      </c>
      <c r="E69" s="105"/>
      <c r="F69" s="105"/>
      <c r="G69" s="106">
        <v>46361</v>
      </c>
      <c r="H69" s="448">
        <f t="shared" ca="1" si="1"/>
        <v>177</v>
      </c>
      <c r="I69" s="105" t="str">
        <f t="shared" ca="1" si="2"/>
        <v>Mayor a 120 días</v>
      </c>
      <c r="J69" s="109">
        <f t="shared" ca="1" si="3"/>
        <v>0.98333333333333328</v>
      </c>
      <c r="K69" s="294"/>
      <c r="L69" s="292"/>
      <c r="M69" s="110" t="str">
        <f>IFERROR(IF(VLOOKUP(L69,Codigos!$T$2:$U$50,2,0)=0,"",VLOOKUP(L69,Codigos!$T$2:$U$50,2,0)),"")</f>
        <v/>
      </c>
      <c r="N69" s="111">
        <f t="shared" si="4"/>
        <v>46181</v>
      </c>
      <c r="O69" s="112">
        <f>IFERROR(IF($B69&lt;&gt;"",$E69+($D69*VLOOKUP($B69,Codigos!$A:$P,5,0)),""),"Verf")</f>
        <v>3960</v>
      </c>
      <c r="P69" s="112">
        <f>IFERROR(IF($B69&lt;&gt;"",$F69+($O69*VLOOKUP($B69,Codigos!$A:$P,4,0)),""),"Verf")</f>
        <v>118800</v>
      </c>
      <c r="Q69" s="116">
        <f>IFERROR(IF($B69&lt;&gt;"",P69*VLOOKUP($B69,Codigos!$A:$I,7,0)/100000,""),"Verf")</f>
        <v>392.04</v>
      </c>
      <c r="R69" s="110">
        <f>IFERROR(IF($B69&lt;&gt;"",VLOOKUP($B69,Codigos!$A:$P,2,0),""),"Verf")</f>
        <v>20867</v>
      </c>
      <c r="S69" s="110" t="str">
        <f>IFERROR(IF($B69&lt;&gt;"",VLOOKUP($B69,Codigos!$A:$P,9,0),""),"Verf")</f>
        <v>Ret</v>
      </c>
      <c r="T69" s="110">
        <f>IFERROR(IF(B69&lt;&gt;"",VLOOKUP(B69,Codigos!$A:$P,10,0),""),"Verf")</f>
        <v>180</v>
      </c>
      <c r="U69" s="280" t="str">
        <f ca="1">IFERROR(IF($B69&lt;&gt;"",IF(AND($H69&gt;=VLOOKUP($B69,Codigos!$A:$P,12,0),$H69&lt;=VLOOKUP($B69,Codigos!$A:$P,13,0)),"Si","No"),""),"Verf")</f>
        <v>No</v>
      </c>
      <c r="V69" s="280" t="str">
        <f ca="1">IFERROR(IF($B69&lt;&gt;"",IF(AND($H69&gt;=VLOOKUP($B69,Codigos!$A:$P,14,0),$H69&lt;=VLOOKUP($B69,Codigos!$A:$P,15,0)),"Si","No"),""),"Verf")</f>
        <v>No</v>
      </c>
      <c r="W69" s="280" t="str">
        <f ca="1">IFERROR(IF($B69&lt;&gt;"",IF($H69&gt;=VLOOKUP($B69,Codigos!$A:$P,12,0),"Si","No"),""),"Verf")</f>
        <v>Si</v>
      </c>
      <c r="X69" s="280" t="str">
        <f ca="1">IFERROR(IF($B69&lt;&gt;"",IF($H69&lt;VLOOKUP($B69,Codigos!$A:$P,14,0),"No","Si"),""),"Verf")</f>
        <v>Si</v>
      </c>
      <c r="Y69" s="280" t="str">
        <f ca="1">IFERROR(IF($B69&lt;&gt;"",IF($H69&gt;VLOOKUP($B69,Codigos!$A:$P,16,0),"Si","No"),""),"Verf")</f>
        <v>Si</v>
      </c>
      <c r="Z69" s="280" t="str">
        <f ca="1">IFERROR(IF($B69&lt;&gt;"",IF($H69&lt;VLOOKUP($B69,Codigos!$A:$P,14,0),"Bloquear","No"),""),"Verf")</f>
        <v>No</v>
      </c>
      <c r="AA69" s="281">
        <f>IFERROR(IF($B69&lt;&gt;"",$G69-VLOOKUP($B69,Codigos!$A:$P,11,0),""),"")</f>
        <v>46331</v>
      </c>
      <c r="AB69" s="280" t="str">
        <f t="shared" si="5"/>
        <v/>
      </c>
      <c r="AC69">
        <f t="shared" ca="1" si="6"/>
        <v>3</v>
      </c>
      <c r="AE69" t="s">
        <v>1985</v>
      </c>
      <c r="AF69" t="s">
        <v>1986</v>
      </c>
    </row>
    <row r="70" spans="1:32" ht="18.95" customHeight="1">
      <c r="A70" s="290" t="s">
        <v>283</v>
      </c>
      <c r="B70" s="476" t="s">
        <v>44</v>
      </c>
      <c r="C70" s="104" t="str">
        <f>IFERROR(IF(B70&lt;&gt;"",VLOOKUP($B70,Codigos!$A:$P,3,0),""),"Verf")</f>
        <v>Costeña Bacana R 320cc x 30</v>
      </c>
      <c r="D70" s="105">
        <v>88</v>
      </c>
      <c r="E70" s="105"/>
      <c r="F70" s="105"/>
      <c r="G70" s="106">
        <v>46358</v>
      </c>
      <c r="H70" s="448">
        <f t="shared" ca="1" si="1"/>
        <v>174</v>
      </c>
      <c r="I70" s="105" t="str">
        <f t="shared" ca="1" si="2"/>
        <v>Mayor a 120 días</v>
      </c>
      <c r="J70" s="109">
        <f t="shared" ca="1" si="3"/>
        <v>0.96666666666666667</v>
      </c>
      <c r="K70" s="294"/>
      <c r="L70" s="460"/>
      <c r="M70" s="110" t="str">
        <f>IFERROR(IF(VLOOKUP(L70,Codigos!$T$2:$U$50,2,0)=0,"",VLOOKUP(L70,Codigos!$T$2:$U$50,2,0)),"")</f>
        <v/>
      </c>
      <c r="N70" s="111">
        <f t="shared" si="4"/>
        <v>46178</v>
      </c>
      <c r="O70" s="112">
        <f>IFERROR(IF($B70&lt;&gt;"",$E70+($D70*VLOOKUP($B70,Codigos!$A:$P,5,0)),""),"Verf")</f>
        <v>3960</v>
      </c>
      <c r="P70" s="112">
        <f>IFERROR(IF($B70&lt;&gt;"",$F70+($O70*VLOOKUP($B70,Codigos!$A:$P,4,0)),""),"Verf")</f>
        <v>118800</v>
      </c>
      <c r="Q70" s="116">
        <f>IFERROR(IF($B70&lt;&gt;"",P70*VLOOKUP($B70,Codigos!$A:$I,7,0)/100000,""),"Verf")</f>
        <v>380.16</v>
      </c>
      <c r="R70" s="110">
        <f>IFERROR(IF($B70&lt;&gt;"",VLOOKUP($B70,Codigos!$A:$P,2,0),""),"Verf")</f>
        <v>13451</v>
      </c>
      <c r="S70" s="110" t="str">
        <f>IFERROR(IF($B70&lt;&gt;"",VLOOKUP($B70,Codigos!$A:$P,9,0),""),"Verf")</f>
        <v>Ret</v>
      </c>
      <c r="T70" s="110">
        <f>IFERROR(IF(B70&lt;&gt;"",VLOOKUP(B70,Codigos!$A:$P,10,0),""),"Verf")</f>
        <v>180</v>
      </c>
      <c r="U70" s="280" t="str">
        <f ca="1">IFERROR(IF($B70&lt;&gt;"",IF(AND($H70&gt;=VLOOKUP($B70,Codigos!$A:$P,12,0),$H70&lt;=VLOOKUP($B70,Codigos!$A:$P,13,0)),"Si","No"),""),"Verf")</f>
        <v>No</v>
      </c>
      <c r="V70" s="280" t="str">
        <f ca="1">IFERROR(IF($B70&lt;&gt;"",IF(AND($H70&gt;=VLOOKUP($B70,Codigos!$A:$P,14,0),$H70&lt;=VLOOKUP($B70,Codigos!$A:$P,15,0)),"Si","No"),""),"Verf")</f>
        <v>No</v>
      </c>
      <c r="W70" s="280" t="str">
        <f ca="1">IFERROR(IF($B70&lt;&gt;"",IF($H70&gt;=VLOOKUP($B70,Codigos!$A:$P,12,0),"Si","No"),""),"Verf")</f>
        <v>Si</v>
      </c>
      <c r="X70" s="280" t="str">
        <f ca="1">IFERROR(IF($B70&lt;&gt;"",IF($H70&lt;VLOOKUP($B70,Codigos!$A:$P,14,0),"No","Si"),""),"Verf")</f>
        <v>Si</v>
      </c>
      <c r="Y70" s="280" t="str">
        <f ca="1">IFERROR(IF($B70&lt;&gt;"",IF($H70&gt;VLOOKUP($B70,Codigos!$A:$P,16,0),"Si","No"),""),"Verf")</f>
        <v>Si</v>
      </c>
      <c r="Z70" s="280" t="str">
        <f ca="1">IFERROR(IF($B70&lt;&gt;"",IF($H70&lt;VLOOKUP($B70,Codigos!$A:$P,14,0),"Bloquear","No"),""),"Verf")</f>
        <v>No</v>
      </c>
      <c r="AA70" s="281">
        <f>IFERROR(IF($B70&lt;&gt;"",$G70-VLOOKUP($B70,Codigos!$A:$P,11,0),""),"")</f>
        <v>46328</v>
      </c>
      <c r="AB70" s="280" t="str">
        <f t="shared" si="5"/>
        <v/>
      </c>
      <c r="AC70">
        <f t="shared" ca="1" si="6"/>
        <v>6</v>
      </c>
      <c r="AE70" t="s">
        <v>1985</v>
      </c>
      <c r="AF70" t="s">
        <v>1986</v>
      </c>
    </row>
    <row r="71" spans="1:32" ht="18.95" customHeight="1">
      <c r="A71" s="290" t="s">
        <v>76</v>
      </c>
      <c r="B71" s="498" t="s">
        <v>218</v>
      </c>
      <c r="C71" s="104" t="str">
        <f>IFERROR(IF(B71&lt;&gt;"",VLOOKUP($B71,Codigos!$A:$P,3,0),""),"Verf")</f>
        <v>COSTEÑA RN 330 X 30</v>
      </c>
      <c r="D71" s="105">
        <v>88</v>
      </c>
      <c r="E71" s="105"/>
      <c r="F71" s="105"/>
      <c r="G71" s="106">
        <v>46361</v>
      </c>
      <c r="H71" s="448">
        <v>180</v>
      </c>
      <c r="I71" s="105" t="str">
        <f t="shared" ca="1" si="2"/>
        <v>Mayor a 120 días</v>
      </c>
      <c r="J71" s="109">
        <f t="shared" si="3"/>
        <v>1</v>
      </c>
      <c r="K71" s="294"/>
      <c r="L71" s="292"/>
      <c r="M71" s="110" t="str">
        <f>IFERROR(IF(VLOOKUP(L71,Codigos!$T$2:$U$50,2,0)=0,"",VLOOKUP(L71,Codigos!$T$2:$U$50,2,0)),"")</f>
        <v/>
      </c>
      <c r="N71" s="111">
        <f t="shared" si="4"/>
        <v>46181</v>
      </c>
      <c r="O71" s="112">
        <f>IFERROR(IF($B71&lt;&gt;"",$E71+($D71*VLOOKUP($B71,Codigos!$A:$P,5,0)),""),"Verf")</f>
        <v>3960</v>
      </c>
      <c r="P71" s="112">
        <f>IFERROR(IF($B71&lt;&gt;"",$F71+($O71*VLOOKUP($B71,Codigos!$A:$P,4,0)),""),"Verf")</f>
        <v>118800</v>
      </c>
      <c r="Q71" s="116">
        <f>IFERROR(IF($B71&lt;&gt;"",P71*VLOOKUP($B71,Codigos!$A:$I,7,0)/100000,""),"Verf")</f>
        <v>392.04</v>
      </c>
      <c r="R71" s="110">
        <f>IFERROR(IF($B71&lt;&gt;"",VLOOKUP($B71,Codigos!$A:$P,2,0),""),"Verf")</f>
        <v>20867</v>
      </c>
      <c r="S71" s="110" t="str">
        <f>IFERROR(IF($B71&lt;&gt;"",VLOOKUP($B71,Codigos!$A:$P,9,0),""),"Verf")</f>
        <v>Ret</v>
      </c>
      <c r="T71" s="110">
        <f>IFERROR(IF(B71&lt;&gt;"",VLOOKUP(B71,Codigos!$A:$P,10,0),""),"Verf")</f>
        <v>180</v>
      </c>
      <c r="U71" s="280" t="str">
        <f>IFERROR(IF($B71&lt;&gt;"",IF(AND($H71&gt;=VLOOKUP($B71,Codigos!$A:$P,12,0),$H71&lt;=VLOOKUP($B71,Codigos!$A:$P,13,0)),"Si","No"),""),"Verf")</f>
        <v>No</v>
      </c>
      <c r="V71" s="280" t="str">
        <f>IFERROR(IF($B71&lt;&gt;"",IF(AND($H71&gt;=VLOOKUP($B71,Codigos!$A:$P,14,0),$H71&lt;=VLOOKUP($B71,Codigos!$A:$P,15,0)),"Si","No"),""),"Verf")</f>
        <v>No</v>
      </c>
      <c r="W71" s="280" t="str">
        <f>IFERROR(IF($B71&lt;&gt;"",IF($H71&gt;=VLOOKUP($B71,Codigos!$A:$P,12,0),"Si","No"),""),"Verf")</f>
        <v>Si</v>
      </c>
      <c r="X71" s="280" t="str">
        <f>IFERROR(IF($B71&lt;&gt;"",IF($H71&lt;VLOOKUP($B71,Codigos!$A:$P,14,0),"No","Si"),""),"Verf")</f>
        <v>Si</v>
      </c>
      <c r="Y71" s="280" t="str">
        <f>IFERROR(IF($B71&lt;&gt;"",IF($H71&gt;VLOOKUP($B71,Codigos!$A:$P,16,0),"Si","No"),""),"Verf")</f>
        <v>Si</v>
      </c>
      <c r="Z71" s="280" t="str">
        <f>IFERROR(IF($B71&lt;&gt;"",IF($H71&lt;VLOOKUP($B71,Codigos!$A:$P,14,0),"Bloquear","No"),""),"Verf")</f>
        <v>No</v>
      </c>
      <c r="AA71" s="281">
        <f>IFERROR(IF($B71&lt;&gt;"",$G71-VLOOKUP($B71,Codigos!$A:$P,11,0),""),"")</f>
        <v>46331</v>
      </c>
      <c r="AB71" s="280" t="str">
        <f t="shared" si="5"/>
        <v/>
      </c>
      <c r="AC71">
        <f t="shared" ca="1" si="6"/>
        <v>3</v>
      </c>
      <c r="AE71" t="s">
        <v>1985</v>
      </c>
      <c r="AF71" t="s">
        <v>1986</v>
      </c>
    </row>
    <row r="72" spans="1:32" ht="18.95" customHeight="1">
      <c r="A72" s="290" t="s">
        <v>105</v>
      </c>
      <c r="B72" s="506" t="s">
        <v>71</v>
      </c>
      <c r="C72" s="104" t="str">
        <f>IFERROR(IF(B72&lt;&gt;"",VLOOKUP($B72,Codigos!$A:$P,3,0),""),"Verf")</f>
        <v>Envase Clover  320R</v>
      </c>
      <c r="D72" s="105"/>
      <c r="E72" s="105"/>
      <c r="F72" s="105"/>
      <c r="G72" s="106"/>
      <c r="H72" s="448" t="str">
        <f t="shared" ca="1" si="1"/>
        <v/>
      </c>
      <c r="I72" s="105" t="str">
        <f t="shared" ca="1" si="2"/>
        <v/>
      </c>
      <c r="J72" s="109" t="str">
        <f t="shared" ca="1" si="3"/>
        <v/>
      </c>
      <c r="K72" s="294"/>
      <c r="L72" s="292"/>
      <c r="M72" s="110" t="str">
        <f>IFERROR(IF(VLOOKUP(L72,Codigos!$T$2:$U$50,2,0)=0,"",VLOOKUP(L72,Codigos!$T$2:$U$50,2,0)),"")</f>
        <v/>
      </c>
      <c r="N72" s="111" t="str">
        <f t="shared" si="4"/>
        <v/>
      </c>
      <c r="O72" s="112">
        <f>IFERROR(IF($B72&lt;&gt;"",$E72+($D72*VLOOKUP($B72,Codigos!$A:$P,5,0)),""),"Verf")</f>
        <v>0</v>
      </c>
      <c r="P72" s="112">
        <f>IFERROR(IF($B72&lt;&gt;"",$F72+($O72*VLOOKUP($B72,Codigos!$A:$P,4,0)),""),"Verf")</f>
        <v>0</v>
      </c>
      <c r="Q72" s="116">
        <f>IFERROR(IF($B72&lt;&gt;"",P72*VLOOKUP($B72,Codigos!$A:$I,7,0)/100000,""),"Verf")</f>
        <v>0</v>
      </c>
      <c r="R72" s="110">
        <f>IFERROR(IF($B72&lt;&gt;"",VLOOKUP($B72,Codigos!$A:$P,2,0),""),"Verf")</f>
        <v>1430</v>
      </c>
      <c r="S72" s="110" t="str">
        <f>IFERROR(IF($B72&lt;&gt;"",VLOOKUP($B72,Codigos!$A:$P,9,0),""),"Verf")</f>
        <v>Envase</v>
      </c>
      <c r="T72" s="110">
        <f>IFERROR(IF(B72&lt;&gt;"",VLOOKUP(B72,Codigos!$A:$P,10,0),""),"Verf")</f>
        <v>0</v>
      </c>
      <c r="U72" s="280" t="str">
        <f ca="1">IFERROR(IF($B72&lt;&gt;"",IF(AND($H72&gt;=VLOOKUP($B72,Codigos!$A:$P,12,0),$H72&lt;=VLOOKUP($B72,Codigos!$A:$P,13,0)),"Si","No"),""),"Verf")</f>
        <v>No</v>
      </c>
      <c r="V72" s="280" t="str">
        <f ca="1">IFERROR(IF($B72&lt;&gt;"",IF(AND($H72&gt;=VLOOKUP($B72,Codigos!$A:$P,14,0),$H72&lt;=VLOOKUP($B72,Codigos!$A:$P,15,0)),"Si","No"),""),"Verf")</f>
        <v>Si</v>
      </c>
      <c r="W72" s="280" t="str">
        <f ca="1">IFERROR(IF($B72&lt;&gt;"",IF($H72&gt;=VLOOKUP($B72,Codigos!$A:$P,12,0),"Si","No"),""),"Verf")</f>
        <v>Si</v>
      </c>
      <c r="X72" s="280" t="str">
        <f ca="1">IFERROR(IF($B72&lt;&gt;"",IF($H72&lt;VLOOKUP($B72,Codigos!$A:$P,14,0),"No","Si"),""),"Verf")</f>
        <v>Si</v>
      </c>
      <c r="Y72" s="280" t="str">
        <f ca="1">IFERROR(IF($B72&lt;&gt;"",IF($H72&gt;VLOOKUP($B72,Codigos!$A:$P,16,0),"Si","No"),""),"Verf")</f>
        <v>No</v>
      </c>
      <c r="Z72" s="280" t="str">
        <f ca="1">IFERROR(IF($B72&lt;&gt;"",IF($H72&lt;VLOOKUP($B72,Codigos!$A:$P,14,0),"Bloquear","No"),""),"Verf")</f>
        <v>No</v>
      </c>
      <c r="AA72" s="281" t="str">
        <f>IFERROR(IF($B72&lt;&gt;"",$G72-VLOOKUP($B72,Codigos!$A:$P,11,0),""),"")</f>
        <v/>
      </c>
      <c r="AB72" s="280" t="str">
        <f t="shared" si="5"/>
        <v/>
      </c>
      <c r="AC72" t="e">
        <f t="shared" ca="1" si="6"/>
        <v>#VALUE!</v>
      </c>
      <c r="AE72" t="s">
        <v>1985</v>
      </c>
      <c r="AF72" t="s">
        <v>1986</v>
      </c>
    </row>
    <row r="73" spans="1:32" ht="18.95" customHeight="1">
      <c r="A73" s="290" t="s">
        <v>229</v>
      </c>
      <c r="B73" s="496" t="s">
        <v>218</v>
      </c>
      <c r="C73" s="104" t="str">
        <f>IFERROR(IF(B73&lt;&gt;"",VLOOKUP($B73,Codigos!$A:$P,3,0),""),"Verf")</f>
        <v>COSTEÑA RN 330 X 30</v>
      </c>
      <c r="D73" s="105">
        <v>88</v>
      </c>
      <c r="E73" s="105"/>
      <c r="F73" s="105"/>
      <c r="G73" s="106">
        <v>46361</v>
      </c>
      <c r="H73" s="448">
        <f t="shared" ca="1" si="1"/>
        <v>177</v>
      </c>
      <c r="I73" s="105" t="str">
        <f t="shared" ca="1" si="2"/>
        <v>Mayor a 120 días</v>
      </c>
      <c r="J73" s="109">
        <f t="shared" ca="1" si="3"/>
        <v>0.98333333333333328</v>
      </c>
      <c r="K73" s="294"/>
      <c r="L73" s="497"/>
      <c r="M73" s="110" t="str">
        <f>IFERROR(IF(VLOOKUP(L73,Codigos!$T$2:$U$50,2,0)=0,"",VLOOKUP(L73,Codigos!$T$2:$U$50,2,0)),"")</f>
        <v/>
      </c>
      <c r="N73" s="111">
        <f t="shared" si="4"/>
        <v>46181</v>
      </c>
      <c r="O73" s="112">
        <f>IFERROR(IF($B73&lt;&gt;"",$E73+($D73*VLOOKUP($B73,Codigos!$A:$P,5,0)),""),"Verf")</f>
        <v>3960</v>
      </c>
      <c r="P73" s="112">
        <f>IFERROR(IF($B73&lt;&gt;"",$F73+($O73*VLOOKUP($B73,Codigos!$A:$P,4,0)),""),"Verf")</f>
        <v>118800</v>
      </c>
      <c r="Q73" s="116">
        <f>IFERROR(IF($B73&lt;&gt;"",P73*VLOOKUP($B73,Codigos!$A:$I,7,0)/100000,""),"Verf")</f>
        <v>392.04</v>
      </c>
      <c r="R73" s="110">
        <f>IFERROR(IF($B73&lt;&gt;"",VLOOKUP($B73,Codigos!$A:$P,2,0),""),"Verf")</f>
        <v>20867</v>
      </c>
      <c r="S73" s="110" t="str">
        <f>IFERROR(IF($B73&lt;&gt;"",VLOOKUP($B73,Codigos!$A:$P,9,0),""),"Verf")</f>
        <v>Ret</v>
      </c>
      <c r="T73" s="110">
        <f>IFERROR(IF(B73&lt;&gt;"",VLOOKUP(B73,Codigos!$A:$P,10,0),""),"Verf")</f>
        <v>180</v>
      </c>
      <c r="U73" s="280" t="str">
        <f ca="1">IFERROR(IF($B73&lt;&gt;"",IF(AND($H73&gt;=VLOOKUP($B73,Codigos!$A:$P,12,0),$H73&lt;=VLOOKUP($B73,Codigos!$A:$P,13,0)),"Si","No"),""),"Verf")</f>
        <v>No</v>
      </c>
      <c r="V73" s="280" t="str">
        <f ca="1">IFERROR(IF($B73&lt;&gt;"",IF(AND($H73&gt;=VLOOKUP($B73,Codigos!$A:$P,14,0),$H73&lt;=VLOOKUP($B73,Codigos!$A:$P,15,0)),"Si","No"),""),"Verf")</f>
        <v>No</v>
      </c>
      <c r="W73" s="280" t="str">
        <f ca="1">IFERROR(IF($B73&lt;&gt;"",IF($H73&gt;=VLOOKUP($B73,Codigos!$A:$P,12,0),"Si","No"),""),"Verf")</f>
        <v>Si</v>
      </c>
      <c r="X73" s="280" t="str">
        <f ca="1">IFERROR(IF($B73&lt;&gt;"",IF($H73&lt;VLOOKUP($B73,Codigos!$A:$P,14,0),"No","Si"),""),"Verf")</f>
        <v>Si</v>
      </c>
      <c r="Y73" s="280" t="str">
        <f ca="1">IFERROR(IF($B73&lt;&gt;"",IF($H73&gt;VLOOKUP($B73,Codigos!$A:$P,16,0),"Si","No"),""),"Verf")</f>
        <v>Si</v>
      </c>
      <c r="Z73" s="280" t="str">
        <f ca="1">IFERROR(IF($B73&lt;&gt;"",IF($H73&lt;VLOOKUP($B73,Codigos!$A:$P,14,0),"Bloquear","No"),""),"Verf")</f>
        <v>No</v>
      </c>
      <c r="AA73" s="281">
        <f>IFERROR(IF($B73&lt;&gt;"",$G73-VLOOKUP($B73,Codigos!$A:$P,11,0),""),"")</f>
        <v>46331</v>
      </c>
      <c r="AB73" s="280" t="str">
        <f t="shared" si="5"/>
        <v/>
      </c>
      <c r="AC73">
        <f t="shared" ca="1" si="6"/>
        <v>3</v>
      </c>
      <c r="AE73" t="s">
        <v>1985</v>
      </c>
      <c r="AF73" t="s">
        <v>1986</v>
      </c>
    </row>
    <row r="74" spans="1:32" ht="18.95" customHeight="1">
      <c r="A74" s="290" t="s">
        <v>2737</v>
      </c>
      <c r="B74" s="508"/>
      <c r="C74" s="104" t="str">
        <f>IFERROR(IF(B74&lt;&gt;"",VLOOKUP($B74,Codigos!$A:$P,3,0),""),"Verf")</f>
        <v/>
      </c>
      <c r="D74" s="105"/>
      <c r="E74" s="105"/>
      <c r="F74" s="105"/>
      <c r="G74" s="106"/>
      <c r="H74" s="448" t="str">
        <f t="shared" ref="H74" ca="1" si="10">IF(G74&lt;&gt;"",G74-TODAY(),"")</f>
        <v/>
      </c>
      <c r="I74" s="105" t="str">
        <f t="shared" ref="I74" ca="1" si="11">IF(G74="","",IF(G74&lt;TODAY(),"Vencido",IF(G74&lt;TODAY()+10,"Menos de 10 días",IF(G74&lt;TODAY()+30,"Menos de 30 días",IF(G74&lt;TODAY()+60,"Menos de 60 días",IF(G74&lt;TODAY()+90,"Menos de 90 dìas",IF(G74&lt;TODAY()+120,"Menos de 120 días","Mayor a 120 días")))))))</f>
        <v/>
      </c>
      <c r="J74" s="109" t="str">
        <f t="shared" ref="J74" ca="1" si="12">IFERROR(IF(H74&lt;&gt;"",H74/T74,""),"Verf")</f>
        <v/>
      </c>
      <c r="K74" s="294"/>
      <c r="L74" s="475"/>
      <c r="M74" s="110" t="str">
        <f>IFERROR(IF(VLOOKUP(L74,Codigos!$T$2:$U$50,2,0)=0,"",VLOOKUP(L74,Codigos!$T$2:$U$50,2,0)),"")</f>
        <v/>
      </c>
      <c r="N74" s="111" t="str">
        <f t="shared" ref="N74" si="13">IFERROR(IF(G74&lt;&gt;"",G74-T74,""),"Verf")</f>
        <v/>
      </c>
      <c r="O74" s="112" t="str">
        <f>IFERROR(IF($B74&lt;&gt;"",$E74+($D74*VLOOKUP($B74,Codigos!$A:$P,5,0)),""),"Verf")</f>
        <v/>
      </c>
      <c r="P74" s="112" t="str">
        <f>IFERROR(IF($B74&lt;&gt;"",$F74+($O74*VLOOKUP($B74,Codigos!$A:$P,4,0)),""),"Verf")</f>
        <v/>
      </c>
      <c r="Q74" s="116" t="str">
        <f>IFERROR(IF($B74&lt;&gt;"",P74*VLOOKUP($B74,Codigos!$A:$I,7,0)/100000,""),"Verf")</f>
        <v/>
      </c>
      <c r="R74" s="110" t="str">
        <f>IFERROR(IF($B74&lt;&gt;"",VLOOKUP($B74,Codigos!$A:$P,2,0),""),"Verf")</f>
        <v/>
      </c>
      <c r="S74" s="110" t="str">
        <f>IFERROR(IF($B74&lt;&gt;"",VLOOKUP($B74,Codigos!$A:$P,9,0),""),"Verf")</f>
        <v/>
      </c>
      <c r="T74" s="110" t="str">
        <f>IFERROR(IF(B74&lt;&gt;"",VLOOKUP(B74,Codigos!$A:$P,10,0),""),"Verf")</f>
        <v/>
      </c>
      <c r="U74" s="280" t="str">
        <f>IFERROR(IF($B74&lt;&gt;"",IF(AND($H74&gt;=VLOOKUP($B74,Codigos!$A:$P,12,0),$H74&lt;=VLOOKUP($B74,Codigos!$A:$P,13,0)),"Si","No"),""),"Verf")</f>
        <v/>
      </c>
      <c r="V74" s="280" t="str">
        <f>IFERROR(IF($B74&lt;&gt;"",IF(AND($H74&gt;=VLOOKUP($B74,Codigos!$A:$P,14,0),$H74&lt;=VLOOKUP($B74,Codigos!$A:$P,15,0)),"Si","No"),""),"Verf")</f>
        <v/>
      </c>
      <c r="W74" s="280" t="str">
        <f>IFERROR(IF($B74&lt;&gt;"",IF($H74&gt;=VLOOKUP($B74,Codigos!$A:$P,12,0),"Si","No"),""),"Verf")</f>
        <v/>
      </c>
      <c r="X74" s="280" t="str">
        <f>IFERROR(IF($B74&lt;&gt;"",IF($H74&lt;VLOOKUP($B74,Codigos!$A:$P,14,0),"No","Si"),""),"Verf")</f>
        <v/>
      </c>
      <c r="Y74" s="280" t="str">
        <f>IFERROR(IF($B74&lt;&gt;"",IF($H74&gt;VLOOKUP($B74,Codigos!$A:$P,16,0),"Si","No"),""),"Verf")</f>
        <v/>
      </c>
      <c r="Z74" s="280" t="str">
        <f>IFERROR(IF($B74&lt;&gt;"",IF($H74&lt;VLOOKUP($B74,Codigos!$A:$P,14,0),"Bloquear","No"),""),"Verf")</f>
        <v/>
      </c>
      <c r="AA74" s="281" t="str">
        <f>IFERROR(IF($B74&lt;&gt;"",$G74-VLOOKUP($B74,Codigos!$A:$P,11,0),""),"")</f>
        <v/>
      </c>
      <c r="AB74" s="280" t="str">
        <f t="shared" ref="AB74" si="14">IFERROR(IF(AND(A74&lt;&gt;"",B74=""),"V",""),"")</f>
        <v>V</v>
      </c>
      <c r="AC74" t="str">
        <f t="shared" ref="AC74" si="15">IF(B74&lt;&gt;"",$C$4-N74,"")</f>
        <v/>
      </c>
      <c r="AE74" t="s">
        <v>1985</v>
      </c>
      <c r="AF74" t="s">
        <v>1986</v>
      </c>
    </row>
    <row r="75" spans="1:32" ht="18.95" customHeight="1">
      <c r="A75" s="290" t="s">
        <v>459</v>
      </c>
      <c r="B75" s="314" t="s">
        <v>218</v>
      </c>
      <c r="C75" s="104" t="str">
        <f>IFERROR(IF(B75&lt;&gt;"",VLOOKUP($B75,Codigos!$A:$P,3,0),""),"Verf")</f>
        <v>COSTEÑA RN 330 X 30</v>
      </c>
      <c r="D75" s="105">
        <v>32</v>
      </c>
      <c r="E75" s="105"/>
      <c r="F75" s="105"/>
      <c r="G75" s="266">
        <v>46361</v>
      </c>
      <c r="H75" s="448">
        <f t="shared" ref="H75:H138" ca="1" si="16">IF(G75&lt;&gt;"",G75-TODAY(),"")</f>
        <v>177</v>
      </c>
      <c r="I75" s="105" t="str">
        <f t="shared" ref="I75:I138" ca="1" si="17">IF(G75="","",IF(G75&lt;TODAY(),"Vencido",IF(G75&lt;TODAY()+10,"Menos de 10 días",IF(G75&lt;TODAY()+30,"Menos de 30 días",IF(G75&lt;TODAY()+60,"Menos de 60 días",IF(G75&lt;TODAY()+90,"Menos de 90 dìas",IF(G75&lt;TODAY()+120,"Menos de 120 días","Mayor a 120 días")))))))</f>
        <v>Mayor a 120 días</v>
      </c>
      <c r="J75" s="109">
        <f t="shared" ref="J75:J138" ca="1" si="18">IFERROR(IF(H75&lt;&gt;"",H75/T75,""),"Verf")</f>
        <v>0.98333333333333328</v>
      </c>
      <c r="K75" s="294"/>
      <c r="L75" s="292"/>
      <c r="M75" s="110" t="str">
        <f>IFERROR(IF(VLOOKUP(L75,Codigos!$T$2:$U$50,2,0)=0,"",VLOOKUP(L75,Codigos!$T$2:$U$50,2,0)),"")</f>
        <v/>
      </c>
      <c r="N75" s="111">
        <f t="shared" ref="N75:N138" si="19">IFERROR(IF(G75&lt;&gt;"",G75-T75,""),"Verf")</f>
        <v>46181</v>
      </c>
      <c r="O75" s="112">
        <f>IFERROR(IF($B75&lt;&gt;"",$E75+($D75*VLOOKUP($B75,Codigos!$A:$P,5,0)),""),"Verf")</f>
        <v>1440</v>
      </c>
      <c r="P75" s="112">
        <f>IFERROR(IF($B75&lt;&gt;"",$F75+($O75*VLOOKUP($B75,Codigos!$A:$P,4,0)),""),"Verf")</f>
        <v>43200</v>
      </c>
      <c r="Q75" s="116">
        <f>IFERROR(IF($B75&lt;&gt;"",P75*VLOOKUP($B75,Codigos!$A:$I,7,0)/100000,""),"Verf")</f>
        <v>142.56</v>
      </c>
      <c r="R75" s="110">
        <f>IFERROR(IF($B75&lt;&gt;"",VLOOKUP($B75,Codigos!$A:$P,2,0),""),"Verf")</f>
        <v>20867</v>
      </c>
      <c r="S75" s="110" t="str">
        <f>IFERROR(IF($B75&lt;&gt;"",VLOOKUP($B75,Codigos!$A:$P,9,0),""),"Verf")</f>
        <v>Ret</v>
      </c>
      <c r="T75" s="110">
        <f>IFERROR(IF(B75&lt;&gt;"",VLOOKUP(B75,Codigos!$A:$P,10,0),""),"Verf")</f>
        <v>180</v>
      </c>
      <c r="U75" s="280" t="str">
        <f ca="1">IFERROR(IF($B75&lt;&gt;"",IF(AND($H75&gt;=VLOOKUP($B75,Codigos!$A:$P,12,0),$H75&lt;=VLOOKUP($B75,Codigos!$A:$P,13,0)),"Si","No"),""),"Verf")</f>
        <v>No</v>
      </c>
      <c r="V75" s="280" t="str">
        <f ca="1">IFERROR(IF($B75&lt;&gt;"",IF(AND($H75&gt;=VLOOKUP($B75,Codigos!$A:$P,14,0),$H75&lt;=VLOOKUP($B75,Codigos!$A:$P,15,0)),"Si","No"),""),"Verf")</f>
        <v>No</v>
      </c>
      <c r="W75" s="280" t="str">
        <f ca="1">IFERROR(IF($B75&lt;&gt;"",IF($H75&gt;=VLOOKUP($B75,Codigos!$A:$P,12,0),"Si","No"),""),"Verf")</f>
        <v>Si</v>
      </c>
      <c r="X75" s="280" t="str">
        <f ca="1">IFERROR(IF($B75&lt;&gt;"",IF($H75&lt;VLOOKUP($B75,Codigos!$A:$P,14,0),"No","Si"),""),"Verf")</f>
        <v>Si</v>
      </c>
      <c r="Y75" s="280" t="str">
        <f ca="1">IFERROR(IF($B75&lt;&gt;"",IF($H75&gt;VLOOKUP($B75,Codigos!$A:$P,16,0),"Si","No"),""),"Verf")</f>
        <v>Si</v>
      </c>
      <c r="Z75" s="280" t="str">
        <f ca="1">IFERROR(IF($B75&lt;&gt;"",IF($H75&lt;VLOOKUP($B75,Codigos!$A:$P,14,0),"Bloquear","No"),""),"Verf")</f>
        <v>No</v>
      </c>
      <c r="AA75" s="281">
        <f>IFERROR(IF($B75&lt;&gt;"",$G75-VLOOKUP($B75,Codigos!$A:$P,11,0),""),"")</f>
        <v>46331</v>
      </c>
      <c r="AB75" s="280" t="str">
        <f t="shared" ref="AB75:AB138" si="20">IFERROR(IF(AND(A75&lt;&gt;"",B75=""),"V",""),"")</f>
        <v/>
      </c>
      <c r="AC75">
        <f t="shared" ref="AC75:AC138" ca="1" si="21">IF(B75&lt;&gt;"",$C$4-N75,"")</f>
        <v>3</v>
      </c>
      <c r="AE75" t="s">
        <v>1985</v>
      </c>
      <c r="AF75" t="s">
        <v>1986</v>
      </c>
    </row>
    <row r="76" spans="1:32" ht="18.95" customHeight="1">
      <c r="A76" s="290" t="s">
        <v>284</v>
      </c>
      <c r="B76" s="574" t="s">
        <v>271</v>
      </c>
      <c r="C76" s="104" t="str">
        <f>IFERROR(IF(B76&lt;&gt;"",VLOOKUP($B76,Codigos!$A:$P,3,0),""),"Verf")</f>
        <v>Envase Flint 330R</v>
      </c>
      <c r="D76" s="105"/>
      <c r="E76" s="105"/>
      <c r="F76" s="105"/>
      <c r="G76" s="106"/>
      <c r="H76" s="448" t="str">
        <f t="shared" ca="1" si="16"/>
        <v/>
      </c>
      <c r="I76" s="105" t="str">
        <f t="shared" ca="1" si="17"/>
        <v/>
      </c>
      <c r="J76" s="109" t="str">
        <f t="shared" ca="1" si="18"/>
        <v/>
      </c>
      <c r="K76" s="294"/>
      <c r="L76" s="511"/>
      <c r="M76" s="110" t="str">
        <f>IFERROR(IF(VLOOKUP(L76,Codigos!$T$2:$U$50,2,0)=0,"",VLOOKUP(L76,Codigos!$T$2:$U$50,2,0)),"")</f>
        <v/>
      </c>
      <c r="N76" s="111" t="str">
        <f t="shared" si="19"/>
        <v/>
      </c>
      <c r="O76" s="112">
        <f>IFERROR(IF($B76&lt;&gt;"",$E76+($D76*VLOOKUP($B76,Codigos!$A:$P,5,0)),""),"Verf")</f>
        <v>0</v>
      </c>
      <c r="P76" s="112">
        <f>IFERROR(IF($B76&lt;&gt;"",$F76+($O76*VLOOKUP($B76,Codigos!$A:$P,4,0)),""),"Verf")</f>
        <v>0</v>
      </c>
      <c r="Q76" s="116">
        <f>IFERROR(IF($B76&lt;&gt;"",P76*VLOOKUP($B76,Codigos!$A:$I,7,0)/100000,""),"Verf")</f>
        <v>0</v>
      </c>
      <c r="R76" s="110">
        <f>IFERROR(IF($B76&lt;&gt;"",VLOOKUP($B76,Codigos!$A:$P,2,0),""),"Verf")</f>
        <v>213</v>
      </c>
      <c r="S76" s="110" t="str">
        <f>IFERROR(IF($B76&lt;&gt;"",VLOOKUP($B76,Codigos!$A:$P,9,0),""),"Verf")</f>
        <v>Envase</v>
      </c>
      <c r="T76" s="110">
        <f>IFERROR(IF(B76&lt;&gt;"",VLOOKUP(B76,Codigos!$A:$P,10,0),""),"Verf")</f>
        <v>120</v>
      </c>
      <c r="U76" s="280" t="str">
        <f ca="1">IFERROR(IF($B76&lt;&gt;"",IF(AND($H76&gt;=VLOOKUP($B76,Codigos!$A:$P,12,0),$H76&lt;=VLOOKUP($B76,Codigos!$A:$P,13,0)),"Si","No"),""),"Verf")</f>
        <v>No</v>
      </c>
      <c r="V76" s="280" t="str">
        <f ca="1">IFERROR(IF($B76&lt;&gt;"",IF(AND($H76&gt;=VLOOKUP($B76,Codigos!$A:$P,14,0),$H76&lt;=VLOOKUP($B76,Codigos!$A:$P,15,0)),"Si","No"),""),"Verf")</f>
        <v>Si</v>
      </c>
      <c r="W76" s="280" t="str">
        <f ca="1">IFERROR(IF($B76&lt;&gt;"",IF($H76&gt;=VLOOKUP($B76,Codigos!$A:$P,12,0),"Si","No"),""),"Verf")</f>
        <v>Si</v>
      </c>
      <c r="X76" s="280" t="str">
        <f ca="1">IFERROR(IF($B76&lt;&gt;"",IF($H76&lt;VLOOKUP($B76,Codigos!$A:$P,14,0),"No","Si"),""),"Verf")</f>
        <v>Si</v>
      </c>
      <c r="Y76" s="280" t="str">
        <f ca="1">IFERROR(IF($B76&lt;&gt;"",IF($H76&gt;VLOOKUP($B76,Codigos!$A:$P,16,0),"Si","No"),""),"Verf")</f>
        <v>No</v>
      </c>
      <c r="Z76" s="280" t="str">
        <f ca="1">IFERROR(IF($B76&lt;&gt;"",IF($H76&lt;VLOOKUP($B76,Codigos!$A:$P,14,0),"Bloquear","No"),""),"Verf")</f>
        <v>No</v>
      </c>
      <c r="AA76" s="281" t="str">
        <f>IFERROR(IF($B76&lt;&gt;"",$G76-VLOOKUP($B76,Codigos!$A:$P,11,0),""),"")</f>
        <v/>
      </c>
      <c r="AB76" s="280" t="str">
        <f t="shared" si="20"/>
        <v/>
      </c>
      <c r="AC76" t="e">
        <f t="shared" ca="1" si="21"/>
        <v>#VALUE!</v>
      </c>
      <c r="AE76" t="s">
        <v>1985</v>
      </c>
      <c r="AF76" t="s">
        <v>1986</v>
      </c>
    </row>
    <row r="77" spans="1:32" ht="18.95" customHeight="1">
      <c r="A77" s="290" t="s">
        <v>401</v>
      </c>
      <c r="B77" s="296" t="s">
        <v>432</v>
      </c>
      <c r="C77" s="104" t="str">
        <f>IFERROR(IF(B77&lt;&gt;"",VLOOKUP($B77,Codigos!$A:$P,3,0),""),"Verf")</f>
        <v>Cola&amp;Pola RN 330cc X 30</v>
      </c>
      <c r="D77" s="105">
        <v>104</v>
      </c>
      <c r="E77" s="105"/>
      <c r="F77" s="105"/>
      <c r="G77" s="106">
        <v>46359</v>
      </c>
      <c r="H77" s="448">
        <f t="shared" ca="1" si="16"/>
        <v>175</v>
      </c>
      <c r="I77" s="105" t="str">
        <f t="shared" ca="1" si="17"/>
        <v>Mayor a 120 días</v>
      </c>
      <c r="J77" s="109">
        <f t="shared" ca="1" si="18"/>
        <v>0.97222222222222221</v>
      </c>
      <c r="K77" s="294" t="s">
        <v>2819</v>
      </c>
      <c r="L77" s="292"/>
      <c r="M77" s="110" t="str">
        <f>IFERROR(IF(VLOOKUP(L77,Codigos!$T$2:$U$50,2,0)=0,"",VLOOKUP(L77,Codigos!$T$2:$U$50,2,0)),"")</f>
        <v/>
      </c>
      <c r="N77" s="111">
        <f t="shared" si="19"/>
        <v>46179</v>
      </c>
      <c r="O77" s="112">
        <f>IFERROR(IF($B77&lt;&gt;"",$E77+($D77*VLOOKUP($B77,Codigos!$A:$P,5,0)),""),"Verf")</f>
        <v>4680</v>
      </c>
      <c r="P77" s="112">
        <f>IFERROR(IF($B77&lt;&gt;"",$F77+($O77*VLOOKUP($B77,Codigos!$A:$P,4,0)),""),"Verf")</f>
        <v>140400</v>
      </c>
      <c r="Q77" s="116">
        <f>IFERROR(IF($B77&lt;&gt;"",P77*VLOOKUP($B77,Codigos!$A:$I,7,0)/100000,""),"Verf")</f>
        <v>463.32</v>
      </c>
      <c r="R77" s="110">
        <f>IFERROR(IF($B77&lt;&gt;"",VLOOKUP($B77,Codigos!$A:$P,2,0),""),"Verf")</f>
        <v>2511</v>
      </c>
      <c r="S77" s="110" t="str">
        <f>IFERROR(IF($B77&lt;&gt;"",VLOOKUP($B77,Codigos!$A:$P,9,0),""),"Verf")</f>
        <v>Ret</v>
      </c>
      <c r="T77" s="110">
        <f>IFERROR(IF(B77&lt;&gt;"",VLOOKUP(B77,Codigos!$A:$P,10,0),""),"Verf")</f>
        <v>180</v>
      </c>
      <c r="U77" s="280" t="str">
        <f ca="1">IFERROR(IF($B77&lt;&gt;"",IF(AND($H77&gt;=VLOOKUP($B77,Codigos!$A:$P,12,0),$H77&lt;=VLOOKUP($B77,Codigos!$A:$P,13,0)),"Si","No"),""),"Verf")</f>
        <v>No</v>
      </c>
      <c r="V77" s="280" t="str">
        <f ca="1">IFERROR(IF($B77&lt;&gt;"",IF(AND($H77&gt;=VLOOKUP($B77,Codigos!$A:$P,14,0),$H77&lt;=VLOOKUP($B77,Codigos!$A:$P,15,0)),"Si","No"),""),"Verf")</f>
        <v>No</v>
      </c>
      <c r="W77" s="280" t="str">
        <f ca="1">IFERROR(IF($B77&lt;&gt;"",IF($H77&gt;=VLOOKUP($B77,Codigos!$A:$P,12,0),"Si","No"),""),"Verf")</f>
        <v>Si</v>
      </c>
      <c r="X77" s="280" t="str">
        <f ca="1">IFERROR(IF($B77&lt;&gt;"",IF($H77&lt;VLOOKUP($B77,Codigos!$A:$P,14,0),"No","Si"),""),"Verf")</f>
        <v>Si</v>
      </c>
      <c r="Y77" s="280" t="str">
        <f ca="1">IFERROR(IF($B77&lt;&gt;"",IF($H77&gt;VLOOKUP($B77,Codigos!$A:$P,16,0),"Si","No"),""),"Verf")</f>
        <v>Si</v>
      </c>
      <c r="Z77" s="280" t="str">
        <f ca="1">IFERROR(IF($B77&lt;&gt;"",IF($H77&lt;VLOOKUP($B77,Codigos!$A:$P,14,0),"Bloquear","No"),""),"Verf")</f>
        <v>No</v>
      </c>
      <c r="AA77" s="281">
        <f>IFERROR(IF($B77&lt;&gt;"",$G77-VLOOKUP($B77,Codigos!$A:$P,11,0),""),"")</f>
        <v>46329</v>
      </c>
      <c r="AB77" s="280" t="str">
        <f t="shared" si="20"/>
        <v/>
      </c>
      <c r="AC77">
        <f t="shared" ca="1" si="21"/>
        <v>5</v>
      </c>
      <c r="AE77" t="s">
        <v>1985</v>
      </c>
      <c r="AF77" t="s">
        <v>1986</v>
      </c>
    </row>
    <row r="78" spans="1:32" ht="18.95" customHeight="1">
      <c r="A78" s="290" t="s">
        <v>460</v>
      </c>
      <c r="B78" s="324" t="s">
        <v>242</v>
      </c>
      <c r="C78" s="104" t="str">
        <f>IFERROR(IF(B78&lt;&gt;"",VLOOKUP($B78,Codigos!$A:$P,3,0),""),"Verf")</f>
        <v xml:space="preserve">Club Col TRIGO  330C X 30 </v>
      </c>
      <c r="D78" s="105">
        <v>84</v>
      </c>
      <c r="E78" s="105"/>
      <c r="F78" s="105"/>
      <c r="G78" s="106">
        <v>46351</v>
      </c>
      <c r="H78" s="448">
        <f t="shared" ca="1" si="16"/>
        <v>167</v>
      </c>
      <c r="I78" s="105" t="str">
        <f t="shared" ca="1" si="17"/>
        <v>Mayor a 120 días</v>
      </c>
      <c r="J78" s="109">
        <f t="shared" ca="1" si="18"/>
        <v>0.92777777777777781</v>
      </c>
      <c r="K78" s="294"/>
      <c r="L78" s="292"/>
      <c r="M78" s="110" t="str">
        <f>IFERROR(IF(VLOOKUP(L78,Codigos!$T$2:$U$50,2,0)=0,"",VLOOKUP(L78,Codigos!$T$2:$U$50,2,0)),"")</f>
        <v/>
      </c>
      <c r="N78" s="111">
        <f t="shared" si="19"/>
        <v>46171</v>
      </c>
      <c r="O78" s="112">
        <f>IFERROR(IF($B78&lt;&gt;"",$E78+($D78*VLOOKUP($B78,Codigos!$A:$P,5,0)),""),"Verf")</f>
        <v>3780</v>
      </c>
      <c r="P78" s="112">
        <f>IFERROR(IF($B78&lt;&gt;"",$F78+($O78*VLOOKUP($B78,Codigos!$A:$P,4,0)),""),"Verf")</f>
        <v>113400</v>
      </c>
      <c r="Q78" s="116">
        <f>IFERROR(IF($B78&lt;&gt;"",P78*VLOOKUP($B78,Codigos!$A:$I,7,0)/100000,""),"Verf")</f>
        <v>374.22</v>
      </c>
      <c r="R78" s="110">
        <f>IFERROR(IF($B78&lt;&gt;"",VLOOKUP($B78,Codigos!$A:$P,2,0),""),"Verf")</f>
        <v>21156</v>
      </c>
      <c r="S78" s="110" t="str">
        <f>IFERROR(IF($B78&lt;&gt;"",VLOOKUP($B78,Codigos!$A:$P,9,0),""),"Verf")</f>
        <v>Ret</v>
      </c>
      <c r="T78" s="110">
        <f>IFERROR(IF(B78&lt;&gt;"",VLOOKUP(B78,Codigos!$A:$P,10,0),""),"Verf")</f>
        <v>180</v>
      </c>
      <c r="U78" s="280" t="str">
        <f ca="1">IFERROR(IF($B78&lt;&gt;"",IF(AND($H78&gt;=VLOOKUP($B78,Codigos!$A:$P,12,0),$H78&lt;=VLOOKUP($B78,Codigos!$A:$P,13,0)),"Si","No"),""),"Verf")</f>
        <v>No</v>
      </c>
      <c r="V78" s="280" t="str">
        <f ca="1">IFERROR(IF($B78&lt;&gt;"",IF(AND($H78&gt;=VLOOKUP($B78,Codigos!$A:$P,14,0),$H78&lt;=VLOOKUP($B78,Codigos!$A:$P,15,0)),"Si","No"),""),"Verf")</f>
        <v>No</v>
      </c>
      <c r="W78" s="280" t="str">
        <f ca="1">IFERROR(IF($B78&lt;&gt;"",IF($H78&gt;=VLOOKUP($B78,Codigos!$A:$P,12,0),"Si","No"),""),"Verf")</f>
        <v>Si</v>
      </c>
      <c r="X78" s="280" t="str">
        <f ca="1">IFERROR(IF($B78&lt;&gt;"",IF($H78&lt;VLOOKUP($B78,Codigos!$A:$P,14,0),"No","Si"),""),"Verf")</f>
        <v>Si</v>
      </c>
      <c r="Y78" s="280" t="str">
        <f ca="1">IFERROR(IF($B78&lt;&gt;"",IF($H78&gt;VLOOKUP($B78,Codigos!$A:$P,16,0),"Si","No"),""),"Verf")</f>
        <v>Si</v>
      </c>
      <c r="Z78" s="280" t="str">
        <f ca="1">IFERROR(IF($B78&lt;&gt;"",IF($H78&lt;VLOOKUP($B78,Codigos!$A:$P,14,0),"Bloquear","No"),""),"Verf")</f>
        <v>No</v>
      </c>
      <c r="AA78" s="281">
        <f>IFERROR(IF($B78&lt;&gt;"",$G78-VLOOKUP($B78,Codigos!$A:$P,11,0),""),"")</f>
        <v>46321</v>
      </c>
      <c r="AB78" s="280" t="str">
        <f t="shared" si="20"/>
        <v/>
      </c>
      <c r="AC78">
        <f t="shared" ca="1" si="21"/>
        <v>13</v>
      </c>
      <c r="AE78" t="s">
        <v>1985</v>
      </c>
      <c r="AF78" t="s">
        <v>1986</v>
      </c>
    </row>
    <row r="79" spans="1:32" ht="18.95" customHeight="1">
      <c r="A79" s="290" t="s">
        <v>461</v>
      </c>
      <c r="B79" s="574" t="s">
        <v>336</v>
      </c>
      <c r="C79" s="104" t="str">
        <f>IFERROR(IF(B79&lt;&gt;"",VLOOKUP($B79,Codigos!$A:$P,3,0),""),"Verf")</f>
        <v>Pony Malta R 330cc X 30</v>
      </c>
      <c r="D79" s="105">
        <v>104</v>
      </c>
      <c r="E79" s="105"/>
      <c r="F79" s="105"/>
      <c r="G79" s="106">
        <v>46549</v>
      </c>
      <c r="H79" s="448">
        <f t="shared" ca="1" si="16"/>
        <v>365</v>
      </c>
      <c r="I79" s="105" t="str">
        <f t="shared" ca="1" si="17"/>
        <v>Mayor a 120 días</v>
      </c>
      <c r="J79" s="109">
        <f t="shared" ca="1" si="18"/>
        <v>1</v>
      </c>
      <c r="K79" s="294" t="s">
        <v>2819</v>
      </c>
      <c r="L79" s="292" t="s">
        <v>377</v>
      </c>
      <c r="M79" s="110" t="str">
        <f>IFERROR(IF(VLOOKUP(L79,Codigos!$T$2:$U$50,2,0)=0,"",VLOOKUP(L79,Codigos!$T$2:$U$50,2,0)),"")</f>
        <v>Excluir</v>
      </c>
      <c r="N79" s="111">
        <f t="shared" si="19"/>
        <v>46184</v>
      </c>
      <c r="O79" s="112">
        <f>IFERROR(IF($B79&lt;&gt;"",$E79+($D79*VLOOKUP($B79,Codigos!$A:$P,5,0)),""),"Verf")</f>
        <v>4680</v>
      </c>
      <c r="P79" s="112">
        <f>IFERROR(IF($B79&lt;&gt;"",$F79+($O79*VLOOKUP($B79,Codigos!$A:$P,4,0)),""),"Verf")</f>
        <v>140400</v>
      </c>
      <c r="Q79" s="116">
        <f>IFERROR(IF($B79&lt;&gt;"",P79*VLOOKUP($B79,Codigos!$A:$I,7,0)/100000,""),"Verf")</f>
        <v>463.32</v>
      </c>
      <c r="R79" s="110">
        <f>IFERROR(IF($B79&lt;&gt;"",VLOOKUP($B79,Codigos!$A:$P,2,0),""),"Verf")</f>
        <v>2182</v>
      </c>
      <c r="S79" s="110" t="str">
        <f>IFERROR(IF($B79&lt;&gt;"",VLOOKUP($B79,Codigos!$A:$P,9,0),""),"Verf")</f>
        <v>Ret</v>
      </c>
      <c r="T79" s="110">
        <f>IFERROR(IF(B79&lt;&gt;"",VLOOKUP(B79,Codigos!$A:$P,10,0),""),"Verf")</f>
        <v>365</v>
      </c>
      <c r="U79" s="280" t="str">
        <f ca="1">IFERROR(IF($B79&lt;&gt;"",IF(AND($H79&gt;=VLOOKUP($B79,Codigos!$A:$P,12,0),$H79&lt;=VLOOKUP($B79,Codigos!$A:$P,13,0)),"Si","No"),""),"Verf")</f>
        <v>No</v>
      </c>
      <c r="V79" s="280" t="str">
        <f ca="1">IFERROR(IF($B79&lt;&gt;"",IF(AND($H79&gt;=VLOOKUP($B79,Codigos!$A:$P,14,0),$H79&lt;=VLOOKUP($B79,Codigos!$A:$P,15,0)),"Si","No"),""),"Verf")</f>
        <v>No</v>
      </c>
      <c r="W79" s="280" t="str">
        <f ca="1">IFERROR(IF($B79&lt;&gt;"",IF($H79&gt;=VLOOKUP($B79,Codigos!$A:$P,12,0),"Si","No"),""),"Verf")</f>
        <v>Si</v>
      </c>
      <c r="X79" s="280" t="str">
        <f ca="1">IFERROR(IF($B79&lt;&gt;"",IF($H79&lt;VLOOKUP($B79,Codigos!$A:$P,14,0),"No","Si"),""),"Verf")</f>
        <v>Si</v>
      </c>
      <c r="Y79" s="280" t="str">
        <f ca="1">IFERROR(IF($B79&lt;&gt;"",IF($H79&gt;VLOOKUP($B79,Codigos!$A:$P,16,0),"Si","No"),""),"Verf")</f>
        <v>Si</v>
      </c>
      <c r="Z79" s="280" t="str">
        <f ca="1">IFERROR(IF($B79&lt;&gt;"",IF($H79&lt;VLOOKUP($B79,Codigos!$A:$P,14,0),"Bloquear","No"),""),"Verf")</f>
        <v>No</v>
      </c>
      <c r="AA79" s="281">
        <f>IFERROR(IF($B79&lt;&gt;"",$G79-VLOOKUP($B79,Codigos!$A:$P,11,0),""),"")</f>
        <v>46519</v>
      </c>
      <c r="AB79" s="280" t="str">
        <f t="shared" si="20"/>
        <v/>
      </c>
      <c r="AC79">
        <f t="shared" ca="1" si="21"/>
        <v>0</v>
      </c>
      <c r="AE79" t="s">
        <v>1985</v>
      </c>
      <c r="AF79" t="s">
        <v>1986</v>
      </c>
    </row>
    <row r="80" spans="1:32" ht="18.95" customHeight="1">
      <c r="A80" s="290" t="s">
        <v>445</v>
      </c>
      <c r="B80" s="467" t="s">
        <v>393</v>
      </c>
      <c r="C80" s="104" t="str">
        <f>IFERROR(IF(B80&lt;&gt;"",VLOOKUP($B80,Codigos!$A:$P,3,0),""),"Verf")</f>
        <v>Corona Nr 330Cc X30</v>
      </c>
      <c r="D80" s="105">
        <v>104</v>
      </c>
      <c r="E80" s="105"/>
      <c r="F80" s="105"/>
      <c r="G80" s="106">
        <v>46541</v>
      </c>
      <c r="H80" s="448">
        <f t="shared" ca="1" si="16"/>
        <v>357</v>
      </c>
      <c r="I80" s="105" t="str">
        <f t="shared" ca="1" si="17"/>
        <v>Mayor a 120 días</v>
      </c>
      <c r="J80" s="109">
        <f t="shared" ca="1" si="18"/>
        <v>0.9780821917808219</v>
      </c>
      <c r="K80" s="294" t="s">
        <v>2810</v>
      </c>
      <c r="L80" s="292" t="s">
        <v>392</v>
      </c>
      <c r="M80" s="110" t="str">
        <f>IFERROR(IF(VLOOKUP(L80,Codigos!$T$2:$U$50,2,0)=0,"",VLOOKUP(L80,Codigos!$T$2:$U$50,2,0)),"")</f>
        <v>Excluir</v>
      </c>
      <c r="N80" s="111">
        <f t="shared" si="19"/>
        <v>46176</v>
      </c>
      <c r="O80" s="112">
        <f>IFERROR(IF($B80&lt;&gt;"",$E80+($D80*VLOOKUP($B80,Codigos!$A:$P,5,0)),""),"Verf")</f>
        <v>4680</v>
      </c>
      <c r="P80" s="112">
        <f>IFERROR(IF($B80&lt;&gt;"",$F80+($O80*VLOOKUP($B80,Codigos!$A:$P,4,0)),""),"Verf")</f>
        <v>140400</v>
      </c>
      <c r="Q80" s="116">
        <f>IFERROR(IF($B80&lt;&gt;"",P80*VLOOKUP($B80,Codigos!$A:$I,7,0)/100000,""),"Verf")</f>
        <v>463.32</v>
      </c>
      <c r="R80" s="110">
        <f>IFERROR(IF($B80&lt;&gt;"",VLOOKUP($B80,Codigos!$A:$P,2,0),""),"Verf")</f>
        <v>22512</v>
      </c>
      <c r="S80" s="110" t="str">
        <f>IFERROR(IF($B80&lt;&gt;"",VLOOKUP($B80,Codigos!$A:$P,9,0),""),"Verf")</f>
        <v>NR</v>
      </c>
      <c r="T80" s="110">
        <f>IFERROR(IF(B80&lt;&gt;"",VLOOKUP(B80,Codigos!$A:$P,10,0),""),"Verf")</f>
        <v>365</v>
      </c>
      <c r="U80" s="280" t="str">
        <f ca="1">IFERROR(IF($B80&lt;&gt;"",IF(AND($H80&gt;=VLOOKUP($B80,Codigos!$A:$P,12,0),$H80&lt;=VLOOKUP($B80,Codigos!$A:$P,13,0)),"Si","No"),""),"Verf")</f>
        <v>No</v>
      </c>
      <c r="V80" s="280" t="str">
        <f ca="1">IFERROR(IF($B80&lt;&gt;"",IF(AND($H80&gt;=VLOOKUP($B80,Codigos!$A:$P,14,0),$H80&lt;=VLOOKUP($B80,Codigos!$A:$P,15,0)),"Si","No"),""),"Verf")</f>
        <v>No</v>
      </c>
      <c r="W80" s="280" t="str">
        <f ca="1">IFERROR(IF($B80&lt;&gt;"",IF($H80&gt;=VLOOKUP($B80,Codigos!$A:$P,12,0),"Si","No"),""),"Verf")</f>
        <v>Si</v>
      </c>
      <c r="X80" s="280" t="str">
        <f ca="1">IFERROR(IF($B80&lt;&gt;"",IF($H80&lt;VLOOKUP($B80,Codigos!$A:$P,14,0),"No","Si"),""),"Verf")</f>
        <v>Si</v>
      </c>
      <c r="Y80" s="280" t="str">
        <f ca="1">IFERROR(IF($B80&lt;&gt;"",IF($H80&gt;VLOOKUP($B80,Codigos!$A:$P,16,0),"Si","No"),""),"Verf")</f>
        <v>Si</v>
      </c>
      <c r="Z80" s="280" t="str">
        <f ca="1">IFERROR(IF($B80&lt;&gt;"",IF($H80&lt;VLOOKUP($B80,Codigos!$A:$P,14,0),"Bloquear","No"),""),"Verf")</f>
        <v>No</v>
      </c>
      <c r="AA80" s="281">
        <f>IFERROR(IF($B80&lt;&gt;"",$G80-VLOOKUP($B80,Codigos!$A:$P,11,0),""),"")</f>
        <v>46511</v>
      </c>
      <c r="AB80" s="280" t="str">
        <f t="shared" si="20"/>
        <v/>
      </c>
      <c r="AC80">
        <f t="shared" ca="1" si="21"/>
        <v>8</v>
      </c>
      <c r="AE80" t="s">
        <v>1985</v>
      </c>
      <c r="AF80" t="s">
        <v>1986</v>
      </c>
    </row>
    <row r="81" spans="1:32" ht="18.95" customHeight="1">
      <c r="A81" s="290" t="s">
        <v>462</v>
      </c>
      <c r="B81" s="469" t="s">
        <v>393</v>
      </c>
      <c r="C81" s="104" t="str">
        <f>IFERROR(IF(B81&lt;&gt;"",VLOOKUP($B81,Codigos!$A:$P,3,0),""),"Verf")</f>
        <v>Corona Nr 330Cc X30</v>
      </c>
      <c r="D81" s="105">
        <v>104</v>
      </c>
      <c r="E81" s="105"/>
      <c r="F81" s="105"/>
      <c r="G81" s="106">
        <v>46541</v>
      </c>
      <c r="H81" s="448">
        <f t="shared" ca="1" si="16"/>
        <v>357</v>
      </c>
      <c r="I81" s="105" t="str">
        <f t="shared" ca="1" si="17"/>
        <v>Mayor a 120 días</v>
      </c>
      <c r="J81" s="109">
        <f t="shared" ca="1" si="18"/>
        <v>0.9780821917808219</v>
      </c>
      <c r="K81" s="294" t="s">
        <v>2810</v>
      </c>
      <c r="L81" s="292" t="s">
        <v>392</v>
      </c>
      <c r="M81" s="110" t="str">
        <f>IFERROR(IF(VLOOKUP(L81,Codigos!$T$2:$U$50,2,0)=0,"",VLOOKUP(L81,Codigos!$T$2:$U$50,2,0)),"")</f>
        <v>Excluir</v>
      </c>
      <c r="N81" s="111">
        <f t="shared" si="19"/>
        <v>46176</v>
      </c>
      <c r="O81" s="112">
        <f>IFERROR(IF($B81&lt;&gt;"",$E81+($D81*VLOOKUP($B81,Codigos!$A:$P,5,0)),""),"Verf")</f>
        <v>4680</v>
      </c>
      <c r="P81" s="112">
        <f>IFERROR(IF($B81&lt;&gt;"",$F81+($O81*VLOOKUP($B81,Codigos!$A:$P,4,0)),""),"Verf")</f>
        <v>140400</v>
      </c>
      <c r="Q81" s="116">
        <f>IFERROR(IF($B81&lt;&gt;"",P81*VLOOKUP($B81,Codigos!$A:$I,7,0)/100000,""),"Verf")</f>
        <v>463.32</v>
      </c>
      <c r="R81" s="110">
        <f>IFERROR(IF($B81&lt;&gt;"",VLOOKUP($B81,Codigos!$A:$P,2,0),""),"Verf")</f>
        <v>22512</v>
      </c>
      <c r="S81" s="110" t="str">
        <f>IFERROR(IF($B81&lt;&gt;"",VLOOKUP($B81,Codigos!$A:$P,9,0),""),"Verf")</f>
        <v>NR</v>
      </c>
      <c r="T81" s="110">
        <f>IFERROR(IF(B81&lt;&gt;"",VLOOKUP(B81,Codigos!$A:$P,10,0),""),"Verf")</f>
        <v>365</v>
      </c>
      <c r="U81" s="280" t="str">
        <f ca="1">IFERROR(IF($B81&lt;&gt;"",IF(AND($H81&gt;=VLOOKUP($B81,Codigos!$A:$P,12,0),$H81&lt;=VLOOKUP($B81,Codigos!$A:$P,13,0)),"Si","No"),""),"Verf")</f>
        <v>No</v>
      </c>
      <c r="V81" s="280" t="str">
        <f ca="1">IFERROR(IF($B81&lt;&gt;"",IF(AND($H81&gt;=VLOOKUP($B81,Codigos!$A:$P,14,0),$H81&lt;=VLOOKUP($B81,Codigos!$A:$P,15,0)),"Si","No"),""),"Verf")</f>
        <v>No</v>
      </c>
      <c r="W81" s="280" t="str">
        <f ca="1">IFERROR(IF($B81&lt;&gt;"",IF($H81&gt;=VLOOKUP($B81,Codigos!$A:$P,12,0),"Si","No"),""),"Verf")</f>
        <v>Si</v>
      </c>
      <c r="X81" s="280" t="str">
        <f ca="1">IFERROR(IF($B81&lt;&gt;"",IF($H81&lt;VLOOKUP($B81,Codigos!$A:$P,14,0),"No","Si"),""),"Verf")</f>
        <v>Si</v>
      </c>
      <c r="Y81" s="280" t="str">
        <f ca="1">IFERROR(IF($B81&lt;&gt;"",IF($H81&gt;VLOOKUP($B81,Codigos!$A:$P,16,0),"Si","No"),""),"Verf")</f>
        <v>Si</v>
      </c>
      <c r="Z81" s="280" t="str">
        <f ca="1">IFERROR(IF($B81&lt;&gt;"",IF($H81&lt;VLOOKUP($B81,Codigos!$A:$P,14,0),"Bloquear","No"),""),"Verf")</f>
        <v>No</v>
      </c>
      <c r="AA81" s="281">
        <f>IFERROR(IF($B81&lt;&gt;"",$G81-VLOOKUP($B81,Codigos!$A:$P,11,0),""),"")</f>
        <v>46511</v>
      </c>
      <c r="AB81" s="280" t="str">
        <f t="shared" si="20"/>
        <v/>
      </c>
      <c r="AC81">
        <f t="shared" ca="1" si="21"/>
        <v>8</v>
      </c>
      <c r="AE81" t="s">
        <v>1985</v>
      </c>
      <c r="AF81" t="s">
        <v>1986</v>
      </c>
    </row>
    <row r="82" spans="1:32" ht="18.95" customHeight="1">
      <c r="A82" s="290" t="s">
        <v>285</v>
      </c>
      <c r="B82" s="521"/>
      <c r="C82" s="104" t="str">
        <f>IFERROR(IF(B82&lt;&gt;"",VLOOKUP($B82,Codigos!$A:$P,3,0),""),"Verf")</f>
        <v/>
      </c>
      <c r="D82" s="105"/>
      <c r="E82" s="105"/>
      <c r="F82" s="105"/>
      <c r="G82" s="106"/>
      <c r="H82" s="448" t="str">
        <f t="shared" ca="1" si="16"/>
        <v/>
      </c>
      <c r="I82" s="105" t="str">
        <f t="shared" ca="1" si="17"/>
        <v/>
      </c>
      <c r="J82" s="109" t="str">
        <f t="shared" ca="1" si="18"/>
        <v/>
      </c>
      <c r="K82" s="294"/>
      <c r="L82" s="292"/>
      <c r="M82" s="110" t="str">
        <f>IFERROR(IF(VLOOKUP(L82,Codigos!$T$2:$U$50,2,0)=0,"",VLOOKUP(L82,Codigos!$T$2:$U$50,2,0)),"")</f>
        <v/>
      </c>
      <c r="N82" s="111" t="str">
        <f t="shared" si="19"/>
        <v/>
      </c>
      <c r="O82" s="112" t="str">
        <f>IFERROR(IF($B82&lt;&gt;"",$E82+($D82*VLOOKUP($B82,Codigos!$A:$P,5,0)),""),"Verf")</f>
        <v/>
      </c>
      <c r="P82" s="112" t="str">
        <f>IFERROR(IF($B82&lt;&gt;"",$F82+($O82*VLOOKUP($B82,Codigos!$A:$P,4,0)),""),"Verf")</f>
        <v/>
      </c>
      <c r="Q82" s="116" t="str">
        <f>IFERROR(IF($B82&lt;&gt;"",P82*VLOOKUP($B82,Codigos!$A:$I,7,0)/100000,""),"Verf")</f>
        <v/>
      </c>
      <c r="R82" s="110" t="str">
        <f>IFERROR(IF($B82&lt;&gt;"",VLOOKUP($B82,Codigos!$A:$P,2,0),""),"Verf")</f>
        <v/>
      </c>
      <c r="S82" s="110" t="str">
        <f>IFERROR(IF($B82&lt;&gt;"",VLOOKUP($B82,Codigos!$A:$P,9,0),""),"Verf")</f>
        <v/>
      </c>
      <c r="T82" s="110" t="str">
        <f>IFERROR(IF(B82&lt;&gt;"",VLOOKUP(B82,Codigos!$A:$P,10,0),""),"Verf")</f>
        <v/>
      </c>
      <c r="U82" s="280" t="str">
        <f>IFERROR(IF($B82&lt;&gt;"",IF(AND($H82&gt;=VLOOKUP($B82,Codigos!$A:$P,12,0),$H82&lt;=VLOOKUP($B82,Codigos!$A:$P,13,0)),"Si","No"),""),"Verf")</f>
        <v/>
      </c>
      <c r="V82" s="280" t="str">
        <f>IFERROR(IF($B82&lt;&gt;"",IF(AND($H82&gt;=VLOOKUP($B82,Codigos!$A:$P,14,0),$H82&lt;=VLOOKUP($B82,Codigos!$A:$P,15,0)),"Si","No"),""),"Verf")</f>
        <v/>
      </c>
      <c r="W82" s="280" t="str">
        <f>IFERROR(IF($B82&lt;&gt;"",IF($H82&gt;=VLOOKUP($B82,Codigos!$A:$P,12,0),"Si","No"),""),"Verf")</f>
        <v/>
      </c>
      <c r="X82" s="280" t="str">
        <f>IFERROR(IF($B82&lt;&gt;"",IF($H82&lt;VLOOKUP($B82,Codigos!$A:$P,14,0),"No","Si"),""),"Verf")</f>
        <v/>
      </c>
      <c r="Y82" s="280" t="str">
        <f>IFERROR(IF($B82&lt;&gt;"",IF($H82&gt;VLOOKUP($B82,Codigos!$A:$P,16,0),"Si","No"),""),"Verf")</f>
        <v/>
      </c>
      <c r="Z82" s="280" t="str">
        <f>IFERROR(IF($B82&lt;&gt;"",IF($H82&lt;VLOOKUP($B82,Codigos!$A:$P,14,0),"Bloquear","No"),""),"Verf")</f>
        <v/>
      </c>
      <c r="AA82" s="281" t="str">
        <f>IFERROR(IF($B82&lt;&gt;"",$G82-VLOOKUP($B82,Codigos!$A:$P,11,0),""),"")</f>
        <v/>
      </c>
      <c r="AB82" s="280" t="str">
        <f t="shared" si="20"/>
        <v>V</v>
      </c>
      <c r="AC82" t="str">
        <f t="shared" si="21"/>
        <v/>
      </c>
      <c r="AE82" t="s">
        <v>1985</v>
      </c>
      <c r="AF82" t="s">
        <v>1986</v>
      </c>
    </row>
    <row r="83" spans="1:32" ht="18.95" customHeight="1">
      <c r="A83" s="290" t="s">
        <v>446</v>
      </c>
      <c r="B83" s="325" t="s">
        <v>432</v>
      </c>
      <c r="C83" s="104" t="str">
        <f>IFERROR(IF(B83&lt;&gt;"",VLOOKUP($B83,Codigos!$A:$P,3,0),""),"Verf")</f>
        <v>Cola&amp;Pola RN 330cc X 30</v>
      </c>
      <c r="D83" s="105">
        <v>104</v>
      </c>
      <c r="E83" s="105"/>
      <c r="F83" s="105"/>
      <c r="G83" s="106">
        <v>46359</v>
      </c>
      <c r="H83" s="448">
        <f t="shared" ca="1" si="16"/>
        <v>175</v>
      </c>
      <c r="I83" s="105" t="str">
        <f t="shared" ca="1" si="17"/>
        <v>Mayor a 120 días</v>
      </c>
      <c r="J83" s="109">
        <f t="shared" ca="1" si="18"/>
        <v>0.97222222222222221</v>
      </c>
      <c r="K83" s="294"/>
      <c r="L83" s="292"/>
      <c r="M83" s="110" t="str">
        <f>IFERROR(IF(VLOOKUP(L83,Codigos!$T$2:$U$50,2,0)=0,"",VLOOKUP(L83,Codigos!$T$2:$U$50,2,0)),"")</f>
        <v/>
      </c>
      <c r="N83" s="111">
        <f t="shared" si="19"/>
        <v>46179</v>
      </c>
      <c r="O83" s="112">
        <f>IFERROR(IF($B83&lt;&gt;"",$E83+($D83*VLOOKUP($B83,Codigos!$A:$P,5,0)),""),"Verf")</f>
        <v>4680</v>
      </c>
      <c r="P83" s="112">
        <f>IFERROR(IF($B83&lt;&gt;"",$F83+($O83*VLOOKUP($B83,Codigos!$A:$P,4,0)),""),"Verf")</f>
        <v>140400</v>
      </c>
      <c r="Q83" s="116">
        <f>IFERROR(IF($B83&lt;&gt;"",P83*VLOOKUP($B83,Codigos!$A:$I,7,0)/100000,""),"Verf")</f>
        <v>463.32</v>
      </c>
      <c r="R83" s="110">
        <f>IFERROR(IF($B83&lt;&gt;"",VLOOKUP($B83,Codigos!$A:$P,2,0),""),"Verf")</f>
        <v>2511</v>
      </c>
      <c r="S83" s="110" t="str">
        <f>IFERROR(IF($B83&lt;&gt;"",VLOOKUP($B83,Codigos!$A:$P,9,0),""),"Verf")</f>
        <v>Ret</v>
      </c>
      <c r="T83" s="110">
        <f>IFERROR(IF(B83&lt;&gt;"",VLOOKUP(B83,Codigos!$A:$P,10,0),""),"Verf")</f>
        <v>180</v>
      </c>
      <c r="U83" s="280" t="str">
        <f ca="1">IFERROR(IF($B83&lt;&gt;"",IF(AND($H83&gt;=VLOOKUP($B83,Codigos!$A:$P,12,0),$H83&lt;=VLOOKUP($B83,Codigos!$A:$P,13,0)),"Si","No"),""),"Verf")</f>
        <v>No</v>
      </c>
      <c r="V83" s="280" t="str">
        <f ca="1">IFERROR(IF($B83&lt;&gt;"",IF(AND($H83&gt;=VLOOKUP($B83,Codigos!$A:$P,14,0),$H83&lt;=VLOOKUP($B83,Codigos!$A:$P,15,0)),"Si","No"),""),"Verf")</f>
        <v>No</v>
      </c>
      <c r="W83" s="280" t="str">
        <f ca="1">IFERROR(IF($B83&lt;&gt;"",IF($H83&gt;=VLOOKUP($B83,Codigos!$A:$P,12,0),"Si","No"),""),"Verf")</f>
        <v>Si</v>
      </c>
      <c r="X83" s="280" t="str">
        <f ca="1">IFERROR(IF($B83&lt;&gt;"",IF($H83&lt;VLOOKUP($B83,Codigos!$A:$P,14,0),"No","Si"),""),"Verf")</f>
        <v>Si</v>
      </c>
      <c r="Y83" s="280" t="str">
        <f ca="1">IFERROR(IF($B83&lt;&gt;"",IF($H83&gt;VLOOKUP($B83,Codigos!$A:$P,16,0),"Si","No"),""),"Verf")</f>
        <v>Si</v>
      </c>
      <c r="Z83" s="280" t="str">
        <f ca="1">IFERROR(IF($B83&lt;&gt;"",IF($H83&lt;VLOOKUP($B83,Codigos!$A:$P,14,0),"Bloquear","No"),""),"Verf")</f>
        <v>No</v>
      </c>
      <c r="AA83" s="281">
        <f>IFERROR(IF($B83&lt;&gt;"",$G83-VLOOKUP($B83,Codigos!$A:$P,11,0),""),"")</f>
        <v>46329</v>
      </c>
      <c r="AB83" s="280" t="str">
        <f t="shared" si="20"/>
        <v/>
      </c>
      <c r="AC83">
        <f t="shared" ca="1" si="21"/>
        <v>5</v>
      </c>
      <c r="AE83" t="s">
        <v>1985</v>
      </c>
      <c r="AF83" t="s">
        <v>1986</v>
      </c>
    </row>
    <row r="84" spans="1:32" ht="18.95" customHeight="1">
      <c r="A84" s="290" t="s">
        <v>463</v>
      </c>
      <c r="B84" s="494" t="s">
        <v>218</v>
      </c>
      <c r="C84" s="104" t="str">
        <f>IFERROR(IF(B84&lt;&gt;"",VLOOKUP($B84,Codigos!$A:$P,3,0),""),"Verf")</f>
        <v>COSTEÑA RN 330 X 30</v>
      </c>
      <c r="D84" s="105">
        <v>104</v>
      </c>
      <c r="E84" s="105"/>
      <c r="F84" s="105"/>
      <c r="G84" s="106">
        <v>46360</v>
      </c>
      <c r="H84" s="448">
        <f t="shared" ca="1" si="16"/>
        <v>176</v>
      </c>
      <c r="I84" s="105" t="str">
        <f t="shared" ca="1" si="17"/>
        <v>Mayor a 120 días</v>
      </c>
      <c r="J84" s="109">
        <f t="shared" ca="1" si="18"/>
        <v>0.97777777777777775</v>
      </c>
      <c r="K84" s="294"/>
      <c r="L84" s="292"/>
      <c r="M84" s="110" t="str">
        <f>IFERROR(IF(VLOOKUP(L84,Codigos!$T$2:$U$50,2,0)=0,"",VLOOKUP(L84,Codigos!$T$2:$U$50,2,0)),"")</f>
        <v/>
      </c>
      <c r="N84" s="111">
        <f t="shared" si="19"/>
        <v>46180</v>
      </c>
      <c r="O84" s="112">
        <f>IFERROR(IF($B84&lt;&gt;"",$E84+($D84*VLOOKUP($B84,Codigos!$A:$P,5,0)),""),"Verf")</f>
        <v>4680</v>
      </c>
      <c r="P84" s="112">
        <f>IFERROR(IF($B84&lt;&gt;"",$F84+($O84*VLOOKUP($B84,Codigos!$A:$P,4,0)),""),"Verf")</f>
        <v>140400</v>
      </c>
      <c r="Q84" s="116">
        <f>IFERROR(IF($B84&lt;&gt;"",P84*VLOOKUP($B84,Codigos!$A:$I,7,0)/100000,""),"Verf")</f>
        <v>463.32</v>
      </c>
      <c r="R84" s="110">
        <f>IFERROR(IF($B84&lt;&gt;"",VLOOKUP($B84,Codigos!$A:$P,2,0),""),"Verf")</f>
        <v>20867</v>
      </c>
      <c r="S84" s="110" t="str">
        <f>IFERROR(IF($B84&lt;&gt;"",VLOOKUP($B84,Codigos!$A:$P,9,0),""),"Verf")</f>
        <v>Ret</v>
      </c>
      <c r="T84" s="110">
        <f>IFERROR(IF(B84&lt;&gt;"",VLOOKUP(B84,Codigos!$A:$P,10,0),""),"Verf")</f>
        <v>180</v>
      </c>
      <c r="U84" s="280" t="str">
        <f ca="1">IFERROR(IF($B84&lt;&gt;"",IF(AND($H84&gt;=VLOOKUP($B84,Codigos!$A:$P,12,0),$H84&lt;=VLOOKUP($B84,Codigos!$A:$P,13,0)),"Si","No"),""),"Verf")</f>
        <v>No</v>
      </c>
      <c r="V84" s="280" t="str">
        <f ca="1">IFERROR(IF($B84&lt;&gt;"",IF(AND($H84&gt;=VLOOKUP($B84,Codigos!$A:$P,14,0),$H84&lt;=VLOOKUP($B84,Codigos!$A:$P,15,0)),"Si","No"),""),"Verf")</f>
        <v>No</v>
      </c>
      <c r="W84" s="280" t="str">
        <f ca="1">IFERROR(IF($B84&lt;&gt;"",IF($H84&gt;=VLOOKUP($B84,Codigos!$A:$P,12,0),"Si","No"),""),"Verf")</f>
        <v>Si</v>
      </c>
      <c r="X84" s="280" t="str">
        <f ca="1">IFERROR(IF($B84&lt;&gt;"",IF($H84&lt;VLOOKUP($B84,Codigos!$A:$P,14,0),"No","Si"),""),"Verf")</f>
        <v>Si</v>
      </c>
      <c r="Y84" s="280" t="str">
        <f ca="1">IFERROR(IF($B84&lt;&gt;"",IF($H84&gt;VLOOKUP($B84,Codigos!$A:$P,16,0),"Si","No"),""),"Verf")</f>
        <v>Si</v>
      </c>
      <c r="Z84" s="280" t="str">
        <f ca="1">IFERROR(IF($B84&lt;&gt;"",IF($H84&lt;VLOOKUP($B84,Codigos!$A:$P,14,0),"Bloquear","No"),""),"Verf")</f>
        <v>No</v>
      </c>
      <c r="AA84" s="281">
        <f>IFERROR(IF($B84&lt;&gt;"",$G84-VLOOKUP($B84,Codigos!$A:$P,11,0),""),"")</f>
        <v>46330</v>
      </c>
      <c r="AB84" s="280" t="str">
        <f t="shared" si="20"/>
        <v/>
      </c>
      <c r="AC84">
        <f t="shared" ca="1" si="21"/>
        <v>4</v>
      </c>
      <c r="AE84" t="s">
        <v>1985</v>
      </c>
      <c r="AF84" t="s">
        <v>1986</v>
      </c>
    </row>
    <row r="85" spans="1:32" ht="18.95" customHeight="1">
      <c r="A85" s="290" t="s">
        <v>286</v>
      </c>
      <c r="B85" s="303" t="s">
        <v>573</v>
      </c>
      <c r="C85" s="104" t="str">
        <f>IFERROR(IF(B85&lt;&gt;"",VLOOKUP($B85,Codigos!$A:$P,3,0),""),"Verf")</f>
        <v>Club Col R 330cc X 30 N</v>
      </c>
      <c r="D85" s="105">
        <v>48</v>
      </c>
      <c r="E85" s="105"/>
      <c r="F85" s="105"/>
      <c r="G85" s="106">
        <v>46349</v>
      </c>
      <c r="H85" s="448">
        <f t="shared" ca="1" si="16"/>
        <v>165</v>
      </c>
      <c r="I85" s="105" t="str">
        <f t="shared" ca="1" si="17"/>
        <v>Mayor a 120 días</v>
      </c>
      <c r="J85" s="109">
        <f t="shared" ca="1" si="18"/>
        <v>0.91666666666666663</v>
      </c>
      <c r="K85" s="294"/>
      <c r="L85" s="292" t="s">
        <v>34</v>
      </c>
      <c r="M85" s="110" t="str">
        <f>IFERROR(IF(VLOOKUP(L85,Codigos!$T$2:$U$50,2,0)=0,"",VLOOKUP(L85,Codigos!$T$2:$U$50,2,0)),"")</f>
        <v>Excluir</v>
      </c>
      <c r="N85" s="111">
        <f t="shared" si="19"/>
        <v>46169</v>
      </c>
      <c r="O85" s="112">
        <f>IFERROR(IF($B85&lt;&gt;"",$E85+($D85*VLOOKUP($B85,Codigos!$A:$P,5,0)),""),"Verf")</f>
        <v>2160</v>
      </c>
      <c r="P85" s="112">
        <f>IFERROR(IF($B85&lt;&gt;"",$F85+($O85*VLOOKUP($B85,Codigos!$A:$P,4,0)),""),"Verf")</f>
        <v>64800</v>
      </c>
      <c r="Q85" s="116">
        <f>IFERROR(IF($B85&lt;&gt;"",P85*VLOOKUP($B85,Codigos!$A:$I,7,0)/100000,""),"Verf")</f>
        <v>213.84</v>
      </c>
      <c r="R85" s="110">
        <f>IFERROR(IF($B85&lt;&gt;"",VLOOKUP($B85,Codigos!$A:$P,2,0),""),"Verf")</f>
        <v>3751</v>
      </c>
      <c r="S85" s="110" t="str">
        <f>IFERROR(IF($B85&lt;&gt;"",VLOOKUP($B85,Codigos!$A:$P,9,0),""),"Verf")</f>
        <v>Ret</v>
      </c>
      <c r="T85" s="110">
        <f>IFERROR(IF(B85&lt;&gt;"",VLOOKUP(B85,Codigos!$A:$P,10,0),""),"Verf")</f>
        <v>180</v>
      </c>
      <c r="U85" s="280" t="str">
        <f ca="1">IFERROR(IF($B85&lt;&gt;"",IF(AND($H85&gt;=VLOOKUP($B85,Codigos!$A:$P,12,0),$H85&lt;=VLOOKUP($B85,Codigos!$A:$P,13,0)),"Si","No"),""),"Verf")</f>
        <v>No</v>
      </c>
      <c r="V85" s="280" t="str">
        <f ca="1">IFERROR(IF($B85&lt;&gt;"",IF(AND($H85&gt;=VLOOKUP($B85,Codigos!$A:$P,14,0),$H85&lt;=VLOOKUP($B85,Codigos!$A:$P,15,0)),"Si","No"),""),"Verf")</f>
        <v>No</v>
      </c>
      <c r="W85" s="280" t="str">
        <f ca="1">IFERROR(IF($B85&lt;&gt;"",IF($H85&gt;=VLOOKUP($B85,Codigos!$A:$P,12,0),"Si","No"),""),"Verf")</f>
        <v>Si</v>
      </c>
      <c r="X85" s="280" t="str">
        <f ca="1">IFERROR(IF($B85&lt;&gt;"",IF($H85&lt;VLOOKUP($B85,Codigos!$A:$P,14,0),"No","Si"),""),"Verf")</f>
        <v>Si</v>
      </c>
      <c r="Y85" s="280" t="str">
        <f ca="1">IFERROR(IF($B85&lt;&gt;"",IF($H85&gt;VLOOKUP($B85,Codigos!$A:$P,16,0),"Si","No"),""),"Verf")</f>
        <v>Si</v>
      </c>
      <c r="Z85" s="280" t="str">
        <f ca="1">IFERROR(IF($B85&lt;&gt;"",IF($H85&lt;VLOOKUP($B85,Codigos!$A:$P,14,0),"Bloquear","No"),""),"Verf")</f>
        <v>No</v>
      </c>
      <c r="AA85" s="281">
        <f>IFERROR(IF($B85&lt;&gt;"",$G85-VLOOKUP($B85,Codigos!$A:$P,11,0),""),"")</f>
        <v>46319</v>
      </c>
      <c r="AB85" s="280" t="str">
        <f t="shared" si="20"/>
        <v/>
      </c>
      <c r="AC85">
        <f t="shared" ca="1" si="21"/>
        <v>15</v>
      </c>
      <c r="AE85" t="s">
        <v>1985</v>
      </c>
      <c r="AF85" t="s">
        <v>1986</v>
      </c>
    </row>
    <row r="86" spans="1:32" ht="18.95" customHeight="1">
      <c r="A86" s="290" t="s">
        <v>580</v>
      </c>
      <c r="B86" s="470" t="s">
        <v>393</v>
      </c>
      <c r="C86" s="104" t="str">
        <f>IFERROR(IF(B86&lt;&gt;"",VLOOKUP($B86,Codigos!$A:$P,3,0),""),"Verf")</f>
        <v>Corona Nr 330Cc X30</v>
      </c>
      <c r="D86" s="105">
        <v>100</v>
      </c>
      <c r="E86" s="105"/>
      <c r="F86" s="105"/>
      <c r="G86" s="106">
        <v>46542</v>
      </c>
      <c r="H86" s="448">
        <f t="shared" ca="1" si="16"/>
        <v>358</v>
      </c>
      <c r="I86" s="105" t="str">
        <f t="shared" ca="1" si="17"/>
        <v>Mayor a 120 días</v>
      </c>
      <c r="J86" s="109">
        <f t="shared" ca="1" si="18"/>
        <v>0.98082191780821915</v>
      </c>
      <c r="K86" s="294" t="s">
        <v>2810</v>
      </c>
      <c r="L86" s="471" t="s">
        <v>392</v>
      </c>
      <c r="M86" s="110" t="str">
        <f>IFERROR(IF(VLOOKUP(L86,Codigos!$T$2:$U$50,2,0)=0,"",VLOOKUP(L86,Codigos!$T$2:$U$50,2,0)),"")</f>
        <v>Excluir</v>
      </c>
      <c r="N86" s="111">
        <f t="shared" si="19"/>
        <v>46177</v>
      </c>
      <c r="O86" s="112">
        <f>IFERROR(IF($B86&lt;&gt;"",$E86+($D86*VLOOKUP($B86,Codigos!$A:$P,5,0)),""),"Verf")</f>
        <v>4500</v>
      </c>
      <c r="P86" s="112">
        <f>IFERROR(IF($B86&lt;&gt;"",$F86+($O86*VLOOKUP($B86,Codigos!$A:$P,4,0)),""),"Verf")</f>
        <v>135000</v>
      </c>
      <c r="Q86" s="116">
        <f>IFERROR(IF($B86&lt;&gt;"",P86*VLOOKUP($B86,Codigos!$A:$I,7,0)/100000,""),"Verf")</f>
        <v>445.5</v>
      </c>
      <c r="R86" s="110">
        <f>IFERROR(IF($B86&lt;&gt;"",VLOOKUP($B86,Codigos!$A:$P,2,0),""),"Verf")</f>
        <v>22512</v>
      </c>
      <c r="S86" s="110" t="str">
        <f>IFERROR(IF($B86&lt;&gt;"",VLOOKUP($B86,Codigos!$A:$P,9,0),""),"Verf")</f>
        <v>NR</v>
      </c>
      <c r="T86" s="110">
        <f>IFERROR(IF(B86&lt;&gt;"",VLOOKUP(B86,Codigos!$A:$P,10,0),""),"Verf")</f>
        <v>365</v>
      </c>
      <c r="U86" s="280" t="str">
        <f ca="1">IFERROR(IF($B86&lt;&gt;"",IF(AND($H86&gt;=VLOOKUP($B86,Codigos!$A:$P,12,0),$H86&lt;=VLOOKUP($B86,Codigos!$A:$P,13,0)),"Si","No"),""),"Verf")</f>
        <v>No</v>
      </c>
      <c r="V86" s="280" t="str">
        <f ca="1">IFERROR(IF($B86&lt;&gt;"",IF(AND($H86&gt;=VLOOKUP($B86,Codigos!$A:$P,14,0),$H86&lt;=VLOOKUP($B86,Codigos!$A:$P,15,0)),"Si","No"),""),"Verf")</f>
        <v>No</v>
      </c>
      <c r="W86" s="280" t="str">
        <f ca="1">IFERROR(IF($B86&lt;&gt;"",IF($H86&gt;=VLOOKUP($B86,Codigos!$A:$P,12,0),"Si","No"),""),"Verf")</f>
        <v>Si</v>
      </c>
      <c r="X86" s="280" t="str">
        <f ca="1">IFERROR(IF($B86&lt;&gt;"",IF($H86&lt;VLOOKUP($B86,Codigos!$A:$P,14,0),"No","Si"),""),"Verf")</f>
        <v>Si</v>
      </c>
      <c r="Y86" s="280" t="str">
        <f ca="1">IFERROR(IF($B86&lt;&gt;"",IF($H86&gt;VLOOKUP($B86,Codigos!$A:$P,16,0),"Si","No"),""),"Verf")</f>
        <v>Si</v>
      </c>
      <c r="Z86" s="280" t="str">
        <f ca="1">IFERROR(IF($B86&lt;&gt;"",IF($H86&lt;VLOOKUP($B86,Codigos!$A:$P,14,0),"Bloquear","No"),""),"Verf")</f>
        <v>No</v>
      </c>
      <c r="AA86" s="281">
        <f>IFERROR(IF($B86&lt;&gt;"",$G86-VLOOKUP($B86,Codigos!$A:$P,11,0),""),"")</f>
        <v>46512</v>
      </c>
      <c r="AB86" s="280" t="str">
        <f t="shared" si="20"/>
        <v/>
      </c>
      <c r="AC86">
        <f t="shared" ca="1" si="21"/>
        <v>7</v>
      </c>
      <c r="AE86" t="s">
        <v>1985</v>
      </c>
      <c r="AF86" t="s">
        <v>1986</v>
      </c>
    </row>
    <row r="87" spans="1:32" ht="18.95" customHeight="1">
      <c r="A87" s="290" t="s">
        <v>447</v>
      </c>
      <c r="B87" s="306" t="s">
        <v>573</v>
      </c>
      <c r="C87" s="104" t="str">
        <f>IFERROR(IF(B87&lt;&gt;"",VLOOKUP($B87,Codigos!$A:$P,3,0),""),"Verf")</f>
        <v>Club Col R 330cc X 30 N</v>
      </c>
      <c r="D87" s="105">
        <v>100</v>
      </c>
      <c r="E87" s="105"/>
      <c r="F87" s="105"/>
      <c r="G87" s="106">
        <v>46350</v>
      </c>
      <c r="H87" s="448">
        <f t="shared" ca="1" si="16"/>
        <v>166</v>
      </c>
      <c r="I87" s="105" t="str">
        <f t="shared" ca="1" si="17"/>
        <v>Mayor a 120 días</v>
      </c>
      <c r="J87" s="109">
        <f t="shared" ca="1" si="18"/>
        <v>0.92222222222222228</v>
      </c>
      <c r="K87" s="294" t="s">
        <v>2797</v>
      </c>
      <c r="L87" s="292" t="s">
        <v>67</v>
      </c>
      <c r="M87" s="110" t="str">
        <f>IFERROR(IF(VLOOKUP(L87,Codigos!$T$2:$U$50,2,0)=0,"",VLOOKUP(L87,Codigos!$T$2:$U$50,2,0)),"")</f>
        <v>Excluir</v>
      </c>
      <c r="N87" s="111">
        <f t="shared" si="19"/>
        <v>46170</v>
      </c>
      <c r="O87" s="112">
        <f>IFERROR(IF($B87&lt;&gt;"",$E87+($D87*VLOOKUP($B87,Codigos!$A:$P,5,0)),""),"Verf")</f>
        <v>4500</v>
      </c>
      <c r="P87" s="112">
        <f>IFERROR(IF($B87&lt;&gt;"",$F87+($O87*VLOOKUP($B87,Codigos!$A:$P,4,0)),""),"Verf")</f>
        <v>135000</v>
      </c>
      <c r="Q87" s="116">
        <f>IFERROR(IF($B87&lt;&gt;"",P87*VLOOKUP($B87,Codigos!$A:$I,7,0)/100000,""),"Verf")</f>
        <v>445.5</v>
      </c>
      <c r="R87" s="110">
        <f>IFERROR(IF($B87&lt;&gt;"",VLOOKUP($B87,Codigos!$A:$P,2,0),""),"Verf")</f>
        <v>3751</v>
      </c>
      <c r="S87" s="110" t="str">
        <f>IFERROR(IF($B87&lt;&gt;"",VLOOKUP($B87,Codigos!$A:$P,9,0),""),"Verf")</f>
        <v>Ret</v>
      </c>
      <c r="T87" s="110">
        <f>IFERROR(IF(B87&lt;&gt;"",VLOOKUP(B87,Codigos!$A:$P,10,0),""),"Verf")</f>
        <v>180</v>
      </c>
      <c r="U87" s="280" t="str">
        <f ca="1">IFERROR(IF($B87&lt;&gt;"",IF(AND($H87&gt;=VLOOKUP($B87,Codigos!$A:$P,12,0),$H87&lt;=VLOOKUP($B87,Codigos!$A:$P,13,0)),"Si","No"),""),"Verf")</f>
        <v>No</v>
      </c>
      <c r="V87" s="280" t="str">
        <f ca="1">IFERROR(IF($B87&lt;&gt;"",IF(AND($H87&gt;=VLOOKUP($B87,Codigos!$A:$P,14,0),$H87&lt;=VLOOKUP($B87,Codigos!$A:$P,15,0)),"Si","No"),""),"Verf")</f>
        <v>No</v>
      </c>
      <c r="W87" s="280" t="str">
        <f ca="1">IFERROR(IF($B87&lt;&gt;"",IF($H87&gt;=VLOOKUP($B87,Codigos!$A:$P,12,0),"Si","No"),""),"Verf")</f>
        <v>Si</v>
      </c>
      <c r="X87" s="280" t="str">
        <f ca="1">IFERROR(IF($B87&lt;&gt;"",IF($H87&lt;VLOOKUP($B87,Codigos!$A:$P,14,0),"No","Si"),""),"Verf")</f>
        <v>Si</v>
      </c>
      <c r="Y87" s="280" t="str">
        <f ca="1">IFERROR(IF($B87&lt;&gt;"",IF($H87&gt;VLOOKUP($B87,Codigos!$A:$P,16,0),"Si","No"),""),"Verf")</f>
        <v>Si</v>
      </c>
      <c r="Z87" s="280" t="str">
        <f ca="1">IFERROR(IF($B87&lt;&gt;"",IF($H87&lt;VLOOKUP($B87,Codigos!$A:$P,14,0),"Bloquear","No"),""),"Verf")</f>
        <v>No</v>
      </c>
      <c r="AA87" s="281">
        <f>IFERROR(IF($B87&lt;&gt;"",$G87-VLOOKUP($B87,Codigos!$A:$P,11,0),""),"")</f>
        <v>46320</v>
      </c>
      <c r="AB87" s="280" t="str">
        <f t="shared" si="20"/>
        <v/>
      </c>
      <c r="AC87">
        <f t="shared" ca="1" si="21"/>
        <v>14</v>
      </c>
      <c r="AE87" t="s">
        <v>1985</v>
      </c>
      <c r="AF87" t="s">
        <v>1986</v>
      </c>
    </row>
    <row r="88" spans="1:32" ht="18.95" customHeight="1">
      <c r="A88" s="290" t="s">
        <v>464</v>
      </c>
      <c r="B88" s="521" t="s">
        <v>336</v>
      </c>
      <c r="C88" s="104" t="str">
        <f>IFERROR(IF(B88&lt;&gt;"",VLOOKUP($B88,Codigos!$A:$P,3,0),""),"Verf")</f>
        <v>Pony Malta R 330cc X 30</v>
      </c>
      <c r="D88" s="105">
        <v>96</v>
      </c>
      <c r="E88" s="105"/>
      <c r="F88" s="105"/>
      <c r="G88" s="106">
        <v>46548</v>
      </c>
      <c r="H88" s="448">
        <f t="shared" ca="1" si="16"/>
        <v>364</v>
      </c>
      <c r="I88" s="105" t="str">
        <f t="shared" ca="1" si="17"/>
        <v>Mayor a 120 días</v>
      </c>
      <c r="J88" s="109">
        <f t="shared" ca="1" si="18"/>
        <v>0.99726027397260275</v>
      </c>
      <c r="K88" s="294"/>
      <c r="L88" s="292"/>
      <c r="M88" s="110" t="str">
        <f>IFERROR(IF(VLOOKUP(L88,Codigos!$T$2:$U$50,2,0)=0,"",VLOOKUP(L88,Codigos!$T$2:$U$50,2,0)),"")</f>
        <v/>
      </c>
      <c r="N88" s="111">
        <f t="shared" si="19"/>
        <v>46183</v>
      </c>
      <c r="O88" s="112">
        <f>IFERROR(IF($B88&lt;&gt;"",$E88+($D88*VLOOKUP($B88,Codigos!$A:$P,5,0)),""),"Verf")</f>
        <v>4320</v>
      </c>
      <c r="P88" s="112">
        <f>IFERROR(IF($B88&lt;&gt;"",$F88+($O88*VLOOKUP($B88,Codigos!$A:$P,4,0)),""),"Verf")</f>
        <v>129600</v>
      </c>
      <c r="Q88" s="116">
        <f>IFERROR(IF($B88&lt;&gt;"",P88*VLOOKUP($B88,Codigos!$A:$I,7,0)/100000,""),"Verf")</f>
        <v>427.68</v>
      </c>
      <c r="R88" s="110">
        <f>IFERROR(IF($B88&lt;&gt;"",VLOOKUP($B88,Codigos!$A:$P,2,0),""),"Verf")</f>
        <v>2182</v>
      </c>
      <c r="S88" s="110" t="str">
        <f>IFERROR(IF($B88&lt;&gt;"",VLOOKUP($B88,Codigos!$A:$P,9,0),""),"Verf")</f>
        <v>Ret</v>
      </c>
      <c r="T88" s="110">
        <f>IFERROR(IF(B88&lt;&gt;"",VLOOKUP(B88,Codigos!$A:$P,10,0),""),"Verf")</f>
        <v>365</v>
      </c>
      <c r="U88" s="280" t="str">
        <f ca="1">IFERROR(IF($B88&lt;&gt;"",IF(AND($H88&gt;=VLOOKUP($B88,Codigos!$A:$P,12,0),$H88&lt;=VLOOKUP($B88,Codigos!$A:$P,13,0)),"Si","No"),""),"Verf")</f>
        <v>No</v>
      </c>
      <c r="V88" s="280" t="str">
        <f ca="1">IFERROR(IF($B88&lt;&gt;"",IF(AND($H88&gt;=VLOOKUP($B88,Codigos!$A:$P,14,0),$H88&lt;=VLOOKUP($B88,Codigos!$A:$P,15,0)),"Si","No"),""),"Verf")</f>
        <v>No</v>
      </c>
      <c r="W88" s="280" t="str">
        <f ca="1">IFERROR(IF($B88&lt;&gt;"",IF($H88&gt;=VLOOKUP($B88,Codigos!$A:$P,12,0),"Si","No"),""),"Verf")</f>
        <v>Si</v>
      </c>
      <c r="X88" s="280" t="str">
        <f ca="1">IFERROR(IF($B88&lt;&gt;"",IF($H88&lt;VLOOKUP($B88,Codigos!$A:$P,14,0),"No","Si"),""),"Verf")</f>
        <v>Si</v>
      </c>
      <c r="Y88" s="280" t="str">
        <f ca="1">IFERROR(IF($B88&lt;&gt;"",IF($H88&gt;VLOOKUP($B88,Codigos!$A:$P,16,0),"Si","No"),""),"Verf")</f>
        <v>Si</v>
      </c>
      <c r="Z88" s="280" t="str">
        <f ca="1">IFERROR(IF($B88&lt;&gt;"",IF($H88&lt;VLOOKUP($B88,Codigos!$A:$P,14,0),"Bloquear","No"),""),"Verf")</f>
        <v>No</v>
      </c>
      <c r="AA88" s="281">
        <f>IFERROR(IF($B88&lt;&gt;"",$G88-VLOOKUP($B88,Codigos!$A:$P,11,0),""),"")</f>
        <v>46518</v>
      </c>
      <c r="AB88" s="280" t="str">
        <f t="shared" si="20"/>
        <v/>
      </c>
      <c r="AC88">
        <f t="shared" ca="1" si="21"/>
        <v>1</v>
      </c>
      <c r="AE88" t="s">
        <v>1985</v>
      </c>
      <c r="AF88" t="s">
        <v>1986</v>
      </c>
    </row>
    <row r="89" spans="1:32" ht="18.95" customHeight="1">
      <c r="A89" s="290" t="s">
        <v>411</v>
      </c>
      <c r="B89" s="304" t="s">
        <v>573</v>
      </c>
      <c r="C89" s="104" t="str">
        <f>IFERROR(IF(B89&lt;&gt;"",VLOOKUP($B89,Codigos!$A:$P,3,0),""),"Verf")</f>
        <v>Club Col R 330cc X 30 N</v>
      </c>
      <c r="D89" s="105">
        <v>18</v>
      </c>
      <c r="E89" s="105"/>
      <c r="F89" s="105"/>
      <c r="G89" s="106">
        <v>46349</v>
      </c>
      <c r="H89" s="448">
        <f t="shared" ca="1" si="16"/>
        <v>165</v>
      </c>
      <c r="I89" s="105" t="str">
        <f t="shared" ca="1" si="17"/>
        <v>Mayor a 120 días</v>
      </c>
      <c r="J89" s="109">
        <f t="shared" ca="1" si="18"/>
        <v>0.91666666666666663</v>
      </c>
      <c r="K89" s="294"/>
      <c r="L89" s="292"/>
      <c r="M89" s="110" t="str">
        <f>IFERROR(IF(VLOOKUP(L89,Codigos!$T$2:$U$50,2,0)=0,"",VLOOKUP(L89,Codigos!$T$2:$U$50,2,0)),"")</f>
        <v/>
      </c>
      <c r="N89" s="111">
        <f t="shared" si="19"/>
        <v>46169</v>
      </c>
      <c r="O89" s="112">
        <f>IFERROR(IF($B89&lt;&gt;"",$E89+($D89*VLOOKUP($B89,Codigos!$A:$P,5,0)),""),"Verf")</f>
        <v>810</v>
      </c>
      <c r="P89" s="112">
        <f>IFERROR(IF($B89&lt;&gt;"",$F89+($O89*VLOOKUP($B89,Codigos!$A:$P,4,0)),""),"Verf")</f>
        <v>24300</v>
      </c>
      <c r="Q89" s="116">
        <f>IFERROR(IF($B89&lt;&gt;"",P89*VLOOKUP($B89,Codigos!$A:$I,7,0)/100000,""),"Verf")</f>
        <v>80.19</v>
      </c>
      <c r="R89" s="110">
        <f>IFERROR(IF($B89&lt;&gt;"",VLOOKUP($B89,Codigos!$A:$P,2,0),""),"Verf")</f>
        <v>3751</v>
      </c>
      <c r="S89" s="110" t="str">
        <f>IFERROR(IF($B89&lt;&gt;"",VLOOKUP($B89,Codigos!$A:$P,9,0),""),"Verf")</f>
        <v>Ret</v>
      </c>
      <c r="T89" s="110">
        <f>IFERROR(IF(B89&lt;&gt;"",VLOOKUP(B89,Codigos!$A:$P,10,0),""),"Verf")</f>
        <v>180</v>
      </c>
      <c r="U89" s="280" t="str">
        <f ca="1">IFERROR(IF($B89&lt;&gt;"",IF(AND($H89&gt;=VLOOKUP($B89,Codigos!$A:$P,12,0),$H89&lt;=VLOOKUP($B89,Codigos!$A:$P,13,0)),"Si","No"),""),"Verf")</f>
        <v>No</v>
      </c>
      <c r="V89" s="280" t="str">
        <f ca="1">IFERROR(IF($B89&lt;&gt;"",IF(AND($H89&gt;=VLOOKUP($B89,Codigos!$A:$P,14,0),$H89&lt;=VLOOKUP($B89,Codigos!$A:$P,15,0)),"Si","No"),""),"Verf")</f>
        <v>No</v>
      </c>
      <c r="W89" s="280" t="str">
        <f ca="1">IFERROR(IF($B89&lt;&gt;"",IF($H89&gt;=VLOOKUP($B89,Codigos!$A:$P,12,0),"Si","No"),""),"Verf")</f>
        <v>Si</v>
      </c>
      <c r="X89" s="280" t="str">
        <f ca="1">IFERROR(IF($B89&lt;&gt;"",IF($H89&lt;VLOOKUP($B89,Codigos!$A:$P,14,0),"No","Si"),""),"Verf")</f>
        <v>Si</v>
      </c>
      <c r="Y89" s="280" t="str">
        <f ca="1">IFERROR(IF($B89&lt;&gt;"",IF($H89&gt;VLOOKUP($B89,Codigos!$A:$P,16,0),"Si","No"),""),"Verf")</f>
        <v>Si</v>
      </c>
      <c r="Z89" s="280" t="str">
        <f ca="1">IFERROR(IF($B89&lt;&gt;"",IF($H89&lt;VLOOKUP($B89,Codigos!$A:$P,14,0),"Bloquear","No"),""),"Verf")</f>
        <v>No</v>
      </c>
      <c r="AA89" s="281">
        <f>IFERROR(IF($B89&lt;&gt;"",$G89-VLOOKUP($B89,Codigos!$A:$P,11,0),""),"")</f>
        <v>46319</v>
      </c>
      <c r="AB89" s="280" t="str">
        <f t="shared" si="20"/>
        <v/>
      </c>
      <c r="AC89">
        <f t="shared" ca="1" si="21"/>
        <v>15</v>
      </c>
      <c r="AE89" t="s">
        <v>1985</v>
      </c>
      <c r="AF89" t="s">
        <v>1986</v>
      </c>
    </row>
    <row r="90" spans="1:32" ht="18.95" customHeight="1">
      <c r="A90" s="290" t="s">
        <v>465</v>
      </c>
      <c r="B90" s="303" t="s">
        <v>568</v>
      </c>
      <c r="C90" s="104" t="str">
        <f>IFERROR(IF(B90&lt;&gt;"",VLOOKUP($B90,Codigos!$A:$P,3,0),""),"Verf")</f>
        <v>Aguila Lig R 750cc X 16</v>
      </c>
      <c r="D90" s="105">
        <v>61</v>
      </c>
      <c r="E90" s="105"/>
      <c r="F90" s="105"/>
      <c r="G90" s="106">
        <v>46343</v>
      </c>
      <c r="H90" s="448">
        <f t="shared" ca="1" si="16"/>
        <v>159</v>
      </c>
      <c r="I90" s="105" t="str">
        <f t="shared" ca="1" si="17"/>
        <v>Mayor a 120 días</v>
      </c>
      <c r="J90" s="109">
        <f t="shared" ca="1" si="18"/>
        <v>0.8833333333333333</v>
      </c>
      <c r="K90" s="294"/>
      <c r="L90" s="460"/>
      <c r="M90" s="110" t="str">
        <f>IFERROR(IF(VLOOKUP(L90,Codigos!$T$2:$U$50,2,0)=0,"",VLOOKUP(L90,Codigos!$T$2:$U$50,2,0)),"")</f>
        <v/>
      </c>
      <c r="N90" s="111">
        <f t="shared" si="19"/>
        <v>46163</v>
      </c>
      <c r="O90" s="112">
        <f>IFERROR(IF($B90&lt;&gt;"",$E90+($D90*VLOOKUP($B90,Codigos!$A:$P,5,0)),""),"Verf")</f>
        <v>2196</v>
      </c>
      <c r="P90" s="112">
        <f>IFERROR(IF($B90&lt;&gt;"",$F90+($O90*VLOOKUP($B90,Codigos!$A:$P,4,0)),""),"Verf")</f>
        <v>35136</v>
      </c>
      <c r="Q90" s="116">
        <f>IFERROR(IF($B90&lt;&gt;"",P90*VLOOKUP($B90,Codigos!$A:$I,7,0)/100000,""),"Verf")</f>
        <v>263.52</v>
      </c>
      <c r="R90" s="110">
        <f>IFERROR(IF($B90&lt;&gt;"",VLOOKUP($B90,Codigos!$A:$P,2,0),""),"Verf")</f>
        <v>3664</v>
      </c>
      <c r="S90" s="110" t="str">
        <f>IFERROR(IF($B90&lt;&gt;"",VLOOKUP($B90,Codigos!$A:$P,9,0),""),"Verf")</f>
        <v>Ret</v>
      </c>
      <c r="T90" s="110">
        <f>IFERROR(IF(B90&lt;&gt;"",VLOOKUP(B90,Codigos!$A:$P,10,0),""),"Verf")</f>
        <v>180</v>
      </c>
      <c r="U90" s="280" t="str">
        <f ca="1">IFERROR(IF($B90&lt;&gt;"",IF(AND($H90&gt;=VLOOKUP($B90,Codigos!$A:$P,12,0),$H90&lt;=VLOOKUP($B90,Codigos!$A:$P,13,0)),"Si","No"),""),"Verf")</f>
        <v>No</v>
      </c>
      <c r="V90" s="280" t="str">
        <f ca="1">IFERROR(IF($B90&lt;&gt;"",IF(AND($H90&gt;=VLOOKUP($B90,Codigos!$A:$P,14,0),$H90&lt;=VLOOKUP($B90,Codigos!$A:$P,15,0)),"Si","No"),""),"Verf")</f>
        <v>No</v>
      </c>
      <c r="W90" s="280" t="str">
        <f ca="1">IFERROR(IF($B90&lt;&gt;"",IF($H90&gt;=VLOOKUP($B90,Codigos!$A:$P,12,0),"Si","No"),""),"Verf")</f>
        <v>Si</v>
      </c>
      <c r="X90" s="280" t="str">
        <f ca="1">IFERROR(IF($B90&lt;&gt;"",IF($H90&lt;VLOOKUP($B90,Codigos!$A:$P,14,0),"No","Si"),""),"Verf")</f>
        <v>Si</v>
      </c>
      <c r="Y90" s="280" t="str">
        <f ca="1">IFERROR(IF($B90&lt;&gt;"",IF($H90&gt;VLOOKUP($B90,Codigos!$A:$P,16,0),"Si","No"),""),"Verf")</f>
        <v>Si</v>
      </c>
      <c r="Z90" s="280" t="str">
        <f ca="1">IFERROR(IF($B90&lt;&gt;"",IF($H90&lt;VLOOKUP($B90,Codigos!$A:$P,14,0),"Bloquear","No"),""),"Verf")</f>
        <v>No</v>
      </c>
      <c r="AA90" s="281">
        <f>IFERROR(IF($B90&lt;&gt;"",$G90-VLOOKUP($B90,Codigos!$A:$P,11,0),""),"")</f>
        <v>46313</v>
      </c>
      <c r="AB90" s="280" t="str">
        <f t="shared" si="20"/>
        <v/>
      </c>
      <c r="AC90">
        <f t="shared" ca="1" si="21"/>
        <v>21</v>
      </c>
      <c r="AE90" t="s">
        <v>1985</v>
      </c>
      <c r="AF90" t="s">
        <v>1986</v>
      </c>
    </row>
    <row r="91" spans="1:32" ht="18.95" customHeight="1">
      <c r="A91" s="290" t="s">
        <v>601</v>
      </c>
      <c r="B91" s="295" t="s">
        <v>568</v>
      </c>
      <c r="C91" s="104" t="str">
        <f>IFERROR(IF(B91&lt;&gt;"",VLOOKUP($B91,Codigos!$A:$P,3,0),""),"Verf")</f>
        <v>Aguila Lig R 750cc X 16</v>
      </c>
      <c r="D91" s="105">
        <v>104</v>
      </c>
      <c r="E91" s="105"/>
      <c r="F91" s="105"/>
      <c r="G91" s="106">
        <v>46344</v>
      </c>
      <c r="H91" s="448">
        <f t="shared" ca="1" si="16"/>
        <v>160</v>
      </c>
      <c r="I91" s="105" t="str">
        <f t="shared" ca="1" si="17"/>
        <v>Mayor a 120 días</v>
      </c>
      <c r="J91" s="109">
        <f t="shared" ca="1" si="18"/>
        <v>0.88888888888888884</v>
      </c>
      <c r="K91" s="294"/>
      <c r="L91" s="460"/>
      <c r="M91" s="110" t="str">
        <f>IFERROR(IF(VLOOKUP(L91,Codigos!$T$2:$U$50,2,0)=0,"",VLOOKUP(L91,Codigos!$T$2:$U$50,2,0)),"")</f>
        <v/>
      </c>
      <c r="N91" s="111">
        <f t="shared" si="19"/>
        <v>46164</v>
      </c>
      <c r="O91" s="112">
        <f>IFERROR(IF($B91&lt;&gt;"",$E91+($D91*VLOOKUP($B91,Codigos!$A:$P,5,0)),""),"Verf")</f>
        <v>3744</v>
      </c>
      <c r="P91" s="112">
        <f>IFERROR(IF($B91&lt;&gt;"",$F91+($O91*VLOOKUP($B91,Codigos!$A:$P,4,0)),""),"Verf")</f>
        <v>59904</v>
      </c>
      <c r="Q91" s="116">
        <f>IFERROR(IF($B91&lt;&gt;"",P91*VLOOKUP($B91,Codigos!$A:$I,7,0)/100000,""),"Verf")</f>
        <v>449.28</v>
      </c>
      <c r="R91" s="110">
        <f>IFERROR(IF($B91&lt;&gt;"",VLOOKUP($B91,Codigos!$A:$P,2,0),""),"Verf")</f>
        <v>3664</v>
      </c>
      <c r="S91" s="110" t="str">
        <f>IFERROR(IF($B91&lt;&gt;"",VLOOKUP($B91,Codigos!$A:$P,9,0),""),"Verf")</f>
        <v>Ret</v>
      </c>
      <c r="T91" s="110">
        <f>IFERROR(IF(B91&lt;&gt;"",VLOOKUP(B91,Codigos!$A:$P,10,0),""),"Verf")</f>
        <v>180</v>
      </c>
      <c r="U91" s="280" t="str">
        <f ca="1">IFERROR(IF($B91&lt;&gt;"",IF(AND($H91&gt;=VLOOKUP($B91,Codigos!$A:$P,12,0),$H91&lt;=VLOOKUP($B91,Codigos!$A:$P,13,0)),"Si","No"),""),"Verf")</f>
        <v>No</v>
      </c>
      <c r="V91" s="280" t="str">
        <f ca="1">IFERROR(IF($B91&lt;&gt;"",IF(AND($H91&gt;=VLOOKUP($B91,Codigos!$A:$P,14,0),$H91&lt;=VLOOKUP($B91,Codigos!$A:$P,15,0)),"Si","No"),""),"Verf")</f>
        <v>No</v>
      </c>
      <c r="W91" s="280" t="str">
        <f ca="1">IFERROR(IF($B91&lt;&gt;"",IF($H91&gt;=VLOOKUP($B91,Codigos!$A:$P,12,0),"Si","No"),""),"Verf")</f>
        <v>Si</v>
      </c>
      <c r="X91" s="280" t="str">
        <f ca="1">IFERROR(IF($B91&lt;&gt;"",IF($H91&lt;VLOOKUP($B91,Codigos!$A:$P,14,0),"No","Si"),""),"Verf")</f>
        <v>Si</v>
      </c>
      <c r="Y91" s="280" t="str">
        <f ca="1">IFERROR(IF($B91&lt;&gt;"",IF($H91&gt;VLOOKUP($B91,Codigos!$A:$P,16,0),"Si","No"),""),"Verf")</f>
        <v>Si</v>
      </c>
      <c r="Z91" s="280" t="str">
        <f ca="1">IFERROR(IF($B91&lt;&gt;"",IF($H91&lt;VLOOKUP($B91,Codigos!$A:$P,14,0),"Bloquear","No"),""),"Verf")</f>
        <v>No</v>
      </c>
      <c r="AA91" s="281">
        <f>IFERROR(IF($B91&lt;&gt;"",$G91-VLOOKUP($B91,Codigos!$A:$P,11,0),""),"")</f>
        <v>46314</v>
      </c>
      <c r="AB91" s="280" t="str">
        <f t="shared" si="20"/>
        <v/>
      </c>
      <c r="AC91">
        <f t="shared" ca="1" si="21"/>
        <v>20</v>
      </c>
      <c r="AE91" t="s">
        <v>1985</v>
      </c>
      <c r="AF91" t="s">
        <v>1986</v>
      </c>
    </row>
    <row r="92" spans="1:32" ht="18.95" customHeight="1">
      <c r="A92" s="290" t="s">
        <v>412</v>
      </c>
      <c r="B92" s="467" t="s">
        <v>432</v>
      </c>
      <c r="C92" s="104" t="str">
        <f>IFERROR(IF(B92&lt;&gt;"",VLOOKUP($B92,Codigos!$A:$P,3,0),""),"Verf")</f>
        <v>Cola&amp;Pola RN 330cc X 30</v>
      </c>
      <c r="D92" s="105">
        <v>104</v>
      </c>
      <c r="E92" s="105"/>
      <c r="F92" s="105"/>
      <c r="G92" s="106">
        <v>46359</v>
      </c>
      <c r="H92" s="448">
        <f t="shared" ca="1" si="16"/>
        <v>175</v>
      </c>
      <c r="I92" s="105" t="str">
        <f t="shared" ca="1" si="17"/>
        <v>Mayor a 120 días</v>
      </c>
      <c r="J92" s="109">
        <f t="shared" ca="1" si="18"/>
        <v>0.97222222222222221</v>
      </c>
      <c r="K92" s="294"/>
      <c r="L92" s="292"/>
      <c r="M92" s="110" t="str">
        <f>IFERROR(IF(VLOOKUP(L92,Codigos!$T$2:$U$50,2,0)=0,"",VLOOKUP(L92,Codigos!$T$2:$U$50,2,0)),"")</f>
        <v/>
      </c>
      <c r="N92" s="111">
        <f t="shared" si="19"/>
        <v>46179</v>
      </c>
      <c r="O92" s="112">
        <f>IFERROR(IF($B92&lt;&gt;"",$E92+($D92*VLOOKUP($B92,Codigos!$A:$P,5,0)),""),"Verf")</f>
        <v>4680</v>
      </c>
      <c r="P92" s="112">
        <f>IFERROR(IF($B92&lt;&gt;"",$F92+($O92*VLOOKUP($B92,Codigos!$A:$P,4,0)),""),"Verf")</f>
        <v>140400</v>
      </c>
      <c r="Q92" s="116">
        <f>IFERROR(IF($B92&lt;&gt;"",P92*VLOOKUP($B92,Codigos!$A:$I,7,0)/100000,""),"Verf")</f>
        <v>463.32</v>
      </c>
      <c r="R92" s="110">
        <f>IFERROR(IF($B92&lt;&gt;"",VLOOKUP($B92,Codigos!$A:$P,2,0),""),"Verf")</f>
        <v>2511</v>
      </c>
      <c r="S92" s="110" t="str">
        <f>IFERROR(IF($B92&lt;&gt;"",VLOOKUP($B92,Codigos!$A:$P,9,0),""),"Verf")</f>
        <v>Ret</v>
      </c>
      <c r="T92" s="110">
        <f>IFERROR(IF(B92&lt;&gt;"",VLOOKUP(B92,Codigos!$A:$P,10,0),""),"Verf")</f>
        <v>180</v>
      </c>
      <c r="U92" s="280" t="str">
        <f ca="1">IFERROR(IF($B92&lt;&gt;"",IF(AND($H92&gt;=VLOOKUP($B92,Codigos!$A:$P,12,0),$H92&lt;=VLOOKUP($B92,Codigos!$A:$P,13,0)),"Si","No"),""),"Verf")</f>
        <v>No</v>
      </c>
      <c r="V92" s="280" t="str">
        <f ca="1">IFERROR(IF($B92&lt;&gt;"",IF(AND($H92&gt;=VLOOKUP($B92,Codigos!$A:$P,14,0),$H92&lt;=VLOOKUP($B92,Codigos!$A:$P,15,0)),"Si","No"),""),"Verf")</f>
        <v>No</v>
      </c>
      <c r="W92" s="280" t="str">
        <f ca="1">IFERROR(IF($B92&lt;&gt;"",IF($H92&gt;=VLOOKUP($B92,Codigos!$A:$P,12,0),"Si","No"),""),"Verf")</f>
        <v>Si</v>
      </c>
      <c r="X92" s="280" t="str">
        <f ca="1">IFERROR(IF($B92&lt;&gt;"",IF($H92&lt;VLOOKUP($B92,Codigos!$A:$P,14,0),"No","Si"),""),"Verf")</f>
        <v>Si</v>
      </c>
      <c r="Y92" s="280" t="str">
        <f ca="1">IFERROR(IF($B92&lt;&gt;"",IF($H92&gt;VLOOKUP($B92,Codigos!$A:$P,16,0),"Si","No"),""),"Verf")</f>
        <v>Si</v>
      </c>
      <c r="Z92" s="280" t="str">
        <f ca="1">IFERROR(IF($B92&lt;&gt;"",IF($H92&lt;VLOOKUP($B92,Codigos!$A:$P,14,0),"Bloquear","No"),""),"Verf")</f>
        <v>No</v>
      </c>
      <c r="AA92" s="281">
        <f>IFERROR(IF($B92&lt;&gt;"",$G92-VLOOKUP($B92,Codigos!$A:$P,11,0),""),"")</f>
        <v>46329</v>
      </c>
      <c r="AB92" s="280" t="str">
        <f t="shared" si="20"/>
        <v/>
      </c>
      <c r="AC92">
        <f t="shared" ca="1" si="21"/>
        <v>5</v>
      </c>
      <c r="AE92" t="s">
        <v>1985</v>
      </c>
      <c r="AF92" t="s">
        <v>1986</v>
      </c>
    </row>
    <row r="93" spans="1:32" ht="18.95" customHeight="1">
      <c r="A93" s="290" t="s">
        <v>415</v>
      </c>
      <c r="B93" s="326" t="s">
        <v>573</v>
      </c>
      <c r="C93" s="104" t="str">
        <f>IFERROR(IF(B93&lt;&gt;"",VLOOKUP($B93,Codigos!$A:$P,3,0),""),"Verf")</f>
        <v>Club Col R 330cc X 30 N</v>
      </c>
      <c r="D93" s="105">
        <v>100</v>
      </c>
      <c r="E93" s="105"/>
      <c r="F93" s="105"/>
      <c r="G93" s="106">
        <v>46333</v>
      </c>
      <c r="H93" s="448">
        <f t="shared" ca="1" si="16"/>
        <v>149</v>
      </c>
      <c r="I93" s="105" t="str">
        <f t="shared" ca="1" si="17"/>
        <v>Mayor a 120 días</v>
      </c>
      <c r="J93" s="109">
        <f t="shared" ca="1" si="18"/>
        <v>0.82777777777777772</v>
      </c>
      <c r="K93" s="308"/>
      <c r="L93" s="292" t="s">
        <v>67</v>
      </c>
      <c r="M93" s="110" t="str">
        <f>IFERROR(IF(VLOOKUP(L93,Codigos!$T$2:$U$50,2,0)=0,"",VLOOKUP(L93,Codigos!$T$2:$U$50,2,0)),"")</f>
        <v>Excluir</v>
      </c>
      <c r="N93" s="111">
        <f t="shared" si="19"/>
        <v>46153</v>
      </c>
      <c r="O93" s="112">
        <f>IFERROR(IF($B93&lt;&gt;"",$E93+($D93*VLOOKUP($B93,Codigos!$A:$P,5,0)),""),"Verf")</f>
        <v>4500</v>
      </c>
      <c r="P93" s="112">
        <f>IFERROR(IF($B93&lt;&gt;"",$F93+($O93*VLOOKUP($B93,Codigos!$A:$P,4,0)),""),"Verf")</f>
        <v>135000</v>
      </c>
      <c r="Q93" s="116">
        <f>IFERROR(IF($B93&lt;&gt;"",P93*VLOOKUP($B93,Codigos!$A:$I,7,0)/100000,""),"Verf")</f>
        <v>445.5</v>
      </c>
      <c r="R93" s="110">
        <f>IFERROR(IF($B93&lt;&gt;"",VLOOKUP($B93,Codigos!$A:$P,2,0),""),"Verf")</f>
        <v>3751</v>
      </c>
      <c r="S93" s="110" t="str">
        <f>IFERROR(IF($B93&lt;&gt;"",VLOOKUP($B93,Codigos!$A:$P,9,0),""),"Verf")</f>
        <v>Ret</v>
      </c>
      <c r="T93" s="110">
        <f>IFERROR(IF(B93&lt;&gt;"",VLOOKUP(B93,Codigos!$A:$P,10,0),""),"Verf")</f>
        <v>180</v>
      </c>
      <c r="U93" s="280" t="str">
        <f ca="1">IFERROR(IF($B93&lt;&gt;"",IF(AND($H93&gt;=VLOOKUP($B93,Codigos!$A:$P,12,0),$H93&lt;=VLOOKUP($B93,Codigos!$A:$P,13,0)),"Si","No"),""),"Verf")</f>
        <v>No</v>
      </c>
      <c r="V93" s="280" t="str">
        <f ca="1">IFERROR(IF($B93&lt;&gt;"",IF(AND($H93&gt;=VLOOKUP($B93,Codigos!$A:$P,14,0),$H93&lt;=VLOOKUP($B93,Codigos!$A:$P,15,0)),"Si","No"),""),"Verf")</f>
        <v>No</v>
      </c>
      <c r="W93" s="280" t="str">
        <f ca="1">IFERROR(IF($B93&lt;&gt;"",IF($H93&gt;=VLOOKUP($B93,Codigos!$A:$P,12,0),"Si","No"),""),"Verf")</f>
        <v>Si</v>
      </c>
      <c r="X93" s="280" t="str">
        <f ca="1">IFERROR(IF($B93&lt;&gt;"",IF($H93&lt;VLOOKUP($B93,Codigos!$A:$P,14,0),"No","Si"),""),"Verf")</f>
        <v>Si</v>
      </c>
      <c r="Y93" s="280" t="str">
        <f ca="1">IFERROR(IF($B93&lt;&gt;"",IF($H93&gt;VLOOKUP($B93,Codigos!$A:$P,16,0),"Si","No"),""),"Verf")</f>
        <v>Si</v>
      </c>
      <c r="Z93" s="280" t="str">
        <f ca="1">IFERROR(IF($B93&lt;&gt;"",IF($H93&lt;VLOOKUP($B93,Codigos!$A:$P,14,0),"Bloquear","No"),""),"Verf")</f>
        <v>No</v>
      </c>
      <c r="AA93" s="281">
        <f>IFERROR(IF($B93&lt;&gt;"",$G93-VLOOKUP($B93,Codigos!$A:$P,11,0),""),"")</f>
        <v>46303</v>
      </c>
      <c r="AB93" s="280" t="str">
        <f t="shared" si="20"/>
        <v/>
      </c>
      <c r="AC93">
        <f t="shared" ca="1" si="21"/>
        <v>31</v>
      </c>
      <c r="AE93" t="s">
        <v>1985</v>
      </c>
      <c r="AF93" t="s">
        <v>1986</v>
      </c>
    </row>
    <row r="94" spans="1:32" ht="18.95" customHeight="1">
      <c r="A94" s="290" t="s">
        <v>413</v>
      </c>
      <c r="B94" s="574" t="s">
        <v>336</v>
      </c>
      <c r="C94" s="104" t="str">
        <f>IFERROR(IF(B94&lt;&gt;"",VLOOKUP($B94,Codigos!$A:$P,3,0),""),"Verf")</f>
        <v>Pony Malta R 330cc X 30</v>
      </c>
      <c r="D94" s="105">
        <v>104</v>
      </c>
      <c r="E94" s="105"/>
      <c r="F94" s="105"/>
      <c r="G94" s="106">
        <v>46549</v>
      </c>
      <c r="H94" s="448">
        <f t="shared" ca="1" si="16"/>
        <v>365</v>
      </c>
      <c r="I94" s="105" t="str">
        <f t="shared" ca="1" si="17"/>
        <v>Mayor a 120 días</v>
      </c>
      <c r="J94" s="109">
        <f t="shared" ca="1" si="18"/>
        <v>1</v>
      </c>
      <c r="K94" s="294" t="s">
        <v>2819</v>
      </c>
      <c r="L94" s="292" t="s">
        <v>377</v>
      </c>
      <c r="M94" s="110" t="str">
        <f>IFERROR(IF(VLOOKUP(L94,Codigos!$T$2:$U$50,2,0)=0,"",VLOOKUP(L94,Codigos!$T$2:$U$50,2,0)),"")</f>
        <v>Excluir</v>
      </c>
      <c r="N94" s="111">
        <f t="shared" si="19"/>
        <v>46184</v>
      </c>
      <c r="O94" s="112">
        <f>IFERROR(IF($B94&lt;&gt;"",$E94+($D94*VLOOKUP($B94,Codigos!$A:$P,5,0)),""),"Verf")</f>
        <v>4680</v>
      </c>
      <c r="P94" s="112">
        <f>IFERROR(IF($B94&lt;&gt;"",$F94+($O94*VLOOKUP($B94,Codigos!$A:$P,4,0)),""),"Verf")</f>
        <v>140400</v>
      </c>
      <c r="Q94" s="116">
        <f>IFERROR(IF($B94&lt;&gt;"",P94*VLOOKUP($B94,Codigos!$A:$I,7,0)/100000,""),"Verf")</f>
        <v>463.32</v>
      </c>
      <c r="R94" s="110">
        <f>IFERROR(IF($B94&lt;&gt;"",VLOOKUP($B94,Codigos!$A:$P,2,0),""),"Verf")</f>
        <v>2182</v>
      </c>
      <c r="S94" s="110" t="str">
        <f>IFERROR(IF($B94&lt;&gt;"",VLOOKUP($B94,Codigos!$A:$P,9,0),""),"Verf")</f>
        <v>Ret</v>
      </c>
      <c r="T94" s="110">
        <f>IFERROR(IF(B94&lt;&gt;"",VLOOKUP(B94,Codigos!$A:$P,10,0),""),"Verf")</f>
        <v>365</v>
      </c>
      <c r="U94" s="280" t="str">
        <f ca="1">IFERROR(IF($B94&lt;&gt;"",IF(AND($H94&gt;=VLOOKUP($B94,Codigos!$A:$P,12,0),$H94&lt;=VLOOKUP($B94,Codigos!$A:$P,13,0)),"Si","No"),""),"Verf")</f>
        <v>No</v>
      </c>
      <c r="V94" s="280" t="str">
        <f ca="1">IFERROR(IF($B94&lt;&gt;"",IF(AND($H94&gt;=VLOOKUP($B94,Codigos!$A:$P,14,0),$H94&lt;=VLOOKUP($B94,Codigos!$A:$P,15,0)),"Si","No"),""),"Verf")</f>
        <v>No</v>
      </c>
      <c r="W94" s="280" t="str">
        <f ca="1">IFERROR(IF($B94&lt;&gt;"",IF($H94&gt;=VLOOKUP($B94,Codigos!$A:$P,12,0),"Si","No"),""),"Verf")</f>
        <v>Si</v>
      </c>
      <c r="X94" s="280" t="str">
        <f ca="1">IFERROR(IF($B94&lt;&gt;"",IF($H94&lt;VLOOKUP($B94,Codigos!$A:$P,14,0),"No","Si"),""),"Verf")</f>
        <v>Si</v>
      </c>
      <c r="Y94" s="280" t="str">
        <f ca="1">IFERROR(IF($B94&lt;&gt;"",IF($H94&gt;VLOOKUP($B94,Codigos!$A:$P,16,0),"Si","No"),""),"Verf")</f>
        <v>Si</v>
      </c>
      <c r="Z94" s="280" t="str">
        <f ca="1">IFERROR(IF($B94&lt;&gt;"",IF($H94&lt;VLOOKUP($B94,Codigos!$A:$P,14,0),"Bloquear","No"),""),"Verf")</f>
        <v>No</v>
      </c>
      <c r="AA94" s="281">
        <f>IFERROR(IF($B94&lt;&gt;"",$G94-VLOOKUP($B94,Codigos!$A:$P,11,0),""),"")</f>
        <v>46519</v>
      </c>
      <c r="AB94" s="280" t="str">
        <f t="shared" si="20"/>
        <v/>
      </c>
      <c r="AC94">
        <f t="shared" ca="1" si="21"/>
        <v>0</v>
      </c>
      <c r="AE94" t="s">
        <v>1985</v>
      </c>
      <c r="AF94" t="s">
        <v>1986</v>
      </c>
    </row>
    <row r="95" spans="1:32" ht="18.95" customHeight="1">
      <c r="A95" s="290" t="s">
        <v>448</v>
      </c>
      <c r="B95" s="291" t="s">
        <v>44</v>
      </c>
      <c r="C95" s="104" t="str">
        <f>IFERROR(IF(B95&lt;&gt;"",VLOOKUP($B95,Codigos!$A:$P,3,0),""),"Verf")</f>
        <v>Costeña Bacana R 320cc x 30</v>
      </c>
      <c r="D95" s="105">
        <v>104</v>
      </c>
      <c r="E95" s="105"/>
      <c r="F95" s="105"/>
      <c r="G95" s="106">
        <v>46358</v>
      </c>
      <c r="H95" s="448">
        <f t="shared" ca="1" si="16"/>
        <v>174</v>
      </c>
      <c r="I95" s="105" t="str">
        <f t="shared" ca="1" si="17"/>
        <v>Mayor a 120 días</v>
      </c>
      <c r="J95" s="109">
        <f t="shared" ca="1" si="18"/>
        <v>0.96666666666666667</v>
      </c>
      <c r="K95" s="294"/>
      <c r="L95" s="475"/>
      <c r="M95" s="110" t="str">
        <f>IFERROR(IF(VLOOKUP(L95,Codigos!$T$2:$U$50,2,0)=0,"",VLOOKUP(L95,Codigos!$T$2:$U$50,2,0)),"")</f>
        <v/>
      </c>
      <c r="N95" s="111">
        <f t="shared" si="19"/>
        <v>46178</v>
      </c>
      <c r="O95" s="112">
        <f>IFERROR(IF($B95&lt;&gt;"",$E95+($D95*VLOOKUP($B95,Codigos!$A:$P,5,0)),""),"Verf")</f>
        <v>4680</v>
      </c>
      <c r="P95" s="112">
        <f>IFERROR(IF($B95&lt;&gt;"",$F95+($O95*VLOOKUP($B95,Codigos!$A:$P,4,0)),""),"Verf")</f>
        <v>140400</v>
      </c>
      <c r="Q95" s="116">
        <f>IFERROR(IF($B95&lt;&gt;"",P95*VLOOKUP($B95,Codigos!$A:$I,7,0)/100000,""),"Verf")</f>
        <v>449.28</v>
      </c>
      <c r="R95" s="110">
        <f>IFERROR(IF($B95&lt;&gt;"",VLOOKUP($B95,Codigos!$A:$P,2,0),""),"Verf")</f>
        <v>13451</v>
      </c>
      <c r="S95" s="110" t="str">
        <f>IFERROR(IF($B95&lt;&gt;"",VLOOKUP($B95,Codigos!$A:$P,9,0),""),"Verf")</f>
        <v>Ret</v>
      </c>
      <c r="T95" s="110">
        <f>IFERROR(IF(B95&lt;&gt;"",VLOOKUP(B95,Codigos!$A:$P,10,0),""),"Verf")</f>
        <v>180</v>
      </c>
      <c r="U95" s="280" t="str">
        <f ca="1">IFERROR(IF($B95&lt;&gt;"",IF(AND($H95&gt;=VLOOKUP($B95,Codigos!$A:$P,12,0),$H95&lt;=VLOOKUP($B95,Codigos!$A:$P,13,0)),"Si","No"),""),"Verf")</f>
        <v>No</v>
      </c>
      <c r="V95" s="280" t="str">
        <f ca="1">IFERROR(IF($B95&lt;&gt;"",IF(AND($H95&gt;=VLOOKUP($B95,Codigos!$A:$P,14,0),$H95&lt;=VLOOKUP($B95,Codigos!$A:$P,15,0)),"Si","No"),""),"Verf")</f>
        <v>No</v>
      </c>
      <c r="W95" s="280" t="str">
        <f ca="1">IFERROR(IF($B95&lt;&gt;"",IF($H95&gt;=VLOOKUP($B95,Codigos!$A:$P,12,0),"Si","No"),""),"Verf")</f>
        <v>Si</v>
      </c>
      <c r="X95" s="280" t="str">
        <f ca="1">IFERROR(IF($B95&lt;&gt;"",IF($H95&lt;VLOOKUP($B95,Codigos!$A:$P,14,0),"No","Si"),""),"Verf")</f>
        <v>Si</v>
      </c>
      <c r="Y95" s="280" t="str">
        <f ca="1">IFERROR(IF($B95&lt;&gt;"",IF($H95&gt;VLOOKUP($B95,Codigos!$A:$P,16,0),"Si","No"),""),"Verf")</f>
        <v>Si</v>
      </c>
      <c r="Z95" s="280" t="str">
        <f ca="1">IFERROR(IF($B95&lt;&gt;"",IF($H95&lt;VLOOKUP($B95,Codigos!$A:$P,14,0),"Bloquear","No"),""),"Verf")</f>
        <v>No</v>
      </c>
      <c r="AA95" s="281">
        <f>IFERROR(IF($B95&lt;&gt;"",$G95-VLOOKUP($B95,Codigos!$A:$P,11,0),""),"")</f>
        <v>46328</v>
      </c>
      <c r="AB95" s="280" t="str">
        <f t="shared" si="20"/>
        <v/>
      </c>
      <c r="AC95">
        <f t="shared" ca="1" si="21"/>
        <v>6</v>
      </c>
      <c r="AE95" t="s">
        <v>1985</v>
      </c>
      <c r="AF95" t="s">
        <v>1986</v>
      </c>
    </row>
    <row r="96" spans="1:32" ht="18.95" customHeight="1">
      <c r="A96" s="290" t="s">
        <v>472</v>
      </c>
      <c r="B96" s="327" t="s">
        <v>218</v>
      </c>
      <c r="C96" s="104" t="str">
        <f>IFERROR(IF(B96&lt;&gt;"",VLOOKUP($B96,Codigos!$A:$P,3,0),""),"Verf")</f>
        <v>COSTEÑA RN 330 X 30</v>
      </c>
      <c r="D96" s="105">
        <v>104</v>
      </c>
      <c r="E96" s="105"/>
      <c r="F96" s="105"/>
      <c r="G96" s="106">
        <v>46362</v>
      </c>
      <c r="H96" s="448">
        <f t="shared" ca="1" si="16"/>
        <v>178</v>
      </c>
      <c r="I96" s="105" t="str">
        <f t="shared" ca="1" si="17"/>
        <v>Mayor a 120 días</v>
      </c>
      <c r="J96" s="109">
        <f t="shared" ca="1" si="18"/>
        <v>0.98888888888888893</v>
      </c>
      <c r="K96" s="294"/>
      <c r="L96" s="507"/>
      <c r="M96" s="110" t="str">
        <f>IFERROR(IF(VLOOKUP(L96,Codigos!$T$2:$U$50,2,0)=0,"",VLOOKUP(L96,Codigos!$T$2:$U$50,2,0)),"")</f>
        <v/>
      </c>
      <c r="N96" s="111">
        <f t="shared" si="19"/>
        <v>46182</v>
      </c>
      <c r="O96" s="112">
        <f>IFERROR(IF($B96&lt;&gt;"",$E96+($D96*VLOOKUP($B96,Codigos!$A:$P,5,0)),""),"Verf")</f>
        <v>4680</v>
      </c>
      <c r="P96" s="112">
        <f>IFERROR(IF($B96&lt;&gt;"",$F96+($O96*VLOOKUP($B96,Codigos!$A:$P,4,0)),""),"Verf")</f>
        <v>140400</v>
      </c>
      <c r="Q96" s="116">
        <f>IFERROR(IF($B96&lt;&gt;"",P96*VLOOKUP($B96,Codigos!$A:$I,7,0)/100000,""),"Verf")</f>
        <v>463.32</v>
      </c>
      <c r="R96" s="110">
        <f>IFERROR(IF($B96&lt;&gt;"",VLOOKUP($B96,Codigos!$A:$P,2,0),""),"Verf")</f>
        <v>20867</v>
      </c>
      <c r="S96" s="110" t="str">
        <f>IFERROR(IF($B96&lt;&gt;"",VLOOKUP($B96,Codigos!$A:$P,9,0),""),"Verf")</f>
        <v>Ret</v>
      </c>
      <c r="T96" s="110">
        <f>IFERROR(IF(B96&lt;&gt;"",VLOOKUP(B96,Codigos!$A:$P,10,0),""),"Verf")</f>
        <v>180</v>
      </c>
      <c r="U96" s="280" t="str">
        <f ca="1">IFERROR(IF($B96&lt;&gt;"",IF(AND($H96&gt;=VLOOKUP($B96,Codigos!$A:$P,12,0),$H96&lt;=VLOOKUP($B96,Codigos!$A:$P,13,0)),"Si","No"),""),"Verf")</f>
        <v>No</v>
      </c>
      <c r="V96" s="280" t="str">
        <f ca="1">IFERROR(IF($B96&lt;&gt;"",IF(AND($H96&gt;=VLOOKUP($B96,Codigos!$A:$P,14,0),$H96&lt;=VLOOKUP($B96,Codigos!$A:$P,15,0)),"Si","No"),""),"Verf")</f>
        <v>No</v>
      </c>
      <c r="W96" s="280" t="str">
        <f ca="1">IFERROR(IF($B96&lt;&gt;"",IF($H96&gt;=VLOOKUP($B96,Codigos!$A:$P,12,0),"Si","No"),""),"Verf")</f>
        <v>Si</v>
      </c>
      <c r="X96" s="280" t="str">
        <f ca="1">IFERROR(IF($B96&lt;&gt;"",IF($H96&lt;VLOOKUP($B96,Codigos!$A:$P,14,0),"No","Si"),""),"Verf")</f>
        <v>Si</v>
      </c>
      <c r="Y96" s="280" t="str">
        <f ca="1">IFERROR(IF($B96&lt;&gt;"",IF($H96&gt;VLOOKUP($B96,Codigos!$A:$P,16,0),"Si","No"),""),"Verf")</f>
        <v>Si</v>
      </c>
      <c r="Z96" s="280" t="str">
        <f ca="1">IFERROR(IF($B96&lt;&gt;"",IF($H96&lt;VLOOKUP($B96,Codigos!$A:$P,14,0),"Bloquear","No"),""),"Verf")</f>
        <v>No</v>
      </c>
      <c r="AA96" s="281">
        <f>IFERROR(IF($B96&lt;&gt;"",$G96-VLOOKUP($B96,Codigos!$A:$P,11,0),""),"")</f>
        <v>46332</v>
      </c>
      <c r="AB96" s="280" t="str">
        <f t="shared" si="20"/>
        <v/>
      </c>
      <c r="AC96">
        <f t="shared" ca="1" si="21"/>
        <v>2</v>
      </c>
      <c r="AE96" t="s">
        <v>1985</v>
      </c>
      <c r="AF96" t="s">
        <v>1986</v>
      </c>
    </row>
    <row r="97" spans="1:32" ht="18.95" customHeight="1">
      <c r="A97" s="290" t="s">
        <v>399</v>
      </c>
      <c r="B97" s="506" t="s">
        <v>573</v>
      </c>
      <c r="C97" s="104" t="str">
        <f>IFERROR(IF(B97&lt;&gt;"",VLOOKUP($B97,Codigos!$A:$P,3,0),""),"Verf")</f>
        <v>Club Col R 330cc X 30 N</v>
      </c>
      <c r="D97" s="105">
        <v>2</v>
      </c>
      <c r="E97" s="105"/>
      <c r="F97" s="105"/>
      <c r="G97" s="106">
        <v>46350</v>
      </c>
      <c r="H97" s="448">
        <f t="shared" ca="1" si="16"/>
        <v>166</v>
      </c>
      <c r="I97" s="105" t="str">
        <f t="shared" ca="1" si="17"/>
        <v>Mayor a 120 días</v>
      </c>
      <c r="J97" s="109">
        <f t="shared" ca="1" si="18"/>
        <v>0.92222222222222228</v>
      </c>
      <c r="K97" s="294"/>
      <c r="L97" s="292"/>
      <c r="M97" s="110" t="str">
        <f>IFERROR(IF(VLOOKUP(L97,Codigos!$T$2:$U$50,2,0)=0,"",VLOOKUP(L97,Codigos!$T$2:$U$50,2,0)),"")</f>
        <v/>
      </c>
      <c r="N97" s="111">
        <f t="shared" si="19"/>
        <v>46170</v>
      </c>
      <c r="O97" s="112">
        <f>IFERROR(IF($B97&lt;&gt;"",$E97+($D97*VLOOKUP($B97,Codigos!$A:$P,5,0)),""),"Verf")</f>
        <v>90</v>
      </c>
      <c r="P97" s="112">
        <f>IFERROR(IF($B97&lt;&gt;"",$F97+($O97*VLOOKUP($B97,Codigos!$A:$P,4,0)),""),"Verf")</f>
        <v>2700</v>
      </c>
      <c r="Q97" s="116">
        <f>IFERROR(IF($B97&lt;&gt;"",P97*VLOOKUP($B97,Codigos!$A:$I,7,0)/100000,""),"Verf")</f>
        <v>8.91</v>
      </c>
      <c r="R97" s="110">
        <f>IFERROR(IF($B97&lt;&gt;"",VLOOKUP($B97,Codigos!$A:$P,2,0),""),"Verf")</f>
        <v>3751</v>
      </c>
      <c r="S97" s="110" t="str">
        <f>IFERROR(IF($B97&lt;&gt;"",VLOOKUP($B97,Codigos!$A:$P,9,0),""),"Verf")</f>
        <v>Ret</v>
      </c>
      <c r="T97" s="110">
        <f>IFERROR(IF(B97&lt;&gt;"",VLOOKUP(B97,Codigos!$A:$P,10,0),""),"Verf")</f>
        <v>180</v>
      </c>
      <c r="U97" s="280" t="str">
        <f ca="1">IFERROR(IF($B97&lt;&gt;"",IF(AND($H97&gt;=VLOOKUP($B97,Codigos!$A:$P,12,0),$H97&lt;=VLOOKUP($B97,Codigos!$A:$P,13,0)),"Si","No"),""),"Verf")</f>
        <v>No</v>
      </c>
      <c r="V97" s="280" t="str">
        <f ca="1">IFERROR(IF($B97&lt;&gt;"",IF(AND($H97&gt;=VLOOKUP($B97,Codigos!$A:$P,14,0),$H97&lt;=VLOOKUP($B97,Codigos!$A:$P,15,0)),"Si","No"),""),"Verf")</f>
        <v>No</v>
      </c>
      <c r="W97" s="280" t="str">
        <f ca="1">IFERROR(IF($B97&lt;&gt;"",IF($H97&gt;=VLOOKUP($B97,Codigos!$A:$P,12,0),"Si","No"),""),"Verf")</f>
        <v>Si</v>
      </c>
      <c r="X97" s="280" t="str">
        <f ca="1">IFERROR(IF($B97&lt;&gt;"",IF($H97&lt;VLOOKUP($B97,Codigos!$A:$P,14,0),"No","Si"),""),"Verf")</f>
        <v>Si</v>
      </c>
      <c r="Y97" s="280" t="str">
        <f ca="1">IFERROR(IF($B97&lt;&gt;"",IF($H97&gt;VLOOKUP($B97,Codigos!$A:$P,16,0),"Si","No"),""),"Verf")</f>
        <v>Si</v>
      </c>
      <c r="Z97" s="280" t="str">
        <f ca="1">IFERROR(IF($B97&lt;&gt;"",IF($H97&lt;VLOOKUP($B97,Codigos!$A:$P,14,0),"Bloquear","No"),""),"Verf")</f>
        <v>No</v>
      </c>
      <c r="AA97" s="281">
        <f>IFERROR(IF($B97&lt;&gt;"",$G97-VLOOKUP($B97,Codigos!$A:$P,11,0),""),"")</f>
        <v>46320</v>
      </c>
      <c r="AB97" s="280" t="str">
        <f t="shared" si="20"/>
        <v/>
      </c>
      <c r="AC97">
        <f t="shared" ca="1" si="21"/>
        <v>14</v>
      </c>
      <c r="AE97" t="s">
        <v>1985</v>
      </c>
      <c r="AF97" t="s">
        <v>1986</v>
      </c>
    </row>
    <row r="98" spans="1:32" ht="18.95" customHeight="1">
      <c r="A98" s="290" t="s">
        <v>48</v>
      </c>
      <c r="B98" s="328" t="s">
        <v>242</v>
      </c>
      <c r="C98" s="104" t="str">
        <f>IFERROR(IF(B98&lt;&gt;"",VLOOKUP($B98,Codigos!$A:$P,3,0),""),"Verf")</f>
        <v xml:space="preserve">Club Col TRIGO  330C X 30 </v>
      </c>
      <c r="D98" s="105">
        <v>100</v>
      </c>
      <c r="E98" s="105"/>
      <c r="F98" s="105"/>
      <c r="G98" s="106">
        <v>46351</v>
      </c>
      <c r="H98" s="448">
        <f t="shared" ca="1" si="16"/>
        <v>167</v>
      </c>
      <c r="I98" s="105" t="str">
        <f t="shared" ca="1" si="17"/>
        <v>Mayor a 120 días</v>
      </c>
      <c r="J98" s="109">
        <f t="shared" ca="1" si="18"/>
        <v>0.92777777777777781</v>
      </c>
      <c r="K98" s="294"/>
      <c r="L98" s="460"/>
      <c r="M98" s="110" t="str">
        <f>IFERROR(IF(VLOOKUP(L98,Codigos!$T$2:$U$50,2,0)=0,"",VLOOKUP(L98,Codigos!$T$2:$U$50,2,0)),"")</f>
        <v/>
      </c>
      <c r="N98" s="111">
        <f t="shared" si="19"/>
        <v>46171</v>
      </c>
      <c r="O98" s="112">
        <f>IFERROR(IF($B98&lt;&gt;"",$E98+($D98*VLOOKUP($B98,Codigos!$A:$P,5,0)),""),"Verf")</f>
        <v>4500</v>
      </c>
      <c r="P98" s="112">
        <f>IFERROR(IF($B98&lt;&gt;"",$F98+($O98*VLOOKUP($B98,Codigos!$A:$P,4,0)),""),"Verf")</f>
        <v>135000</v>
      </c>
      <c r="Q98" s="116">
        <f>IFERROR(IF($B98&lt;&gt;"",P98*VLOOKUP($B98,Codigos!$A:$I,7,0)/100000,""),"Verf")</f>
        <v>445.5</v>
      </c>
      <c r="R98" s="110">
        <f>IFERROR(IF($B98&lt;&gt;"",VLOOKUP($B98,Codigos!$A:$P,2,0),""),"Verf")</f>
        <v>21156</v>
      </c>
      <c r="S98" s="110" t="str">
        <f>IFERROR(IF($B98&lt;&gt;"",VLOOKUP($B98,Codigos!$A:$P,9,0),""),"Verf")</f>
        <v>Ret</v>
      </c>
      <c r="T98" s="110">
        <f>IFERROR(IF(B98&lt;&gt;"",VLOOKUP(B98,Codigos!$A:$P,10,0),""),"Verf")</f>
        <v>180</v>
      </c>
      <c r="U98" s="280" t="str">
        <f ca="1">IFERROR(IF($B98&lt;&gt;"",IF(AND($H98&gt;=VLOOKUP($B98,Codigos!$A:$P,12,0),$H98&lt;=VLOOKUP($B98,Codigos!$A:$P,13,0)),"Si","No"),""),"Verf")</f>
        <v>No</v>
      </c>
      <c r="V98" s="280" t="str">
        <f ca="1">IFERROR(IF($B98&lt;&gt;"",IF(AND($H98&gt;=VLOOKUP($B98,Codigos!$A:$P,14,0),$H98&lt;=VLOOKUP($B98,Codigos!$A:$P,15,0)),"Si","No"),""),"Verf")</f>
        <v>No</v>
      </c>
      <c r="W98" s="280" t="str">
        <f ca="1">IFERROR(IF($B98&lt;&gt;"",IF($H98&gt;=VLOOKUP($B98,Codigos!$A:$P,12,0),"Si","No"),""),"Verf")</f>
        <v>Si</v>
      </c>
      <c r="X98" s="280" t="str">
        <f ca="1">IFERROR(IF($B98&lt;&gt;"",IF($H98&lt;VLOOKUP($B98,Codigos!$A:$P,14,0),"No","Si"),""),"Verf")</f>
        <v>Si</v>
      </c>
      <c r="Y98" s="280" t="str">
        <f ca="1">IFERROR(IF($B98&lt;&gt;"",IF($H98&gt;VLOOKUP($B98,Codigos!$A:$P,16,0),"Si","No"),""),"Verf")</f>
        <v>Si</v>
      </c>
      <c r="Z98" s="280" t="str">
        <f ca="1">IFERROR(IF($B98&lt;&gt;"",IF($H98&lt;VLOOKUP($B98,Codigos!$A:$P,14,0),"Bloquear","No"),""),"Verf")</f>
        <v>No</v>
      </c>
      <c r="AA98" s="281">
        <f>IFERROR(IF($B98&lt;&gt;"",$G98-VLOOKUP($B98,Codigos!$A:$P,11,0),""),"")</f>
        <v>46321</v>
      </c>
      <c r="AB98" s="280" t="str">
        <f t="shared" si="20"/>
        <v/>
      </c>
      <c r="AC98">
        <f t="shared" ca="1" si="21"/>
        <v>13</v>
      </c>
      <c r="AE98" t="s">
        <v>1985</v>
      </c>
      <c r="AF98" t="s">
        <v>1986</v>
      </c>
    </row>
    <row r="99" spans="1:32" ht="18.95" customHeight="1">
      <c r="A99" s="290" t="s">
        <v>577</v>
      </c>
      <c r="B99" s="303" t="s">
        <v>44</v>
      </c>
      <c r="C99" s="104" t="str">
        <f>IFERROR(IF(B99&lt;&gt;"",VLOOKUP($B99,Codigos!$A:$P,3,0),""),"Verf")</f>
        <v>Costeña Bacana R 320cc x 30</v>
      </c>
      <c r="D99" s="105">
        <v>104</v>
      </c>
      <c r="E99" s="105"/>
      <c r="F99" s="105"/>
      <c r="G99" s="106">
        <v>46359</v>
      </c>
      <c r="H99" s="448">
        <f t="shared" ca="1" si="16"/>
        <v>175</v>
      </c>
      <c r="I99" s="105" t="str">
        <f t="shared" ca="1" si="17"/>
        <v>Mayor a 120 días</v>
      </c>
      <c r="J99" s="109">
        <f t="shared" ca="1" si="18"/>
        <v>0.97222222222222221</v>
      </c>
      <c r="K99" s="294"/>
      <c r="L99" s="292"/>
      <c r="M99" s="110" t="str">
        <f>IFERROR(IF(VLOOKUP(L99,Codigos!$T$2:$U$50,2,0)=0,"",VLOOKUP(L99,Codigos!$T$2:$U$50,2,0)),"")</f>
        <v/>
      </c>
      <c r="N99" s="111">
        <f t="shared" si="19"/>
        <v>46179</v>
      </c>
      <c r="O99" s="112">
        <f>IFERROR(IF($B99&lt;&gt;"",$E99+($D99*VLOOKUP($B99,Codigos!$A:$P,5,0)),""),"Verf")</f>
        <v>4680</v>
      </c>
      <c r="P99" s="112">
        <f>IFERROR(IF($B99&lt;&gt;"",$F99+($O99*VLOOKUP($B99,Codigos!$A:$P,4,0)),""),"Verf")</f>
        <v>140400</v>
      </c>
      <c r="Q99" s="116">
        <f>IFERROR(IF($B99&lt;&gt;"",P99*VLOOKUP($B99,Codigos!$A:$I,7,0)/100000,""),"Verf")</f>
        <v>449.28</v>
      </c>
      <c r="R99" s="110">
        <f>IFERROR(IF($B99&lt;&gt;"",VLOOKUP($B99,Codigos!$A:$P,2,0),""),"Verf")</f>
        <v>13451</v>
      </c>
      <c r="S99" s="110" t="str">
        <f>IFERROR(IF($B99&lt;&gt;"",VLOOKUP($B99,Codigos!$A:$P,9,0),""),"Verf")</f>
        <v>Ret</v>
      </c>
      <c r="T99" s="110">
        <f>IFERROR(IF(B99&lt;&gt;"",VLOOKUP(B99,Codigos!$A:$P,10,0),""),"Verf")</f>
        <v>180</v>
      </c>
      <c r="U99" s="280" t="str">
        <f ca="1">IFERROR(IF($B99&lt;&gt;"",IF(AND($H99&gt;=VLOOKUP($B99,Codigos!$A:$P,12,0),$H99&lt;=VLOOKUP($B99,Codigos!$A:$P,13,0)),"Si","No"),""),"Verf")</f>
        <v>No</v>
      </c>
      <c r="V99" s="280" t="str">
        <f ca="1">IFERROR(IF($B99&lt;&gt;"",IF(AND($H99&gt;=VLOOKUP($B99,Codigos!$A:$P,14,0),$H99&lt;=VLOOKUP($B99,Codigos!$A:$P,15,0)),"Si","No"),""),"Verf")</f>
        <v>No</v>
      </c>
      <c r="W99" s="280" t="str">
        <f ca="1">IFERROR(IF($B99&lt;&gt;"",IF($H99&gt;=VLOOKUP($B99,Codigos!$A:$P,12,0),"Si","No"),""),"Verf")</f>
        <v>Si</v>
      </c>
      <c r="X99" s="280" t="str">
        <f ca="1">IFERROR(IF($B99&lt;&gt;"",IF($H99&lt;VLOOKUP($B99,Codigos!$A:$P,14,0),"No","Si"),""),"Verf")</f>
        <v>Si</v>
      </c>
      <c r="Y99" s="280" t="str">
        <f ca="1">IFERROR(IF($B99&lt;&gt;"",IF($H99&gt;VLOOKUP($B99,Codigos!$A:$P,16,0),"Si","No"),""),"Verf")</f>
        <v>Si</v>
      </c>
      <c r="Z99" s="280" t="str">
        <f ca="1">IFERROR(IF($B99&lt;&gt;"",IF($H99&lt;VLOOKUP($B99,Codigos!$A:$P,14,0),"Bloquear","No"),""),"Verf")</f>
        <v>No</v>
      </c>
      <c r="AA99" s="281">
        <f>IFERROR(IF($B99&lt;&gt;"",$G99-VLOOKUP($B99,Codigos!$A:$P,11,0),""),"")</f>
        <v>46329</v>
      </c>
      <c r="AB99" s="280" t="str">
        <f t="shared" si="20"/>
        <v/>
      </c>
      <c r="AC99">
        <f t="shared" ca="1" si="21"/>
        <v>5</v>
      </c>
      <c r="AE99" t="s">
        <v>1985</v>
      </c>
      <c r="AF99" t="s">
        <v>1986</v>
      </c>
    </row>
    <row r="100" spans="1:32" ht="18.95" customHeight="1">
      <c r="A100" s="290" t="s">
        <v>49</v>
      </c>
      <c r="B100" s="303" t="s">
        <v>44</v>
      </c>
      <c r="C100" s="104" t="str">
        <f>IFERROR(IF(B100&lt;&gt;"",VLOOKUP($B100,Codigos!$A:$P,3,0),""),"Verf")</f>
        <v>Costeña Bacana R 320cc x 30</v>
      </c>
      <c r="D100" s="105">
        <v>104</v>
      </c>
      <c r="E100" s="105"/>
      <c r="F100" s="105"/>
      <c r="G100" s="106">
        <v>46359</v>
      </c>
      <c r="H100" s="448">
        <f t="shared" ca="1" si="16"/>
        <v>175</v>
      </c>
      <c r="I100" s="105" t="str">
        <f t="shared" ca="1" si="17"/>
        <v>Mayor a 120 días</v>
      </c>
      <c r="J100" s="109">
        <f t="shared" ca="1" si="18"/>
        <v>0.97222222222222221</v>
      </c>
      <c r="K100" s="294"/>
      <c r="L100" s="292"/>
      <c r="M100" s="110" t="str">
        <f>IFERROR(IF(VLOOKUP(L100,Codigos!$T$2:$U$50,2,0)=0,"",VLOOKUP(L100,Codigos!$T$2:$U$50,2,0)),"")</f>
        <v/>
      </c>
      <c r="N100" s="111">
        <f t="shared" si="19"/>
        <v>46179</v>
      </c>
      <c r="O100" s="112">
        <f>IFERROR(IF($B100&lt;&gt;"",$E100+($D100*VLOOKUP($B100,Codigos!$A:$P,5,0)),""),"Verf")</f>
        <v>4680</v>
      </c>
      <c r="P100" s="112">
        <f>IFERROR(IF($B100&lt;&gt;"",$F100+($O100*VLOOKUP($B100,Codigos!$A:$P,4,0)),""),"Verf")</f>
        <v>140400</v>
      </c>
      <c r="Q100" s="116">
        <f>IFERROR(IF($B100&lt;&gt;"",P100*VLOOKUP($B100,Codigos!$A:$I,7,0)/100000,""),"Verf")</f>
        <v>449.28</v>
      </c>
      <c r="R100" s="110">
        <f>IFERROR(IF($B100&lt;&gt;"",VLOOKUP($B100,Codigos!$A:$P,2,0),""),"Verf")</f>
        <v>13451</v>
      </c>
      <c r="S100" s="110" t="str">
        <f>IFERROR(IF($B100&lt;&gt;"",VLOOKUP($B100,Codigos!$A:$P,9,0),""),"Verf")</f>
        <v>Ret</v>
      </c>
      <c r="T100" s="110">
        <f>IFERROR(IF(B100&lt;&gt;"",VLOOKUP(B100,Codigos!$A:$P,10,0),""),"Verf")</f>
        <v>180</v>
      </c>
      <c r="U100" s="280" t="str">
        <f ca="1">IFERROR(IF($B100&lt;&gt;"",IF(AND($H100&gt;=VLOOKUP($B100,Codigos!$A:$P,12,0),$H100&lt;=VLOOKUP($B100,Codigos!$A:$P,13,0)),"Si","No"),""),"Verf")</f>
        <v>No</v>
      </c>
      <c r="V100" s="280" t="str">
        <f ca="1">IFERROR(IF($B100&lt;&gt;"",IF(AND($H100&gt;=VLOOKUP($B100,Codigos!$A:$P,14,0),$H100&lt;=VLOOKUP($B100,Codigos!$A:$P,15,0)),"Si","No"),""),"Verf")</f>
        <v>No</v>
      </c>
      <c r="W100" s="280" t="str">
        <f ca="1">IFERROR(IF($B100&lt;&gt;"",IF($H100&gt;=VLOOKUP($B100,Codigos!$A:$P,12,0),"Si","No"),""),"Verf")</f>
        <v>Si</v>
      </c>
      <c r="X100" s="280" t="str">
        <f ca="1">IFERROR(IF($B100&lt;&gt;"",IF($H100&lt;VLOOKUP($B100,Codigos!$A:$P,14,0),"No","Si"),""),"Verf")</f>
        <v>Si</v>
      </c>
      <c r="Y100" s="280" t="str">
        <f ca="1">IFERROR(IF($B100&lt;&gt;"",IF($H100&gt;VLOOKUP($B100,Codigos!$A:$P,16,0),"Si","No"),""),"Verf")</f>
        <v>Si</v>
      </c>
      <c r="Z100" s="280" t="str">
        <f ca="1">IFERROR(IF($B100&lt;&gt;"",IF($H100&lt;VLOOKUP($B100,Codigos!$A:$P,14,0),"Bloquear","No"),""),"Verf")</f>
        <v>No</v>
      </c>
      <c r="AA100" s="281">
        <f>IFERROR(IF($B100&lt;&gt;"",$G100-VLOOKUP($B100,Codigos!$A:$P,11,0),""),"")</f>
        <v>46329</v>
      </c>
      <c r="AB100" s="280" t="str">
        <f t="shared" si="20"/>
        <v/>
      </c>
      <c r="AC100">
        <f t="shared" ca="1" si="21"/>
        <v>5</v>
      </c>
      <c r="AE100" t="s">
        <v>1985</v>
      </c>
      <c r="AF100" t="s">
        <v>1986</v>
      </c>
    </row>
    <row r="101" spans="1:32" ht="18.95" customHeight="1">
      <c r="A101" s="290" t="s">
        <v>106</v>
      </c>
      <c r="B101" s="574" t="s">
        <v>271</v>
      </c>
      <c r="C101" s="104" t="str">
        <f>IFERROR(IF(B101&lt;&gt;"",VLOOKUP($B101,Codigos!$A:$P,3,0),""),"Verf")</f>
        <v>Envase Flint 330R</v>
      </c>
      <c r="D101" s="105"/>
      <c r="E101" s="105"/>
      <c r="F101" s="105"/>
      <c r="G101" s="106"/>
      <c r="H101" s="448" t="str">
        <f t="shared" ca="1" si="16"/>
        <v/>
      </c>
      <c r="I101" s="105" t="str">
        <f t="shared" ca="1" si="17"/>
        <v/>
      </c>
      <c r="J101" s="109" t="str">
        <f t="shared" ca="1" si="18"/>
        <v/>
      </c>
      <c r="K101" s="294"/>
      <c r="L101" s="515"/>
      <c r="M101" s="110" t="str">
        <f>IFERROR(IF(VLOOKUP(L101,Codigos!$T$2:$U$50,2,0)=0,"",VLOOKUP(L101,Codigos!$T$2:$U$50,2,0)),"")</f>
        <v/>
      </c>
      <c r="N101" s="111" t="str">
        <f t="shared" si="19"/>
        <v/>
      </c>
      <c r="O101" s="112">
        <f>IFERROR(IF($B101&lt;&gt;"",$E101+($D101*VLOOKUP($B101,Codigos!$A:$P,5,0)),""),"Verf")</f>
        <v>0</v>
      </c>
      <c r="P101" s="112">
        <f>IFERROR(IF($B101&lt;&gt;"",$F101+($O101*VLOOKUP($B101,Codigos!$A:$P,4,0)),""),"Verf")</f>
        <v>0</v>
      </c>
      <c r="Q101" s="116">
        <f>IFERROR(IF($B101&lt;&gt;"",P101*VLOOKUP($B101,Codigos!$A:$I,7,0)/100000,""),"Verf")</f>
        <v>0</v>
      </c>
      <c r="R101" s="110">
        <f>IFERROR(IF($B101&lt;&gt;"",VLOOKUP($B101,Codigos!$A:$P,2,0),""),"Verf")</f>
        <v>213</v>
      </c>
      <c r="S101" s="110" t="str">
        <f>IFERROR(IF($B101&lt;&gt;"",VLOOKUP($B101,Codigos!$A:$P,9,0),""),"Verf")</f>
        <v>Envase</v>
      </c>
      <c r="T101" s="110">
        <f>IFERROR(IF(B101&lt;&gt;"",VLOOKUP(B101,Codigos!$A:$P,10,0),""),"Verf")</f>
        <v>120</v>
      </c>
      <c r="U101" s="280" t="str">
        <f ca="1">IFERROR(IF($B101&lt;&gt;"",IF(AND($H101&gt;=VLOOKUP($B101,Codigos!$A:$P,12,0),$H101&lt;=VLOOKUP($B101,Codigos!$A:$P,13,0)),"Si","No"),""),"Verf")</f>
        <v>No</v>
      </c>
      <c r="V101" s="280" t="str">
        <f ca="1">IFERROR(IF($B101&lt;&gt;"",IF(AND($H101&gt;=VLOOKUP($B101,Codigos!$A:$P,14,0),$H101&lt;=VLOOKUP($B101,Codigos!$A:$P,15,0)),"Si","No"),""),"Verf")</f>
        <v>Si</v>
      </c>
      <c r="W101" s="280" t="str">
        <f ca="1">IFERROR(IF($B101&lt;&gt;"",IF($H101&gt;=VLOOKUP($B101,Codigos!$A:$P,12,0),"Si","No"),""),"Verf")</f>
        <v>Si</v>
      </c>
      <c r="X101" s="280" t="str">
        <f ca="1">IFERROR(IF($B101&lt;&gt;"",IF($H101&lt;VLOOKUP($B101,Codigos!$A:$P,14,0),"No","Si"),""),"Verf")</f>
        <v>Si</v>
      </c>
      <c r="Y101" s="280" t="str">
        <f ca="1">IFERROR(IF($B101&lt;&gt;"",IF($H101&gt;VLOOKUP($B101,Codigos!$A:$P,16,0),"Si","No"),""),"Verf")</f>
        <v>No</v>
      </c>
      <c r="Z101" s="280" t="str">
        <f ca="1">IFERROR(IF($B101&lt;&gt;"",IF($H101&lt;VLOOKUP($B101,Codigos!$A:$P,14,0),"Bloquear","No"),""),"Verf")</f>
        <v>No</v>
      </c>
      <c r="AA101" s="281" t="str">
        <f>IFERROR(IF($B101&lt;&gt;"",$G101-VLOOKUP($B101,Codigos!$A:$P,11,0),""),"")</f>
        <v/>
      </c>
      <c r="AB101" s="280" t="str">
        <f t="shared" si="20"/>
        <v/>
      </c>
      <c r="AC101" t="e">
        <f t="shared" ca="1" si="21"/>
        <v>#VALUE!</v>
      </c>
      <c r="AE101" t="s">
        <v>1985</v>
      </c>
      <c r="AF101" t="s">
        <v>1986</v>
      </c>
    </row>
    <row r="102" spans="1:32" ht="18.95" customHeight="1">
      <c r="A102" s="290" t="s">
        <v>107</v>
      </c>
      <c r="B102" s="483" t="s">
        <v>57</v>
      </c>
      <c r="C102" s="104" t="str">
        <f>IFERROR(IF(B102&lt;&gt;"",VLOOKUP($B102,Codigos!$A:$P,3,0),""),"Verf")</f>
        <v>Poker Lta 330Cc X 6</v>
      </c>
      <c r="D102" s="105">
        <v>44</v>
      </c>
      <c r="E102" s="105"/>
      <c r="F102" s="105"/>
      <c r="G102" s="106">
        <v>46449</v>
      </c>
      <c r="H102" s="448">
        <f t="shared" ca="1" si="16"/>
        <v>265</v>
      </c>
      <c r="I102" s="105" t="str">
        <f t="shared" ca="1" si="17"/>
        <v>Mayor a 120 días</v>
      </c>
      <c r="J102" s="109">
        <f t="shared" ca="1" si="18"/>
        <v>0.98148148148148151</v>
      </c>
      <c r="K102" s="308" t="s">
        <v>2819</v>
      </c>
      <c r="L102" s="482"/>
      <c r="M102" s="110" t="str">
        <f>IFERROR(IF(VLOOKUP(L102,Codigos!$T$2:$U$50,2,0)=0,"",VLOOKUP(L102,Codigos!$T$2:$U$50,2,0)),"")</f>
        <v/>
      </c>
      <c r="N102" s="111">
        <f t="shared" si="19"/>
        <v>46179</v>
      </c>
      <c r="O102" s="112">
        <f>IFERROR(IF($B102&lt;&gt;"",$E102+($D102*VLOOKUP($B102,Codigos!$A:$P,5,0)),""),"Verf")</f>
        <v>21120</v>
      </c>
      <c r="P102" s="112">
        <f>IFERROR(IF($B102&lt;&gt;"",$F102+($O102*VLOOKUP($B102,Codigos!$A:$P,4,0)),""),"Verf")</f>
        <v>126720</v>
      </c>
      <c r="Q102" s="116">
        <f>IFERROR(IF($B102&lt;&gt;"",P102*VLOOKUP($B102,Codigos!$A:$I,7,0)/100000,""),"Verf")</f>
        <v>449.85599999999999</v>
      </c>
      <c r="R102" s="110">
        <f>IFERROR(IF($B102&lt;&gt;"",VLOOKUP($B102,Codigos!$A:$P,2,0),""),"Verf")</f>
        <v>1428</v>
      </c>
      <c r="S102" s="110" t="str">
        <f>IFERROR(IF($B102&lt;&gt;"",VLOOKUP($B102,Codigos!$A:$P,9,0),""),"Verf")</f>
        <v>Lata</v>
      </c>
      <c r="T102" s="110">
        <f>IFERROR(IF(B102&lt;&gt;"",VLOOKUP(B102,Codigos!$A:$P,10,0),""),"Verf")</f>
        <v>270</v>
      </c>
      <c r="U102" s="280" t="str">
        <f ca="1">IFERROR(IF($B102&lt;&gt;"",IF(AND($H102&gt;=VLOOKUP($B102,Codigos!$A:$P,12,0),$H102&lt;=VLOOKUP($B102,Codigos!$A:$P,13,0)),"Si","No"),""),"Verf")</f>
        <v>No</v>
      </c>
      <c r="V102" s="280" t="str">
        <f ca="1">IFERROR(IF($B102&lt;&gt;"",IF(AND($H102&gt;=VLOOKUP($B102,Codigos!$A:$P,14,0),$H102&lt;=VLOOKUP($B102,Codigos!$A:$P,15,0)),"Si","No"),""),"Verf")</f>
        <v>No</v>
      </c>
      <c r="W102" s="280" t="str">
        <f ca="1">IFERROR(IF($B102&lt;&gt;"",IF($H102&gt;=VLOOKUP($B102,Codigos!$A:$P,12,0),"Si","No"),""),"Verf")</f>
        <v>Si</v>
      </c>
      <c r="X102" s="280" t="str">
        <f ca="1">IFERROR(IF($B102&lt;&gt;"",IF($H102&lt;VLOOKUP($B102,Codigos!$A:$P,14,0),"No","Si"),""),"Verf")</f>
        <v>Si</v>
      </c>
      <c r="Y102" s="280" t="str">
        <f ca="1">IFERROR(IF($B102&lt;&gt;"",IF($H102&gt;VLOOKUP($B102,Codigos!$A:$P,16,0),"Si","No"),""),"Verf")</f>
        <v>Si</v>
      </c>
      <c r="Z102" s="280" t="str">
        <f ca="1">IFERROR(IF($B102&lt;&gt;"",IF($H102&lt;VLOOKUP($B102,Codigos!$A:$P,14,0),"Bloquear","No"),""),"Verf")</f>
        <v>No</v>
      </c>
      <c r="AA102" s="281">
        <f>IFERROR(IF($B102&lt;&gt;"",$G102-VLOOKUP($B102,Codigos!$A:$P,11,0),""),"")</f>
        <v>46419</v>
      </c>
      <c r="AB102" s="280" t="str">
        <f t="shared" si="20"/>
        <v/>
      </c>
      <c r="AC102">
        <f t="shared" ca="1" si="21"/>
        <v>5</v>
      </c>
      <c r="AE102" t="s">
        <v>1985</v>
      </c>
      <c r="AF102" t="s">
        <v>1986</v>
      </c>
    </row>
    <row r="103" spans="1:32" ht="18.95" customHeight="1">
      <c r="A103" s="290" t="s">
        <v>570</v>
      </c>
      <c r="B103" s="469" t="s">
        <v>141</v>
      </c>
      <c r="C103" s="104" t="str">
        <f>IFERROR(IF(B103&lt;&gt;"",VLOOKUP($B103,Codigos!$A:$P,3,0),""),"Verf")</f>
        <v>Pony Malta LtaN 330ccX6</v>
      </c>
      <c r="D103" s="105">
        <v>54</v>
      </c>
      <c r="E103" s="105"/>
      <c r="F103" s="105"/>
      <c r="G103" s="106">
        <v>46542</v>
      </c>
      <c r="H103" s="448">
        <f t="shared" ca="1" si="16"/>
        <v>358</v>
      </c>
      <c r="I103" s="105" t="str">
        <f t="shared" ca="1" si="17"/>
        <v>Mayor a 120 días</v>
      </c>
      <c r="J103" s="109">
        <f t="shared" ca="1" si="18"/>
        <v>0.98082191780821915</v>
      </c>
      <c r="K103" s="294"/>
      <c r="L103" s="460"/>
      <c r="M103" s="110" t="str">
        <f>IFERROR(IF(VLOOKUP(L103,Codigos!$T$2:$U$50,2,0)=0,"",VLOOKUP(L103,Codigos!$T$2:$U$50,2,0)),"")</f>
        <v/>
      </c>
      <c r="N103" s="111">
        <f t="shared" si="19"/>
        <v>46177</v>
      </c>
      <c r="O103" s="112">
        <f>IFERROR(IF($B103&lt;&gt;"",$E103+($D103*VLOOKUP($B103,Codigos!$A:$P,5,0)),""),"Verf")</f>
        <v>25920</v>
      </c>
      <c r="P103" s="112">
        <f>IFERROR(IF($B103&lt;&gt;"",$F103+($O103*VLOOKUP($B103,Codigos!$A:$P,4,0)),""),"Verf")</f>
        <v>155520</v>
      </c>
      <c r="Q103" s="116">
        <f>IFERROR(IF($B103&lt;&gt;"",P103*VLOOKUP($B103,Codigos!$A:$I,7,0)/100000,""),"Verf")</f>
        <v>513.21600000000001</v>
      </c>
      <c r="R103" s="110">
        <f>IFERROR(IF($B103&lt;&gt;"",VLOOKUP($B103,Codigos!$A:$P,2,0),""),"Verf")</f>
        <v>16210</v>
      </c>
      <c r="S103" s="110" t="str">
        <f>IFERROR(IF($B103&lt;&gt;"",VLOOKUP($B103,Codigos!$A:$P,9,0),""),"Verf")</f>
        <v>Lata</v>
      </c>
      <c r="T103" s="110">
        <f>IFERROR(IF(B103&lt;&gt;"",VLOOKUP(B103,Codigos!$A:$P,10,0),""),"Verf")</f>
        <v>365</v>
      </c>
      <c r="U103" s="280" t="str">
        <f ca="1">IFERROR(IF($B103&lt;&gt;"",IF(AND($H103&gt;=VLOOKUP($B103,Codigos!$A:$P,12,0),$H103&lt;=VLOOKUP($B103,Codigos!$A:$P,13,0)),"Si","No"),""),"Verf")</f>
        <v>No</v>
      </c>
      <c r="V103" s="280" t="str">
        <f ca="1">IFERROR(IF($B103&lt;&gt;"",IF(AND($H103&gt;=VLOOKUP($B103,Codigos!$A:$P,14,0),$H103&lt;=VLOOKUP($B103,Codigos!$A:$P,15,0)),"Si","No"),""),"Verf")</f>
        <v>No</v>
      </c>
      <c r="W103" s="280" t="str">
        <f ca="1">IFERROR(IF($B103&lt;&gt;"",IF($H103&gt;=VLOOKUP($B103,Codigos!$A:$P,12,0),"Si","No"),""),"Verf")</f>
        <v>Si</v>
      </c>
      <c r="X103" s="280" t="str">
        <f ca="1">IFERROR(IF($B103&lt;&gt;"",IF($H103&lt;VLOOKUP($B103,Codigos!$A:$P,14,0),"No","Si"),""),"Verf")</f>
        <v>Si</v>
      </c>
      <c r="Y103" s="280" t="str">
        <f ca="1">IFERROR(IF($B103&lt;&gt;"",IF($H103&gt;VLOOKUP($B103,Codigos!$A:$P,16,0),"Si","No"),""),"Verf")</f>
        <v>Si</v>
      </c>
      <c r="Z103" s="280" t="str">
        <f ca="1">IFERROR(IF($B103&lt;&gt;"",IF($H103&lt;VLOOKUP($B103,Codigos!$A:$P,14,0),"Bloquear","No"),""),"Verf")</f>
        <v>No</v>
      </c>
      <c r="AA103" s="281">
        <f>IFERROR(IF($B103&lt;&gt;"",$G103-VLOOKUP($B103,Codigos!$A:$P,11,0),""),"")</f>
        <v>46512</v>
      </c>
      <c r="AB103" s="280" t="str">
        <f t="shared" si="20"/>
        <v/>
      </c>
      <c r="AC103">
        <f t="shared" ca="1" si="21"/>
        <v>7</v>
      </c>
      <c r="AE103" t="s">
        <v>1985</v>
      </c>
      <c r="AF103" t="s">
        <v>1986</v>
      </c>
    </row>
    <row r="104" spans="1:32" ht="18.95" customHeight="1">
      <c r="A104" s="290" t="s">
        <v>369</v>
      </c>
      <c r="B104" s="512" t="s">
        <v>661</v>
      </c>
      <c r="C104" s="104" t="str">
        <f>IFERROR(IF(B104&lt;&gt;"",VLOOKUP($B104,Codigos!$A:$P,3,0),""),"Verf")</f>
        <v>Budweiser Lta  269Ccx24 Pack</v>
      </c>
      <c r="D104" s="105">
        <v>21</v>
      </c>
      <c r="E104" s="105"/>
      <c r="F104" s="105"/>
      <c r="G104" s="266">
        <v>46452</v>
      </c>
      <c r="H104" s="448">
        <f t="shared" ca="1" si="16"/>
        <v>268</v>
      </c>
      <c r="I104" s="105" t="str">
        <f t="shared" ca="1" si="17"/>
        <v>Mayor a 120 días</v>
      </c>
      <c r="J104" s="109">
        <f t="shared" ca="1" si="18"/>
        <v>0.99259259259259258</v>
      </c>
      <c r="K104" s="294" t="s">
        <v>2819</v>
      </c>
      <c r="L104" s="292"/>
      <c r="M104" s="110" t="str">
        <f>IFERROR(IF(VLOOKUP(L104,Codigos!$T$2:$U$50,2,0)=0,"",VLOOKUP(L104,Codigos!$T$2:$U$50,2,0)),"")</f>
        <v/>
      </c>
      <c r="N104" s="111">
        <f t="shared" si="19"/>
        <v>46182</v>
      </c>
      <c r="O104" s="112">
        <f>IFERROR(IF($B104&lt;&gt;"",$E104+($D104*VLOOKUP($B104,Codigos!$A:$P,5,0)),""),"Verf")</f>
        <v>3150</v>
      </c>
      <c r="P104" s="112">
        <f>IFERROR(IF($B104&lt;&gt;"",$F104+($O104*VLOOKUP($B104,Codigos!$A:$P,4,0)),""),"Verf")</f>
        <v>75600</v>
      </c>
      <c r="Q104" s="116">
        <f>IFERROR(IF($B104&lt;&gt;"",P104*VLOOKUP($B104,Codigos!$A:$I,7,0)/100000,""),"Verf")</f>
        <v>203.364</v>
      </c>
      <c r="R104" s="110">
        <f>IFERROR(IF($B104&lt;&gt;"",VLOOKUP($B104,Codigos!$A:$P,2,0),""),"Verf")</f>
        <v>7993</v>
      </c>
      <c r="S104" s="110" t="str">
        <f>IFERROR(IF($B104&lt;&gt;"",VLOOKUP($B104,Codigos!$A:$P,9,0),""),"Verf")</f>
        <v>Lata</v>
      </c>
      <c r="T104" s="110">
        <f>IFERROR(IF(B104&lt;&gt;"",VLOOKUP(B104,Codigos!$A:$P,10,0),""),"Verf")</f>
        <v>270</v>
      </c>
      <c r="U104" s="280" t="str">
        <f ca="1">IFERROR(IF($B104&lt;&gt;"",IF(AND($H104&gt;=VLOOKUP($B104,Codigos!$A:$P,12,0),$H104&lt;=VLOOKUP($B104,Codigos!$A:$P,13,0)),"Si","No"),""),"Verf")</f>
        <v>No</v>
      </c>
      <c r="V104" s="280" t="str">
        <f ca="1">IFERROR(IF($B104&lt;&gt;"",IF(AND($H104&gt;=VLOOKUP($B104,Codigos!$A:$P,14,0),$H104&lt;=VLOOKUP($B104,Codigos!$A:$P,15,0)),"Si","No"),""),"Verf")</f>
        <v>No</v>
      </c>
      <c r="W104" s="280" t="str">
        <f ca="1">IFERROR(IF($B104&lt;&gt;"",IF($H104&gt;=VLOOKUP($B104,Codigos!$A:$P,12,0),"Si","No"),""),"Verf")</f>
        <v>Si</v>
      </c>
      <c r="X104" s="280" t="str">
        <f ca="1">IFERROR(IF($B104&lt;&gt;"",IF($H104&lt;VLOOKUP($B104,Codigos!$A:$P,14,0),"No","Si"),""),"Verf")</f>
        <v>Si</v>
      </c>
      <c r="Y104" s="280" t="str">
        <f ca="1">IFERROR(IF($B104&lt;&gt;"",IF($H104&gt;VLOOKUP($B104,Codigos!$A:$P,16,0),"Si","No"),""),"Verf")</f>
        <v>Si</v>
      </c>
      <c r="Z104" s="280" t="str">
        <f ca="1">IFERROR(IF($B104&lt;&gt;"",IF($H104&lt;VLOOKUP($B104,Codigos!$A:$P,14,0),"Bloquear","No"),""),"Verf")</f>
        <v>No</v>
      </c>
      <c r="AA104" s="281">
        <f>IFERROR(IF($B104&lt;&gt;"",$G104-VLOOKUP($B104,Codigos!$A:$P,11,0),""),"")</f>
        <v>46422</v>
      </c>
      <c r="AB104" s="280" t="str">
        <f t="shared" si="20"/>
        <v/>
      </c>
      <c r="AC104">
        <f t="shared" ca="1" si="21"/>
        <v>2</v>
      </c>
      <c r="AE104" t="s">
        <v>1985</v>
      </c>
      <c r="AF104" t="s">
        <v>1986</v>
      </c>
    </row>
    <row r="105" spans="1:32" ht="18.95" customHeight="1">
      <c r="A105" s="290" t="s">
        <v>697</v>
      </c>
      <c r="B105" s="303" t="s">
        <v>615</v>
      </c>
      <c r="C105" s="104" t="str">
        <f>IFERROR(IF(B105&lt;&gt;"",VLOOKUP($B105,Codigos!$A:$P,3,0),""),"Verf")</f>
        <v>Club Col Lta 330X6 N</v>
      </c>
      <c r="D105" s="105">
        <v>31</v>
      </c>
      <c r="E105" s="105"/>
      <c r="F105" s="105"/>
      <c r="G105" s="106">
        <v>46439</v>
      </c>
      <c r="H105" s="448">
        <f t="shared" ca="1" si="16"/>
        <v>255</v>
      </c>
      <c r="I105" s="105" t="str">
        <f t="shared" ca="1" si="17"/>
        <v>Mayor a 120 días</v>
      </c>
      <c r="J105" s="109">
        <f t="shared" ca="1" si="18"/>
        <v>0.94444444444444442</v>
      </c>
      <c r="K105" s="294"/>
      <c r="L105" s="460"/>
      <c r="M105" s="110" t="str">
        <f>IFERROR(IF(VLOOKUP(L105,Codigos!$T$2:$U$50,2,0)=0,"",VLOOKUP(L105,Codigos!$T$2:$U$50,2,0)),"")</f>
        <v/>
      </c>
      <c r="N105" s="111">
        <f t="shared" si="19"/>
        <v>46169</v>
      </c>
      <c r="O105" s="112">
        <f>IFERROR(IF($B105&lt;&gt;"",$E105+($D105*VLOOKUP($B105,Codigos!$A:$P,5,0)),""),"Verf")</f>
        <v>14880</v>
      </c>
      <c r="P105" s="112">
        <f>IFERROR(IF($B105&lt;&gt;"",$F105+($O105*VLOOKUP($B105,Codigos!$A:$P,4,0)),""),"Verf")</f>
        <v>89280</v>
      </c>
      <c r="Q105" s="116">
        <f>IFERROR(IF($B105&lt;&gt;"",P105*VLOOKUP($B105,Codigos!$A:$I,7,0)/100000,""),"Verf")</f>
        <v>294.62400000000002</v>
      </c>
      <c r="R105" s="110">
        <f>IFERROR(IF($B105&lt;&gt;"",VLOOKUP($B105,Codigos!$A:$P,2,0),""),"Verf")</f>
        <v>5252</v>
      </c>
      <c r="S105" s="110" t="str">
        <f>IFERROR(IF($B105&lt;&gt;"",VLOOKUP($B105,Codigos!$A:$P,9,0),""),"Verf")</f>
        <v>Lata</v>
      </c>
      <c r="T105" s="110">
        <f>IFERROR(IF(B105&lt;&gt;"",VLOOKUP(B105,Codigos!$A:$P,10,0),""),"Verf")</f>
        <v>270</v>
      </c>
      <c r="U105" s="280" t="str">
        <f ca="1">IFERROR(IF($B105&lt;&gt;"",IF(AND($H105&gt;=VLOOKUP($B105,Codigos!$A:$P,12,0),$H105&lt;=VLOOKUP($B105,Codigos!$A:$P,13,0)),"Si","No"),""),"Verf")</f>
        <v>No</v>
      </c>
      <c r="V105" s="280" t="str">
        <f ca="1">IFERROR(IF($B105&lt;&gt;"",IF(AND($H105&gt;=VLOOKUP($B105,Codigos!$A:$P,14,0),$H105&lt;=VLOOKUP($B105,Codigos!$A:$P,15,0)),"Si","No"),""),"Verf")</f>
        <v>No</v>
      </c>
      <c r="W105" s="280" t="str">
        <f ca="1">IFERROR(IF($B105&lt;&gt;"",IF($H105&gt;=VLOOKUP($B105,Codigos!$A:$P,12,0),"Si","No"),""),"Verf")</f>
        <v>Si</v>
      </c>
      <c r="X105" s="280" t="str">
        <f ca="1">IFERROR(IF($B105&lt;&gt;"",IF($H105&lt;VLOOKUP($B105,Codigos!$A:$P,14,0),"No","Si"),""),"Verf")</f>
        <v>Si</v>
      </c>
      <c r="Y105" s="280" t="str">
        <f ca="1">IFERROR(IF($B105&lt;&gt;"",IF($H105&gt;VLOOKUP($B105,Codigos!$A:$P,16,0),"Si","No"),""),"Verf")</f>
        <v>Si</v>
      </c>
      <c r="Z105" s="280" t="str">
        <f ca="1">IFERROR(IF($B105&lt;&gt;"",IF($H105&lt;VLOOKUP($B105,Codigos!$A:$P,14,0),"Bloquear","No"),""),"Verf")</f>
        <v>No</v>
      </c>
      <c r="AA105" s="281">
        <f>IFERROR(IF($B105&lt;&gt;"",$G105-VLOOKUP($B105,Codigos!$A:$P,11,0),""),"")</f>
        <v>46409</v>
      </c>
      <c r="AB105" s="280" t="str">
        <f t="shared" si="20"/>
        <v/>
      </c>
      <c r="AC105">
        <f t="shared" ca="1" si="21"/>
        <v>15</v>
      </c>
      <c r="AE105" t="s">
        <v>1985</v>
      </c>
      <c r="AF105" t="s">
        <v>1986</v>
      </c>
    </row>
    <row r="106" spans="1:32" ht="18.95" customHeight="1">
      <c r="A106" s="290" t="s">
        <v>602</v>
      </c>
      <c r="B106" s="486" t="s">
        <v>432</v>
      </c>
      <c r="C106" s="104" t="str">
        <f>IFERROR(IF(B106&lt;&gt;"",VLOOKUP($B106,Codigos!$A:$P,3,0),""),"Verf")</f>
        <v>Cola&amp;Pola RN 330cc X 30</v>
      </c>
      <c r="D106" s="105">
        <v>14</v>
      </c>
      <c r="E106" s="105"/>
      <c r="F106" s="105"/>
      <c r="G106" s="106">
        <v>46360</v>
      </c>
      <c r="H106" s="448">
        <f t="shared" ref="H106" ca="1" si="22">IF(G106&lt;&gt;"",G106-TODAY(),"")</f>
        <v>176</v>
      </c>
      <c r="I106" s="105" t="str">
        <f t="shared" ref="I106" ca="1" si="23">IF(G106="","",IF(G106&lt;TODAY(),"Vencido",IF(G106&lt;TODAY()+10,"Menos de 10 días",IF(G106&lt;TODAY()+30,"Menos de 30 días",IF(G106&lt;TODAY()+60,"Menos de 60 días",IF(G106&lt;TODAY()+90,"Menos de 90 dìas",IF(G106&lt;TODAY()+120,"Menos de 120 días","Mayor a 120 días")))))))</f>
        <v>Mayor a 120 días</v>
      </c>
      <c r="J106" s="109">
        <f t="shared" ref="J106" ca="1" si="24">IFERROR(IF(H106&lt;&gt;"",H106/T106,""),"Verf")</f>
        <v>0.97777777777777775</v>
      </c>
      <c r="K106" s="294" t="s">
        <v>85</v>
      </c>
      <c r="L106" s="292" t="s">
        <v>67</v>
      </c>
      <c r="M106" s="110" t="str">
        <f>IFERROR(IF(VLOOKUP(L106,Codigos!$T$2:$U$50,2,0)=0,"",VLOOKUP(L106,Codigos!$T$2:$U$50,2,0)),"")</f>
        <v>Excluir</v>
      </c>
      <c r="N106" s="111">
        <f t="shared" ref="N106" si="25">IFERROR(IF(G106&lt;&gt;"",G106-T106,""),"Verf")</f>
        <v>46180</v>
      </c>
      <c r="O106" s="112">
        <f>IFERROR(IF($B106&lt;&gt;"",$E106+($D106*VLOOKUP($B106,Codigos!$A:$P,5,0)),""),"Verf")</f>
        <v>630</v>
      </c>
      <c r="P106" s="112">
        <f>IFERROR(IF($B106&lt;&gt;"",$F106+($O106*VLOOKUP($B106,Codigos!$A:$P,4,0)),""),"Verf")</f>
        <v>18900</v>
      </c>
      <c r="Q106" s="116">
        <f>IFERROR(IF($B106&lt;&gt;"",P106*VLOOKUP($B106,Codigos!$A:$I,7,0)/100000,""),"Verf")</f>
        <v>62.37</v>
      </c>
      <c r="R106" s="110">
        <f>IFERROR(IF($B106&lt;&gt;"",VLOOKUP($B106,Codigos!$A:$P,2,0),""),"Verf")</f>
        <v>2511</v>
      </c>
      <c r="S106" s="110" t="str">
        <f>IFERROR(IF($B106&lt;&gt;"",VLOOKUP($B106,Codigos!$A:$P,9,0),""),"Verf")</f>
        <v>Ret</v>
      </c>
      <c r="T106" s="110">
        <f>IFERROR(IF(B106&lt;&gt;"",VLOOKUP(B106,Codigos!$A:$P,10,0),""),"Verf")</f>
        <v>180</v>
      </c>
      <c r="U106" s="280" t="str">
        <f ca="1">IFERROR(IF($B106&lt;&gt;"",IF(AND($H106&gt;=VLOOKUP($B106,Codigos!$A:$P,12,0),$H106&lt;=VLOOKUP($B106,Codigos!$A:$P,13,0)),"Si","No"),""),"Verf")</f>
        <v>No</v>
      </c>
      <c r="V106" s="280" t="str">
        <f ca="1">IFERROR(IF($B106&lt;&gt;"",IF(AND($H106&gt;=VLOOKUP($B106,Codigos!$A:$P,14,0),$H106&lt;=VLOOKUP($B106,Codigos!$A:$P,15,0)),"Si","No"),""),"Verf")</f>
        <v>No</v>
      </c>
      <c r="W106" s="280" t="str">
        <f ca="1">IFERROR(IF($B106&lt;&gt;"",IF($H106&gt;=VLOOKUP($B106,Codigos!$A:$P,12,0),"Si","No"),""),"Verf")</f>
        <v>Si</v>
      </c>
      <c r="X106" s="280" t="str">
        <f ca="1">IFERROR(IF($B106&lt;&gt;"",IF($H106&lt;VLOOKUP($B106,Codigos!$A:$P,14,0),"No","Si"),""),"Verf")</f>
        <v>Si</v>
      </c>
      <c r="Y106" s="280" t="str">
        <f ca="1">IFERROR(IF($B106&lt;&gt;"",IF($H106&gt;VLOOKUP($B106,Codigos!$A:$P,16,0),"Si","No"),""),"Verf")</f>
        <v>Si</v>
      </c>
      <c r="Z106" s="280" t="str">
        <f ca="1">IFERROR(IF($B106&lt;&gt;"",IF($H106&lt;VLOOKUP($B106,Codigos!$A:$P,14,0),"Bloquear","No"),""),"Verf")</f>
        <v>No</v>
      </c>
      <c r="AA106" s="281">
        <f>IFERROR(IF($B106&lt;&gt;"",$G106-VLOOKUP($B106,Codigos!$A:$P,11,0),""),"")</f>
        <v>46330</v>
      </c>
      <c r="AB106" s="280" t="str">
        <f t="shared" ref="AB106" si="26">IFERROR(IF(AND(A106&lt;&gt;"",B106=""),"V",""),"")</f>
        <v/>
      </c>
      <c r="AC106">
        <f t="shared" ref="AC106" ca="1" si="27">IF(B106&lt;&gt;"",$C$4-N106,"")</f>
        <v>4</v>
      </c>
      <c r="AE106" t="s">
        <v>1985</v>
      </c>
      <c r="AF106" t="s">
        <v>1986</v>
      </c>
    </row>
    <row r="107" spans="1:32" ht="18.95" customHeight="1">
      <c r="A107" s="290" t="s">
        <v>602</v>
      </c>
      <c r="B107" s="512" t="s">
        <v>336</v>
      </c>
      <c r="C107" s="104" t="str">
        <f>IFERROR(IF(B107&lt;&gt;"",VLOOKUP($B107,Codigos!$A:$P,3,0),""),"Verf")</f>
        <v>Pony Malta R 330cc X 30</v>
      </c>
      <c r="D107" s="105">
        <v>18</v>
      </c>
      <c r="E107" s="105"/>
      <c r="F107" s="105"/>
      <c r="G107" s="106">
        <v>46534</v>
      </c>
      <c r="H107" s="448">
        <f t="shared" ca="1" si="16"/>
        <v>350</v>
      </c>
      <c r="I107" s="105" t="str">
        <f t="shared" ca="1" si="17"/>
        <v>Mayor a 120 días</v>
      </c>
      <c r="J107" s="109">
        <f t="shared" ca="1" si="18"/>
        <v>0.95890410958904104</v>
      </c>
      <c r="K107" s="294"/>
      <c r="L107" s="292"/>
      <c r="M107" s="110" t="str">
        <f>IFERROR(IF(VLOOKUP(L107,Codigos!$T$2:$U$50,2,0)=0,"",VLOOKUP(L107,Codigos!$T$2:$U$50,2,0)),"")</f>
        <v/>
      </c>
      <c r="N107" s="111">
        <f t="shared" si="19"/>
        <v>46169</v>
      </c>
      <c r="O107" s="112">
        <f>IFERROR(IF($B107&lt;&gt;"",$E107+($D107*VLOOKUP($B107,Codigos!$A:$P,5,0)),""),"Verf")</f>
        <v>810</v>
      </c>
      <c r="P107" s="112">
        <f>IFERROR(IF($B107&lt;&gt;"",$F107+($O107*VLOOKUP($B107,Codigos!$A:$P,4,0)),""),"Verf")</f>
        <v>24300</v>
      </c>
      <c r="Q107" s="116">
        <f>IFERROR(IF($B107&lt;&gt;"",P107*VLOOKUP($B107,Codigos!$A:$I,7,0)/100000,""),"Verf")</f>
        <v>80.19</v>
      </c>
      <c r="R107" s="110">
        <f>IFERROR(IF($B107&lt;&gt;"",VLOOKUP($B107,Codigos!$A:$P,2,0),""),"Verf")</f>
        <v>2182</v>
      </c>
      <c r="S107" s="110" t="str">
        <f>IFERROR(IF($B107&lt;&gt;"",VLOOKUP($B107,Codigos!$A:$P,9,0),""),"Verf")</f>
        <v>Ret</v>
      </c>
      <c r="T107" s="110">
        <f>IFERROR(IF(B107&lt;&gt;"",VLOOKUP(B107,Codigos!$A:$P,10,0),""),"Verf")</f>
        <v>365</v>
      </c>
      <c r="U107" s="280" t="str">
        <f ca="1">IFERROR(IF($B107&lt;&gt;"",IF(AND($H107&gt;=VLOOKUP($B107,Codigos!$A:$P,12,0),$H107&lt;=VLOOKUP($B107,Codigos!$A:$P,13,0)),"Si","No"),""),"Verf")</f>
        <v>No</v>
      </c>
      <c r="V107" s="280" t="str">
        <f ca="1">IFERROR(IF($B107&lt;&gt;"",IF(AND($H107&gt;=VLOOKUP($B107,Codigos!$A:$P,14,0),$H107&lt;=VLOOKUP($B107,Codigos!$A:$P,15,0)),"Si","No"),""),"Verf")</f>
        <v>No</v>
      </c>
      <c r="W107" s="280" t="str">
        <f ca="1">IFERROR(IF($B107&lt;&gt;"",IF($H107&gt;=VLOOKUP($B107,Codigos!$A:$P,12,0),"Si","No"),""),"Verf")</f>
        <v>Si</v>
      </c>
      <c r="X107" s="280" t="str">
        <f ca="1">IFERROR(IF($B107&lt;&gt;"",IF($H107&lt;VLOOKUP($B107,Codigos!$A:$P,14,0),"No","Si"),""),"Verf")</f>
        <v>Si</v>
      </c>
      <c r="Y107" s="280" t="str">
        <f ca="1">IFERROR(IF($B107&lt;&gt;"",IF($H107&gt;VLOOKUP($B107,Codigos!$A:$P,16,0),"Si","No"),""),"Verf")</f>
        <v>Si</v>
      </c>
      <c r="Z107" s="280" t="str">
        <f ca="1">IFERROR(IF($B107&lt;&gt;"",IF($H107&lt;VLOOKUP($B107,Codigos!$A:$P,14,0),"Bloquear","No"),""),"Verf")</f>
        <v>No</v>
      </c>
      <c r="AA107" s="281">
        <f>IFERROR(IF($B107&lt;&gt;"",$G107-VLOOKUP($B107,Codigos!$A:$P,11,0),""),"")</f>
        <v>46504</v>
      </c>
      <c r="AB107" s="280" t="str">
        <f t="shared" si="20"/>
        <v/>
      </c>
      <c r="AC107">
        <f t="shared" ca="1" si="21"/>
        <v>15</v>
      </c>
      <c r="AE107" t="s">
        <v>1985</v>
      </c>
      <c r="AF107" t="s">
        <v>1986</v>
      </c>
    </row>
    <row r="108" spans="1:32" ht="18.95" customHeight="1">
      <c r="A108" s="290" t="s">
        <v>120</v>
      </c>
      <c r="B108" s="498" t="s">
        <v>218</v>
      </c>
      <c r="C108" s="104" t="str">
        <f>IFERROR(IF(B108&lt;&gt;"",VLOOKUP($B108,Codigos!$A:$P,3,0),""),"Verf")</f>
        <v>COSTEÑA RN 330 X 30</v>
      </c>
      <c r="D108" s="105">
        <v>56</v>
      </c>
      <c r="E108" s="105"/>
      <c r="F108" s="105"/>
      <c r="G108" s="106">
        <v>46361</v>
      </c>
      <c r="H108" s="448">
        <f t="shared" ca="1" si="16"/>
        <v>177</v>
      </c>
      <c r="I108" s="105" t="str">
        <f t="shared" ca="1" si="17"/>
        <v>Mayor a 120 días</v>
      </c>
      <c r="J108" s="109">
        <f t="shared" ca="1" si="18"/>
        <v>0.98333333333333328</v>
      </c>
      <c r="K108" s="294"/>
      <c r="L108" s="292"/>
      <c r="M108" s="110" t="str">
        <f>IFERROR(IF(VLOOKUP(L108,Codigos!$T$2:$U$50,2,0)=0,"",VLOOKUP(L108,Codigos!$T$2:$U$50,2,0)),"")</f>
        <v/>
      </c>
      <c r="N108" s="111">
        <f t="shared" si="19"/>
        <v>46181</v>
      </c>
      <c r="O108" s="112">
        <f>IFERROR(IF($B108&lt;&gt;"",$E108+($D108*VLOOKUP($B108,Codigos!$A:$P,5,0)),""),"Verf")</f>
        <v>2520</v>
      </c>
      <c r="P108" s="112">
        <f>IFERROR(IF($B108&lt;&gt;"",$F108+($O108*VLOOKUP($B108,Codigos!$A:$P,4,0)),""),"Verf")</f>
        <v>75600</v>
      </c>
      <c r="Q108" s="116">
        <f>IFERROR(IF($B108&lt;&gt;"",P108*VLOOKUP($B108,Codigos!$A:$I,7,0)/100000,""),"Verf")</f>
        <v>249.48</v>
      </c>
      <c r="R108" s="110">
        <f>IFERROR(IF($B108&lt;&gt;"",VLOOKUP($B108,Codigos!$A:$P,2,0),""),"Verf")</f>
        <v>20867</v>
      </c>
      <c r="S108" s="110" t="str">
        <f>IFERROR(IF($B108&lt;&gt;"",VLOOKUP($B108,Codigos!$A:$P,9,0),""),"Verf")</f>
        <v>Ret</v>
      </c>
      <c r="T108" s="110">
        <f>IFERROR(IF(B108&lt;&gt;"",VLOOKUP(B108,Codigos!$A:$P,10,0),""),"Verf")</f>
        <v>180</v>
      </c>
      <c r="U108" s="280" t="str">
        <f ca="1">IFERROR(IF($B108&lt;&gt;"",IF(AND($H108&gt;=VLOOKUP($B108,Codigos!$A:$P,12,0),$H108&lt;=VLOOKUP($B108,Codigos!$A:$P,13,0)),"Si","No"),""),"Verf")</f>
        <v>No</v>
      </c>
      <c r="V108" s="280" t="str">
        <f ca="1">IFERROR(IF($B108&lt;&gt;"",IF(AND($H108&gt;=VLOOKUP($B108,Codigos!$A:$P,14,0),$H108&lt;=VLOOKUP($B108,Codigos!$A:$P,15,0)),"Si","No"),""),"Verf")</f>
        <v>No</v>
      </c>
      <c r="W108" s="280" t="str">
        <f ca="1">IFERROR(IF($B108&lt;&gt;"",IF($H108&gt;=VLOOKUP($B108,Codigos!$A:$P,12,0),"Si","No"),""),"Verf")</f>
        <v>Si</v>
      </c>
      <c r="X108" s="280" t="str">
        <f ca="1">IFERROR(IF($B108&lt;&gt;"",IF($H108&lt;VLOOKUP($B108,Codigos!$A:$P,14,0),"No","Si"),""),"Verf")</f>
        <v>Si</v>
      </c>
      <c r="Y108" s="280" t="str">
        <f ca="1">IFERROR(IF($B108&lt;&gt;"",IF($H108&gt;VLOOKUP($B108,Codigos!$A:$P,16,0),"Si","No"),""),"Verf")</f>
        <v>Si</v>
      </c>
      <c r="Z108" s="280" t="str">
        <f ca="1">IFERROR(IF($B108&lt;&gt;"",IF($H108&lt;VLOOKUP($B108,Codigos!$A:$P,14,0),"Bloquear","No"),""),"Verf")</f>
        <v>No</v>
      </c>
      <c r="AA108" s="281">
        <f>IFERROR(IF($B108&lt;&gt;"",$G108-VLOOKUP($B108,Codigos!$A:$P,11,0),""),"")</f>
        <v>46331</v>
      </c>
      <c r="AB108" s="280" t="str">
        <f t="shared" si="20"/>
        <v/>
      </c>
      <c r="AC108">
        <f t="shared" ca="1" si="21"/>
        <v>3</v>
      </c>
      <c r="AE108" t="s">
        <v>1985</v>
      </c>
      <c r="AF108" t="s">
        <v>1986</v>
      </c>
    </row>
    <row r="109" spans="1:32" ht="18.95" customHeight="1">
      <c r="A109" s="290" t="s">
        <v>603</v>
      </c>
      <c r="B109" s="506" t="s">
        <v>218</v>
      </c>
      <c r="C109" s="104" t="str">
        <f>IFERROR(IF(B109&lt;&gt;"",VLOOKUP($B109,Codigos!$A:$P,3,0),""),"Verf")</f>
        <v>COSTEÑA RN 330 X 30</v>
      </c>
      <c r="D109" s="105">
        <v>56</v>
      </c>
      <c r="E109" s="105"/>
      <c r="F109" s="105"/>
      <c r="G109" s="106">
        <v>46361</v>
      </c>
      <c r="H109" s="448">
        <f t="shared" ca="1" si="16"/>
        <v>177</v>
      </c>
      <c r="I109" s="105" t="str">
        <f t="shared" ca="1" si="17"/>
        <v>Mayor a 120 días</v>
      </c>
      <c r="J109" s="109">
        <f t="shared" ca="1" si="18"/>
        <v>0.98333333333333328</v>
      </c>
      <c r="K109" s="294"/>
      <c r="L109" s="292"/>
      <c r="M109" s="110" t="str">
        <f>IFERROR(IF(VLOOKUP(L109,Codigos!$T$2:$U$50,2,0)=0,"",VLOOKUP(L109,Codigos!$T$2:$U$50,2,0)),"")</f>
        <v/>
      </c>
      <c r="N109" s="111">
        <f t="shared" si="19"/>
        <v>46181</v>
      </c>
      <c r="O109" s="112">
        <f>IFERROR(IF($B109&lt;&gt;"",$E109+($D109*VLOOKUP($B109,Codigos!$A:$P,5,0)),""),"Verf")</f>
        <v>2520</v>
      </c>
      <c r="P109" s="112">
        <f>IFERROR(IF($B109&lt;&gt;"",$F109+($O109*VLOOKUP($B109,Codigos!$A:$P,4,0)),""),"Verf")</f>
        <v>75600</v>
      </c>
      <c r="Q109" s="116">
        <f>IFERROR(IF($B109&lt;&gt;"",P109*VLOOKUP($B109,Codigos!$A:$I,7,0)/100000,""),"Verf")</f>
        <v>249.48</v>
      </c>
      <c r="R109" s="110">
        <f>IFERROR(IF($B109&lt;&gt;"",VLOOKUP($B109,Codigos!$A:$P,2,0),""),"Verf")</f>
        <v>20867</v>
      </c>
      <c r="S109" s="110" t="str">
        <f>IFERROR(IF($B109&lt;&gt;"",VLOOKUP($B109,Codigos!$A:$P,9,0),""),"Verf")</f>
        <v>Ret</v>
      </c>
      <c r="T109" s="110">
        <f>IFERROR(IF(B109&lt;&gt;"",VLOOKUP(B109,Codigos!$A:$P,10,0),""),"Verf")</f>
        <v>180</v>
      </c>
      <c r="U109" s="280" t="str">
        <f ca="1">IFERROR(IF($B109&lt;&gt;"",IF(AND($H109&gt;=VLOOKUP($B109,Codigos!$A:$P,12,0),$H109&lt;=VLOOKUP($B109,Codigos!$A:$P,13,0)),"Si","No"),""),"Verf")</f>
        <v>No</v>
      </c>
      <c r="V109" s="280" t="str">
        <f ca="1">IFERROR(IF($B109&lt;&gt;"",IF(AND($H109&gt;=VLOOKUP($B109,Codigos!$A:$P,14,0),$H109&lt;=VLOOKUP($B109,Codigos!$A:$P,15,0)),"Si","No"),""),"Verf")</f>
        <v>No</v>
      </c>
      <c r="W109" s="280" t="str">
        <f ca="1">IFERROR(IF($B109&lt;&gt;"",IF($H109&gt;=VLOOKUP($B109,Codigos!$A:$P,12,0),"Si","No"),""),"Verf")</f>
        <v>Si</v>
      </c>
      <c r="X109" s="280" t="str">
        <f ca="1">IFERROR(IF($B109&lt;&gt;"",IF($H109&lt;VLOOKUP($B109,Codigos!$A:$P,14,0),"No","Si"),""),"Verf")</f>
        <v>Si</v>
      </c>
      <c r="Y109" s="280" t="str">
        <f ca="1">IFERROR(IF($B109&lt;&gt;"",IF($H109&gt;VLOOKUP($B109,Codigos!$A:$P,16,0),"Si","No"),""),"Verf")</f>
        <v>Si</v>
      </c>
      <c r="Z109" s="280" t="str">
        <f ca="1">IFERROR(IF($B109&lt;&gt;"",IF($H109&lt;VLOOKUP($B109,Codigos!$A:$P,14,0),"Bloquear","No"),""),"Verf")</f>
        <v>No</v>
      </c>
      <c r="AA109" s="281">
        <f>IFERROR(IF($B109&lt;&gt;"",$G109-VLOOKUP($B109,Codigos!$A:$P,11,0),""),"")</f>
        <v>46331</v>
      </c>
      <c r="AB109" s="280" t="str">
        <f t="shared" si="20"/>
        <v/>
      </c>
      <c r="AC109">
        <f t="shared" ca="1" si="21"/>
        <v>3</v>
      </c>
      <c r="AE109" t="s">
        <v>1985</v>
      </c>
      <c r="AF109" t="s">
        <v>1986</v>
      </c>
    </row>
    <row r="110" spans="1:32" ht="18.95" customHeight="1">
      <c r="A110" s="290" t="s">
        <v>624</v>
      </c>
      <c r="B110" s="458" t="s">
        <v>573</v>
      </c>
      <c r="C110" s="104" t="str">
        <f>IFERROR(IF(B110&lt;&gt;"",VLOOKUP($B110,Codigos!$A:$P,3,0),""),"Verf")</f>
        <v>Club Col R 330cc X 30 N</v>
      </c>
      <c r="D110" s="105">
        <v>52</v>
      </c>
      <c r="E110" s="105"/>
      <c r="F110" s="105"/>
      <c r="G110" s="106">
        <v>46349</v>
      </c>
      <c r="H110" s="448">
        <f t="shared" ca="1" si="16"/>
        <v>165</v>
      </c>
      <c r="I110" s="105" t="str">
        <f t="shared" ca="1" si="17"/>
        <v>Mayor a 120 días</v>
      </c>
      <c r="J110" s="109">
        <f t="shared" ca="1" si="18"/>
        <v>0.91666666666666663</v>
      </c>
      <c r="K110" s="294" t="s">
        <v>2797</v>
      </c>
      <c r="L110" s="292" t="s">
        <v>67</v>
      </c>
      <c r="M110" s="110" t="str">
        <f>IFERROR(IF(VLOOKUP(L110,Codigos!$T$2:$U$50,2,0)=0,"",VLOOKUP(L110,Codigos!$T$2:$U$50,2,0)),"")</f>
        <v>Excluir</v>
      </c>
      <c r="N110" s="111">
        <f t="shared" si="19"/>
        <v>46169</v>
      </c>
      <c r="O110" s="112">
        <f>IFERROR(IF($B110&lt;&gt;"",$E110+($D110*VLOOKUP($B110,Codigos!$A:$P,5,0)),""),"Verf")</f>
        <v>2340</v>
      </c>
      <c r="P110" s="112">
        <f>IFERROR(IF($B110&lt;&gt;"",$F110+($O110*VLOOKUP($B110,Codigos!$A:$P,4,0)),""),"Verf")</f>
        <v>70200</v>
      </c>
      <c r="Q110" s="116">
        <f>IFERROR(IF($B110&lt;&gt;"",P110*VLOOKUP($B110,Codigos!$A:$I,7,0)/100000,""),"Verf")</f>
        <v>231.66</v>
      </c>
      <c r="R110" s="110">
        <f>IFERROR(IF($B110&lt;&gt;"",VLOOKUP($B110,Codigos!$A:$P,2,0),""),"Verf")</f>
        <v>3751</v>
      </c>
      <c r="S110" s="110" t="str">
        <f>IFERROR(IF($B110&lt;&gt;"",VLOOKUP($B110,Codigos!$A:$P,9,0),""),"Verf")</f>
        <v>Ret</v>
      </c>
      <c r="T110" s="110">
        <f>IFERROR(IF(B110&lt;&gt;"",VLOOKUP(B110,Codigos!$A:$P,10,0),""),"Verf")</f>
        <v>180</v>
      </c>
      <c r="U110" s="280" t="str">
        <f ca="1">IFERROR(IF($B110&lt;&gt;"",IF(AND($H110&gt;=VLOOKUP($B110,Codigos!$A:$P,12,0),$H110&lt;=VLOOKUP($B110,Codigos!$A:$P,13,0)),"Si","No"),""),"Verf")</f>
        <v>No</v>
      </c>
      <c r="V110" s="280" t="str">
        <f ca="1">IFERROR(IF($B110&lt;&gt;"",IF(AND($H110&gt;=VLOOKUP($B110,Codigos!$A:$P,14,0),$H110&lt;=VLOOKUP($B110,Codigos!$A:$P,15,0)),"Si","No"),""),"Verf")</f>
        <v>No</v>
      </c>
      <c r="W110" s="280" t="str">
        <f ca="1">IFERROR(IF($B110&lt;&gt;"",IF($H110&gt;=VLOOKUP($B110,Codigos!$A:$P,12,0),"Si","No"),""),"Verf")</f>
        <v>Si</v>
      </c>
      <c r="X110" s="280" t="str">
        <f ca="1">IFERROR(IF($B110&lt;&gt;"",IF($H110&lt;VLOOKUP($B110,Codigos!$A:$P,14,0),"No","Si"),""),"Verf")</f>
        <v>Si</v>
      </c>
      <c r="Y110" s="280" t="str">
        <f ca="1">IFERROR(IF($B110&lt;&gt;"",IF($H110&gt;VLOOKUP($B110,Codigos!$A:$P,16,0),"Si","No"),""),"Verf")</f>
        <v>Si</v>
      </c>
      <c r="Z110" s="280" t="str">
        <f ca="1">IFERROR(IF($B110&lt;&gt;"",IF($H110&lt;VLOOKUP($B110,Codigos!$A:$P,14,0),"Bloquear","No"),""),"Verf")</f>
        <v>No</v>
      </c>
      <c r="AA110" s="281">
        <f>IFERROR(IF($B110&lt;&gt;"",$G110-VLOOKUP($B110,Codigos!$A:$P,11,0),""),"")</f>
        <v>46319</v>
      </c>
      <c r="AB110" s="280" t="str">
        <f t="shared" si="20"/>
        <v/>
      </c>
      <c r="AC110">
        <f t="shared" ca="1" si="21"/>
        <v>15</v>
      </c>
      <c r="AE110" t="s">
        <v>1985</v>
      </c>
      <c r="AF110" t="s">
        <v>1986</v>
      </c>
    </row>
    <row r="111" spans="1:32" ht="18.95" customHeight="1">
      <c r="A111" s="290" t="s">
        <v>287</v>
      </c>
      <c r="B111" s="574" t="s">
        <v>271</v>
      </c>
      <c r="C111" s="104" t="str">
        <f>IFERROR(IF(B111&lt;&gt;"",VLOOKUP($B111,Codigos!$A:$P,3,0),""),"Verf")</f>
        <v>Envase Flint 330R</v>
      </c>
      <c r="D111" s="105"/>
      <c r="E111" s="105"/>
      <c r="F111" s="105"/>
      <c r="G111" s="106"/>
      <c r="H111" s="448" t="str">
        <f t="shared" ca="1" si="16"/>
        <v/>
      </c>
      <c r="I111" s="105" t="str">
        <f t="shared" ca="1" si="17"/>
        <v/>
      </c>
      <c r="J111" s="109" t="str">
        <f t="shared" ca="1" si="18"/>
        <v/>
      </c>
      <c r="K111" s="294"/>
      <c r="L111" s="292" t="s">
        <v>73</v>
      </c>
      <c r="M111" s="110" t="str">
        <f>IFERROR(IF(VLOOKUP(L111,Codigos!$T$2:$U$50,2,0)=0,"",VLOOKUP(L111,Codigos!$T$2:$U$50,2,0)),"")</f>
        <v>Excluir</v>
      </c>
      <c r="N111" s="111" t="str">
        <f t="shared" si="19"/>
        <v/>
      </c>
      <c r="O111" s="112">
        <f>IFERROR(IF($B111&lt;&gt;"",$E111+($D111*VLOOKUP($B111,Codigos!$A:$P,5,0)),""),"Verf")</f>
        <v>0</v>
      </c>
      <c r="P111" s="112">
        <f>IFERROR(IF($B111&lt;&gt;"",$F111+($O111*VLOOKUP($B111,Codigos!$A:$P,4,0)),""),"Verf")</f>
        <v>0</v>
      </c>
      <c r="Q111" s="116">
        <f>IFERROR(IF($B111&lt;&gt;"",P111*VLOOKUP($B111,Codigos!$A:$I,7,0)/100000,""),"Verf")</f>
        <v>0</v>
      </c>
      <c r="R111" s="110">
        <f>IFERROR(IF($B111&lt;&gt;"",VLOOKUP($B111,Codigos!$A:$P,2,0),""),"Verf")</f>
        <v>213</v>
      </c>
      <c r="S111" s="110" t="str">
        <f>IFERROR(IF($B111&lt;&gt;"",VLOOKUP($B111,Codigos!$A:$P,9,0),""),"Verf")</f>
        <v>Envase</v>
      </c>
      <c r="T111" s="110">
        <f>IFERROR(IF(B111&lt;&gt;"",VLOOKUP(B111,Codigos!$A:$P,10,0),""),"Verf")</f>
        <v>120</v>
      </c>
      <c r="U111" s="280" t="str">
        <f ca="1">IFERROR(IF($B111&lt;&gt;"",IF(AND($H111&gt;=VLOOKUP($B111,Codigos!$A:$P,12,0),$H111&lt;=VLOOKUP($B111,Codigos!$A:$P,13,0)),"Si","No"),""),"Verf")</f>
        <v>No</v>
      </c>
      <c r="V111" s="280" t="str">
        <f ca="1">IFERROR(IF($B111&lt;&gt;"",IF(AND($H111&gt;=VLOOKUP($B111,Codigos!$A:$P,14,0),$H111&lt;=VLOOKUP($B111,Codigos!$A:$P,15,0)),"Si","No"),""),"Verf")</f>
        <v>Si</v>
      </c>
      <c r="W111" s="280" t="str">
        <f ca="1">IFERROR(IF($B111&lt;&gt;"",IF($H111&gt;=VLOOKUP($B111,Codigos!$A:$P,12,0),"Si","No"),""),"Verf")</f>
        <v>Si</v>
      </c>
      <c r="X111" s="280" t="str">
        <f ca="1">IFERROR(IF($B111&lt;&gt;"",IF($H111&lt;VLOOKUP($B111,Codigos!$A:$P,14,0),"No","Si"),""),"Verf")</f>
        <v>Si</v>
      </c>
      <c r="Y111" s="280" t="str">
        <f ca="1">IFERROR(IF($B111&lt;&gt;"",IF($H111&gt;VLOOKUP($B111,Codigos!$A:$P,16,0),"Si","No"),""),"Verf")</f>
        <v>No</v>
      </c>
      <c r="Z111" s="280" t="str">
        <f ca="1">IFERROR(IF($B111&lt;&gt;"",IF($H111&lt;VLOOKUP($B111,Codigos!$A:$P,14,0),"Bloquear","No"),""),"Verf")</f>
        <v>No</v>
      </c>
      <c r="AA111" s="281" t="str">
        <f>IFERROR(IF($B111&lt;&gt;"",$G111-VLOOKUP($B111,Codigos!$A:$P,11,0),""),"")</f>
        <v/>
      </c>
      <c r="AB111" s="280" t="str">
        <f t="shared" si="20"/>
        <v/>
      </c>
      <c r="AC111" t="e">
        <f t="shared" ca="1" si="21"/>
        <v>#VALUE!</v>
      </c>
      <c r="AE111" t="s">
        <v>1985</v>
      </c>
      <c r="AF111" t="s">
        <v>1986</v>
      </c>
    </row>
    <row r="112" spans="1:32" ht="18.95" customHeight="1">
      <c r="A112" s="290" t="s">
        <v>604</v>
      </c>
      <c r="B112" s="318" t="s">
        <v>132</v>
      </c>
      <c r="C112" s="104" t="str">
        <f>IFERROR(IF(B112&lt;&gt;"",VLOOKUP($B112,Codigos!$A:$P,3,0),""),"Verf")</f>
        <v>Envase Marron 330R</v>
      </c>
      <c r="D112" s="105"/>
      <c r="E112" s="105"/>
      <c r="F112" s="105"/>
      <c r="G112" s="106"/>
      <c r="H112" s="448" t="str">
        <f t="shared" ca="1" si="16"/>
        <v/>
      </c>
      <c r="I112" s="105" t="str">
        <f t="shared" ca="1" si="17"/>
        <v/>
      </c>
      <c r="J112" s="109" t="str">
        <f t="shared" ca="1" si="18"/>
        <v/>
      </c>
      <c r="K112" s="308"/>
      <c r="L112" s="292" t="s">
        <v>73</v>
      </c>
      <c r="M112" s="110" t="str">
        <f>IFERROR(IF(VLOOKUP(L112,Codigos!$T$2:$U$50,2,0)=0,"",VLOOKUP(L112,Codigos!$T$2:$U$50,2,0)),"")</f>
        <v>Excluir</v>
      </c>
      <c r="N112" s="111" t="str">
        <f t="shared" si="19"/>
        <v/>
      </c>
      <c r="O112" s="112">
        <f>IFERROR(IF($B112&lt;&gt;"",$E112+($D112*VLOOKUP($B112,Codigos!$A:$P,5,0)),""),"Verf")</f>
        <v>0</v>
      </c>
      <c r="P112" s="112">
        <f>IFERROR(IF($B112&lt;&gt;"",$F112+($O112*VLOOKUP($B112,Codigos!$A:$P,4,0)),""),"Verf")</f>
        <v>0</v>
      </c>
      <c r="Q112" s="116">
        <f>IFERROR(IF($B112&lt;&gt;"",P112*VLOOKUP($B112,Codigos!$A:$I,7,0)/100000,""),"Verf")</f>
        <v>0</v>
      </c>
      <c r="R112" s="110">
        <f>IFERROR(IF($B112&lt;&gt;"",VLOOKUP($B112,Codigos!$A:$P,2,0),""),"Verf")</f>
        <v>162</v>
      </c>
      <c r="S112" s="110" t="str">
        <f>IFERROR(IF($B112&lt;&gt;"",VLOOKUP($B112,Codigos!$A:$P,9,0),""),"Verf")</f>
        <v>Envase</v>
      </c>
      <c r="T112" s="110">
        <f>IFERROR(IF(B112&lt;&gt;"",VLOOKUP(B112,Codigos!$A:$P,10,0),""),"Verf")</f>
        <v>0</v>
      </c>
      <c r="U112" s="280" t="str">
        <f ca="1">IFERROR(IF($B112&lt;&gt;"",IF(AND($H112&gt;=VLOOKUP($B112,Codigos!$A:$P,12,0),$H112&lt;=VLOOKUP($B112,Codigos!$A:$P,13,0)),"Si","No"),""),"Verf")</f>
        <v>No</v>
      </c>
      <c r="V112" s="280" t="str">
        <f ca="1">IFERROR(IF($B112&lt;&gt;"",IF(AND($H112&gt;=VLOOKUP($B112,Codigos!$A:$P,14,0),$H112&lt;=VLOOKUP($B112,Codigos!$A:$P,15,0)),"Si","No"),""),"Verf")</f>
        <v>Si</v>
      </c>
      <c r="W112" s="280" t="str">
        <f ca="1">IFERROR(IF($B112&lt;&gt;"",IF($H112&gt;=VLOOKUP($B112,Codigos!$A:$P,12,0),"Si","No"),""),"Verf")</f>
        <v>Si</v>
      </c>
      <c r="X112" s="280" t="str">
        <f ca="1">IFERROR(IF($B112&lt;&gt;"",IF($H112&lt;VLOOKUP($B112,Codigos!$A:$P,14,0),"No","Si"),""),"Verf")</f>
        <v>Si</v>
      </c>
      <c r="Y112" s="280" t="str">
        <f ca="1">IFERROR(IF($B112&lt;&gt;"",IF($H112&gt;VLOOKUP($B112,Codigos!$A:$P,16,0),"Si","No"),""),"Verf")</f>
        <v>No</v>
      </c>
      <c r="Z112" s="280" t="str">
        <f ca="1">IFERROR(IF($B112&lt;&gt;"",IF($H112&lt;VLOOKUP($B112,Codigos!$A:$P,14,0),"Bloquear","No"),""),"Verf")</f>
        <v>No</v>
      </c>
      <c r="AA112" s="281">
        <f>IFERROR(IF($B112&lt;&gt;"",$G112-VLOOKUP($B112,Codigos!$A:$P,11,0),""),"")</f>
        <v>0</v>
      </c>
      <c r="AB112" s="280" t="str">
        <f t="shared" si="20"/>
        <v/>
      </c>
      <c r="AC112" t="e">
        <f t="shared" ca="1" si="21"/>
        <v>#VALUE!</v>
      </c>
      <c r="AE112" t="s">
        <v>1985</v>
      </c>
      <c r="AF112" t="s">
        <v>1986</v>
      </c>
    </row>
    <row r="113" spans="1:32" ht="18.95" customHeight="1">
      <c r="A113" s="290" t="s">
        <v>605</v>
      </c>
      <c r="B113" s="291" t="s">
        <v>132</v>
      </c>
      <c r="C113" s="104" t="str">
        <f>IFERROR(IF(B113&lt;&gt;"",VLOOKUP($B113,Codigos!$A:$P,3,0),""),"Verf")</f>
        <v>Envase Marron 330R</v>
      </c>
      <c r="D113" s="105"/>
      <c r="E113" s="105"/>
      <c r="F113" s="105"/>
      <c r="G113" s="106"/>
      <c r="H113" s="448" t="str">
        <f t="shared" ca="1" si="16"/>
        <v/>
      </c>
      <c r="I113" s="105" t="str">
        <f t="shared" ca="1" si="17"/>
        <v/>
      </c>
      <c r="J113" s="109" t="str">
        <f t="shared" ca="1" si="18"/>
        <v/>
      </c>
      <c r="K113" s="308"/>
      <c r="L113" s="105" t="s">
        <v>73</v>
      </c>
      <c r="M113" s="110" t="str">
        <f>IFERROR(IF(VLOOKUP(L113,Codigos!$T$2:$U$50,2,0)=0,"",VLOOKUP(L113,Codigos!$T$2:$U$50,2,0)),"")</f>
        <v>Excluir</v>
      </c>
      <c r="N113" s="111" t="str">
        <f t="shared" si="19"/>
        <v/>
      </c>
      <c r="O113" s="112">
        <f>IFERROR(IF($B113&lt;&gt;"",$E113+($D113*VLOOKUP($B113,Codigos!$A:$P,5,0)),""),"Verf")</f>
        <v>0</v>
      </c>
      <c r="P113" s="112">
        <f>IFERROR(IF($B113&lt;&gt;"",$F113+($O113*VLOOKUP($B113,Codigos!$A:$P,4,0)),""),"Verf")</f>
        <v>0</v>
      </c>
      <c r="Q113" s="116">
        <f>IFERROR(IF($B113&lt;&gt;"",P113*VLOOKUP($B113,Codigos!$A:$I,7,0)/100000,""),"Verf")</f>
        <v>0</v>
      </c>
      <c r="R113" s="110">
        <f>IFERROR(IF($B113&lt;&gt;"",VLOOKUP($B113,Codigos!$A:$P,2,0),""),"Verf")</f>
        <v>162</v>
      </c>
      <c r="S113" s="110" t="str">
        <f>IFERROR(IF($B113&lt;&gt;"",VLOOKUP($B113,Codigos!$A:$P,9,0),""),"Verf")</f>
        <v>Envase</v>
      </c>
      <c r="T113" s="110">
        <f>IFERROR(IF(B113&lt;&gt;"",VLOOKUP(B113,Codigos!$A:$P,10,0),""),"Verf")</f>
        <v>0</v>
      </c>
      <c r="U113" s="280" t="str">
        <f ca="1">IFERROR(IF($B113&lt;&gt;"",IF(AND($H113&gt;=VLOOKUP($B113,Codigos!$A:$P,12,0),$H113&lt;=VLOOKUP($B113,Codigos!$A:$P,13,0)),"Si","No"),""),"Verf")</f>
        <v>No</v>
      </c>
      <c r="V113" s="280" t="str">
        <f ca="1">IFERROR(IF($B113&lt;&gt;"",IF(AND($H113&gt;=VLOOKUP($B113,Codigos!$A:$P,14,0),$H113&lt;=VLOOKUP($B113,Codigos!$A:$P,15,0)),"Si","No"),""),"Verf")</f>
        <v>Si</v>
      </c>
      <c r="W113" s="280" t="str">
        <f ca="1">IFERROR(IF($B113&lt;&gt;"",IF($H113&gt;=VLOOKUP($B113,Codigos!$A:$P,12,0),"Si","No"),""),"Verf")</f>
        <v>Si</v>
      </c>
      <c r="X113" s="280" t="str">
        <f ca="1">IFERROR(IF($B113&lt;&gt;"",IF($H113&lt;VLOOKUP($B113,Codigos!$A:$P,14,0),"No","Si"),""),"Verf")</f>
        <v>Si</v>
      </c>
      <c r="Y113" s="280" t="str">
        <f ca="1">IFERROR(IF($B113&lt;&gt;"",IF($H113&gt;VLOOKUP($B113,Codigos!$A:$P,16,0),"Si","No"),""),"Verf")</f>
        <v>No</v>
      </c>
      <c r="Z113" s="280" t="str">
        <f ca="1">IFERROR(IF($B113&lt;&gt;"",IF($H113&lt;VLOOKUP($B113,Codigos!$A:$P,14,0),"Bloquear","No"),""),"Verf")</f>
        <v>No</v>
      </c>
      <c r="AA113" s="281">
        <f>IFERROR(IF($B113&lt;&gt;"",$G113-VLOOKUP($B113,Codigos!$A:$P,11,0),""),"")</f>
        <v>0</v>
      </c>
      <c r="AB113" s="280" t="str">
        <f t="shared" si="20"/>
        <v/>
      </c>
      <c r="AC113" t="e">
        <f t="shared" ca="1" si="21"/>
        <v>#VALUE!</v>
      </c>
      <c r="AE113" t="s">
        <v>1985</v>
      </c>
      <c r="AF113" t="s">
        <v>1986</v>
      </c>
    </row>
    <row r="114" spans="1:32" ht="18.95" customHeight="1">
      <c r="A114" s="290" t="s">
        <v>396</v>
      </c>
      <c r="B114" s="291" t="s">
        <v>271</v>
      </c>
      <c r="C114" s="104" t="str">
        <f>IFERROR(IF(B114&lt;&gt;"",VLOOKUP($B114,Codigos!$A:$P,3,0),""),"Verf")</f>
        <v>Envase Flint 330R</v>
      </c>
      <c r="D114" s="105"/>
      <c r="E114" s="105"/>
      <c r="F114" s="105"/>
      <c r="G114" s="106"/>
      <c r="H114" s="448" t="str">
        <f t="shared" ca="1" si="16"/>
        <v/>
      </c>
      <c r="I114" s="105" t="str">
        <f t="shared" ca="1" si="17"/>
        <v/>
      </c>
      <c r="J114" s="109" t="str">
        <f t="shared" ca="1" si="18"/>
        <v/>
      </c>
      <c r="K114" s="308"/>
      <c r="L114" s="105" t="s">
        <v>73</v>
      </c>
      <c r="M114" s="110" t="str">
        <f>IFERROR(IF(VLOOKUP(L114,Codigos!$T$2:$U$50,2,0)=0,"",VLOOKUP(L114,Codigos!$T$2:$U$50,2,0)),"")</f>
        <v>Excluir</v>
      </c>
      <c r="N114" s="111" t="str">
        <f t="shared" si="19"/>
        <v/>
      </c>
      <c r="O114" s="112">
        <f>IFERROR(IF($B114&lt;&gt;"",$E114+($D114*VLOOKUP($B114,Codigos!$A:$P,5,0)),""),"Verf")</f>
        <v>0</v>
      </c>
      <c r="P114" s="112">
        <f>IFERROR(IF($B114&lt;&gt;"",$F114+($O114*VLOOKUP($B114,Codigos!$A:$P,4,0)),""),"Verf")</f>
        <v>0</v>
      </c>
      <c r="Q114" s="116">
        <f>IFERROR(IF($B114&lt;&gt;"",P114*VLOOKUP($B114,Codigos!$A:$I,7,0)/100000,""),"Verf")</f>
        <v>0</v>
      </c>
      <c r="R114" s="110">
        <f>IFERROR(IF($B114&lt;&gt;"",VLOOKUP($B114,Codigos!$A:$P,2,0),""),"Verf")</f>
        <v>213</v>
      </c>
      <c r="S114" s="110" t="str">
        <f>IFERROR(IF($B114&lt;&gt;"",VLOOKUP($B114,Codigos!$A:$P,9,0),""),"Verf")</f>
        <v>Envase</v>
      </c>
      <c r="T114" s="110">
        <f>IFERROR(IF(B114&lt;&gt;"",VLOOKUP(B114,Codigos!$A:$P,10,0),""),"Verf")</f>
        <v>120</v>
      </c>
      <c r="U114" s="280" t="str">
        <f ca="1">IFERROR(IF($B114&lt;&gt;"",IF(AND($H114&gt;=VLOOKUP($B114,Codigos!$A:$P,12,0),$H114&lt;=VLOOKUP($B114,Codigos!$A:$P,13,0)),"Si","No"),""),"Verf")</f>
        <v>No</v>
      </c>
      <c r="V114" s="280" t="str">
        <f ca="1">IFERROR(IF($B114&lt;&gt;"",IF(AND($H114&gt;=VLOOKUP($B114,Codigos!$A:$P,14,0),$H114&lt;=VLOOKUP($B114,Codigos!$A:$P,15,0)),"Si","No"),""),"Verf")</f>
        <v>Si</v>
      </c>
      <c r="W114" s="280" t="str">
        <f ca="1">IFERROR(IF($B114&lt;&gt;"",IF($H114&gt;=VLOOKUP($B114,Codigos!$A:$P,12,0),"Si","No"),""),"Verf")</f>
        <v>Si</v>
      </c>
      <c r="X114" s="280" t="str">
        <f ca="1">IFERROR(IF($B114&lt;&gt;"",IF($H114&lt;VLOOKUP($B114,Codigos!$A:$P,14,0),"No","Si"),""),"Verf")</f>
        <v>Si</v>
      </c>
      <c r="Y114" s="280" t="str">
        <f ca="1">IFERROR(IF($B114&lt;&gt;"",IF($H114&gt;VLOOKUP($B114,Codigos!$A:$P,16,0),"Si","No"),""),"Verf")</f>
        <v>No</v>
      </c>
      <c r="Z114" s="280" t="str">
        <f ca="1">IFERROR(IF($B114&lt;&gt;"",IF($H114&lt;VLOOKUP($B114,Codigos!$A:$P,14,0),"Bloquear","No"),""),"Verf")</f>
        <v>No</v>
      </c>
      <c r="AA114" s="281" t="str">
        <f>IFERROR(IF($B114&lt;&gt;"",$G114-VLOOKUP($B114,Codigos!$A:$P,11,0),""),"")</f>
        <v/>
      </c>
      <c r="AB114" s="280" t="str">
        <f t="shared" si="20"/>
        <v/>
      </c>
      <c r="AC114" t="e">
        <f t="shared" ca="1" si="21"/>
        <v>#VALUE!</v>
      </c>
      <c r="AE114" t="s">
        <v>1985</v>
      </c>
      <c r="AF114" t="s">
        <v>1986</v>
      </c>
    </row>
    <row r="115" spans="1:32" ht="18.95" customHeight="1">
      <c r="A115" s="290" t="s">
        <v>726</v>
      </c>
      <c r="B115" s="291" t="s">
        <v>498</v>
      </c>
      <c r="C115" s="104" t="str">
        <f>IFERROR(IF(B115&lt;&gt;"",VLOOKUP($B115,Codigos!$A:$P,3,0),""),"Verf")</f>
        <v>Aguila RN 330cc X 30</v>
      </c>
      <c r="D115" s="105">
        <v>14</v>
      </c>
      <c r="E115" s="105"/>
      <c r="F115" s="105"/>
      <c r="G115" s="106">
        <v>46360</v>
      </c>
      <c r="H115" s="448">
        <f t="shared" ca="1" si="16"/>
        <v>176</v>
      </c>
      <c r="I115" s="105" t="str">
        <f t="shared" ca="1" si="17"/>
        <v>Mayor a 120 días</v>
      </c>
      <c r="J115" s="109">
        <f t="shared" ca="1" si="18"/>
        <v>0.97777777777777775</v>
      </c>
      <c r="K115" s="308"/>
      <c r="L115" s="105" t="s">
        <v>67</v>
      </c>
      <c r="M115" s="110" t="str">
        <f>IFERROR(IF(VLOOKUP(L115,Codigos!$T$2:$U$50,2,0)=0,"",VLOOKUP(L115,Codigos!$T$2:$U$50,2,0)),"")</f>
        <v>Excluir</v>
      </c>
      <c r="N115" s="111">
        <f t="shared" si="19"/>
        <v>46180</v>
      </c>
      <c r="O115" s="112">
        <f>IFERROR(IF($B115&lt;&gt;"",$E115+($D115*VLOOKUP($B115,Codigos!$A:$P,5,0)),""),"Verf")</f>
        <v>630</v>
      </c>
      <c r="P115" s="112">
        <f>IFERROR(IF($B115&lt;&gt;"",$F115+($O115*VLOOKUP($B115,Codigos!$A:$P,4,0)),""),"Verf")</f>
        <v>18900</v>
      </c>
      <c r="Q115" s="116">
        <f>IFERROR(IF($B115&lt;&gt;"",P115*VLOOKUP($B115,Codigos!$A:$I,7,0)/100000,""),"Verf")</f>
        <v>62.37</v>
      </c>
      <c r="R115" s="110">
        <f>IFERROR(IF($B115&lt;&gt;"",VLOOKUP($B115,Codigos!$A:$P,2,0),""),"Verf")</f>
        <v>3128</v>
      </c>
      <c r="S115" s="110" t="str">
        <f>IFERROR(IF($B115&lt;&gt;"",VLOOKUP($B115,Codigos!$A:$P,9,0),""),"Verf")</f>
        <v>Ret</v>
      </c>
      <c r="T115" s="110">
        <f>IFERROR(IF(B115&lt;&gt;"",VLOOKUP(B115,Codigos!$A:$P,10,0),""),"Verf")</f>
        <v>180</v>
      </c>
      <c r="U115" s="280" t="str">
        <f ca="1">IFERROR(IF($B115&lt;&gt;"",IF(AND($H115&gt;=VLOOKUP($B115,Codigos!$A:$P,12,0),$H115&lt;=VLOOKUP($B115,Codigos!$A:$P,13,0)),"Si","No"),""),"Verf")</f>
        <v>No</v>
      </c>
      <c r="V115" s="280" t="str">
        <f ca="1">IFERROR(IF($B115&lt;&gt;"",IF(AND($H115&gt;=VLOOKUP($B115,Codigos!$A:$P,14,0),$H115&lt;=VLOOKUP($B115,Codigos!$A:$P,15,0)),"Si","No"),""),"Verf")</f>
        <v>No</v>
      </c>
      <c r="W115" s="280" t="str">
        <f ca="1">IFERROR(IF($B115&lt;&gt;"",IF($H115&gt;=VLOOKUP($B115,Codigos!$A:$P,12,0),"Si","No"),""),"Verf")</f>
        <v>Si</v>
      </c>
      <c r="X115" s="280" t="str">
        <f ca="1">IFERROR(IF($B115&lt;&gt;"",IF($H115&lt;VLOOKUP($B115,Codigos!$A:$P,14,0),"No","Si"),""),"Verf")</f>
        <v>Si</v>
      </c>
      <c r="Y115" s="280" t="str">
        <f ca="1">IFERROR(IF($B115&lt;&gt;"",IF($H115&gt;VLOOKUP($B115,Codigos!$A:$P,16,0),"Si","No"),""),"Verf")</f>
        <v>Si</v>
      </c>
      <c r="Z115" s="280" t="str">
        <f ca="1">IFERROR(IF($B115&lt;&gt;"",IF($H115&lt;VLOOKUP($B115,Codigos!$A:$P,14,0),"Bloquear","No"),""),"Verf")</f>
        <v>No</v>
      </c>
      <c r="AA115" s="281">
        <f>IFERROR(IF($B115&lt;&gt;"",$G115-VLOOKUP($B115,Codigos!$A:$P,11,0),""),"")</f>
        <v>46330</v>
      </c>
      <c r="AB115" s="280" t="str">
        <f t="shared" si="20"/>
        <v/>
      </c>
      <c r="AC115">
        <f t="shared" ca="1" si="21"/>
        <v>4</v>
      </c>
      <c r="AE115" t="s">
        <v>1985</v>
      </c>
      <c r="AF115" t="s">
        <v>1986</v>
      </c>
    </row>
    <row r="116" spans="1:32" ht="18.95" customHeight="1">
      <c r="A116" s="290" t="s">
        <v>121</v>
      </c>
      <c r="B116" s="512" t="s">
        <v>578</v>
      </c>
      <c r="C116" s="104" t="str">
        <f>IFERROR(IF(B116&lt;&gt;"",VLOOKUP($B116,Codigos!$A:$P,3,0),""),"Verf")</f>
        <v>Club Col RJ R 330cc X 30 N</v>
      </c>
      <c r="D116" s="105">
        <v>104</v>
      </c>
      <c r="E116" s="105"/>
      <c r="F116" s="105"/>
      <c r="G116" s="106">
        <v>46362</v>
      </c>
      <c r="H116" s="448">
        <f t="shared" ca="1" si="16"/>
        <v>178</v>
      </c>
      <c r="I116" s="105" t="str">
        <f t="shared" ca="1" si="17"/>
        <v>Mayor a 120 días</v>
      </c>
      <c r="J116" s="109">
        <f t="shared" ca="1" si="18"/>
        <v>0.98888888888888893</v>
      </c>
      <c r="K116" s="294"/>
      <c r="L116" s="292"/>
      <c r="M116" s="110" t="str">
        <f>IFERROR(IF(VLOOKUP(L116,Codigos!$T$2:$U$50,2,0)=0,"",VLOOKUP(L116,Codigos!$T$2:$U$50,2,0)),"")</f>
        <v/>
      </c>
      <c r="N116" s="111">
        <f t="shared" si="19"/>
        <v>46182</v>
      </c>
      <c r="O116" s="112">
        <f>IFERROR(IF($B116&lt;&gt;"",$E116+($D116*VLOOKUP($B116,Codigos!$A:$P,5,0)),""),"Verf")</f>
        <v>4680</v>
      </c>
      <c r="P116" s="112">
        <f>IFERROR(IF($B116&lt;&gt;"",$F116+($O116*VLOOKUP($B116,Codigos!$A:$P,4,0)),""),"Verf")</f>
        <v>140400</v>
      </c>
      <c r="Q116" s="116">
        <f>IFERROR(IF($B116&lt;&gt;"",P116*VLOOKUP($B116,Codigos!$A:$I,7,0)/100000,""),"Verf")</f>
        <v>463.32</v>
      </c>
      <c r="R116" s="110">
        <f>IFERROR(IF($B116&lt;&gt;"",VLOOKUP($B116,Codigos!$A:$P,2,0),""),"Verf")</f>
        <v>3759</v>
      </c>
      <c r="S116" s="110" t="str">
        <f>IFERROR(IF($B116&lt;&gt;"",VLOOKUP($B116,Codigos!$A:$P,9,0),""),"Verf")</f>
        <v>Ret</v>
      </c>
      <c r="T116" s="110">
        <f>IFERROR(IF(B116&lt;&gt;"",VLOOKUP(B116,Codigos!$A:$P,10,0),""),"Verf")</f>
        <v>180</v>
      </c>
      <c r="U116" s="280" t="str">
        <f ca="1">IFERROR(IF($B116&lt;&gt;"",IF(AND($H116&gt;=VLOOKUP($B116,Codigos!$A:$P,12,0),$H116&lt;=VLOOKUP($B116,Codigos!$A:$P,13,0)),"Si","No"),""),"Verf")</f>
        <v>No</v>
      </c>
      <c r="V116" s="280" t="str">
        <f ca="1">IFERROR(IF($B116&lt;&gt;"",IF(AND($H116&gt;=VLOOKUP($B116,Codigos!$A:$P,14,0),$H116&lt;=VLOOKUP($B116,Codigos!$A:$P,15,0)),"Si","No"),""),"Verf")</f>
        <v>No</v>
      </c>
      <c r="W116" s="280" t="str">
        <f ca="1">IFERROR(IF($B116&lt;&gt;"",IF($H116&gt;=VLOOKUP($B116,Codigos!$A:$P,12,0),"Si","No"),""),"Verf")</f>
        <v>Si</v>
      </c>
      <c r="X116" s="280" t="str">
        <f ca="1">IFERROR(IF($B116&lt;&gt;"",IF($H116&lt;VLOOKUP($B116,Codigos!$A:$P,14,0),"No","Si"),""),"Verf")</f>
        <v>Si</v>
      </c>
      <c r="Y116" s="280" t="str">
        <f ca="1">IFERROR(IF($B116&lt;&gt;"",IF($H116&gt;VLOOKUP($B116,Codigos!$A:$P,16,0),"Si","No"),""),"Verf")</f>
        <v>Si</v>
      </c>
      <c r="Z116" s="280" t="str">
        <f ca="1">IFERROR(IF($B116&lt;&gt;"",IF($H116&lt;VLOOKUP($B116,Codigos!$A:$P,14,0),"Bloquear","No"),""),"Verf")</f>
        <v>No</v>
      </c>
      <c r="AA116" s="281">
        <f>IFERROR(IF($B116&lt;&gt;"",$G116-VLOOKUP($B116,Codigos!$A:$P,11,0),""),"")</f>
        <v>46332</v>
      </c>
      <c r="AB116" s="280" t="str">
        <f t="shared" si="20"/>
        <v/>
      </c>
      <c r="AC116">
        <f t="shared" ca="1" si="21"/>
        <v>2</v>
      </c>
      <c r="AE116" t="s">
        <v>1985</v>
      </c>
      <c r="AF116" t="s">
        <v>1986</v>
      </c>
    </row>
    <row r="117" spans="1:32" ht="18.95" customHeight="1">
      <c r="A117" s="290" t="s">
        <v>473</v>
      </c>
      <c r="B117" s="512" t="s">
        <v>271</v>
      </c>
      <c r="C117" s="104" t="str">
        <f>IFERROR(IF(B117&lt;&gt;"",VLOOKUP($B117,Codigos!$A:$P,3,0),""),"Verf")</f>
        <v>Envase Flint 330R</v>
      </c>
      <c r="D117" s="105"/>
      <c r="E117" s="105"/>
      <c r="F117" s="105"/>
      <c r="G117" s="106"/>
      <c r="H117" s="448" t="str">
        <f t="shared" ca="1" si="16"/>
        <v/>
      </c>
      <c r="I117" s="105" t="str">
        <f t="shared" ca="1" si="17"/>
        <v/>
      </c>
      <c r="J117" s="109" t="str">
        <f t="shared" ca="1" si="18"/>
        <v/>
      </c>
      <c r="K117" s="294"/>
      <c r="L117" s="292" t="s">
        <v>73</v>
      </c>
      <c r="M117" s="110" t="str">
        <f>IFERROR(IF(VLOOKUP(L117,Codigos!$T$2:$U$50,2,0)=0,"",VLOOKUP(L117,Codigos!$T$2:$U$50,2,0)),"")</f>
        <v>Excluir</v>
      </c>
      <c r="N117" s="111" t="str">
        <f t="shared" si="19"/>
        <v/>
      </c>
      <c r="O117" s="112">
        <f>IFERROR(IF($B117&lt;&gt;"",$E117+($D117*VLOOKUP($B117,Codigos!$A:$P,5,0)),""),"Verf")</f>
        <v>0</v>
      </c>
      <c r="P117" s="112">
        <f>IFERROR(IF($B117&lt;&gt;"",$F117+($O117*VLOOKUP($B117,Codigos!$A:$P,4,0)),""),"Verf")</f>
        <v>0</v>
      </c>
      <c r="Q117" s="116">
        <f>IFERROR(IF($B117&lt;&gt;"",P117*VLOOKUP($B117,Codigos!$A:$I,7,0)/100000,""),"Verf")</f>
        <v>0</v>
      </c>
      <c r="R117" s="110">
        <f>IFERROR(IF($B117&lt;&gt;"",VLOOKUP($B117,Codigos!$A:$P,2,0),""),"Verf")</f>
        <v>213</v>
      </c>
      <c r="S117" s="110" t="str">
        <f>IFERROR(IF($B117&lt;&gt;"",VLOOKUP($B117,Codigos!$A:$P,9,0),""),"Verf")</f>
        <v>Envase</v>
      </c>
      <c r="T117" s="110">
        <f>IFERROR(IF(B117&lt;&gt;"",VLOOKUP(B117,Codigos!$A:$P,10,0),""),"Verf")</f>
        <v>120</v>
      </c>
      <c r="U117" s="280" t="str">
        <f ca="1">IFERROR(IF($B117&lt;&gt;"",IF(AND($H117&gt;=VLOOKUP($B117,Codigos!$A:$P,12,0),$H117&lt;=VLOOKUP($B117,Codigos!$A:$P,13,0)),"Si","No"),""),"Verf")</f>
        <v>No</v>
      </c>
      <c r="V117" s="280" t="str">
        <f ca="1">IFERROR(IF($B117&lt;&gt;"",IF(AND($H117&gt;=VLOOKUP($B117,Codigos!$A:$P,14,0),$H117&lt;=VLOOKUP($B117,Codigos!$A:$P,15,0)),"Si","No"),""),"Verf")</f>
        <v>Si</v>
      </c>
      <c r="W117" s="280" t="str">
        <f ca="1">IFERROR(IF($B117&lt;&gt;"",IF($H117&gt;=VLOOKUP($B117,Codigos!$A:$P,12,0),"Si","No"),""),"Verf")</f>
        <v>Si</v>
      </c>
      <c r="X117" s="280" t="str">
        <f ca="1">IFERROR(IF($B117&lt;&gt;"",IF($H117&lt;VLOOKUP($B117,Codigos!$A:$P,14,0),"No","Si"),""),"Verf")</f>
        <v>Si</v>
      </c>
      <c r="Y117" s="280" t="str">
        <f ca="1">IFERROR(IF($B117&lt;&gt;"",IF($H117&gt;VLOOKUP($B117,Codigos!$A:$P,16,0),"Si","No"),""),"Verf")</f>
        <v>No</v>
      </c>
      <c r="Z117" s="280" t="str">
        <f ca="1">IFERROR(IF($B117&lt;&gt;"",IF($H117&lt;VLOOKUP($B117,Codigos!$A:$P,14,0),"Bloquear","No"),""),"Verf")</f>
        <v>No</v>
      </c>
      <c r="AA117" s="281" t="str">
        <f>IFERROR(IF($B117&lt;&gt;"",$G117-VLOOKUP($B117,Codigos!$A:$P,11,0),""),"")</f>
        <v/>
      </c>
      <c r="AB117" s="280" t="str">
        <f t="shared" si="20"/>
        <v/>
      </c>
      <c r="AC117" t="e">
        <f t="shared" ca="1" si="21"/>
        <v>#VALUE!</v>
      </c>
      <c r="AE117" t="s">
        <v>1985</v>
      </c>
      <c r="AF117" t="s">
        <v>1986</v>
      </c>
    </row>
    <row r="118" spans="1:32" ht="18.95" customHeight="1">
      <c r="A118" s="290" t="s">
        <v>2498</v>
      </c>
      <c r="B118" s="521" t="s">
        <v>336</v>
      </c>
      <c r="C118" s="104" t="str">
        <f>IFERROR(IF(B118&lt;&gt;"",VLOOKUP($B118,Codigos!$A:$P,3,0),""),"Verf")</f>
        <v>Pony Malta R 330cc X 30</v>
      </c>
      <c r="D118" s="105">
        <v>100</v>
      </c>
      <c r="E118" s="105"/>
      <c r="F118" s="105"/>
      <c r="G118" s="106">
        <v>46547</v>
      </c>
      <c r="H118" s="448">
        <f t="shared" ca="1" si="16"/>
        <v>363</v>
      </c>
      <c r="I118" s="105" t="str">
        <f t="shared" ca="1" si="17"/>
        <v>Mayor a 120 días</v>
      </c>
      <c r="J118" s="109">
        <f t="shared" ca="1" si="18"/>
        <v>0.9945205479452055</v>
      </c>
      <c r="K118" s="294"/>
      <c r="L118" s="522" t="s">
        <v>67</v>
      </c>
      <c r="M118" s="110" t="str">
        <f>IFERROR(IF(VLOOKUP(L118,Codigos!$T$2:$U$50,2,0)=0,"",VLOOKUP(L118,Codigos!$T$2:$U$50,2,0)),"")</f>
        <v>Excluir</v>
      </c>
      <c r="N118" s="111">
        <f t="shared" si="19"/>
        <v>46182</v>
      </c>
      <c r="O118" s="112">
        <f>IFERROR(IF($B118&lt;&gt;"",$E118+($D118*VLOOKUP($B118,Codigos!$A:$P,5,0)),""),"Verf")</f>
        <v>4500</v>
      </c>
      <c r="P118" s="112">
        <f>IFERROR(IF($B118&lt;&gt;"",$F118+($O118*VLOOKUP($B118,Codigos!$A:$P,4,0)),""),"Verf")</f>
        <v>135000</v>
      </c>
      <c r="Q118" s="116">
        <f>IFERROR(IF($B118&lt;&gt;"",P118*VLOOKUP($B118,Codigos!$A:$I,7,0)/100000,""),"Verf")</f>
        <v>445.5</v>
      </c>
      <c r="R118" s="110">
        <f>IFERROR(IF($B118&lt;&gt;"",VLOOKUP($B118,Codigos!$A:$P,2,0),""),"Verf")</f>
        <v>2182</v>
      </c>
      <c r="S118" s="110" t="str">
        <f>IFERROR(IF($B118&lt;&gt;"",VLOOKUP($B118,Codigos!$A:$P,9,0),""),"Verf")</f>
        <v>Ret</v>
      </c>
      <c r="T118" s="110">
        <f>IFERROR(IF(B118&lt;&gt;"",VLOOKUP(B118,Codigos!$A:$P,10,0),""),"Verf")</f>
        <v>365</v>
      </c>
      <c r="U118" s="280" t="str">
        <f ca="1">IFERROR(IF($B118&lt;&gt;"",IF(AND($H118&gt;=VLOOKUP($B118,Codigos!$A:$P,12,0),$H118&lt;=VLOOKUP($B118,Codigos!$A:$P,13,0)),"Si","No"),""),"Verf")</f>
        <v>No</v>
      </c>
      <c r="V118" s="280" t="str">
        <f ca="1">IFERROR(IF($B118&lt;&gt;"",IF(AND($H118&gt;=VLOOKUP($B118,Codigos!$A:$P,14,0),$H118&lt;=VLOOKUP($B118,Codigos!$A:$P,15,0)),"Si","No"),""),"Verf")</f>
        <v>No</v>
      </c>
      <c r="W118" s="280" t="str">
        <f ca="1">IFERROR(IF($B118&lt;&gt;"",IF($H118&gt;=VLOOKUP($B118,Codigos!$A:$P,12,0),"Si","No"),""),"Verf")</f>
        <v>Si</v>
      </c>
      <c r="X118" s="280" t="str">
        <f ca="1">IFERROR(IF($B118&lt;&gt;"",IF($H118&lt;VLOOKUP($B118,Codigos!$A:$P,14,0),"No","Si"),""),"Verf")</f>
        <v>Si</v>
      </c>
      <c r="Y118" s="280" t="str">
        <f ca="1">IFERROR(IF($B118&lt;&gt;"",IF($H118&gt;VLOOKUP($B118,Codigos!$A:$P,16,0),"Si","No"),""),"Verf")</f>
        <v>Si</v>
      </c>
      <c r="Z118" s="280" t="str">
        <f ca="1">IFERROR(IF($B118&lt;&gt;"",IF($H118&lt;VLOOKUP($B118,Codigos!$A:$P,14,0),"Bloquear","No"),""),"Verf")</f>
        <v>No</v>
      </c>
      <c r="AA118" s="281">
        <f>IFERROR(IF($B118&lt;&gt;"",$G118-VLOOKUP($B118,Codigos!$A:$P,11,0),""),"")</f>
        <v>46517</v>
      </c>
      <c r="AB118" s="280" t="str">
        <f t="shared" si="20"/>
        <v/>
      </c>
      <c r="AC118">
        <f t="shared" ca="1" si="21"/>
        <v>2</v>
      </c>
      <c r="AE118" t="s">
        <v>1985</v>
      </c>
      <c r="AF118" t="s">
        <v>1986</v>
      </c>
    </row>
    <row r="119" spans="1:32" ht="18.95" customHeight="1">
      <c r="A119" s="290" t="s">
        <v>474</v>
      </c>
      <c r="B119" s="474" t="s">
        <v>393</v>
      </c>
      <c r="C119" s="104" t="str">
        <f>IFERROR(IF(B119&lt;&gt;"",VLOOKUP($B119,Codigos!$A:$P,3,0),""),"Verf")</f>
        <v>Corona Nr 330Cc X30</v>
      </c>
      <c r="D119" s="105">
        <v>70</v>
      </c>
      <c r="E119" s="105">
        <v>41</v>
      </c>
      <c r="F119" s="105"/>
      <c r="G119" s="106">
        <v>46541</v>
      </c>
      <c r="H119" s="448">
        <f t="shared" ca="1" si="16"/>
        <v>357</v>
      </c>
      <c r="I119" s="105" t="str">
        <f t="shared" ca="1" si="17"/>
        <v>Mayor a 120 días</v>
      </c>
      <c r="J119" s="109">
        <f t="shared" ca="1" si="18"/>
        <v>0.9780821917808219</v>
      </c>
      <c r="K119" s="294" t="s">
        <v>2810</v>
      </c>
      <c r="L119" s="475" t="s">
        <v>392</v>
      </c>
      <c r="M119" s="110" t="str">
        <f>IFERROR(IF(VLOOKUP(L119,Codigos!$T$2:$U$50,2,0)=0,"",VLOOKUP(L119,Codigos!$T$2:$U$50,2,0)),"")</f>
        <v>Excluir</v>
      </c>
      <c r="N119" s="111">
        <f t="shared" si="19"/>
        <v>46176</v>
      </c>
      <c r="O119" s="112">
        <f>IFERROR(IF($B119&lt;&gt;"",$E119+($D119*VLOOKUP($B119,Codigos!$A:$P,5,0)),""),"Verf")</f>
        <v>3191</v>
      </c>
      <c r="P119" s="112">
        <f>IFERROR(IF($B119&lt;&gt;"",$F119+($O119*VLOOKUP($B119,Codigos!$A:$P,4,0)),""),"Verf")</f>
        <v>95730</v>
      </c>
      <c r="Q119" s="116">
        <f>IFERROR(IF($B119&lt;&gt;"",P119*VLOOKUP($B119,Codigos!$A:$I,7,0)/100000,""),"Verf")</f>
        <v>315.90899999999999</v>
      </c>
      <c r="R119" s="110">
        <f>IFERROR(IF($B119&lt;&gt;"",VLOOKUP($B119,Codigos!$A:$P,2,0),""),"Verf")</f>
        <v>22512</v>
      </c>
      <c r="S119" s="110" t="str">
        <f>IFERROR(IF($B119&lt;&gt;"",VLOOKUP($B119,Codigos!$A:$P,9,0),""),"Verf")</f>
        <v>NR</v>
      </c>
      <c r="T119" s="110">
        <f>IFERROR(IF(B119&lt;&gt;"",VLOOKUP(B119,Codigos!$A:$P,10,0),""),"Verf")</f>
        <v>365</v>
      </c>
      <c r="U119" s="280" t="str">
        <f ca="1">IFERROR(IF($B119&lt;&gt;"",IF(AND($H119&gt;=VLOOKUP($B119,Codigos!$A:$P,12,0),$H119&lt;=VLOOKUP($B119,Codigos!$A:$P,13,0)),"Si","No"),""),"Verf")</f>
        <v>No</v>
      </c>
      <c r="V119" s="280" t="str">
        <f ca="1">IFERROR(IF($B119&lt;&gt;"",IF(AND($H119&gt;=VLOOKUP($B119,Codigos!$A:$P,14,0),$H119&lt;=VLOOKUP($B119,Codigos!$A:$P,15,0)),"Si","No"),""),"Verf")</f>
        <v>No</v>
      </c>
      <c r="W119" s="280" t="str">
        <f ca="1">IFERROR(IF($B119&lt;&gt;"",IF($H119&gt;=VLOOKUP($B119,Codigos!$A:$P,12,0),"Si","No"),""),"Verf")</f>
        <v>Si</v>
      </c>
      <c r="X119" s="280" t="str">
        <f ca="1">IFERROR(IF($B119&lt;&gt;"",IF($H119&lt;VLOOKUP($B119,Codigos!$A:$P,14,0),"No","Si"),""),"Verf")</f>
        <v>Si</v>
      </c>
      <c r="Y119" s="280" t="str">
        <f ca="1">IFERROR(IF($B119&lt;&gt;"",IF($H119&gt;VLOOKUP($B119,Codigos!$A:$P,16,0),"Si","No"),""),"Verf")</f>
        <v>Si</v>
      </c>
      <c r="Z119" s="280" t="str">
        <f ca="1">IFERROR(IF($B119&lt;&gt;"",IF($H119&lt;VLOOKUP($B119,Codigos!$A:$P,14,0),"Bloquear","No"),""),"Verf")</f>
        <v>No</v>
      </c>
      <c r="AA119" s="281">
        <f>IFERROR(IF($B119&lt;&gt;"",$G119-VLOOKUP($B119,Codigos!$A:$P,11,0),""),"")</f>
        <v>46511</v>
      </c>
      <c r="AB119" s="280" t="str">
        <f t="shared" si="20"/>
        <v/>
      </c>
      <c r="AC119">
        <f t="shared" ca="1" si="21"/>
        <v>8</v>
      </c>
      <c r="AE119" t="s">
        <v>1985</v>
      </c>
      <c r="AF119" t="s">
        <v>1986</v>
      </c>
    </row>
    <row r="120" spans="1:32" ht="18.95" customHeight="1">
      <c r="A120" s="290" t="s">
        <v>466</v>
      </c>
      <c r="B120" s="474" t="s">
        <v>393</v>
      </c>
      <c r="C120" s="104" t="str">
        <f>IFERROR(IF(B120&lt;&gt;"",VLOOKUP($B120,Codigos!$A:$P,3,0),""),"Verf")</f>
        <v>Corona Nr 330Cc X30</v>
      </c>
      <c r="D120" s="105">
        <v>68</v>
      </c>
      <c r="E120" s="105"/>
      <c r="F120" s="105"/>
      <c r="G120" s="106">
        <v>46542</v>
      </c>
      <c r="H120" s="448">
        <f t="shared" ca="1" si="16"/>
        <v>358</v>
      </c>
      <c r="I120" s="105" t="str">
        <f t="shared" ca="1" si="17"/>
        <v>Mayor a 120 días</v>
      </c>
      <c r="J120" s="109">
        <f t="shared" ca="1" si="18"/>
        <v>0.98082191780821915</v>
      </c>
      <c r="K120" s="294" t="s">
        <v>2810</v>
      </c>
      <c r="L120" s="475" t="s">
        <v>392</v>
      </c>
      <c r="M120" s="110" t="str">
        <f>IFERROR(IF(VLOOKUP(L120,Codigos!$T$2:$U$50,2,0)=0,"",VLOOKUP(L120,Codigos!$T$2:$U$50,2,0)),"")</f>
        <v>Excluir</v>
      </c>
      <c r="N120" s="111">
        <f t="shared" si="19"/>
        <v>46177</v>
      </c>
      <c r="O120" s="112">
        <f>IFERROR(IF($B120&lt;&gt;"",$E120+($D120*VLOOKUP($B120,Codigos!$A:$P,5,0)),""),"Verf")</f>
        <v>3060</v>
      </c>
      <c r="P120" s="112">
        <f>IFERROR(IF($B120&lt;&gt;"",$F120+($O120*VLOOKUP($B120,Codigos!$A:$P,4,0)),""),"Verf")</f>
        <v>91800</v>
      </c>
      <c r="Q120" s="116">
        <f>IFERROR(IF($B120&lt;&gt;"",P120*VLOOKUP($B120,Codigos!$A:$I,7,0)/100000,""),"Verf")</f>
        <v>302.94</v>
      </c>
      <c r="R120" s="110">
        <f>IFERROR(IF($B120&lt;&gt;"",VLOOKUP($B120,Codigos!$A:$P,2,0),""),"Verf")</f>
        <v>22512</v>
      </c>
      <c r="S120" s="110" t="str">
        <f>IFERROR(IF($B120&lt;&gt;"",VLOOKUP($B120,Codigos!$A:$P,9,0),""),"Verf")</f>
        <v>NR</v>
      </c>
      <c r="T120" s="110">
        <f>IFERROR(IF(B120&lt;&gt;"",VLOOKUP(B120,Codigos!$A:$P,10,0),""),"Verf")</f>
        <v>365</v>
      </c>
      <c r="U120" s="280" t="str">
        <f ca="1">IFERROR(IF($B120&lt;&gt;"",IF(AND($H120&gt;=VLOOKUP($B120,Codigos!$A:$P,12,0),$H120&lt;=VLOOKUP($B120,Codigos!$A:$P,13,0)),"Si","No"),""),"Verf")</f>
        <v>No</v>
      </c>
      <c r="V120" s="280" t="str">
        <f ca="1">IFERROR(IF($B120&lt;&gt;"",IF(AND($H120&gt;=VLOOKUP($B120,Codigos!$A:$P,14,0),$H120&lt;=VLOOKUP($B120,Codigos!$A:$P,15,0)),"Si","No"),""),"Verf")</f>
        <v>No</v>
      </c>
      <c r="W120" s="280" t="str">
        <f ca="1">IFERROR(IF($B120&lt;&gt;"",IF($H120&gt;=VLOOKUP($B120,Codigos!$A:$P,12,0),"Si","No"),""),"Verf")</f>
        <v>Si</v>
      </c>
      <c r="X120" s="280" t="str">
        <f ca="1">IFERROR(IF($B120&lt;&gt;"",IF($H120&lt;VLOOKUP($B120,Codigos!$A:$P,14,0),"No","Si"),""),"Verf")</f>
        <v>Si</v>
      </c>
      <c r="Y120" s="280" t="str">
        <f ca="1">IFERROR(IF($B120&lt;&gt;"",IF($H120&gt;VLOOKUP($B120,Codigos!$A:$P,16,0),"Si","No"),""),"Verf")</f>
        <v>Si</v>
      </c>
      <c r="Z120" s="280" t="str">
        <f ca="1">IFERROR(IF($B120&lt;&gt;"",IF($H120&lt;VLOOKUP($B120,Codigos!$A:$P,14,0),"Bloquear","No"),""),"Verf")</f>
        <v>No</v>
      </c>
      <c r="AA120" s="281">
        <f>IFERROR(IF($B120&lt;&gt;"",$G120-VLOOKUP($B120,Codigos!$A:$P,11,0),""),"")</f>
        <v>46512</v>
      </c>
      <c r="AB120" s="280" t="str">
        <f t="shared" si="20"/>
        <v/>
      </c>
      <c r="AC120">
        <f t="shared" ca="1" si="21"/>
        <v>7</v>
      </c>
      <c r="AE120" t="s">
        <v>1985</v>
      </c>
      <c r="AF120" t="s">
        <v>1986</v>
      </c>
    </row>
    <row r="121" spans="1:32" ht="18.95" customHeight="1">
      <c r="A121" s="290" t="s">
        <v>241</v>
      </c>
      <c r="B121" s="514" t="s">
        <v>573</v>
      </c>
      <c r="C121" s="104" t="str">
        <f>IFERROR(IF(B121&lt;&gt;"",VLOOKUP($B121,Codigos!$A:$P,3,0),""),"Verf")</f>
        <v>Club Col R 330cc X 30 N</v>
      </c>
      <c r="D121" s="105">
        <v>104</v>
      </c>
      <c r="E121" s="105"/>
      <c r="F121" s="105"/>
      <c r="G121" s="106">
        <v>46363</v>
      </c>
      <c r="H121" s="448">
        <f t="shared" ca="1" si="16"/>
        <v>179</v>
      </c>
      <c r="I121" s="105" t="str">
        <f t="shared" ca="1" si="17"/>
        <v>Mayor a 120 días</v>
      </c>
      <c r="J121" s="109">
        <f t="shared" ca="1" si="18"/>
        <v>0.99444444444444446</v>
      </c>
      <c r="K121" s="294" t="s">
        <v>2819</v>
      </c>
      <c r="L121" s="292"/>
      <c r="M121" s="110" t="str">
        <f>IFERROR(IF(VLOOKUP(L121,Codigos!$T$2:$U$50,2,0)=0,"",VLOOKUP(L121,Codigos!$T$2:$U$50,2,0)),"")</f>
        <v/>
      </c>
      <c r="N121" s="111">
        <f t="shared" si="19"/>
        <v>46183</v>
      </c>
      <c r="O121" s="112">
        <f>IFERROR(IF($B121&lt;&gt;"",$E121+($D121*VLOOKUP($B121,Codigos!$A:$P,5,0)),""),"Verf")</f>
        <v>4680</v>
      </c>
      <c r="P121" s="112">
        <f>IFERROR(IF($B121&lt;&gt;"",$F121+($O121*VLOOKUP($B121,Codigos!$A:$P,4,0)),""),"Verf")</f>
        <v>140400</v>
      </c>
      <c r="Q121" s="116">
        <f>IFERROR(IF($B121&lt;&gt;"",P121*VLOOKUP($B121,Codigos!$A:$I,7,0)/100000,""),"Verf")</f>
        <v>463.32</v>
      </c>
      <c r="R121" s="110">
        <f>IFERROR(IF($B121&lt;&gt;"",VLOOKUP($B121,Codigos!$A:$P,2,0),""),"Verf")</f>
        <v>3751</v>
      </c>
      <c r="S121" s="110" t="str">
        <f>IFERROR(IF($B121&lt;&gt;"",VLOOKUP($B121,Codigos!$A:$P,9,0),""),"Verf")</f>
        <v>Ret</v>
      </c>
      <c r="T121" s="110">
        <f>IFERROR(IF(B121&lt;&gt;"",VLOOKUP(B121,Codigos!$A:$P,10,0),""),"Verf")</f>
        <v>180</v>
      </c>
      <c r="U121" s="280" t="str">
        <f ca="1">IFERROR(IF($B121&lt;&gt;"",IF(AND($H121&gt;=VLOOKUP($B121,Codigos!$A:$P,12,0),$H121&lt;=VLOOKUP($B121,Codigos!$A:$P,13,0)),"Si","No"),""),"Verf")</f>
        <v>No</v>
      </c>
      <c r="V121" s="280" t="str">
        <f ca="1">IFERROR(IF($B121&lt;&gt;"",IF(AND($H121&gt;=VLOOKUP($B121,Codigos!$A:$P,14,0),$H121&lt;=VLOOKUP($B121,Codigos!$A:$P,15,0)),"Si","No"),""),"Verf")</f>
        <v>No</v>
      </c>
      <c r="W121" s="280" t="str">
        <f ca="1">IFERROR(IF($B121&lt;&gt;"",IF($H121&gt;=VLOOKUP($B121,Codigos!$A:$P,12,0),"Si","No"),""),"Verf")</f>
        <v>Si</v>
      </c>
      <c r="X121" s="280" t="str">
        <f ca="1">IFERROR(IF($B121&lt;&gt;"",IF($H121&lt;VLOOKUP($B121,Codigos!$A:$P,14,0),"No","Si"),""),"Verf")</f>
        <v>Si</v>
      </c>
      <c r="Y121" s="280" t="str">
        <f ca="1">IFERROR(IF($B121&lt;&gt;"",IF($H121&gt;VLOOKUP($B121,Codigos!$A:$P,16,0),"Si","No"),""),"Verf")</f>
        <v>Si</v>
      </c>
      <c r="Z121" s="280" t="str">
        <f ca="1">IFERROR(IF($B121&lt;&gt;"",IF($H121&lt;VLOOKUP($B121,Codigos!$A:$P,14,0),"Bloquear","No"),""),"Verf")</f>
        <v>No</v>
      </c>
      <c r="AA121" s="281">
        <f>IFERROR(IF($B121&lt;&gt;"",$G121-VLOOKUP($B121,Codigos!$A:$P,11,0),""),"")</f>
        <v>46333</v>
      </c>
      <c r="AB121" s="280" t="str">
        <f t="shared" si="20"/>
        <v/>
      </c>
      <c r="AC121">
        <f t="shared" ca="1" si="21"/>
        <v>1</v>
      </c>
      <c r="AE121" t="s">
        <v>1985</v>
      </c>
      <c r="AF121" t="s">
        <v>1986</v>
      </c>
    </row>
    <row r="122" spans="1:32" ht="18.95" customHeight="1">
      <c r="A122" s="290" t="s">
        <v>572</v>
      </c>
      <c r="B122" s="474" t="s">
        <v>393</v>
      </c>
      <c r="C122" s="104" t="str">
        <f>IFERROR(IF(B122&lt;&gt;"",VLOOKUP($B122,Codigos!$A:$P,3,0),""),"Verf")</f>
        <v>Corona Nr 330Cc X30</v>
      </c>
      <c r="D122" s="105">
        <v>104</v>
      </c>
      <c r="E122" s="105"/>
      <c r="F122" s="105"/>
      <c r="G122" s="106">
        <v>46542</v>
      </c>
      <c r="H122" s="448">
        <f t="shared" ca="1" si="16"/>
        <v>358</v>
      </c>
      <c r="I122" s="105" t="str">
        <f t="shared" ca="1" si="17"/>
        <v>Mayor a 120 días</v>
      </c>
      <c r="J122" s="109">
        <f t="shared" ca="1" si="18"/>
        <v>0.98082191780821915</v>
      </c>
      <c r="K122" s="294" t="s">
        <v>2810</v>
      </c>
      <c r="L122" s="292" t="s">
        <v>392</v>
      </c>
      <c r="M122" s="110" t="str">
        <f>IFERROR(IF(VLOOKUP(L122,Codigos!$T$2:$U$50,2,0)=0,"",VLOOKUP(L122,Codigos!$T$2:$U$50,2,0)),"")</f>
        <v>Excluir</v>
      </c>
      <c r="N122" s="111">
        <f t="shared" si="19"/>
        <v>46177</v>
      </c>
      <c r="O122" s="112">
        <f>IFERROR(IF($B122&lt;&gt;"",$E122+($D122*VLOOKUP($B122,Codigos!$A:$P,5,0)),""),"Verf")</f>
        <v>4680</v>
      </c>
      <c r="P122" s="112">
        <f>IFERROR(IF($B122&lt;&gt;"",$F122+($O122*VLOOKUP($B122,Codigos!$A:$P,4,0)),""),"Verf")</f>
        <v>140400</v>
      </c>
      <c r="Q122" s="116">
        <f>IFERROR(IF($B122&lt;&gt;"",P122*VLOOKUP($B122,Codigos!$A:$I,7,0)/100000,""),"Verf")</f>
        <v>463.32</v>
      </c>
      <c r="R122" s="110">
        <f>IFERROR(IF($B122&lt;&gt;"",VLOOKUP($B122,Codigos!$A:$P,2,0),""),"Verf")</f>
        <v>22512</v>
      </c>
      <c r="S122" s="110" t="str">
        <f>IFERROR(IF($B122&lt;&gt;"",VLOOKUP($B122,Codigos!$A:$P,9,0),""),"Verf")</f>
        <v>NR</v>
      </c>
      <c r="T122" s="110">
        <f>IFERROR(IF(B122&lt;&gt;"",VLOOKUP(B122,Codigos!$A:$P,10,0),""),"Verf")</f>
        <v>365</v>
      </c>
      <c r="U122" s="280" t="str">
        <f ca="1">IFERROR(IF($B122&lt;&gt;"",IF(AND($H122&gt;=VLOOKUP($B122,Codigos!$A:$P,12,0),$H122&lt;=VLOOKUP($B122,Codigos!$A:$P,13,0)),"Si","No"),""),"Verf")</f>
        <v>No</v>
      </c>
      <c r="V122" s="280" t="str">
        <f ca="1">IFERROR(IF($B122&lt;&gt;"",IF(AND($H122&gt;=VLOOKUP($B122,Codigos!$A:$P,14,0),$H122&lt;=VLOOKUP($B122,Codigos!$A:$P,15,0)),"Si","No"),""),"Verf")</f>
        <v>No</v>
      </c>
      <c r="W122" s="280" t="str">
        <f ca="1">IFERROR(IF($B122&lt;&gt;"",IF($H122&gt;=VLOOKUP($B122,Codigos!$A:$P,12,0),"Si","No"),""),"Verf")</f>
        <v>Si</v>
      </c>
      <c r="X122" s="280" t="str">
        <f ca="1">IFERROR(IF($B122&lt;&gt;"",IF($H122&lt;VLOOKUP($B122,Codigos!$A:$P,14,0),"No","Si"),""),"Verf")</f>
        <v>Si</v>
      </c>
      <c r="Y122" s="280" t="str">
        <f ca="1">IFERROR(IF($B122&lt;&gt;"",IF($H122&gt;VLOOKUP($B122,Codigos!$A:$P,16,0),"Si","No"),""),"Verf")</f>
        <v>Si</v>
      </c>
      <c r="Z122" s="280" t="str">
        <f ca="1">IFERROR(IF($B122&lt;&gt;"",IF($H122&lt;VLOOKUP($B122,Codigos!$A:$P,14,0),"Bloquear","No"),""),"Verf")</f>
        <v>No</v>
      </c>
      <c r="AA122" s="281">
        <f>IFERROR(IF($B122&lt;&gt;"",$G122-VLOOKUP($B122,Codigos!$A:$P,11,0),""),"")</f>
        <v>46512</v>
      </c>
      <c r="AB122" s="280" t="str">
        <f t="shared" si="20"/>
        <v/>
      </c>
      <c r="AC122">
        <f t="shared" ca="1" si="21"/>
        <v>7</v>
      </c>
      <c r="AE122" t="s">
        <v>1985</v>
      </c>
      <c r="AF122" t="s">
        <v>1986</v>
      </c>
    </row>
    <row r="123" spans="1:32" ht="18.95" customHeight="1">
      <c r="A123" s="290" t="s">
        <v>288</v>
      </c>
      <c r="B123" s="508" t="s">
        <v>218</v>
      </c>
      <c r="C123" s="104" t="str">
        <f>IFERROR(IF(B123&lt;&gt;"",VLOOKUP($B123,Codigos!$A:$P,3,0),""),"Verf")</f>
        <v>COSTEÑA RN 330 X 30</v>
      </c>
      <c r="D123" s="105">
        <v>104</v>
      </c>
      <c r="E123" s="105"/>
      <c r="F123" s="105"/>
      <c r="G123" s="106">
        <v>46362</v>
      </c>
      <c r="H123" s="448">
        <f t="shared" ca="1" si="16"/>
        <v>178</v>
      </c>
      <c r="I123" s="105" t="str">
        <f t="shared" ca="1" si="17"/>
        <v>Mayor a 120 días</v>
      </c>
      <c r="J123" s="109">
        <f t="shared" ca="1" si="18"/>
        <v>0.98888888888888893</v>
      </c>
      <c r="K123" s="294"/>
      <c r="L123" s="292"/>
      <c r="M123" s="110" t="str">
        <f>IFERROR(IF(VLOOKUP(L123,Codigos!$T$2:$U$50,2,0)=0,"",VLOOKUP(L123,Codigos!$T$2:$U$50,2,0)),"")</f>
        <v/>
      </c>
      <c r="N123" s="111">
        <f t="shared" si="19"/>
        <v>46182</v>
      </c>
      <c r="O123" s="112">
        <f>IFERROR(IF($B123&lt;&gt;"",$E123+($D123*VLOOKUP($B123,Codigos!$A:$P,5,0)),""),"Verf")</f>
        <v>4680</v>
      </c>
      <c r="P123" s="112">
        <f>IFERROR(IF($B123&lt;&gt;"",$F123+($O123*VLOOKUP($B123,Codigos!$A:$P,4,0)),""),"Verf")</f>
        <v>140400</v>
      </c>
      <c r="Q123" s="116">
        <f>IFERROR(IF($B123&lt;&gt;"",P123*VLOOKUP($B123,Codigos!$A:$I,7,0)/100000,""),"Verf")</f>
        <v>463.32</v>
      </c>
      <c r="R123" s="110">
        <f>IFERROR(IF($B123&lt;&gt;"",VLOOKUP($B123,Codigos!$A:$P,2,0),""),"Verf")</f>
        <v>20867</v>
      </c>
      <c r="S123" s="110" t="str">
        <f>IFERROR(IF($B123&lt;&gt;"",VLOOKUP($B123,Codigos!$A:$P,9,0),""),"Verf")</f>
        <v>Ret</v>
      </c>
      <c r="T123" s="110">
        <f>IFERROR(IF(B123&lt;&gt;"",VLOOKUP(B123,Codigos!$A:$P,10,0),""),"Verf")</f>
        <v>180</v>
      </c>
      <c r="U123" s="280" t="str">
        <f ca="1">IFERROR(IF($B123&lt;&gt;"",IF(AND($H123&gt;=VLOOKUP($B123,Codigos!$A:$P,12,0),$H123&lt;=VLOOKUP($B123,Codigos!$A:$P,13,0)),"Si","No"),""),"Verf")</f>
        <v>No</v>
      </c>
      <c r="V123" s="280" t="str">
        <f ca="1">IFERROR(IF($B123&lt;&gt;"",IF(AND($H123&gt;=VLOOKUP($B123,Codigos!$A:$P,14,0),$H123&lt;=VLOOKUP($B123,Codigos!$A:$P,15,0)),"Si","No"),""),"Verf")</f>
        <v>No</v>
      </c>
      <c r="W123" s="280" t="str">
        <f ca="1">IFERROR(IF($B123&lt;&gt;"",IF($H123&gt;=VLOOKUP($B123,Codigos!$A:$P,12,0),"Si","No"),""),"Verf")</f>
        <v>Si</v>
      </c>
      <c r="X123" s="280" t="str">
        <f ca="1">IFERROR(IF($B123&lt;&gt;"",IF($H123&lt;VLOOKUP($B123,Codigos!$A:$P,14,0),"No","Si"),""),"Verf")</f>
        <v>Si</v>
      </c>
      <c r="Y123" s="280" t="str">
        <f ca="1">IFERROR(IF($B123&lt;&gt;"",IF($H123&gt;VLOOKUP($B123,Codigos!$A:$P,16,0),"Si","No"),""),"Verf")</f>
        <v>Si</v>
      </c>
      <c r="Z123" s="280" t="str">
        <f ca="1">IFERROR(IF($B123&lt;&gt;"",IF($H123&lt;VLOOKUP($B123,Codigos!$A:$P,14,0),"Bloquear","No"),""),"Verf")</f>
        <v>No</v>
      </c>
      <c r="AA123" s="281">
        <f>IFERROR(IF($B123&lt;&gt;"",$G123-VLOOKUP($B123,Codigos!$A:$P,11,0),""),"")</f>
        <v>46332</v>
      </c>
      <c r="AB123" s="280" t="str">
        <f t="shared" si="20"/>
        <v/>
      </c>
      <c r="AC123">
        <f t="shared" ca="1" si="21"/>
        <v>2</v>
      </c>
      <c r="AE123" t="s">
        <v>1985</v>
      </c>
      <c r="AF123" t="s">
        <v>1986</v>
      </c>
    </row>
    <row r="124" spans="1:32" ht="18.95" customHeight="1">
      <c r="A124" s="290" t="s">
        <v>289</v>
      </c>
      <c r="B124" s="514" t="s">
        <v>573</v>
      </c>
      <c r="C124" s="104" t="str">
        <f>IFERROR(IF(B124&lt;&gt;"",VLOOKUP($B124,Codigos!$A:$P,3,0),""),"Verf")</f>
        <v>Club Col R 330cc X 30 N</v>
      </c>
      <c r="D124" s="105">
        <v>26</v>
      </c>
      <c r="E124" s="105"/>
      <c r="F124" s="105"/>
      <c r="G124" s="106">
        <v>46363</v>
      </c>
      <c r="H124" s="448">
        <f t="shared" ca="1" si="16"/>
        <v>179</v>
      </c>
      <c r="I124" s="105" t="str">
        <f t="shared" ca="1" si="17"/>
        <v>Mayor a 120 días</v>
      </c>
      <c r="J124" s="109">
        <f t="shared" ca="1" si="18"/>
        <v>0.99444444444444446</v>
      </c>
      <c r="K124" s="294" t="s">
        <v>2819</v>
      </c>
      <c r="L124" s="292"/>
      <c r="M124" s="110" t="str">
        <f>IFERROR(IF(VLOOKUP(L124,Codigos!$T$2:$U$50,2,0)=0,"",VLOOKUP(L124,Codigos!$T$2:$U$50,2,0)),"")</f>
        <v/>
      </c>
      <c r="N124" s="111">
        <f t="shared" si="19"/>
        <v>46183</v>
      </c>
      <c r="O124" s="112">
        <f>IFERROR(IF($B124&lt;&gt;"",$E124+($D124*VLOOKUP($B124,Codigos!$A:$P,5,0)),""),"Verf")</f>
        <v>1170</v>
      </c>
      <c r="P124" s="112">
        <f>IFERROR(IF($B124&lt;&gt;"",$F124+($O124*VLOOKUP($B124,Codigos!$A:$P,4,0)),""),"Verf")</f>
        <v>35100</v>
      </c>
      <c r="Q124" s="116">
        <f>IFERROR(IF($B124&lt;&gt;"",P124*VLOOKUP($B124,Codigos!$A:$I,7,0)/100000,""),"Verf")</f>
        <v>115.83</v>
      </c>
      <c r="R124" s="110">
        <f>IFERROR(IF($B124&lt;&gt;"",VLOOKUP($B124,Codigos!$A:$P,2,0),""),"Verf")</f>
        <v>3751</v>
      </c>
      <c r="S124" s="110" t="str">
        <f>IFERROR(IF($B124&lt;&gt;"",VLOOKUP($B124,Codigos!$A:$P,9,0),""),"Verf")</f>
        <v>Ret</v>
      </c>
      <c r="T124" s="110">
        <f>IFERROR(IF(B124&lt;&gt;"",VLOOKUP(B124,Codigos!$A:$P,10,0),""),"Verf")</f>
        <v>180</v>
      </c>
      <c r="U124" s="280" t="str">
        <f ca="1">IFERROR(IF($B124&lt;&gt;"",IF(AND($H124&gt;=VLOOKUP($B124,Codigos!$A:$P,12,0),$H124&lt;=VLOOKUP($B124,Codigos!$A:$P,13,0)),"Si","No"),""),"Verf")</f>
        <v>No</v>
      </c>
      <c r="V124" s="280" t="str">
        <f ca="1">IFERROR(IF($B124&lt;&gt;"",IF(AND($H124&gt;=VLOOKUP($B124,Codigos!$A:$P,14,0),$H124&lt;=VLOOKUP($B124,Codigos!$A:$P,15,0)),"Si","No"),""),"Verf")</f>
        <v>No</v>
      </c>
      <c r="W124" s="280" t="str">
        <f ca="1">IFERROR(IF($B124&lt;&gt;"",IF($H124&gt;=VLOOKUP($B124,Codigos!$A:$P,12,0),"Si","No"),""),"Verf")</f>
        <v>Si</v>
      </c>
      <c r="X124" s="280" t="str">
        <f ca="1">IFERROR(IF($B124&lt;&gt;"",IF($H124&lt;VLOOKUP($B124,Codigos!$A:$P,14,0),"No","Si"),""),"Verf")</f>
        <v>Si</v>
      </c>
      <c r="Y124" s="280" t="str">
        <f ca="1">IFERROR(IF($B124&lt;&gt;"",IF($H124&gt;VLOOKUP($B124,Codigos!$A:$P,16,0),"Si","No"),""),"Verf")</f>
        <v>Si</v>
      </c>
      <c r="Z124" s="280" t="str">
        <f ca="1">IFERROR(IF($B124&lt;&gt;"",IF($H124&lt;VLOOKUP($B124,Codigos!$A:$P,14,0),"Bloquear","No"),""),"Verf")</f>
        <v>No</v>
      </c>
      <c r="AA124" s="281">
        <f>IFERROR(IF($B124&lt;&gt;"",$G124-VLOOKUP($B124,Codigos!$A:$P,11,0),""),"")</f>
        <v>46333</v>
      </c>
      <c r="AB124" s="280" t="str">
        <f t="shared" si="20"/>
        <v/>
      </c>
      <c r="AC124">
        <f t="shared" ca="1" si="21"/>
        <v>1</v>
      </c>
      <c r="AE124" t="s">
        <v>1985</v>
      </c>
      <c r="AF124" t="s">
        <v>1986</v>
      </c>
    </row>
    <row r="125" spans="1:32" ht="18.95" customHeight="1">
      <c r="A125" s="290" t="s">
        <v>77</v>
      </c>
      <c r="B125" s="303" t="s">
        <v>199</v>
      </c>
      <c r="C125" s="104" t="str">
        <f>IFERROR(IF(B125&lt;&gt;"",VLOOKUP($B125,Codigos!$A:$P,3,0),""),"Verf")</f>
        <v>CORONA REUSABLE 330CC X30</v>
      </c>
      <c r="D125" s="105">
        <v>104</v>
      </c>
      <c r="E125" s="105"/>
      <c r="F125" s="105"/>
      <c r="G125" s="106">
        <v>46523</v>
      </c>
      <c r="H125" s="448">
        <f t="shared" ca="1" si="16"/>
        <v>339</v>
      </c>
      <c r="I125" s="105" t="str">
        <f t="shared" ca="1" si="17"/>
        <v>Mayor a 120 días</v>
      </c>
      <c r="J125" s="109">
        <f t="shared" ca="1" si="18"/>
        <v>0.92876712328767119</v>
      </c>
      <c r="K125" s="308" t="s">
        <v>2810</v>
      </c>
      <c r="L125" s="292"/>
      <c r="M125" s="110" t="str">
        <f>IFERROR(IF(VLOOKUP(L125,Codigos!$T$2:$U$50,2,0)=0,"",VLOOKUP(L125,Codigos!$T$2:$U$50,2,0)),"")</f>
        <v/>
      </c>
      <c r="N125" s="111">
        <f t="shared" si="19"/>
        <v>46158</v>
      </c>
      <c r="O125" s="112">
        <f>IFERROR(IF($B125&lt;&gt;"",$E125+($D125*VLOOKUP($B125,Codigos!$A:$P,5,0)),""),"Verf")</f>
        <v>4680</v>
      </c>
      <c r="P125" s="112">
        <f>IFERROR(IF($B125&lt;&gt;"",$F125+($O125*VLOOKUP($B125,Codigos!$A:$P,4,0)),""),"Verf")</f>
        <v>140400</v>
      </c>
      <c r="Q125" s="116">
        <f>IFERROR(IF($B125&lt;&gt;"",P125*VLOOKUP($B125,Codigos!$A:$I,7,0)/100000,""),"Verf")</f>
        <v>463.32</v>
      </c>
      <c r="R125" s="110">
        <f>IFERROR(IF($B125&lt;&gt;"",VLOOKUP($B125,Codigos!$A:$P,2,0),""),"Verf")</f>
        <v>20282</v>
      </c>
      <c r="S125" s="110" t="str">
        <f>IFERROR(IF($B125&lt;&gt;"",VLOOKUP($B125,Codigos!$A:$P,9,0),""),"Verf")</f>
        <v>Ret</v>
      </c>
      <c r="T125" s="110">
        <f>IFERROR(IF(B125&lt;&gt;"",VLOOKUP(B125,Codigos!$A:$P,10,0),""),"Verf")</f>
        <v>365</v>
      </c>
      <c r="U125" s="280" t="str">
        <f ca="1">IFERROR(IF($B125&lt;&gt;"",IF(AND($H125&gt;=VLOOKUP($B125,Codigos!$A:$P,12,0),$H125&lt;=VLOOKUP($B125,Codigos!$A:$P,13,0)),"Si","No"),""),"Verf")</f>
        <v>No</v>
      </c>
      <c r="V125" s="280" t="str">
        <f ca="1">IFERROR(IF($B125&lt;&gt;"",IF(AND($H125&gt;=VLOOKUP($B125,Codigos!$A:$P,14,0),$H125&lt;=VLOOKUP($B125,Codigos!$A:$P,15,0)),"Si","No"),""),"Verf")</f>
        <v>No</v>
      </c>
      <c r="W125" s="280" t="str">
        <f ca="1">IFERROR(IF($B125&lt;&gt;"",IF($H125&gt;=VLOOKUP($B125,Codigos!$A:$P,12,0),"Si","No"),""),"Verf")</f>
        <v>Si</v>
      </c>
      <c r="X125" s="280" t="str">
        <f ca="1">IFERROR(IF($B125&lt;&gt;"",IF($H125&lt;VLOOKUP($B125,Codigos!$A:$P,14,0),"No","Si"),""),"Verf")</f>
        <v>Si</v>
      </c>
      <c r="Y125" s="280" t="str">
        <f ca="1">IFERROR(IF($B125&lt;&gt;"",IF($H125&gt;VLOOKUP($B125,Codigos!$A:$P,16,0),"Si","No"),""),"Verf")</f>
        <v>Si</v>
      </c>
      <c r="Z125" s="280" t="str">
        <f ca="1">IFERROR(IF($B125&lt;&gt;"",IF($H125&lt;VLOOKUP($B125,Codigos!$A:$P,14,0),"Bloquear","No"),""),"Verf")</f>
        <v>No</v>
      </c>
      <c r="AA125" s="281">
        <f>IFERROR(IF($B125&lt;&gt;"",$G125-VLOOKUP($B125,Codigos!$A:$P,11,0),""),"")</f>
        <v>46493</v>
      </c>
      <c r="AB125" s="280" t="str">
        <f t="shared" si="20"/>
        <v/>
      </c>
      <c r="AC125">
        <f t="shared" ca="1" si="21"/>
        <v>26</v>
      </c>
      <c r="AE125" t="s">
        <v>1985</v>
      </c>
      <c r="AF125" t="s">
        <v>1986</v>
      </c>
    </row>
    <row r="126" spans="1:32" ht="18.95" customHeight="1">
      <c r="A126" s="290" t="s">
        <v>606</v>
      </c>
      <c r="B126" s="303" t="s">
        <v>218</v>
      </c>
      <c r="C126" s="104" t="str">
        <f>IFERROR(IF(B126&lt;&gt;"",VLOOKUP($B126,Codigos!$A:$P,3,0),""),"Verf")</f>
        <v>COSTEÑA RN 330 X 30</v>
      </c>
      <c r="D126" s="105">
        <v>104</v>
      </c>
      <c r="E126" s="105"/>
      <c r="F126" s="105"/>
      <c r="G126" s="106">
        <v>46362</v>
      </c>
      <c r="H126" s="448">
        <f t="shared" ca="1" si="16"/>
        <v>178</v>
      </c>
      <c r="I126" s="105" t="str">
        <f t="shared" ca="1" si="17"/>
        <v>Mayor a 120 días</v>
      </c>
      <c r="J126" s="109">
        <f t="shared" ca="1" si="18"/>
        <v>0.98888888888888893</v>
      </c>
      <c r="K126" s="294"/>
      <c r="L126" s="509"/>
      <c r="M126" s="110" t="str">
        <f>IFERROR(IF(VLOOKUP(L126,Codigos!$T$2:$U$50,2,0)=0,"",VLOOKUP(L126,Codigos!$T$2:$U$50,2,0)),"")</f>
        <v/>
      </c>
      <c r="N126" s="111">
        <f t="shared" si="19"/>
        <v>46182</v>
      </c>
      <c r="O126" s="112">
        <f>IFERROR(IF($B126&lt;&gt;"",$E126+($D126*VLOOKUP($B126,Codigos!$A:$P,5,0)),""),"Verf")</f>
        <v>4680</v>
      </c>
      <c r="P126" s="112">
        <f>IFERROR(IF($B126&lt;&gt;"",$F126+($O126*VLOOKUP($B126,Codigos!$A:$P,4,0)),""),"Verf")</f>
        <v>140400</v>
      </c>
      <c r="Q126" s="116">
        <f>IFERROR(IF($B126&lt;&gt;"",P126*VLOOKUP($B126,Codigos!$A:$I,7,0)/100000,""),"Verf")</f>
        <v>463.32</v>
      </c>
      <c r="R126" s="110">
        <f>IFERROR(IF($B126&lt;&gt;"",VLOOKUP($B126,Codigos!$A:$P,2,0),""),"Verf")</f>
        <v>20867</v>
      </c>
      <c r="S126" s="110" t="str">
        <f>IFERROR(IF($B126&lt;&gt;"",VLOOKUP($B126,Codigos!$A:$P,9,0),""),"Verf")</f>
        <v>Ret</v>
      </c>
      <c r="T126" s="110">
        <f>IFERROR(IF(B126&lt;&gt;"",VLOOKUP(B126,Codigos!$A:$P,10,0),""),"Verf")</f>
        <v>180</v>
      </c>
      <c r="U126" s="280" t="str">
        <f ca="1">IFERROR(IF($B126&lt;&gt;"",IF(AND($H126&gt;=VLOOKUP($B126,Codigos!$A:$P,12,0),$H126&lt;=VLOOKUP($B126,Codigos!$A:$P,13,0)),"Si","No"),""),"Verf")</f>
        <v>No</v>
      </c>
      <c r="V126" s="280" t="str">
        <f ca="1">IFERROR(IF($B126&lt;&gt;"",IF(AND($H126&gt;=VLOOKUP($B126,Codigos!$A:$P,14,0),$H126&lt;=VLOOKUP($B126,Codigos!$A:$P,15,0)),"Si","No"),""),"Verf")</f>
        <v>No</v>
      </c>
      <c r="W126" s="280" t="str">
        <f ca="1">IFERROR(IF($B126&lt;&gt;"",IF($H126&gt;=VLOOKUP($B126,Codigos!$A:$P,12,0),"Si","No"),""),"Verf")</f>
        <v>Si</v>
      </c>
      <c r="X126" s="280" t="str">
        <f ca="1">IFERROR(IF($B126&lt;&gt;"",IF($H126&lt;VLOOKUP($B126,Codigos!$A:$P,14,0),"No","Si"),""),"Verf")</f>
        <v>Si</v>
      </c>
      <c r="Y126" s="280" t="str">
        <f ca="1">IFERROR(IF($B126&lt;&gt;"",IF($H126&gt;VLOOKUP($B126,Codigos!$A:$P,16,0),"Si","No"),""),"Verf")</f>
        <v>Si</v>
      </c>
      <c r="Z126" s="280" t="str">
        <f ca="1">IFERROR(IF($B126&lt;&gt;"",IF($H126&lt;VLOOKUP($B126,Codigos!$A:$P,14,0),"Bloquear","No"),""),"Verf")</f>
        <v>No</v>
      </c>
      <c r="AA126" s="281">
        <f>IFERROR(IF($B126&lt;&gt;"",$G126-VLOOKUP($B126,Codigos!$A:$P,11,0),""),"")</f>
        <v>46332</v>
      </c>
      <c r="AB126" s="280" t="str">
        <f t="shared" si="20"/>
        <v/>
      </c>
      <c r="AC126">
        <f t="shared" ca="1" si="21"/>
        <v>2</v>
      </c>
      <c r="AE126" t="s">
        <v>1985</v>
      </c>
      <c r="AF126" t="s">
        <v>1986</v>
      </c>
    </row>
    <row r="127" spans="1:32" ht="18.95" customHeight="1">
      <c r="A127" s="290" t="s">
        <v>467</v>
      </c>
      <c r="B127" s="508" t="s">
        <v>578</v>
      </c>
      <c r="C127" s="104" t="str">
        <f>IFERROR(IF(B127&lt;&gt;"",VLOOKUP($B127,Codigos!$A:$P,3,0),""),"Verf")</f>
        <v>Club Col RJ R 330cc X 30 N</v>
      </c>
      <c r="D127" s="105">
        <v>104</v>
      </c>
      <c r="E127" s="105"/>
      <c r="F127" s="105"/>
      <c r="G127" s="106">
        <v>46362</v>
      </c>
      <c r="H127" s="448">
        <f t="shared" ca="1" si="16"/>
        <v>178</v>
      </c>
      <c r="I127" s="105" t="str">
        <f t="shared" ca="1" si="17"/>
        <v>Mayor a 120 días</v>
      </c>
      <c r="J127" s="109">
        <f t="shared" ca="1" si="18"/>
        <v>0.98888888888888893</v>
      </c>
      <c r="K127" s="294"/>
      <c r="L127" s="292"/>
      <c r="M127" s="110" t="str">
        <f>IFERROR(IF(VLOOKUP(L127,Codigos!$T$2:$U$50,2,0)=0,"",VLOOKUP(L127,Codigos!$T$2:$U$50,2,0)),"")</f>
        <v/>
      </c>
      <c r="N127" s="111">
        <f t="shared" si="19"/>
        <v>46182</v>
      </c>
      <c r="O127" s="112">
        <f>IFERROR(IF($B127&lt;&gt;"",$E127+($D127*VLOOKUP($B127,Codigos!$A:$P,5,0)),""),"Verf")</f>
        <v>4680</v>
      </c>
      <c r="P127" s="112">
        <f>IFERROR(IF($B127&lt;&gt;"",$F127+($O127*VLOOKUP($B127,Codigos!$A:$P,4,0)),""),"Verf")</f>
        <v>140400</v>
      </c>
      <c r="Q127" s="116">
        <f>IFERROR(IF($B127&lt;&gt;"",P127*VLOOKUP($B127,Codigos!$A:$I,7,0)/100000,""),"Verf")</f>
        <v>463.32</v>
      </c>
      <c r="R127" s="110">
        <f>IFERROR(IF($B127&lt;&gt;"",VLOOKUP($B127,Codigos!$A:$P,2,0),""),"Verf")</f>
        <v>3759</v>
      </c>
      <c r="S127" s="110" t="str">
        <f>IFERROR(IF($B127&lt;&gt;"",VLOOKUP($B127,Codigos!$A:$P,9,0),""),"Verf")</f>
        <v>Ret</v>
      </c>
      <c r="T127" s="110">
        <f>IFERROR(IF(B127&lt;&gt;"",VLOOKUP(B127,Codigos!$A:$P,10,0),""),"Verf")</f>
        <v>180</v>
      </c>
      <c r="U127" s="280" t="str">
        <f ca="1">IFERROR(IF($B127&lt;&gt;"",IF(AND($H127&gt;=VLOOKUP($B127,Codigos!$A:$P,12,0),$H127&lt;=VLOOKUP($B127,Codigos!$A:$P,13,0)),"Si","No"),""),"Verf")</f>
        <v>No</v>
      </c>
      <c r="V127" s="280" t="str">
        <f ca="1">IFERROR(IF($B127&lt;&gt;"",IF(AND($H127&gt;=VLOOKUP($B127,Codigos!$A:$P,14,0),$H127&lt;=VLOOKUP($B127,Codigos!$A:$P,15,0)),"Si","No"),""),"Verf")</f>
        <v>No</v>
      </c>
      <c r="W127" s="280" t="str">
        <f ca="1">IFERROR(IF($B127&lt;&gt;"",IF($H127&gt;=VLOOKUP($B127,Codigos!$A:$P,12,0),"Si","No"),""),"Verf")</f>
        <v>Si</v>
      </c>
      <c r="X127" s="280" t="str">
        <f ca="1">IFERROR(IF($B127&lt;&gt;"",IF($H127&lt;VLOOKUP($B127,Codigos!$A:$P,14,0),"No","Si"),""),"Verf")</f>
        <v>Si</v>
      </c>
      <c r="Y127" s="280" t="str">
        <f ca="1">IFERROR(IF($B127&lt;&gt;"",IF($H127&gt;VLOOKUP($B127,Codigos!$A:$P,16,0),"Si","No"),""),"Verf")</f>
        <v>Si</v>
      </c>
      <c r="Z127" s="280" t="str">
        <f ca="1">IFERROR(IF($B127&lt;&gt;"",IF($H127&lt;VLOOKUP($B127,Codigos!$A:$P,14,0),"Bloquear","No"),""),"Verf")</f>
        <v>No</v>
      </c>
      <c r="AA127" s="281">
        <f>IFERROR(IF($B127&lt;&gt;"",$G127-VLOOKUP($B127,Codigos!$A:$P,11,0),""),"")</f>
        <v>46332</v>
      </c>
      <c r="AB127" s="280" t="str">
        <f t="shared" si="20"/>
        <v/>
      </c>
      <c r="AC127">
        <f t="shared" ca="1" si="21"/>
        <v>2</v>
      </c>
      <c r="AE127" t="s">
        <v>1985</v>
      </c>
      <c r="AF127" t="s">
        <v>1986</v>
      </c>
    </row>
    <row r="128" spans="1:32" ht="18.95" customHeight="1">
      <c r="A128" s="290" t="s">
        <v>468</v>
      </c>
      <c r="B128" s="496"/>
      <c r="C128" s="104" t="str">
        <f>IFERROR(IF(B128&lt;&gt;"",VLOOKUP($B128,Codigos!$A:$P,3,0),""),"Verf")</f>
        <v/>
      </c>
      <c r="D128" s="105"/>
      <c r="E128" s="105"/>
      <c r="F128" s="105"/>
      <c r="G128" s="106"/>
      <c r="H128" s="448" t="str">
        <f t="shared" ca="1" si="16"/>
        <v/>
      </c>
      <c r="I128" s="105" t="str">
        <f t="shared" ca="1" si="17"/>
        <v/>
      </c>
      <c r="J128" s="109" t="str">
        <f t="shared" ca="1" si="18"/>
        <v/>
      </c>
      <c r="K128" s="294"/>
      <c r="L128" s="292" t="s">
        <v>73</v>
      </c>
      <c r="M128" s="110" t="str">
        <f>IFERROR(IF(VLOOKUP(L128,Codigos!$T$2:$U$50,2,0)=0,"",VLOOKUP(L128,Codigos!$T$2:$U$50,2,0)),"")</f>
        <v>Excluir</v>
      </c>
      <c r="N128" s="111" t="str">
        <f t="shared" si="19"/>
        <v/>
      </c>
      <c r="O128" s="112" t="str">
        <f>IFERROR(IF($B128&lt;&gt;"",$E128+($D128*VLOOKUP($B128,Codigos!$A:$P,5,0)),""),"Verf")</f>
        <v/>
      </c>
      <c r="P128" s="112" t="str">
        <f>IFERROR(IF($B128&lt;&gt;"",$F128+($O128*VLOOKUP($B128,Codigos!$A:$P,4,0)),""),"Verf")</f>
        <v/>
      </c>
      <c r="Q128" s="116" t="str">
        <f>IFERROR(IF($B128&lt;&gt;"",P128*VLOOKUP($B128,Codigos!$A:$I,7,0)/100000,""),"Verf")</f>
        <v/>
      </c>
      <c r="R128" s="110" t="str">
        <f>IFERROR(IF($B128&lt;&gt;"",VLOOKUP($B128,Codigos!$A:$P,2,0),""),"Verf")</f>
        <v/>
      </c>
      <c r="S128" s="110" t="str">
        <f>IFERROR(IF($B128&lt;&gt;"",VLOOKUP($B128,Codigos!$A:$P,9,0),""),"Verf")</f>
        <v/>
      </c>
      <c r="T128" s="110" t="str">
        <f>IFERROR(IF(B128&lt;&gt;"",VLOOKUP(B128,Codigos!$A:$P,10,0),""),"Verf")</f>
        <v/>
      </c>
      <c r="U128" s="280" t="str">
        <f>IFERROR(IF($B128&lt;&gt;"",IF(AND($H128&gt;=VLOOKUP($B128,Codigos!$A:$P,12,0),$H128&lt;=VLOOKUP($B128,Codigos!$A:$P,13,0)),"Si","No"),""),"Verf")</f>
        <v/>
      </c>
      <c r="V128" s="280" t="str">
        <f>IFERROR(IF($B128&lt;&gt;"",IF(AND($H128&gt;=VLOOKUP($B128,Codigos!$A:$P,14,0),$H128&lt;=VLOOKUP($B128,Codigos!$A:$P,15,0)),"Si","No"),""),"Verf")</f>
        <v/>
      </c>
      <c r="W128" s="280" t="str">
        <f>IFERROR(IF($B128&lt;&gt;"",IF($H128&gt;=VLOOKUP($B128,Codigos!$A:$P,12,0),"Si","No"),""),"Verf")</f>
        <v/>
      </c>
      <c r="X128" s="280" t="str">
        <f>IFERROR(IF($B128&lt;&gt;"",IF($H128&lt;VLOOKUP($B128,Codigos!$A:$P,14,0),"No","Si"),""),"Verf")</f>
        <v/>
      </c>
      <c r="Y128" s="280" t="str">
        <f>IFERROR(IF($B128&lt;&gt;"",IF($H128&gt;VLOOKUP($B128,Codigos!$A:$P,16,0),"Si","No"),""),"Verf")</f>
        <v/>
      </c>
      <c r="Z128" s="280" t="str">
        <f>IFERROR(IF($B128&lt;&gt;"",IF($H128&lt;VLOOKUP($B128,Codigos!$A:$P,14,0),"Bloquear","No"),""),"Verf")</f>
        <v/>
      </c>
      <c r="AA128" s="281" t="str">
        <f>IFERROR(IF($B128&lt;&gt;"",$G128-VLOOKUP($B128,Codigos!$A:$P,11,0),""),"")</f>
        <v/>
      </c>
      <c r="AB128" s="280" t="str">
        <f t="shared" si="20"/>
        <v>V</v>
      </c>
      <c r="AC128" t="str">
        <f t="shared" si="21"/>
        <v/>
      </c>
      <c r="AE128" t="s">
        <v>1985</v>
      </c>
      <c r="AF128" t="s">
        <v>1986</v>
      </c>
    </row>
    <row r="129" spans="1:32" ht="18.95" customHeight="1">
      <c r="A129" s="290" t="s">
        <v>290</v>
      </c>
      <c r="B129" s="574" t="s">
        <v>71</v>
      </c>
      <c r="C129" s="104" t="str">
        <f>IFERROR(IF(B129&lt;&gt;"",VLOOKUP($B129,Codigos!$A:$P,3,0),""),"Verf")</f>
        <v>Envase Clover  320R</v>
      </c>
      <c r="D129" s="105"/>
      <c r="E129" s="105"/>
      <c r="F129" s="105"/>
      <c r="G129" s="106"/>
      <c r="H129" s="448" t="str">
        <f t="shared" ca="1" si="16"/>
        <v/>
      </c>
      <c r="I129" s="105" t="str">
        <f t="shared" ca="1" si="17"/>
        <v/>
      </c>
      <c r="J129" s="109" t="str">
        <f t="shared" ca="1" si="18"/>
        <v/>
      </c>
      <c r="K129" s="294"/>
      <c r="L129" s="292" t="s">
        <v>73</v>
      </c>
      <c r="M129" s="110" t="str">
        <f>IFERROR(IF(VLOOKUP(L129,Codigos!$T$2:$U$50,2,0)=0,"",VLOOKUP(L129,Codigos!$T$2:$U$50,2,0)),"")</f>
        <v>Excluir</v>
      </c>
      <c r="N129" s="111" t="str">
        <f t="shared" si="19"/>
        <v/>
      </c>
      <c r="O129" s="112">
        <f>IFERROR(IF($B129&lt;&gt;"",$E129+($D129*VLOOKUP($B129,Codigos!$A:$P,5,0)),""),"Verf")</f>
        <v>0</v>
      </c>
      <c r="P129" s="112">
        <f>IFERROR(IF($B129&lt;&gt;"",$F129+($O129*VLOOKUP($B129,Codigos!$A:$P,4,0)),""),"Verf")</f>
        <v>0</v>
      </c>
      <c r="Q129" s="116">
        <f>IFERROR(IF($B129&lt;&gt;"",P129*VLOOKUP($B129,Codigos!$A:$I,7,0)/100000,""),"Verf")</f>
        <v>0</v>
      </c>
      <c r="R129" s="110">
        <f>IFERROR(IF($B129&lt;&gt;"",VLOOKUP($B129,Codigos!$A:$P,2,0),""),"Verf")</f>
        <v>1430</v>
      </c>
      <c r="S129" s="110" t="str">
        <f>IFERROR(IF($B129&lt;&gt;"",VLOOKUP($B129,Codigos!$A:$P,9,0),""),"Verf")</f>
        <v>Envase</v>
      </c>
      <c r="T129" s="110">
        <f>IFERROR(IF(B129&lt;&gt;"",VLOOKUP(B129,Codigos!$A:$P,10,0),""),"Verf")</f>
        <v>0</v>
      </c>
      <c r="U129" s="280" t="str">
        <f ca="1">IFERROR(IF($B129&lt;&gt;"",IF(AND($H129&gt;=VLOOKUP($B129,Codigos!$A:$P,12,0),$H129&lt;=VLOOKUP($B129,Codigos!$A:$P,13,0)),"Si","No"),""),"Verf")</f>
        <v>No</v>
      </c>
      <c r="V129" s="280" t="str">
        <f ca="1">IFERROR(IF($B129&lt;&gt;"",IF(AND($H129&gt;=VLOOKUP($B129,Codigos!$A:$P,14,0),$H129&lt;=VLOOKUP($B129,Codigos!$A:$P,15,0)),"Si","No"),""),"Verf")</f>
        <v>Si</v>
      </c>
      <c r="W129" s="280" t="str">
        <f ca="1">IFERROR(IF($B129&lt;&gt;"",IF($H129&gt;=VLOOKUP($B129,Codigos!$A:$P,12,0),"Si","No"),""),"Verf")</f>
        <v>Si</v>
      </c>
      <c r="X129" s="280" t="str">
        <f ca="1">IFERROR(IF($B129&lt;&gt;"",IF($H129&lt;VLOOKUP($B129,Codigos!$A:$P,14,0),"No","Si"),""),"Verf")</f>
        <v>Si</v>
      </c>
      <c r="Y129" s="280" t="str">
        <f ca="1">IFERROR(IF($B129&lt;&gt;"",IF($H129&gt;VLOOKUP($B129,Codigos!$A:$P,16,0),"Si","No"),""),"Verf")</f>
        <v>No</v>
      </c>
      <c r="Z129" s="280" t="str">
        <f ca="1">IFERROR(IF($B129&lt;&gt;"",IF($H129&lt;VLOOKUP($B129,Codigos!$A:$P,14,0),"Bloquear","No"),""),"Verf")</f>
        <v>No</v>
      </c>
      <c r="AA129" s="281" t="str">
        <f>IFERROR(IF($B129&lt;&gt;"",$G129-VLOOKUP($B129,Codigos!$A:$P,11,0),""),"")</f>
        <v/>
      </c>
      <c r="AB129" s="280" t="str">
        <f t="shared" si="20"/>
        <v/>
      </c>
      <c r="AC129" t="e">
        <f t="shared" ca="1" si="21"/>
        <v>#VALUE!</v>
      </c>
      <c r="AE129" t="s">
        <v>1985</v>
      </c>
      <c r="AF129" t="s">
        <v>1986</v>
      </c>
    </row>
    <row r="130" spans="1:32" ht="18.95" customHeight="1">
      <c r="A130" s="290" t="s">
        <v>108</v>
      </c>
      <c r="B130" s="291" t="s">
        <v>271</v>
      </c>
      <c r="C130" s="104" t="str">
        <f>IFERROR(IF(B130&lt;&gt;"",VLOOKUP($B130,Codigos!$A:$P,3,0),""),"Verf")</f>
        <v>Envase Flint 330R</v>
      </c>
      <c r="D130" s="105"/>
      <c r="E130" s="105"/>
      <c r="F130" s="105"/>
      <c r="G130" s="106"/>
      <c r="H130" s="448" t="str">
        <f t="shared" ca="1" si="16"/>
        <v/>
      </c>
      <c r="I130" s="105" t="str">
        <f t="shared" ca="1" si="17"/>
        <v/>
      </c>
      <c r="J130" s="109" t="str">
        <f t="shared" ca="1" si="18"/>
        <v/>
      </c>
      <c r="K130" s="308"/>
      <c r="L130" s="575" t="s">
        <v>73</v>
      </c>
      <c r="M130" s="110" t="str">
        <f>IFERROR(IF(VLOOKUP(L130,Codigos!$T$2:$U$50,2,0)=0,"",VLOOKUP(L130,Codigos!$T$2:$U$50,2,0)),"")</f>
        <v>Excluir</v>
      </c>
      <c r="N130" s="111" t="str">
        <f t="shared" si="19"/>
        <v/>
      </c>
      <c r="O130" s="112">
        <f>IFERROR(IF($B130&lt;&gt;"",$E130+($D130*VLOOKUP($B130,Codigos!$A:$P,5,0)),""),"Verf")</f>
        <v>0</v>
      </c>
      <c r="P130" s="112">
        <f>IFERROR(IF($B130&lt;&gt;"",$F130+($O130*VLOOKUP($B130,Codigos!$A:$P,4,0)),""),"Verf")</f>
        <v>0</v>
      </c>
      <c r="Q130" s="116">
        <f>IFERROR(IF($B130&lt;&gt;"",P130*VLOOKUP($B130,Codigos!$A:$I,7,0)/100000,""),"Verf")</f>
        <v>0</v>
      </c>
      <c r="R130" s="110">
        <f>IFERROR(IF($B130&lt;&gt;"",VLOOKUP($B130,Codigos!$A:$P,2,0),""),"Verf")</f>
        <v>213</v>
      </c>
      <c r="S130" s="110" t="str">
        <f>IFERROR(IF($B130&lt;&gt;"",VLOOKUP($B130,Codigos!$A:$P,9,0),""),"Verf")</f>
        <v>Envase</v>
      </c>
      <c r="T130" s="110">
        <f>IFERROR(IF(B130&lt;&gt;"",VLOOKUP(B130,Codigos!$A:$P,10,0),""),"Verf")</f>
        <v>120</v>
      </c>
      <c r="U130" s="280" t="str">
        <f ca="1">IFERROR(IF($B130&lt;&gt;"",IF(AND($H130&gt;=VLOOKUP($B130,Codigos!$A:$P,12,0),$H130&lt;=VLOOKUP($B130,Codigos!$A:$P,13,0)),"Si","No"),""),"Verf")</f>
        <v>No</v>
      </c>
      <c r="V130" s="280" t="str">
        <f ca="1">IFERROR(IF($B130&lt;&gt;"",IF(AND($H130&gt;=VLOOKUP($B130,Codigos!$A:$P,14,0),$H130&lt;=VLOOKUP($B130,Codigos!$A:$P,15,0)),"Si","No"),""),"Verf")</f>
        <v>Si</v>
      </c>
      <c r="W130" s="280" t="str">
        <f ca="1">IFERROR(IF($B130&lt;&gt;"",IF($H130&gt;=VLOOKUP($B130,Codigos!$A:$P,12,0),"Si","No"),""),"Verf")</f>
        <v>Si</v>
      </c>
      <c r="X130" s="280" t="str">
        <f ca="1">IFERROR(IF($B130&lt;&gt;"",IF($H130&lt;VLOOKUP($B130,Codigos!$A:$P,14,0),"No","Si"),""),"Verf")</f>
        <v>Si</v>
      </c>
      <c r="Y130" s="280" t="str">
        <f ca="1">IFERROR(IF($B130&lt;&gt;"",IF($H130&gt;VLOOKUP($B130,Codigos!$A:$P,16,0),"Si","No"),""),"Verf")</f>
        <v>No</v>
      </c>
      <c r="Z130" s="280" t="str">
        <f ca="1">IFERROR(IF($B130&lt;&gt;"",IF($H130&lt;VLOOKUP($B130,Codigos!$A:$P,14,0),"Bloquear","No"),""),"Verf")</f>
        <v>No</v>
      </c>
      <c r="AA130" s="281" t="str">
        <f>IFERROR(IF($B130&lt;&gt;"",$G130-VLOOKUP($B130,Codigos!$A:$P,11,0),""),"")</f>
        <v/>
      </c>
      <c r="AB130" s="280" t="str">
        <f t="shared" si="20"/>
        <v/>
      </c>
      <c r="AC130" t="e">
        <f t="shared" ca="1" si="21"/>
        <v>#VALUE!</v>
      </c>
      <c r="AE130" t="s">
        <v>1985</v>
      </c>
      <c r="AF130" t="s">
        <v>1986</v>
      </c>
    </row>
    <row r="131" spans="1:32" ht="18.95" customHeight="1">
      <c r="A131" s="290" t="s">
        <v>122</v>
      </c>
      <c r="B131" s="306" t="s">
        <v>562</v>
      </c>
      <c r="C131" s="104" t="str">
        <f>IFERROR(IF(B131&lt;&gt;"",VLOOKUP($B131,Codigos!$A:$P,3,0),""),"Verf")</f>
        <v>Aguila R 750cc X 16</v>
      </c>
      <c r="D131" s="105">
        <v>28</v>
      </c>
      <c r="E131" s="105"/>
      <c r="F131" s="105"/>
      <c r="G131" s="106">
        <v>46344</v>
      </c>
      <c r="H131" s="448">
        <f t="shared" ca="1" si="16"/>
        <v>160</v>
      </c>
      <c r="I131" s="105" t="str">
        <f t="shared" ca="1" si="17"/>
        <v>Mayor a 120 días</v>
      </c>
      <c r="J131" s="109">
        <f t="shared" ca="1" si="18"/>
        <v>0.88888888888888884</v>
      </c>
      <c r="K131" s="294"/>
      <c r="L131" s="575"/>
      <c r="M131" s="110" t="str">
        <f>IFERROR(IF(VLOOKUP(L131,Codigos!$T$2:$U$50,2,0)=0,"",VLOOKUP(L131,Codigos!$T$2:$U$50,2,0)),"")</f>
        <v/>
      </c>
      <c r="N131" s="111">
        <f t="shared" si="19"/>
        <v>46164</v>
      </c>
      <c r="O131" s="112">
        <f>IFERROR(IF($B131&lt;&gt;"",$E131+($D131*VLOOKUP($B131,Codigos!$A:$P,5,0)),""),"Verf")</f>
        <v>1008</v>
      </c>
      <c r="P131" s="112">
        <f>IFERROR(IF($B131&lt;&gt;"",$F131+($O131*VLOOKUP($B131,Codigos!$A:$P,4,0)),""),"Verf")</f>
        <v>16128</v>
      </c>
      <c r="Q131" s="116">
        <f>IFERROR(IF($B131&lt;&gt;"",P131*VLOOKUP($B131,Codigos!$A:$I,7,0)/100000,""),"Verf")</f>
        <v>120.96</v>
      </c>
      <c r="R131" s="110">
        <f>IFERROR(IF($B131&lt;&gt;"",VLOOKUP($B131,Codigos!$A:$P,2,0),""),"Verf")</f>
        <v>3583</v>
      </c>
      <c r="S131" s="110" t="str">
        <f>IFERROR(IF($B131&lt;&gt;"",VLOOKUP($B131,Codigos!$A:$P,9,0),""),"Verf")</f>
        <v>Ret</v>
      </c>
      <c r="T131" s="110">
        <f>IFERROR(IF(B131&lt;&gt;"",VLOOKUP(B131,Codigos!$A:$P,10,0),""),"Verf")</f>
        <v>180</v>
      </c>
      <c r="U131" s="280" t="str">
        <f ca="1">IFERROR(IF($B131&lt;&gt;"",IF(AND($H131&gt;=VLOOKUP($B131,Codigos!$A:$P,12,0),$H131&lt;=VLOOKUP($B131,Codigos!$A:$P,13,0)),"Si","No"),""),"Verf")</f>
        <v>No</v>
      </c>
      <c r="V131" s="280" t="str">
        <f ca="1">IFERROR(IF($B131&lt;&gt;"",IF(AND($H131&gt;=VLOOKUP($B131,Codigos!$A:$P,14,0),$H131&lt;=VLOOKUP($B131,Codigos!$A:$P,15,0)),"Si","No"),""),"Verf")</f>
        <v>No</v>
      </c>
      <c r="W131" s="280" t="str">
        <f ca="1">IFERROR(IF($B131&lt;&gt;"",IF($H131&gt;=VLOOKUP($B131,Codigos!$A:$P,12,0),"Si","No"),""),"Verf")</f>
        <v>Si</v>
      </c>
      <c r="X131" s="280" t="str">
        <f ca="1">IFERROR(IF($B131&lt;&gt;"",IF($H131&lt;VLOOKUP($B131,Codigos!$A:$P,14,0),"No","Si"),""),"Verf")</f>
        <v>Si</v>
      </c>
      <c r="Y131" s="280" t="str">
        <f ca="1">IFERROR(IF($B131&lt;&gt;"",IF($H131&gt;VLOOKUP($B131,Codigos!$A:$P,16,0),"Si","No"),""),"Verf")</f>
        <v>Si</v>
      </c>
      <c r="Z131" s="280" t="str">
        <f ca="1">IFERROR(IF($B131&lt;&gt;"",IF($H131&lt;VLOOKUP($B131,Codigos!$A:$P,14,0),"Bloquear","No"),""),"Verf")</f>
        <v>No</v>
      </c>
      <c r="AA131" s="281">
        <f>IFERROR(IF($B131&lt;&gt;"",$G131-VLOOKUP($B131,Codigos!$A:$P,11,0),""),"")</f>
        <v>46314</v>
      </c>
      <c r="AB131" s="280" t="str">
        <f t="shared" si="20"/>
        <v/>
      </c>
      <c r="AC131">
        <f t="shared" ca="1" si="21"/>
        <v>20</v>
      </c>
      <c r="AE131" t="s">
        <v>1985</v>
      </c>
      <c r="AF131" t="s">
        <v>1986</v>
      </c>
    </row>
    <row r="132" spans="1:32" ht="18.95" customHeight="1">
      <c r="A132" s="290" t="s">
        <v>78</v>
      </c>
      <c r="B132" s="474" t="s">
        <v>132</v>
      </c>
      <c r="C132" s="104" t="str">
        <f>IFERROR(IF(B132&lt;&gt;"",VLOOKUP($B132,Codigos!$A:$P,3,0),""),"Verf")</f>
        <v>Envase Marron 330R</v>
      </c>
      <c r="D132" s="105"/>
      <c r="E132" s="105"/>
      <c r="F132" s="105"/>
      <c r="G132" s="106"/>
      <c r="H132" s="448" t="str">
        <f t="shared" ca="1" si="16"/>
        <v/>
      </c>
      <c r="I132" s="105" t="str">
        <f t="shared" ca="1" si="17"/>
        <v/>
      </c>
      <c r="J132" s="109" t="str">
        <f t="shared" ca="1" si="18"/>
        <v/>
      </c>
      <c r="K132" s="294"/>
      <c r="L132" s="292" t="s">
        <v>73</v>
      </c>
      <c r="M132" s="110" t="str">
        <f>IFERROR(IF(VLOOKUP(L132,Codigos!$T$2:$U$50,2,0)=0,"",VLOOKUP(L132,Codigos!$T$2:$U$50,2,0)),"")</f>
        <v>Excluir</v>
      </c>
      <c r="N132" s="111" t="str">
        <f t="shared" si="19"/>
        <v/>
      </c>
      <c r="O132" s="112">
        <f>IFERROR(IF($B132&lt;&gt;"",$E132+($D132*VLOOKUP($B132,Codigos!$A:$P,5,0)),""),"Verf")</f>
        <v>0</v>
      </c>
      <c r="P132" s="112">
        <f>IFERROR(IF($B132&lt;&gt;"",$F132+($O132*VLOOKUP($B132,Codigos!$A:$P,4,0)),""),"Verf")</f>
        <v>0</v>
      </c>
      <c r="Q132" s="116">
        <f>IFERROR(IF($B132&lt;&gt;"",P132*VLOOKUP($B132,Codigos!$A:$I,7,0)/100000,""),"Verf")</f>
        <v>0</v>
      </c>
      <c r="R132" s="110">
        <f>IFERROR(IF($B132&lt;&gt;"",VLOOKUP($B132,Codigos!$A:$P,2,0),""),"Verf")</f>
        <v>162</v>
      </c>
      <c r="S132" s="110" t="str">
        <f>IFERROR(IF($B132&lt;&gt;"",VLOOKUP($B132,Codigos!$A:$P,9,0),""),"Verf")</f>
        <v>Envase</v>
      </c>
      <c r="T132" s="110">
        <f>IFERROR(IF(B132&lt;&gt;"",VLOOKUP(B132,Codigos!$A:$P,10,0),""),"Verf")</f>
        <v>0</v>
      </c>
      <c r="U132" s="280" t="str">
        <f ca="1">IFERROR(IF($B132&lt;&gt;"",IF(AND($H132&gt;=VLOOKUP($B132,Codigos!$A:$P,12,0),$H132&lt;=VLOOKUP($B132,Codigos!$A:$P,13,0)),"Si","No"),""),"Verf")</f>
        <v>No</v>
      </c>
      <c r="V132" s="280" t="str">
        <f ca="1">IFERROR(IF($B132&lt;&gt;"",IF(AND($H132&gt;=VLOOKUP($B132,Codigos!$A:$P,14,0),$H132&lt;=VLOOKUP($B132,Codigos!$A:$P,15,0)),"Si","No"),""),"Verf")</f>
        <v>Si</v>
      </c>
      <c r="W132" s="280" t="str">
        <f ca="1">IFERROR(IF($B132&lt;&gt;"",IF($H132&gt;=VLOOKUP($B132,Codigos!$A:$P,12,0),"Si","No"),""),"Verf")</f>
        <v>Si</v>
      </c>
      <c r="X132" s="280" t="str">
        <f ca="1">IFERROR(IF($B132&lt;&gt;"",IF($H132&lt;VLOOKUP($B132,Codigos!$A:$P,14,0),"No","Si"),""),"Verf")</f>
        <v>Si</v>
      </c>
      <c r="Y132" s="280" t="str">
        <f ca="1">IFERROR(IF($B132&lt;&gt;"",IF($H132&gt;VLOOKUP($B132,Codigos!$A:$P,16,0),"Si","No"),""),"Verf")</f>
        <v>No</v>
      </c>
      <c r="Z132" s="280" t="str">
        <f ca="1">IFERROR(IF($B132&lt;&gt;"",IF($H132&lt;VLOOKUP($B132,Codigos!$A:$P,14,0),"Bloquear","No"),""),"Verf")</f>
        <v>No</v>
      </c>
      <c r="AA132" s="281">
        <f>IFERROR(IF($B132&lt;&gt;"",$G132-VLOOKUP($B132,Codigos!$A:$P,11,0),""),"")</f>
        <v>0</v>
      </c>
      <c r="AB132" s="280" t="str">
        <f t="shared" si="20"/>
        <v/>
      </c>
      <c r="AC132" t="e">
        <f t="shared" ca="1" si="21"/>
        <v>#VALUE!</v>
      </c>
      <c r="AE132" t="s">
        <v>1985</v>
      </c>
      <c r="AF132" t="s">
        <v>1986</v>
      </c>
    </row>
    <row r="133" spans="1:32" ht="18.95" customHeight="1">
      <c r="A133" s="290" t="s">
        <v>123</v>
      </c>
      <c r="B133" s="474" t="s">
        <v>132</v>
      </c>
      <c r="C133" s="104" t="str">
        <f>IFERROR(IF(B133&lt;&gt;"",VLOOKUP($B133,Codigos!$A:$P,3,0),""),"Verf")</f>
        <v>Envase Marron 330R</v>
      </c>
      <c r="D133" s="105"/>
      <c r="E133" s="105"/>
      <c r="F133" s="105"/>
      <c r="G133" s="106"/>
      <c r="H133" s="448" t="str">
        <f t="shared" ca="1" si="16"/>
        <v/>
      </c>
      <c r="I133" s="105" t="str">
        <f t="shared" ca="1" si="17"/>
        <v/>
      </c>
      <c r="J133" s="109" t="str">
        <f t="shared" ca="1" si="18"/>
        <v/>
      </c>
      <c r="K133" s="294"/>
      <c r="L133" s="292" t="s">
        <v>73</v>
      </c>
      <c r="M133" s="110" t="str">
        <f>IFERROR(IF(VLOOKUP(L133,Codigos!$T$2:$U$50,2,0)=0,"",VLOOKUP(L133,Codigos!$T$2:$U$50,2,0)),"")</f>
        <v>Excluir</v>
      </c>
      <c r="N133" s="111" t="str">
        <f t="shared" si="19"/>
        <v/>
      </c>
      <c r="O133" s="112">
        <f>IFERROR(IF($B133&lt;&gt;"",$E133+($D133*VLOOKUP($B133,Codigos!$A:$P,5,0)),""),"Verf")</f>
        <v>0</v>
      </c>
      <c r="P133" s="112">
        <f>IFERROR(IF($B133&lt;&gt;"",$F133+($O133*VLOOKUP($B133,Codigos!$A:$P,4,0)),""),"Verf")</f>
        <v>0</v>
      </c>
      <c r="Q133" s="116">
        <f>IFERROR(IF($B133&lt;&gt;"",P133*VLOOKUP($B133,Codigos!$A:$I,7,0)/100000,""),"Verf")</f>
        <v>0</v>
      </c>
      <c r="R133" s="110">
        <f>IFERROR(IF($B133&lt;&gt;"",VLOOKUP($B133,Codigos!$A:$P,2,0),""),"Verf")</f>
        <v>162</v>
      </c>
      <c r="S133" s="110" t="str">
        <f>IFERROR(IF($B133&lt;&gt;"",VLOOKUP($B133,Codigos!$A:$P,9,0),""),"Verf")</f>
        <v>Envase</v>
      </c>
      <c r="T133" s="110">
        <f>IFERROR(IF(B133&lt;&gt;"",VLOOKUP(B133,Codigos!$A:$P,10,0),""),"Verf")</f>
        <v>0</v>
      </c>
      <c r="U133" s="280" t="str">
        <f ca="1">IFERROR(IF($B133&lt;&gt;"",IF(AND($H133&gt;=VLOOKUP($B133,Codigos!$A:$P,12,0),$H133&lt;=VLOOKUP($B133,Codigos!$A:$P,13,0)),"Si","No"),""),"Verf")</f>
        <v>No</v>
      </c>
      <c r="V133" s="280" t="str">
        <f ca="1">IFERROR(IF($B133&lt;&gt;"",IF(AND($H133&gt;=VLOOKUP($B133,Codigos!$A:$P,14,0),$H133&lt;=VLOOKUP($B133,Codigos!$A:$P,15,0)),"Si","No"),""),"Verf")</f>
        <v>Si</v>
      </c>
      <c r="W133" s="280" t="str">
        <f ca="1">IFERROR(IF($B133&lt;&gt;"",IF($H133&gt;=VLOOKUP($B133,Codigos!$A:$P,12,0),"Si","No"),""),"Verf")</f>
        <v>Si</v>
      </c>
      <c r="X133" s="280" t="str">
        <f ca="1">IFERROR(IF($B133&lt;&gt;"",IF($H133&lt;VLOOKUP($B133,Codigos!$A:$P,14,0),"No","Si"),""),"Verf")</f>
        <v>Si</v>
      </c>
      <c r="Y133" s="280" t="str">
        <f ca="1">IFERROR(IF($B133&lt;&gt;"",IF($H133&gt;VLOOKUP($B133,Codigos!$A:$P,16,0),"Si","No"),""),"Verf")</f>
        <v>No</v>
      </c>
      <c r="Z133" s="280" t="str">
        <f ca="1">IFERROR(IF($B133&lt;&gt;"",IF($H133&lt;VLOOKUP($B133,Codigos!$A:$P,14,0),"Bloquear","No"),""),"Verf")</f>
        <v>No</v>
      </c>
      <c r="AA133" s="281">
        <f>IFERROR(IF($B133&lt;&gt;"",$G133-VLOOKUP($B133,Codigos!$A:$P,11,0),""),"")</f>
        <v>0</v>
      </c>
      <c r="AB133" s="280" t="str">
        <f t="shared" si="20"/>
        <v/>
      </c>
      <c r="AC133" t="e">
        <f t="shared" ca="1" si="21"/>
        <v>#VALUE!</v>
      </c>
      <c r="AE133" t="s">
        <v>1985</v>
      </c>
      <c r="AF133" t="s">
        <v>1986</v>
      </c>
    </row>
    <row r="134" spans="1:32" ht="18.95" customHeight="1">
      <c r="A134" s="290" t="s">
        <v>109</v>
      </c>
      <c r="B134" s="474" t="s">
        <v>132</v>
      </c>
      <c r="C134" s="104" t="str">
        <f>IFERROR(IF(B134&lt;&gt;"",VLOOKUP($B134,Codigos!$A:$P,3,0),""),"Verf")</f>
        <v>Envase Marron 330R</v>
      </c>
      <c r="D134" s="105"/>
      <c r="E134" s="105"/>
      <c r="F134" s="105"/>
      <c r="G134" s="106"/>
      <c r="H134" s="448" t="str">
        <f t="shared" ca="1" si="16"/>
        <v/>
      </c>
      <c r="I134" s="105" t="str">
        <f t="shared" ca="1" si="17"/>
        <v/>
      </c>
      <c r="J134" s="109" t="str">
        <f t="shared" ca="1" si="18"/>
        <v/>
      </c>
      <c r="K134" s="294"/>
      <c r="L134" s="292" t="s">
        <v>73</v>
      </c>
      <c r="M134" s="110" t="str">
        <f>IFERROR(IF(VLOOKUP(L134,Codigos!$T$2:$U$50,2,0)=0,"",VLOOKUP(L134,Codigos!$T$2:$U$50,2,0)),"")</f>
        <v>Excluir</v>
      </c>
      <c r="N134" s="111" t="str">
        <f t="shared" si="19"/>
        <v/>
      </c>
      <c r="O134" s="112">
        <f>IFERROR(IF($B134&lt;&gt;"",$E134+($D134*VLOOKUP($B134,Codigos!$A:$P,5,0)),""),"Verf")</f>
        <v>0</v>
      </c>
      <c r="P134" s="112">
        <f>IFERROR(IF($B134&lt;&gt;"",$F134+($O134*VLOOKUP($B134,Codigos!$A:$P,4,0)),""),"Verf")</f>
        <v>0</v>
      </c>
      <c r="Q134" s="116">
        <f>IFERROR(IF($B134&lt;&gt;"",P134*VLOOKUP($B134,Codigos!$A:$I,7,0)/100000,""),"Verf")</f>
        <v>0</v>
      </c>
      <c r="R134" s="110">
        <f>IFERROR(IF($B134&lt;&gt;"",VLOOKUP($B134,Codigos!$A:$P,2,0),""),"Verf")</f>
        <v>162</v>
      </c>
      <c r="S134" s="110" t="str">
        <f>IFERROR(IF($B134&lt;&gt;"",VLOOKUP($B134,Codigos!$A:$P,9,0),""),"Verf")</f>
        <v>Envase</v>
      </c>
      <c r="T134" s="110">
        <f>IFERROR(IF(B134&lt;&gt;"",VLOOKUP(B134,Codigos!$A:$P,10,0),""),"Verf")</f>
        <v>0</v>
      </c>
      <c r="U134" s="280" t="str">
        <f ca="1">IFERROR(IF($B134&lt;&gt;"",IF(AND($H134&gt;=VLOOKUP($B134,Codigos!$A:$P,12,0),$H134&lt;=VLOOKUP($B134,Codigos!$A:$P,13,0)),"Si","No"),""),"Verf")</f>
        <v>No</v>
      </c>
      <c r="V134" s="280" t="str">
        <f ca="1">IFERROR(IF($B134&lt;&gt;"",IF(AND($H134&gt;=VLOOKUP($B134,Codigos!$A:$P,14,0),$H134&lt;=VLOOKUP($B134,Codigos!$A:$P,15,0)),"Si","No"),""),"Verf")</f>
        <v>Si</v>
      </c>
      <c r="W134" s="280" t="str">
        <f ca="1">IFERROR(IF($B134&lt;&gt;"",IF($H134&gt;=VLOOKUP($B134,Codigos!$A:$P,12,0),"Si","No"),""),"Verf")</f>
        <v>Si</v>
      </c>
      <c r="X134" s="280" t="str">
        <f ca="1">IFERROR(IF($B134&lt;&gt;"",IF($H134&lt;VLOOKUP($B134,Codigos!$A:$P,14,0),"No","Si"),""),"Verf")</f>
        <v>Si</v>
      </c>
      <c r="Y134" s="280" t="str">
        <f ca="1">IFERROR(IF($B134&lt;&gt;"",IF($H134&gt;VLOOKUP($B134,Codigos!$A:$P,16,0),"Si","No"),""),"Verf")</f>
        <v>No</v>
      </c>
      <c r="Z134" s="280" t="str">
        <f ca="1">IFERROR(IF($B134&lt;&gt;"",IF($H134&lt;VLOOKUP($B134,Codigos!$A:$P,14,0),"Bloquear","No"),""),"Verf")</f>
        <v>No</v>
      </c>
      <c r="AA134" s="281">
        <f>IFERROR(IF($B134&lt;&gt;"",$G134-VLOOKUP($B134,Codigos!$A:$P,11,0),""),"")</f>
        <v>0</v>
      </c>
      <c r="AB134" s="280" t="str">
        <f t="shared" si="20"/>
        <v/>
      </c>
      <c r="AC134" t="e">
        <f t="shared" ca="1" si="21"/>
        <v>#VALUE!</v>
      </c>
      <c r="AE134" t="s">
        <v>1985</v>
      </c>
      <c r="AF134" t="s">
        <v>1986</v>
      </c>
    </row>
    <row r="135" spans="1:32" ht="18.95" customHeight="1">
      <c r="A135" s="290" t="s">
        <v>607</v>
      </c>
      <c r="B135" s="486" t="s">
        <v>71</v>
      </c>
      <c r="C135" s="104" t="str">
        <f>IFERROR(IF(B135&lt;&gt;"",VLOOKUP($B135,Codigos!$A:$P,3,0),""),"Verf")</f>
        <v>Envase Clover  320R</v>
      </c>
      <c r="D135" s="332"/>
      <c r="E135" s="105"/>
      <c r="F135" s="105"/>
      <c r="G135" s="106"/>
      <c r="H135" s="448" t="str">
        <f t="shared" ca="1" si="16"/>
        <v/>
      </c>
      <c r="I135" s="105" t="str">
        <f t="shared" ca="1" si="17"/>
        <v/>
      </c>
      <c r="J135" s="109" t="str">
        <f t="shared" ca="1" si="18"/>
        <v/>
      </c>
      <c r="K135" s="294"/>
      <c r="L135" s="292" t="s">
        <v>73</v>
      </c>
      <c r="M135" s="110" t="str">
        <f>IFERROR(IF(VLOOKUP(L135,Codigos!$T$2:$U$50,2,0)=0,"",VLOOKUP(L135,Codigos!$T$2:$U$50,2,0)),"")</f>
        <v>Excluir</v>
      </c>
      <c r="N135" s="111" t="str">
        <f t="shared" si="19"/>
        <v/>
      </c>
      <c r="O135" s="112">
        <f>IFERROR(IF($B135&lt;&gt;"",$E135+($D135*VLOOKUP($B135,Codigos!$A:$P,5,0)),""),"Verf")</f>
        <v>0</v>
      </c>
      <c r="P135" s="112">
        <f>IFERROR(IF($B135&lt;&gt;"",$F135+($O135*VLOOKUP($B135,Codigos!$A:$P,4,0)),""),"Verf")</f>
        <v>0</v>
      </c>
      <c r="Q135" s="116">
        <f>IFERROR(IF($B135&lt;&gt;"",P135*VLOOKUP($B135,Codigos!$A:$I,7,0)/100000,""),"Verf")</f>
        <v>0</v>
      </c>
      <c r="R135" s="110">
        <f>IFERROR(IF($B135&lt;&gt;"",VLOOKUP($B135,Codigos!$A:$P,2,0),""),"Verf")</f>
        <v>1430</v>
      </c>
      <c r="S135" s="110" t="str">
        <f>IFERROR(IF($B135&lt;&gt;"",VLOOKUP($B135,Codigos!$A:$P,9,0),""),"Verf")</f>
        <v>Envase</v>
      </c>
      <c r="T135" s="110">
        <f>IFERROR(IF(B135&lt;&gt;"",VLOOKUP(B135,Codigos!$A:$P,10,0),""),"Verf")</f>
        <v>0</v>
      </c>
      <c r="U135" s="280" t="str">
        <f ca="1">IFERROR(IF($B135&lt;&gt;"",IF(AND($H135&gt;=VLOOKUP($B135,Codigos!$A:$P,12,0),$H135&lt;=VLOOKUP($B135,Codigos!$A:$P,13,0)),"Si","No"),""),"Verf")</f>
        <v>No</v>
      </c>
      <c r="V135" s="280" t="str">
        <f ca="1">IFERROR(IF($B135&lt;&gt;"",IF(AND($H135&gt;=VLOOKUP($B135,Codigos!$A:$P,14,0),$H135&lt;=VLOOKUP($B135,Codigos!$A:$P,15,0)),"Si","No"),""),"Verf")</f>
        <v>Si</v>
      </c>
      <c r="W135" s="280" t="str">
        <f ca="1">IFERROR(IF($B135&lt;&gt;"",IF($H135&gt;=VLOOKUP($B135,Codigos!$A:$P,12,0),"Si","No"),""),"Verf")</f>
        <v>Si</v>
      </c>
      <c r="X135" s="280" t="str">
        <f ca="1">IFERROR(IF($B135&lt;&gt;"",IF($H135&lt;VLOOKUP($B135,Codigos!$A:$P,14,0),"No","Si"),""),"Verf")</f>
        <v>Si</v>
      </c>
      <c r="Y135" s="280" t="str">
        <f ca="1">IFERROR(IF($B135&lt;&gt;"",IF($H135&gt;VLOOKUP($B135,Codigos!$A:$P,16,0),"Si","No"),""),"Verf")</f>
        <v>No</v>
      </c>
      <c r="Z135" s="280" t="str">
        <f ca="1">IFERROR(IF($B135&lt;&gt;"",IF($H135&lt;VLOOKUP($B135,Codigos!$A:$P,14,0),"Bloquear","No"),""),"Verf")</f>
        <v>No</v>
      </c>
      <c r="AA135" s="281" t="str">
        <f>IFERROR(IF($B135&lt;&gt;"",$G135-VLOOKUP($B135,Codigos!$A:$P,11,0),""),"")</f>
        <v/>
      </c>
      <c r="AB135" s="280" t="str">
        <f t="shared" si="20"/>
        <v/>
      </c>
      <c r="AC135" t="e">
        <f t="shared" ca="1" si="21"/>
        <v>#VALUE!</v>
      </c>
      <c r="AE135" t="s">
        <v>1985</v>
      </c>
      <c r="AF135" t="s">
        <v>1986</v>
      </c>
    </row>
    <row r="136" spans="1:32" ht="18.95" customHeight="1">
      <c r="A136" s="290" t="s">
        <v>79</v>
      </c>
      <c r="B136" s="506" t="s">
        <v>218</v>
      </c>
      <c r="C136" s="104" t="str">
        <f>IFERROR(IF(B136&lt;&gt;"",VLOOKUP($B136,Codigos!$A:$P,3,0),""),"Verf")</f>
        <v>COSTEÑA RN 330 X 30</v>
      </c>
      <c r="D136" s="105">
        <v>104</v>
      </c>
      <c r="E136" s="105"/>
      <c r="F136" s="105"/>
      <c r="G136" s="106">
        <v>46362</v>
      </c>
      <c r="H136" s="448">
        <f t="shared" ca="1" si="16"/>
        <v>178</v>
      </c>
      <c r="I136" s="105" t="str">
        <f t="shared" ca="1" si="17"/>
        <v>Mayor a 120 días</v>
      </c>
      <c r="J136" s="109">
        <f t="shared" ca="1" si="18"/>
        <v>0.98888888888888893</v>
      </c>
      <c r="K136" s="294"/>
      <c r="L136" s="292"/>
      <c r="M136" s="110" t="str">
        <f>IFERROR(IF(VLOOKUP(L136,Codigos!$T$2:$U$50,2,0)=0,"",VLOOKUP(L136,Codigos!$T$2:$U$50,2,0)),"")</f>
        <v/>
      </c>
      <c r="N136" s="111">
        <f t="shared" si="19"/>
        <v>46182</v>
      </c>
      <c r="O136" s="112">
        <f>IFERROR(IF($B136&lt;&gt;"",$E136+($D136*VLOOKUP($B136,Codigos!$A:$P,5,0)),""),"Verf")</f>
        <v>4680</v>
      </c>
      <c r="P136" s="112">
        <f>IFERROR(IF($B136&lt;&gt;"",$F136+($O136*VLOOKUP($B136,Codigos!$A:$P,4,0)),""),"Verf")</f>
        <v>140400</v>
      </c>
      <c r="Q136" s="116">
        <f>IFERROR(IF($B136&lt;&gt;"",P136*VLOOKUP($B136,Codigos!$A:$I,7,0)/100000,""),"Verf")</f>
        <v>463.32</v>
      </c>
      <c r="R136" s="110">
        <f>IFERROR(IF($B136&lt;&gt;"",VLOOKUP($B136,Codigos!$A:$P,2,0),""),"Verf")</f>
        <v>20867</v>
      </c>
      <c r="S136" s="110" t="str">
        <f>IFERROR(IF($B136&lt;&gt;"",VLOOKUP($B136,Codigos!$A:$P,9,0),""),"Verf")</f>
        <v>Ret</v>
      </c>
      <c r="T136" s="110">
        <f>IFERROR(IF(B136&lt;&gt;"",VLOOKUP(B136,Codigos!$A:$P,10,0),""),"Verf")</f>
        <v>180</v>
      </c>
      <c r="U136" s="280" t="str">
        <f ca="1">IFERROR(IF($B136&lt;&gt;"",IF(AND($H136&gt;=VLOOKUP($B136,Codigos!$A:$P,12,0),$H136&lt;=VLOOKUP($B136,Codigos!$A:$P,13,0)),"Si","No"),""),"Verf")</f>
        <v>No</v>
      </c>
      <c r="V136" s="280" t="str">
        <f ca="1">IFERROR(IF($B136&lt;&gt;"",IF(AND($H136&gt;=VLOOKUP($B136,Codigos!$A:$P,14,0),$H136&lt;=VLOOKUP($B136,Codigos!$A:$P,15,0)),"Si","No"),""),"Verf")</f>
        <v>No</v>
      </c>
      <c r="W136" s="280" t="str">
        <f ca="1">IFERROR(IF($B136&lt;&gt;"",IF($H136&gt;=VLOOKUP($B136,Codigos!$A:$P,12,0),"Si","No"),""),"Verf")</f>
        <v>Si</v>
      </c>
      <c r="X136" s="280" t="str">
        <f ca="1">IFERROR(IF($B136&lt;&gt;"",IF($H136&lt;VLOOKUP($B136,Codigos!$A:$P,14,0),"No","Si"),""),"Verf")</f>
        <v>Si</v>
      </c>
      <c r="Y136" s="280" t="str">
        <f ca="1">IFERROR(IF($B136&lt;&gt;"",IF($H136&gt;VLOOKUP($B136,Codigos!$A:$P,16,0),"Si","No"),""),"Verf")</f>
        <v>Si</v>
      </c>
      <c r="Z136" s="280" t="str">
        <f ca="1">IFERROR(IF($B136&lt;&gt;"",IF($H136&lt;VLOOKUP($B136,Codigos!$A:$P,14,0),"Bloquear","No"),""),"Verf")</f>
        <v>No</v>
      </c>
      <c r="AA136" s="281">
        <f>IFERROR(IF($B136&lt;&gt;"",$G136-VLOOKUP($B136,Codigos!$A:$P,11,0),""),"")</f>
        <v>46332</v>
      </c>
      <c r="AB136" s="280" t="str">
        <f t="shared" si="20"/>
        <v/>
      </c>
      <c r="AC136">
        <f t="shared" ca="1" si="21"/>
        <v>2</v>
      </c>
      <c r="AE136" t="s">
        <v>1985</v>
      </c>
      <c r="AF136" t="s">
        <v>1986</v>
      </c>
    </row>
    <row r="137" spans="1:32" ht="18.95" customHeight="1">
      <c r="A137" s="290" t="s">
        <v>291</v>
      </c>
      <c r="B137" s="506" t="s">
        <v>218</v>
      </c>
      <c r="C137" s="104" t="str">
        <f>IFERROR(IF(B137&lt;&gt;"",VLOOKUP($B137,Codigos!$A:$P,3,0),""),"Verf")</f>
        <v>COSTEÑA RN 330 X 30</v>
      </c>
      <c r="D137" s="105">
        <v>104</v>
      </c>
      <c r="E137" s="105"/>
      <c r="F137" s="105"/>
      <c r="G137" s="106">
        <v>46362</v>
      </c>
      <c r="H137" s="448">
        <f t="shared" ca="1" si="16"/>
        <v>178</v>
      </c>
      <c r="I137" s="105" t="str">
        <f t="shared" ca="1" si="17"/>
        <v>Mayor a 120 días</v>
      </c>
      <c r="J137" s="109">
        <f t="shared" ca="1" si="18"/>
        <v>0.98888888888888893</v>
      </c>
      <c r="K137" s="294"/>
      <c r="L137" s="292"/>
      <c r="M137" s="110" t="str">
        <f>IFERROR(IF(VLOOKUP(L137,Codigos!$T$2:$U$50,2,0)=0,"",VLOOKUP(L137,Codigos!$T$2:$U$50,2,0)),"")</f>
        <v/>
      </c>
      <c r="N137" s="111">
        <f t="shared" si="19"/>
        <v>46182</v>
      </c>
      <c r="O137" s="112">
        <f>IFERROR(IF($B137&lt;&gt;"",$E137+($D137*VLOOKUP($B137,Codigos!$A:$P,5,0)),""),"Verf")</f>
        <v>4680</v>
      </c>
      <c r="P137" s="112">
        <f>IFERROR(IF($B137&lt;&gt;"",$F137+($O137*VLOOKUP($B137,Codigos!$A:$P,4,0)),""),"Verf")</f>
        <v>140400</v>
      </c>
      <c r="Q137" s="116">
        <f>IFERROR(IF($B137&lt;&gt;"",P137*VLOOKUP($B137,Codigos!$A:$I,7,0)/100000,""),"Verf")</f>
        <v>463.32</v>
      </c>
      <c r="R137" s="110">
        <f>IFERROR(IF($B137&lt;&gt;"",VLOOKUP($B137,Codigos!$A:$P,2,0),""),"Verf")</f>
        <v>20867</v>
      </c>
      <c r="S137" s="110" t="str">
        <f>IFERROR(IF($B137&lt;&gt;"",VLOOKUP($B137,Codigos!$A:$P,9,0),""),"Verf")</f>
        <v>Ret</v>
      </c>
      <c r="T137" s="110">
        <f>IFERROR(IF(B137&lt;&gt;"",VLOOKUP(B137,Codigos!$A:$P,10,0),""),"Verf")</f>
        <v>180</v>
      </c>
      <c r="U137" s="280" t="str">
        <f ca="1">IFERROR(IF($B137&lt;&gt;"",IF(AND($H137&gt;=VLOOKUP($B137,Codigos!$A:$P,12,0),$H137&lt;=VLOOKUP($B137,Codigos!$A:$P,13,0)),"Si","No"),""),"Verf")</f>
        <v>No</v>
      </c>
      <c r="V137" s="280" t="str">
        <f ca="1">IFERROR(IF($B137&lt;&gt;"",IF(AND($H137&gt;=VLOOKUP($B137,Codigos!$A:$P,14,0),$H137&lt;=VLOOKUP($B137,Codigos!$A:$P,15,0)),"Si","No"),""),"Verf")</f>
        <v>No</v>
      </c>
      <c r="W137" s="280" t="str">
        <f ca="1">IFERROR(IF($B137&lt;&gt;"",IF($H137&gt;=VLOOKUP($B137,Codigos!$A:$P,12,0),"Si","No"),""),"Verf")</f>
        <v>Si</v>
      </c>
      <c r="X137" s="280" t="str">
        <f ca="1">IFERROR(IF($B137&lt;&gt;"",IF($H137&lt;VLOOKUP($B137,Codigos!$A:$P,14,0),"No","Si"),""),"Verf")</f>
        <v>Si</v>
      </c>
      <c r="Y137" s="280" t="str">
        <f ca="1">IFERROR(IF($B137&lt;&gt;"",IF($H137&gt;VLOOKUP($B137,Codigos!$A:$P,16,0),"Si","No"),""),"Verf")</f>
        <v>Si</v>
      </c>
      <c r="Z137" s="280" t="str">
        <f ca="1">IFERROR(IF($B137&lt;&gt;"",IF($H137&lt;VLOOKUP($B137,Codigos!$A:$P,14,0),"Bloquear","No"),""),"Verf")</f>
        <v>No</v>
      </c>
      <c r="AA137" s="281">
        <f>IFERROR(IF($B137&lt;&gt;"",$G137-VLOOKUP($B137,Codigos!$A:$P,11,0),""),"")</f>
        <v>46332</v>
      </c>
      <c r="AB137" s="280" t="str">
        <f t="shared" si="20"/>
        <v/>
      </c>
      <c r="AC137">
        <f t="shared" ca="1" si="21"/>
        <v>2</v>
      </c>
      <c r="AE137" t="s">
        <v>1985</v>
      </c>
      <c r="AF137" t="s">
        <v>1986</v>
      </c>
    </row>
    <row r="138" spans="1:32" ht="18.95" customHeight="1">
      <c r="A138" s="290" t="s">
        <v>292</v>
      </c>
      <c r="B138" s="514" t="s">
        <v>132</v>
      </c>
      <c r="C138" s="104" t="str">
        <f>IFERROR(IF(B138&lt;&gt;"",VLOOKUP($B138,Codigos!$A:$P,3,0),""),"Verf")</f>
        <v>Envase Marron 330R</v>
      </c>
      <c r="D138" s="105"/>
      <c r="E138" s="105"/>
      <c r="F138" s="105"/>
      <c r="G138" s="106"/>
      <c r="H138" s="448" t="str">
        <f t="shared" ca="1" si="16"/>
        <v/>
      </c>
      <c r="I138" s="105" t="str">
        <f t="shared" ca="1" si="17"/>
        <v/>
      </c>
      <c r="J138" s="109" t="str">
        <f t="shared" ca="1" si="18"/>
        <v/>
      </c>
      <c r="K138" s="294"/>
      <c r="L138" s="292" t="s">
        <v>73</v>
      </c>
      <c r="M138" s="110" t="str">
        <f>IFERROR(IF(VLOOKUP(L138,Codigos!$T$2:$U$50,2,0)=0,"",VLOOKUP(L138,Codigos!$T$2:$U$50,2,0)),"")</f>
        <v>Excluir</v>
      </c>
      <c r="N138" s="111" t="str">
        <f t="shared" si="19"/>
        <v/>
      </c>
      <c r="O138" s="112">
        <f>IFERROR(IF($B138&lt;&gt;"",$E138+($D138*VLOOKUP($B138,Codigos!$A:$P,5,0)),""),"Verf")</f>
        <v>0</v>
      </c>
      <c r="P138" s="112">
        <f>IFERROR(IF($B138&lt;&gt;"",$F138+($O138*VLOOKUP($B138,Codigos!$A:$P,4,0)),""),"Verf")</f>
        <v>0</v>
      </c>
      <c r="Q138" s="116">
        <f>IFERROR(IF($B138&lt;&gt;"",P138*VLOOKUP($B138,Codigos!$A:$I,7,0)/100000,""),"Verf")</f>
        <v>0</v>
      </c>
      <c r="R138" s="110">
        <f>IFERROR(IF($B138&lt;&gt;"",VLOOKUP($B138,Codigos!$A:$P,2,0),""),"Verf")</f>
        <v>162</v>
      </c>
      <c r="S138" s="110" t="str">
        <f>IFERROR(IF($B138&lt;&gt;"",VLOOKUP($B138,Codigos!$A:$P,9,0),""),"Verf")</f>
        <v>Envase</v>
      </c>
      <c r="T138" s="110">
        <f>IFERROR(IF(B138&lt;&gt;"",VLOOKUP(B138,Codigos!$A:$P,10,0),""),"Verf")</f>
        <v>0</v>
      </c>
      <c r="U138" s="280" t="str">
        <f ca="1">IFERROR(IF($B138&lt;&gt;"",IF(AND($H138&gt;=VLOOKUP($B138,Codigos!$A:$P,12,0),$H138&lt;=VLOOKUP($B138,Codigos!$A:$P,13,0)),"Si","No"),""),"Verf")</f>
        <v>No</v>
      </c>
      <c r="V138" s="280" t="str">
        <f ca="1">IFERROR(IF($B138&lt;&gt;"",IF(AND($H138&gt;=VLOOKUP($B138,Codigos!$A:$P,14,0),$H138&lt;=VLOOKUP($B138,Codigos!$A:$P,15,0)),"Si","No"),""),"Verf")</f>
        <v>Si</v>
      </c>
      <c r="W138" s="280" t="str">
        <f ca="1">IFERROR(IF($B138&lt;&gt;"",IF($H138&gt;=VLOOKUP($B138,Codigos!$A:$P,12,0),"Si","No"),""),"Verf")</f>
        <v>Si</v>
      </c>
      <c r="X138" s="280" t="str">
        <f ca="1">IFERROR(IF($B138&lt;&gt;"",IF($H138&lt;VLOOKUP($B138,Codigos!$A:$P,14,0),"No","Si"),""),"Verf")</f>
        <v>Si</v>
      </c>
      <c r="Y138" s="280" t="str">
        <f ca="1">IFERROR(IF($B138&lt;&gt;"",IF($H138&gt;VLOOKUP($B138,Codigos!$A:$P,16,0),"Si","No"),""),"Verf")</f>
        <v>No</v>
      </c>
      <c r="Z138" s="280" t="str">
        <f ca="1">IFERROR(IF($B138&lt;&gt;"",IF($H138&lt;VLOOKUP($B138,Codigos!$A:$P,14,0),"Bloquear","No"),""),"Verf")</f>
        <v>No</v>
      </c>
      <c r="AA138" s="281">
        <f>IFERROR(IF($B138&lt;&gt;"",$G138-VLOOKUP($B138,Codigos!$A:$P,11,0),""),"")</f>
        <v>0</v>
      </c>
      <c r="AB138" s="280" t="str">
        <f t="shared" si="20"/>
        <v/>
      </c>
      <c r="AC138" t="e">
        <f t="shared" ca="1" si="21"/>
        <v>#VALUE!</v>
      </c>
      <c r="AE138" t="s">
        <v>1985</v>
      </c>
      <c r="AF138" t="s">
        <v>1986</v>
      </c>
    </row>
    <row r="139" spans="1:32" ht="18.95" customHeight="1">
      <c r="A139" s="290" t="s">
        <v>110</v>
      </c>
      <c r="B139" s="469" t="s">
        <v>132</v>
      </c>
      <c r="C139" s="104" t="str">
        <f>IFERROR(IF(B139&lt;&gt;"",VLOOKUP($B139,Codigos!$A:$P,3,0),""),"Verf")</f>
        <v>Envase Marron 330R</v>
      </c>
      <c r="D139" s="105"/>
      <c r="E139" s="105"/>
      <c r="F139" s="105"/>
      <c r="G139" s="106"/>
      <c r="H139" s="448" t="str">
        <f t="shared" ref="H139:H203" ca="1" si="28">IF(G139&lt;&gt;"",G139-TODAY(),"")</f>
        <v/>
      </c>
      <c r="I139" s="105" t="str">
        <f t="shared" ref="I139:I203" ca="1" si="29">IF(G139="","",IF(G139&lt;TODAY(),"Vencido",IF(G139&lt;TODAY()+10,"Menos de 10 días",IF(G139&lt;TODAY()+30,"Menos de 30 días",IF(G139&lt;TODAY()+60,"Menos de 60 días",IF(G139&lt;TODAY()+90,"Menos de 90 dìas",IF(G139&lt;TODAY()+120,"Menos de 120 días","Mayor a 120 días")))))))</f>
        <v/>
      </c>
      <c r="J139" s="109" t="str">
        <f t="shared" ref="J139:J203" ca="1" si="30">IFERROR(IF(H139&lt;&gt;"",H139/T139,""),"Verf")</f>
        <v/>
      </c>
      <c r="K139" s="294"/>
      <c r="L139" s="292" t="s">
        <v>73</v>
      </c>
      <c r="M139" s="110" t="str">
        <f>IFERROR(IF(VLOOKUP(L139,Codigos!$T$2:$U$50,2,0)=0,"",VLOOKUP(L139,Codigos!$T$2:$U$50,2,0)),"")</f>
        <v>Excluir</v>
      </c>
      <c r="N139" s="111" t="str">
        <f t="shared" ref="N139:N203" si="31">IFERROR(IF(G139&lt;&gt;"",G139-T139,""),"Verf")</f>
        <v/>
      </c>
      <c r="O139" s="112">
        <f>IFERROR(IF($B139&lt;&gt;"",$E139+($D139*VLOOKUP($B139,Codigos!$A:$P,5,0)),""),"Verf")</f>
        <v>0</v>
      </c>
      <c r="P139" s="112">
        <f>IFERROR(IF($B139&lt;&gt;"",$F139+($O139*VLOOKUP($B139,Codigos!$A:$P,4,0)),""),"Verf")</f>
        <v>0</v>
      </c>
      <c r="Q139" s="116">
        <f>IFERROR(IF($B139&lt;&gt;"",P139*VLOOKUP($B139,Codigos!$A:$I,7,0)/100000,""),"Verf")</f>
        <v>0</v>
      </c>
      <c r="R139" s="110">
        <f>IFERROR(IF($B139&lt;&gt;"",VLOOKUP($B139,Codigos!$A:$P,2,0),""),"Verf")</f>
        <v>162</v>
      </c>
      <c r="S139" s="110" t="str">
        <f>IFERROR(IF($B139&lt;&gt;"",VLOOKUP($B139,Codigos!$A:$P,9,0),""),"Verf")</f>
        <v>Envase</v>
      </c>
      <c r="T139" s="110">
        <f>IFERROR(IF(B139&lt;&gt;"",VLOOKUP(B139,Codigos!$A:$P,10,0),""),"Verf")</f>
        <v>0</v>
      </c>
      <c r="U139" s="280" t="str">
        <f ca="1">IFERROR(IF($B139&lt;&gt;"",IF(AND($H139&gt;=VLOOKUP($B139,Codigos!$A:$P,12,0),$H139&lt;=VLOOKUP($B139,Codigos!$A:$P,13,0)),"Si","No"),""),"Verf")</f>
        <v>No</v>
      </c>
      <c r="V139" s="280" t="str">
        <f ca="1">IFERROR(IF($B139&lt;&gt;"",IF(AND($H139&gt;=VLOOKUP($B139,Codigos!$A:$P,14,0),$H139&lt;=VLOOKUP($B139,Codigos!$A:$P,15,0)),"Si","No"),""),"Verf")</f>
        <v>Si</v>
      </c>
      <c r="W139" s="280" t="str">
        <f ca="1">IFERROR(IF($B139&lt;&gt;"",IF($H139&gt;=VLOOKUP($B139,Codigos!$A:$P,12,0),"Si","No"),""),"Verf")</f>
        <v>Si</v>
      </c>
      <c r="X139" s="280" t="str">
        <f ca="1">IFERROR(IF($B139&lt;&gt;"",IF($H139&lt;VLOOKUP($B139,Codigos!$A:$P,14,0),"No","Si"),""),"Verf")</f>
        <v>Si</v>
      </c>
      <c r="Y139" s="280" t="str">
        <f ca="1">IFERROR(IF($B139&lt;&gt;"",IF($H139&gt;VLOOKUP($B139,Codigos!$A:$P,16,0),"Si","No"),""),"Verf")</f>
        <v>No</v>
      </c>
      <c r="Z139" s="280" t="str">
        <f ca="1">IFERROR(IF($B139&lt;&gt;"",IF($H139&lt;VLOOKUP($B139,Codigos!$A:$P,14,0),"Bloquear","No"),""),"Verf")</f>
        <v>No</v>
      </c>
      <c r="AA139" s="281">
        <f>IFERROR(IF($B139&lt;&gt;"",$G139-VLOOKUP($B139,Codigos!$A:$P,11,0),""),"")</f>
        <v>0</v>
      </c>
      <c r="AB139" s="280" t="str">
        <f t="shared" ref="AB139:AB203" si="32">IFERROR(IF(AND(A139&lt;&gt;"",B139=""),"V",""),"")</f>
        <v/>
      </c>
      <c r="AC139" t="e">
        <f t="shared" ref="AC139:AC203" ca="1" si="33">IF(B139&lt;&gt;"",$C$4-N139,"")</f>
        <v>#VALUE!</v>
      </c>
      <c r="AE139" t="s">
        <v>1985</v>
      </c>
      <c r="AF139" t="s">
        <v>1986</v>
      </c>
    </row>
    <row r="140" spans="1:32" ht="18.95" customHeight="1">
      <c r="A140" s="290" t="s">
        <v>2734</v>
      </c>
      <c r="B140" s="496" t="s">
        <v>242</v>
      </c>
      <c r="C140" s="104" t="str">
        <f>IFERROR(IF(B140&lt;&gt;"",VLOOKUP($B140,Codigos!$A:$P,3,0),""),"Verf")</f>
        <v xml:space="preserve">Club Col TRIGO  330C X 30 </v>
      </c>
      <c r="D140" s="105">
        <v>19</v>
      </c>
      <c r="E140" s="105"/>
      <c r="F140" s="293"/>
      <c r="G140" s="106">
        <v>46351</v>
      </c>
      <c r="H140" s="448">
        <f t="shared" ref="H140" ca="1" si="34">IF(G140&lt;&gt;"",G140-TODAY(),"")</f>
        <v>167</v>
      </c>
      <c r="I140" s="105" t="str">
        <f t="shared" ref="I140" ca="1" si="35">IF(G140="","",IF(G140&lt;TODAY(),"Vencido",IF(G140&lt;TODAY()+10,"Menos de 10 días",IF(G140&lt;TODAY()+30,"Menos de 30 días",IF(G140&lt;TODAY()+60,"Menos de 60 días",IF(G140&lt;TODAY()+90,"Menos de 90 dìas",IF(G140&lt;TODAY()+120,"Menos de 120 días","Mayor a 120 días")))))))</f>
        <v>Mayor a 120 días</v>
      </c>
      <c r="J140" s="109">
        <f t="shared" ref="J140" ca="1" si="36">IFERROR(IF(H140&lt;&gt;"",H140/T140,""),"Verf")</f>
        <v>0.92777777777777781</v>
      </c>
      <c r="K140" s="294"/>
      <c r="L140" s="105"/>
      <c r="M140" s="110" t="str">
        <f>IFERROR(IF(VLOOKUP(L140,Codigos!$T$2:$U$50,2,0)=0,"",VLOOKUP(L140,Codigos!$T$2:$U$50,2,0)),"")</f>
        <v/>
      </c>
      <c r="N140" s="111">
        <f t="shared" ref="N140" si="37">IFERROR(IF(G140&lt;&gt;"",G140-T140,""),"Verf")</f>
        <v>46171</v>
      </c>
      <c r="O140" s="112">
        <f>IFERROR(IF($B140&lt;&gt;"",$E140+($D140*VLOOKUP($B140,Codigos!$A:$P,5,0)),""),"Verf")</f>
        <v>855</v>
      </c>
      <c r="P140" s="112">
        <f>IFERROR(IF($B140&lt;&gt;"",$F140+($O140*VLOOKUP($B140,Codigos!$A:$P,4,0)),""),"Verf")</f>
        <v>25650</v>
      </c>
      <c r="Q140" s="116">
        <f>IFERROR(IF($B140&lt;&gt;"",P140*VLOOKUP($B140,Codigos!$A:$I,7,0)/100000,""),"Verf")</f>
        <v>84.644999999999996</v>
      </c>
      <c r="R140" s="110">
        <f>IFERROR(IF($B140&lt;&gt;"",VLOOKUP($B140,Codigos!$A:$P,2,0),""),"Verf")</f>
        <v>21156</v>
      </c>
      <c r="S140" s="110" t="str">
        <f>IFERROR(IF($B140&lt;&gt;"",VLOOKUP($B140,Codigos!$A:$P,9,0),""),"Verf")</f>
        <v>Ret</v>
      </c>
      <c r="T140" s="110">
        <f>IFERROR(IF(B140&lt;&gt;"",VLOOKUP(B140,Codigos!$A:$P,10,0),""),"Verf")</f>
        <v>180</v>
      </c>
      <c r="U140" s="280" t="str">
        <f ca="1">IFERROR(IF($B140&lt;&gt;"",IF(AND($H140&gt;=VLOOKUP($B140,Codigos!$A:$P,12,0),$H140&lt;=VLOOKUP($B140,Codigos!$A:$P,13,0)),"Si","No"),""),"Verf")</f>
        <v>No</v>
      </c>
      <c r="V140" s="280" t="str">
        <f ca="1">IFERROR(IF($B140&lt;&gt;"",IF(AND($H140&gt;=VLOOKUP($B140,Codigos!$A:$P,14,0),$H140&lt;=VLOOKUP($B140,Codigos!$A:$P,15,0)),"Si","No"),""),"Verf")</f>
        <v>No</v>
      </c>
      <c r="W140" s="280" t="str">
        <f ca="1">IFERROR(IF($B140&lt;&gt;"",IF($H140&gt;=VLOOKUP($B140,Codigos!$A:$P,12,0),"Si","No"),""),"Verf")</f>
        <v>Si</v>
      </c>
      <c r="X140" s="280" t="str">
        <f ca="1">IFERROR(IF($B140&lt;&gt;"",IF($H140&lt;VLOOKUP($B140,Codigos!$A:$P,14,0),"No","Si"),""),"Verf")</f>
        <v>Si</v>
      </c>
      <c r="Y140" s="280" t="str">
        <f ca="1">IFERROR(IF($B140&lt;&gt;"",IF($H140&gt;VLOOKUP($B140,Codigos!$A:$P,16,0),"Si","No"),""),"Verf")</f>
        <v>Si</v>
      </c>
      <c r="Z140" s="280" t="str">
        <f ca="1">IFERROR(IF($B140&lt;&gt;"",IF($H140&lt;VLOOKUP($B140,Codigos!$A:$P,14,0),"Bloquear","No"),""),"Verf")</f>
        <v>No</v>
      </c>
      <c r="AA140" s="281">
        <f>IFERROR(IF($B140&lt;&gt;"",$G140-VLOOKUP($B140,Codigos!$A:$P,11,0),""),"")</f>
        <v>46321</v>
      </c>
      <c r="AB140" s="280" t="str">
        <f t="shared" ref="AB140" si="38">IFERROR(IF(AND(A140&lt;&gt;"",B140=""),"V",""),"")</f>
        <v/>
      </c>
      <c r="AC140">
        <f t="shared" ref="AC140" ca="1" si="39">IF(B140&lt;&gt;"",$C$4-N140,"")</f>
        <v>13</v>
      </c>
      <c r="AE140" t="s">
        <v>1985</v>
      </c>
      <c r="AF140" t="s">
        <v>1986</v>
      </c>
    </row>
    <row r="141" spans="1:32" ht="18.95" customHeight="1">
      <c r="A141" s="290" t="s">
        <v>2734</v>
      </c>
      <c r="B141" s="496" t="s">
        <v>622</v>
      </c>
      <c r="C141" s="104" t="str">
        <f>IFERROR(IF(B141&lt;&gt;"",VLOOKUP($B141,Codigos!$A:$P,3,0),""),"Verf")</f>
        <v>Club Col RJ Lta 330X6 N</v>
      </c>
      <c r="D141" s="105">
        <v>1</v>
      </c>
      <c r="E141" s="105"/>
      <c r="F141" s="293"/>
      <c r="G141" s="106">
        <v>46319</v>
      </c>
      <c r="H141" s="448">
        <f t="shared" ca="1" si="28"/>
        <v>135</v>
      </c>
      <c r="I141" s="105" t="str">
        <f t="shared" ca="1" si="29"/>
        <v>Mayor a 120 días</v>
      </c>
      <c r="J141" s="109">
        <f t="shared" ca="1" si="30"/>
        <v>0.75</v>
      </c>
      <c r="K141" s="294"/>
      <c r="L141" s="105"/>
      <c r="M141" s="110" t="str">
        <f>IFERROR(IF(VLOOKUP(L141,Codigos!$T$2:$U$50,2,0)=0,"",VLOOKUP(L141,Codigos!$T$2:$U$50,2,0)),"")</f>
        <v/>
      </c>
      <c r="N141" s="111">
        <f t="shared" si="31"/>
        <v>46139</v>
      </c>
      <c r="O141" s="112">
        <f>IFERROR(IF($B141&lt;&gt;"",$E141+($D141*VLOOKUP($B141,Codigos!$A:$P,5,0)),""),"Verf")</f>
        <v>480</v>
      </c>
      <c r="P141" s="112">
        <f>IFERROR(IF($B141&lt;&gt;"",$F141+($O141*VLOOKUP($B141,Codigos!$A:$P,4,0)),""),"Verf")</f>
        <v>2880</v>
      </c>
      <c r="Q141" s="116">
        <f>IFERROR(IF($B141&lt;&gt;"",P141*VLOOKUP($B141,Codigos!$A:$I,7,0)/100000,""),"Verf")</f>
        <v>9.5039999999999996</v>
      </c>
      <c r="R141" s="110">
        <f>IFERROR(IF($B141&lt;&gt;"",VLOOKUP($B141,Codigos!$A:$P,2,0),""),"Verf")</f>
        <v>5255</v>
      </c>
      <c r="S141" s="110" t="str">
        <f>IFERROR(IF($B141&lt;&gt;"",VLOOKUP($B141,Codigos!$A:$P,9,0),""),"Verf")</f>
        <v>Lata</v>
      </c>
      <c r="T141" s="110">
        <f>IFERROR(IF(B141&lt;&gt;"",VLOOKUP(B141,Codigos!$A:$P,10,0),""),"Verf")</f>
        <v>180</v>
      </c>
      <c r="U141" s="280" t="str">
        <f ca="1">IFERROR(IF($B141&lt;&gt;"",IF(AND($H141&gt;=VLOOKUP($B141,Codigos!$A:$P,12,0),$H141&lt;=VLOOKUP($B141,Codigos!$A:$P,13,0)),"Si","No"),""),"Verf")</f>
        <v>No</v>
      </c>
      <c r="V141" s="280" t="str">
        <f ca="1">IFERROR(IF($B141&lt;&gt;"",IF(AND($H141&gt;=VLOOKUP($B141,Codigos!$A:$P,14,0),$H141&lt;=VLOOKUP($B141,Codigos!$A:$P,15,0)),"Si","No"),""),"Verf")</f>
        <v>No</v>
      </c>
      <c r="W141" s="280" t="str">
        <f ca="1">IFERROR(IF($B141&lt;&gt;"",IF($H141&gt;=VLOOKUP($B141,Codigos!$A:$P,12,0),"Si","No"),""),"Verf")</f>
        <v>Si</v>
      </c>
      <c r="X141" s="280" t="str">
        <f ca="1">IFERROR(IF($B141&lt;&gt;"",IF($H141&lt;VLOOKUP($B141,Codigos!$A:$P,14,0),"No","Si"),""),"Verf")</f>
        <v>Si</v>
      </c>
      <c r="Y141" s="280" t="str">
        <f ca="1">IFERROR(IF($B141&lt;&gt;"",IF($H141&gt;VLOOKUP($B141,Codigos!$A:$P,16,0),"Si","No"),""),"Verf")</f>
        <v>Si</v>
      </c>
      <c r="Z141" s="280" t="str">
        <f ca="1">IFERROR(IF($B141&lt;&gt;"",IF($H141&lt;VLOOKUP($B141,Codigos!$A:$P,14,0),"Bloquear","No"),""),"Verf")</f>
        <v>No</v>
      </c>
      <c r="AA141" s="281">
        <f>IFERROR(IF($B141&lt;&gt;"",$G141-VLOOKUP($B141,Codigos!$A:$P,11,0),""),"")</f>
        <v>46289</v>
      </c>
      <c r="AB141" s="280" t="str">
        <f t="shared" si="32"/>
        <v/>
      </c>
      <c r="AC141">
        <f t="shared" ca="1" si="33"/>
        <v>45</v>
      </c>
      <c r="AE141" t="s">
        <v>1985</v>
      </c>
      <c r="AF141" t="s">
        <v>1986</v>
      </c>
    </row>
    <row r="142" spans="1:32" ht="18.95" customHeight="1">
      <c r="A142" s="290" t="s">
        <v>244</v>
      </c>
      <c r="B142" s="521" t="s">
        <v>724</v>
      </c>
      <c r="C142" s="104" t="str">
        <f>IFERROR(IF(B142&lt;&gt;"",VLOOKUP($B142,Codigos!$A:$P,3,0),""),"Verf")</f>
        <v>Club Col Tw 330Cc X 30</v>
      </c>
      <c r="D142" s="105">
        <v>112</v>
      </c>
      <c r="E142" s="105"/>
      <c r="F142" s="293"/>
      <c r="G142" s="106">
        <v>46362</v>
      </c>
      <c r="H142" s="448">
        <f t="shared" ca="1" si="28"/>
        <v>178</v>
      </c>
      <c r="I142" s="105" t="str">
        <f t="shared" ca="1" si="29"/>
        <v>Mayor a 120 días</v>
      </c>
      <c r="J142" s="109">
        <f t="shared" ca="1" si="30"/>
        <v>0.98888888888888893</v>
      </c>
      <c r="K142" s="294" t="s">
        <v>2819</v>
      </c>
      <c r="L142" s="292"/>
      <c r="M142" s="110" t="str">
        <f>IFERROR(IF(VLOOKUP(L142,Codigos!$T$2:$U$50,2,0)=0,"",VLOOKUP(L142,Codigos!$T$2:$U$50,2,0)),"")</f>
        <v/>
      </c>
      <c r="N142" s="111">
        <f t="shared" si="31"/>
        <v>46182</v>
      </c>
      <c r="O142" s="112">
        <f>IFERROR(IF($B142&lt;&gt;"",$E142+($D142*VLOOKUP($B142,Codigos!$A:$P,5,0)),""),"Verf")</f>
        <v>5040</v>
      </c>
      <c r="P142" s="112">
        <f>IFERROR(IF($B142&lt;&gt;"",$F142+($O142*VLOOKUP($B142,Codigos!$A:$P,4,0)),""),"Verf")</f>
        <v>151200</v>
      </c>
      <c r="Q142" s="116">
        <f>IFERROR(IF($B142&lt;&gt;"",P142*VLOOKUP($B142,Codigos!$A:$I,7,0)/100000,""),"Verf")</f>
        <v>498.96</v>
      </c>
      <c r="R142" s="110">
        <f>IFERROR(IF($B142&lt;&gt;"",VLOOKUP($B142,Codigos!$A:$P,2,0),""),"Verf")</f>
        <v>9798</v>
      </c>
      <c r="S142" s="110" t="str">
        <f>IFERROR(IF($B142&lt;&gt;"",VLOOKUP($B142,Codigos!$A:$P,9,0),""),"Verf")</f>
        <v>NR</v>
      </c>
      <c r="T142" s="110">
        <f>IFERROR(IF(B142&lt;&gt;"",VLOOKUP(B142,Codigos!$A:$P,10,0),""),"Verf")</f>
        <v>180</v>
      </c>
      <c r="U142" s="280" t="str">
        <f ca="1">IFERROR(IF($B142&lt;&gt;"",IF(AND($H142&gt;=VLOOKUP($B142,Codigos!$A:$P,12,0),$H142&lt;=VLOOKUP($B142,Codigos!$A:$P,13,0)),"Si","No"),""),"Verf")</f>
        <v>No</v>
      </c>
      <c r="V142" s="280" t="str">
        <f ca="1">IFERROR(IF($B142&lt;&gt;"",IF(AND($H142&gt;=VLOOKUP($B142,Codigos!$A:$P,14,0),$H142&lt;=VLOOKUP($B142,Codigos!$A:$P,15,0)),"Si","No"),""),"Verf")</f>
        <v>No</v>
      </c>
      <c r="W142" s="280" t="str">
        <f ca="1">IFERROR(IF($B142&lt;&gt;"",IF($H142&gt;=VLOOKUP($B142,Codigos!$A:$P,12,0),"Si","No"),""),"Verf")</f>
        <v>Si</v>
      </c>
      <c r="X142" s="280" t="str">
        <f ca="1">IFERROR(IF($B142&lt;&gt;"",IF($H142&lt;VLOOKUP($B142,Codigos!$A:$P,14,0),"No","Si"),""),"Verf")</f>
        <v>Si</v>
      </c>
      <c r="Y142" s="280" t="str">
        <f ca="1">IFERROR(IF($B142&lt;&gt;"",IF($H142&gt;VLOOKUP($B142,Codigos!$A:$P,16,0),"Si","No"),""),"Verf")</f>
        <v>Si</v>
      </c>
      <c r="Z142" s="280" t="str">
        <f ca="1">IFERROR(IF($B142&lt;&gt;"",IF($H142&lt;VLOOKUP($B142,Codigos!$A:$P,14,0),"Bloquear","No"),""),"Verf")</f>
        <v>No</v>
      </c>
      <c r="AA142" s="281">
        <f>IFERROR(IF($B142&lt;&gt;"",$G142-VLOOKUP($B142,Codigos!$A:$P,11,0),""),"")</f>
        <v>46332</v>
      </c>
      <c r="AB142" s="280" t="str">
        <f t="shared" si="32"/>
        <v/>
      </c>
      <c r="AC142">
        <f t="shared" ca="1" si="33"/>
        <v>2</v>
      </c>
      <c r="AE142" t="s">
        <v>1985</v>
      </c>
      <c r="AF142" t="s">
        <v>1986</v>
      </c>
    </row>
    <row r="143" spans="1:32" ht="18.95" customHeight="1">
      <c r="A143" s="290" t="s">
        <v>469</v>
      </c>
      <c r="B143" s="506" t="s">
        <v>218</v>
      </c>
      <c r="C143" s="104" t="str">
        <f>IFERROR(IF(B143&lt;&gt;"",VLOOKUP($B143,Codigos!$A:$P,3,0),""),"Verf")</f>
        <v>COSTEÑA RN 330 X 30</v>
      </c>
      <c r="D143" s="105">
        <v>112</v>
      </c>
      <c r="E143" s="105"/>
      <c r="F143" s="293"/>
      <c r="G143" s="106">
        <v>46361</v>
      </c>
      <c r="H143" s="448">
        <f t="shared" ca="1" si="28"/>
        <v>177</v>
      </c>
      <c r="I143" s="105" t="str">
        <f t="shared" ca="1" si="29"/>
        <v>Mayor a 120 días</v>
      </c>
      <c r="J143" s="109">
        <f t="shared" ca="1" si="30"/>
        <v>0.98333333333333328</v>
      </c>
      <c r="K143" s="294"/>
      <c r="L143" s="492"/>
      <c r="M143" s="110" t="str">
        <f>IFERROR(IF(VLOOKUP(L143,Codigos!$T$2:$U$50,2,0)=0,"",VLOOKUP(L143,Codigos!$T$2:$U$50,2,0)),"")</f>
        <v/>
      </c>
      <c r="N143" s="111">
        <f t="shared" si="31"/>
        <v>46181</v>
      </c>
      <c r="O143" s="112">
        <f>IFERROR(IF($B143&lt;&gt;"",$E143+($D143*VLOOKUP($B143,Codigos!$A:$P,5,0)),""),"Verf")</f>
        <v>5040</v>
      </c>
      <c r="P143" s="112">
        <f>IFERROR(IF($B143&lt;&gt;"",$F143+($O143*VLOOKUP($B143,Codigos!$A:$P,4,0)),""),"Verf")</f>
        <v>151200</v>
      </c>
      <c r="Q143" s="116">
        <f>IFERROR(IF($B143&lt;&gt;"",P143*VLOOKUP($B143,Codigos!$A:$I,7,0)/100000,""),"Verf")</f>
        <v>498.96</v>
      </c>
      <c r="R143" s="110">
        <f>IFERROR(IF($B143&lt;&gt;"",VLOOKUP($B143,Codigos!$A:$P,2,0),""),"Verf")</f>
        <v>20867</v>
      </c>
      <c r="S143" s="110" t="str">
        <f>IFERROR(IF($B143&lt;&gt;"",VLOOKUP($B143,Codigos!$A:$P,9,0),""),"Verf")</f>
        <v>Ret</v>
      </c>
      <c r="T143" s="110">
        <f>IFERROR(IF(B143&lt;&gt;"",VLOOKUP(B143,Codigos!$A:$P,10,0),""),"Verf")</f>
        <v>180</v>
      </c>
      <c r="U143" s="280" t="str">
        <f ca="1">IFERROR(IF($B143&lt;&gt;"",IF(AND($H143&gt;=VLOOKUP($B143,Codigos!$A:$P,12,0),$H143&lt;=VLOOKUP($B143,Codigos!$A:$P,13,0)),"Si","No"),""),"Verf")</f>
        <v>No</v>
      </c>
      <c r="V143" s="280" t="str">
        <f ca="1">IFERROR(IF($B143&lt;&gt;"",IF(AND($H143&gt;=VLOOKUP($B143,Codigos!$A:$P,14,0),$H143&lt;=VLOOKUP($B143,Codigos!$A:$P,15,0)),"Si","No"),""),"Verf")</f>
        <v>No</v>
      </c>
      <c r="W143" s="280" t="str">
        <f ca="1">IFERROR(IF($B143&lt;&gt;"",IF($H143&gt;=VLOOKUP($B143,Codigos!$A:$P,12,0),"Si","No"),""),"Verf")</f>
        <v>Si</v>
      </c>
      <c r="X143" s="280" t="str">
        <f ca="1">IFERROR(IF($B143&lt;&gt;"",IF($H143&lt;VLOOKUP($B143,Codigos!$A:$P,14,0),"No","Si"),""),"Verf")</f>
        <v>Si</v>
      </c>
      <c r="Y143" s="280" t="str">
        <f ca="1">IFERROR(IF($B143&lt;&gt;"",IF($H143&gt;VLOOKUP($B143,Codigos!$A:$P,16,0),"Si","No"),""),"Verf")</f>
        <v>Si</v>
      </c>
      <c r="Z143" s="280" t="str">
        <f ca="1">IFERROR(IF($B143&lt;&gt;"",IF($H143&lt;VLOOKUP($B143,Codigos!$A:$P,14,0),"Bloquear","No"),""),"Verf")</f>
        <v>No</v>
      </c>
      <c r="AA143" s="281">
        <f>IFERROR(IF($B143&lt;&gt;"",$G143-VLOOKUP($B143,Codigos!$A:$P,11,0),""),"")</f>
        <v>46331</v>
      </c>
      <c r="AB143" s="280" t="str">
        <f t="shared" si="32"/>
        <v/>
      </c>
      <c r="AC143">
        <f t="shared" ca="1" si="33"/>
        <v>3</v>
      </c>
      <c r="AE143" t="s">
        <v>1985</v>
      </c>
      <c r="AF143" t="s">
        <v>1986</v>
      </c>
    </row>
    <row r="144" spans="1:32" ht="18.95" customHeight="1">
      <c r="A144" s="290" t="s">
        <v>475</v>
      </c>
      <c r="B144" s="574" t="s">
        <v>724</v>
      </c>
      <c r="C144" s="104" t="str">
        <f>IFERROR(IF(B144&lt;&gt;"",VLOOKUP($B144,Codigos!$A:$P,3,0),""),"Verf")</f>
        <v>Club Col Tw 330Cc X 30</v>
      </c>
      <c r="D144" s="105">
        <v>112</v>
      </c>
      <c r="E144" s="105"/>
      <c r="F144" s="293"/>
      <c r="G144" s="106">
        <v>46363</v>
      </c>
      <c r="H144" s="448">
        <f t="shared" ca="1" si="28"/>
        <v>179</v>
      </c>
      <c r="I144" s="105" t="str">
        <f t="shared" ca="1" si="29"/>
        <v>Mayor a 120 días</v>
      </c>
      <c r="J144" s="109">
        <f t="shared" ca="1" si="30"/>
        <v>0.99444444444444446</v>
      </c>
      <c r="K144" s="294" t="s">
        <v>2819</v>
      </c>
      <c r="L144" s="292"/>
      <c r="M144" s="110" t="str">
        <f>IFERROR(IF(VLOOKUP(L144,Codigos!$T$2:$U$50,2,0)=0,"",VLOOKUP(L144,Codigos!$T$2:$U$50,2,0)),"")</f>
        <v/>
      </c>
      <c r="N144" s="111">
        <f t="shared" si="31"/>
        <v>46183</v>
      </c>
      <c r="O144" s="112">
        <f>IFERROR(IF($B144&lt;&gt;"",$E144+($D144*VLOOKUP($B144,Codigos!$A:$P,5,0)),""),"Verf")</f>
        <v>5040</v>
      </c>
      <c r="P144" s="112">
        <f>IFERROR(IF($B144&lt;&gt;"",$F144+($O144*VLOOKUP($B144,Codigos!$A:$P,4,0)),""),"Verf")</f>
        <v>151200</v>
      </c>
      <c r="Q144" s="116">
        <f>IFERROR(IF($B144&lt;&gt;"",P144*VLOOKUP($B144,Codigos!$A:$I,7,0)/100000,""),"Verf")</f>
        <v>498.96</v>
      </c>
      <c r="R144" s="110">
        <f>IFERROR(IF($B144&lt;&gt;"",VLOOKUP($B144,Codigos!$A:$P,2,0),""),"Verf")</f>
        <v>9798</v>
      </c>
      <c r="S144" s="110" t="str">
        <f>IFERROR(IF($B144&lt;&gt;"",VLOOKUP($B144,Codigos!$A:$P,9,0),""),"Verf")</f>
        <v>NR</v>
      </c>
      <c r="T144" s="110">
        <f>IFERROR(IF(B144&lt;&gt;"",VLOOKUP(B144,Codigos!$A:$P,10,0),""),"Verf")</f>
        <v>180</v>
      </c>
      <c r="U144" s="280" t="str">
        <f ca="1">IFERROR(IF($B144&lt;&gt;"",IF(AND($H144&gt;=VLOOKUP($B144,Codigos!$A:$P,12,0),$H144&lt;=VLOOKUP($B144,Codigos!$A:$P,13,0)),"Si","No"),""),"Verf")</f>
        <v>No</v>
      </c>
      <c r="V144" s="280" t="str">
        <f ca="1">IFERROR(IF($B144&lt;&gt;"",IF(AND($H144&gt;=VLOOKUP($B144,Codigos!$A:$P,14,0),$H144&lt;=VLOOKUP($B144,Codigos!$A:$P,15,0)),"Si","No"),""),"Verf")</f>
        <v>No</v>
      </c>
      <c r="W144" s="280" t="str">
        <f ca="1">IFERROR(IF($B144&lt;&gt;"",IF($H144&gt;=VLOOKUP($B144,Codigos!$A:$P,12,0),"Si","No"),""),"Verf")</f>
        <v>Si</v>
      </c>
      <c r="X144" s="280" t="str">
        <f ca="1">IFERROR(IF($B144&lt;&gt;"",IF($H144&lt;VLOOKUP($B144,Codigos!$A:$P,14,0),"No","Si"),""),"Verf")</f>
        <v>Si</v>
      </c>
      <c r="Y144" s="280" t="str">
        <f ca="1">IFERROR(IF($B144&lt;&gt;"",IF($H144&gt;VLOOKUP($B144,Codigos!$A:$P,16,0),"Si","No"),""),"Verf")</f>
        <v>Si</v>
      </c>
      <c r="Z144" s="280" t="str">
        <f ca="1">IFERROR(IF($B144&lt;&gt;"",IF($H144&lt;VLOOKUP($B144,Codigos!$A:$P,14,0),"Bloquear","No"),""),"Verf")</f>
        <v>No</v>
      </c>
      <c r="AA144" s="281">
        <f>IFERROR(IF($B144&lt;&gt;"",$G144-VLOOKUP($B144,Codigos!$A:$P,11,0),""),"")</f>
        <v>46333</v>
      </c>
      <c r="AB144" s="280" t="str">
        <f t="shared" si="32"/>
        <v/>
      </c>
      <c r="AC144">
        <f t="shared" ca="1" si="33"/>
        <v>1</v>
      </c>
      <c r="AE144" t="s">
        <v>1985</v>
      </c>
      <c r="AF144" t="s">
        <v>1986</v>
      </c>
    </row>
    <row r="145" spans="1:32" ht="18.95" customHeight="1">
      <c r="A145" s="290" t="s">
        <v>111</v>
      </c>
      <c r="B145" s="461" t="s">
        <v>393</v>
      </c>
      <c r="C145" s="104" t="str">
        <f>IFERROR(IF(B145&lt;&gt;"",VLOOKUP($B145,Codigos!$A:$P,3,0),""),"Verf")</f>
        <v>Corona Nr 330Cc X30</v>
      </c>
      <c r="D145" s="105">
        <v>112</v>
      </c>
      <c r="E145" s="105"/>
      <c r="F145" s="293"/>
      <c r="G145" s="106">
        <v>46541</v>
      </c>
      <c r="H145" s="448">
        <f t="shared" ca="1" si="28"/>
        <v>357</v>
      </c>
      <c r="I145" s="105" t="str">
        <f t="shared" ca="1" si="29"/>
        <v>Mayor a 120 días</v>
      </c>
      <c r="J145" s="109">
        <f t="shared" ca="1" si="30"/>
        <v>0.9780821917808219</v>
      </c>
      <c r="K145" s="294" t="s">
        <v>2810</v>
      </c>
      <c r="L145" s="292" t="s">
        <v>392</v>
      </c>
      <c r="M145" s="110" t="str">
        <f>IFERROR(IF(VLOOKUP(L145,Codigos!$T$2:$U$50,2,0)=0,"",VLOOKUP(L145,Codigos!$T$2:$U$50,2,0)),"")</f>
        <v>Excluir</v>
      </c>
      <c r="N145" s="111">
        <f t="shared" si="31"/>
        <v>46176</v>
      </c>
      <c r="O145" s="112">
        <f>IFERROR(IF($B145&lt;&gt;"",$E145+($D145*VLOOKUP($B145,Codigos!$A:$P,5,0)),""),"Verf")</f>
        <v>5040</v>
      </c>
      <c r="P145" s="112">
        <f>IFERROR(IF($B145&lt;&gt;"",$F145+($O145*VLOOKUP($B145,Codigos!$A:$P,4,0)),""),"Verf")</f>
        <v>151200</v>
      </c>
      <c r="Q145" s="116">
        <f>IFERROR(IF($B145&lt;&gt;"",P145*VLOOKUP($B145,Codigos!$A:$I,7,0)/100000,""),"Verf")</f>
        <v>498.96</v>
      </c>
      <c r="R145" s="110">
        <f>IFERROR(IF($B145&lt;&gt;"",VLOOKUP($B145,Codigos!$A:$P,2,0),""),"Verf")</f>
        <v>22512</v>
      </c>
      <c r="S145" s="110" t="str">
        <f>IFERROR(IF($B145&lt;&gt;"",VLOOKUP($B145,Codigos!$A:$P,9,0),""),"Verf")</f>
        <v>NR</v>
      </c>
      <c r="T145" s="110">
        <f>IFERROR(IF(B145&lt;&gt;"",VLOOKUP(B145,Codigos!$A:$P,10,0),""),"Verf")</f>
        <v>365</v>
      </c>
      <c r="U145" s="280" t="str">
        <f ca="1">IFERROR(IF($B145&lt;&gt;"",IF(AND($H145&gt;=VLOOKUP($B145,Codigos!$A:$P,12,0),$H145&lt;=VLOOKUP($B145,Codigos!$A:$P,13,0)),"Si","No"),""),"Verf")</f>
        <v>No</v>
      </c>
      <c r="V145" s="280" t="str">
        <f ca="1">IFERROR(IF($B145&lt;&gt;"",IF(AND($H145&gt;=VLOOKUP($B145,Codigos!$A:$P,14,0),$H145&lt;=VLOOKUP($B145,Codigos!$A:$P,15,0)),"Si","No"),""),"Verf")</f>
        <v>No</v>
      </c>
      <c r="W145" s="280" t="str">
        <f ca="1">IFERROR(IF($B145&lt;&gt;"",IF($H145&gt;=VLOOKUP($B145,Codigos!$A:$P,12,0),"Si","No"),""),"Verf")</f>
        <v>Si</v>
      </c>
      <c r="X145" s="280" t="str">
        <f ca="1">IFERROR(IF($B145&lt;&gt;"",IF($H145&lt;VLOOKUP($B145,Codigos!$A:$P,14,0),"No","Si"),""),"Verf")</f>
        <v>Si</v>
      </c>
      <c r="Y145" s="280" t="str">
        <f ca="1">IFERROR(IF($B145&lt;&gt;"",IF($H145&gt;VLOOKUP($B145,Codigos!$A:$P,16,0),"Si","No"),""),"Verf")</f>
        <v>Si</v>
      </c>
      <c r="Z145" s="280" t="str">
        <f ca="1">IFERROR(IF($B145&lt;&gt;"",IF($H145&lt;VLOOKUP($B145,Codigos!$A:$P,14,0),"Bloquear","No"),""),"Verf")</f>
        <v>No</v>
      </c>
      <c r="AA145" s="281">
        <f>IFERROR(IF($B145&lt;&gt;"",$G145-VLOOKUP($B145,Codigos!$A:$P,11,0),""),"")</f>
        <v>46511</v>
      </c>
      <c r="AB145" s="280" t="str">
        <f t="shared" si="32"/>
        <v/>
      </c>
      <c r="AC145">
        <f t="shared" ca="1" si="33"/>
        <v>8</v>
      </c>
      <c r="AE145" t="s">
        <v>1985</v>
      </c>
      <c r="AF145" t="s">
        <v>1986</v>
      </c>
    </row>
    <row r="146" spans="1:32" ht="18.95" customHeight="1">
      <c r="A146" s="290" t="s">
        <v>449</v>
      </c>
      <c r="B146" s="508" t="s">
        <v>218</v>
      </c>
      <c r="C146" s="104" t="str">
        <f>IFERROR(IF(B146&lt;&gt;"",VLOOKUP($B146,Codigos!$A:$P,3,0),""),"Verf")</f>
        <v>COSTEÑA RN 330 X 30</v>
      </c>
      <c r="D146" s="105">
        <v>112</v>
      </c>
      <c r="E146" s="105"/>
      <c r="F146" s="105"/>
      <c r="G146" s="106">
        <v>46362</v>
      </c>
      <c r="H146" s="448">
        <f t="shared" ca="1" si="28"/>
        <v>178</v>
      </c>
      <c r="I146" s="105" t="str">
        <f t="shared" ca="1" si="29"/>
        <v>Mayor a 120 días</v>
      </c>
      <c r="J146" s="109">
        <f t="shared" ca="1" si="30"/>
        <v>0.98888888888888893</v>
      </c>
      <c r="K146" s="294"/>
      <c r="L146" s="292"/>
      <c r="M146" s="110" t="str">
        <f>IFERROR(IF(VLOOKUP(L146,Codigos!$T$2:$U$50,2,0)=0,"",VLOOKUP(L146,Codigos!$T$2:$U$50,2,0)),"")</f>
        <v/>
      </c>
      <c r="N146" s="111">
        <f t="shared" si="31"/>
        <v>46182</v>
      </c>
      <c r="O146" s="112">
        <f>IFERROR(IF($B146&lt;&gt;"",$E146+($D146*VLOOKUP($B146,Codigos!$A:$P,5,0)),""),"Verf")</f>
        <v>5040</v>
      </c>
      <c r="P146" s="112">
        <f>IFERROR(IF($B146&lt;&gt;"",$F146+($O146*VLOOKUP($B146,Codigos!$A:$P,4,0)),""),"Verf")</f>
        <v>151200</v>
      </c>
      <c r="Q146" s="116">
        <f>IFERROR(IF($B146&lt;&gt;"",P146*VLOOKUP($B146,Codigos!$A:$I,7,0)/100000,""),"Verf")</f>
        <v>498.96</v>
      </c>
      <c r="R146" s="110">
        <f>IFERROR(IF($B146&lt;&gt;"",VLOOKUP($B146,Codigos!$A:$P,2,0),""),"Verf")</f>
        <v>20867</v>
      </c>
      <c r="S146" s="110" t="str">
        <f>IFERROR(IF($B146&lt;&gt;"",VLOOKUP($B146,Codigos!$A:$P,9,0),""),"Verf")</f>
        <v>Ret</v>
      </c>
      <c r="T146" s="110">
        <f>IFERROR(IF(B146&lt;&gt;"",VLOOKUP(B146,Codigos!$A:$P,10,0),""),"Verf")</f>
        <v>180</v>
      </c>
      <c r="U146" s="280" t="str">
        <f ca="1">IFERROR(IF($B146&lt;&gt;"",IF(AND($H146&gt;=VLOOKUP($B146,Codigos!$A:$P,12,0),$H146&lt;=VLOOKUP($B146,Codigos!$A:$P,13,0)),"Si","No"),""),"Verf")</f>
        <v>No</v>
      </c>
      <c r="V146" s="280" t="str">
        <f ca="1">IFERROR(IF($B146&lt;&gt;"",IF(AND($H146&gt;=VLOOKUP($B146,Codigos!$A:$P,14,0),$H146&lt;=VLOOKUP($B146,Codigos!$A:$P,15,0)),"Si","No"),""),"Verf")</f>
        <v>No</v>
      </c>
      <c r="W146" s="280" t="str">
        <f ca="1">IFERROR(IF($B146&lt;&gt;"",IF($H146&gt;=VLOOKUP($B146,Codigos!$A:$P,12,0),"Si","No"),""),"Verf")</f>
        <v>Si</v>
      </c>
      <c r="X146" s="280" t="str">
        <f ca="1">IFERROR(IF($B146&lt;&gt;"",IF($H146&lt;VLOOKUP($B146,Codigos!$A:$P,14,0),"No","Si"),""),"Verf")</f>
        <v>Si</v>
      </c>
      <c r="Y146" s="280" t="str">
        <f ca="1">IFERROR(IF($B146&lt;&gt;"",IF($H146&gt;VLOOKUP($B146,Codigos!$A:$P,16,0),"Si","No"),""),"Verf")</f>
        <v>Si</v>
      </c>
      <c r="Z146" s="280" t="str">
        <f ca="1">IFERROR(IF($B146&lt;&gt;"",IF($H146&lt;VLOOKUP($B146,Codigos!$A:$P,14,0),"Bloquear","No"),""),"Verf")</f>
        <v>No</v>
      </c>
      <c r="AA146" s="281">
        <f>IFERROR(IF($B146&lt;&gt;"",$G146-VLOOKUP($B146,Codigos!$A:$P,11,0),""),"")</f>
        <v>46332</v>
      </c>
      <c r="AB146" s="280" t="str">
        <f t="shared" si="32"/>
        <v/>
      </c>
      <c r="AC146">
        <f t="shared" ca="1" si="33"/>
        <v>2</v>
      </c>
      <c r="AE146" t="s">
        <v>1985</v>
      </c>
      <c r="AF146" t="s">
        <v>1986</v>
      </c>
    </row>
    <row r="147" spans="1:32" ht="18.95" customHeight="1">
      <c r="A147" s="290" t="s">
        <v>476</v>
      </c>
      <c r="B147" s="296" t="s">
        <v>568</v>
      </c>
      <c r="C147" s="104" t="str">
        <f>IFERROR(IF(B147&lt;&gt;"",VLOOKUP($B147,Codigos!$A:$P,3,0),""),"Verf")</f>
        <v>Aguila Lig R 750cc X 16</v>
      </c>
      <c r="D147" s="105">
        <v>82</v>
      </c>
      <c r="E147" s="105"/>
      <c r="F147" s="105"/>
      <c r="G147" s="106">
        <v>46344</v>
      </c>
      <c r="H147" s="448">
        <f t="shared" ca="1" si="28"/>
        <v>160</v>
      </c>
      <c r="I147" s="105" t="str">
        <f t="shared" ca="1" si="29"/>
        <v>Mayor a 120 días</v>
      </c>
      <c r="J147" s="109">
        <f t="shared" ca="1" si="30"/>
        <v>0.88888888888888884</v>
      </c>
      <c r="K147" s="294"/>
      <c r="L147" s="460"/>
      <c r="M147" s="110" t="str">
        <f>IFERROR(IF(VLOOKUP(L147,Codigos!$T$2:$U$50,2,0)=0,"",VLOOKUP(L147,Codigos!$T$2:$U$50,2,0)),"")</f>
        <v/>
      </c>
      <c r="N147" s="111">
        <f t="shared" si="31"/>
        <v>46164</v>
      </c>
      <c r="O147" s="112">
        <f>IFERROR(IF($B147&lt;&gt;"",$E147+($D147*VLOOKUP($B147,Codigos!$A:$P,5,0)),""),"Verf")</f>
        <v>2952</v>
      </c>
      <c r="P147" s="112">
        <f>IFERROR(IF($B147&lt;&gt;"",$F147+($O147*VLOOKUP($B147,Codigos!$A:$P,4,0)),""),"Verf")</f>
        <v>47232</v>
      </c>
      <c r="Q147" s="116">
        <f>IFERROR(IF($B147&lt;&gt;"",P147*VLOOKUP($B147,Codigos!$A:$I,7,0)/100000,""),"Verf")</f>
        <v>354.24</v>
      </c>
      <c r="R147" s="110">
        <f>IFERROR(IF($B147&lt;&gt;"",VLOOKUP($B147,Codigos!$A:$P,2,0),""),"Verf")</f>
        <v>3664</v>
      </c>
      <c r="S147" s="110" t="str">
        <f>IFERROR(IF($B147&lt;&gt;"",VLOOKUP($B147,Codigos!$A:$P,9,0),""),"Verf")</f>
        <v>Ret</v>
      </c>
      <c r="T147" s="110">
        <f>IFERROR(IF(B147&lt;&gt;"",VLOOKUP(B147,Codigos!$A:$P,10,0),""),"Verf")</f>
        <v>180</v>
      </c>
      <c r="U147" s="280" t="str">
        <f ca="1">IFERROR(IF($B147&lt;&gt;"",IF(AND($H147&gt;=VLOOKUP($B147,Codigos!$A:$P,12,0),$H147&lt;=VLOOKUP($B147,Codigos!$A:$P,13,0)),"Si","No"),""),"Verf")</f>
        <v>No</v>
      </c>
      <c r="V147" s="280" t="str">
        <f ca="1">IFERROR(IF($B147&lt;&gt;"",IF(AND($H147&gt;=VLOOKUP($B147,Codigos!$A:$P,14,0),$H147&lt;=VLOOKUP($B147,Codigos!$A:$P,15,0)),"Si","No"),""),"Verf")</f>
        <v>No</v>
      </c>
      <c r="W147" s="280" t="str">
        <f ca="1">IFERROR(IF($B147&lt;&gt;"",IF($H147&gt;=VLOOKUP($B147,Codigos!$A:$P,12,0),"Si","No"),""),"Verf")</f>
        <v>Si</v>
      </c>
      <c r="X147" s="280" t="str">
        <f ca="1">IFERROR(IF($B147&lt;&gt;"",IF($H147&lt;VLOOKUP($B147,Codigos!$A:$P,14,0),"No","Si"),""),"Verf")</f>
        <v>Si</v>
      </c>
      <c r="Y147" s="280" t="str">
        <f ca="1">IFERROR(IF($B147&lt;&gt;"",IF($H147&gt;VLOOKUP($B147,Codigos!$A:$P,16,0),"Si","No"),""),"Verf")</f>
        <v>Si</v>
      </c>
      <c r="Z147" s="280" t="str">
        <f ca="1">IFERROR(IF($B147&lt;&gt;"",IF($H147&lt;VLOOKUP($B147,Codigos!$A:$P,14,0),"Bloquear","No"),""),"Verf")</f>
        <v>No</v>
      </c>
      <c r="AA147" s="281">
        <f>IFERROR(IF($B147&lt;&gt;"",$G147-VLOOKUP($B147,Codigos!$A:$P,11,0),""),"")</f>
        <v>46314</v>
      </c>
      <c r="AB147" s="280" t="str">
        <f t="shared" si="32"/>
        <v/>
      </c>
      <c r="AC147">
        <f t="shared" ca="1" si="33"/>
        <v>20</v>
      </c>
      <c r="AE147" t="s">
        <v>1985</v>
      </c>
      <c r="AF147" t="s">
        <v>1986</v>
      </c>
    </row>
    <row r="148" spans="1:32" ht="18.95" customHeight="1">
      <c r="A148" s="290" t="s">
        <v>477</v>
      </c>
      <c r="B148" s="494" t="s">
        <v>271</v>
      </c>
      <c r="C148" s="104" t="str">
        <f>IFERROR(IF(B148&lt;&gt;"",VLOOKUP($B148,Codigos!$A:$P,3,0),""),"Verf")</f>
        <v>Envase Flint 330R</v>
      </c>
      <c r="D148" s="105"/>
      <c r="E148" s="105"/>
      <c r="F148" s="105"/>
      <c r="G148" s="106"/>
      <c r="H148" s="448" t="str">
        <f t="shared" ca="1" si="28"/>
        <v/>
      </c>
      <c r="I148" s="105" t="str">
        <f t="shared" ca="1" si="29"/>
        <v/>
      </c>
      <c r="J148" s="109" t="str">
        <f t="shared" ca="1" si="30"/>
        <v/>
      </c>
      <c r="K148" s="294"/>
      <c r="L148" s="495" t="s">
        <v>73</v>
      </c>
      <c r="M148" s="110" t="str">
        <f>IFERROR(IF(VLOOKUP(L148,Codigos!$T$2:$U$50,2,0)=0,"",VLOOKUP(L148,Codigos!$T$2:$U$50,2,0)),"")</f>
        <v>Excluir</v>
      </c>
      <c r="N148" s="111" t="str">
        <f t="shared" si="31"/>
        <v/>
      </c>
      <c r="O148" s="112">
        <f>IFERROR(IF($B148&lt;&gt;"",$E148+($D148*VLOOKUP($B148,Codigos!$A:$P,5,0)),""),"Verf")</f>
        <v>0</v>
      </c>
      <c r="P148" s="112">
        <f>IFERROR(IF($B148&lt;&gt;"",$F148+($O148*VLOOKUP($B148,Codigos!$A:$P,4,0)),""),"Verf")</f>
        <v>0</v>
      </c>
      <c r="Q148" s="116">
        <f>IFERROR(IF($B148&lt;&gt;"",P148*VLOOKUP($B148,Codigos!$A:$I,7,0)/100000,""),"Verf")</f>
        <v>0</v>
      </c>
      <c r="R148" s="110">
        <f>IFERROR(IF($B148&lt;&gt;"",VLOOKUP($B148,Codigos!$A:$P,2,0),""),"Verf")</f>
        <v>213</v>
      </c>
      <c r="S148" s="110" t="str">
        <f>IFERROR(IF($B148&lt;&gt;"",VLOOKUP($B148,Codigos!$A:$P,9,0),""),"Verf")</f>
        <v>Envase</v>
      </c>
      <c r="T148" s="110">
        <f>IFERROR(IF(B148&lt;&gt;"",VLOOKUP(B148,Codigos!$A:$P,10,0),""),"Verf")</f>
        <v>120</v>
      </c>
      <c r="U148" s="280" t="str">
        <f ca="1">IFERROR(IF($B148&lt;&gt;"",IF(AND($H148&gt;=VLOOKUP($B148,Codigos!$A:$P,12,0),$H148&lt;=VLOOKUP($B148,Codigos!$A:$P,13,0)),"Si","No"),""),"Verf")</f>
        <v>No</v>
      </c>
      <c r="V148" s="280" t="str">
        <f ca="1">IFERROR(IF($B148&lt;&gt;"",IF(AND($H148&gt;=VLOOKUP($B148,Codigos!$A:$P,14,0),$H148&lt;=VLOOKUP($B148,Codigos!$A:$P,15,0)),"Si","No"),""),"Verf")</f>
        <v>Si</v>
      </c>
      <c r="W148" s="280" t="str">
        <f ca="1">IFERROR(IF($B148&lt;&gt;"",IF($H148&gt;=VLOOKUP($B148,Codigos!$A:$P,12,0),"Si","No"),""),"Verf")</f>
        <v>Si</v>
      </c>
      <c r="X148" s="280" t="str">
        <f ca="1">IFERROR(IF($B148&lt;&gt;"",IF($H148&lt;VLOOKUP($B148,Codigos!$A:$P,14,0),"No","Si"),""),"Verf")</f>
        <v>Si</v>
      </c>
      <c r="Y148" s="280" t="str">
        <f ca="1">IFERROR(IF($B148&lt;&gt;"",IF($H148&gt;VLOOKUP($B148,Codigos!$A:$P,16,0),"Si","No"),""),"Verf")</f>
        <v>No</v>
      </c>
      <c r="Z148" s="280" t="str">
        <f ca="1">IFERROR(IF($B148&lt;&gt;"",IF($H148&lt;VLOOKUP($B148,Codigos!$A:$P,14,0),"Bloquear","No"),""),"Verf")</f>
        <v>No</v>
      </c>
      <c r="AA148" s="281" t="str">
        <f>IFERROR(IF($B148&lt;&gt;"",$G148-VLOOKUP($B148,Codigos!$A:$P,11,0),""),"")</f>
        <v/>
      </c>
      <c r="AB148" s="280" t="str">
        <f t="shared" si="32"/>
        <v/>
      </c>
      <c r="AC148" t="e">
        <f t="shared" ca="1" si="33"/>
        <v>#VALUE!</v>
      </c>
      <c r="AE148" t="s">
        <v>1985</v>
      </c>
      <c r="AF148" t="s">
        <v>1986</v>
      </c>
    </row>
    <row r="149" spans="1:32" ht="18.95" customHeight="1">
      <c r="A149" s="290" t="s">
        <v>397</v>
      </c>
      <c r="B149" s="302" t="s">
        <v>199</v>
      </c>
      <c r="C149" s="104" t="str">
        <f>IFERROR(IF(B149&lt;&gt;"",VLOOKUP($B149,Codigos!$A:$P,3,0),""),"Verf")</f>
        <v>CORONA REUSABLE 330CC X30</v>
      </c>
      <c r="D149" s="105">
        <v>112</v>
      </c>
      <c r="E149" s="105"/>
      <c r="F149" s="105"/>
      <c r="G149" s="106">
        <v>46523</v>
      </c>
      <c r="H149" s="448">
        <f t="shared" ca="1" si="28"/>
        <v>339</v>
      </c>
      <c r="I149" s="105" t="str">
        <f t="shared" ca="1" si="29"/>
        <v>Mayor a 120 días</v>
      </c>
      <c r="J149" s="109">
        <f t="shared" ca="1" si="30"/>
        <v>0.92876712328767119</v>
      </c>
      <c r="K149" s="294" t="s">
        <v>2810</v>
      </c>
      <c r="L149" s="460"/>
      <c r="M149" s="110" t="str">
        <f>IFERROR(IF(VLOOKUP(L149,Codigos!$T$2:$U$50,2,0)=0,"",VLOOKUP(L149,Codigos!$T$2:$U$50,2,0)),"")</f>
        <v/>
      </c>
      <c r="N149" s="111">
        <f t="shared" si="31"/>
        <v>46158</v>
      </c>
      <c r="O149" s="112">
        <f>IFERROR(IF($B149&lt;&gt;"",$E149+($D149*VLOOKUP($B149,Codigos!$A:$P,5,0)),""),"Verf")</f>
        <v>5040</v>
      </c>
      <c r="P149" s="112">
        <f>IFERROR(IF($B149&lt;&gt;"",$F149+($O149*VLOOKUP($B149,Codigos!$A:$P,4,0)),""),"Verf")</f>
        <v>151200</v>
      </c>
      <c r="Q149" s="116">
        <f>IFERROR(IF($B149&lt;&gt;"",P149*VLOOKUP($B149,Codigos!$A:$I,7,0)/100000,""),"Verf")</f>
        <v>498.96</v>
      </c>
      <c r="R149" s="110">
        <f>IFERROR(IF($B149&lt;&gt;"",VLOOKUP($B149,Codigos!$A:$P,2,0),""),"Verf")</f>
        <v>20282</v>
      </c>
      <c r="S149" s="110" t="str">
        <f>IFERROR(IF($B149&lt;&gt;"",VLOOKUP($B149,Codigos!$A:$P,9,0),""),"Verf")</f>
        <v>Ret</v>
      </c>
      <c r="T149" s="110">
        <f>IFERROR(IF(B149&lt;&gt;"",VLOOKUP(B149,Codigos!$A:$P,10,0),""),"Verf")</f>
        <v>365</v>
      </c>
      <c r="U149" s="280" t="str">
        <f ca="1">IFERROR(IF($B149&lt;&gt;"",IF(AND($H149&gt;=VLOOKUP($B149,Codigos!$A:$P,12,0),$H149&lt;=VLOOKUP($B149,Codigos!$A:$P,13,0)),"Si","No"),""),"Verf")</f>
        <v>No</v>
      </c>
      <c r="V149" s="280" t="str">
        <f ca="1">IFERROR(IF($B149&lt;&gt;"",IF(AND($H149&gt;=VLOOKUP($B149,Codigos!$A:$P,14,0),$H149&lt;=VLOOKUP($B149,Codigos!$A:$P,15,0)),"Si","No"),""),"Verf")</f>
        <v>No</v>
      </c>
      <c r="W149" s="280" t="str">
        <f ca="1">IFERROR(IF($B149&lt;&gt;"",IF($H149&gt;=VLOOKUP($B149,Codigos!$A:$P,12,0),"Si","No"),""),"Verf")</f>
        <v>Si</v>
      </c>
      <c r="X149" s="280" t="str">
        <f ca="1">IFERROR(IF($B149&lt;&gt;"",IF($H149&lt;VLOOKUP($B149,Codigos!$A:$P,14,0),"No","Si"),""),"Verf")</f>
        <v>Si</v>
      </c>
      <c r="Y149" s="280" t="str">
        <f ca="1">IFERROR(IF($B149&lt;&gt;"",IF($H149&gt;VLOOKUP($B149,Codigos!$A:$P,16,0),"Si","No"),""),"Verf")</f>
        <v>Si</v>
      </c>
      <c r="Z149" s="280" t="str">
        <f ca="1">IFERROR(IF($B149&lt;&gt;"",IF($H149&lt;VLOOKUP($B149,Codigos!$A:$P,14,0),"Bloquear","No"),""),"Verf")</f>
        <v>No</v>
      </c>
      <c r="AA149" s="281">
        <f>IFERROR(IF($B149&lt;&gt;"",$G149-VLOOKUP($B149,Codigos!$A:$P,11,0),""),"")</f>
        <v>46493</v>
      </c>
      <c r="AB149" s="280" t="str">
        <f t="shared" si="32"/>
        <v/>
      </c>
      <c r="AC149">
        <f t="shared" ca="1" si="33"/>
        <v>26</v>
      </c>
      <c r="AE149" t="s">
        <v>1985</v>
      </c>
      <c r="AF149" t="s">
        <v>1986</v>
      </c>
    </row>
    <row r="150" spans="1:32" ht="18.95" customHeight="1">
      <c r="A150" s="290" t="s">
        <v>478</v>
      </c>
      <c r="B150" s="521" t="s">
        <v>724</v>
      </c>
      <c r="C150" s="104" t="str">
        <f>IFERROR(IF(B150&lt;&gt;"",VLOOKUP($B150,Codigos!$A:$P,3,0),""),"Verf")</f>
        <v>Club Col Tw 330Cc X 30</v>
      </c>
      <c r="D150" s="105">
        <v>112</v>
      </c>
      <c r="E150" s="105"/>
      <c r="F150" s="105"/>
      <c r="G150" s="106">
        <v>46363</v>
      </c>
      <c r="H150" s="448">
        <f t="shared" ca="1" si="28"/>
        <v>179</v>
      </c>
      <c r="I150" s="105" t="str">
        <f t="shared" ca="1" si="29"/>
        <v>Mayor a 120 días</v>
      </c>
      <c r="J150" s="109">
        <f t="shared" ca="1" si="30"/>
        <v>0.99444444444444446</v>
      </c>
      <c r="K150" s="294" t="s">
        <v>2819</v>
      </c>
      <c r="L150" s="522" t="s">
        <v>377</v>
      </c>
      <c r="M150" s="110" t="str">
        <f>IFERROR(IF(VLOOKUP(L150,Codigos!$T$2:$U$50,2,0)=0,"",VLOOKUP(L150,Codigos!$T$2:$U$50,2,0)),"")</f>
        <v>Excluir</v>
      </c>
      <c r="N150" s="111">
        <f t="shared" si="31"/>
        <v>46183</v>
      </c>
      <c r="O150" s="112">
        <f>IFERROR(IF($B150&lt;&gt;"",$E150+($D150*VLOOKUP($B150,Codigos!$A:$P,5,0)),""),"Verf")</f>
        <v>5040</v>
      </c>
      <c r="P150" s="112">
        <f>IFERROR(IF($B150&lt;&gt;"",$F150+($O150*VLOOKUP($B150,Codigos!$A:$P,4,0)),""),"Verf")</f>
        <v>151200</v>
      </c>
      <c r="Q150" s="116">
        <f>IFERROR(IF($B150&lt;&gt;"",P150*VLOOKUP($B150,Codigos!$A:$I,7,0)/100000,""),"Verf")</f>
        <v>498.96</v>
      </c>
      <c r="R150" s="110">
        <f>IFERROR(IF($B150&lt;&gt;"",VLOOKUP($B150,Codigos!$A:$P,2,0),""),"Verf")</f>
        <v>9798</v>
      </c>
      <c r="S150" s="110" t="str">
        <f>IFERROR(IF($B150&lt;&gt;"",VLOOKUP($B150,Codigos!$A:$P,9,0),""),"Verf")</f>
        <v>NR</v>
      </c>
      <c r="T150" s="110">
        <f>IFERROR(IF(B150&lt;&gt;"",VLOOKUP(B150,Codigos!$A:$P,10,0),""),"Verf")</f>
        <v>180</v>
      </c>
      <c r="U150" s="280" t="str">
        <f ca="1">IFERROR(IF($B150&lt;&gt;"",IF(AND($H150&gt;=VLOOKUP($B150,Codigos!$A:$P,12,0),$H150&lt;=VLOOKUP($B150,Codigos!$A:$P,13,0)),"Si","No"),""),"Verf")</f>
        <v>No</v>
      </c>
      <c r="V150" s="280" t="str">
        <f ca="1">IFERROR(IF($B150&lt;&gt;"",IF(AND($H150&gt;=VLOOKUP($B150,Codigos!$A:$P,14,0),$H150&lt;=VLOOKUP($B150,Codigos!$A:$P,15,0)),"Si","No"),""),"Verf")</f>
        <v>No</v>
      </c>
      <c r="W150" s="280" t="str">
        <f ca="1">IFERROR(IF($B150&lt;&gt;"",IF($H150&gt;=VLOOKUP($B150,Codigos!$A:$P,12,0),"Si","No"),""),"Verf")</f>
        <v>Si</v>
      </c>
      <c r="X150" s="280" t="str">
        <f ca="1">IFERROR(IF($B150&lt;&gt;"",IF($H150&lt;VLOOKUP($B150,Codigos!$A:$P,14,0),"No","Si"),""),"Verf")</f>
        <v>Si</v>
      </c>
      <c r="Y150" s="280" t="str">
        <f ca="1">IFERROR(IF($B150&lt;&gt;"",IF($H150&gt;VLOOKUP($B150,Codigos!$A:$P,16,0),"Si","No"),""),"Verf")</f>
        <v>Si</v>
      </c>
      <c r="Z150" s="280" t="str">
        <f ca="1">IFERROR(IF($B150&lt;&gt;"",IF($H150&lt;VLOOKUP($B150,Codigos!$A:$P,14,0),"Bloquear","No"),""),"Verf")</f>
        <v>No</v>
      </c>
      <c r="AA150" s="281">
        <f>IFERROR(IF($B150&lt;&gt;"",$G150-VLOOKUP($B150,Codigos!$A:$P,11,0),""),"")</f>
        <v>46333</v>
      </c>
      <c r="AB150" s="280" t="str">
        <f t="shared" si="32"/>
        <v/>
      </c>
      <c r="AC150">
        <f t="shared" ca="1" si="33"/>
        <v>1</v>
      </c>
      <c r="AE150" t="s">
        <v>1985</v>
      </c>
      <c r="AF150" t="s">
        <v>1986</v>
      </c>
    </row>
    <row r="151" spans="1:32" ht="18.95" customHeight="1">
      <c r="A151" s="290" t="s">
        <v>407</v>
      </c>
      <c r="B151" s="521" t="s">
        <v>724</v>
      </c>
      <c r="C151" s="104" t="str">
        <f>IFERROR(IF(B151&lt;&gt;"",VLOOKUP($B151,Codigos!$A:$P,3,0),""),"Verf")</f>
        <v>Club Col Tw 330Cc X 30</v>
      </c>
      <c r="D151" s="105">
        <v>112</v>
      </c>
      <c r="E151" s="105"/>
      <c r="F151" s="105"/>
      <c r="G151" s="106">
        <v>46363</v>
      </c>
      <c r="H151" s="448">
        <f t="shared" ref="H151" ca="1" si="40">IF(G151&lt;&gt;"",G151-TODAY(),"")</f>
        <v>179</v>
      </c>
      <c r="I151" s="105" t="str">
        <f t="shared" ref="I151" ca="1" si="41">IF(G151="","",IF(G151&lt;TODAY(),"Vencido",IF(G151&lt;TODAY()+10,"Menos de 10 días",IF(G151&lt;TODAY()+30,"Menos de 30 días",IF(G151&lt;TODAY()+60,"Menos de 60 días",IF(G151&lt;TODAY()+90,"Menos de 90 dìas",IF(G151&lt;TODAY()+120,"Menos de 120 días","Mayor a 120 días")))))))</f>
        <v>Mayor a 120 días</v>
      </c>
      <c r="J151" s="109">
        <f t="shared" ref="J151" ca="1" si="42">IFERROR(IF(H151&lt;&gt;"",H151/T151,""),"Verf")</f>
        <v>0.99444444444444446</v>
      </c>
      <c r="K151" s="294" t="s">
        <v>2819</v>
      </c>
      <c r="L151" s="522" t="s">
        <v>377</v>
      </c>
      <c r="M151" s="110" t="str">
        <f>IFERROR(IF(VLOOKUP(L151,Codigos!$T$2:$U$50,2,0)=0,"",VLOOKUP(L151,Codigos!$T$2:$U$50,2,0)),"")</f>
        <v>Excluir</v>
      </c>
      <c r="N151" s="111">
        <f t="shared" si="31"/>
        <v>46183</v>
      </c>
      <c r="O151" s="112">
        <f>IFERROR(IF($B151&lt;&gt;"",$E151+($D151*VLOOKUP($B151,Codigos!$A:$P,5,0)),""),"Verf")</f>
        <v>5040</v>
      </c>
      <c r="P151" s="112">
        <f>IFERROR(IF($B151&lt;&gt;"",$F151+($O151*VLOOKUP($B151,Codigos!$A:$P,4,0)),""),"Verf")</f>
        <v>151200</v>
      </c>
      <c r="Q151" s="116">
        <f>IFERROR(IF($B151&lt;&gt;"",P151*VLOOKUP($B151,Codigos!$A:$I,7,0)/100000,""),"Verf")</f>
        <v>498.96</v>
      </c>
      <c r="R151" s="110">
        <f>IFERROR(IF($B151&lt;&gt;"",VLOOKUP($B151,Codigos!$A:$P,2,0),""),"Verf")</f>
        <v>9798</v>
      </c>
      <c r="S151" s="110" t="str">
        <f>IFERROR(IF($B151&lt;&gt;"",VLOOKUP($B151,Codigos!$A:$P,9,0),""),"Verf")</f>
        <v>NR</v>
      </c>
      <c r="T151" s="110">
        <f>IFERROR(IF(B151&lt;&gt;"",VLOOKUP(B151,Codigos!$A:$P,10,0),""),"Verf")</f>
        <v>180</v>
      </c>
      <c r="U151" s="280" t="str">
        <f ca="1">IFERROR(IF($B151&lt;&gt;"",IF(AND($H151&gt;=VLOOKUP($B151,Codigos!$A:$P,12,0),$H151&lt;=VLOOKUP($B151,Codigos!$A:$P,13,0)),"Si","No"),""),"Verf")</f>
        <v>No</v>
      </c>
      <c r="V151" s="280" t="str">
        <f ca="1">IFERROR(IF($B151&lt;&gt;"",IF(AND($H151&gt;=VLOOKUP($B151,Codigos!$A:$P,14,0),$H151&lt;=VLOOKUP($B151,Codigos!$A:$P,15,0)),"Si","No"),""),"Verf")</f>
        <v>No</v>
      </c>
      <c r="W151" s="280" t="str">
        <f ca="1">IFERROR(IF($B151&lt;&gt;"",IF($H151&gt;=VLOOKUP($B151,Codigos!$A:$P,12,0),"Si","No"),""),"Verf")</f>
        <v>Si</v>
      </c>
      <c r="X151" s="280" t="str">
        <f ca="1">IFERROR(IF($B151&lt;&gt;"",IF($H151&lt;VLOOKUP($B151,Codigos!$A:$P,14,0),"No","Si"),""),"Verf")</f>
        <v>Si</v>
      </c>
      <c r="Y151" s="280" t="str">
        <f ca="1">IFERROR(IF($B151&lt;&gt;"",IF($H151&gt;VLOOKUP($B151,Codigos!$A:$P,16,0),"Si","No"),""),"Verf")</f>
        <v>Si</v>
      </c>
      <c r="Z151" s="280" t="str">
        <f ca="1">IFERROR(IF($B151&lt;&gt;"",IF($H151&lt;VLOOKUP($B151,Codigos!$A:$P,14,0),"Bloquear","No"),""),"Verf")</f>
        <v>No</v>
      </c>
      <c r="AA151" s="281">
        <f>IFERROR(IF($B151&lt;&gt;"",$G151-VLOOKUP($B151,Codigos!$A:$P,11,0),""),"")</f>
        <v>46333</v>
      </c>
      <c r="AB151" s="280" t="str">
        <f t="shared" si="32"/>
        <v/>
      </c>
      <c r="AC151">
        <f t="shared" ca="1" si="33"/>
        <v>1</v>
      </c>
      <c r="AE151" t="s">
        <v>1985</v>
      </c>
      <c r="AF151" t="s">
        <v>1988</v>
      </c>
    </row>
    <row r="152" spans="1:32" ht="18.95" customHeight="1">
      <c r="A152" s="290" t="s">
        <v>505</v>
      </c>
      <c r="B152" s="476"/>
      <c r="C152" s="104" t="str">
        <f>IFERROR(IF(B152&lt;&gt;"",VLOOKUP($B152,Codigos!$A:$P,3,0),""),"Verf")</f>
        <v/>
      </c>
      <c r="D152" s="105"/>
      <c r="E152" s="105"/>
      <c r="F152" s="105"/>
      <c r="G152" s="106"/>
      <c r="H152" s="448" t="str">
        <f t="shared" ca="1" si="28"/>
        <v/>
      </c>
      <c r="I152" s="105" t="str">
        <f t="shared" ca="1" si="29"/>
        <v/>
      </c>
      <c r="J152" s="109" t="str">
        <f t="shared" ca="1" si="30"/>
        <v/>
      </c>
      <c r="K152" s="294"/>
      <c r="L152" s="509"/>
      <c r="M152" s="110" t="str">
        <f>IFERROR(IF(VLOOKUP(L152,Codigos!$T$2:$U$50,2,0)=0,"",VLOOKUP(L152,Codigos!$T$2:$U$50,2,0)),"")</f>
        <v/>
      </c>
      <c r="N152" s="111" t="str">
        <f t="shared" si="31"/>
        <v/>
      </c>
      <c r="O152" s="112" t="str">
        <f>IFERROR(IF($B152&lt;&gt;"",$E152+($D152*VLOOKUP($B152,Codigos!$A:$P,5,0)),""),"Verf")</f>
        <v/>
      </c>
      <c r="P152" s="112" t="str">
        <f>IFERROR(IF($B152&lt;&gt;"",$F152+($O152*VLOOKUP($B152,Codigos!$A:$P,4,0)),""),"Verf")</f>
        <v/>
      </c>
      <c r="Q152" s="116" t="str">
        <f>IFERROR(IF($B152&lt;&gt;"",P152*VLOOKUP($B152,Codigos!$A:$I,7,0)/100000,""),"Verf")</f>
        <v/>
      </c>
      <c r="R152" s="110" t="str">
        <f>IFERROR(IF($B152&lt;&gt;"",VLOOKUP($B152,Codigos!$A:$P,2,0),""),"Verf")</f>
        <v/>
      </c>
      <c r="S152" s="110" t="str">
        <f>IFERROR(IF($B152&lt;&gt;"",VLOOKUP($B152,Codigos!$A:$P,9,0),""),"Verf")</f>
        <v/>
      </c>
      <c r="T152" s="110" t="str">
        <f>IFERROR(IF(B152&lt;&gt;"",VLOOKUP(B152,Codigos!$A:$P,10,0),""),"Verf")</f>
        <v/>
      </c>
      <c r="U152" s="280" t="str">
        <f>IFERROR(IF($B152&lt;&gt;"",IF(AND($H152&gt;=VLOOKUP($B152,Codigos!$A:$P,12,0),$H152&lt;=VLOOKUP($B152,Codigos!$A:$P,13,0)),"Si","No"),""),"Verf")</f>
        <v/>
      </c>
      <c r="V152" s="280" t="str">
        <f>IFERROR(IF($B152&lt;&gt;"",IF(AND($H152&gt;=VLOOKUP($B152,Codigos!$A:$P,14,0),$H152&lt;=VLOOKUP($B152,Codigos!$A:$P,15,0)),"Si","No"),""),"Verf")</f>
        <v/>
      </c>
      <c r="W152" s="280" t="str">
        <f>IFERROR(IF($B152&lt;&gt;"",IF($H152&gt;=VLOOKUP($B152,Codigos!$A:$P,12,0),"Si","No"),""),"Verf")</f>
        <v/>
      </c>
      <c r="X152" s="280" t="str">
        <f>IFERROR(IF($B152&lt;&gt;"",IF($H152&lt;VLOOKUP($B152,Codigos!$A:$P,14,0),"No","Si"),""),"Verf")</f>
        <v/>
      </c>
      <c r="Y152" s="280" t="str">
        <f>IFERROR(IF($B152&lt;&gt;"",IF($H152&gt;VLOOKUP($B152,Codigos!$A:$P,16,0),"Si","No"),""),"Verf")</f>
        <v/>
      </c>
      <c r="Z152" s="280" t="str">
        <f>IFERROR(IF($B152&lt;&gt;"",IF($H152&lt;VLOOKUP($B152,Codigos!$A:$P,14,0),"Bloquear","No"),""),"Verf")</f>
        <v/>
      </c>
      <c r="AA152" s="281" t="str">
        <f>IFERROR(IF($B152&lt;&gt;"",$G152-VLOOKUP($B152,Codigos!$A:$P,11,0),""),"")</f>
        <v/>
      </c>
      <c r="AB152" s="280" t="str">
        <f t="shared" si="32"/>
        <v>V</v>
      </c>
      <c r="AC152" t="str">
        <f t="shared" si="33"/>
        <v/>
      </c>
      <c r="AE152" t="s">
        <v>1985</v>
      </c>
      <c r="AF152" t="s">
        <v>1988</v>
      </c>
    </row>
    <row r="153" spans="1:32" ht="18.95" customHeight="1">
      <c r="A153" s="290" t="s">
        <v>479</v>
      </c>
      <c r="B153" s="496" t="s">
        <v>724</v>
      </c>
      <c r="C153" s="104" t="str">
        <f>IFERROR(IF(B153&lt;&gt;"",VLOOKUP($B153,Codigos!$A:$P,3,0),""),"Verf")</f>
        <v>Club Col Tw 330Cc X 30</v>
      </c>
      <c r="D153" s="105">
        <v>88</v>
      </c>
      <c r="E153" s="105"/>
      <c r="F153" s="105"/>
      <c r="G153" s="106">
        <v>46361</v>
      </c>
      <c r="H153" s="448">
        <f t="shared" ca="1" si="28"/>
        <v>177</v>
      </c>
      <c r="I153" s="105" t="str">
        <f t="shared" ca="1" si="29"/>
        <v>Mayor a 120 días</v>
      </c>
      <c r="J153" s="109">
        <f t="shared" ca="1" si="30"/>
        <v>0.98333333333333328</v>
      </c>
      <c r="K153" s="294" t="s">
        <v>2845</v>
      </c>
      <c r="L153" s="497" t="s">
        <v>392</v>
      </c>
      <c r="M153" s="110" t="str">
        <f>IFERROR(IF(VLOOKUP(L153,Codigos!$T$2:$U$50,2,0)=0,"",VLOOKUP(L153,Codigos!$T$2:$U$50,2,0)),"")</f>
        <v>Excluir</v>
      </c>
      <c r="N153" s="111">
        <f t="shared" si="31"/>
        <v>46181</v>
      </c>
      <c r="O153" s="112">
        <f>IFERROR(IF($B153&lt;&gt;"",$E153+($D153*VLOOKUP($B153,Codigos!$A:$P,5,0)),""),"Verf")</f>
        <v>3960</v>
      </c>
      <c r="P153" s="112">
        <f>IFERROR(IF($B153&lt;&gt;"",$F153+($O153*VLOOKUP($B153,Codigos!$A:$P,4,0)),""),"Verf")</f>
        <v>118800</v>
      </c>
      <c r="Q153" s="116">
        <f>IFERROR(IF($B153&lt;&gt;"",P153*VLOOKUP($B153,Codigos!$A:$I,7,0)/100000,""),"Verf")</f>
        <v>392.04</v>
      </c>
      <c r="R153" s="110">
        <f>IFERROR(IF($B153&lt;&gt;"",VLOOKUP($B153,Codigos!$A:$P,2,0),""),"Verf")</f>
        <v>9798</v>
      </c>
      <c r="S153" s="110" t="str">
        <f>IFERROR(IF($B153&lt;&gt;"",VLOOKUP($B153,Codigos!$A:$P,9,0),""),"Verf")</f>
        <v>NR</v>
      </c>
      <c r="T153" s="110">
        <f>IFERROR(IF(B153&lt;&gt;"",VLOOKUP(B153,Codigos!$A:$P,10,0),""),"Verf")</f>
        <v>180</v>
      </c>
      <c r="U153" s="280" t="str">
        <f ca="1">IFERROR(IF($B153&lt;&gt;"",IF(AND($H153&gt;=VLOOKUP($B153,Codigos!$A:$P,12,0),$H153&lt;=VLOOKUP($B153,Codigos!$A:$P,13,0)),"Si","No"),""),"Verf")</f>
        <v>No</v>
      </c>
      <c r="V153" s="280" t="str">
        <f ca="1">IFERROR(IF($B153&lt;&gt;"",IF(AND($H153&gt;=VLOOKUP($B153,Codigos!$A:$P,14,0),$H153&lt;=VLOOKUP($B153,Codigos!$A:$P,15,0)),"Si","No"),""),"Verf")</f>
        <v>No</v>
      </c>
      <c r="W153" s="280" t="str">
        <f ca="1">IFERROR(IF($B153&lt;&gt;"",IF($H153&gt;=VLOOKUP($B153,Codigos!$A:$P,12,0),"Si","No"),""),"Verf")</f>
        <v>Si</v>
      </c>
      <c r="X153" s="280" t="str">
        <f ca="1">IFERROR(IF($B153&lt;&gt;"",IF($H153&lt;VLOOKUP($B153,Codigos!$A:$P,14,0),"No","Si"),""),"Verf")</f>
        <v>Si</v>
      </c>
      <c r="Y153" s="280" t="str">
        <f ca="1">IFERROR(IF($B153&lt;&gt;"",IF($H153&gt;VLOOKUP($B153,Codigos!$A:$P,16,0),"Si","No"),""),"Verf")</f>
        <v>Si</v>
      </c>
      <c r="Z153" s="280" t="str">
        <f ca="1">IFERROR(IF($B153&lt;&gt;"",IF($H153&lt;VLOOKUP($B153,Codigos!$A:$P,14,0),"Bloquear","No"),""),"Verf")</f>
        <v>No</v>
      </c>
      <c r="AA153" s="281">
        <f>IFERROR(IF($B153&lt;&gt;"",$G153-VLOOKUP($B153,Codigos!$A:$P,11,0),""),"")</f>
        <v>46331</v>
      </c>
      <c r="AB153" s="280" t="str">
        <f t="shared" si="32"/>
        <v/>
      </c>
      <c r="AC153">
        <f t="shared" ca="1" si="33"/>
        <v>3</v>
      </c>
      <c r="AE153" t="s">
        <v>1985</v>
      </c>
      <c r="AF153" t="s">
        <v>1986</v>
      </c>
    </row>
    <row r="154" spans="1:32" ht="18.95" customHeight="1">
      <c r="A154" s="290" t="s">
        <v>727</v>
      </c>
      <c r="B154" s="306" t="s">
        <v>199</v>
      </c>
      <c r="C154" s="104" t="str">
        <f>IFERROR(IF(B154&lt;&gt;"",VLOOKUP($B154,Codigos!$A:$P,3,0),""),"Verf")</f>
        <v>CORONA REUSABLE 330CC X30</v>
      </c>
      <c r="D154" s="105">
        <v>112</v>
      </c>
      <c r="E154" s="105"/>
      <c r="F154" s="105"/>
      <c r="G154" s="106">
        <v>46523</v>
      </c>
      <c r="H154" s="448">
        <f t="shared" ca="1" si="28"/>
        <v>339</v>
      </c>
      <c r="I154" s="105" t="str">
        <f t="shared" ca="1" si="29"/>
        <v>Mayor a 120 días</v>
      </c>
      <c r="J154" s="109">
        <f t="shared" ca="1" si="30"/>
        <v>0.92876712328767119</v>
      </c>
      <c r="K154" s="294" t="s">
        <v>2810</v>
      </c>
      <c r="L154" s="292"/>
      <c r="M154" s="110" t="str">
        <f>IFERROR(IF(VLOOKUP(L154,Codigos!$T$2:$U$50,2,0)=0,"",VLOOKUP(L154,Codigos!$T$2:$U$50,2,0)),"")</f>
        <v/>
      </c>
      <c r="N154" s="111">
        <f t="shared" si="31"/>
        <v>46158</v>
      </c>
      <c r="O154" s="112">
        <f>IFERROR(IF($B154&lt;&gt;"",$E154+($D154*VLOOKUP($B154,Codigos!$A:$P,5,0)),""),"Verf")</f>
        <v>5040</v>
      </c>
      <c r="P154" s="112">
        <f>IFERROR(IF($B154&lt;&gt;"",$F154+($O154*VLOOKUP($B154,Codigos!$A:$P,4,0)),""),"Verf")</f>
        <v>151200</v>
      </c>
      <c r="Q154" s="116">
        <f>IFERROR(IF($B154&lt;&gt;"",P154*VLOOKUP($B154,Codigos!$A:$I,7,0)/100000,""),"Verf")</f>
        <v>498.96</v>
      </c>
      <c r="R154" s="110">
        <f>IFERROR(IF($B154&lt;&gt;"",VLOOKUP($B154,Codigos!$A:$P,2,0),""),"Verf")</f>
        <v>20282</v>
      </c>
      <c r="S154" s="110" t="str">
        <f>IFERROR(IF($B154&lt;&gt;"",VLOOKUP($B154,Codigos!$A:$P,9,0),""),"Verf")</f>
        <v>Ret</v>
      </c>
      <c r="T154" s="110">
        <f>IFERROR(IF(B154&lt;&gt;"",VLOOKUP(B154,Codigos!$A:$P,10,0),""),"Verf")</f>
        <v>365</v>
      </c>
      <c r="U154" s="280" t="str">
        <f ca="1">IFERROR(IF($B154&lt;&gt;"",IF(AND($H154&gt;=VLOOKUP($B154,Codigos!$A:$P,12,0),$H154&lt;=VLOOKUP($B154,Codigos!$A:$P,13,0)),"Si","No"),""),"Verf")</f>
        <v>No</v>
      </c>
      <c r="V154" s="280" t="str">
        <f ca="1">IFERROR(IF($B154&lt;&gt;"",IF(AND($H154&gt;=VLOOKUP($B154,Codigos!$A:$P,14,0),$H154&lt;=VLOOKUP($B154,Codigos!$A:$P,15,0)),"Si","No"),""),"Verf")</f>
        <v>No</v>
      </c>
      <c r="W154" s="280" t="str">
        <f ca="1">IFERROR(IF($B154&lt;&gt;"",IF($H154&gt;=VLOOKUP($B154,Codigos!$A:$P,12,0),"Si","No"),""),"Verf")</f>
        <v>Si</v>
      </c>
      <c r="X154" s="280" t="str">
        <f ca="1">IFERROR(IF($B154&lt;&gt;"",IF($H154&lt;VLOOKUP($B154,Codigos!$A:$P,14,0),"No","Si"),""),"Verf")</f>
        <v>Si</v>
      </c>
      <c r="Y154" s="280" t="str">
        <f ca="1">IFERROR(IF($B154&lt;&gt;"",IF($H154&gt;VLOOKUP($B154,Codigos!$A:$P,16,0),"Si","No"),""),"Verf")</f>
        <v>Si</v>
      </c>
      <c r="Z154" s="280" t="str">
        <f ca="1">IFERROR(IF($B154&lt;&gt;"",IF($H154&lt;VLOOKUP($B154,Codigos!$A:$P,14,0),"Bloquear","No"),""),"Verf")</f>
        <v>No</v>
      </c>
      <c r="AA154" s="281">
        <f>IFERROR(IF($B154&lt;&gt;"",$G154-VLOOKUP($B154,Codigos!$A:$P,11,0),""),"")</f>
        <v>46493</v>
      </c>
      <c r="AB154" s="280" t="str">
        <f t="shared" si="32"/>
        <v/>
      </c>
      <c r="AC154">
        <f t="shared" ca="1" si="33"/>
        <v>26</v>
      </c>
      <c r="AE154" t="s">
        <v>1985</v>
      </c>
      <c r="AF154" t="s">
        <v>1986</v>
      </c>
    </row>
    <row r="155" spans="1:32" ht="18.95" customHeight="1">
      <c r="A155" s="290" t="s">
        <v>450</v>
      </c>
      <c r="B155" s="334" t="s">
        <v>199</v>
      </c>
      <c r="C155" s="104" t="str">
        <f>IFERROR(IF(B155&lt;&gt;"",VLOOKUP($B155,Codigos!$A:$P,3,0),""),"Verf")</f>
        <v>CORONA REUSABLE 330CC X30</v>
      </c>
      <c r="D155" s="105">
        <v>112</v>
      </c>
      <c r="E155" s="105"/>
      <c r="F155" s="105"/>
      <c r="G155" s="106">
        <v>46523</v>
      </c>
      <c r="H155" s="448">
        <f t="shared" ca="1" si="28"/>
        <v>339</v>
      </c>
      <c r="I155" s="105" t="str">
        <f t="shared" ca="1" si="29"/>
        <v>Mayor a 120 días</v>
      </c>
      <c r="J155" s="109">
        <f t="shared" ca="1" si="30"/>
        <v>0.92876712328767119</v>
      </c>
      <c r="K155" s="294" t="s">
        <v>2810</v>
      </c>
      <c r="L155" s="292"/>
      <c r="M155" s="110" t="str">
        <f>IFERROR(IF(VLOOKUP(L155,Codigos!$T$2:$U$50,2,0)=0,"",VLOOKUP(L155,Codigos!$T$2:$U$50,2,0)),"")</f>
        <v/>
      </c>
      <c r="N155" s="111">
        <f t="shared" si="31"/>
        <v>46158</v>
      </c>
      <c r="O155" s="112">
        <f>IFERROR(IF($B155&lt;&gt;"",$E155+($D155*VLOOKUP($B155,Codigos!$A:$P,5,0)),""),"Verf")</f>
        <v>5040</v>
      </c>
      <c r="P155" s="112">
        <f>IFERROR(IF($B155&lt;&gt;"",$F155+($O155*VLOOKUP($B155,Codigos!$A:$P,4,0)),""),"Verf")</f>
        <v>151200</v>
      </c>
      <c r="Q155" s="116">
        <f>IFERROR(IF($B155&lt;&gt;"",P155*VLOOKUP($B155,Codigos!$A:$I,7,0)/100000,""),"Verf")</f>
        <v>498.96</v>
      </c>
      <c r="R155" s="110">
        <f>IFERROR(IF($B155&lt;&gt;"",VLOOKUP($B155,Codigos!$A:$P,2,0),""),"Verf")</f>
        <v>20282</v>
      </c>
      <c r="S155" s="110" t="str">
        <f>IFERROR(IF($B155&lt;&gt;"",VLOOKUP($B155,Codigos!$A:$P,9,0),""),"Verf")</f>
        <v>Ret</v>
      </c>
      <c r="T155" s="110">
        <f>IFERROR(IF(B155&lt;&gt;"",VLOOKUP(B155,Codigos!$A:$P,10,0),""),"Verf")</f>
        <v>365</v>
      </c>
      <c r="U155" s="280" t="str">
        <f ca="1">IFERROR(IF($B155&lt;&gt;"",IF(AND($H155&gt;=VLOOKUP($B155,Codigos!$A:$P,12,0),$H155&lt;=VLOOKUP($B155,Codigos!$A:$P,13,0)),"Si","No"),""),"Verf")</f>
        <v>No</v>
      </c>
      <c r="V155" s="280" t="str">
        <f ca="1">IFERROR(IF($B155&lt;&gt;"",IF(AND($H155&gt;=VLOOKUP($B155,Codigos!$A:$P,14,0),$H155&lt;=VLOOKUP($B155,Codigos!$A:$P,15,0)),"Si","No"),""),"Verf")</f>
        <v>No</v>
      </c>
      <c r="W155" s="280" t="str">
        <f ca="1">IFERROR(IF($B155&lt;&gt;"",IF($H155&gt;=VLOOKUP($B155,Codigos!$A:$P,12,0),"Si","No"),""),"Verf")</f>
        <v>Si</v>
      </c>
      <c r="X155" s="280" t="str">
        <f ca="1">IFERROR(IF($B155&lt;&gt;"",IF($H155&lt;VLOOKUP($B155,Codigos!$A:$P,14,0),"No","Si"),""),"Verf")</f>
        <v>Si</v>
      </c>
      <c r="Y155" s="280" t="str">
        <f ca="1">IFERROR(IF($B155&lt;&gt;"",IF($H155&gt;VLOOKUP($B155,Codigos!$A:$P,16,0),"Si","No"),""),"Verf")</f>
        <v>Si</v>
      </c>
      <c r="Z155" s="280" t="str">
        <f ca="1">IFERROR(IF($B155&lt;&gt;"",IF($H155&lt;VLOOKUP($B155,Codigos!$A:$P,14,0),"Bloquear","No"),""),"Verf")</f>
        <v>No</v>
      </c>
      <c r="AA155" s="281">
        <f>IFERROR(IF($B155&lt;&gt;"",$G155-VLOOKUP($B155,Codigos!$A:$P,11,0),""),"")</f>
        <v>46493</v>
      </c>
      <c r="AB155" s="280" t="str">
        <f t="shared" si="32"/>
        <v/>
      </c>
      <c r="AC155">
        <f t="shared" ca="1" si="33"/>
        <v>26</v>
      </c>
      <c r="AE155" t="s">
        <v>1985</v>
      </c>
      <c r="AF155" t="s">
        <v>1986</v>
      </c>
    </row>
    <row r="156" spans="1:32" ht="18.95" customHeight="1">
      <c r="A156" s="290" t="s">
        <v>530</v>
      </c>
      <c r="B156" s="334" t="s">
        <v>573</v>
      </c>
      <c r="C156" s="104" t="str">
        <f>IFERROR(IF(B156&lt;&gt;"",VLOOKUP($B156,Codigos!$A:$P,3,0),""),"Verf")</f>
        <v>Club Col R 330cc X 30 N</v>
      </c>
      <c r="D156" s="105">
        <v>108</v>
      </c>
      <c r="E156" s="105"/>
      <c r="F156" s="105"/>
      <c r="G156" s="106">
        <v>46350</v>
      </c>
      <c r="H156" s="448">
        <f t="shared" ca="1" si="28"/>
        <v>166</v>
      </c>
      <c r="I156" s="105" t="str">
        <f t="shared" ca="1" si="29"/>
        <v>Mayor a 120 días</v>
      </c>
      <c r="J156" s="109">
        <f t="shared" ca="1" si="30"/>
        <v>0.92222222222222228</v>
      </c>
      <c r="K156" s="294" t="s">
        <v>2797</v>
      </c>
      <c r="L156" s="460" t="s">
        <v>67</v>
      </c>
      <c r="M156" s="110" t="str">
        <f>IFERROR(IF(VLOOKUP(L156,Codigos!$T$2:$U$50,2,0)=0,"",VLOOKUP(L156,Codigos!$T$2:$U$50,2,0)),"")</f>
        <v>Excluir</v>
      </c>
      <c r="N156" s="111">
        <f t="shared" si="31"/>
        <v>46170</v>
      </c>
      <c r="O156" s="112">
        <f>IFERROR(IF($B156&lt;&gt;"",$E156+($D156*VLOOKUP($B156,Codigos!$A:$P,5,0)),""),"Verf")</f>
        <v>4860</v>
      </c>
      <c r="P156" s="112">
        <f>IFERROR(IF($B156&lt;&gt;"",$F156+($O156*VLOOKUP($B156,Codigos!$A:$P,4,0)),""),"Verf")</f>
        <v>145800</v>
      </c>
      <c r="Q156" s="116">
        <f>IFERROR(IF($B156&lt;&gt;"",P156*VLOOKUP($B156,Codigos!$A:$I,7,0)/100000,""),"Verf")</f>
        <v>481.14</v>
      </c>
      <c r="R156" s="110">
        <f>IFERROR(IF($B156&lt;&gt;"",VLOOKUP($B156,Codigos!$A:$P,2,0),""),"Verf")</f>
        <v>3751</v>
      </c>
      <c r="S156" s="110" t="str">
        <f>IFERROR(IF($B156&lt;&gt;"",VLOOKUP($B156,Codigos!$A:$P,9,0),""),"Verf")</f>
        <v>Ret</v>
      </c>
      <c r="T156" s="110">
        <f>IFERROR(IF(B156&lt;&gt;"",VLOOKUP(B156,Codigos!$A:$P,10,0),""),"Verf")</f>
        <v>180</v>
      </c>
      <c r="U156" s="280" t="str">
        <f ca="1">IFERROR(IF($B156&lt;&gt;"",IF(AND($H156&gt;=VLOOKUP($B156,Codigos!$A:$P,12,0),$H156&lt;=VLOOKUP($B156,Codigos!$A:$P,13,0)),"Si","No"),""),"Verf")</f>
        <v>No</v>
      </c>
      <c r="V156" s="280" t="str">
        <f ca="1">IFERROR(IF($B156&lt;&gt;"",IF(AND($H156&gt;=VLOOKUP($B156,Codigos!$A:$P,14,0),$H156&lt;=VLOOKUP($B156,Codigos!$A:$P,15,0)),"Si","No"),""),"Verf")</f>
        <v>No</v>
      </c>
      <c r="W156" s="280" t="str">
        <f ca="1">IFERROR(IF($B156&lt;&gt;"",IF($H156&gt;=VLOOKUP($B156,Codigos!$A:$P,12,0),"Si","No"),""),"Verf")</f>
        <v>Si</v>
      </c>
      <c r="X156" s="280" t="str">
        <f ca="1">IFERROR(IF($B156&lt;&gt;"",IF($H156&lt;VLOOKUP($B156,Codigos!$A:$P,14,0),"No","Si"),""),"Verf")</f>
        <v>Si</v>
      </c>
      <c r="Y156" s="280" t="str">
        <f ca="1">IFERROR(IF($B156&lt;&gt;"",IF($H156&gt;VLOOKUP($B156,Codigos!$A:$P,16,0),"Si","No"),""),"Verf")</f>
        <v>Si</v>
      </c>
      <c r="Z156" s="280" t="str">
        <f ca="1">IFERROR(IF($B156&lt;&gt;"",IF($H156&lt;VLOOKUP($B156,Codigos!$A:$P,14,0),"Bloquear","No"),""),"Verf")</f>
        <v>No</v>
      </c>
      <c r="AA156" s="281">
        <f>IFERROR(IF($B156&lt;&gt;"",$G156-VLOOKUP($B156,Codigos!$A:$P,11,0),""),"")</f>
        <v>46320</v>
      </c>
      <c r="AB156" s="280" t="str">
        <f t="shared" si="32"/>
        <v/>
      </c>
      <c r="AC156">
        <f t="shared" ca="1" si="33"/>
        <v>14</v>
      </c>
      <c r="AE156" t="s">
        <v>1985</v>
      </c>
      <c r="AF156" t="s">
        <v>1986</v>
      </c>
    </row>
    <row r="157" spans="1:32" ht="18.95" customHeight="1">
      <c r="A157" s="290" t="s">
        <v>531</v>
      </c>
      <c r="B157" s="498" t="s">
        <v>578</v>
      </c>
      <c r="C157" s="104" t="str">
        <f>IFERROR(IF(B157&lt;&gt;"",VLOOKUP($B157,Codigos!$A:$P,3,0),""),"Verf")</f>
        <v>Club Col RJ R 330cc X 30 N</v>
      </c>
      <c r="D157" s="105">
        <v>108</v>
      </c>
      <c r="E157" s="105"/>
      <c r="F157" s="105"/>
      <c r="G157" s="106">
        <v>46361</v>
      </c>
      <c r="H157" s="448">
        <f t="shared" ca="1" si="28"/>
        <v>177</v>
      </c>
      <c r="I157" s="105" t="str">
        <f t="shared" ca="1" si="29"/>
        <v>Mayor a 120 días</v>
      </c>
      <c r="J157" s="109">
        <f t="shared" ca="1" si="30"/>
        <v>0.98333333333333328</v>
      </c>
      <c r="K157" s="294"/>
      <c r="L157" s="292"/>
      <c r="M157" s="110" t="str">
        <f>IFERROR(IF(VLOOKUP(L157,Codigos!$T$2:$U$50,2,0)=0,"",VLOOKUP(L157,Codigos!$T$2:$U$50,2,0)),"")</f>
        <v/>
      </c>
      <c r="N157" s="111">
        <f t="shared" si="31"/>
        <v>46181</v>
      </c>
      <c r="O157" s="112">
        <f>IFERROR(IF($B157&lt;&gt;"",$E157+($D157*VLOOKUP($B157,Codigos!$A:$P,5,0)),""),"Verf")</f>
        <v>4860</v>
      </c>
      <c r="P157" s="112">
        <f>IFERROR(IF($B157&lt;&gt;"",$F157+($O157*VLOOKUP($B157,Codigos!$A:$P,4,0)),""),"Verf")</f>
        <v>145800</v>
      </c>
      <c r="Q157" s="116">
        <f>IFERROR(IF($B157&lt;&gt;"",P157*VLOOKUP($B157,Codigos!$A:$I,7,0)/100000,""),"Verf")</f>
        <v>481.14</v>
      </c>
      <c r="R157" s="110">
        <f>IFERROR(IF($B157&lt;&gt;"",VLOOKUP($B157,Codigos!$A:$P,2,0),""),"Verf")</f>
        <v>3759</v>
      </c>
      <c r="S157" s="110" t="str">
        <f>IFERROR(IF($B157&lt;&gt;"",VLOOKUP($B157,Codigos!$A:$P,9,0),""),"Verf")</f>
        <v>Ret</v>
      </c>
      <c r="T157" s="110">
        <f>IFERROR(IF(B157&lt;&gt;"",VLOOKUP(B157,Codigos!$A:$P,10,0),""),"Verf")</f>
        <v>180</v>
      </c>
      <c r="U157" s="280" t="str">
        <f ca="1">IFERROR(IF($B157&lt;&gt;"",IF(AND($H157&gt;=VLOOKUP($B157,Codigos!$A:$P,12,0),$H157&lt;=VLOOKUP($B157,Codigos!$A:$P,13,0)),"Si","No"),""),"Verf")</f>
        <v>No</v>
      </c>
      <c r="V157" s="280" t="str">
        <f ca="1">IFERROR(IF($B157&lt;&gt;"",IF(AND($H157&gt;=VLOOKUP($B157,Codigos!$A:$P,14,0),$H157&lt;=VLOOKUP($B157,Codigos!$A:$P,15,0)),"Si","No"),""),"Verf")</f>
        <v>No</v>
      </c>
      <c r="W157" s="280" t="str">
        <f ca="1">IFERROR(IF($B157&lt;&gt;"",IF($H157&gt;=VLOOKUP($B157,Codigos!$A:$P,12,0),"Si","No"),""),"Verf")</f>
        <v>Si</v>
      </c>
      <c r="X157" s="280" t="str">
        <f ca="1">IFERROR(IF($B157&lt;&gt;"",IF($H157&lt;VLOOKUP($B157,Codigos!$A:$P,14,0),"No","Si"),""),"Verf")</f>
        <v>Si</v>
      </c>
      <c r="Y157" s="280" t="str">
        <f ca="1">IFERROR(IF($B157&lt;&gt;"",IF($H157&gt;VLOOKUP($B157,Codigos!$A:$P,16,0),"Si","No"),""),"Verf")</f>
        <v>Si</v>
      </c>
      <c r="Z157" s="280" t="str">
        <f ca="1">IFERROR(IF($B157&lt;&gt;"",IF($H157&lt;VLOOKUP($B157,Codigos!$A:$P,14,0),"Bloquear","No"),""),"Verf")</f>
        <v>No</v>
      </c>
      <c r="AA157" s="281">
        <f>IFERROR(IF($B157&lt;&gt;"",$G157-VLOOKUP($B157,Codigos!$A:$P,11,0),""),"")</f>
        <v>46331</v>
      </c>
      <c r="AB157" s="280" t="str">
        <f t="shared" si="32"/>
        <v/>
      </c>
      <c r="AC157">
        <f t="shared" ca="1" si="33"/>
        <v>3</v>
      </c>
      <c r="AE157" t="s">
        <v>1985</v>
      </c>
      <c r="AF157" t="s">
        <v>1986</v>
      </c>
    </row>
    <row r="158" spans="1:32" ht="18.95" customHeight="1">
      <c r="A158" s="290" t="s">
        <v>575</v>
      </c>
      <c r="B158" s="498" t="s">
        <v>578</v>
      </c>
      <c r="C158" s="104" t="str">
        <f>IFERROR(IF(B158&lt;&gt;"",VLOOKUP($B158,Codigos!$A:$P,3,0),""),"Verf")</f>
        <v>Club Col RJ R 330cc X 30 N</v>
      </c>
      <c r="D158" s="105">
        <v>112</v>
      </c>
      <c r="E158" s="105"/>
      <c r="F158" s="105"/>
      <c r="G158" s="106">
        <v>46361</v>
      </c>
      <c r="H158" s="448">
        <f t="shared" ca="1" si="28"/>
        <v>177</v>
      </c>
      <c r="I158" s="105" t="str">
        <f t="shared" ca="1" si="29"/>
        <v>Mayor a 120 días</v>
      </c>
      <c r="J158" s="109">
        <f t="shared" ca="1" si="30"/>
        <v>0.98333333333333328</v>
      </c>
      <c r="K158" s="294"/>
      <c r="L158" s="292"/>
      <c r="M158" s="110" t="str">
        <f>IFERROR(IF(VLOOKUP(L158,Codigos!$T$2:$U$50,2,0)=0,"",VLOOKUP(L158,Codigos!$T$2:$U$50,2,0)),"")</f>
        <v/>
      </c>
      <c r="N158" s="111">
        <f t="shared" si="31"/>
        <v>46181</v>
      </c>
      <c r="O158" s="112">
        <f>IFERROR(IF($B158&lt;&gt;"",$E158+($D158*VLOOKUP($B158,Codigos!$A:$P,5,0)),""),"Verf")</f>
        <v>5040</v>
      </c>
      <c r="P158" s="112">
        <f>IFERROR(IF($B158&lt;&gt;"",$F158+($O158*VLOOKUP($B158,Codigos!$A:$P,4,0)),""),"Verf")</f>
        <v>151200</v>
      </c>
      <c r="Q158" s="116">
        <f>IFERROR(IF($B158&lt;&gt;"",P158*VLOOKUP($B158,Codigos!$A:$I,7,0)/100000,""),"Verf")</f>
        <v>498.96</v>
      </c>
      <c r="R158" s="110">
        <f>IFERROR(IF($B158&lt;&gt;"",VLOOKUP($B158,Codigos!$A:$P,2,0),""),"Verf")</f>
        <v>3759</v>
      </c>
      <c r="S158" s="110" t="str">
        <f>IFERROR(IF($B158&lt;&gt;"",VLOOKUP($B158,Codigos!$A:$P,9,0),""),"Verf")</f>
        <v>Ret</v>
      </c>
      <c r="T158" s="110">
        <f>IFERROR(IF(B158&lt;&gt;"",VLOOKUP(B158,Codigos!$A:$P,10,0),""),"Verf")</f>
        <v>180</v>
      </c>
      <c r="U158" s="280" t="str">
        <f ca="1">IFERROR(IF($B158&lt;&gt;"",IF(AND($H158&gt;=VLOOKUP($B158,Codigos!$A:$P,12,0),$H158&lt;=VLOOKUP($B158,Codigos!$A:$P,13,0)),"Si","No"),""),"Verf")</f>
        <v>No</v>
      </c>
      <c r="V158" s="280" t="str">
        <f ca="1">IFERROR(IF($B158&lt;&gt;"",IF(AND($H158&gt;=VLOOKUP($B158,Codigos!$A:$P,14,0),$H158&lt;=VLOOKUP($B158,Codigos!$A:$P,15,0)),"Si","No"),""),"Verf")</f>
        <v>No</v>
      </c>
      <c r="W158" s="280" t="str">
        <f ca="1">IFERROR(IF($B158&lt;&gt;"",IF($H158&gt;=VLOOKUP($B158,Codigos!$A:$P,12,0),"Si","No"),""),"Verf")</f>
        <v>Si</v>
      </c>
      <c r="X158" s="280" t="str">
        <f ca="1">IFERROR(IF($B158&lt;&gt;"",IF($H158&lt;VLOOKUP($B158,Codigos!$A:$P,14,0),"No","Si"),""),"Verf")</f>
        <v>Si</v>
      </c>
      <c r="Y158" s="280" t="str">
        <f ca="1">IFERROR(IF($B158&lt;&gt;"",IF($H158&gt;VLOOKUP($B158,Codigos!$A:$P,16,0),"Si","No"),""),"Verf")</f>
        <v>Si</v>
      </c>
      <c r="Z158" s="280" t="str">
        <f ca="1">IFERROR(IF($B158&lt;&gt;"",IF($H158&lt;VLOOKUP($B158,Codigos!$A:$P,14,0),"Bloquear","No"),""),"Verf")</f>
        <v>No</v>
      </c>
      <c r="AA158" s="281">
        <f>IFERROR(IF($B158&lt;&gt;"",$G158-VLOOKUP($B158,Codigos!$A:$P,11,0),""),"")</f>
        <v>46331</v>
      </c>
      <c r="AB158" s="280" t="str">
        <f t="shared" si="32"/>
        <v/>
      </c>
      <c r="AC158">
        <f t="shared" ca="1" si="33"/>
        <v>3</v>
      </c>
      <c r="AE158" t="s">
        <v>1985</v>
      </c>
      <c r="AF158" t="s">
        <v>1986</v>
      </c>
    </row>
    <row r="159" spans="1:32" ht="18.95" customHeight="1">
      <c r="A159" s="290" t="s">
        <v>576</v>
      </c>
      <c r="B159" s="498" t="s">
        <v>578</v>
      </c>
      <c r="C159" s="104" t="str">
        <f>IFERROR(IF(B159&lt;&gt;"",VLOOKUP($B159,Codigos!$A:$P,3,0),""),"Verf")</f>
        <v>Club Col RJ R 330cc X 30 N</v>
      </c>
      <c r="D159" s="105">
        <v>112</v>
      </c>
      <c r="E159" s="105"/>
      <c r="F159" s="105"/>
      <c r="G159" s="106">
        <v>46361</v>
      </c>
      <c r="H159" s="448">
        <f t="shared" ca="1" si="28"/>
        <v>177</v>
      </c>
      <c r="I159" s="105" t="str">
        <f t="shared" ca="1" si="29"/>
        <v>Mayor a 120 días</v>
      </c>
      <c r="J159" s="109">
        <f t="shared" ca="1" si="30"/>
        <v>0.98333333333333328</v>
      </c>
      <c r="K159" s="294"/>
      <c r="L159" s="292"/>
      <c r="M159" s="110" t="str">
        <f>IFERROR(IF(VLOOKUP(L159,Codigos!$T$2:$U$50,2,0)=0,"",VLOOKUP(L159,Codigos!$T$2:$U$50,2,0)),"")</f>
        <v/>
      </c>
      <c r="N159" s="111">
        <f t="shared" si="31"/>
        <v>46181</v>
      </c>
      <c r="O159" s="112">
        <f>IFERROR(IF($B159&lt;&gt;"",$E159+($D159*VLOOKUP($B159,Codigos!$A:$P,5,0)),""),"Verf")</f>
        <v>5040</v>
      </c>
      <c r="P159" s="112">
        <f>IFERROR(IF($B159&lt;&gt;"",$F159+($O159*VLOOKUP($B159,Codigos!$A:$P,4,0)),""),"Verf")</f>
        <v>151200</v>
      </c>
      <c r="Q159" s="116">
        <f>IFERROR(IF($B159&lt;&gt;"",P159*VLOOKUP($B159,Codigos!$A:$I,7,0)/100000,""),"Verf")</f>
        <v>498.96</v>
      </c>
      <c r="R159" s="110">
        <f>IFERROR(IF($B159&lt;&gt;"",VLOOKUP($B159,Codigos!$A:$P,2,0),""),"Verf")</f>
        <v>3759</v>
      </c>
      <c r="S159" s="110" t="str">
        <f>IFERROR(IF($B159&lt;&gt;"",VLOOKUP($B159,Codigos!$A:$P,9,0),""),"Verf")</f>
        <v>Ret</v>
      </c>
      <c r="T159" s="110">
        <f>IFERROR(IF(B159&lt;&gt;"",VLOOKUP(B159,Codigos!$A:$P,10,0),""),"Verf")</f>
        <v>180</v>
      </c>
      <c r="U159" s="280" t="str">
        <f ca="1">IFERROR(IF($B159&lt;&gt;"",IF(AND($H159&gt;=VLOOKUP($B159,Codigos!$A:$P,12,0),$H159&lt;=VLOOKUP($B159,Codigos!$A:$P,13,0)),"Si","No"),""),"Verf")</f>
        <v>No</v>
      </c>
      <c r="V159" s="280" t="str">
        <f ca="1">IFERROR(IF($B159&lt;&gt;"",IF(AND($H159&gt;=VLOOKUP($B159,Codigos!$A:$P,14,0),$H159&lt;=VLOOKUP($B159,Codigos!$A:$P,15,0)),"Si","No"),""),"Verf")</f>
        <v>No</v>
      </c>
      <c r="W159" s="280" t="str">
        <f ca="1">IFERROR(IF($B159&lt;&gt;"",IF($H159&gt;=VLOOKUP($B159,Codigos!$A:$P,12,0),"Si","No"),""),"Verf")</f>
        <v>Si</v>
      </c>
      <c r="X159" s="280" t="str">
        <f ca="1">IFERROR(IF($B159&lt;&gt;"",IF($H159&lt;VLOOKUP($B159,Codigos!$A:$P,14,0),"No","Si"),""),"Verf")</f>
        <v>Si</v>
      </c>
      <c r="Y159" s="280" t="str">
        <f ca="1">IFERROR(IF($B159&lt;&gt;"",IF($H159&gt;VLOOKUP($B159,Codigos!$A:$P,16,0),"Si","No"),""),"Verf")</f>
        <v>Si</v>
      </c>
      <c r="Z159" s="280" t="str">
        <f ca="1">IFERROR(IF($B159&lt;&gt;"",IF($H159&lt;VLOOKUP($B159,Codigos!$A:$P,14,0),"Bloquear","No"),""),"Verf")</f>
        <v>No</v>
      </c>
      <c r="AA159" s="281">
        <f>IFERROR(IF($B159&lt;&gt;"",$G159-VLOOKUP($B159,Codigos!$A:$P,11,0),""),"")</f>
        <v>46331</v>
      </c>
      <c r="AB159" s="280" t="str">
        <f t="shared" si="32"/>
        <v/>
      </c>
      <c r="AC159">
        <f t="shared" ca="1" si="33"/>
        <v>3</v>
      </c>
      <c r="AE159" t="s">
        <v>1985</v>
      </c>
      <c r="AF159" t="s">
        <v>1986</v>
      </c>
    </row>
    <row r="160" spans="1:32" ht="18.95" customHeight="1">
      <c r="A160" s="290" t="s">
        <v>506</v>
      </c>
      <c r="B160" s="521" t="s">
        <v>336</v>
      </c>
      <c r="C160" s="104" t="str">
        <f>IFERROR(IF(B160&lt;&gt;"",VLOOKUP($B160,Codigos!$A:$P,3,0),""),"Verf")</f>
        <v>Pony Malta R 330cc X 30</v>
      </c>
      <c r="D160" s="105">
        <v>74</v>
      </c>
      <c r="E160" s="105"/>
      <c r="F160" s="105"/>
      <c r="G160" s="106">
        <v>46548</v>
      </c>
      <c r="H160" s="448">
        <f t="shared" ca="1" si="28"/>
        <v>364</v>
      </c>
      <c r="I160" s="105" t="str">
        <f t="shared" ca="1" si="29"/>
        <v>Mayor a 120 días</v>
      </c>
      <c r="J160" s="109">
        <f t="shared" ca="1" si="30"/>
        <v>0.99726027397260275</v>
      </c>
      <c r="K160" s="294"/>
      <c r="L160" s="522" t="s">
        <v>67</v>
      </c>
      <c r="M160" s="110" t="str">
        <f>IFERROR(IF(VLOOKUP(L160,Codigos!$T$2:$U$50,2,0)=0,"",VLOOKUP(L160,Codigos!$T$2:$U$50,2,0)),"")</f>
        <v>Excluir</v>
      </c>
      <c r="N160" s="111">
        <f t="shared" si="31"/>
        <v>46183</v>
      </c>
      <c r="O160" s="112">
        <f>IFERROR(IF($B160&lt;&gt;"",$E160+($D160*VLOOKUP($B160,Codigos!$A:$P,5,0)),""),"Verf")</f>
        <v>3330</v>
      </c>
      <c r="P160" s="112">
        <f>IFERROR(IF($B160&lt;&gt;"",$F160+($O160*VLOOKUP($B160,Codigos!$A:$P,4,0)),""),"Verf")</f>
        <v>99900</v>
      </c>
      <c r="Q160" s="116">
        <f>IFERROR(IF($B160&lt;&gt;"",P160*VLOOKUP($B160,Codigos!$A:$I,7,0)/100000,""),"Verf")</f>
        <v>329.67</v>
      </c>
      <c r="R160" s="110">
        <f>IFERROR(IF($B160&lt;&gt;"",VLOOKUP($B160,Codigos!$A:$P,2,0),""),"Verf")</f>
        <v>2182</v>
      </c>
      <c r="S160" s="110" t="str">
        <f>IFERROR(IF($B160&lt;&gt;"",VLOOKUP($B160,Codigos!$A:$P,9,0),""),"Verf")</f>
        <v>Ret</v>
      </c>
      <c r="T160" s="110">
        <f>IFERROR(IF(B160&lt;&gt;"",VLOOKUP(B160,Codigos!$A:$P,10,0),""),"Verf")</f>
        <v>365</v>
      </c>
      <c r="U160" s="280" t="str">
        <f ca="1">IFERROR(IF($B160&lt;&gt;"",IF(AND($H160&gt;=VLOOKUP($B160,Codigos!$A:$P,12,0),$H160&lt;=VLOOKUP($B160,Codigos!$A:$P,13,0)),"Si","No"),""),"Verf")</f>
        <v>No</v>
      </c>
      <c r="V160" s="280" t="str">
        <f ca="1">IFERROR(IF($B160&lt;&gt;"",IF(AND($H160&gt;=VLOOKUP($B160,Codigos!$A:$P,14,0),$H160&lt;=VLOOKUP($B160,Codigos!$A:$P,15,0)),"Si","No"),""),"Verf")</f>
        <v>No</v>
      </c>
      <c r="W160" s="280" t="str">
        <f ca="1">IFERROR(IF($B160&lt;&gt;"",IF($H160&gt;=VLOOKUP($B160,Codigos!$A:$P,12,0),"Si","No"),""),"Verf")</f>
        <v>Si</v>
      </c>
      <c r="X160" s="280" t="str">
        <f ca="1">IFERROR(IF($B160&lt;&gt;"",IF($H160&lt;VLOOKUP($B160,Codigos!$A:$P,14,0),"No","Si"),""),"Verf")</f>
        <v>Si</v>
      </c>
      <c r="Y160" s="280" t="str">
        <f ca="1">IFERROR(IF($B160&lt;&gt;"",IF($H160&gt;VLOOKUP($B160,Codigos!$A:$P,16,0),"Si","No"),""),"Verf")</f>
        <v>Si</v>
      </c>
      <c r="Z160" s="280" t="str">
        <f ca="1">IFERROR(IF($B160&lt;&gt;"",IF($H160&lt;VLOOKUP($B160,Codigos!$A:$P,14,0),"Bloquear","No"),""),"Verf")</f>
        <v>No</v>
      </c>
      <c r="AA160" s="281">
        <f>IFERROR(IF($B160&lt;&gt;"",$G160-VLOOKUP($B160,Codigos!$A:$P,11,0),""),"")</f>
        <v>46518</v>
      </c>
      <c r="AB160" s="280" t="str">
        <f t="shared" si="32"/>
        <v/>
      </c>
      <c r="AC160">
        <f t="shared" ca="1" si="33"/>
        <v>1</v>
      </c>
      <c r="AE160" t="s">
        <v>1985</v>
      </c>
      <c r="AF160" t="s">
        <v>1986</v>
      </c>
    </row>
    <row r="161" spans="1:32" ht="18.95" customHeight="1">
      <c r="A161" s="290" t="s">
        <v>507</v>
      </c>
      <c r="B161" s="303" t="s">
        <v>724</v>
      </c>
      <c r="C161" s="104" t="str">
        <f>IFERROR(IF(B161&lt;&gt;"",VLOOKUP($B161,Codigos!$A:$P,3,0),""),"Verf")</f>
        <v>Club Col Tw 330Cc X 30</v>
      </c>
      <c r="D161" s="105">
        <v>112</v>
      </c>
      <c r="E161" s="105"/>
      <c r="F161" s="105"/>
      <c r="G161" s="106">
        <v>46362</v>
      </c>
      <c r="H161" s="448">
        <f t="shared" ca="1" si="28"/>
        <v>178</v>
      </c>
      <c r="I161" s="105" t="str">
        <f t="shared" ca="1" si="29"/>
        <v>Mayor a 120 días</v>
      </c>
      <c r="J161" s="109">
        <f t="shared" ca="1" si="30"/>
        <v>0.98888888888888893</v>
      </c>
      <c r="K161" s="294" t="s">
        <v>2819</v>
      </c>
      <c r="L161" s="509"/>
      <c r="M161" s="110" t="str">
        <f>IFERROR(IF(VLOOKUP(L161,Codigos!$T$2:$U$50,2,0)=0,"",VLOOKUP(L161,Codigos!$T$2:$U$50,2,0)),"")</f>
        <v/>
      </c>
      <c r="N161" s="111">
        <f t="shared" si="31"/>
        <v>46182</v>
      </c>
      <c r="O161" s="112">
        <f>IFERROR(IF($B161&lt;&gt;"",$E161+($D161*VLOOKUP($B161,Codigos!$A:$P,5,0)),""),"Verf")</f>
        <v>5040</v>
      </c>
      <c r="P161" s="112">
        <f>IFERROR(IF($B161&lt;&gt;"",$F161+($O161*VLOOKUP($B161,Codigos!$A:$P,4,0)),""),"Verf")</f>
        <v>151200</v>
      </c>
      <c r="Q161" s="116">
        <f>IFERROR(IF($B161&lt;&gt;"",P161*VLOOKUP($B161,Codigos!$A:$I,7,0)/100000,""),"Verf")</f>
        <v>498.96</v>
      </c>
      <c r="R161" s="110">
        <f>IFERROR(IF($B161&lt;&gt;"",VLOOKUP($B161,Codigos!$A:$P,2,0),""),"Verf")</f>
        <v>9798</v>
      </c>
      <c r="S161" s="110" t="str">
        <f>IFERROR(IF($B161&lt;&gt;"",VLOOKUP($B161,Codigos!$A:$P,9,0),""),"Verf")</f>
        <v>NR</v>
      </c>
      <c r="T161" s="110">
        <f>IFERROR(IF(B161&lt;&gt;"",VLOOKUP(B161,Codigos!$A:$P,10,0),""),"Verf")</f>
        <v>180</v>
      </c>
      <c r="U161" s="280" t="str">
        <f ca="1">IFERROR(IF($B161&lt;&gt;"",IF(AND($H161&gt;=VLOOKUP($B161,Codigos!$A:$P,12,0),$H161&lt;=VLOOKUP($B161,Codigos!$A:$P,13,0)),"Si","No"),""),"Verf")</f>
        <v>No</v>
      </c>
      <c r="V161" s="280" t="str">
        <f ca="1">IFERROR(IF($B161&lt;&gt;"",IF(AND($H161&gt;=VLOOKUP($B161,Codigos!$A:$P,14,0),$H161&lt;=VLOOKUP($B161,Codigos!$A:$P,15,0)),"Si","No"),""),"Verf")</f>
        <v>No</v>
      </c>
      <c r="W161" s="280" t="str">
        <f ca="1">IFERROR(IF($B161&lt;&gt;"",IF($H161&gt;=VLOOKUP($B161,Codigos!$A:$P,12,0),"Si","No"),""),"Verf")</f>
        <v>Si</v>
      </c>
      <c r="X161" s="280" t="str">
        <f ca="1">IFERROR(IF($B161&lt;&gt;"",IF($H161&lt;VLOOKUP($B161,Codigos!$A:$P,14,0),"No","Si"),""),"Verf")</f>
        <v>Si</v>
      </c>
      <c r="Y161" s="280" t="str">
        <f ca="1">IFERROR(IF($B161&lt;&gt;"",IF($H161&gt;VLOOKUP($B161,Codigos!$A:$P,16,0),"Si","No"),""),"Verf")</f>
        <v>Si</v>
      </c>
      <c r="Z161" s="280" t="str">
        <f ca="1">IFERROR(IF($B161&lt;&gt;"",IF($H161&lt;VLOOKUP($B161,Codigos!$A:$P,14,0),"Bloquear","No"),""),"Verf")</f>
        <v>No</v>
      </c>
      <c r="AA161" s="281">
        <f>IFERROR(IF($B161&lt;&gt;"",$G161-VLOOKUP($B161,Codigos!$A:$P,11,0),""),"")</f>
        <v>46332</v>
      </c>
      <c r="AB161" s="280" t="str">
        <f t="shared" si="32"/>
        <v/>
      </c>
      <c r="AC161">
        <f t="shared" ca="1" si="33"/>
        <v>2</v>
      </c>
      <c r="AE161" t="s">
        <v>1985</v>
      </c>
      <c r="AF161" t="s">
        <v>1986</v>
      </c>
    </row>
    <row r="162" spans="1:32" ht="18.95" customHeight="1">
      <c r="A162" s="290" t="s">
        <v>508</v>
      </c>
      <c r="B162" s="303" t="s">
        <v>724</v>
      </c>
      <c r="C162" s="104" t="str">
        <f>IFERROR(IF(B162&lt;&gt;"",VLOOKUP($B162,Codigos!$A:$P,3,0),""),"Verf")</f>
        <v>Club Col Tw 330Cc X 30</v>
      </c>
      <c r="D162" s="105">
        <v>112</v>
      </c>
      <c r="E162" s="105"/>
      <c r="F162" s="105"/>
      <c r="G162" s="106">
        <v>46363</v>
      </c>
      <c r="H162" s="448">
        <f t="shared" ca="1" si="28"/>
        <v>179</v>
      </c>
      <c r="I162" s="105" t="str">
        <f t="shared" ca="1" si="29"/>
        <v>Mayor a 120 días</v>
      </c>
      <c r="J162" s="109">
        <f t="shared" ca="1" si="30"/>
        <v>0.99444444444444446</v>
      </c>
      <c r="K162" s="294" t="s">
        <v>2819</v>
      </c>
      <c r="L162" s="292" t="s">
        <v>377</v>
      </c>
      <c r="M162" s="110" t="str">
        <f>IFERROR(IF(VLOOKUP(L162,Codigos!$T$2:$U$50,2,0)=0,"",VLOOKUP(L162,Codigos!$T$2:$U$50,2,0)),"")</f>
        <v>Excluir</v>
      </c>
      <c r="N162" s="111">
        <f t="shared" si="31"/>
        <v>46183</v>
      </c>
      <c r="O162" s="112">
        <f>IFERROR(IF($B162&lt;&gt;"",$E162+($D162*VLOOKUP($B162,Codigos!$A:$P,5,0)),""),"Verf")</f>
        <v>5040</v>
      </c>
      <c r="P162" s="112">
        <f>IFERROR(IF($B162&lt;&gt;"",$F162+($O162*VLOOKUP($B162,Codigos!$A:$P,4,0)),""),"Verf")</f>
        <v>151200</v>
      </c>
      <c r="Q162" s="116">
        <f>IFERROR(IF($B162&lt;&gt;"",P162*VLOOKUP($B162,Codigos!$A:$I,7,0)/100000,""),"Verf")</f>
        <v>498.96</v>
      </c>
      <c r="R162" s="110">
        <f>IFERROR(IF($B162&lt;&gt;"",VLOOKUP($B162,Codigos!$A:$P,2,0),""),"Verf")</f>
        <v>9798</v>
      </c>
      <c r="S162" s="110" t="str">
        <f>IFERROR(IF($B162&lt;&gt;"",VLOOKUP($B162,Codigos!$A:$P,9,0),""),"Verf")</f>
        <v>NR</v>
      </c>
      <c r="T162" s="110">
        <f>IFERROR(IF(B162&lt;&gt;"",VLOOKUP(B162,Codigos!$A:$P,10,0),""),"Verf")</f>
        <v>180</v>
      </c>
      <c r="U162" s="280" t="str">
        <f ca="1">IFERROR(IF($B162&lt;&gt;"",IF(AND($H162&gt;=VLOOKUP($B162,Codigos!$A:$P,12,0),$H162&lt;=VLOOKUP($B162,Codigos!$A:$P,13,0)),"Si","No"),""),"Verf")</f>
        <v>No</v>
      </c>
      <c r="V162" s="280" t="str">
        <f ca="1">IFERROR(IF($B162&lt;&gt;"",IF(AND($H162&gt;=VLOOKUP($B162,Codigos!$A:$P,14,0),$H162&lt;=VLOOKUP($B162,Codigos!$A:$P,15,0)),"Si","No"),""),"Verf")</f>
        <v>No</v>
      </c>
      <c r="W162" s="280" t="str">
        <f ca="1">IFERROR(IF($B162&lt;&gt;"",IF($H162&gt;=VLOOKUP($B162,Codigos!$A:$P,12,0),"Si","No"),""),"Verf")</f>
        <v>Si</v>
      </c>
      <c r="X162" s="280" t="str">
        <f ca="1">IFERROR(IF($B162&lt;&gt;"",IF($H162&lt;VLOOKUP($B162,Codigos!$A:$P,14,0),"No","Si"),""),"Verf")</f>
        <v>Si</v>
      </c>
      <c r="Y162" s="280" t="str">
        <f ca="1">IFERROR(IF($B162&lt;&gt;"",IF($H162&gt;VLOOKUP($B162,Codigos!$A:$P,16,0),"Si","No"),""),"Verf")</f>
        <v>Si</v>
      </c>
      <c r="Z162" s="280" t="str">
        <f ca="1">IFERROR(IF($B162&lt;&gt;"",IF($H162&lt;VLOOKUP($B162,Codigos!$A:$P,14,0),"Bloquear","No"),""),"Verf")</f>
        <v>No</v>
      </c>
      <c r="AA162" s="281">
        <f>IFERROR(IF($B162&lt;&gt;"",$G162-VLOOKUP($B162,Codigos!$A:$P,11,0),""),"")</f>
        <v>46333</v>
      </c>
      <c r="AB162" s="280" t="str">
        <f t="shared" si="32"/>
        <v/>
      </c>
      <c r="AC162">
        <f t="shared" ca="1" si="33"/>
        <v>1</v>
      </c>
      <c r="AE162" t="s">
        <v>1985</v>
      </c>
      <c r="AF162" t="s">
        <v>1986</v>
      </c>
    </row>
    <row r="163" spans="1:32" ht="18.95" customHeight="1">
      <c r="A163" s="290" t="s">
        <v>400</v>
      </c>
      <c r="B163" s="303" t="s">
        <v>403</v>
      </c>
      <c r="C163" s="104" t="str">
        <f>IFERROR(IF(B163&lt;&gt;"",VLOOKUP($B163,Codigos!$A:$P,3,0),""),"Verf")</f>
        <v>Aguila Lig R FRIA HELADA 330cc X 30</v>
      </c>
      <c r="D163" s="105">
        <v>112</v>
      </c>
      <c r="E163" s="105"/>
      <c r="F163" s="105"/>
      <c r="G163" s="106">
        <v>46363</v>
      </c>
      <c r="H163" s="448">
        <f t="shared" ca="1" si="28"/>
        <v>179</v>
      </c>
      <c r="I163" s="105" t="str">
        <f t="shared" ca="1" si="29"/>
        <v>Mayor a 120 días</v>
      </c>
      <c r="J163" s="109">
        <f t="shared" ca="1" si="30"/>
        <v>0.99444444444444446</v>
      </c>
      <c r="K163" s="294" t="s">
        <v>2819</v>
      </c>
      <c r="L163" s="511"/>
      <c r="M163" s="110" t="str">
        <f>IFERROR(IF(VLOOKUP(L163,Codigos!$T$2:$U$50,2,0)=0,"",VLOOKUP(L163,Codigos!$T$2:$U$50,2,0)),"")</f>
        <v/>
      </c>
      <c r="N163" s="111">
        <f t="shared" si="31"/>
        <v>46183</v>
      </c>
      <c r="O163" s="112">
        <f>IFERROR(IF($B163&lt;&gt;"",$E163+($D163*VLOOKUP($B163,Codigos!$A:$P,5,0)),""),"Verf")</f>
        <v>5040</v>
      </c>
      <c r="P163" s="112">
        <f>IFERROR(IF($B163&lt;&gt;"",$F163+($O163*VLOOKUP($B163,Codigos!$A:$P,4,0)),""),"Verf")</f>
        <v>151200</v>
      </c>
      <c r="Q163" s="116">
        <f>IFERROR(IF($B163&lt;&gt;"",P163*VLOOKUP($B163,Codigos!$A:$I,7,0)/100000,""),"Verf")</f>
        <v>498.96</v>
      </c>
      <c r="R163" s="110">
        <f>IFERROR(IF($B163&lt;&gt;"",VLOOKUP($B163,Codigos!$A:$P,2,0),""),"Verf")</f>
        <v>22613</v>
      </c>
      <c r="S163" s="110" t="str">
        <f>IFERROR(IF($B163&lt;&gt;"",VLOOKUP($B163,Codigos!$A:$P,9,0),""),"Verf")</f>
        <v>Ret</v>
      </c>
      <c r="T163" s="110">
        <f>IFERROR(IF(B163&lt;&gt;"",VLOOKUP(B163,Codigos!$A:$P,10,0),""),"Verf")</f>
        <v>180</v>
      </c>
      <c r="U163" s="280" t="str">
        <f ca="1">IFERROR(IF($B163&lt;&gt;"",IF(AND($H163&gt;=VLOOKUP($B163,Codigos!$A:$P,12,0),$H163&lt;=VLOOKUP($B163,Codigos!$A:$P,13,0)),"Si","No"),""),"Verf")</f>
        <v>No</v>
      </c>
      <c r="V163" s="280" t="str">
        <f ca="1">IFERROR(IF($B163&lt;&gt;"",IF(AND($H163&gt;=VLOOKUP($B163,Codigos!$A:$P,14,0),$H163&lt;=VLOOKUP($B163,Codigos!$A:$P,15,0)),"Si","No"),""),"Verf")</f>
        <v>No</v>
      </c>
      <c r="W163" s="280" t="str">
        <f ca="1">IFERROR(IF($B163&lt;&gt;"",IF($H163&gt;=VLOOKUP($B163,Codigos!$A:$P,12,0),"Si","No"),""),"Verf")</f>
        <v>Si</v>
      </c>
      <c r="X163" s="280" t="str">
        <f ca="1">IFERROR(IF($B163&lt;&gt;"",IF($H163&lt;VLOOKUP($B163,Codigos!$A:$P,14,0),"No","Si"),""),"Verf")</f>
        <v>Si</v>
      </c>
      <c r="Y163" s="280" t="str">
        <f ca="1">IFERROR(IF($B163&lt;&gt;"",IF($H163&gt;VLOOKUP($B163,Codigos!$A:$P,16,0),"Si","No"),""),"Verf")</f>
        <v>Si</v>
      </c>
      <c r="Z163" s="280" t="str">
        <f ca="1">IFERROR(IF($B163&lt;&gt;"",IF($H163&lt;VLOOKUP($B163,Codigos!$A:$P,14,0),"Bloquear","No"),""),"Verf")</f>
        <v>No</v>
      </c>
      <c r="AA163" s="281">
        <f>IFERROR(IF($B163&lt;&gt;"",$G163-VLOOKUP($B163,Codigos!$A:$P,11,0),""),"")</f>
        <v>46333</v>
      </c>
      <c r="AB163" s="280" t="str">
        <f t="shared" si="32"/>
        <v/>
      </c>
      <c r="AC163">
        <f t="shared" ca="1" si="33"/>
        <v>1</v>
      </c>
      <c r="AE163" t="s">
        <v>1985</v>
      </c>
      <c r="AF163" t="s">
        <v>1986</v>
      </c>
    </row>
    <row r="164" spans="1:32" ht="18.95" customHeight="1">
      <c r="A164" s="290" t="s">
        <v>402</v>
      </c>
      <c r="B164" s="303" t="s">
        <v>199</v>
      </c>
      <c r="C164" s="104" t="str">
        <f>IFERROR(IF(B164&lt;&gt;"",VLOOKUP($B164,Codigos!$A:$P,3,0),""),"Verf")</f>
        <v>CORONA REUSABLE 330CC X30</v>
      </c>
      <c r="D164" s="105">
        <v>112</v>
      </c>
      <c r="E164" s="105"/>
      <c r="F164" s="105"/>
      <c r="G164" s="106">
        <v>46523</v>
      </c>
      <c r="H164" s="448">
        <f t="shared" ca="1" si="28"/>
        <v>339</v>
      </c>
      <c r="I164" s="105" t="str">
        <f t="shared" ca="1" si="29"/>
        <v>Mayor a 120 días</v>
      </c>
      <c r="J164" s="109">
        <f t="shared" ca="1" si="30"/>
        <v>0.92876712328767119</v>
      </c>
      <c r="K164" s="308" t="s">
        <v>2810</v>
      </c>
      <c r="L164" s="292"/>
      <c r="M164" s="110" t="str">
        <f>IFERROR(IF(VLOOKUP(L164,Codigos!$T$2:$U$50,2,0)=0,"",VLOOKUP(L164,Codigos!$T$2:$U$50,2,0)),"")</f>
        <v/>
      </c>
      <c r="N164" s="111">
        <f t="shared" si="31"/>
        <v>46158</v>
      </c>
      <c r="O164" s="112">
        <f>IFERROR(IF($B164&lt;&gt;"",$E164+($D164*VLOOKUP($B164,Codigos!$A:$P,5,0)),""),"Verf")</f>
        <v>5040</v>
      </c>
      <c r="P164" s="112">
        <f>IFERROR(IF($B164&lt;&gt;"",$F164+($O164*VLOOKUP($B164,Codigos!$A:$P,4,0)),""),"Verf")</f>
        <v>151200</v>
      </c>
      <c r="Q164" s="116">
        <f>IFERROR(IF($B164&lt;&gt;"",P164*VLOOKUP($B164,Codigos!$A:$I,7,0)/100000,""),"Verf")</f>
        <v>498.96</v>
      </c>
      <c r="R164" s="110">
        <f>IFERROR(IF($B164&lt;&gt;"",VLOOKUP($B164,Codigos!$A:$P,2,0),""),"Verf")</f>
        <v>20282</v>
      </c>
      <c r="S164" s="110" t="str">
        <f>IFERROR(IF($B164&lt;&gt;"",VLOOKUP($B164,Codigos!$A:$P,9,0),""),"Verf")</f>
        <v>Ret</v>
      </c>
      <c r="T164" s="110">
        <f>IFERROR(IF(B164&lt;&gt;"",VLOOKUP(B164,Codigos!$A:$P,10,0),""),"Verf")</f>
        <v>365</v>
      </c>
      <c r="U164" s="280" t="str">
        <f ca="1">IFERROR(IF($B164&lt;&gt;"",IF(AND($H164&gt;=VLOOKUP($B164,Codigos!$A:$P,12,0),$H164&lt;=VLOOKUP($B164,Codigos!$A:$P,13,0)),"Si","No"),""),"Verf")</f>
        <v>No</v>
      </c>
      <c r="V164" s="280" t="str">
        <f ca="1">IFERROR(IF($B164&lt;&gt;"",IF(AND($H164&gt;=VLOOKUP($B164,Codigos!$A:$P,14,0),$H164&lt;=VLOOKUP($B164,Codigos!$A:$P,15,0)),"Si","No"),""),"Verf")</f>
        <v>No</v>
      </c>
      <c r="W164" s="280" t="str">
        <f ca="1">IFERROR(IF($B164&lt;&gt;"",IF($H164&gt;=VLOOKUP($B164,Codigos!$A:$P,12,0),"Si","No"),""),"Verf")</f>
        <v>Si</v>
      </c>
      <c r="X164" s="280" t="str">
        <f ca="1">IFERROR(IF($B164&lt;&gt;"",IF($H164&lt;VLOOKUP($B164,Codigos!$A:$P,14,0),"No","Si"),""),"Verf")</f>
        <v>Si</v>
      </c>
      <c r="Y164" s="280" t="str">
        <f ca="1">IFERROR(IF($B164&lt;&gt;"",IF($H164&gt;VLOOKUP($B164,Codigos!$A:$P,16,0),"Si","No"),""),"Verf")</f>
        <v>Si</v>
      </c>
      <c r="Z164" s="280" t="str">
        <f ca="1">IFERROR(IF($B164&lt;&gt;"",IF($H164&lt;VLOOKUP($B164,Codigos!$A:$P,14,0),"Bloquear","No"),""),"Verf")</f>
        <v>No</v>
      </c>
      <c r="AA164" s="281">
        <f>IFERROR(IF($B164&lt;&gt;"",$G164-VLOOKUP($B164,Codigos!$A:$P,11,0),""),"")</f>
        <v>46493</v>
      </c>
      <c r="AB164" s="280" t="str">
        <f t="shared" si="32"/>
        <v/>
      </c>
      <c r="AC164">
        <f t="shared" ca="1" si="33"/>
        <v>26</v>
      </c>
      <c r="AE164" t="s">
        <v>1985</v>
      </c>
      <c r="AF164" t="s">
        <v>1986</v>
      </c>
    </row>
    <row r="165" spans="1:32" ht="18.95" customHeight="1">
      <c r="A165" s="290" t="s">
        <v>728</v>
      </c>
      <c r="B165" s="303" t="s">
        <v>578</v>
      </c>
      <c r="C165" s="104" t="str">
        <f>IFERROR(IF(B165&lt;&gt;"",VLOOKUP($B165,Codigos!$A:$P,3,0),""),"Verf")</f>
        <v>Club Col RJ R 330cc X 30 N</v>
      </c>
      <c r="D165" s="105">
        <v>68</v>
      </c>
      <c r="E165" s="105">
        <v>8</v>
      </c>
      <c r="F165" s="105"/>
      <c r="G165" s="106">
        <v>46361</v>
      </c>
      <c r="H165" s="448">
        <f t="shared" ca="1" si="28"/>
        <v>177</v>
      </c>
      <c r="I165" s="105" t="str">
        <f t="shared" ca="1" si="29"/>
        <v>Mayor a 120 días</v>
      </c>
      <c r="J165" s="109">
        <f t="shared" ca="1" si="30"/>
        <v>0.98333333333333328</v>
      </c>
      <c r="K165" s="294"/>
      <c r="L165" s="292"/>
      <c r="M165" s="110" t="str">
        <f>IFERROR(IF(VLOOKUP(L165,Codigos!$T$2:$U$50,2,0)=0,"",VLOOKUP(L165,Codigos!$T$2:$U$50,2,0)),"")</f>
        <v/>
      </c>
      <c r="N165" s="111">
        <f t="shared" si="31"/>
        <v>46181</v>
      </c>
      <c r="O165" s="112">
        <f>IFERROR(IF($B165&lt;&gt;"",$E165+($D165*VLOOKUP($B165,Codigos!$A:$P,5,0)),""),"Verf")</f>
        <v>3068</v>
      </c>
      <c r="P165" s="112">
        <f>IFERROR(IF($B165&lt;&gt;"",$F165+($O165*VLOOKUP($B165,Codigos!$A:$P,4,0)),""),"Verf")</f>
        <v>92040</v>
      </c>
      <c r="Q165" s="116">
        <f>IFERROR(IF($B165&lt;&gt;"",P165*VLOOKUP($B165,Codigos!$A:$I,7,0)/100000,""),"Verf")</f>
        <v>303.73200000000003</v>
      </c>
      <c r="R165" s="110">
        <f>IFERROR(IF($B165&lt;&gt;"",VLOOKUP($B165,Codigos!$A:$P,2,0),""),"Verf")</f>
        <v>3759</v>
      </c>
      <c r="S165" s="110" t="str">
        <f>IFERROR(IF($B165&lt;&gt;"",VLOOKUP($B165,Codigos!$A:$P,9,0),""),"Verf")</f>
        <v>Ret</v>
      </c>
      <c r="T165" s="110">
        <f>IFERROR(IF(B165&lt;&gt;"",VLOOKUP(B165,Codigos!$A:$P,10,0),""),"Verf")</f>
        <v>180</v>
      </c>
      <c r="U165" s="280" t="str">
        <f ca="1">IFERROR(IF($B165&lt;&gt;"",IF(AND($H165&gt;=VLOOKUP($B165,Codigos!$A:$P,12,0),$H165&lt;=VLOOKUP($B165,Codigos!$A:$P,13,0)),"Si","No"),""),"Verf")</f>
        <v>No</v>
      </c>
      <c r="V165" s="280" t="str">
        <f ca="1">IFERROR(IF($B165&lt;&gt;"",IF(AND($H165&gt;=VLOOKUP($B165,Codigos!$A:$P,14,0),$H165&lt;=VLOOKUP($B165,Codigos!$A:$P,15,0)),"Si","No"),""),"Verf")</f>
        <v>No</v>
      </c>
      <c r="W165" s="280" t="str">
        <f ca="1">IFERROR(IF($B165&lt;&gt;"",IF($H165&gt;=VLOOKUP($B165,Codigos!$A:$P,12,0),"Si","No"),""),"Verf")</f>
        <v>Si</v>
      </c>
      <c r="X165" s="280" t="str">
        <f ca="1">IFERROR(IF($B165&lt;&gt;"",IF($H165&lt;VLOOKUP($B165,Codigos!$A:$P,14,0),"No","Si"),""),"Verf")</f>
        <v>Si</v>
      </c>
      <c r="Y165" s="280" t="str">
        <f ca="1">IFERROR(IF($B165&lt;&gt;"",IF($H165&gt;VLOOKUP($B165,Codigos!$A:$P,16,0),"Si","No"),""),"Verf")</f>
        <v>Si</v>
      </c>
      <c r="Z165" s="280" t="str">
        <f ca="1">IFERROR(IF($B165&lt;&gt;"",IF($H165&lt;VLOOKUP($B165,Codigos!$A:$P,14,0),"Bloquear","No"),""),"Verf")</f>
        <v>No</v>
      </c>
      <c r="AA165" s="281">
        <f>IFERROR(IF($B165&lt;&gt;"",$G165-VLOOKUP($B165,Codigos!$A:$P,11,0),""),"")</f>
        <v>46331</v>
      </c>
      <c r="AB165" s="280" t="str">
        <f t="shared" si="32"/>
        <v/>
      </c>
      <c r="AC165">
        <f t="shared" ca="1" si="33"/>
        <v>3</v>
      </c>
      <c r="AE165" t="s">
        <v>1985</v>
      </c>
      <c r="AF165" t="s">
        <v>1986</v>
      </c>
    </row>
    <row r="166" spans="1:32" ht="18.95" customHeight="1">
      <c r="A166" s="290" t="s">
        <v>405</v>
      </c>
      <c r="B166" s="303" t="s">
        <v>71</v>
      </c>
      <c r="C166" s="104" t="str">
        <f>IFERROR(IF(B166&lt;&gt;"",VLOOKUP($B166,Codigos!$A:$P,3,0),""),"Verf")</f>
        <v>Envase Clover  320R</v>
      </c>
      <c r="D166" s="105"/>
      <c r="E166" s="105"/>
      <c r="F166" s="105"/>
      <c r="G166" s="106"/>
      <c r="H166" s="448" t="str">
        <f t="shared" ca="1" si="28"/>
        <v/>
      </c>
      <c r="I166" s="105" t="str">
        <f t="shared" ca="1" si="29"/>
        <v/>
      </c>
      <c r="J166" s="109" t="str">
        <f t="shared" ca="1" si="30"/>
        <v/>
      </c>
      <c r="K166" s="294"/>
      <c r="L166" s="495" t="s">
        <v>73</v>
      </c>
      <c r="M166" s="110" t="str">
        <f>IFERROR(IF(VLOOKUP(L166,Codigos!$T$2:$U$50,2,0)=0,"",VLOOKUP(L166,Codigos!$T$2:$U$50,2,0)),"")</f>
        <v>Excluir</v>
      </c>
      <c r="N166" s="111" t="str">
        <f t="shared" si="31"/>
        <v/>
      </c>
      <c r="O166" s="112">
        <f>IFERROR(IF($B166&lt;&gt;"",$E166+($D166*VLOOKUP($B166,Codigos!$A:$P,5,0)),""),"Verf")</f>
        <v>0</v>
      </c>
      <c r="P166" s="112">
        <f>IFERROR(IF($B166&lt;&gt;"",$F166+($O166*VLOOKUP($B166,Codigos!$A:$P,4,0)),""),"Verf")</f>
        <v>0</v>
      </c>
      <c r="Q166" s="116">
        <f>IFERROR(IF($B166&lt;&gt;"",P166*VLOOKUP($B166,Codigos!$A:$I,7,0)/100000,""),"Verf")</f>
        <v>0</v>
      </c>
      <c r="R166" s="110">
        <f>IFERROR(IF($B166&lt;&gt;"",VLOOKUP($B166,Codigos!$A:$P,2,0),""),"Verf")</f>
        <v>1430</v>
      </c>
      <c r="S166" s="110" t="str">
        <f>IFERROR(IF($B166&lt;&gt;"",VLOOKUP($B166,Codigos!$A:$P,9,0),""),"Verf")</f>
        <v>Envase</v>
      </c>
      <c r="T166" s="110">
        <f>IFERROR(IF(B166&lt;&gt;"",VLOOKUP(B166,Codigos!$A:$P,10,0),""),"Verf")</f>
        <v>0</v>
      </c>
      <c r="U166" s="280" t="str">
        <f ca="1">IFERROR(IF($B166&lt;&gt;"",IF(AND($H166&gt;=VLOOKUP($B166,Codigos!$A:$P,12,0),$H166&lt;=VLOOKUP($B166,Codigos!$A:$P,13,0)),"Si","No"),""),"Verf")</f>
        <v>No</v>
      </c>
      <c r="V166" s="280" t="str">
        <f ca="1">IFERROR(IF($B166&lt;&gt;"",IF(AND($H166&gt;=VLOOKUP($B166,Codigos!$A:$P,14,0),$H166&lt;=VLOOKUP($B166,Codigos!$A:$P,15,0)),"Si","No"),""),"Verf")</f>
        <v>Si</v>
      </c>
      <c r="W166" s="280" t="str">
        <f ca="1">IFERROR(IF($B166&lt;&gt;"",IF($H166&gt;=VLOOKUP($B166,Codigos!$A:$P,12,0),"Si","No"),""),"Verf")</f>
        <v>Si</v>
      </c>
      <c r="X166" s="280" t="str">
        <f ca="1">IFERROR(IF($B166&lt;&gt;"",IF($H166&lt;VLOOKUP($B166,Codigos!$A:$P,14,0),"No","Si"),""),"Verf")</f>
        <v>Si</v>
      </c>
      <c r="Y166" s="280" t="str">
        <f ca="1">IFERROR(IF($B166&lt;&gt;"",IF($H166&gt;VLOOKUP($B166,Codigos!$A:$P,16,0),"Si","No"),""),"Verf")</f>
        <v>No</v>
      </c>
      <c r="Z166" s="280" t="str">
        <f ca="1">IFERROR(IF($B166&lt;&gt;"",IF($H166&lt;VLOOKUP($B166,Codigos!$A:$P,14,0),"Bloquear","No"),""),"Verf")</f>
        <v>No</v>
      </c>
      <c r="AA166" s="281" t="str">
        <f>IFERROR(IF($B166&lt;&gt;"",$G166-VLOOKUP($B166,Codigos!$A:$P,11,0),""),"")</f>
        <v/>
      </c>
      <c r="AB166" s="280" t="str">
        <f t="shared" si="32"/>
        <v/>
      </c>
      <c r="AC166" t="e">
        <f t="shared" ca="1" si="33"/>
        <v>#VALUE!</v>
      </c>
      <c r="AE166" t="s">
        <v>1985</v>
      </c>
      <c r="AF166" t="s">
        <v>1986</v>
      </c>
    </row>
    <row r="167" spans="1:32" ht="18.95" customHeight="1">
      <c r="A167" s="290" t="s">
        <v>406</v>
      </c>
      <c r="B167" s="574" t="s">
        <v>403</v>
      </c>
      <c r="C167" s="104" t="str">
        <f>IFERROR(IF(B167&lt;&gt;"",VLOOKUP($B167,Codigos!$A:$P,3,0),""),"Verf")</f>
        <v>Aguila Lig R FRIA HELADA 330cc X 30</v>
      </c>
      <c r="D167" s="105">
        <v>112</v>
      </c>
      <c r="E167" s="105"/>
      <c r="F167" s="105"/>
      <c r="G167" s="106">
        <v>46364</v>
      </c>
      <c r="H167" s="448">
        <f t="shared" ca="1" si="28"/>
        <v>180</v>
      </c>
      <c r="I167" s="105" t="str">
        <f t="shared" ca="1" si="29"/>
        <v>Mayor a 120 días</v>
      </c>
      <c r="J167" s="109">
        <f t="shared" ca="1" si="30"/>
        <v>1</v>
      </c>
      <c r="K167" s="294" t="s">
        <v>2819</v>
      </c>
      <c r="L167" s="292" t="s">
        <v>377</v>
      </c>
      <c r="M167" s="110" t="str">
        <f>IFERROR(IF(VLOOKUP(L167,Codigos!$T$2:$U$50,2,0)=0,"",VLOOKUP(L167,Codigos!$T$2:$U$50,2,0)),"")</f>
        <v>Excluir</v>
      </c>
      <c r="N167" s="111">
        <f t="shared" si="31"/>
        <v>46184</v>
      </c>
      <c r="O167" s="112">
        <f>IFERROR(IF($B167&lt;&gt;"",$E167+($D167*VLOOKUP($B167,Codigos!$A:$P,5,0)),""),"Verf")</f>
        <v>5040</v>
      </c>
      <c r="P167" s="112">
        <f>IFERROR(IF($B167&lt;&gt;"",$F167+($O167*VLOOKUP($B167,Codigos!$A:$P,4,0)),""),"Verf")</f>
        <v>151200</v>
      </c>
      <c r="Q167" s="116">
        <f>IFERROR(IF($B167&lt;&gt;"",P167*VLOOKUP($B167,Codigos!$A:$I,7,0)/100000,""),"Verf")</f>
        <v>498.96</v>
      </c>
      <c r="R167" s="110">
        <f>IFERROR(IF($B167&lt;&gt;"",VLOOKUP($B167,Codigos!$A:$P,2,0),""),"Verf")</f>
        <v>22613</v>
      </c>
      <c r="S167" s="110" t="str">
        <f>IFERROR(IF($B167&lt;&gt;"",VLOOKUP($B167,Codigos!$A:$P,9,0),""),"Verf")</f>
        <v>Ret</v>
      </c>
      <c r="T167" s="110">
        <f>IFERROR(IF(B167&lt;&gt;"",VLOOKUP(B167,Codigos!$A:$P,10,0),""),"Verf")</f>
        <v>180</v>
      </c>
      <c r="U167" s="280" t="str">
        <f ca="1">IFERROR(IF($B167&lt;&gt;"",IF(AND($H167&gt;=VLOOKUP($B167,Codigos!$A:$P,12,0),$H167&lt;=VLOOKUP($B167,Codigos!$A:$P,13,0)),"Si","No"),""),"Verf")</f>
        <v>No</v>
      </c>
      <c r="V167" s="280" t="str">
        <f ca="1">IFERROR(IF($B167&lt;&gt;"",IF(AND($H167&gt;=VLOOKUP($B167,Codigos!$A:$P,14,0),$H167&lt;=VLOOKUP($B167,Codigos!$A:$P,15,0)),"Si","No"),""),"Verf")</f>
        <v>No</v>
      </c>
      <c r="W167" s="280" t="str">
        <f ca="1">IFERROR(IF($B167&lt;&gt;"",IF($H167&gt;=VLOOKUP($B167,Codigos!$A:$P,12,0),"Si","No"),""),"Verf")</f>
        <v>Si</v>
      </c>
      <c r="X167" s="280" t="str">
        <f ca="1">IFERROR(IF($B167&lt;&gt;"",IF($H167&lt;VLOOKUP($B167,Codigos!$A:$P,14,0),"No","Si"),""),"Verf")</f>
        <v>Si</v>
      </c>
      <c r="Y167" s="280" t="str">
        <f ca="1">IFERROR(IF($B167&lt;&gt;"",IF($H167&gt;VLOOKUP($B167,Codigos!$A:$P,16,0),"Si","No"),""),"Verf")</f>
        <v>Si</v>
      </c>
      <c r="Z167" s="280" t="str">
        <f ca="1">IFERROR(IF($B167&lt;&gt;"",IF($H167&lt;VLOOKUP($B167,Codigos!$A:$P,14,0),"Bloquear","No"),""),"Verf")</f>
        <v>No</v>
      </c>
      <c r="AA167" s="281">
        <f>IFERROR(IF($B167&lt;&gt;"",$G167-VLOOKUP($B167,Codigos!$A:$P,11,0),""),"")</f>
        <v>46334</v>
      </c>
      <c r="AB167" s="280" t="str">
        <f t="shared" si="32"/>
        <v/>
      </c>
      <c r="AC167">
        <f t="shared" ca="1" si="33"/>
        <v>0</v>
      </c>
      <c r="AE167" t="s">
        <v>1985</v>
      </c>
      <c r="AF167" t="s">
        <v>1986</v>
      </c>
    </row>
    <row r="168" spans="1:32" ht="18.95" customHeight="1">
      <c r="A168" s="290" t="s">
        <v>293</v>
      </c>
      <c r="B168" s="506" t="s">
        <v>71</v>
      </c>
      <c r="C168" s="104" t="str">
        <f>IFERROR(IF(B168&lt;&gt;"",VLOOKUP($B168,Codigos!$A:$P,3,0),""),"Verf")</f>
        <v>Envase Clover  320R</v>
      </c>
      <c r="D168" s="105"/>
      <c r="E168" s="105"/>
      <c r="F168" s="105"/>
      <c r="G168" s="106"/>
      <c r="H168" s="448" t="str">
        <f t="shared" ca="1" si="28"/>
        <v/>
      </c>
      <c r="I168" s="105" t="str">
        <f t="shared" ca="1" si="29"/>
        <v/>
      </c>
      <c r="J168" s="109" t="str">
        <f t="shared" ca="1" si="30"/>
        <v/>
      </c>
      <c r="K168" s="308"/>
      <c r="L168" s="105" t="s">
        <v>73</v>
      </c>
      <c r="M168" s="110" t="str">
        <f>IFERROR(IF(VLOOKUP(L168,Codigos!$T$2:$U$50,2,0)=0,"",VLOOKUP(L168,Codigos!$T$2:$U$50,2,0)),"")</f>
        <v>Excluir</v>
      </c>
      <c r="N168" s="111" t="str">
        <f t="shared" si="31"/>
        <v/>
      </c>
      <c r="O168" s="112">
        <f>IFERROR(IF($B168&lt;&gt;"",$E168+($D168*VLOOKUP($B168,Codigos!$A:$P,5,0)),""),"Verf")</f>
        <v>0</v>
      </c>
      <c r="P168" s="112">
        <f>IFERROR(IF($B168&lt;&gt;"",$F168+($O168*VLOOKUP($B168,Codigos!$A:$P,4,0)),""),"Verf")</f>
        <v>0</v>
      </c>
      <c r="Q168" s="116">
        <f>IFERROR(IF($B168&lt;&gt;"",P168*VLOOKUP($B168,Codigos!$A:$I,7,0)/100000,""),"Verf")</f>
        <v>0</v>
      </c>
      <c r="R168" s="110">
        <f>IFERROR(IF($B168&lt;&gt;"",VLOOKUP($B168,Codigos!$A:$P,2,0),""),"Verf")</f>
        <v>1430</v>
      </c>
      <c r="S168" s="110" t="str">
        <f>IFERROR(IF($B168&lt;&gt;"",VLOOKUP($B168,Codigos!$A:$P,9,0),""),"Verf")</f>
        <v>Envase</v>
      </c>
      <c r="T168" s="110">
        <f>IFERROR(IF(B168&lt;&gt;"",VLOOKUP(B168,Codigos!$A:$P,10,0),""),"Verf")</f>
        <v>0</v>
      </c>
      <c r="U168" s="280" t="str">
        <f ca="1">IFERROR(IF($B168&lt;&gt;"",IF(AND($H168&gt;=VLOOKUP($B168,Codigos!$A:$P,12,0),$H168&lt;=VLOOKUP($B168,Codigos!$A:$P,13,0)),"Si","No"),""),"Verf")</f>
        <v>No</v>
      </c>
      <c r="V168" s="280" t="str">
        <f ca="1">IFERROR(IF($B168&lt;&gt;"",IF(AND($H168&gt;=VLOOKUP($B168,Codigos!$A:$P,14,0),$H168&lt;=VLOOKUP($B168,Codigos!$A:$P,15,0)),"Si","No"),""),"Verf")</f>
        <v>Si</v>
      </c>
      <c r="W168" s="280" t="str">
        <f ca="1">IFERROR(IF($B168&lt;&gt;"",IF($H168&gt;=VLOOKUP($B168,Codigos!$A:$P,12,0),"Si","No"),""),"Verf")</f>
        <v>Si</v>
      </c>
      <c r="X168" s="280" t="str">
        <f ca="1">IFERROR(IF($B168&lt;&gt;"",IF($H168&lt;VLOOKUP($B168,Codigos!$A:$P,14,0),"No","Si"),""),"Verf")</f>
        <v>Si</v>
      </c>
      <c r="Y168" s="280" t="str">
        <f ca="1">IFERROR(IF($B168&lt;&gt;"",IF($H168&gt;VLOOKUP($B168,Codigos!$A:$P,16,0),"Si","No"),""),"Verf")</f>
        <v>No</v>
      </c>
      <c r="Z168" s="280" t="str">
        <f ca="1">IFERROR(IF($B168&lt;&gt;"",IF($H168&lt;VLOOKUP($B168,Codigos!$A:$P,14,0),"Bloquear","No"),""),"Verf")</f>
        <v>No</v>
      </c>
      <c r="AA168" s="281" t="str">
        <f>IFERROR(IF($B168&lt;&gt;"",$G168-VLOOKUP($B168,Codigos!$A:$P,11,0),""),"")</f>
        <v/>
      </c>
      <c r="AB168" s="280" t="str">
        <f t="shared" si="32"/>
        <v/>
      </c>
      <c r="AC168" t="e">
        <f t="shared" ca="1" si="33"/>
        <v>#VALUE!</v>
      </c>
      <c r="AE168" t="s">
        <v>1985</v>
      </c>
      <c r="AF168" t="s">
        <v>1986</v>
      </c>
    </row>
    <row r="169" spans="1:32" ht="18.95" customHeight="1">
      <c r="A169" s="290" t="s">
        <v>294</v>
      </c>
      <c r="B169" s="291" t="s">
        <v>71</v>
      </c>
      <c r="C169" s="104" t="str">
        <f>IFERROR(IF(B169&lt;&gt;"",VLOOKUP($B169,Codigos!$A:$P,3,0),""),"Verf")</f>
        <v>Envase Clover  320R</v>
      </c>
      <c r="D169" s="105"/>
      <c r="E169" s="105"/>
      <c r="F169" s="105"/>
      <c r="G169" s="106"/>
      <c r="H169" s="448" t="str">
        <f t="shared" ca="1" si="28"/>
        <v/>
      </c>
      <c r="I169" s="105" t="str">
        <f t="shared" ca="1" si="29"/>
        <v/>
      </c>
      <c r="J169" s="109" t="str">
        <f t="shared" ca="1" si="30"/>
        <v/>
      </c>
      <c r="K169" s="294"/>
      <c r="L169" s="513" t="s">
        <v>73</v>
      </c>
      <c r="M169" s="110" t="str">
        <f>IFERROR(IF(VLOOKUP(L169,Codigos!$T$2:$U$50,2,0)=0,"",VLOOKUP(L169,Codigos!$T$2:$U$50,2,0)),"")</f>
        <v>Excluir</v>
      </c>
      <c r="N169" s="111" t="str">
        <f t="shared" si="31"/>
        <v/>
      </c>
      <c r="O169" s="112">
        <f>IFERROR(IF($B169&lt;&gt;"",$E169+($D169*VLOOKUP($B169,Codigos!$A:$P,5,0)),""),"Verf")</f>
        <v>0</v>
      </c>
      <c r="P169" s="112">
        <f>IFERROR(IF($B169&lt;&gt;"",$F169+($O169*VLOOKUP($B169,Codigos!$A:$P,4,0)),""),"Verf")</f>
        <v>0</v>
      </c>
      <c r="Q169" s="116">
        <f>IFERROR(IF($B169&lt;&gt;"",P169*VLOOKUP($B169,Codigos!$A:$I,7,0)/100000,""),"Verf")</f>
        <v>0</v>
      </c>
      <c r="R169" s="110">
        <f>IFERROR(IF($B169&lt;&gt;"",VLOOKUP($B169,Codigos!$A:$P,2,0),""),"Verf")</f>
        <v>1430</v>
      </c>
      <c r="S169" s="110" t="str">
        <f>IFERROR(IF($B169&lt;&gt;"",VLOOKUP($B169,Codigos!$A:$P,9,0),""),"Verf")</f>
        <v>Envase</v>
      </c>
      <c r="T169" s="110">
        <f>IFERROR(IF(B169&lt;&gt;"",VLOOKUP(B169,Codigos!$A:$P,10,0),""),"Verf")</f>
        <v>0</v>
      </c>
      <c r="U169" s="280" t="str">
        <f ca="1">IFERROR(IF($B169&lt;&gt;"",IF(AND($H169&gt;=VLOOKUP($B169,Codigos!$A:$P,12,0),$H169&lt;=VLOOKUP($B169,Codigos!$A:$P,13,0)),"Si","No"),""),"Verf")</f>
        <v>No</v>
      </c>
      <c r="V169" s="280" t="str">
        <f ca="1">IFERROR(IF($B169&lt;&gt;"",IF(AND($H169&gt;=VLOOKUP($B169,Codigos!$A:$P,14,0),$H169&lt;=VLOOKUP($B169,Codigos!$A:$P,15,0)),"Si","No"),""),"Verf")</f>
        <v>Si</v>
      </c>
      <c r="W169" s="280" t="str">
        <f ca="1">IFERROR(IF($B169&lt;&gt;"",IF($H169&gt;=VLOOKUP($B169,Codigos!$A:$P,12,0),"Si","No"),""),"Verf")</f>
        <v>Si</v>
      </c>
      <c r="X169" s="280" t="str">
        <f ca="1">IFERROR(IF($B169&lt;&gt;"",IF($H169&lt;VLOOKUP($B169,Codigos!$A:$P,14,0),"No","Si"),""),"Verf")</f>
        <v>Si</v>
      </c>
      <c r="Y169" s="280" t="str">
        <f ca="1">IFERROR(IF($B169&lt;&gt;"",IF($H169&gt;VLOOKUP($B169,Codigos!$A:$P,16,0),"Si","No"),""),"Verf")</f>
        <v>No</v>
      </c>
      <c r="Z169" s="280" t="str">
        <f ca="1">IFERROR(IF($B169&lt;&gt;"",IF($H169&lt;VLOOKUP($B169,Codigos!$A:$P,14,0),"Bloquear","No"),""),"Verf")</f>
        <v>No</v>
      </c>
      <c r="AA169" s="281" t="str">
        <f>IFERROR(IF($B169&lt;&gt;"",$G169-VLOOKUP($B169,Codigos!$A:$P,11,0),""),"")</f>
        <v/>
      </c>
      <c r="AB169" s="280" t="str">
        <f t="shared" si="32"/>
        <v/>
      </c>
      <c r="AC169" t="e">
        <f t="shared" ca="1" si="33"/>
        <v>#VALUE!</v>
      </c>
      <c r="AE169" t="s">
        <v>1985</v>
      </c>
      <c r="AF169" t="s">
        <v>1986</v>
      </c>
    </row>
    <row r="170" spans="1:32" ht="18.95" customHeight="1">
      <c r="A170" s="290" t="s">
        <v>470</v>
      </c>
      <c r="B170" s="291" t="s">
        <v>132</v>
      </c>
      <c r="C170" s="104" t="str">
        <f>IFERROR(IF(B170&lt;&gt;"",VLOOKUP($B170,Codigos!$A:$P,3,0),""),"Verf")</f>
        <v>Envase Marron 330R</v>
      </c>
      <c r="D170" s="105"/>
      <c r="E170" s="105"/>
      <c r="F170" s="105"/>
      <c r="G170" s="106"/>
      <c r="H170" s="448" t="str">
        <f t="shared" ca="1" si="28"/>
        <v/>
      </c>
      <c r="I170" s="105" t="str">
        <f t="shared" ca="1" si="29"/>
        <v/>
      </c>
      <c r="J170" s="109" t="str">
        <f t="shared" ca="1" si="30"/>
        <v/>
      </c>
      <c r="K170" s="294"/>
      <c r="L170" s="292" t="s">
        <v>73</v>
      </c>
      <c r="M170" s="110" t="str">
        <f>IFERROR(IF(VLOOKUP(L170,Codigos!$T$2:$U$50,2,0)=0,"",VLOOKUP(L170,Codigos!$T$2:$U$50,2,0)),"")</f>
        <v>Excluir</v>
      </c>
      <c r="N170" s="111" t="str">
        <f t="shared" si="31"/>
        <v/>
      </c>
      <c r="O170" s="112">
        <f>IFERROR(IF($B170&lt;&gt;"",$E170+($D170*VLOOKUP($B170,Codigos!$A:$P,5,0)),""),"Verf")</f>
        <v>0</v>
      </c>
      <c r="P170" s="112">
        <f>IFERROR(IF($B170&lt;&gt;"",$F170+($O170*VLOOKUP($B170,Codigos!$A:$P,4,0)),""),"Verf")</f>
        <v>0</v>
      </c>
      <c r="Q170" s="116">
        <f>IFERROR(IF($B170&lt;&gt;"",P170*VLOOKUP($B170,Codigos!$A:$I,7,0)/100000,""),"Verf")</f>
        <v>0</v>
      </c>
      <c r="R170" s="110">
        <f>IFERROR(IF($B170&lt;&gt;"",VLOOKUP($B170,Codigos!$A:$P,2,0),""),"Verf")</f>
        <v>162</v>
      </c>
      <c r="S170" s="110" t="str">
        <f>IFERROR(IF($B170&lt;&gt;"",VLOOKUP($B170,Codigos!$A:$P,9,0),""),"Verf")</f>
        <v>Envase</v>
      </c>
      <c r="T170" s="110">
        <f>IFERROR(IF(B170&lt;&gt;"",VLOOKUP(B170,Codigos!$A:$P,10,0),""),"Verf")</f>
        <v>0</v>
      </c>
      <c r="U170" s="280" t="str">
        <f ca="1">IFERROR(IF($B170&lt;&gt;"",IF(AND($H170&gt;=VLOOKUP($B170,Codigos!$A:$P,12,0),$H170&lt;=VLOOKUP($B170,Codigos!$A:$P,13,0)),"Si","No"),""),"Verf")</f>
        <v>No</v>
      </c>
      <c r="V170" s="280" t="str">
        <f ca="1">IFERROR(IF($B170&lt;&gt;"",IF(AND($H170&gt;=VLOOKUP($B170,Codigos!$A:$P,14,0),$H170&lt;=VLOOKUP($B170,Codigos!$A:$P,15,0)),"Si","No"),""),"Verf")</f>
        <v>Si</v>
      </c>
      <c r="W170" s="280" t="str">
        <f ca="1">IFERROR(IF($B170&lt;&gt;"",IF($H170&gt;=VLOOKUP($B170,Codigos!$A:$P,12,0),"Si","No"),""),"Verf")</f>
        <v>Si</v>
      </c>
      <c r="X170" s="280" t="str">
        <f ca="1">IFERROR(IF($B170&lt;&gt;"",IF($H170&lt;VLOOKUP($B170,Codigos!$A:$P,14,0),"No","Si"),""),"Verf")</f>
        <v>Si</v>
      </c>
      <c r="Y170" s="280" t="str">
        <f ca="1">IFERROR(IF($B170&lt;&gt;"",IF($H170&gt;VLOOKUP($B170,Codigos!$A:$P,16,0),"Si","No"),""),"Verf")</f>
        <v>No</v>
      </c>
      <c r="Z170" s="280" t="str">
        <f ca="1">IFERROR(IF($B170&lt;&gt;"",IF($H170&lt;VLOOKUP($B170,Codigos!$A:$P,14,0),"Bloquear","No"),""),"Verf")</f>
        <v>No</v>
      </c>
      <c r="AA170" s="281">
        <f>IFERROR(IF($B170&lt;&gt;"",$G170-VLOOKUP($B170,Codigos!$A:$P,11,0),""),"")</f>
        <v>0</v>
      </c>
      <c r="AB170" s="280" t="str">
        <f t="shared" si="32"/>
        <v/>
      </c>
      <c r="AC170" t="e">
        <f t="shared" ca="1" si="33"/>
        <v>#VALUE!</v>
      </c>
      <c r="AE170" t="s">
        <v>1985</v>
      </c>
      <c r="AF170" t="s">
        <v>1986</v>
      </c>
    </row>
    <row r="171" spans="1:32" ht="18.95" customHeight="1">
      <c r="A171" s="290" t="s">
        <v>124</v>
      </c>
      <c r="B171" s="506" t="s">
        <v>271</v>
      </c>
      <c r="C171" s="104" t="str">
        <f>IFERROR(IF(B171&lt;&gt;"",VLOOKUP($B171,Codigos!$A:$P,3,0),""),"Verf")</f>
        <v>Envase Flint 330R</v>
      </c>
      <c r="D171" s="105"/>
      <c r="E171" s="105"/>
      <c r="F171" s="105"/>
      <c r="G171" s="106"/>
      <c r="H171" s="448" t="str">
        <f t="shared" ca="1" si="28"/>
        <v/>
      </c>
      <c r="I171" s="105" t="str">
        <f t="shared" ca="1" si="29"/>
        <v/>
      </c>
      <c r="J171" s="109" t="str">
        <f t="shared" ca="1" si="30"/>
        <v/>
      </c>
      <c r="K171" s="294"/>
      <c r="L171" s="292" t="s">
        <v>73</v>
      </c>
      <c r="M171" s="110" t="str">
        <f>IFERROR(IF(VLOOKUP(L171,Codigos!$T$2:$U$50,2,0)=0,"",VLOOKUP(L171,Codigos!$T$2:$U$50,2,0)),"")</f>
        <v>Excluir</v>
      </c>
      <c r="N171" s="111" t="str">
        <f t="shared" si="31"/>
        <v/>
      </c>
      <c r="O171" s="112">
        <f>IFERROR(IF($B171&lt;&gt;"",$E171+($D171*VLOOKUP($B171,Codigos!$A:$P,5,0)),""),"Verf")</f>
        <v>0</v>
      </c>
      <c r="P171" s="112">
        <f>IFERROR(IF($B171&lt;&gt;"",$F171+($O171*VLOOKUP($B171,Codigos!$A:$P,4,0)),""),"Verf")</f>
        <v>0</v>
      </c>
      <c r="Q171" s="116">
        <f>IFERROR(IF($B171&lt;&gt;"",P171*VLOOKUP($B171,Codigos!$A:$I,7,0)/100000,""),"Verf")</f>
        <v>0</v>
      </c>
      <c r="R171" s="110">
        <f>IFERROR(IF($B171&lt;&gt;"",VLOOKUP($B171,Codigos!$A:$P,2,0),""),"Verf")</f>
        <v>213</v>
      </c>
      <c r="S171" s="110" t="str">
        <f>IFERROR(IF($B171&lt;&gt;"",VLOOKUP($B171,Codigos!$A:$P,9,0),""),"Verf")</f>
        <v>Envase</v>
      </c>
      <c r="T171" s="110">
        <f>IFERROR(IF(B171&lt;&gt;"",VLOOKUP(B171,Codigos!$A:$P,10,0),""),"Verf")</f>
        <v>120</v>
      </c>
      <c r="U171" s="280" t="str">
        <f ca="1">IFERROR(IF($B171&lt;&gt;"",IF(AND($H171&gt;=VLOOKUP($B171,Codigos!$A:$P,12,0),$H171&lt;=VLOOKUP($B171,Codigos!$A:$P,13,0)),"Si","No"),""),"Verf")</f>
        <v>No</v>
      </c>
      <c r="V171" s="280" t="str">
        <f ca="1">IFERROR(IF($B171&lt;&gt;"",IF(AND($H171&gt;=VLOOKUP($B171,Codigos!$A:$P,14,0),$H171&lt;=VLOOKUP($B171,Codigos!$A:$P,15,0)),"Si","No"),""),"Verf")</f>
        <v>Si</v>
      </c>
      <c r="W171" s="280" t="str">
        <f ca="1">IFERROR(IF($B171&lt;&gt;"",IF($H171&gt;=VLOOKUP($B171,Codigos!$A:$P,12,0),"Si","No"),""),"Verf")</f>
        <v>Si</v>
      </c>
      <c r="X171" s="280" t="str">
        <f ca="1">IFERROR(IF($B171&lt;&gt;"",IF($H171&lt;VLOOKUP($B171,Codigos!$A:$P,14,0),"No","Si"),""),"Verf")</f>
        <v>Si</v>
      </c>
      <c r="Y171" s="280" t="str">
        <f ca="1">IFERROR(IF($B171&lt;&gt;"",IF($H171&gt;VLOOKUP($B171,Codigos!$A:$P,16,0),"Si","No"),""),"Verf")</f>
        <v>No</v>
      </c>
      <c r="Z171" s="280" t="str">
        <f ca="1">IFERROR(IF($B171&lt;&gt;"",IF($H171&lt;VLOOKUP($B171,Codigos!$A:$P,14,0),"Bloquear","No"),""),"Verf")</f>
        <v>No</v>
      </c>
      <c r="AA171" s="281" t="str">
        <f>IFERROR(IF($B171&lt;&gt;"",$G171-VLOOKUP($B171,Codigos!$A:$P,11,0),""),"")</f>
        <v/>
      </c>
      <c r="AB171" s="280" t="str">
        <f t="shared" si="32"/>
        <v/>
      </c>
      <c r="AC171" t="e">
        <f t="shared" ca="1" si="33"/>
        <v>#VALUE!</v>
      </c>
      <c r="AE171" t="s">
        <v>1985</v>
      </c>
      <c r="AF171" t="s">
        <v>1986</v>
      </c>
    </row>
    <row r="172" spans="1:32" ht="18.95" customHeight="1">
      <c r="A172" s="290" t="s">
        <v>80</v>
      </c>
      <c r="B172" s="298"/>
      <c r="C172" s="104" t="str">
        <f>IFERROR(IF(B172&lt;&gt;"",VLOOKUP($B172,Codigos!$A:$P,3,0),""),"Verf")</f>
        <v/>
      </c>
      <c r="D172" s="105"/>
      <c r="E172" s="105"/>
      <c r="F172" s="105"/>
      <c r="G172" s="106"/>
      <c r="H172" s="448" t="str">
        <f t="shared" ca="1" si="28"/>
        <v/>
      </c>
      <c r="I172" s="105" t="str">
        <f t="shared" ca="1" si="29"/>
        <v/>
      </c>
      <c r="J172" s="109" t="str">
        <f t="shared" ca="1" si="30"/>
        <v/>
      </c>
      <c r="K172" s="294"/>
      <c r="L172" s="292"/>
      <c r="M172" s="110" t="str">
        <f>IFERROR(IF(VLOOKUP(L172,Codigos!$T$2:$U$50,2,0)=0,"",VLOOKUP(L172,Codigos!$T$2:$U$50,2,0)),"")</f>
        <v/>
      </c>
      <c r="N172" s="111" t="str">
        <f t="shared" si="31"/>
        <v/>
      </c>
      <c r="O172" s="112" t="str">
        <f>IFERROR(IF($B172&lt;&gt;"",$E172+($D172*VLOOKUP($B172,Codigos!$A:$P,5,0)),""),"Verf")</f>
        <v/>
      </c>
      <c r="P172" s="112" t="str">
        <f>IFERROR(IF($B172&lt;&gt;"",$F172+($O172*VLOOKUP($B172,Codigos!$A:$P,4,0)),""),"Verf")</f>
        <v/>
      </c>
      <c r="Q172" s="116" t="str">
        <f>IFERROR(IF($B172&lt;&gt;"",P172*VLOOKUP($B172,Codigos!$A:$I,7,0)/100000,""),"Verf")</f>
        <v/>
      </c>
      <c r="R172" s="110" t="str">
        <f>IFERROR(IF($B172&lt;&gt;"",VLOOKUP($B172,Codigos!$A:$P,2,0),""),"Verf")</f>
        <v/>
      </c>
      <c r="S172" s="110" t="str">
        <f>IFERROR(IF($B172&lt;&gt;"",VLOOKUP($B172,Codigos!$A:$P,9,0),""),"Verf")</f>
        <v/>
      </c>
      <c r="T172" s="110" t="str">
        <f>IFERROR(IF(B172&lt;&gt;"",VLOOKUP(B172,Codigos!$A:$P,10,0),""),"Verf")</f>
        <v/>
      </c>
      <c r="U172" s="280" t="str">
        <f>IFERROR(IF($B172&lt;&gt;"",IF(AND($H172&gt;=VLOOKUP($B172,Codigos!$A:$P,12,0),$H172&lt;=VLOOKUP($B172,Codigos!$A:$P,13,0)),"Si","No"),""),"Verf")</f>
        <v/>
      </c>
      <c r="V172" s="280" t="str">
        <f>IFERROR(IF($B172&lt;&gt;"",IF(AND($H172&gt;=VLOOKUP($B172,Codigos!$A:$P,14,0),$H172&lt;=VLOOKUP($B172,Codigos!$A:$P,15,0)),"Si","No"),""),"Verf")</f>
        <v/>
      </c>
      <c r="W172" s="280" t="str">
        <f>IFERROR(IF($B172&lt;&gt;"",IF($H172&gt;=VLOOKUP($B172,Codigos!$A:$P,12,0),"Si","No"),""),"Verf")</f>
        <v/>
      </c>
      <c r="X172" s="280" t="str">
        <f>IFERROR(IF($B172&lt;&gt;"",IF($H172&lt;VLOOKUP($B172,Codigos!$A:$P,14,0),"No","Si"),""),"Verf")</f>
        <v/>
      </c>
      <c r="Y172" s="280" t="str">
        <f>IFERROR(IF($B172&lt;&gt;"",IF($H172&gt;VLOOKUP($B172,Codigos!$A:$P,16,0),"Si","No"),""),"Verf")</f>
        <v/>
      </c>
      <c r="Z172" s="280" t="str">
        <f>IFERROR(IF($B172&lt;&gt;"",IF($H172&lt;VLOOKUP($B172,Codigos!$A:$P,14,0),"Bloquear","No"),""),"Verf")</f>
        <v/>
      </c>
      <c r="AA172" s="281" t="str">
        <f>IFERROR(IF($B172&lt;&gt;"",$G172-VLOOKUP($B172,Codigos!$A:$P,11,0),""),"")</f>
        <v/>
      </c>
      <c r="AB172" s="280" t="str">
        <f t="shared" si="32"/>
        <v>V</v>
      </c>
      <c r="AC172" t="str">
        <f t="shared" si="33"/>
        <v/>
      </c>
      <c r="AE172" t="s">
        <v>1985</v>
      </c>
      <c r="AF172" t="s">
        <v>1986</v>
      </c>
    </row>
    <row r="173" spans="1:32" ht="18.95" customHeight="1">
      <c r="A173" s="290" t="s">
        <v>384</v>
      </c>
      <c r="B173" s="469" t="s">
        <v>141</v>
      </c>
      <c r="C173" s="104" t="str">
        <f>IFERROR(IF(B173&lt;&gt;"",VLOOKUP($B173,Codigos!$A:$P,3,0),""),"Verf")</f>
        <v>Pony Malta LtaN 330ccX6</v>
      </c>
      <c r="D173" s="105">
        <v>13</v>
      </c>
      <c r="E173" s="105"/>
      <c r="F173" s="105"/>
      <c r="G173" s="106">
        <v>46542</v>
      </c>
      <c r="H173" s="448">
        <f t="shared" ca="1" si="28"/>
        <v>358</v>
      </c>
      <c r="I173" s="105" t="str">
        <f t="shared" ca="1" si="29"/>
        <v>Mayor a 120 días</v>
      </c>
      <c r="J173" s="109">
        <f t="shared" ca="1" si="30"/>
        <v>0.98082191780821915</v>
      </c>
      <c r="K173" s="294"/>
      <c r="L173" s="292"/>
      <c r="M173" s="110" t="str">
        <f>IFERROR(IF(VLOOKUP(L173,Codigos!$T$2:$U$50,2,0)=0,"",VLOOKUP(L173,Codigos!$T$2:$U$50,2,0)),"")</f>
        <v/>
      </c>
      <c r="N173" s="111">
        <f t="shared" si="31"/>
        <v>46177</v>
      </c>
      <c r="O173" s="112">
        <f>IFERROR(IF($B173&lt;&gt;"",$E173+($D173*VLOOKUP($B173,Codigos!$A:$P,5,0)),""),"Verf")</f>
        <v>6240</v>
      </c>
      <c r="P173" s="112">
        <f>IFERROR(IF($B173&lt;&gt;"",$F173+($O173*VLOOKUP($B173,Codigos!$A:$P,4,0)),""),"Verf")</f>
        <v>37440</v>
      </c>
      <c r="Q173" s="116">
        <f>IFERROR(IF($B173&lt;&gt;"",P173*VLOOKUP($B173,Codigos!$A:$I,7,0)/100000,""),"Verf")</f>
        <v>123.55200000000001</v>
      </c>
      <c r="R173" s="110">
        <f>IFERROR(IF($B173&lt;&gt;"",VLOOKUP($B173,Codigos!$A:$P,2,0),""),"Verf")</f>
        <v>16210</v>
      </c>
      <c r="S173" s="110" t="str">
        <f>IFERROR(IF($B173&lt;&gt;"",VLOOKUP($B173,Codigos!$A:$P,9,0),""),"Verf")</f>
        <v>Lata</v>
      </c>
      <c r="T173" s="110">
        <f>IFERROR(IF(B173&lt;&gt;"",VLOOKUP(B173,Codigos!$A:$P,10,0),""),"Verf")</f>
        <v>365</v>
      </c>
      <c r="U173" s="280" t="str">
        <f ca="1">IFERROR(IF($B173&lt;&gt;"",IF(AND($H173&gt;=VLOOKUP($B173,Codigos!$A:$P,12,0),$H173&lt;=VLOOKUP($B173,Codigos!$A:$P,13,0)),"Si","No"),""),"Verf")</f>
        <v>No</v>
      </c>
      <c r="V173" s="280" t="str">
        <f ca="1">IFERROR(IF($B173&lt;&gt;"",IF(AND($H173&gt;=VLOOKUP($B173,Codigos!$A:$P,14,0),$H173&lt;=VLOOKUP($B173,Codigos!$A:$P,15,0)),"Si","No"),""),"Verf")</f>
        <v>No</v>
      </c>
      <c r="W173" s="280" t="str">
        <f ca="1">IFERROR(IF($B173&lt;&gt;"",IF($H173&gt;=VLOOKUP($B173,Codigos!$A:$P,12,0),"Si","No"),""),"Verf")</f>
        <v>Si</v>
      </c>
      <c r="X173" s="280" t="str">
        <f ca="1">IFERROR(IF($B173&lt;&gt;"",IF($H173&lt;VLOOKUP($B173,Codigos!$A:$P,14,0),"No","Si"),""),"Verf")</f>
        <v>Si</v>
      </c>
      <c r="Y173" s="280" t="str">
        <f ca="1">IFERROR(IF($B173&lt;&gt;"",IF($H173&gt;VLOOKUP($B173,Codigos!$A:$P,16,0),"Si","No"),""),"Verf")</f>
        <v>Si</v>
      </c>
      <c r="Z173" s="280" t="str">
        <f ca="1">IFERROR(IF($B173&lt;&gt;"",IF($H173&lt;VLOOKUP($B173,Codigos!$A:$P,14,0),"Bloquear","No"),""),"Verf")</f>
        <v>No</v>
      </c>
      <c r="AA173" s="281">
        <f>IFERROR(IF($B173&lt;&gt;"",$G173-VLOOKUP($B173,Codigos!$A:$P,11,0),""),"")</f>
        <v>46512</v>
      </c>
      <c r="AB173" s="280" t="str">
        <f t="shared" si="32"/>
        <v/>
      </c>
      <c r="AC173">
        <f t="shared" ca="1" si="33"/>
        <v>7</v>
      </c>
      <c r="AE173" t="s">
        <v>1985</v>
      </c>
      <c r="AF173" t="s">
        <v>1986</v>
      </c>
    </row>
    <row r="174" spans="1:32" ht="18.95" customHeight="1">
      <c r="A174" s="290" t="s">
        <v>329</v>
      </c>
      <c r="B174" s="574" t="s">
        <v>722</v>
      </c>
      <c r="C174" s="104" t="str">
        <f>IFERROR(IF(B174&lt;&gt;"",VLOOKUP($B174,Codigos!$A:$P,3,0),""),"Verf")</f>
        <v xml:space="preserve">Budweiser Lta  269Ccx6 Pack TERMO </v>
      </c>
      <c r="D174" s="105">
        <v>47</v>
      </c>
      <c r="E174" s="105"/>
      <c r="F174" s="105"/>
      <c r="G174" s="106">
        <v>46454</v>
      </c>
      <c r="H174" s="448">
        <f t="shared" ca="1" si="28"/>
        <v>270</v>
      </c>
      <c r="I174" s="105" t="str">
        <f t="shared" ca="1" si="29"/>
        <v>Mayor a 120 días</v>
      </c>
      <c r="J174" s="109">
        <f t="shared" ca="1" si="30"/>
        <v>1</v>
      </c>
      <c r="K174" s="294" t="s">
        <v>2819</v>
      </c>
      <c r="L174" s="292" t="s">
        <v>34</v>
      </c>
      <c r="M174" s="110" t="str">
        <f>IFERROR(IF(VLOOKUP(L174,Codigos!$T$2:$U$50,2,0)=0,"",VLOOKUP(L174,Codigos!$T$2:$U$50,2,0)),"")</f>
        <v>Excluir</v>
      </c>
      <c r="N174" s="111">
        <f t="shared" si="31"/>
        <v>46184</v>
      </c>
      <c r="O174" s="112">
        <f>IFERROR(IF($B174&lt;&gt;"",$E174+($D174*VLOOKUP($B174,Codigos!$A:$P,5,0)),""),"Verf")</f>
        <v>28200</v>
      </c>
      <c r="P174" s="112">
        <f>IFERROR(IF($B174&lt;&gt;"",$F174+($O174*VLOOKUP($B174,Codigos!$A:$P,4,0)),""),"Verf")</f>
        <v>169200</v>
      </c>
      <c r="Q174" s="116">
        <f>IFERROR(IF($B174&lt;&gt;"",P174*VLOOKUP($B174,Codigos!$A:$I,7,0)/100000,""),"Verf")</f>
        <v>455.14800000000002</v>
      </c>
      <c r="R174" s="110">
        <f>IFERROR(IF($B174&lt;&gt;"",VLOOKUP($B174,Codigos!$A:$P,2,0),""),"Verf")</f>
        <v>9672</v>
      </c>
      <c r="S174" s="110" t="str">
        <f>IFERROR(IF($B174&lt;&gt;"",VLOOKUP($B174,Codigos!$A:$P,9,0),""),"Verf")</f>
        <v>Lata</v>
      </c>
      <c r="T174" s="110">
        <f>IFERROR(IF(B174&lt;&gt;"",VLOOKUP(B174,Codigos!$A:$P,10,0),""),"Verf")</f>
        <v>270</v>
      </c>
      <c r="U174" s="280" t="str">
        <f ca="1">IFERROR(IF($B174&lt;&gt;"",IF(AND($H174&gt;=VLOOKUP($B174,Codigos!$A:$P,12,0),$H174&lt;=VLOOKUP($B174,Codigos!$A:$P,13,0)),"Si","No"),""),"Verf")</f>
        <v>No</v>
      </c>
      <c r="V174" s="280" t="str">
        <f ca="1">IFERROR(IF($B174&lt;&gt;"",IF(AND($H174&gt;=VLOOKUP($B174,Codigos!$A:$P,14,0),$H174&lt;=VLOOKUP($B174,Codigos!$A:$P,15,0)),"Si","No"),""),"Verf")</f>
        <v>No</v>
      </c>
      <c r="W174" s="280" t="str">
        <f ca="1">IFERROR(IF($B174&lt;&gt;"",IF($H174&gt;=VLOOKUP($B174,Codigos!$A:$P,12,0),"Si","No"),""),"Verf")</f>
        <v>Si</v>
      </c>
      <c r="X174" s="280" t="str">
        <f ca="1">IFERROR(IF($B174&lt;&gt;"",IF($H174&lt;VLOOKUP($B174,Codigos!$A:$P,14,0),"No","Si"),""),"Verf")</f>
        <v>Si</v>
      </c>
      <c r="Y174" s="280" t="str">
        <f ca="1">IFERROR(IF($B174&lt;&gt;"",IF($H174&gt;VLOOKUP($B174,Codigos!$A:$P,16,0),"Si","No"),""),"Verf")</f>
        <v>Si</v>
      </c>
      <c r="Z174" s="280" t="str">
        <f ca="1">IFERROR(IF($B174&lt;&gt;"",IF($H174&lt;VLOOKUP($B174,Codigos!$A:$P,14,0),"Bloquear","No"),""),"Verf")</f>
        <v>No</v>
      </c>
      <c r="AA174" s="281">
        <f>IFERROR(IF($B174&lt;&gt;"",$G174-VLOOKUP($B174,Codigos!$A:$P,11,0),""),"")</f>
        <v>46424</v>
      </c>
      <c r="AB174" s="280" t="str">
        <f t="shared" si="32"/>
        <v/>
      </c>
      <c r="AC174">
        <f t="shared" ca="1" si="33"/>
        <v>0</v>
      </c>
      <c r="AE174" t="s">
        <v>1985</v>
      </c>
      <c r="AF174" t="s">
        <v>1986</v>
      </c>
    </row>
    <row r="175" spans="1:32" ht="18.95" customHeight="1">
      <c r="A175" s="290" t="s">
        <v>324</v>
      </c>
      <c r="B175" s="574" t="s">
        <v>722</v>
      </c>
      <c r="C175" s="104" t="str">
        <f>IFERROR(IF(B175&lt;&gt;"",VLOOKUP($B175,Codigos!$A:$P,3,0),""),"Verf")</f>
        <v xml:space="preserve">Budweiser Lta  269Ccx6 Pack TERMO </v>
      </c>
      <c r="D175" s="105">
        <v>47</v>
      </c>
      <c r="E175" s="105"/>
      <c r="F175" s="105"/>
      <c r="G175" s="106">
        <v>46454</v>
      </c>
      <c r="H175" s="448">
        <f t="shared" ca="1" si="28"/>
        <v>270</v>
      </c>
      <c r="I175" s="105" t="str">
        <f t="shared" ca="1" si="29"/>
        <v>Mayor a 120 días</v>
      </c>
      <c r="J175" s="109">
        <f t="shared" ca="1" si="30"/>
        <v>1</v>
      </c>
      <c r="K175" s="294" t="s">
        <v>2819</v>
      </c>
      <c r="L175" s="292" t="s">
        <v>34</v>
      </c>
      <c r="M175" s="110" t="str">
        <f>IFERROR(IF(VLOOKUP(L175,Codigos!$T$2:$U$50,2,0)=0,"",VLOOKUP(L175,Codigos!$T$2:$U$50,2,0)),"")</f>
        <v>Excluir</v>
      </c>
      <c r="N175" s="111">
        <f t="shared" si="31"/>
        <v>46184</v>
      </c>
      <c r="O175" s="112">
        <f>IFERROR(IF($B175&lt;&gt;"",$E175+($D175*VLOOKUP($B175,Codigos!$A:$P,5,0)),""),"Verf")</f>
        <v>28200</v>
      </c>
      <c r="P175" s="112">
        <f>IFERROR(IF($B175&lt;&gt;"",$F175+($O175*VLOOKUP($B175,Codigos!$A:$P,4,0)),""),"Verf")</f>
        <v>169200</v>
      </c>
      <c r="Q175" s="116">
        <f>IFERROR(IF($B175&lt;&gt;"",P175*VLOOKUP($B175,Codigos!$A:$I,7,0)/100000,""),"Verf")</f>
        <v>455.14800000000002</v>
      </c>
      <c r="R175" s="110">
        <f>IFERROR(IF($B175&lt;&gt;"",VLOOKUP($B175,Codigos!$A:$P,2,0),""),"Verf")</f>
        <v>9672</v>
      </c>
      <c r="S175" s="110" t="str">
        <f>IFERROR(IF($B175&lt;&gt;"",VLOOKUP($B175,Codigos!$A:$P,9,0),""),"Verf")</f>
        <v>Lata</v>
      </c>
      <c r="T175" s="110">
        <f>IFERROR(IF(B175&lt;&gt;"",VLOOKUP(B175,Codigos!$A:$P,10,0),""),"Verf")</f>
        <v>270</v>
      </c>
      <c r="U175" s="280" t="str">
        <f ca="1">IFERROR(IF($B175&lt;&gt;"",IF(AND($H175&gt;=VLOOKUP($B175,Codigos!$A:$P,12,0),$H175&lt;=VLOOKUP($B175,Codigos!$A:$P,13,0)),"Si","No"),""),"Verf")</f>
        <v>No</v>
      </c>
      <c r="V175" s="280" t="str">
        <f ca="1">IFERROR(IF($B175&lt;&gt;"",IF(AND($H175&gt;=VLOOKUP($B175,Codigos!$A:$P,14,0),$H175&lt;=VLOOKUP($B175,Codigos!$A:$P,15,0)),"Si","No"),""),"Verf")</f>
        <v>No</v>
      </c>
      <c r="W175" s="280" t="str">
        <f ca="1">IFERROR(IF($B175&lt;&gt;"",IF($H175&gt;=VLOOKUP($B175,Codigos!$A:$P,12,0),"Si","No"),""),"Verf")</f>
        <v>Si</v>
      </c>
      <c r="X175" s="280" t="str">
        <f ca="1">IFERROR(IF($B175&lt;&gt;"",IF($H175&lt;VLOOKUP($B175,Codigos!$A:$P,14,0),"No","Si"),""),"Verf")</f>
        <v>Si</v>
      </c>
      <c r="Y175" s="280" t="str">
        <f ca="1">IFERROR(IF($B175&lt;&gt;"",IF($H175&gt;VLOOKUP($B175,Codigos!$A:$P,16,0),"Si","No"),""),"Verf")</f>
        <v>Si</v>
      </c>
      <c r="Z175" s="280" t="str">
        <f ca="1">IFERROR(IF($B175&lt;&gt;"",IF($H175&lt;VLOOKUP($B175,Codigos!$A:$P,14,0),"Bloquear","No"),""),"Verf")</f>
        <v>No</v>
      </c>
      <c r="AA175" s="281">
        <f>IFERROR(IF($B175&lt;&gt;"",$G175-VLOOKUP($B175,Codigos!$A:$P,11,0),""),"")</f>
        <v>46424</v>
      </c>
      <c r="AB175" s="280" t="str">
        <f t="shared" si="32"/>
        <v/>
      </c>
      <c r="AC175">
        <f t="shared" ca="1" si="33"/>
        <v>0</v>
      </c>
      <c r="AE175" t="s">
        <v>1985</v>
      </c>
      <c r="AF175" t="s">
        <v>1986</v>
      </c>
    </row>
    <row r="176" spans="1:32" ht="18.95" customHeight="1">
      <c r="A176" s="290" t="s">
        <v>112</v>
      </c>
      <c r="B176" s="486" t="s">
        <v>615</v>
      </c>
      <c r="C176" s="104" t="str">
        <f>IFERROR(IF(B176&lt;&gt;"",VLOOKUP($B176,Codigos!$A:$P,3,0),""),"Verf")</f>
        <v>Club Col Lta 330X6 N</v>
      </c>
      <c r="D176" s="105">
        <v>52</v>
      </c>
      <c r="E176" s="105"/>
      <c r="F176" s="105"/>
      <c r="G176" s="106">
        <v>46450</v>
      </c>
      <c r="H176" s="448">
        <f t="shared" ca="1" si="28"/>
        <v>266</v>
      </c>
      <c r="I176" s="105" t="str">
        <f t="shared" ca="1" si="29"/>
        <v>Mayor a 120 días</v>
      </c>
      <c r="J176" s="109">
        <f t="shared" ca="1" si="30"/>
        <v>0.98518518518518516</v>
      </c>
      <c r="K176" s="294"/>
      <c r="L176" s="292"/>
      <c r="M176" s="110" t="str">
        <f>IFERROR(IF(VLOOKUP(L176,Codigos!$T$2:$U$50,2,0)=0,"",VLOOKUP(L176,Codigos!$T$2:$U$50,2,0)),"")</f>
        <v/>
      </c>
      <c r="N176" s="111">
        <f t="shared" si="31"/>
        <v>46180</v>
      </c>
      <c r="O176" s="112">
        <f>IFERROR(IF($B176&lt;&gt;"",$E176+($D176*VLOOKUP($B176,Codigos!$A:$P,5,0)),""),"Verf")</f>
        <v>24960</v>
      </c>
      <c r="P176" s="112">
        <f>IFERROR(IF($B176&lt;&gt;"",$F176+($O176*VLOOKUP($B176,Codigos!$A:$P,4,0)),""),"Verf")</f>
        <v>149760</v>
      </c>
      <c r="Q176" s="116">
        <f>IFERROR(IF($B176&lt;&gt;"",P176*VLOOKUP($B176,Codigos!$A:$I,7,0)/100000,""),"Verf")</f>
        <v>494.20800000000003</v>
      </c>
      <c r="R176" s="110">
        <f>IFERROR(IF($B176&lt;&gt;"",VLOOKUP($B176,Codigos!$A:$P,2,0),""),"Verf")</f>
        <v>5252</v>
      </c>
      <c r="S176" s="110" t="str">
        <f>IFERROR(IF($B176&lt;&gt;"",VLOOKUP($B176,Codigos!$A:$P,9,0),""),"Verf")</f>
        <v>Lata</v>
      </c>
      <c r="T176" s="110">
        <f>IFERROR(IF(B176&lt;&gt;"",VLOOKUP(B176,Codigos!$A:$P,10,0),""),"Verf")</f>
        <v>270</v>
      </c>
      <c r="U176" s="280" t="str">
        <f ca="1">IFERROR(IF($B176&lt;&gt;"",IF(AND($H176&gt;=VLOOKUP($B176,Codigos!$A:$P,12,0),$H176&lt;=VLOOKUP($B176,Codigos!$A:$P,13,0)),"Si","No"),""),"Verf")</f>
        <v>No</v>
      </c>
      <c r="V176" s="280" t="str">
        <f ca="1">IFERROR(IF($B176&lt;&gt;"",IF(AND($H176&gt;=VLOOKUP($B176,Codigos!$A:$P,14,0),$H176&lt;=VLOOKUP($B176,Codigos!$A:$P,15,0)),"Si","No"),""),"Verf")</f>
        <v>No</v>
      </c>
      <c r="W176" s="280" t="str">
        <f ca="1">IFERROR(IF($B176&lt;&gt;"",IF($H176&gt;=VLOOKUP($B176,Codigos!$A:$P,12,0),"Si","No"),""),"Verf")</f>
        <v>Si</v>
      </c>
      <c r="X176" s="280" t="str">
        <f ca="1">IFERROR(IF($B176&lt;&gt;"",IF($H176&lt;VLOOKUP($B176,Codigos!$A:$P,14,0),"No","Si"),""),"Verf")</f>
        <v>Si</v>
      </c>
      <c r="Y176" s="280" t="str">
        <f ca="1">IFERROR(IF($B176&lt;&gt;"",IF($H176&gt;VLOOKUP($B176,Codigos!$A:$P,16,0),"Si","No"),""),"Verf")</f>
        <v>Si</v>
      </c>
      <c r="Z176" s="280" t="str">
        <f ca="1">IFERROR(IF($B176&lt;&gt;"",IF($H176&lt;VLOOKUP($B176,Codigos!$A:$P,14,0),"Bloquear","No"),""),"Verf")</f>
        <v>No</v>
      </c>
      <c r="AA176" s="281">
        <f>IFERROR(IF($B176&lt;&gt;"",$G176-VLOOKUP($B176,Codigos!$A:$P,11,0),""),"")</f>
        <v>46420</v>
      </c>
      <c r="AB176" s="280" t="str">
        <f t="shared" si="32"/>
        <v/>
      </c>
      <c r="AC176">
        <f t="shared" ca="1" si="33"/>
        <v>4</v>
      </c>
      <c r="AE176" t="s">
        <v>1985</v>
      </c>
      <c r="AF176" t="s">
        <v>1986</v>
      </c>
    </row>
    <row r="177" spans="1:32" ht="18.95" customHeight="1">
      <c r="A177" s="290" t="s">
        <v>333</v>
      </c>
      <c r="B177" s="514" t="s">
        <v>487</v>
      </c>
      <c r="C177" s="104" t="str">
        <f>IFERROR(IF(B177&lt;&gt;"",VLOOKUP($B177,Codigos!$A:$P,3,0),""),"Verf")</f>
        <v>Cola&amp;Pola Lt 330cc X 6</v>
      </c>
      <c r="D177" s="105">
        <v>52</v>
      </c>
      <c r="E177" s="105"/>
      <c r="F177" s="105"/>
      <c r="G177" s="106">
        <v>46357</v>
      </c>
      <c r="H177" s="448">
        <f t="shared" ca="1" si="28"/>
        <v>173</v>
      </c>
      <c r="I177" s="105" t="str">
        <f t="shared" ca="1" si="29"/>
        <v>Mayor a 120 días</v>
      </c>
      <c r="J177" s="109">
        <f t="shared" ca="1" si="30"/>
        <v>0.96111111111111114</v>
      </c>
      <c r="K177" s="294" t="s">
        <v>2819</v>
      </c>
      <c r="L177" s="292"/>
      <c r="M177" s="110" t="str">
        <f>IFERROR(IF(VLOOKUP(L177,Codigos!$T$2:$U$50,2,0)=0,"",VLOOKUP(L177,Codigos!$T$2:$U$50,2,0)),"")</f>
        <v/>
      </c>
      <c r="N177" s="111">
        <f t="shared" si="31"/>
        <v>46177</v>
      </c>
      <c r="O177" s="112">
        <f>IFERROR(IF($B177&lt;&gt;"",$E177+($D177*VLOOKUP($B177,Codigos!$A:$P,5,0)),""),"Verf")</f>
        <v>24960</v>
      </c>
      <c r="P177" s="112">
        <f>IFERROR(IF($B177&lt;&gt;"",$F177+($O177*VLOOKUP($B177,Codigos!$A:$P,4,0)),""),"Verf")</f>
        <v>149760</v>
      </c>
      <c r="Q177" s="116">
        <f>IFERROR(IF($B177&lt;&gt;"",P177*VLOOKUP($B177,Codigos!$A:$I,7,0)/100000,""),"Verf")</f>
        <v>494.20800000000003</v>
      </c>
      <c r="R177" s="110">
        <f>IFERROR(IF($B177&lt;&gt;"",VLOOKUP($B177,Codigos!$A:$P,2,0),""),"Verf")</f>
        <v>2976</v>
      </c>
      <c r="S177" s="110" t="str">
        <f>IFERROR(IF($B177&lt;&gt;"",VLOOKUP($B177,Codigos!$A:$P,9,0),""),"Verf")</f>
        <v>Lata</v>
      </c>
      <c r="T177" s="110">
        <f>IFERROR(IF(B177&lt;&gt;"",VLOOKUP(B177,Codigos!$A:$P,10,0),""),"Verf")</f>
        <v>180</v>
      </c>
      <c r="U177" s="280" t="str">
        <f ca="1">IFERROR(IF($B177&lt;&gt;"",IF(AND($H177&gt;=VLOOKUP($B177,Codigos!$A:$P,12,0),$H177&lt;=VLOOKUP($B177,Codigos!$A:$P,13,0)),"Si","No"),""),"Verf")</f>
        <v>No</v>
      </c>
      <c r="V177" s="280" t="str">
        <f ca="1">IFERROR(IF($B177&lt;&gt;"",IF(AND($H177&gt;=VLOOKUP($B177,Codigos!$A:$P,14,0),$H177&lt;=VLOOKUP($B177,Codigos!$A:$P,15,0)),"Si","No"),""),"Verf")</f>
        <v>No</v>
      </c>
      <c r="W177" s="280" t="str">
        <f ca="1">IFERROR(IF($B177&lt;&gt;"",IF($H177&gt;=VLOOKUP($B177,Codigos!$A:$P,12,0),"Si","No"),""),"Verf")</f>
        <v>Si</v>
      </c>
      <c r="X177" s="280" t="str">
        <f ca="1">IFERROR(IF($B177&lt;&gt;"",IF($H177&lt;VLOOKUP($B177,Codigos!$A:$P,14,0),"No","Si"),""),"Verf")</f>
        <v>Si</v>
      </c>
      <c r="Y177" s="280" t="str">
        <f ca="1">IFERROR(IF($B177&lt;&gt;"",IF($H177&gt;VLOOKUP($B177,Codigos!$A:$P,16,0),"Si","No"),""),"Verf")</f>
        <v>Si</v>
      </c>
      <c r="Z177" s="280" t="str">
        <f ca="1">IFERROR(IF($B177&lt;&gt;"",IF($H177&lt;VLOOKUP($B177,Codigos!$A:$P,14,0),"Bloquear","No"),""),"Verf")</f>
        <v>No</v>
      </c>
      <c r="AA177" s="281">
        <f>IFERROR(IF($B177&lt;&gt;"",$G177-VLOOKUP($B177,Codigos!$A:$P,11,0),""),"")</f>
        <v>46327</v>
      </c>
      <c r="AB177" s="280" t="str">
        <f t="shared" si="32"/>
        <v/>
      </c>
      <c r="AC177">
        <f t="shared" ca="1" si="33"/>
        <v>7</v>
      </c>
      <c r="AE177" t="s">
        <v>1985</v>
      </c>
      <c r="AF177" t="s">
        <v>1986</v>
      </c>
    </row>
    <row r="178" spans="1:32" ht="18.95" customHeight="1">
      <c r="A178" s="290" t="s">
        <v>334</v>
      </c>
      <c r="B178" s="574" t="s">
        <v>271</v>
      </c>
      <c r="C178" s="104" t="str">
        <f>IFERROR(IF(B178&lt;&gt;"",VLOOKUP($B178,Codigos!$A:$P,3,0),""),"Verf")</f>
        <v>Envase Flint 330R</v>
      </c>
      <c r="D178" s="105"/>
      <c r="E178" s="105"/>
      <c r="F178" s="105"/>
      <c r="G178" s="106"/>
      <c r="H178" s="448" t="str">
        <f t="shared" ca="1" si="28"/>
        <v/>
      </c>
      <c r="I178" s="105" t="str">
        <f t="shared" ca="1" si="29"/>
        <v/>
      </c>
      <c r="J178" s="109" t="str">
        <f t="shared" ca="1" si="30"/>
        <v/>
      </c>
      <c r="K178" s="294"/>
      <c r="L178" s="292"/>
      <c r="M178" s="110" t="str">
        <f>IFERROR(IF(VLOOKUP(L178,Codigos!$T$2:$U$50,2,0)=0,"",VLOOKUP(L178,Codigos!$T$2:$U$50,2,0)),"")</f>
        <v/>
      </c>
      <c r="N178" s="111" t="str">
        <f t="shared" si="31"/>
        <v/>
      </c>
      <c r="O178" s="112">
        <f>IFERROR(IF($B178&lt;&gt;"",$E178+($D178*VLOOKUP($B178,Codigos!$A:$P,5,0)),""),"Verf")</f>
        <v>0</v>
      </c>
      <c r="P178" s="112">
        <f>IFERROR(IF($B178&lt;&gt;"",$F178+($O178*VLOOKUP($B178,Codigos!$A:$P,4,0)),""),"Verf")</f>
        <v>0</v>
      </c>
      <c r="Q178" s="116">
        <f>IFERROR(IF($B178&lt;&gt;"",P178*VLOOKUP($B178,Codigos!$A:$I,7,0)/100000,""),"Verf")</f>
        <v>0</v>
      </c>
      <c r="R178" s="110">
        <f>IFERROR(IF($B178&lt;&gt;"",VLOOKUP($B178,Codigos!$A:$P,2,0),""),"Verf")</f>
        <v>213</v>
      </c>
      <c r="S178" s="110" t="str">
        <f>IFERROR(IF($B178&lt;&gt;"",VLOOKUP($B178,Codigos!$A:$P,9,0),""),"Verf")</f>
        <v>Envase</v>
      </c>
      <c r="T178" s="110">
        <f>IFERROR(IF(B178&lt;&gt;"",VLOOKUP(B178,Codigos!$A:$P,10,0),""),"Verf")</f>
        <v>120</v>
      </c>
      <c r="U178" s="280" t="str">
        <f ca="1">IFERROR(IF($B178&lt;&gt;"",IF(AND($H178&gt;=VLOOKUP($B178,Codigos!$A:$P,12,0),$H178&lt;=VLOOKUP($B178,Codigos!$A:$P,13,0)),"Si","No"),""),"Verf")</f>
        <v>No</v>
      </c>
      <c r="V178" s="280" t="str">
        <f ca="1">IFERROR(IF($B178&lt;&gt;"",IF(AND($H178&gt;=VLOOKUP($B178,Codigos!$A:$P,14,0),$H178&lt;=VLOOKUP($B178,Codigos!$A:$P,15,0)),"Si","No"),""),"Verf")</f>
        <v>Si</v>
      </c>
      <c r="W178" s="280" t="str">
        <f ca="1">IFERROR(IF($B178&lt;&gt;"",IF($H178&gt;=VLOOKUP($B178,Codigos!$A:$P,12,0),"Si","No"),""),"Verf")</f>
        <v>Si</v>
      </c>
      <c r="X178" s="280" t="str">
        <f ca="1">IFERROR(IF($B178&lt;&gt;"",IF($H178&lt;VLOOKUP($B178,Codigos!$A:$P,14,0),"No","Si"),""),"Verf")</f>
        <v>Si</v>
      </c>
      <c r="Y178" s="280" t="str">
        <f ca="1">IFERROR(IF($B178&lt;&gt;"",IF($H178&gt;VLOOKUP($B178,Codigos!$A:$P,16,0),"Si","No"),""),"Verf")</f>
        <v>No</v>
      </c>
      <c r="Z178" s="280" t="str">
        <f ca="1">IFERROR(IF($B178&lt;&gt;"",IF($H178&lt;VLOOKUP($B178,Codigos!$A:$P,14,0),"Bloquear","No"),""),"Verf")</f>
        <v>No</v>
      </c>
      <c r="AA178" s="281" t="str">
        <f>IFERROR(IF($B178&lt;&gt;"",$G178-VLOOKUP($B178,Codigos!$A:$P,11,0),""),"")</f>
        <v/>
      </c>
      <c r="AB178" s="280" t="str">
        <f t="shared" si="32"/>
        <v/>
      </c>
      <c r="AC178" t="e">
        <f t="shared" ca="1" si="33"/>
        <v>#VALUE!</v>
      </c>
      <c r="AE178" t="s">
        <v>1985</v>
      </c>
      <c r="AF178" t="s">
        <v>1986</v>
      </c>
    </row>
    <row r="179" spans="1:32" ht="18.95" customHeight="1">
      <c r="A179" s="290" t="s">
        <v>2499</v>
      </c>
      <c r="B179" s="574" t="s">
        <v>722</v>
      </c>
      <c r="C179" s="104" t="str">
        <f>IFERROR(IF(B179&lt;&gt;"",VLOOKUP($B179,Codigos!$A:$P,3,0),""),"Verf")</f>
        <v xml:space="preserve">Budweiser Lta  269Ccx6 Pack TERMO </v>
      </c>
      <c r="D179" s="105">
        <v>47</v>
      </c>
      <c r="E179" s="105"/>
      <c r="F179" s="105"/>
      <c r="G179" s="106">
        <v>46454</v>
      </c>
      <c r="H179" s="448">
        <f t="shared" ca="1" si="28"/>
        <v>270</v>
      </c>
      <c r="I179" s="105" t="str">
        <f t="shared" ca="1" si="29"/>
        <v>Mayor a 120 días</v>
      </c>
      <c r="J179" s="109">
        <f t="shared" ca="1" si="30"/>
        <v>1</v>
      </c>
      <c r="K179" s="294" t="s">
        <v>2819</v>
      </c>
      <c r="L179" s="292"/>
      <c r="M179" s="110" t="str">
        <f>IFERROR(IF(VLOOKUP(L179,Codigos!$T$2:$U$50,2,0)=0,"",VLOOKUP(L179,Codigos!$T$2:$U$50,2,0)),"")</f>
        <v/>
      </c>
      <c r="N179" s="111">
        <f t="shared" si="31"/>
        <v>46184</v>
      </c>
      <c r="O179" s="112">
        <f>IFERROR(IF($B179&lt;&gt;"",$E179+($D179*VLOOKUP($B179,Codigos!$A:$P,5,0)),""),"Verf")</f>
        <v>28200</v>
      </c>
      <c r="P179" s="112">
        <f>IFERROR(IF($B179&lt;&gt;"",$F179+($O179*VLOOKUP($B179,Codigos!$A:$P,4,0)),""),"Verf")</f>
        <v>169200</v>
      </c>
      <c r="Q179" s="116">
        <f>IFERROR(IF($B179&lt;&gt;"",P179*VLOOKUP($B179,Codigos!$A:$I,7,0)/100000,""),"Verf")</f>
        <v>455.14800000000002</v>
      </c>
      <c r="R179" s="110">
        <f>IFERROR(IF($B179&lt;&gt;"",VLOOKUP($B179,Codigos!$A:$P,2,0),""),"Verf")</f>
        <v>9672</v>
      </c>
      <c r="S179" s="110" t="str">
        <f>IFERROR(IF($B179&lt;&gt;"",VLOOKUP($B179,Codigos!$A:$P,9,0),""),"Verf")</f>
        <v>Lata</v>
      </c>
      <c r="T179" s="110">
        <f>IFERROR(IF(B179&lt;&gt;"",VLOOKUP(B179,Codigos!$A:$P,10,0),""),"Verf")</f>
        <v>270</v>
      </c>
      <c r="U179" s="280" t="str">
        <f ca="1">IFERROR(IF($B179&lt;&gt;"",IF(AND($H179&gt;=VLOOKUP($B179,Codigos!$A:$P,12,0),$H179&lt;=VLOOKUP($B179,Codigos!$A:$P,13,0)),"Si","No"),""),"Verf")</f>
        <v>No</v>
      </c>
      <c r="V179" s="280" t="str">
        <f ca="1">IFERROR(IF($B179&lt;&gt;"",IF(AND($H179&gt;=VLOOKUP($B179,Codigos!$A:$P,14,0),$H179&lt;=VLOOKUP($B179,Codigos!$A:$P,15,0)),"Si","No"),""),"Verf")</f>
        <v>No</v>
      </c>
      <c r="W179" s="280" t="str">
        <f ca="1">IFERROR(IF($B179&lt;&gt;"",IF($H179&gt;=VLOOKUP($B179,Codigos!$A:$P,12,0),"Si","No"),""),"Verf")</f>
        <v>Si</v>
      </c>
      <c r="X179" s="280" t="str">
        <f ca="1">IFERROR(IF($B179&lt;&gt;"",IF($H179&lt;VLOOKUP($B179,Codigos!$A:$P,14,0),"No","Si"),""),"Verf")</f>
        <v>Si</v>
      </c>
      <c r="Y179" s="280" t="str">
        <f ca="1">IFERROR(IF($B179&lt;&gt;"",IF($H179&gt;VLOOKUP($B179,Codigos!$A:$P,16,0),"Si","No"),""),"Verf")</f>
        <v>Si</v>
      </c>
      <c r="Z179" s="280" t="str">
        <f ca="1">IFERROR(IF($B179&lt;&gt;"",IF($H179&lt;VLOOKUP($B179,Codigos!$A:$P,14,0),"Bloquear","No"),""),"Verf")</f>
        <v>No</v>
      </c>
      <c r="AA179" s="281">
        <f>IFERROR(IF($B179&lt;&gt;"",$G179-VLOOKUP($B179,Codigos!$A:$P,11,0),""),"")</f>
        <v>46424</v>
      </c>
      <c r="AB179" s="280" t="str">
        <f t="shared" si="32"/>
        <v/>
      </c>
      <c r="AC179">
        <f t="shared" ca="1" si="33"/>
        <v>0</v>
      </c>
      <c r="AE179" t="s">
        <v>1985</v>
      </c>
      <c r="AF179" t="s">
        <v>1986</v>
      </c>
    </row>
    <row r="180" spans="1:32" ht="18.95" customHeight="1">
      <c r="A180" s="290" t="s">
        <v>125</v>
      </c>
      <c r="B180" s="506" t="s">
        <v>271</v>
      </c>
      <c r="C180" s="104" t="str">
        <f>IFERROR(IF(B180&lt;&gt;"",VLOOKUP($B180,Codigos!$A:$P,3,0),""),"Verf")</f>
        <v>Envase Flint 330R</v>
      </c>
      <c r="D180" s="105"/>
      <c r="E180" s="105"/>
      <c r="F180" s="105"/>
      <c r="G180" s="106"/>
      <c r="H180" s="448" t="str">
        <f t="shared" ca="1" si="28"/>
        <v/>
      </c>
      <c r="I180" s="105" t="str">
        <f t="shared" ca="1" si="29"/>
        <v/>
      </c>
      <c r="J180" s="109" t="str">
        <f t="shared" ca="1" si="30"/>
        <v/>
      </c>
      <c r="K180" s="308"/>
      <c r="L180" s="292" t="s">
        <v>73</v>
      </c>
      <c r="M180" s="110" t="str">
        <f>IFERROR(IF(VLOOKUP(L180,Codigos!$T$2:$U$50,2,0)=0,"",VLOOKUP(L180,Codigos!$T$2:$U$50,2,0)),"")</f>
        <v>Excluir</v>
      </c>
      <c r="N180" s="111" t="str">
        <f t="shared" si="31"/>
        <v/>
      </c>
      <c r="O180" s="112">
        <f>IFERROR(IF($B180&lt;&gt;"",$E180+($D180*VLOOKUP($B180,Codigos!$A:$P,5,0)),""),"Verf")</f>
        <v>0</v>
      </c>
      <c r="P180" s="112">
        <f>IFERROR(IF($B180&lt;&gt;"",$F180+($O180*VLOOKUP($B180,Codigos!$A:$P,4,0)),""),"Verf")</f>
        <v>0</v>
      </c>
      <c r="Q180" s="116">
        <f>IFERROR(IF($B180&lt;&gt;"",P180*VLOOKUP($B180,Codigos!$A:$I,7,0)/100000,""),"Verf")</f>
        <v>0</v>
      </c>
      <c r="R180" s="110">
        <f>IFERROR(IF($B180&lt;&gt;"",VLOOKUP($B180,Codigos!$A:$P,2,0),""),"Verf")</f>
        <v>213</v>
      </c>
      <c r="S180" s="110" t="str">
        <f>IFERROR(IF($B180&lt;&gt;"",VLOOKUP($B180,Codigos!$A:$P,9,0),""),"Verf")</f>
        <v>Envase</v>
      </c>
      <c r="T180" s="110">
        <f>IFERROR(IF(B180&lt;&gt;"",VLOOKUP(B180,Codigos!$A:$P,10,0),""),"Verf")</f>
        <v>120</v>
      </c>
      <c r="U180" s="280" t="str">
        <f ca="1">IFERROR(IF($B180&lt;&gt;"",IF(AND($H180&gt;=VLOOKUP($B180,Codigos!$A:$P,12,0),$H180&lt;=VLOOKUP($B180,Codigos!$A:$P,13,0)),"Si","No"),""),"Verf")</f>
        <v>No</v>
      </c>
      <c r="V180" s="280" t="str">
        <f ca="1">IFERROR(IF($B180&lt;&gt;"",IF(AND($H180&gt;=VLOOKUP($B180,Codigos!$A:$P,14,0),$H180&lt;=VLOOKUP($B180,Codigos!$A:$P,15,0)),"Si","No"),""),"Verf")</f>
        <v>Si</v>
      </c>
      <c r="W180" s="280" t="str">
        <f ca="1">IFERROR(IF($B180&lt;&gt;"",IF($H180&gt;=VLOOKUP($B180,Codigos!$A:$P,12,0),"Si","No"),""),"Verf")</f>
        <v>Si</v>
      </c>
      <c r="X180" s="280" t="str">
        <f ca="1">IFERROR(IF($B180&lt;&gt;"",IF($H180&lt;VLOOKUP($B180,Codigos!$A:$P,14,0),"No","Si"),""),"Verf")</f>
        <v>Si</v>
      </c>
      <c r="Y180" s="280" t="str">
        <f ca="1">IFERROR(IF($B180&lt;&gt;"",IF($H180&gt;VLOOKUP($B180,Codigos!$A:$P,16,0),"Si","No"),""),"Verf")</f>
        <v>No</v>
      </c>
      <c r="Z180" s="280" t="str">
        <f ca="1">IFERROR(IF($B180&lt;&gt;"",IF($H180&lt;VLOOKUP($B180,Codigos!$A:$P,14,0),"Bloquear","No"),""),"Verf")</f>
        <v>No</v>
      </c>
      <c r="AA180" s="281" t="str">
        <f>IFERROR(IF($B180&lt;&gt;"",$G180-VLOOKUP($B180,Codigos!$A:$P,11,0),""),"")</f>
        <v/>
      </c>
      <c r="AB180" s="280" t="str">
        <f t="shared" si="32"/>
        <v/>
      </c>
      <c r="AC180" t="e">
        <f t="shared" ca="1" si="33"/>
        <v>#VALUE!</v>
      </c>
      <c r="AE180" t="s">
        <v>1985</v>
      </c>
      <c r="AF180" t="s">
        <v>1986</v>
      </c>
    </row>
    <row r="181" spans="1:32" ht="18.95" customHeight="1">
      <c r="A181" s="290" t="s">
        <v>295</v>
      </c>
      <c r="B181" s="458" t="s">
        <v>132</v>
      </c>
      <c r="C181" s="104" t="str">
        <f>IFERROR(IF(B181&lt;&gt;"",VLOOKUP($B181,Codigos!$A:$P,3,0),""),"Verf")</f>
        <v>Envase Marron 330R</v>
      </c>
      <c r="D181" s="105"/>
      <c r="E181" s="105"/>
      <c r="F181" s="105"/>
      <c r="G181" s="106"/>
      <c r="H181" s="448" t="str">
        <f t="shared" ca="1" si="28"/>
        <v/>
      </c>
      <c r="I181" s="105" t="str">
        <f t="shared" ca="1" si="29"/>
        <v/>
      </c>
      <c r="J181" s="109" t="str">
        <f t="shared" ca="1" si="30"/>
        <v/>
      </c>
      <c r="K181" s="294"/>
      <c r="L181" s="105" t="s">
        <v>73</v>
      </c>
      <c r="M181" s="110" t="str">
        <f>IFERROR(IF(VLOOKUP(L181,Codigos!$T$2:$U$50,2,0)=0,"",VLOOKUP(L181,Codigos!$T$2:$U$50,2,0)),"")</f>
        <v>Excluir</v>
      </c>
      <c r="N181" s="111" t="str">
        <f t="shared" si="31"/>
        <v/>
      </c>
      <c r="O181" s="112">
        <f>IFERROR(IF($B181&lt;&gt;"",$E181+($D181*VLOOKUP($B181,Codigos!$A:$P,5,0)),""),"Verf")</f>
        <v>0</v>
      </c>
      <c r="P181" s="112">
        <f>IFERROR(IF($B181&lt;&gt;"",$F181+($O181*VLOOKUP($B181,Codigos!$A:$P,4,0)),""),"Verf")</f>
        <v>0</v>
      </c>
      <c r="Q181" s="116">
        <f>IFERROR(IF($B181&lt;&gt;"",P181*VLOOKUP($B181,Codigos!$A:$I,7,0)/100000,""),"Verf")</f>
        <v>0</v>
      </c>
      <c r="R181" s="110">
        <f>IFERROR(IF($B181&lt;&gt;"",VLOOKUP($B181,Codigos!$A:$P,2,0),""),"Verf")</f>
        <v>162</v>
      </c>
      <c r="S181" s="110" t="str">
        <f>IFERROR(IF($B181&lt;&gt;"",VLOOKUP($B181,Codigos!$A:$P,9,0),""),"Verf")</f>
        <v>Envase</v>
      </c>
      <c r="T181" s="110">
        <f>IFERROR(IF(B181&lt;&gt;"",VLOOKUP(B181,Codigos!$A:$P,10,0),""),"Verf")</f>
        <v>0</v>
      </c>
      <c r="U181" s="280" t="str">
        <f ca="1">IFERROR(IF($B181&lt;&gt;"",IF(AND($H181&gt;=VLOOKUP($B181,Codigos!$A:$P,12,0),$H181&lt;=VLOOKUP($B181,Codigos!$A:$P,13,0)),"Si","No"),""),"Verf")</f>
        <v>No</v>
      </c>
      <c r="V181" s="280" t="str">
        <f ca="1">IFERROR(IF($B181&lt;&gt;"",IF(AND($H181&gt;=VLOOKUP($B181,Codigos!$A:$P,14,0),$H181&lt;=VLOOKUP($B181,Codigos!$A:$P,15,0)),"Si","No"),""),"Verf")</f>
        <v>Si</v>
      </c>
      <c r="W181" s="280" t="str">
        <f ca="1">IFERROR(IF($B181&lt;&gt;"",IF($H181&gt;=VLOOKUP($B181,Codigos!$A:$P,12,0),"Si","No"),""),"Verf")</f>
        <v>Si</v>
      </c>
      <c r="X181" s="280" t="str">
        <f ca="1">IFERROR(IF($B181&lt;&gt;"",IF($H181&lt;VLOOKUP($B181,Codigos!$A:$P,14,0),"No","Si"),""),"Verf")</f>
        <v>Si</v>
      </c>
      <c r="Y181" s="280" t="str">
        <f ca="1">IFERROR(IF($B181&lt;&gt;"",IF($H181&gt;VLOOKUP($B181,Codigos!$A:$P,16,0),"Si","No"),""),"Verf")</f>
        <v>No</v>
      </c>
      <c r="Z181" s="280" t="str">
        <f ca="1">IFERROR(IF($B181&lt;&gt;"",IF($H181&lt;VLOOKUP($B181,Codigos!$A:$P,14,0),"Bloquear","No"),""),"Verf")</f>
        <v>No</v>
      </c>
      <c r="AA181" s="281">
        <f>IFERROR(IF($B181&lt;&gt;"",$G181-VLOOKUP($B181,Codigos!$A:$P,11,0),""),"")</f>
        <v>0</v>
      </c>
      <c r="AB181" s="280" t="str">
        <f t="shared" si="32"/>
        <v/>
      </c>
      <c r="AC181" t="e">
        <f t="shared" ca="1" si="33"/>
        <v>#VALUE!</v>
      </c>
      <c r="AE181" t="s">
        <v>1985</v>
      </c>
      <c r="AF181" t="s">
        <v>1986</v>
      </c>
    </row>
    <row r="182" spans="1:32" ht="18.95" customHeight="1">
      <c r="A182" s="290" t="s">
        <v>295</v>
      </c>
      <c r="B182" s="291" t="s">
        <v>132</v>
      </c>
      <c r="C182" s="104" t="str">
        <f>IFERROR(IF(B182&lt;&gt;"",VLOOKUP($B182,Codigos!$A:$P,3,0),""),"Verf")</f>
        <v>Envase Marron 330R</v>
      </c>
      <c r="D182" s="105"/>
      <c r="E182" s="105"/>
      <c r="F182" s="105"/>
      <c r="G182" s="106"/>
      <c r="H182" s="448" t="str">
        <f t="shared" ca="1" si="28"/>
        <v/>
      </c>
      <c r="I182" s="105" t="str">
        <f t="shared" ca="1" si="29"/>
        <v/>
      </c>
      <c r="J182" s="109" t="str">
        <f t="shared" ca="1" si="30"/>
        <v/>
      </c>
      <c r="K182" s="308"/>
      <c r="L182" s="105" t="s">
        <v>73</v>
      </c>
      <c r="M182" s="110" t="str">
        <f>IFERROR(IF(VLOOKUP(L182,Codigos!$T$2:$U$50,2,0)=0,"",VLOOKUP(L182,Codigos!$T$2:$U$50,2,0)),"")</f>
        <v>Excluir</v>
      </c>
      <c r="N182" s="111" t="str">
        <f t="shared" si="31"/>
        <v/>
      </c>
      <c r="O182" s="112">
        <f>IFERROR(IF($B182&lt;&gt;"",$E182+($D182*VLOOKUP($B182,Codigos!$A:$P,5,0)),""),"Verf")</f>
        <v>0</v>
      </c>
      <c r="P182" s="112">
        <f>IFERROR(IF($B182&lt;&gt;"",$F182+($O182*VLOOKUP($B182,Codigos!$A:$P,4,0)),""),"Verf")</f>
        <v>0</v>
      </c>
      <c r="Q182" s="116">
        <f>IFERROR(IF($B182&lt;&gt;"",P182*VLOOKUP($B182,Codigos!$A:$I,7,0)/100000,""),"Verf")</f>
        <v>0</v>
      </c>
      <c r="R182" s="110">
        <f>IFERROR(IF($B182&lt;&gt;"",VLOOKUP($B182,Codigos!$A:$P,2,0),""),"Verf")</f>
        <v>162</v>
      </c>
      <c r="S182" s="110" t="str">
        <f>IFERROR(IF($B182&lt;&gt;"",VLOOKUP($B182,Codigos!$A:$P,9,0),""),"Verf")</f>
        <v>Envase</v>
      </c>
      <c r="T182" s="110">
        <f>IFERROR(IF(B182&lt;&gt;"",VLOOKUP(B182,Codigos!$A:$P,10,0),""),"Verf")</f>
        <v>0</v>
      </c>
      <c r="U182" s="280" t="str">
        <f ca="1">IFERROR(IF($B182&lt;&gt;"",IF(AND($H182&gt;=VLOOKUP($B182,Codigos!$A:$P,12,0),$H182&lt;=VLOOKUP($B182,Codigos!$A:$P,13,0)),"Si","No"),""),"Verf")</f>
        <v>No</v>
      </c>
      <c r="V182" s="280" t="str">
        <f ca="1">IFERROR(IF($B182&lt;&gt;"",IF(AND($H182&gt;=VLOOKUP($B182,Codigos!$A:$P,14,0),$H182&lt;=VLOOKUP($B182,Codigos!$A:$P,15,0)),"Si","No"),""),"Verf")</f>
        <v>Si</v>
      </c>
      <c r="W182" s="280" t="str">
        <f ca="1">IFERROR(IF($B182&lt;&gt;"",IF($H182&gt;=VLOOKUP($B182,Codigos!$A:$P,12,0),"Si","No"),""),"Verf")</f>
        <v>Si</v>
      </c>
      <c r="X182" s="280" t="str">
        <f ca="1">IFERROR(IF($B182&lt;&gt;"",IF($H182&lt;VLOOKUP($B182,Codigos!$A:$P,14,0),"No","Si"),""),"Verf")</f>
        <v>Si</v>
      </c>
      <c r="Y182" s="280" t="str">
        <f ca="1">IFERROR(IF($B182&lt;&gt;"",IF($H182&gt;VLOOKUP($B182,Codigos!$A:$P,16,0),"Si","No"),""),"Verf")</f>
        <v>No</v>
      </c>
      <c r="Z182" s="280" t="str">
        <f ca="1">IFERROR(IF($B182&lt;&gt;"",IF($H182&lt;VLOOKUP($B182,Codigos!$A:$P,14,0),"Bloquear","No"),""),"Verf")</f>
        <v>No</v>
      </c>
      <c r="AA182" s="281">
        <f>IFERROR(IF($B182&lt;&gt;"",$G182-VLOOKUP($B182,Codigos!$A:$P,11,0),""),"")</f>
        <v>0</v>
      </c>
      <c r="AB182" s="280" t="str">
        <f t="shared" si="32"/>
        <v/>
      </c>
      <c r="AC182" t="e">
        <f t="shared" ca="1" si="33"/>
        <v>#VALUE!</v>
      </c>
      <c r="AE182" t="s">
        <v>1985</v>
      </c>
      <c r="AF182" t="s">
        <v>1986</v>
      </c>
    </row>
    <row r="183" spans="1:32" ht="18.95" customHeight="1">
      <c r="A183" s="290" t="s">
        <v>532</v>
      </c>
      <c r="B183" s="512" t="s">
        <v>271</v>
      </c>
      <c r="C183" s="104" t="str">
        <f>IFERROR(IF(B183&lt;&gt;"",VLOOKUP($B183,Codigos!$A:$P,3,0),""),"Verf")</f>
        <v>Envase Flint 330R</v>
      </c>
      <c r="D183" s="105"/>
      <c r="E183" s="105"/>
      <c r="F183" s="105"/>
      <c r="G183" s="106"/>
      <c r="H183" s="448" t="str">
        <f t="shared" ca="1" si="28"/>
        <v/>
      </c>
      <c r="I183" s="105" t="str">
        <f t="shared" ca="1" si="29"/>
        <v/>
      </c>
      <c r="J183" s="109" t="str">
        <f t="shared" ca="1" si="30"/>
        <v/>
      </c>
      <c r="K183" s="294"/>
      <c r="L183" s="513" t="s">
        <v>73</v>
      </c>
      <c r="M183" s="110" t="str">
        <f>IFERROR(IF(VLOOKUP(L183,Codigos!$T$2:$U$50,2,0)=0,"",VLOOKUP(L183,Codigos!$T$2:$U$50,2,0)),"")</f>
        <v>Excluir</v>
      </c>
      <c r="N183" s="111" t="str">
        <f t="shared" si="31"/>
        <v/>
      </c>
      <c r="O183" s="112">
        <f>IFERROR(IF($B183&lt;&gt;"",$E183+($D183*VLOOKUP($B183,Codigos!$A:$P,5,0)),""),"Verf")</f>
        <v>0</v>
      </c>
      <c r="P183" s="112">
        <f>IFERROR(IF($B183&lt;&gt;"",$F183+($O183*VLOOKUP($B183,Codigos!$A:$P,4,0)),""),"Verf")</f>
        <v>0</v>
      </c>
      <c r="Q183" s="116">
        <f>IFERROR(IF($B183&lt;&gt;"",P183*VLOOKUP($B183,Codigos!$A:$I,7,0)/100000,""),"Verf")</f>
        <v>0</v>
      </c>
      <c r="R183" s="110">
        <f>IFERROR(IF($B183&lt;&gt;"",VLOOKUP($B183,Codigos!$A:$P,2,0),""),"Verf")</f>
        <v>213</v>
      </c>
      <c r="S183" s="110" t="str">
        <f>IFERROR(IF($B183&lt;&gt;"",VLOOKUP($B183,Codigos!$A:$P,9,0),""),"Verf")</f>
        <v>Envase</v>
      </c>
      <c r="T183" s="110">
        <f>IFERROR(IF(B183&lt;&gt;"",VLOOKUP(B183,Codigos!$A:$P,10,0),""),"Verf")</f>
        <v>120</v>
      </c>
      <c r="U183" s="280" t="str">
        <f ca="1">IFERROR(IF($B183&lt;&gt;"",IF(AND($H183&gt;=VLOOKUP($B183,Codigos!$A:$P,12,0),$H183&lt;=VLOOKUP($B183,Codigos!$A:$P,13,0)),"Si","No"),""),"Verf")</f>
        <v>No</v>
      </c>
      <c r="V183" s="280" t="str">
        <f ca="1">IFERROR(IF($B183&lt;&gt;"",IF(AND($H183&gt;=VLOOKUP($B183,Codigos!$A:$P,14,0),$H183&lt;=VLOOKUP($B183,Codigos!$A:$P,15,0)),"Si","No"),""),"Verf")</f>
        <v>Si</v>
      </c>
      <c r="W183" s="280" t="str">
        <f ca="1">IFERROR(IF($B183&lt;&gt;"",IF($H183&gt;=VLOOKUP($B183,Codigos!$A:$P,12,0),"Si","No"),""),"Verf")</f>
        <v>Si</v>
      </c>
      <c r="X183" s="280" t="str">
        <f ca="1">IFERROR(IF($B183&lt;&gt;"",IF($H183&lt;VLOOKUP($B183,Codigos!$A:$P,14,0),"No","Si"),""),"Verf")</f>
        <v>Si</v>
      </c>
      <c r="Y183" s="280" t="str">
        <f ca="1">IFERROR(IF($B183&lt;&gt;"",IF($H183&gt;VLOOKUP($B183,Codigos!$A:$P,16,0),"Si","No"),""),"Verf")</f>
        <v>No</v>
      </c>
      <c r="Z183" s="280" t="str">
        <f ca="1">IFERROR(IF($B183&lt;&gt;"",IF($H183&lt;VLOOKUP($B183,Codigos!$A:$P,14,0),"Bloquear","No"),""),"Verf")</f>
        <v>No</v>
      </c>
      <c r="AA183" s="281" t="str">
        <f>IFERROR(IF($B183&lt;&gt;"",$G183-VLOOKUP($B183,Codigos!$A:$P,11,0),""),"")</f>
        <v/>
      </c>
      <c r="AB183" s="280" t="str">
        <f t="shared" si="32"/>
        <v/>
      </c>
      <c r="AC183" t="e">
        <f t="shared" ca="1" si="33"/>
        <v>#VALUE!</v>
      </c>
      <c r="AE183" t="s">
        <v>1985</v>
      </c>
      <c r="AF183" t="s">
        <v>1986</v>
      </c>
    </row>
    <row r="184" spans="1:32" ht="18.95" customHeight="1">
      <c r="A184" s="290" t="s">
        <v>533</v>
      </c>
      <c r="B184" s="508"/>
      <c r="C184" s="104" t="str">
        <f>IFERROR(IF(B184&lt;&gt;"",VLOOKUP($B184,Codigos!$A:$P,3,0),""),"Verf")</f>
        <v/>
      </c>
      <c r="D184" s="105"/>
      <c r="E184" s="105"/>
      <c r="F184" s="105"/>
      <c r="G184" s="106"/>
      <c r="H184" s="448" t="str">
        <f t="shared" ca="1" si="28"/>
        <v/>
      </c>
      <c r="I184" s="105" t="str">
        <f t="shared" ca="1" si="29"/>
        <v/>
      </c>
      <c r="J184" s="109" t="str">
        <f t="shared" ca="1" si="30"/>
        <v/>
      </c>
      <c r="K184" s="294"/>
      <c r="L184" s="292"/>
      <c r="M184" s="110" t="str">
        <f>IFERROR(IF(VLOOKUP(L184,Codigos!$T$2:$U$50,2,0)=0,"",VLOOKUP(L184,Codigos!$T$2:$U$50,2,0)),"")</f>
        <v/>
      </c>
      <c r="N184" s="111" t="str">
        <f t="shared" si="31"/>
        <v/>
      </c>
      <c r="O184" s="112" t="str">
        <f>IFERROR(IF($B184&lt;&gt;"",$E184+($D184*VLOOKUP($B184,Codigos!$A:$P,5,0)),""),"Verf")</f>
        <v/>
      </c>
      <c r="P184" s="112" t="str">
        <f>IFERROR(IF($B184&lt;&gt;"",$F184+($O184*VLOOKUP($B184,Codigos!$A:$P,4,0)),""),"Verf")</f>
        <v/>
      </c>
      <c r="Q184" s="116" t="str">
        <f>IFERROR(IF($B184&lt;&gt;"",P184*VLOOKUP($B184,Codigos!$A:$I,7,0)/100000,""),"Verf")</f>
        <v/>
      </c>
      <c r="R184" s="110" t="str">
        <f>IFERROR(IF($B184&lt;&gt;"",VLOOKUP($B184,Codigos!$A:$P,2,0),""),"Verf")</f>
        <v/>
      </c>
      <c r="S184" s="110" t="str">
        <f>IFERROR(IF($B184&lt;&gt;"",VLOOKUP($B184,Codigos!$A:$P,9,0),""),"Verf")</f>
        <v/>
      </c>
      <c r="T184" s="110" t="str">
        <f>IFERROR(IF(B184&lt;&gt;"",VLOOKUP(B184,Codigos!$A:$P,10,0),""),"Verf")</f>
        <v/>
      </c>
      <c r="U184" s="280" t="str">
        <f>IFERROR(IF($B184&lt;&gt;"",IF(AND($H184&gt;=VLOOKUP($B184,Codigos!$A:$P,12,0),$H184&lt;=VLOOKUP($B184,Codigos!$A:$P,13,0)),"Si","No"),""),"Verf")</f>
        <v/>
      </c>
      <c r="V184" s="280" t="str">
        <f>IFERROR(IF($B184&lt;&gt;"",IF(AND($H184&gt;=VLOOKUP($B184,Codigos!$A:$P,14,0),$H184&lt;=VLOOKUP($B184,Codigos!$A:$P,15,0)),"Si","No"),""),"Verf")</f>
        <v/>
      </c>
      <c r="W184" s="280" t="str">
        <f>IFERROR(IF($B184&lt;&gt;"",IF($H184&gt;=VLOOKUP($B184,Codigos!$A:$P,12,0),"Si","No"),""),"Verf")</f>
        <v/>
      </c>
      <c r="X184" s="280" t="str">
        <f>IFERROR(IF($B184&lt;&gt;"",IF($H184&lt;VLOOKUP($B184,Codigos!$A:$P,14,0),"No","Si"),""),"Verf")</f>
        <v/>
      </c>
      <c r="Y184" s="280" t="str">
        <f>IFERROR(IF($B184&lt;&gt;"",IF($H184&gt;VLOOKUP($B184,Codigos!$A:$P,16,0),"Si","No"),""),"Verf")</f>
        <v/>
      </c>
      <c r="Z184" s="280" t="str">
        <f>IFERROR(IF($B184&lt;&gt;"",IF($H184&lt;VLOOKUP($B184,Codigos!$A:$P,14,0),"Bloquear","No"),""),"Verf")</f>
        <v/>
      </c>
      <c r="AA184" s="281" t="str">
        <f>IFERROR(IF($B184&lt;&gt;"",$G184-VLOOKUP($B184,Codigos!$A:$P,11,0),""),"")</f>
        <v/>
      </c>
      <c r="AB184" s="280" t="str">
        <f t="shared" si="32"/>
        <v>V</v>
      </c>
      <c r="AC184" t="str">
        <f t="shared" si="33"/>
        <v/>
      </c>
      <c r="AE184" t="s">
        <v>1985</v>
      </c>
      <c r="AF184" t="s">
        <v>1986</v>
      </c>
    </row>
    <row r="185" spans="1:32" ht="18.95" customHeight="1">
      <c r="A185" s="290" t="s">
        <v>126</v>
      </c>
      <c r="B185" s="476"/>
      <c r="C185" s="104" t="str">
        <f>IFERROR(IF(B185&lt;&gt;"",VLOOKUP($B185,Codigos!$A:$P,3,0),""),"Verf")</f>
        <v/>
      </c>
      <c r="D185" s="105"/>
      <c r="E185" s="105"/>
      <c r="F185" s="105"/>
      <c r="G185" s="106"/>
      <c r="H185" s="448" t="str">
        <f t="shared" ca="1" si="28"/>
        <v/>
      </c>
      <c r="I185" s="105" t="str">
        <f t="shared" ca="1" si="29"/>
        <v/>
      </c>
      <c r="J185" s="109" t="str">
        <f t="shared" ca="1" si="30"/>
        <v/>
      </c>
      <c r="K185" s="294"/>
      <c r="L185" s="292"/>
      <c r="M185" s="110" t="str">
        <f>IFERROR(IF(VLOOKUP(L185,Codigos!$T$2:$U$50,2,0)=0,"",VLOOKUP(L185,Codigos!$T$2:$U$50,2,0)),"")</f>
        <v/>
      </c>
      <c r="N185" s="111" t="str">
        <f t="shared" si="31"/>
        <v/>
      </c>
      <c r="O185" s="112" t="str">
        <f>IFERROR(IF($B185&lt;&gt;"",$E185+($D185*VLOOKUP($B185,Codigos!$A:$P,5,0)),""),"Verf")</f>
        <v/>
      </c>
      <c r="P185" s="112" t="str">
        <f>IFERROR(IF($B185&lt;&gt;"",$F185+($O185*VLOOKUP($B185,Codigos!$A:$P,4,0)),""),"Verf")</f>
        <v/>
      </c>
      <c r="Q185" s="116" t="str">
        <f>IFERROR(IF($B185&lt;&gt;"",P185*VLOOKUP($B185,Codigos!$A:$I,7,0)/100000,""),"Verf")</f>
        <v/>
      </c>
      <c r="R185" s="110" t="str">
        <f>IFERROR(IF($B185&lt;&gt;"",VLOOKUP($B185,Codigos!$A:$P,2,0),""),"Verf")</f>
        <v/>
      </c>
      <c r="S185" s="110" t="str">
        <f>IFERROR(IF($B185&lt;&gt;"",VLOOKUP($B185,Codigos!$A:$P,9,0),""),"Verf")</f>
        <v/>
      </c>
      <c r="T185" s="110" t="str">
        <f>IFERROR(IF(B185&lt;&gt;"",VLOOKUP(B185,Codigos!$A:$P,10,0),""),"Verf")</f>
        <v/>
      </c>
      <c r="U185" s="280" t="str">
        <f>IFERROR(IF($B185&lt;&gt;"",IF(AND($H185&gt;=VLOOKUP($B185,Codigos!$A:$P,12,0),$H185&lt;=VLOOKUP($B185,Codigos!$A:$P,13,0)),"Si","No"),""),"Verf")</f>
        <v/>
      </c>
      <c r="V185" s="280" t="str">
        <f>IFERROR(IF($B185&lt;&gt;"",IF(AND($H185&gt;=VLOOKUP($B185,Codigos!$A:$P,14,0),$H185&lt;=VLOOKUP($B185,Codigos!$A:$P,15,0)),"Si","No"),""),"Verf")</f>
        <v/>
      </c>
      <c r="W185" s="280" t="str">
        <f>IFERROR(IF($B185&lt;&gt;"",IF($H185&gt;=VLOOKUP($B185,Codigos!$A:$P,12,0),"Si","No"),""),"Verf")</f>
        <v/>
      </c>
      <c r="X185" s="280" t="str">
        <f>IFERROR(IF($B185&lt;&gt;"",IF($H185&lt;VLOOKUP($B185,Codigos!$A:$P,14,0),"No","Si"),""),"Verf")</f>
        <v/>
      </c>
      <c r="Y185" s="280" t="str">
        <f>IFERROR(IF($B185&lt;&gt;"",IF($H185&gt;VLOOKUP($B185,Codigos!$A:$P,16,0),"Si","No"),""),"Verf")</f>
        <v/>
      </c>
      <c r="Z185" s="280" t="str">
        <f>IFERROR(IF($B185&lt;&gt;"",IF($H185&lt;VLOOKUP($B185,Codigos!$A:$P,14,0),"Bloquear","No"),""),"Verf")</f>
        <v/>
      </c>
      <c r="AA185" s="281" t="str">
        <f>IFERROR(IF($B185&lt;&gt;"",$G185-VLOOKUP($B185,Codigos!$A:$P,11,0),""),"")</f>
        <v/>
      </c>
      <c r="AB185" s="280" t="str">
        <f t="shared" si="32"/>
        <v>V</v>
      </c>
      <c r="AC185" t="str">
        <f t="shared" si="33"/>
        <v/>
      </c>
      <c r="AE185" t="s">
        <v>1985</v>
      </c>
      <c r="AF185" t="s">
        <v>1986</v>
      </c>
    </row>
    <row r="186" spans="1:32" ht="18.95" customHeight="1">
      <c r="A186" s="290" t="s">
        <v>127</v>
      </c>
      <c r="B186" s="574" t="s">
        <v>403</v>
      </c>
      <c r="C186" s="104" t="str">
        <f>IFERROR(IF(B186&lt;&gt;"",VLOOKUP($B186,Codigos!$A:$P,3,0),""),"Verf")</f>
        <v>Aguila Lig R FRIA HELADA 330cc X 30</v>
      </c>
      <c r="D186" s="105"/>
      <c r="E186" s="105">
        <v>112</v>
      </c>
      <c r="F186" s="105"/>
      <c r="G186" s="106">
        <v>46363</v>
      </c>
      <c r="H186" s="448">
        <f t="shared" ca="1" si="28"/>
        <v>179</v>
      </c>
      <c r="I186" s="105" t="str">
        <f t="shared" ca="1" si="29"/>
        <v>Mayor a 120 días</v>
      </c>
      <c r="J186" s="109">
        <f t="shared" ca="1" si="30"/>
        <v>0.99444444444444446</v>
      </c>
      <c r="K186" s="294"/>
      <c r="L186" s="292"/>
      <c r="M186" s="110" t="str">
        <f>IFERROR(IF(VLOOKUP(L186,Codigos!$T$2:$U$50,2,0)=0,"",VLOOKUP(L186,Codigos!$T$2:$U$50,2,0)),"")</f>
        <v/>
      </c>
      <c r="N186" s="111">
        <f t="shared" si="31"/>
        <v>46183</v>
      </c>
      <c r="O186" s="112">
        <f>IFERROR(IF($B186&lt;&gt;"",$E186+($D186*VLOOKUP($B186,Codigos!$A:$P,5,0)),""),"Verf")</f>
        <v>112</v>
      </c>
      <c r="P186" s="112">
        <f>IFERROR(IF($B186&lt;&gt;"",$F186+($O186*VLOOKUP($B186,Codigos!$A:$P,4,0)),""),"Verf")</f>
        <v>3360</v>
      </c>
      <c r="Q186" s="116">
        <f>IFERROR(IF($B186&lt;&gt;"",P186*VLOOKUP($B186,Codigos!$A:$I,7,0)/100000,""),"Verf")</f>
        <v>11.087999999999999</v>
      </c>
      <c r="R186" s="110">
        <f>IFERROR(IF($B186&lt;&gt;"",VLOOKUP($B186,Codigos!$A:$P,2,0),""),"Verf")</f>
        <v>22613</v>
      </c>
      <c r="S186" s="110" t="str">
        <f>IFERROR(IF($B186&lt;&gt;"",VLOOKUP($B186,Codigos!$A:$P,9,0),""),"Verf")</f>
        <v>Ret</v>
      </c>
      <c r="T186" s="110">
        <f>IFERROR(IF(B186&lt;&gt;"",VLOOKUP(B186,Codigos!$A:$P,10,0),""),"Verf")</f>
        <v>180</v>
      </c>
      <c r="U186" s="280" t="str">
        <f ca="1">IFERROR(IF($B186&lt;&gt;"",IF(AND($H186&gt;=VLOOKUP($B186,Codigos!$A:$P,12,0),$H186&lt;=VLOOKUP($B186,Codigos!$A:$P,13,0)),"Si","No"),""),"Verf")</f>
        <v>No</v>
      </c>
      <c r="V186" s="280" t="str">
        <f ca="1">IFERROR(IF($B186&lt;&gt;"",IF(AND($H186&gt;=VLOOKUP($B186,Codigos!$A:$P,14,0),$H186&lt;=VLOOKUP($B186,Codigos!$A:$P,15,0)),"Si","No"),""),"Verf")</f>
        <v>No</v>
      </c>
      <c r="W186" s="280" t="str">
        <f ca="1">IFERROR(IF($B186&lt;&gt;"",IF($H186&gt;=VLOOKUP($B186,Codigos!$A:$P,12,0),"Si","No"),""),"Verf")</f>
        <v>Si</v>
      </c>
      <c r="X186" s="280" t="str">
        <f ca="1">IFERROR(IF($B186&lt;&gt;"",IF($H186&lt;VLOOKUP($B186,Codigos!$A:$P,14,0),"No","Si"),""),"Verf")</f>
        <v>Si</v>
      </c>
      <c r="Y186" s="280" t="str">
        <f ca="1">IFERROR(IF($B186&lt;&gt;"",IF($H186&gt;VLOOKUP($B186,Codigos!$A:$P,16,0),"Si","No"),""),"Verf")</f>
        <v>Si</v>
      </c>
      <c r="Z186" s="280" t="str">
        <f ca="1">IFERROR(IF($B186&lt;&gt;"",IF($H186&lt;VLOOKUP($B186,Codigos!$A:$P,14,0),"Bloquear","No"),""),"Verf")</f>
        <v>No</v>
      </c>
      <c r="AA186" s="281">
        <f>IFERROR(IF($B186&lt;&gt;"",$G186-VLOOKUP($B186,Codigos!$A:$P,11,0),""),"")</f>
        <v>46333</v>
      </c>
      <c r="AB186" s="280" t="str">
        <f t="shared" si="32"/>
        <v/>
      </c>
      <c r="AC186">
        <f t="shared" ca="1" si="33"/>
        <v>1</v>
      </c>
      <c r="AE186" t="s">
        <v>1985</v>
      </c>
      <c r="AF186" t="s">
        <v>1986</v>
      </c>
    </row>
    <row r="187" spans="1:32" ht="18.95" customHeight="1">
      <c r="A187" s="290" t="s">
        <v>534</v>
      </c>
      <c r="B187" s="498" t="s">
        <v>498</v>
      </c>
      <c r="C187" s="104" t="str">
        <f>IFERROR(IF(B187&lt;&gt;"",VLOOKUP($B187,Codigos!$A:$P,3,0),""),"Verf")</f>
        <v>Aguila RN 330cc X 30</v>
      </c>
      <c r="D187" s="105">
        <v>108</v>
      </c>
      <c r="E187" s="105"/>
      <c r="F187" s="105"/>
      <c r="G187" s="106">
        <v>46361</v>
      </c>
      <c r="H187" s="448">
        <f t="shared" ca="1" si="28"/>
        <v>177</v>
      </c>
      <c r="I187" s="105" t="str">
        <f t="shared" ca="1" si="29"/>
        <v>Mayor a 120 días</v>
      </c>
      <c r="J187" s="109">
        <f t="shared" ca="1" si="30"/>
        <v>0.98333333333333328</v>
      </c>
      <c r="K187" s="294"/>
      <c r="L187" s="292"/>
      <c r="M187" s="110" t="str">
        <f>IFERROR(IF(VLOOKUP(L187,Codigos!$T$2:$U$50,2,0)=0,"",VLOOKUP(L187,Codigos!$T$2:$U$50,2,0)),"")</f>
        <v/>
      </c>
      <c r="N187" s="111">
        <f t="shared" si="31"/>
        <v>46181</v>
      </c>
      <c r="O187" s="112">
        <f>IFERROR(IF($B187&lt;&gt;"",$E187+($D187*VLOOKUP($B187,Codigos!$A:$P,5,0)),""),"Verf")</f>
        <v>4860</v>
      </c>
      <c r="P187" s="112">
        <f>IFERROR(IF($B187&lt;&gt;"",$F187+($O187*VLOOKUP($B187,Codigos!$A:$P,4,0)),""),"Verf")</f>
        <v>145800</v>
      </c>
      <c r="Q187" s="116">
        <f>IFERROR(IF($B187&lt;&gt;"",P187*VLOOKUP($B187,Codigos!$A:$I,7,0)/100000,""),"Verf")</f>
        <v>481.14</v>
      </c>
      <c r="R187" s="110">
        <f>IFERROR(IF($B187&lt;&gt;"",VLOOKUP($B187,Codigos!$A:$P,2,0),""),"Verf")</f>
        <v>3128</v>
      </c>
      <c r="S187" s="110" t="str">
        <f>IFERROR(IF($B187&lt;&gt;"",VLOOKUP($B187,Codigos!$A:$P,9,0),""),"Verf")</f>
        <v>Ret</v>
      </c>
      <c r="T187" s="110">
        <f>IFERROR(IF(B187&lt;&gt;"",VLOOKUP(B187,Codigos!$A:$P,10,0),""),"Verf")</f>
        <v>180</v>
      </c>
      <c r="U187" s="280" t="str">
        <f ca="1">IFERROR(IF($B187&lt;&gt;"",IF(AND($H187&gt;=VLOOKUP($B187,Codigos!$A:$P,12,0),$H187&lt;=VLOOKUP($B187,Codigos!$A:$P,13,0)),"Si","No"),""),"Verf")</f>
        <v>No</v>
      </c>
      <c r="V187" s="280" t="str">
        <f ca="1">IFERROR(IF($B187&lt;&gt;"",IF(AND($H187&gt;=VLOOKUP($B187,Codigos!$A:$P,14,0),$H187&lt;=VLOOKUP($B187,Codigos!$A:$P,15,0)),"Si","No"),""),"Verf")</f>
        <v>No</v>
      </c>
      <c r="W187" s="280" t="str">
        <f ca="1">IFERROR(IF($B187&lt;&gt;"",IF($H187&gt;=VLOOKUP($B187,Codigos!$A:$P,12,0),"Si","No"),""),"Verf")</f>
        <v>Si</v>
      </c>
      <c r="X187" s="280" t="str">
        <f ca="1">IFERROR(IF($B187&lt;&gt;"",IF($H187&lt;VLOOKUP($B187,Codigos!$A:$P,14,0),"No","Si"),""),"Verf")</f>
        <v>Si</v>
      </c>
      <c r="Y187" s="280" t="str">
        <f ca="1">IFERROR(IF($B187&lt;&gt;"",IF($H187&gt;VLOOKUP($B187,Codigos!$A:$P,16,0),"Si","No"),""),"Verf")</f>
        <v>Si</v>
      </c>
      <c r="Z187" s="280" t="str">
        <f ca="1">IFERROR(IF($B187&lt;&gt;"",IF($H187&lt;VLOOKUP($B187,Codigos!$A:$P,14,0),"Bloquear","No"),""),"Verf")</f>
        <v>No</v>
      </c>
      <c r="AA187" s="281">
        <f>IFERROR(IF($B187&lt;&gt;"",$G187-VLOOKUP($B187,Codigos!$A:$P,11,0),""),"")</f>
        <v>46331</v>
      </c>
      <c r="AB187" s="280" t="str">
        <f t="shared" si="32"/>
        <v/>
      </c>
      <c r="AC187">
        <f t="shared" ca="1" si="33"/>
        <v>3</v>
      </c>
      <c r="AE187" t="s">
        <v>1985</v>
      </c>
      <c r="AF187" t="s">
        <v>1986</v>
      </c>
    </row>
    <row r="188" spans="1:32" ht="18.95" customHeight="1">
      <c r="A188" s="290" t="s">
        <v>535</v>
      </c>
      <c r="B188" s="498" t="s">
        <v>498</v>
      </c>
      <c r="C188" s="104" t="str">
        <f>IFERROR(IF(B188&lt;&gt;"",VLOOKUP($B188,Codigos!$A:$P,3,0),""),"Verf")</f>
        <v>Aguila RN 330cc X 30</v>
      </c>
      <c r="D188" s="105">
        <v>108</v>
      </c>
      <c r="E188" s="105"/>
      <c r="F188" s="105"/>
      <c r="G188" s="106">
        <v>46361</v>
      </c>
      <c r="H188" s="448">
        <f t="shared" ca="1" si="28"/>
        <v>177</v>
      </c>
      <c r="I188" s="105" t="str">
        <f t="shared" ca="1" si="29"/>
        <v>Mayor a 120 días</v>
      </c>
      <c r="J188" s="109">
        <f t="shared" ca="1" si="30"/>
        <v>0.98333333333333328</v>
      </c>
      <c r="K188" s="294"/>
      <c r="L188" s="292"/>
      <c r="M188" s="110" t="str">
        <f>IFERROR(IF(VLOOKUP(L188,Codigos!$T$2:$U$50,2,0)=0,"",VLOOKUP(L188,Codigos!$T$2:$U$50,2,0)),"")</f>
        <v/>
      </c>
      <c r="N188" s="111">
        <f t="shared" si="31"/>
        <v>46181</v>
      </c>
      <c r="O188" s="112">
        <f>IFERROR(IF($B188&lt;&gt;"",$E188+($D188*VLOOKUP($B188,Codigos!$A:$P,5,0)),""),"Verf")</f>
        <v>4860</v>
      </c>
      <c r="P188" s="112">
        <f>IFERROR(IF($B188&lt;&gt;"",$F188+($O188*VLOOKUP($B188,Codigos!$A:$P,4,0)),""),"Verf")</f>
        <v>145800</v>
      </c>
      <c r="Q188" s="116">
        <f>IFERROR(IF($B188&lt;&gt;"",P188*VLOOKUP($B188,Codigos!$A:$I,7,0)/100000,""),"Verf")</f>
        <v>481.14</v>
      </c>
      <c r="R188" s="110">
        <f>IFERROR(IF($B188&lt;&gt;"",VLOOKUP($B188,Codigos!$A:$P,2,0),""),"Verf")</f>
        <v>3128</v>
      </c>
      <c r="S188" s="110" t="str">
        <f>IFERROR(IF($B188&lt;&gt;"",VLOOKUP($B188,Codigos!$A:$P,9,0),""),"Verf")</f>
        <v>Ret</v>
      </c>
      <c r="T188" s="110">
        <f>IFERROR(IF(B188&lt;&gt;"",VLOOKUP(B188,Codigos!$A:$P,10,0),""),"Verf")</f>
        <v>180</v>
      </c>
      <c r="U188" s="280" t="str">
        <f ca="1">IFERROR(IF($B188&lt;&gt;"",IF(AND($H188&gt;=VLOOKUP($B188,Codigos!$A:$P,12,0),$H188&lt;=VLOOKUP($B188,Codigos!$A:$P,13,0)),"Si","No"),""),"Verf")</f>
        <v>No</v>
      </c>
      <c r="V188" s="280" t="str">
        <f ca="1">IFERROR(IF($B188&lt;&gt;"",IF(AND($H188&gt;=VLOOKUP($B188,Codigos!$A:$P,14,0),$H188&lt;=VLOOKUP($B188,Codigos!$A:$P,15,0)),"Si","No"),""),"Verf")</f>
        <v>No</v>
      </c>
      <c r="W188" s="280" t="str">
        <f ca="1">IFERROR(IF($B188&lt;&gt;"",IF($H188&gt;=VLOOKUP($B188,Codigos!$A:$P,12,0),"Si","No"),""),"Verf")</f>
        <v>Si</v>
      </c>
      <c r="X188" s="280" t="str">
        <f ca="1">IFERROR(IF($B188&lt;&gt;"",IF($H188&lt;VLOOKUP($B188,Codigos!$A:$P,14,0),"No","Si"),""),"Verf")</f>
        <v>Si</v>
      </c>
      <c r="Y188" s="280" t="str">
        <f ca="1">IFERROR(IF($B188&lt;&gt;"",IF($H188&gt;VLOOKUP($B188,Codigos!$A:$P,16,0),"Si","No"),""),"Verf")</f>
        <v>Si</v>
      </c>
      <c r="Z188" s="280" t="str">
        <f ca="1">IFERROR(IF($B188&lt;&gt;"",IF($H188&lt;VLOOKUP($B188,Codigos!$A:$P,14,0),"Bloquear","No"),""),"Verf")</f>
        <v>No</v>
      </c>
      <c r="AA188" s="281">
        <f>IFERROR(IF($B188&lt;&gt;"",$G188-VLOOKUP($B188,Codigos!$A:$P,11,0),""),"")</f>
        <v>46331</v>
      </c>
      <c r="AB188" s="280" t="str">
        <f t="shared" si="32"/>
        <v/>
      </c>
      <c r="AC188">
        <f t="shared" ca="1" si="33"/>
        <v>3</v>
      </c>
      <c r="AE188" t="s">
        <v>1985</v>
      </c>
      <c r="AF188" t="s">
        <v>1986</v>
      </c>
    </row>
    <row r="189" spans="1:32" ht="18.95" customHeight="1">
      <c r="A189" s="290" t="s">
        <v>730</v>
      </c>
      <c r="B189" s="506"/>
      <c r="C189" s="104" t="str">
        <f>IFERROR(IF(B189&lt;&gt;"",VLOOKUP($B189,Codigos!$A:$P,3,0),""),"Verf")</f>
        <v/>
      </c>
      <c r="D189" s="105"/>
      <c r="E189" s="105"/>
      <c r="F189" s="105"/>
      <c r="G189" s="106"/>
      <c r="H189" s="448" t="str">
        <f t="shared" ca="1" si="28"/>
        <v/>
      </c>
      <c r="I189" s="105" t="str">
        <f t="shared" ca="1" si="29"/>
        <v/>
      </c>
      <c r="J189" s="109" t="str">
        <f t="shared" ca="1" si="30"/>
        <v/>
      </c>
      <c r="K189" s="294"/>
      <c r="L189" s="477"/>
      <c r="M189" s="110" t="str">
        <f>IFERROR(IF(VLOOKUP(L189,Codigos!$T$2:$U$50,2,0)=0,"",VLOOKUP(L189,Codigos!$T$2:$U$50,2,0)),"")</f>
        <v/>
      </c>
      <c r="N189" s="111" t="str">
        <f t="shared" si="31"/>
        <v/>
      </c>
      <c r="O189" s="112" t="str">
        <f>IFERROR(IF($B189&lt;&gt;"",$E189+($D189*VLOOKUP($B189,Codigos!$A:$P,5,0)),""),"Verf")</f>
        <v/>
      </c>
      <c r="P189" s="112" t="str">
        <f>IFERROR(IF($B189&lt;&gt;"",$F189+($O189*VLOOKUP($B189,Codigos!$A:$P,4,0)),""),"Verf")</f>
        <v/>
      </c>
      <c r="Q189" s="116" t="str">
        <f>IFERROR(IF($B189&lt;&gt;"",P189*VLOOKUP($B189,Codigos!$A:$I,7,0)/100000,""),"Verf")</f>
        <v/>
      </c>
      <c r="R189" s="110" t="str">
        <f>IFERROR(IF($B189&lt;&gt;"",VLOOKUP($B189,Codigos!$A:$P,2,0),""),"Verf")</f>
        <v/>
      </c>
      <c r="S189" s="110" t="str">
        <f>IFERROR(IF($B189&lt;&gt;"",VLOOKUP($B189,Codigos!$A:$P,9,0),""),"Verf")</f>
        <v/>
      </c>
      <c r="T189" s="110" t="str">
        <f>IFERROR(IF(B189&lt;&gt;"",VLOOKUP(B189,Codigos!$A:$P,10,0),""),"Verf")</f>
        <v/>
      </c>
      <c r="U189" s="280" t="str">
        <f>IFERROR(IF($B189&lt;&gt;"",IF(AND($H189&gt;=VLOOKUP($B189,Codigos!$A:$P,12,0),$H189&lt;=VLOOKUP($B189,Codigos!$A:$P,13,0)),"Si","No"),""),"Verf")</f>
        <v/>
      </c>
      <c r="V189" s="280" t="str">
        <f>IFERROR(IF($B189&lt;&gt;"",IF(AND($H189&gt;=VLOOKUP($B189,Codigos!$A:$P,14,0),$H189&lt;=VLOOKUP($B189,Codigos!$A:$P,15,0)),"Si","No"),""),"Verf")</f>
        <v/>
      </c>
      <c r="W189" s="280" t="str">
        <f>IFERROR(IF($B189&lt;&gt;"",IF($H189&gt;=VLOOKUP($B189,Codigos!$A:$P,12,0),"Si","No"),""),"Verf")</f>
        <v/>
      </c>
      <c r="X189" s="280" t="str">
        <f>IFERROR(IF($B189&lt;&gt;"",IF($H189&lt;VLOOKUP($B189,Codigos!$A:$P,14,0),"No","Si"),""),"Verf")</f>
        <v/>
      </c>
      <c r="Y189" s="280" t="str">
        <f>IFERROR(IF($B189&lt;&gt;"",IF($H189&gt;VLOOKUP($B189,Codigos!$A:$P,16,0),"Si","No"),""),"Verf")</f>
        <v/>
      </c>
      <c r="Z189" s="280" t="str">
        <f>IFERROR(IF($B189&lt;&gt;"",IF($H189&lt;VLOOKUP($B189,Codigos!$A:$P,14,0),"Bloquear","No"),""),"Verf")</f>
        <v/>
      </c>
      <c r="AA189" s="281" t="str">
        <f>IFERROR(IF($B189&lt;&gt;"",$G189-VLOOKUP($B189,Codigos!$A:$P,11,0),""),"")</f>
        <v/>
      </c>
      <c r="AB189" s="280" t="str">
        <f t="shared" si="32"/>
        <v>V</v>
      </c>
      <c r="AC189" t="str">
        <f t="shared" si="33"/>
        <v/>
      </c>
      <c r="AE189" t="s">
        <v>1985</v>
      </c>
      <c r="AF189" t="s">
        <v>1986</v>
      </c>
    </row>
    <row r="190" spans="1:32" ht="18.95" customHeight="1">
      <c r="A190" s="290" t="s">
        <v>731</v>
      </c>
      <c r="B190" s="506"/>
      <c r="C190" s="104" t="str">
        <f>IFERROR(IF(B190&lt;&gt;"",VLOOKUP($B190,Codigos!$A:$P,3,0),""),"Verf")</f>
        <v/>
      </c>
      <c r="D190" s="105"/>
      <c r="E190" s="105"/>
      <c r="F190" s="105"/>
      <c r="G190" s="106"/>
      <c r="H190" s="448" t="str">
        <f t="shared" ca="1" si="28"/>
        <v/>
      </c>
      <c r="I190" s="105" t="str">
        <f t="shared" ca="1" si="29"/>
        <v/>
      </c>
      <c r="J190" s="109" t="str">
        <f t="shared" ca="1" si="30"/>
        <v/>
      </c>
      <c r="K190" s="294"/>
      <c r="L190" s="477"/>
      <c r="M190" s="110" t="str">
        <f>IFERROR(IF(VLOOKUP(L190,Codigos!$T$2:$U$50,2,0)=0,"",VLOOKUP(L190,Codigos!$T$2:$U$50,2,0)),"")</f>
        <v/>
      </c>
      <c r="N190" s="111" t="str">
        <f t="shared" si="31"/>
        <v/>
      </c>
      <c r="O190" s="112" t="str">
        <f>IFERROR(IF($B190&lt;&gt;"",$E190+($D190*VLOOKUP($B190,Codigos!$A:$P,5,0)),""),"Verf")</f>
        <v/>
      </c>
      <c r="P190" s="112" t="str">
        <f>IFERROR(IF($B190&lt;&gt;"",$F190+($O190*VLOOKUP($B190,Codigos!$A:$P,4,0)),""),"Verf")</f>
        <v/>
      </c>
      <c r="Q190" s="116" t="str">
        <f>IFERROR(IF($B190&lt;&gt;"",P190*VLOOKUP($B190,Codigos!$A:$I,7,0)/100000,""),"Verf")</f>
        <v/>
      </c>
      <c r="R190" s="110" t="str">
        <f>IFERROR(IF($B190&lt;&gt;"",VLOOKUP($B190,Codigos!$A:$P,2,0),""),"Verf")</f>
        <v/>
      </c>
      <c r="S190" s="110" t="str">
        <f>IFERROR(IF($B190&lt;&gt;"",VLOOKUP($B190,Codigos!$A:$P,9,0),""),"Verf")</f>
        <v/>
      </c>
      <c r="T190" s="110" t="str">
        <f>IFERROR(IF(B190&lt;&gt;"",VLOOKUP(B190,Codigos!$A:$P,10,0),""),"Verf")</f>
        <v/>
      </c>
      <c r="U190" s="280" t="str">
        <f>IFERROR(IF($B190&lt;&gt;"",IF(AND($H190&gt;=VLOOKUP($B190,Codigos!$A:$P,12,0),$H190&lt;=VLOOKUP($B190,Codigos!$A:$P,13,0)),"Si","No"),""),"Verf")</f>
        <v/>
      </c>
      <c r="V190" s="280" t="str">
        <f>IFERROR(IF($B190&lt;&gt;"",IF(AND($H190&gt;=VLOOKUP($B190,Codigos!$A:$P,14,0),$H190&lt;=VLOOKUP($B190,Codigos!$A:$P,15,0)),"Si","No"),""),"Verf")</f>
        <v/>
      </c>
      <c r="W190" s="280" t="str">
        <f>IFERROR(IF($B190&lt;&gt;"",IF($H190&gt;=VLOOKUP($B190,Codigos!$A:$P,12,0),"Si","No"),""),"Verf")</f>
        <v/>
      </c>
      <c r="X190" s="280" t="str">
        <f>IFERROR(IF($B190&lt;&gt;"",IF($H190&lt;VLOOKUP($B190,Codigos!$A:$P,14,0),"No","Si"),""),"Verf")</f>
        <v/>
      </c>
      <c r="Y190" s="280" t="str">
        <f>IFERROR(IF($B190&lt;&gt;"",IF($H190&gt;VLOOKUP($B190,Codigos!$A:$P,16,0),"Si","No"),""),"Verf")</f>
        <v/>
      </c>
      <c r="Z190" s="280" t="str">
        <f>IFERROR(IF($B190&lt;&gt;"",IF($H190&lt;VLOOKUP($B190,Codigos!$A:$P,14,0),"Bloquear","No"),""),"Verf")</f>
        <v/>
      </c>
      <c r="AA190" s="281" t="str">
        <f>IFERROR(IF($B190&lt;&gt;"",$G190-VLOOKUP($B190,Codigos!$A:$P,11,0),""),"")</f>
        <v/>
      </c>
      <c r="AB190" s="280" t="str">
        <f t="shared" si="32"/>
        <v>V</v>
      </c>
      <c r="AC190" t="str">
        <f t="shared" si="33"/>
        <v/>
      </c>
      <c r="AE190" t="s">
        <v>1985</v>
      </c>
      <c r="AF190" t="s">
        <v>1986</v>
      </c>
    </row>
    <row r="191" spans="1:32" ht="18.95" customHeight="1">
      <c r="A191" s="290" t="s">
        <v>608</v>
      </c>
      <c r="B191" s="303" t="s">
        <v>271</v>
      </c>
      <c r="C191" s="104" t="str">
        <f>IFERROR(IF(B191&lt;&gt;"",VLOOKUP($B191,Codigos!$A:$P,3,0),""),"Verf")</f>
        <v>Envase Flint 330R</v>
      </c>
      <c r="D191" s="105"/>
      <c r="E191" s="105"/>
      <c r="F191" s="105"/>
      <c r="G191" s="106"/>
      <c r="H191" s="448" t="str">
        <f t="shared" ca="1" si="28"/>
        <v/>
      </c>
      <c r="I191" s="105" t="str">
        <f t="shared" ca="1" si="29"/>
        <v/>
      </c>
      <c r="J191" s="109" t="str">
        <f t="shared" ca="1" si="30"/>
        <v/>
      </c>
      <c r="K191" s="294"/>
      <c r="L191" s="575" t="s">
        <v>73</v>
      </c>
      <c r="M191" s="110" t="str">
        <f>IFERROR(IF(VLOOKUP(L191,Codigos!$T$2:$U$50,2,0)=0,"",VLOOKUP(L191,Codigos!$T$2:$U$50,2,0)),"")</f>
        <v>Excluir</v>
      </c>
      <c r="N191" s="111" t="str">
        <f t="shared" si="31"/>
        <v/>
      </c>
      <c r="O191" s="112">
        <f>IFERROR(IF($B191&lt;&gt;"",$E191+($D191*VLOOKUP($B191,Codigos!$A:$P,5,0)),""),"Verf")</f>
        <v>0</v>
      </c>
      <c r="P191" s="112">
        <f>IFERROR(IF($B191&lt;&gt;"",$F191+($O191*VLOOKUP($B191,Codigos!$A:$P,4,0)),""),"Verf")</f>
        <v>0</v>
      </c>
      <c r="Q191" s="116">
        <f>IFERROR(IF($B191&lt;&gt;"",P191*VLOOKUP($B191,Codigos!$A:$I,7,0)/100000,""),"Verf")</f>
        <v>0</v>
      </c>
      <c r="R191" s="110">
        <f>IFERROR(IF($B191&lt;&gt;"",VLOOKUP($B191,Codigos!$A:$P,2,0),""),"Verf")</f>
        <v>213</v>
      </c>
      <c r="S191" s="110" t="str">
        <f>IFERROR(IF($B191&lt;&gt;"",VLOOKUP($B191,Codigos!$A:$P,9,0),""),"Verf")</f>
        <v>Envase</v>
      </c>
      <c r="T191" s="110">
        <f>IFERROR(IF(B191&lt;&gt;"",VLOOKUP(B191,Codigos!$A:$P,10,0),""),"Verf")</f>
        <v>120</v>
      </c>
      <c r="U191" s="280" t="str">
        <f ca="1">IFERROR(IF($B191&lt;&gt;"",IF(AND($H191&gt;=VLOOKUP($B191,Codigos!$A:$P,12,0),$H191&lt;=VLOOKUP($B191,Codigos!$A:$P,13,0)),"Si","No"),""),"Verf")</f>
        <v>No</v>
      </c>
      <c r="V191" s="280" t="str">
        <f ca="1">IFERROR(IF($B191&lt;&gt;"",IF(AND($H191&gt;=VLOOKUP($B191,Codigos!$A:$P,14,0),$H191&lt;=VLOOKUP($B191,Codigos!$A:$P,15,0)),"Si","No"),""),"Verf")</f>
        <v>Si</v>
      </c>
      <c r="W191" s="280" t="str">
        <f ca="1">IFERROR(IF($B191&lt;&gt;"",IF($H191&gt;=VLOOKUP($B191,Codigos!$A:$P,12,0),"Si","No"),""),"Verf")</f>
        <v>Si</v>
      </c>
      <c r="X191" s="280" t="str">
        <f ca="1">IFERROR(IF($B191&lt;&gt;"",IF($H191&lt;VLOOKUP($B191,Codigos!$A:$P,14,0),"No","Si"),""),"Verf")</f>
        <v>Si</v>
      </c>
      <c r="Y191" s="280" t="str">
        <f ca="1">IFERROR(IF($B191&lt;&gt;"",IF($H191&gt;VLOOKUP($B191,Codigos!$A:$P,16,0),"Si","No"),""),"Verf")</f>
        <v>No</v>
      </c>
      <c r="Z191" s="280" t="str">
        <f ca="1">IFERROR(IF($B191&lt;&gt;"",IF($H191&lt;VLOOKUP($B191,Codigos!$A:$P,14,0),"Bloquear","No"),""),"Verf")</f>
        <v>No</v>
      </c>
      <c r="AA191" s="281" t="str">
        <f>IFERROR(IF($B191&lt;&gt;"",$G191-VLOOKUP($B191,Codigos!$A:$P,11,0),""),"")</f>
        <v/>
      </c>
      <c r="AB191" s="280" t="str">
        <f t="shared" si="32"/>
        <v/>
      </c>
      <c r="AC191" t="e">
        <f t="shared" ca="1" si="33"/>
        <v>#VALUE!</v>
      </c>
      <c r="AE191" t="s">
        <v>1985</v>
      </c>
      <c r="AF191" t="s">
        <v>1986</v>
      </c>
    </row>
    <row r="192" spans="1:32" ht="18.95" customHeight="1">
      <c r="A192" s="290" t="s">
        <v>732</v>
      </c>
      <c r="B192" s="303" t="s">
        <v>498</v>
      </c>
      <c r="C192" s="104" t="str">
        <f>IFERROR(IF(B192&lt;&gt;"",VLOOKUP($B192,Codigos!$A:$P,3,0),""),"Verf")</f>
        <v>Aguila RN 330cc X 30</v>
      </c>
      <c r="D192" s="105">
        <v>108</v>
      </c>
      <c r="E192" s="105"/>
      <c r="F192" s="105"/>
      <c r="G192" s="106">
        <v>46363</v>
      </c>
      <c r="H192" s="448">
        <f t="shared" ca="1" si="28"/>
        <v>179</v>
      </c>
      <c r="I192" s="105" t="str">
        <f t="shared" ca="1" si="29"/>
        <v>Mayor a 120 días</v>
      </c>
      <c r="J192" s="109">
        <f t="shared" ca="1" si="30"/>
        <v>0.99444444444444446</v>
      </c>
      <c r="K192" s="294" t="s">
        <v>2819</v>
      </c>
      <c r="L192" s="460"/>
      <c r="M192" s="110" t="str">
        <f>IFERROR(IF(VLOOKUP(L192,Codigos!$T$2:$U$50,2,0)=0,"",VLOOKUP(L192,Codigos!$T$2:$U$50,2,0)),"")</f>
        <v/>
      </c>
      <c r="N192" s="111">
        <f t="shared" si="31"/>
        <v>46183</v>
      </c>
      <c r="O192" s="112">
        <f>IFERROR(IF($B192&lt;&gt;"",$E192+($D192*VLOOKUP($B192,Codigos!$A:$P,5,0)),""),"Verf")</f>
        <v>4860</v>
      </c>
      <c r="P192" s="112">
        <f>IFERROR(IF($B192&lt;&gt;"",$F192+($O192*VLOOKUP($B192,Codigos!$A:$P,4,0)),""),"Verf")</f>
        <v>145800</v>
      </c>
      <c r="Q192" s="116">
        <f>IFERROR(IF($B192&lt;&gt;"",P192*VLOOKUP($B192,Codigos!$A:$I,7,0)/100000,""),"Verf")</f>
        <v>481.14</v>
      </c>
      <c r="R192" s="110">
        <f>IFERROR(IF($B192&lt;&gt;"",VLOOKUP($B192,Codigos!$A:$P,2,0),""),"Verf")</f>
        <v>3128</v>
      </c>
      <c r="S192" s="110" t="str">
        <f>IFERROR(IF($B192&lt;&gt;"",VLOOKUP($B192,Codigos!$A:$P,9,0),""),"Verf")</f>
        <v>Ret</v>
      </c>
      <c r="T192" s="110">
        <f>IFERROR(IF(B192&lt;&gt;"",VLOOKUP(B192,Codigos!$A:$P,10,0),""),"Verf")</f>
        <v>180</v>
      </c>
      <c r="U192" s="280" t="str">
        <f ca="1">IFERROR(IF($B192&lt;&gt;"",IF(AND($H192&gt;=VLOOKUP($B192,Codigos!$A:$P,12,0),$H192&lt;=VLOOKUP($B192,Codigos!$A:$P,13,0)),"Si","No"),""),"Verf")</f>
        <v>No</v>
      </c>
      <c r="V192" s="280" t="str">
        <f ca="1">IFERROR(IF($B192&lt;&gt;"",IF(AND($H192&gt;=VLOOKUP($B192,Codigos!$A:$P,14,0),$H192&lt;=VLOOKUP($B192,Codigos!$A:$P,15,0)),"Si","No"),""),"Verf")</f>
        <v>No</v>
      </c>
      <c r="W192" s="280" t="str">
        <f ca="1">IFERROR(IF($B192&lt;&gt;"",IF($H192&gt;=VLOOKUP($B192,Codigos!$A:$P,12,0),"Si","No"),""),"Verf")</f>
        <v>Si</v>
      </c>
      <c r="X192" s="280" t="str">
        <f ca="1">IFERROR(IF($B192&lt;&gt;"",IF($H192&lt;VLOOKUP($B192,Codigos!$A:$P,14,0),"No","Si"),""),"Verf")</f>
        <v>Si</v>
      </c>
      <c r="Y192" s="280" t="str">
        <f ca="1">IFERROR(IF($B192&lt;&gt;"",IF($H192&gt;VLOOKUP($B192,Codigos!$A:$P,16,0),"Si","No"),""),"Verf")</f>
        <v>Si</v>
      </c>
      <c r="Z192" s="280" t="str">
        <f ca="1">IFERROR(IF($B192&lt;&gt;"",IF($H192&lt;VLOOKUP($B192,Codigos!$A:$P,14,0),"Bloquear","No"),""),"Verf")</f>
        <v>No</v>
      </c>
      <c r="AA192" s="281">
        <f>IFERROR(IF($B192&lt;&gt;"",$G192-VLOOKUP($B192,Codigos!$A:$P,11,0),""),"")</f>
        <v>46333</v>
      </c>
      <c r="AB192" s="280" t="str">
        <f t="shared" si="32"/>
        <v/>
      </c>
      <c r="AC192">
        <f t="shared" ca="1" si="33"/>
        <v>1</v>
      </c>
      <c r="AE192" t="s">
        <v>1985</v>
      </c>
      <c r="AF192" t="s">
        <v>1986</v>
      </c>
    </row>
    <row r="193" spans="1:32" ht="18.95" customHeight="1">
      <c r="A193" s="290" t="s">
        <v>500</v>
      </c>
      <c r="B193" s="303" t="s">
        <v>498</v>
      </c>
      <c r="C193" s="104" t="str">
        <f>IFERROR(IF(B193&lt;&gt;"",VLOOKUP($B193,Codigos!$A:$P,3,0),""),"Verf")</f>
        <v>Aguila RN 330cc X 30</v>
      </c>
      <c r="D193" s="105">
        <v>108</v>
      </c>
      <c r="E193" s="105"/>
      <c r="F193" s="105"/>
      <c r="G193" s="106">
        <v>46359</v>
      </c>
      <c r="H193" s="448">
        <f t="shared" ca="1" si="28"/>
        <v>175</v>
      </c>
      <c r="I193" s="105" t="str">
        <f t="shared" ca="1" si="29"/>
        <v>Mayor a 120 días</v>
      </c>
      <c r="J193" s="109">
        <f t="shared" ca="1" si="30"/>
        <v>0.97222222222222221</v>
      </c>
      <c r="K193" s="294" t="s">
        <v>2819</v>
      </c>
      <c r="L193" s="460"/>
      <c r="M193" s="110" t="str">
        <f>IFERROR(IF(VLOOKUP(L193,Codigos!$T$2:$U$50,2,0)=0,"",VLOOKUP(L193,Codigos!$T$2:$U$50,2,0)),"")</f>
        <v/>
      </c>
      <c r="N193" s="111">
        <f t="shared" si="31"/>
        <v>46179</v>
      </c>
      <c r="O193" s="112">
        <f>IFERROR(IF($B193&lt;&gt;"",$E193+($D193*VLOOKUP($B193,Codigos!$A:$P,5,0)),""),"Verf")</f>
        <v>4860</v>
      </c>
      <c r="P193" s="112">
        <f>IFERROR(IF($B193&lt;&gt;"",$F193+($O193*VLOOKUP($B193,Codigos!$A:$P,4,0)),""),"Verf")</f>
        <v>145800</v>
      </c>
      <c r="Q193" s="116">
        <f>IFERROR(IF($B193&lt;&gt;"",P193*VLOOKUP($B193,Codigos!$A:$I,7,0)/100000,""),"Verf")</f>
        <v>481.14</v>
      </c>
      <c r="R193" s="110">
        <f>IFERROR(IF($B193&lt;&gt;"",VLOOKUP($B193,Codigos!$A:$P,2,0),""),"Verf")</f>
        <v>3128</v>
      </c>
      <c r="S193" s="110" t="str">
        <f>IFERROR(IF($B193&lt;&gt;"",VLOOKUP($B193,Codigos!$A:$P,9,0),""),"Verf")</f>
        <v>Ret</v>
      </c>
      <c r="T193" s="110">
        <f>IFERROR(IF(B193&lt;&gt;"",VLOOKUP(B193,Codigos!$A:$P,10,0),""),"Verf")</f>
        <v>180</v>
      </c>
      <c r="U193" s="280" t="str">
        <f ca="1">IFERROR(IF($B193&lt;&gt;"",IF(AND($H193&gt;=VLOOKUP($B193,Codigos!$A:$P,12,0),$H193&lt;=VLOOKUP($B193,Codigos!$A:$P,13,0)),"Si","No"),""),"Verf")</f>
        <v>No</v>
      </c>
      <c r="V193" s="280" t="str">
        <f ca="1">IFERROR(IF($B193&lt;&gt;"",IF(AND($H193&gt;=VLOOKUP($B193,Codigos!$A:$P,14,0),$H193&lt;=VLOOKUP($B193,Codigos!$A:$P,15,0)),"Si","No"),""),"Verf")</f>
        <v>No</v>
      </c>
      <c r="W193" s="280" t="str">
        <f ca="1">IFERROR(IF($B193&lt;&gt;"",IF($H193&gt;=VLOOKUP($B193,Codigos!$A:$P,12,0),"Si","No"),""),"Verf")</f>
        <v>Si</v>
      </c>
      <c r="X193" s="280" t="str">
        <f ca="1">IFERROR(IF($B193&lt;&gt;"",IF($H193&lt;VLOOKUP($B193,Codigos!$A:$P,14,0),"No","Si"),""),"Verf")</f>
        <v>Si</v>
      </c>
      <c r="Y193" s="280" t="str">
        <f ca="1">IFERROR(IF($B193&lt;&gt;"",IF($H193&gt;VLOOKUP($B193,Codigos!$A:$P,16,0),"Si","No"),""),"Verf")</f>
        <v>Si</v>
      </c>
      <c r="Z193" s="280" t="str">
        <f ca="1">IFERROR(IF($B193&lt;&gt;"",IF($H193&lt;VLOOKUP($B193,Codigos!$A:$P,14,0),"Bloquear","No"),""),"Verf")</f>
        <v>No</v>
      </c>
      <c r="AA193" s="281">
        <f>IFERROR(IF($B193&lt;&gt;"",$G193-VLOOKUP($B193,Codigos!$A:$P,11,0),""),"")</f>
        <v>46329</v>
      </c>
      <c r="AB193" s="280" t="str">
        <f t="shared" si="32"/>
        <v/>
      </c>
      <c r="AC193">
        <f t="shared" ca="1" si="33"/>
        <v>5</v>
      </c>
      <c r="AE193" t="s">
        <v>1985</v>
      </c>
      <c r="AF193" t="s">
        <v>1986</v>
      </c>
    </row>
    <row r="194" spans="1:32" ht="18.95" customHeight="1">
      <c r="A194" s="290" t="s">
        <v>501</v>
      </c>
      <c r="B194" s="303" t="s">
        <v>271</v>
      </c>
      <c r="C194" s="104" t="str">
        <f>IFERROR(IF(B194&lt;&gt;"",VLOOKUP($B194,Codigos!$A:$P,3,0),""),"Verf")</f>
        <v>Envase Flint 330R</v>
      </c>
      <c r="D194" s="105"/>
      <c r="E194" s="105"/>
      <c r="F194" s="105"/>
      <c r="G194" s="106"/>
      <c r="H194" s="448" t="str">
        <f t="shared" ca="1" si="28"/>
        <v/>
      </c>
      <c r="I194" s="105" t="str">
        <f t="shared" ca="1" si="29"/>
        <v/>
      </c>
      <c r="J194" s="109" t="str">
        <f t="shared" ca="1" si="30"/>
        <v/>
      </c>
      <c r="K194" s="294"/>
      <c r="L194" s="292" t="s">
        <v>73</v>
      </c>
      <c r="M194" s="110" t="str">
        <f>IFERROR(IF(VLOOKUP(L194,Codigos!$T$2:$U$50,2,0)=0,"",VLOOKUP(L194,Codigos!$T$2:$U$50,2,0)),"")</f>
        <v>Excluir</v>
      </c>
      <c r="N194" s="111" t="str">
        <f t="shared" si="31"/>
        <v/>
      </c>
      <c r="O194" s="112">
        <f>IFERROR(IF($B194&lt;&gt;"",$E194+($D194*VLOOKUP($B194,Codigos!$A:$P,5,0)),""),"Verf")</f>
        <v>0</v>
      </c>
      <c r="P194" s="112">
        <f>IFERROR(IF($B194&lt;&gt;"",$F194+($O194*VLOOKUP($B194,Codigos!$A:$P,4,0)),""),"Verf")</f>
        <v>0</v>
      </c>
      <c r="Q194" s="116">
        <f>IFERROR(IF($B194&lt;&gt;"",P194*VLOOKUP($B194,Codigos!$A:$I,7,0)/100000,""),"Verf")</f>
        <v>0</v>
      </c>
      <c r="R194" s="110">
        <f>IFERROR(IF($B194&lt;&gt;"",VLOOKUP($B194,Codigos!$A:$P,2,0),""),"Verf")</f>
        <v>213</v>
      </c>
      <c r="S194" s="110" t="str">
        <f>IFERROR(IF($B194&lt;&gt;"",VLOOKUP($B194,Codigos!$A:$P,9,0),""),"Verf")</f>
        <v>Envase</v>
      </c>
      <c r="T194" s="110">
        <f>IFERROR(IF(B194&lt;&gt;"",VLOOKUP(B194,Codigos!$A:$P,10,0),""),"Verf")</f>
        <v>120</v>
      </c>
      <c r="U194" s="280" t="str">
        <f ca="1">IFERROR(IF($B194&lt;&gt;"",IF(AND($H194&gt;=VLOOKUP($B194,Codigos!$A:$P,12,0),$H194&lt;=VLOOKUP($B194,Codigos!$A:$P,13,0)),"Si","No"),""),"Verf")</f>
        <v>No</v>
      </c>
      <c r="V194" s="280" t="str">
        <f ca="1">IFERROR(IF($B194&lt;&gt;"",IF(AND($H194&gt;=VLOOKUP($B194,Codigos!$A:$P,14,0),$H194&lt;=VLOOKUP($B194,Codigos!$A:$P,15,0)),"Si","No"),""),"Verf")</f>
        <v>Si</v>
      </c>
      <c r="W194" s="280" t="str">
        <f ca="1">IFERROR(IF($B194&lt;&gt;"",IF($H194&gt;=VLOOKUP($B194,Codigos!$A:$P,12,0),"Si","No"),""),"Verf")</f>
        <v>Si</v>
      </c>
      <c r="X194" s="280" t="str">
        <f ca="1">IFERROR(IF($B194&lt;&gt;"",IF($H194&lt;VLOOKUP($B194,Codigos!$A:$P,14,0),"No","Si"),""),"Verf")</f>
        <v>Si</v>
      </c>
      <c r="Y194" s="280" t="str">
        <f ca="1">IFERROR(IF($B194&lt;&gt;"",IF($H194&gt;VLOOKUP($B194,Codigos!$A:$P,16,0),"Si","No"),""),"Verf")</f>
        <v>No</v>
      </c>
      <c r="Z194" s="280" t="str">
        <f ca="1">IFERROR(IF($B194&lt;&gt;"",IF($H194&lt;VLOOKUP($B194,Codigos!$A:$P,14,0),"Bloquear","No"),""),"Verf")</f>
        <v>No</v>
      </c>
      <c r="AA194" s="281" t="str">
        <f>IFERROR(IF($B194&lt;&gt;"",$G194-VLOOKUP($B194,Codigos!$A:$P,11,0),""),"")</f>
        <v/>
      </c>
      <c r="AB194" s="280" t="str">
        <f t="shared" si="32"/>
        <v/>
      </c>
      <c r="AC194" t="e">
        <f t="shared" ca="1" si="33"/>
        <v>#VALUE!</v>
      </c>
      <c r="AE194" t="s">
        <v>1985</v>
      </c>
      <c r="AF194" t="s">
        <v>1986</v>
      </c>
    </row>
    <row r="195" spans="1:32" ht="18.95" customHeight="1">
      <c r="A195" s="290" t="s">
        <v>733</v>
      </c>
      <c r="B195" s="291" t="s">
        <v>599</v>
      </c>
      <c r="C195" s="104" t="str">
        <f>IFERROR(IF(B195&lt;&gt;"",VLOOKUP($B195,Codigos!$A:$P,3,0),""),"Verf")</f>
        <v>Envase Marron club col 330R</v>
      </c>
      <c r="D195" s="105"/>
      <c r="E195" s="105"/>
      <c r="F195" s="105"/>
      <c r="G195" s="106"/>
      <c r="H195" s="448" t="str">
        <f t="shared" ca="1" si="28"/>
        <v/>
      </c>
      <c r="I195" s="105" t="str">
        <f t="shared" ca="1" si="29"/>
        <v/>
      </c>
      <c r="J195" s="109" t="str">
        <f t="shared" ca="1" si="30"/>
        <v/>
      </c>
      <c r="K195" s="294"/>
      <c r="L195" s="292" t="s">
        <v>73</v>
      </c>
      <c r="M195" s="110" t="str">
        <f>IFERROR(IF(VLOOKUP(L195,Codigos!$T$2:$U$50,2,0)=0,"",VLOOKUP(L195,Codigos!$T$2:$U$50,2,0)),"")</f>
        <v>Excluir</v>
      </c>
      <c r="N195" s="111" t="str">
        <f t="shared" si="31"/>
        <v/>
      </c>
      <c r="O195" s="112">
        <f>IFERROR(IF($B195&lt;&gt;"",$E195+($D195*VLOOKUP($B195,Codigos!$A:$P,5,0)),""),"Verf")</f>
        <v>0</v>
      </c>
      <c r="P195" s="112">
        <f>IFERROR(IF($B195&lt;&gt;"",$F195+($O195*VLOOKUP($B195,Codigos!$A:$P,4,0)),""),"Verf")</f>
        <v>0</v>
      </c>
      <c r="Q195" s="116">
        <f>IFERROR(IF($B195&lt;&gt;"",P195*VLOOKUP($B195,Codigos!$A:$I,7,0)/100000,""),"Verf")</f>
        <v>0</v>
      </c>
      <c r="R195" s="110">
        <f>IFERROR(IF($B195&lt;&gt;"",VLOOKUP($B195,Codigos!$A:$P,2,0),""),"Verf")</f>
        <v>446</v>
      </c>
      <c r="S195" s="110" t="str">
        <f>IFERROR(IF($B195&lt;&gt;"",VLOOKUP($B195,Codigos!$A:$P,9,0),""),"Verf")</f>
        <v>Envase</v>
      </c>
      <c r="T195" s="110">
        <f>IFERROR(IF(B195&lt;&gt;"",VLOOKUP(B195,Codigos!$A:$P,10,0),""),"Verf")</f>
        <v>0</v>
      </c>
      <c r="U195" s="280" t="str">
        <f ca="1">IFERROR(IF($B195&lt;&gt;"",IF(AND($H195&gt;=VLOOKUP($B195,Codigos!$A:$P,12,0),$H195&lt;=VLOOKUP($B195,Codigos!$A:$P,13,0)),"Si","No"),""),"Verf")</f>
        <v>No</v>
      </c>
      <c r="V195" s="280" t="str">
        <f ca="1">IFERROR(IF($B195&lt;&gt;"",IF(AND($H195&gt;=VLOOKUP($B195,Codigos!$A:$P,14,0),$H195&lt;=VLOOKUP($B195,Codigos!$A:$P,15,0)),"Si","No"),""),"Verf")</f>
        <v>Si</v>
      </c>
      <c r="W195" s="280" t="str">
        <f ca="1">IFERROR(IF($B195&lt;&gt;"",IF($H195&gt;=VLOOKUP($B195,Codigos!$A:$P,12,0),"Si","No"),""),"Verf")</f>
        <v>Si</v>
      </c>
      <c r="X195" s="280" t="str">
        <f ca="1">IFERROR(IF($B195&lt;&gt;"",IF($H195&lt;VLOOKUP($B195,Codigos!$A:$P,14,0),"No","Si"),""),"Verf")</f>
        <v>Si</v>
      </c>
      <c r="Y195" s="280" t="str">
        <f ca="1">IFERROR(IF($B195&lt;&gt;"",IF($H195&gt;VLOOKUP($B195,Codigos!$A:$P,16,0),"Si","No"),""),"Verf")</f>
        <v>No</v>
      </c>
      <c r="Z195" s="280" t="str">
        <f ca="1">IFERROR(IF($B195&lt;&gt;"",IF($H195&lt;VLOOKUP($B195,Codigos!$A:$P,14,0),"Bloquear","No"),""),"Verf")</f>
        <v>No</v>
      </c>
      <c r="AA195" s="281" t="str">
        <f>IFERROR(IF($B195&lt;&gt;"",$G195-VLOOKUP($B195,Codigos!$A:$P,11,0),""),"")</f>
        <v/>
      </c>
      <c r="AB195" s="280" t="str">
        <f t="shared" si="32"/>
        <v/>
      </c>
      <c r="AC195" t="e">
        <f t="shared" ca="1" si="33"/>
        <v>#VALUE!</v>
      </c>
      <c r="AE195" t="s">
        <v>1985</v>
      </c>
      <c r="AF195" t="s">
        <v>1986</v>
      </c>
    </row>
    <row r="196" spans="1:32" ht="18.95" customHeight="1">
      <c r="A196" s="290" t="s">
        <v>398</v>
      </c>
      <c r="B196" s="486" t="s">
        <v>271</v>
      </c>
      <c r="C196" s="104" t="str">
        <f>IFERROR(IF(B196&lt;&gt;"",VLOOKUP($B196,Codigos!$A:$P,3,0),""),"Verf")</f>
        <v>Envase Flint 330R</v>
      </c>
      <c r="D196" s="105"/>
      <c r="E196" s="105"/>
      <c r="F196" s="105"/>
      <c r="G196" s="106"/>
      <c r="H196" s="448" t="str">
        <f t="shared" ca="1" si="28"/>
        <v/>
      </c>
      <c r="I196" s="105" t="str">
        <f t="shared" ca="1" si="29"/>
        <v/>
      </c>
      <c r="J196" s="109" t="str">
        <f t="shared" ca="1" si="30"/>
        <v/>
      </c>
      <c r="K196" s="294"/>
      <c r="L196" s="292" t="s">
        <v>73</v>
      </c>
      <c r="M196" s="110" t="str">
        <f>IFERROR(IF(VLOOKUP(L196,Codigos!$T$2:$U$50,2,0)=0,"",VLOOKUP(L196,Codigos!$T$2:$U$50,2,0)),"")</f>
        <v>Excluir</v>
      </c>
      <c r="N196" s="111" t="str">
        <f t="shared" si="31"/>
        <v/>
      </c>
      <c r="O196" s="112">
        <f>IFERROR(IF($B196&lt;&gt;"",$E196+($D196*VLOOKUP($B196,Codigos!$A:$P,5,0)),""),"Verf")</f>
        <v>0</v>
      </c>
      <c r="P196" s="112">
        <f>IFERROR(IF($B196&lt;&gt;"",$F196+($O196*VLOOKUP($B196,Codigos!$A:$P,4,0)),""),"Verf")</f>
        <v>0</v>
      </c>
      <c r="Q196" s="116">
        <f>IFERROR(IF($B196&lt;&gt;"",P196*VLOOKUP($B196,Codigos!$A:$I,7,0)/100000,""),"Verf")</f>
        <v>0</v>
      </c>
      <c r="R196" s="110">
        <f>IFERROR(IF($B196&lt;&gt;"",VLOOKUP($B196,Codigos!$A:$P,2,0),""),"Verf")</f>
        <v>213</v>
      </c>
      <c r="S196" s="110" t="str">
        <f>IFERROR(IF($B196&lt;&gt;"",VLOOKUP($B196,Codigos!$A:$P,9,0),""),"Verf")</f>
        <v>Envase</v>
      </c>
      <c r="T196" s="110">
        <f>IFERROR(IF(B196&lt;&gt;"",VLOOKUP(B196,Codigos!$A:$P,10,0),""),"Verf")</f>
        <v>120</v>
      </c>
      <c r="U196" s="280" t="str">
        <f ca="1">IFERROR(IF($B196&lt;&gt;"",IF(AND($H196&gt;=VLOOKUP($B196,Codigos!$A:$P,12,0),$H196&lt;=VLOOKUP($B196,Codigos!$A:$P,13,0)),"Si","No"),""),"Verf")</f>
        <v>No</v>
      </c>
      <c r="V196" s="280" t="str">
        <f ca="1">IFERROR(IF($B196&lt;&gt;"",IF(AND($H196&gt;=VLOOKUP($B196,Codigos!$A:$P,14,0),$H196&lt;=VLOOKUP($B196,Codigos!$A:$P,15,0)),"Si","No"),""),"Verf")</f>
        <v>Si</v>
      </c>
      <c r="W196" s="280" t="str">
        <f ca="1">IFERROR(IF($B196&lt;&gt;"",IF($H196&gt;=VLOOKUP($B196,Codigos!$A:$P,12,0),"Si","No"),""),"Verf")</f>
        <v>Si</v>
      </c>
      <c r="X196" s="280" t="str">
        <f ca="1">IFERROR(IF($B196&lt;&gt;"",IF($H196&lt;VLOOKUP($B196,Codigos!$A:$P,14,0),"No","Si"),""),"Verf")</f>
        <v>Si</v>
      </c>
      <c r="Y196" s="280" t="str">
        <f ca="1">IFERROR(IF($B196&lt;&gt;"",IF($H196&gt;VLOOKUP($B196,Codigos!$A:$P,16,0),"Si","No"),""),"Verf")</f>
        <v>No</v>
      </c>
      <c r="Z196" s="280" t="str">
        <f ca="1">IFERROR(IF($B196&lt;&gt;"",IF($H196&lt;VLOOKUP($B196,Codigos!$A:$P,14,0),"Bloquear","No"),""),"Verf")</f>
        <v>No</v>
      </c>
      <c r="AA196" s="281" t="str">
        <f>IFERROR(IF($B196&lt;&gt;"",$G196-VLOOKUP($B196,Codigos!$A:$P,11,0),""),"")</f>
        <v/>
      </c>
      <c r="AB196" s="280" t="str">
        <f t="shared" si="32"/>
        <v/>
      </c>
      <c r="AC196" t="e">
        <f t="shared" ca="1" si="33"/>
        <v>#VALUE!</v>
      </c>
      <c r="AE196" t="s">
        <v>1985</v>
      </c>
      <c r="AF196" t="s">
        <v>1986</v>
      </c>
    </row>
    <row r="197" spans="1:32" ht="18.95" customHeight="1">
      <c r="A197" s="290" t="s">
        <v>734</v>
      </c>
      <c r="B197" s="494" t="s">
        <v>271</v>
      </c>
      <c r="C197" s="104" t="str">
        <f>IFERROR(IF(B197&lt;&gt;"",VLOOKUP($B197,Codigos!$A:$P,3,0),""),"Verf")</f>
        <v>Envase Flint 330R</v>
      </c>
      <c r="D197" s="105"/>
      <c r="E197" s="105"/>
      <c r="F197" s="105"/>
      <c r="G197" s="106"/>
      <c r="H197" s="448" t="str">
        <f t="shared" ca="1" si="28"/>
        <v/>
      </c>
      <c r="I197" s="105" t="str">
        <f t="shared" ca="1" si="29"/>
        <v/>
      </c>
      <c r="J197" s="109" t="str">
        <f t="shared" ca="1" si="30"/>
        <v/>
      </c>
      <c r="K197" s="294"/>
      <c r="L197" s="495" t="s">
        <v>73</v>
      </c>
      <c r="M197" s="110" t="str">
        <f>IFERROR(IF(VLOOKUP(L197,Codigos!$T$2:$U$50,2,0)=0,"",VLOOKUP(L197,Codigos!$T$2:$U$50,2,0)),"")</f>
        <v>Excluir</v>
      </c>
      <c r="N197" s="111" t="str">
        <f t="shared" si="31"/>
        <v/>
      </c>
      <c r="O197" s="112">
        <f>IFERROR(IF($B197&lt;&gt;"",$E197+($D197*VLOOKUP($B197,Codigos!$A:$P,5,0)),""),"Verf")</f>
        <v>0</v>
      </c>
      <c r="P197" s="112">
        <f>IFERROR(IF($B197&lt;&gt;"",$F197+($O197*VLOOKUP($B197,Codigos!$A:$P,4,0)),""),"Verf")</f>
        <v>0</v>
      </c>
      <c r="Q197" s="116">
        <f>IFERROR(IF($B197&lt;&gt;"",P197*VLOOKUP($B197,Codigos!$A:$I,7,0)/100000,""),"Verf")</f>
        <v>0</v>
      </c>
      <c r="R197" s="110">
        <f>IFERROR(IF($B197&lt;&gt;"",VLOOKUP($B197,Codigos!$A:$P,2,0),""),"Verf")</f>
        <v>213</v>
      </c>
      <c r="S197" s="110" t="str">
        <f>IFERROR(IF($B197&lt;&gt;"",VLOOKUP($B197,Codigos!$A:$P,9,0),""),"Verf")</f>
        <v>Envase</v>
      </c>
      <c r="T197" s="110">
        <f>IFERROR(IF(B197&lt;&gt;"",VLOOKUP(B197,Codigos!$A:$P,10,0),""),"Verf")</f>
        <v>120</v>
      </c>
      <c r="U197" s="280" t="str">
        <f ca="1">IFERROR(IF($B197&lt;&gt;"",IF(AND($H197&gt;=VLOOKUP($B197,Codigos!$A:$P,12,0),$H197&lt;=VLOOKUP($B197,Codigos!$A:$P,13,0)),"Si","No"),""),"Verf")</f>
        <v>No</v>
      </c>
      <c r="V197" s="280" t="str">
        <f ca="1">IFERROR(IF($B197&lt;&gt;"",IF(AND($H197&gt;=VLOOKUP($B197,Codigos!$A:$P,14,0),$H197&lt;=VLOOKUP($B197,Codigos!$A:$P,15,0)),"Si","No"),""),"Verf")</f>
        <v>Si</v>
      </c>
      <c r="W197" s="280" t="str">
        <f ca="1">IFERROR(IF($B197&lt;&gt;"",IF($H197&gt;=VLOOKUP($B197,Codigos!$A:$P,12,0),"Si","No"),""),"Verf")</f>
        <v>Si</v>
      </c>
      <c r="X197" s="280" t="str">
        <f ca="1">IFERROR(IF($B197&lt;&gt;"",IF($H197&lt;VLOOKUP($B197,Codigos!$A:$P,14,0),"No","Si"),""),"Verf")</f>
        <v>Si</v>
      </c>
      <c r="Y197" s="280" t="str">
        <f ca="1">IFERROR(IF($B197&lt;&gt;"",IF($H197&gt;VLOOKUP($B197,Codigos!$A:$P,16,0),"Si","No"),""),"Verf")</f>
        <v>No</v>
      </c>
      <c r="Z197" s="280" t="str">
        <f ca="1">IFERROR(IF($B197&lt;&gt;"",IF($H197&lt;VLOOKUP($B197,Codigos!$A:$P,14,0),"Bloquear","No"),""),"Verf")</f>
        <v>No</v>
      </c>
      <c r="AA197" s="281" t="str">
        <f>IFERROR(IF($B197&lt;&gt;"",$G197-VLOOKUP($B197,Codigos!$A:$P,11,0),""),"")</f>
        <v/>
      </c>
      <c r="AB197" s="280" t="str">
        <f t="shared" si="32"/>
        <v/>
      </c>
      <c r="AC197" t="e">
        <f t="shared" ca="1" si="33"/>
        <v>#VALUE!</v>
      </c>
      <c r="AE197" t="s">
        <v>1985</v>
      </c>
      <c r="AF197" t="s">
        <v>1986</v>
      </c>
    </row>
    <row r="198" spans="1:32" ht="18.95" customHeight="1">
      <c r="A198" s="290" t="s">
        <v>735</v>
      </c>
      <c r="B198" s="514" t="s">
        <v>435</v>
      </c>
      <c r="C198" s="104" t="str">
        <f>IFERROR(IF(B198&lt;&gt;"",VLOOKUP($B198,Codigos!$A:$P,3,0),""),"Verf")</f>
        <v>Poker R 330cc X 30</v>
      </c>
      <c r="D198" s="105">
        <v>108</v>
      </c>
      <c r="E198" s="105">
        <v>27</v>
      </c>
      <c r="F198" s="105"/>
      <c r="G198" s="106">
        <v>46363</v>
      </c>
      <c r="H198" s="448">
        <f t="shared" ca="1" si="28"/>
        <v>179</v>
      </c>
      <c r="I198" s="105" t="str">
        <f t="shared" ca="1" si="29"/>
        <v>Mayor a 120 días</v>
      </c>
      <c r="J198" s="109">
        <f t="shared" ca="1" si="30"/>
        <v>0.99444444444444446</v>
      </c>
      <c r="K198" s="294" t="s">
        <v>2819</v>
      </c>
      <c r="L198" s="515" t="s">
        <v>377</v>
      </c>
      <c r="M198" s="110" t="str">
        <f>IFERROR(IF(VLOOKUP(L198,Codigos!$T$2:$U$50,2,0)=0,"",VLOOKUP(L198,Codigos!$T$2:$U$50,2,0)),"")</f>
        <v>Excluir</v>
      </c>
      <c r="N198" s="111">
        <f t="shared" si="31"/>
        <v>46183</v>
      </c>
      <c r="O198" s="112">
        <f>IFERROR(IF($B198&lt;&gt;"",$E198+($D198*VLOOKUP($B198,Codigos!$A:$P,5,0)),""),"Verf")</f>
        <v>4887</v>
      </c>
      <c r="P198" s="112">
        <f>IFERROR(IF($B198&lt;&gt;"",$F198+($O198*VLOOKUP($B198,Codigos!$A:$P,4,0)),""),"Verf")</f>
        <v>146610</v>
      </c>
      <c r="Q198" s="116">
        <f>IFERROR(IF($B198&lt;&gt;"",P198*VLOOKUP($B198,Codigos!$A:$I,7,0)/100000,""),"Verf")</f>
        <v>483.81299999999999</v>
      </c>
      <c r="R198" s="110">
        <f>IFERROR(IF($B198&lt;&gt;"",VLOOKUP($B198,Codigos!$A:$P,2,0),""),"Verf")</f>
        <v>2512</v>
      </c>
      <c r="S198" s="110" t="str">
        <f>IFERROR(IF($B198&lt;&gt;"",VLOOKUP($B198,Codigos!$A:$P,9,0),""),"Verf")</f>
        <v>Ret</v>
      </c>
      <c r="T198" s="110">
        <f>IFERROR(IF(B198&lt;&gt;"",VLOOKUP(B198,Codigos!$A:$P,10,0),""),"Verf")</f>
        <v>180</v>
      </c>
      <c r="U198" s="280" t="str">
        <f ca="1">IFERROR(IF($B198&lt;&gt;"",IF(AND($H198&gt;=VLOOKUP($B198,Codigos!$A:$P,12,0),$H198&lt;=VLOOKUP($B198,Codigos!$A:$P,13,0)),"Si","No"),""),"Verf")</f>
        <v>No</v>
      </c>
      <c r="V198" s="280" t="str">
        <f ca="1">IFERROR(IF($B198&lt;&gt;"",IF(AND($H198&gt;=VLOOKUP($B198,Codigos!$A:$P,14,0),$H198&lt;=VLOOKUP($B198,Codigos!$A:$P,15,0)),"Si","No"),""),"Verf")</f>
        <v>No</v>
      </c>
      <c r="W198" s="280" t="str">
        <f ca="1">IFERROR(IF($B198&lt;&gt;"",IF($H198&gt;=VLOOKUP($B198,Codigos!$A:$P,12,0),"Si","No"),""),"Verf")</f>
        <v>Si</v>
      </c>
      <c r="X198" s="280" t="str">
        <f ca="1">IFERROR(IF($B198&lt;&gt;"",IF($H198&lt;VLOOKUP($B198,Codigos!$A:$P,14,0),"No","Si"),""),"Verf")</f>
        <v>Si</v>
      </c>
      <c r="Y198" s="280" t="str">
        <f ca="1">IFERROR(IF($B198&lt;&gt;"",IF($H198&gt;VLOOKUP($B198,Codigos!$A:$P,16,0),"Si","No"),""),"Verf")</f>
        <v>Si</v>
      </c>
      <c r="Z198" s="280" t="str">
        <f ca="1">IFERROR(IF($B198&lt;&gt;"",IF($H198&lt;VLOOKUP($B198,Codigos!$A:$P,14,0),"Bloquear","No"),""),"Verf")</f>
        <v>No</v>
      </c>
      <c r="AA198" s="281">
        <f>IFERROR(IF($B198&lt;&gt;"",$G198-VLOOKUP($B198,Codigos!$A:$P,11,0),""),"")</f>
        <v>46333</v>
      </c>
      <c r="AB198" s="280" t="str">
        <f t="shared" si="32"/>
        <v/>
      </c>
      <c r="AC198">
        <f t="shared" ca="1" si="33"/>
        <v>1</v>
      </c>
      <c r="AE198" t="s">
        <v>1985</v>
      </c>
      <c r="AF198" t="s">
        <v>1986</v>
      </c>
    </row>
    <row r="199" spans="1:32" ht="18.95" customHeight="1">
      <c r="A199" s="290" t="s">
        <v>296</v>
      </c>
      <c r="B199" s="494" t="s">
        <v>71</v>
      </c>
      <c r="C199" s="104" t="str">
        <f>IFERROR(IF(B199&lt;&gt;"",VLOOKUP($B199,Codigos!$A:$P,3,0),""),"Verf")</f>
        <v>Envase Clover  320R</v>
      </c>
      <c r="D199" s="105"/>
      <c r="E199" s="105"/>
      <c r="F199" s="105"/>
      <c r="G199" s="106"/>
      <c r="H199" s="448" t="str">
        <f t="shared" ca="1" si="28"/>
        <v/>
      </c>
      <c r="I199" s="105" t="str">
        <f t="shared" ca="1" si="29"/>
        <v/>
      </c>
      <c r="J199" s="109" t="str">
        <f t="shared" ca="1" si="30"/>
        <v/>
      </c>
      <c r="K199" s="294"/>
      <c r="L199" s="482" t="s">
        <v>73</v>
      </c>
      <c r="M199" s="110" t="str">
        <f>IFERROR(IF(VLOOKUP(L199,Codigos!$T$2:$U$50,2,0)=0,"",VLOOKUP(L199,Codigos!$T$2:$U$50,2,0)),"")</f>
        <v>Excluir</v>
      </c>
      <c r="N199" s="111" t="str">
        <f t="shared" si="31"/>
        <v/>
      </c>
      <c r="O199" s="112">
        <f>IFERROR(IF($B199&lt;&gt;"",$E199+($D199*VLOOKUP($B199,Codigos!$A:$P,5,0)),""),"Verf")</f>
        <v>0</v>
      </c>
      <c r="P199" s="112">
        <f>IFERROR(IF($B199&lt;&gt;"",$F199+($O199*VLOOKUP($B199,Codigos!$A:$P,4,0)),""),"Verf")</f>
        <v>0</v>
      </c>
      <c r="Q199" s="116">
        <f>IFERROR(IF($B199&lt;&gt;"",P199*VLOOKUP($B199,Codigos!$A:$I,7,0)/100000,""),"Verf")</f>
        <v>0</v>
      </c>
      <c r="R199" s="110">
        <f>IFERROR(IF($B199&lt;&gt;"",VLOOKUP($B199,Codigos!$A:$P,2,0),""),"Verf")</f>
        <v>1430</v>
      </c>
      <c r="S199" s="110" t="str">
        <f>IFERROR(IF($B199&lt;&gt;"",VLOOKUP($B199,Codigos!$A:$P,9,0),""),"Verf")</f>
        <v>Envase</v>
      </c>
      <c r="T199" s="110">
        <f>IFERROR(IF(B199&lt;&gt;"",VLOOKUP(B199,Codigos!$A:$P,10,0),""),"Verf")</f>
        <v>0</v>
      </c>
      <c r="U199" s="280" t="str">
        <f ca="1">IFERROR(IF($B199&lt;&gt;"",IF(AND($H199&gt;=VLOOKUP($B199,Codigos!$A:$P,12,0),$H199&lt;=VLOOKUP($B199,Codigos!$A:$P,13,0)),"Si","No"),""),"Verf")</f>
        <v>No</v>
      </c>
      <c r="V199" s="280" t="str">
        <f ca="1">IFERROR(IF($B199&lt;&gt;"",IF(AND($H199&gt;=VLOOKUP($B199,Codigos!$A:$P,14,0),$H199&lt;=VLOOKUP($B199,Codigos!$A:$P,15,0)),"Si","No"),""),"Verf")</f>
        <v>Si</v>
      </c>
      <c r="W199" s="280" t="str">
        <f ca="1">IFERROR(IF($B199&lt;&gt;"",IF($H199&gt;=VLOOKUP($B199,Codigos!$A:$P,12,0),"Si","No"),""),"Verf")</f>
        <v>Si</v>
      </c>
      <c r="X199" s="280" t="str">
        <f ca="1">IFERROR(IF($B199&lt;&gt;"",IF($H199&lt;VLOOKUP($B199,Codigos!$A:$P,14,0),"No","Si"),""),"Verf")</f>
        <v>Si</v>
      </c>
      <c r="Y199" s="280" t="str">
        <f ca="1">IFERROR(IF($B199&lt;&gt;"",IF($H199&gt;VLOOKUP($B199,Codigos!$A:$P,16,0),"Si","No"),""),"Verf")</f>
        <v>No</v>
      </c>
      <c r="Z199" s="280" t="str">
        <f ca="1">IFERROR(IF($B199&lt;&gt;"",IF($H199&lt;VLOOKUP($B199,Codigos!$A:$P,14,0),"Bloquear","No"),""),"Verf")</f>
        <v>No</v>
      </c>
      <c r="AA199" s="281" t="str">
        <f>IFERROR(IF($B199&lt;&gt;"",$G199-VLOOKUP($B199,Codigos!$A:$P,11,0),""),"")</f>
        <v/>
      </c>
      <c r="AB199" s="280" t="str">
        <f t="shared" si="32"/>
        <v/>
      </c>
      <c r="AC199" t="e">
        <f t="shared" ca="1" si="33"/>
        <v>#VALUE!</v>
      </c>
      <c r="AE199" t="s">
        <v>1985</v>
      </c>
      <c r="AF199" t="s">
        <v>1986</v>
      </c>
    </row>
    <row r="200" spans="1:32" ht="18.95" customHeight="1">
      <c r="A200" s="290" t="s">
        <v>609</v>
      </c>
      <c r="B200" s="494"/>
      <c r="C200" s="104" t="str">
        <f>IFERROR(IF(B200&lt;&gt;"",VLOOKUP($B200,Codigos!$A:$P,3,0),""),"Verf")</f>
        <v/>
      </c>
      <c r="D200" s="105"/>
      <c r="E200" s="105"/>
      <c r="F200" s="105"/>
      <c r="G200" s="106"/>
      <c r="H200" s="448" t="str">
        <f t="shared" ca="1" si="28"/>
        <v/>
      </c>
      <c r="I200" s="105" t="str">
        <f t="shared" ca="1" si="29"/>
        <v/>
      </c>
      <c r="J200" s="109" t="str">
        <f t="shared" ca="1" si="30"/>
        <v/>
      </c>
      <c r="K200" s="294"/>
      <c r="L200" s="466"/>
      <c r="M200" s="110" t="str">
        <f>IFERROR(IF(VLOOKUP(L200,Codigos!$T$2:$U$50,2,0)=0,"",VLOOKUP(L200,Codigos!$T$2:$U$50,2,0)),"")</f>
        <v/>
      </c>
      <c r="N200" s="111" t="str">
        <f t="shared" si="31"/>
        <v/>
      </c>
      <c r="O200" s="112" t="str">
        <f>IFERROR(IF($B200&lt;&gt;"",$E200+($D200*VLOOKUP($B200,Codigos!$A:$P,5,0)),""),"Verf")</f>
        <v/>
      </c>
      <c r="P200" s="112" t="str">
        <f>IFERROR(IF($B200&lt;&gt;"",$F200+($O200*VLOOKUP($B200,Codigos!$A:$P,4,0)),""),"Verf")</f>
        <v/>
      </c>
      <c r="Q200" s="116" t="str">
        <f>IFERROR(IF($B200&lt;&gt;"",P200*VLOOKUP($B200,Codigos!$A:$I,7,0)/100000,""),"Verf")</f>
        <v/>
      </c>
      <c r="R200" s="110" t="str">
        <f>IFERROR(IF($B200&lt;&gt;"",VLOOKUP($B200,Codigos!$A:$P,2,0),""),"Verf")</f>
        <v/>
      </c>
      <c r="S200" s="110" t="str">
        <f>IFERROR(IF($B200&lt;&gt;"",VLOOKUP($B200,Codigos!$A:$P,9,0),""),"Verf")</f>
        <v/>
      </c>
      <c r="T200" s="110" t="str">
        <f>IFERROR(IF(B200&lt;&gt;"",VLOOKUP(B200,Codigos!$A:$P,10,0),""),"Verf")</f>
        <v/>
      </c>
      <c r="U200" s="280" t="str">
        <f>IFERROR(IF($B200&lt;&gt;"",IF(AND($H200&gt;=VLOOKUP($B200,Codigos!$A:$P,12,0),$H200&lt;=VLOOKUP($B200,Codigos!$A:$P,13,0)),"Si","No"),""),"Verf")</f>
        <v/>
      </c>
      <c r="V200" s="280" t="str">
        <f>IFERROR(IF($B200&lt;&gt;"",IF(AND($H200&gt;=VLOOKUP($B200,Codigos!$A:$P,14,0),$H200&lt;=VLOOKUP($B200,Codigos!$A:$P,15,0)),"Si","No"),""),"Verf")</f>
        <v/>
      </c>
      <c r="W200" s="280" t="str">
        <f>IFERROR(IF($B200&lt;&gt;"",IF($H200&gt;=VLOOKUP($B200,Codigos!$A:$P,12,0),"Si","No"),""),"Verf")</f>
        <v/>
      </c>
      <c r="X200" s="280" t="str">
        <f>IFERROR(IF($B200&lt;&gt;"",IF($H200&lt;VLOOKUP($B200,Codigos!$A:$P,14,0),"No","Si"),""),"Verf")</f>
        <v/>
      </c>
      <c r="Y200" s="280" t="str">
        <f>IFERROR(IF($B200&lt;&gt;"",IF($H200&gt;VLOOKUP($B200,Codigos!$A:$P,16,0),"Si","No"),""),"Verf")</f>
        <v/>
      </c>
      <c r="Z200" s="280" t="str">
        <f>IFERROR(IF($B200&lt;&gt;"",IF($H200&lt;VLOOKUP($B200,Codigos!$A:$P,14,0),"Bloquear","No"),""),"Verf")</f>
        <v/>
      </c>
      <c r="AA200" s="281" t="str">
        <f>IFERROR(IF($B200&lt;&gt;"",$G200-VLOOKUP($B200,Codigos!$A:$P,11,0),""),"")</f>
        <v/>
      </c>
      <c r="AB200" s="280" t="str">
        <f t="shared" si="32"/>
        <v>V</v>
      </c>
      <c r="AC200" t="str">
        <f t="shared" si="33"/>
        <v/>
      </c>
      <c r="AE200" t="s">
        <v>1985</v>
      </c>
      <c r="AF200" t="s">
        <v>1986</v>
      </c>
    </row>
    <row r="201" spans="1:32" ht="18.95" customHeight="1">
      <c r="A201" s="290" t="s">
        <v>81</v>
      </c>
      <c r="B201" s="494"/>
      <c r="C201" s="104" t="str">
        <f>IFERROR(IF(B201&lt;&gt;"",VLOOKUP($B201,Codigos!$A:$P,3,0),""),"Verf")</f>
        <v/>
      </c>
      <c r="D201" s="105"/>
      <c r="E201" s="105"/>
      <c r="F201" s="105"/>
      <c r="G201" s="106"/>
      <c r="H201" s="448" t="str">
        <f t="shared" ca="1" si="28"/>
        <v/>
      </c>
      <c r="I201" s="105" t="str">
        <f t="shared" ca="1" si="29"/>
        <v/>
      </c>
      <c r="J201" s="109" t="str">
        <f t="shared" ca="1" si="30"/>
        <v/>
      </c>
      <c r="K201" s="294"/>
      <c r="L201" s="478"/>
      <c r="M201" s="110" t="str">
        <f>IFERROR(IF(VLOOKUP(L201,Codigos!$T$2:$U$50,2,0)=0,"",VLOOKUP(L201,Codigos!$T$2:$U$50,2,0)),"")</f>
        <v/>
      </c>
      <c r="N201" s="111" t="str">
        <f t="shared" si="31"/>
        <v/>
      </c>
      <c r="O201" s="112" t="str">
        <f>IFERROR(IF($B201&lt;&gt;"",$E201+($D201*VLOOKUP($B201,Codigos!$A:$P,5,0)),""),"Verf")</f>
        <v/>
      </c>
      <c r="P201" s="112" t="str">
        <f>IFERROR(IF($B201&lt;&gt;"",$F201+($O201*VLOOKUP($B201,Codigos!$A:$P,4,0)),""),"Verf")</f>
        <v/>
      </c>
      <c r="Q201" s="116" t="str">
        <f>IFERROR(IF($B201&lt;&gt;"",P201*VLOOKUP($B201,Codigos!$A:$I,7,0)/100000,""),"Verf")</f>
        <v/>
      </c>
      <c r="R201" s="110" t="str">
        <f>IFERROR(IF($B201&lt;&gt;"",VLOOKUP($B201,Codigos!$A:$P,2,0),""),"Verf")</f>
        <v/>
      </c>
      <c r="S201" s="110" t="str">
        <f>IFERROR(IF($B201&lt;&gt;"",VLOOKUP($B201,Codigos!$A:$P,9,0),""),"Verf")</f>
        <v/>
      </c>
      <c r="T201" s="110" t="str">
        <f>IFERROR(IF(B201&lt;&gt;"",VLOOKUP(B201,Codigos!$A:$P,10,0),""),"Verf")</f>
        <v/>
      </c>
      <c r="U201" s="280" t="str">
        <f>IFERROR(IF($B201&lt;&gt;"",IF(AND($H201&gt;=VLOOKUP($B201,Codigos!$A:$P,12,0),$H201&lt;=VLOOKUP($B201,Codigos!$A:$P,13,0)),"Si","No"),""),"Verf")</f>
        <v/>
      </c>
      <c r="V201" s="280" t="str">
        <f>IFERROR(IF($B201&lt;&gt;"",IF(AND($H201&gt;=VLOOKUP($B201,Codigos!$A:$P,14,0),$H201&lt;=VLOOKUP($B201,Codigos!$A:$P,15,0)),"Si","No"),""),"Verf")</f>
        <v/>
      </c>
      <c r="W201" s="280" t="str">
        <f>IFERROR(IF($B201&lt;&gt;"",IF($H201&gt;=VLOOKUP($B201,Codigos!$A:$P,12,0),"Si","No"),""),"Verf")</f>
        <v/>
      </c>
      <c r="X201" s="280" t="str">
        <f>IFERROR(IF($B201&lt;&gt;"",IF($H201&lt;VLOOKUP($B201,Codigos!$A:$P,14,0),"No","Si"),""),"Verf")</f>
        <v/>
      </c>
      <c r="Y201" s="280" t="str">
        <f>IFERROR(IF($B201&lt;&gt;"",IF($H201&gt;VLOOKUP($B201,Codigos!$A:$P,16,0),"Si","No"),""),"Verf")</f>
        <v/>
      </c>
      <c r="Z201" s="280" t="str">
        <f>IFERROR(IF($B201&lt;&gt;"",IF($H201&lt;VLOOKUP($B201,Codigos!$A:$P,14,0),"Bloquear","No"),""),"Verf")</f>
        <v/>
      </c>
      <c r="AA201" s="281" t="str">
        <f>IFERROR(IF($B201&lt;&gt;"",$G201-VLOOKUP($B201,Codigos!$A:$P,11,0),""),"")</f>
        <v/>
      </c>
      <c r="AB201" s="280" t="str">
        <f t="shared" si="32"/>
        <v>V</v>
      </c>
      <c r="AC201" t="str">
        <f t="shared" si="33"/>
        <v/>
      </c>
      <c r="AE201" t="s">
        <v>1985</v>
      </c>
      <c r="AF201" t="s">
        <v>1986</v>
      </c>
    </row>
    <row r="202" spans="1:32" ht="18.95" customHeight="1">
      <c r="A202" s="290" t="s">
        <v>82</v>
      </c>
      <c r="B202" s="506" t="s">
        <v>435</v>
      </c>
      <c r="C202" s="104" t="str">
        <f>IFERROR(IF(B202&lt;&gt;"",VLOOKUP($B202,Codigos!$A:$P,3,0),""),"Verf")</f>
        <v>Poker R 330cc X 30</v>
      </c>
      <c r="D202" s="105">
        <v>112</v>
      </c>
      <c r="E202" s="105"/>
      <c r="F202" s="105"/>
      <c r="G202" s="106">
        <v>46362</v>
      </c>
      <c r="H202" s="448">
        <f t="shared" ca="1" si="28"/>
        <v>178</v>
      </c>
      <c r="I202" s="105" t="str">
        <f t="shared" ca="1" si="29"/>
        <v>Mayor a 120 días</v>
      </c>
      <c r="J202" s="109">
        <f t="shared" ca="1" si="30"/>
        <v>0.98888888888888893</v>
      </c>
      <c r="K202" s="294"/>
      <c r="L202" s="507"/>
      <c r="M202" s="110" t="str">
        <f>IFERROR(IF(VLOOKUP(L202,Codigos!$T$2:$U$50,2,0)=0,"",VLOOKUP(L202,Codigos!$T$2:$U$50,2,0)),"")</f>
        <v/>
      </c>
      <c r="N202" s="111">
        <f t="shared" si="31"/>
        <v>46182</v>
      </c>
      <c r="O202" s="112">
        <f>IFERROR(IF($B202&lt;&gt;"",$E202+($D202*VLOOKUP($B202,Codigos!$A:$P,5,0)),""),"Verf")</f>
        <v>5040</v>
      </c>
      <c r="P202" s="112">
        <f>IFERROR(IF($B202&lt;&gt;"",$F202+($O202*VLOOKUP($B202,Codigos!$A:$P,4,0)),""),"Verf")</f>
        <v>151200</v>
      </c>
      <c r="Q202" s="116">
        <f>IFERROR(IF($B202&lt;&gt;"",P202*VLOOKUP($B202,Codigos!$A:$I,7,0)/100000,""),"Verf")</f>
        <v>498.96</v>
      </c>
      <c r="R202" s="110">
        <f>IFERROR(IF($B202&lt;&gt;"",VLOOKUP($B202,Codigos!$A:$P,2,0),""),"Verf")</f>
        <v>2512</v>
      </c>
      <c r="S202" s="110" t="str">
        <f>IFERROR(IF($B202&lt;&gt;"",VLOOKUP($B202,Codigos!$A:$P,9,0),""),"Verf")</f>
        <v>Ret</v>
      </c>
      <c r="T202" s="110">
        <f>IFERROR(IF(B202&lt;&gt;"",VLOOKUP(B202,Codigos!$A:$P,10,0),""),"Verf")</f>
        <v>180</v>
      </c>
      <c r="U202" s="280" t="str">
        <f ca="1">IFERROR(IF($B202&lt;&gt;"",IF(AND($H202&gt;=VLOOKUP($B202,Codigos!$A:$P,12,0),$H202&lt;=VLOOKUP($B202,Codigos!$A:$P,13,0)),"Si","No"),""),"Verf")</f>
        <v>No</v>
      </c>
      <c r="V202" s="280" t="str">
        <f ca="1">IFERROR(IF($B202&lt;&gt;"",IF(AND($H202&gt;=VLOOKUP($B202,Codigos!$A:$P,14,0),$H202&lt;=VLOOKUP($B202,Codigos!$A:$P,15,0)),"Si","No"),""),"Verf")</f>
        <v>No</v>
      </c>
      <c r="W202" s="280" t="str">
        <f ca="1">IFERROR(IF($B202&lt;&gt;"",IF($H202&gt;=VLOOKUP($B202,Codigos!$A:$P,12,0),"Si","No"),""),"Verf")</f>
        <v>Si</v>
      </c>
      <c r="X202" s="280" t="str">
        <f ca="1">IFERROR(IF($B202&lt;&gt;"",IF($H202&lt;VLOOKUP($B202,Codigos!$A:$P,14,0),"No","Si"),""),"Verf")</f>
        <v>Si</v>
      </c>
      <c r="Y202" s="280" t="str">
        <f ca="1">IFERROR(IF($B202&lt;&gt;"",IF($H202&gt;VLOOKUP($B202,Codigos!$A:$P,16,0),"Si","No"),""),"Verf")</f>
        <v>Si</v>
      </c>
      <c r="Z202" s="280" t="str">
        <f ca="1">IFERROR(IF($B202&lt;&gt;"",IF($H202&lt;VLOOKUP($B202,Codigos!$A:$P,14,0),"Bloquear","No"),""),"Verf")</f>
        <v>No</v>
      </c>
      <c r="AA202" s="281">
        <f>IFERROR(IF($B202&lt;&gt;"",$G202-VLOOKUP($B202,Codigos!$A:$P,11,0),""),"")</f>
        <v>46332</v>
      </c>
      <c r="AB202" s="280" t="str">
        <f t="shared" si="32"/>
        <v/>
      </c>
      <c r="AC202">
        <f t="shared" ca="1" si="33"/>
        <v>2</v>
      </c>
      <c r="AE202" t="s">
        <v>1985</v>
      </c>
      <c r="AF202" t="s">
        <v>1986</v>
      </c>
    </row>
    <row r="203" spans="1:32" ht="18.95" customHeight="1">
      <c r="A203" s="290" t="s">
        <v>83</v>
      </c>
      <c r="B203" s="506" t="s">
        <v>435</v>
      </c>
      <c r="C203" s="104" t="str">
        <f>IFERROR(IF(B203&lt;&gt;"",VLOOKUP($B203,Codigos!$A:$P,3,0),""),"Verf")</f>
        <v>Poker R 330cc X 30</v>
      </c>
      <c r="D203" s="105">
        <v>10</v>
      </c>
      <c r="E203" s="105"/>
      <c r="F203" s="105"/>
      <c r="G203" s="106">
        <v>46362</v>
      </c>
      <c r="H203" s="448">
        <f t="shared" ca="1" si="28"/>
        <v>178</v>
      </c>
      <c r="I203" s="105" t="str">
        <f t="shared" ca="1" si="29"/>
        <v>Mayor a 120 días</v>
      </c>
      <c r="J203" s="109">
        <f t="shared" ca="1" si="30"/>
        <v>0.98888888888888893</v>
      </c>
      <c r="K203" s="294"/>
      <c r="L203" s="292"/>
      <c r="M203" s="110" t="str">
        <f>IFERROR(IF(VLOOKUP(L203,Codigos!$T$2:$U$50,2,0)=0,"",VLOOKUP(L203,Codigos!$T$2:$U$50,2,0)),"")</f>
        <v/>
      </c>
      <c r="N203" s="111">
        <f t="shared" si="31"/>
        <v>46182</v>
      </c>
      <c r="O203" s="112">
        <f>IFERROR(IF($B203&lt;&gt;"",$E203+($D203*VLOOKUP($B203,Codigos!$A:$P,5,0)),""),"Verf")</f>
        <v>450</v>
      </c>
      <c r="P203" s="112">
        <f>IFERROR(IF($B203&lt;&gt;"",$F203+($O203*VLOOKUP($B203,Codigos!$A:$P,4,0)),""),"Verf")</f>
        <v>13500</v>
      </c>
      <c r="Q203" s="116">
        <f>IFERROR(IF($B203&lt;&gt;"",P203*VLOOKUP($B203,Codigos!$A:$I,7,0)/100000,""),"Verf")</f>
        <v>44.55</v>
      </c>
      <c r="R203" s="110">
        <f>IFERROR(IF($B203&lt;&gt;"",VLOOKUP($B203,Codigos!$A:$P,2,0),""),"Verf")</f>
        <v>2512</v>
      </c>
      <c r="S203" s="110" t="str">
        <f>IFERROR(IF($B203&lt;&gt;"",VLOOKUP($B203,Codigos!$A:$P,9,0),""),"Verf")</f>
        <v>Ret</v>
      </c>
      <c r="T203" s="110">
        <f>IFERROR(IF(B203&lt;&gt;"",VLOOKUP(B203,Codigos!$A:$P,10,0),""),"Verf")</f>
        <v>180</v>
      </c>
      <c r="U203" s="280" t="str">
        <f ca="1">IFERROR(IF($B203&lt;&gt;"",IF(AND($H203&gt;=VLOOKUP($B203,Codigos!$A:$P,12,0),$H203&lt;=VLOOKUP($B203,Codigos!$A:$P,13,0)),"Si","No"),""),"Verf")</f>
        <v>No</v>
      </c>
      <c r="V203" s="280" t="str">
        <f ca="1">IFERROR(IF($B203&lt;&gt;"",IF(AND($H203&gt;=VLOOKUP($B203,Codigos!$A:$P,14,0),$H203&lt;=VLOOKUP($B203,Codigos!$A:$P,15,0)),"Si","No"),""),"Verf")</f>
        <v>No</v>
      </c>
      <c r="W203" s="280" t="str">
        <f ca="1">IFERROR(IF($B203&lt;&gt;"",IF($H203&gt;=VLOOKUP($B203,Codigos!$A:$P,12,0),"Si","No"),""),"Verf")</f>
        <v>Si</v>
      </c>
      <c r="X203" s="280" t="str">
        <f ca="1">IFERROR(IF($B203&lt;&gt;"",IF($H203&lt;VLOOKUP($B203,Codigos!$A:$P,14,0),"No","Si"),""),"Verf")</f>
        <v>Si</v>
      </c>
      <c r="Y203" s="280" t="str">
        <f ca="1">IFERROR(IF($B203&lt;&gt;"",IF($H203&gt;VLOOKUP($B203,Codigos!$A:$P,16,0),"Si","No"),""),"Verf")</f>
        <v>Si</v>
      </c>
      <c r="Z203" s="280" t="str">
        <f ca="1">IFERROR(IF($B203&lt;&gt;"",IF($H203&lt;VLOOKUP($B203,Codigos!$A:$P,14,0),"Bloquear","No"),""),"Verf")</f>
        <v>No</v>
      </c>
      <c r="AA203" s="281">
        <f>IFERROR(IF($B203&lt;&gt;"",$G203-VLOOKUP($B203,Codigos!$A:$P,11,0),""),"")</f>
        <v>46332</v>
      </c>
      <c r="AB203" s="280" t="str">
        <f t="shared" si="32"/>
        <v/>
      </c>
      <c r="AC203">
        <f t="shared" ca="1" si="33"/>
        <v>2</v>
      </c>
      <c r="AE203" t="s">
        <v>1985</v>
      </c>
      <c r="AF203" t="s">
        <v>1986</v>
      </c>
    </row>
    <row r="204" spans="1:32" ht="18.95" customHeight="1">
      <c r="A204" s="290" t="s">
        <v>610</v>
      </c>
      <c r="B204" s="303" t="s">
        <v>132</v>
      </c>
      <c r="C204" s="104" t="str">
        <f>IFERROR(IF(B204&lt;&gt;"",VLOOKUP($B204,Codigos!$A:$P,3,0),""),"Verf")</f>
        <v>Envase Marron 330R</v>
      </c>
      <c r="D204" s="105"/>
      <c r="E204" s="105"/>
      <c r="F204" s="105"/>
      <c r="G204" s="106"/>
      <c r="H204" s="448" t="str">
        <f t="shared" ref="H204:H268" ca="1" si="43">IF(G204&lt;&gt;"",G204-TODAY(),"")</f>
        <v/>
      </c>
      <c r="I204" s="105" t="str">
        <f t="shared" ref="I204:I268" ca="1" si="44">IF(G204="","",IF(G204&lt;TODAY(),"Vencido",IF(G204&lt;TODAY()+10,"Menos de 10 días",IF(G204&lt;TODAY()+30,"Menos de 30 días",IF(G204&lt;TODAY()+60,"Menos de 60 días",IF(G204&lt;TODAY()+90,"Menos de 90 dìas",IF(G204&lt;TODAY()+120,"Menos de 120 días","Mayor a 120 días")))))))</f>
        <v/>
      </c>
      <c r="J204" s="109" t="str">
        <f t="shared" ref="J204:J268" ca="1" si="45">IFERROR(IF(H204&lt;&gt;"",H204/T204,""),"Verf")</f>
        <v/>
      </c>
      <c r="K204" s="294"/>
      <c r="L204" s="292"/>
      <c r="M204" s="110" t="str">
        <f>IFERROR(IF(VLOOKUP(L204,Codigos!$T$2:$U$50,2,0)=0,"",VLOOKUP(L204,Codigos!$T$2:$U$50,2,0)),"")</f>
        <v/>
      </c>
      <c r="N204" s="111" t="str">
        <f t="shared" ref="N204:N268" si="46">IFERROR(IF(G204&lt;&gt;"",G204-T204,""),"Verf")</f>
        <v/>
      </c>
      <c r="O204" s="112">
        <f>IFERROR(IF($B204&lt;&gt;"",$E204+($D204*VLOOKUP($B204,Codigos!$A:$P,5,0)),""),"Verf")</f>
        <v>0</v>
      </c>
      <c r="P204" s="112">
        <f>IFERROR(IF($B204&lt;&gt;"",$F204+($O204*VLOOKUP($B204,Codigos!$A:$P,4,0)),""),"Verf")</f>
        <v>0</v>
      </c>
      <c r="Q204" s="116">
        <f>IFERROR(IF($B204&lt;&gt;"",P204*VLOOKUP($B204,Codigos!$A:$I,7,0)/100000,""),"Verf")</f>
        <v>0</v>
      </c>
      <c r="R204" s="110">
        <f>IFERROR(IF($B204&lt;&gt;"",VLOOKUP($B204,Codigos!$A:$P,2,0),""),"Verf")</f>
        <v>162</v>
      </c>
      <c r="S204" s="110" t="str">
        <f>IFERROR(IF($B204&lt;&gt;"",VLOOKUP($B204,Codigos!$A:$P,9,0),""),"Verf")</f>
        <v>Envase</v>
      </c>
      <c r="T204" s="110">
        <f>IFERROR(IF(B204&lt;&gt;"",VLOOKUP(B204,Codigos!$A:$P,10,0),""),"Verf")</f>
        <v>0</v>
      </c>
      <c r="U204" s="280" t="str">
        <f ca="1">IFERROR(IF($B204&lt;&gt;"",IF(AND($H204&gt;=VLOOKUP($B204,Codigos!$A:$P,12,0),$H204&lt;=VLOOKUP($B204,Codigos!$A:$P,13,0)),"Si","No"),""),"Verf")</f>
        <v>No</v>
      </c>
      <c r="V204" s="280" t="str">
        <f ca="1">IFERROR(IF($B204&lt;&gt;"",IF(AND($H204&gt;=VLOOKUP($B204,Codigos!$A:$P,14,0),$H204&lt;=VLOOKUP($B204,Codigos!$A:$P,15,0)),"Si","No"),""),"Verf")</f>
        <v>Si</v>
      </c>
      <c r="W204" s="280" t="str">
        <f ca="1">IFERROR(IF($B204&lt;&gt;"",IF($H204&gt;=VLOOKUP($B204,Codigos!$A:$P,12,0),"Si","No"),""),"Verf")</f>
        <v>Si</v>
      </c>
      <c r="X204" s="280" t="str">
        <f ca="1">IFERROR(IF($B204&lt;&gt;"",IF($H204&lt;VLOOKUP($B204,Codigos!$A:$P,14,0),"No","Si"),""),"Verf")</f>
        <v>Si</v>
      </c>
      <c r="Y204" s="280" t="str">
        <f ca="1">IFERROR(IF($B204&lt;&gt;"",IF($H204&gt;VLOOKUP($B204,Codigos!$A:$P,16,0),"Si","No"),""),"Verf")</f>
        <v>No</v>
      </c>
      <c r="Z204" s="280" t="str">
        <f ca="1">IFERROR(IF($B204&lt;&gt;"",IF($H204&lt;VLOOKUP($B204,Codigos!$A:$P,14,0),"Bloquear","No"),""),"Verf")</f>
        <v>No</v>
      </c>
      <c r="AA204" s="281">
        <f>IFERROR(IF($B204&lt;&gt;"",$G204-VLOOKUP($B204,Codigos!$A:$P,11,0),""),"")</f>
        <v>0</v>
      </c>
      <c r="AB204" s="280" t="str">
        <f t="shared" ref="AB204:AB268" si="47">IFERROR(IF(AND(A204&lt;&gt;"",B204=""),"V",""),"")</f>
        <v/>
      </c>
      <c r="AC204" t="e">
        <f t="shared" ref="AC204:AC268" ca="1" si="48">IF(B204&lt;&gt;"",$C$4-N204,"")</f>
        <v>#VALUE!</v>
      </c>
      <c r="AE204" t="s">
        <v>1985</v>
      </c>
      <c r="AF204" t="s">
        <v>1986</v>
      </c>
    </row>
    <row r="205" spans="1:32" ht="18.95" customHeight="1">
      <c r="A205" s="290" t="s">
        <v>297</v>
      </c>
      <c r="B205" s="303" t="s">
        <v>566</v>
      </c>
      <c r="C205" s="104" t="str">
        <f>IFERROR(IF(B205&lt;&gt;"",VLOOKUP($B205,Codigos!$A:$P,3,0),""),"Verf")</f>
        <v>Poker R 750cc X 16</v>
      </c>
      <c r="D205" s="105">
        <v>19</v>
      </c>
      <c r="E205" s="105"/>
      <c r="F205" s="105"/>
      <c r="G205" s="106">
        <v>46343</v>
      </c>
      <c r="H205" s="448">
        <f t="shared" ca="1" si="43"/>
        <v>159</v>
      </c>
      <c r="I205" s="105" t="str">
        <f t="shared" ca="1" si="44"/>
        <v>Mayor a 120 días</v>
      </c>
      <c r="J205" s="109">
        <f t="shared" ca="1" si="45"/>
        <v>0.8833333333333333</v>
      </c>
      <c r="K205" s="294"/>
      <c r="L205" s="292"/>
      <c r="M205" s="110" t="str">
        <f>IFERROR(IF(VLOOKUP(L205,Codigos!$T$2:$U$50,2,0)=0,"",VLOOKUP(L205,Codigos!$T$2:$U$50,2,0)),"")</f>
        <v/>
      </c>
      <c r="N205" s="111">
        <f t="shared" si="46"/>
        <v>46163</v>
      </c>
      <c r="O205" s="112">
        <f>IFERROR(IF($B205&lt;&gt;"",$E205+($D205*VLOOKUP($B205,Codigos!$A:$P,5,0)),""),"Verf")</f>
        <v>684</v>
      </c>
      <c r="P205" s="112">
        <f>IFERROR(IF($B205&lt;&gt;"",$F205+($O205*VLOOKUP($B205,Codigos!$A:$P,4,0)),""),"Verf")</f>
        <v>10944</v>
      </c>
      <c r="Q205" s="116">
        <f>IFERROR(IF($B205&lt;&gt;"",P205*VLOOKUP($B205,Codigos!$A:$I,7,0)/100000,""),"Verf")</f>
        <v>82.08</v>
      </c>
      <c r="R205" s="110">
        <f>IFERROR(IF($B205&lt;&gt;"",VLOOKUP($B205,Codigos!$A:$P,2,0),""),"Verf")</f>
        <v>3659</v>
      </c>
      <c r="S205" s="110" t="str">
        <f>IFERROR(IF($B205&lt;&gt;"",VLOOKUP($B205,Codigos!$A:$P,9,0),""),"Verf")</f>
        <v>Ret</v>
      </c>
      <c r="T205" s="110">
        <f>IFERROR(IF(B205&lt;&gt;"",VLOOKUP(B205,Codigos!$A:$P,10,0),""),"Verf")</f>
        <v>180</v>
      </c>
      <c r="U205" s="280" t="str">
        <f ca="1">IFERROR(IF($B205&lt;&gt;"",IF(AND($H205&gt;=VLOOKUP($B205,Codigos!$A:$P,12,0),$H205&lt;=VLOOKUP($B205,Codigos!$A:$P,13,0)),"Si","No"),""),"Verf")</f>
        <v>No</v>
      </c>
      <c r="V205" s="280" t="str">
        <f ca="1">IFERROR(IF($B205&lt;&gt;"",IF(AND($H205&gt;=VLOOKUP($B205,Codigos!$A:$P,14,0),$H205&lt;=VLOOKUP($B205,Codigos!$A:$P,15,0)),"Si","No"),""),"Verf")</f>
        <v>No</v>
      </c>
      <c r="W205" s="280" t="str">
        <f ca="1">IFERROR(IF($B205&lt;&gt;"",IF($H205&gt;=VLOOKUP($B205,Codigos!$A:$P,12,0),"Si","No"),""),"Verf")</f>
        <v>Si</v>
      </c>
      <c r="X205" s="280" t="str">
        <f ca="1">IFERROR(IF($B205&lt;&gt;"",IF($H205&lt;VLOOKUP($B205,Codigos!$A:$P,14,0),"No","Si"),""),"Verf")</f>
        <v>Si</v>
      </c>
      <c r="Y205" s="280" t="str">
        <f ca="1">IFERROR(IF($B205&lt;&gt;"",IF($H205&gt;VLOOKUP($B205,Codigos!$A:$P,16,0),"Si","No"),""),"Verf")</f>
        <v>Si</v>
      </c>
      <c r="Z205" s="280" t="str">
        <f ca="1">IFERROR(IF($B205&lt;&gt;"",IF($H205&lt;VLOOKUP($B205,Codigos!$A:$P,14,0),"Bloquear","No"),""),"Verf")</f>
        <v>No</v>
      </c>
      <c r="AA205" s="281">
        <f>IFERROR(IF($B205&lt;&gt;"",$G205-VLOOKUP($B205,Codigos!$A:$P,11,0),""),"")</f>
        <v>46313</v>
      </c>
      <c r="AB205" s="280" t="str">
        <f t="shared" si="47"/>
        <v/>
      </c>
      <c r="AC205">
        <f t="shared" ca="1" si="48"/>
        <v>21</v>
      </c>
      <c r="AE205" t="s">
        <v>1985</v>
      </c>
      <c r="AF205" t="s">
        <v>1986</v>
      </c>
    </row>
    <row r="206" spans="1:32" ht="18.95" customHeight="1">
      <c r="A206" s="290" t="s">
        <v>736</v>
      </c>
      <c r="B206" s="574" t="s">
        <v>132</v>
      </c>
      <c r="C206" s="104" t="str">
        <f>IFERROR(IF(B206&lt;&gt;"",VLOOKUP($B206,Codigos!$A:$P,3,0),""),"Verf")</f>
        <v>Envase Marron 330R</v>
      </c>
      <c r="D206" s="105"/>
      <c r="E206" s="105"/>
      <c r="F206" s="105"/>
      <c r="G206" s="106"/>
      <c r="H206" s="448" t="str">
        <f t="shared" ca="1" si="43"/>
        <v/>
      </c>
      <c r="I206" s="105" t="str">
        <f t="shared" ca="1" si="44"/>
        <v/>
      </c>
      <c r="J206" s="109" t="str">
        <f t="shared" ca="1" si="45"/>
        <v/>
      </c>
      <c r="K206" s="294"/>
      <c r="L206" s="460" t="s">
        <v>73</v>
      </c>
      <c r="M206" s="110" t="str">
        <f>IFERROR(IF(VLOOKUP(L206,Codigos!$T$2:$U$50,2,0)=0,"",VLOOKUP(L206,Codigos!$T$2:$U$50,2,0)),"")</f>
        <v>Excluir</v>
      </c>
      <c r="N206" s="111" t="str">
        <f t="shared" si="46"/>
        <v/>
      </c>
      <c r="O206" s="112">
        <f>IFERROR(IF($B206&lt;&gt;"",$E206+($D206*VLOOKUP($B206,Codigos!$A:$P,5,0)),""),"Verf")</f>
        <v>0</v>
      </c>
      <c r="P206" s="112">
        <f>IFERROR(IF($B206&lt;&gt;"",$F206+($O206*VLOOKUP($B206,Codigos!$A:$P,4,0)),""),"Verf")</f>
        <v>0</v>
      </c>
      <c r="Q206" s="116">
        <f>IFERROR(IF($B206&lt;&gt;"",P206*VLOOKUP($B206,Codigos!$A:$I,7,0)/100000,""),"Verf")</f>
        <v>0</v>
      </c>
      <c r="R206" s="110">
        <f>IFERROR(IF($B206&lt;&gt;"",VLOOKUP($B206,Codigos!$A:$P,2,0),""),"Verf")</f>
        <v>162</v>
      </c>
      <c r="S206" s="110" t="str">
        <f>IFERROR(IF($B206&lt;&gt;"",VLOOKUP($B206,Codigos!$A:$P,9,0),""),"Verf")</f>
        <v>Envase</v>
      </c>
      <c r="T206" s="110">
        <f>IFERROR(IF(B206&lt;&gt;"",VLOOKUP(B206,Codigos!$A:$P,10,0),""),"Verf")</f>
        <v>0</v>
      </c>
      <c r="U206" s="280" t="str">
        <f ca="1">IFERROR(IF($B206&lt;&gt;"",IF(AND($H206&gt;=VLOOKUP($B206,Codigos!$A:$P,12,0),$H206&lt;=VLOOKUP($B206,Codigos!$A:$P,13,0)),"Si","No"),""),"Verf")</f>
        <v>No</v>
      </c>
      <c r="V206" s="280" t="str">
        <f ca="1">IFERROR(IF($B206&lt;&gt;"",IF(AND($H206&gt;=VLOOKUP($B206,Codigos!$A:$P,14,0),$H206&lt;=VLOOKUP($B206,Codigos!$A:$P,15,0)),"Si","No"),""),"Verf")</f>
        <v>Si</v>
      </c>
      <c r="W206" s="280" t="str">
        <f ca="1">IFERROR(IF($B206&lt;&gt;"",IF($H206&gt;=VLOOKUP($B206,Codigos!$A:$P,12,0),"Si","No"),""),"Verf")</f>
        <v>Si</v>
      </c>
      <c r="X206" s="280" t="str">
        <f ca="1">IFERROR(IF($B206&lt;&gt;"",IF($H206&lt;VLOOKUP($B206,Codigos!$A:$P,14,0),"No","Si"),""),"Verf")</f>
        <v>Si</v>
      </c>
      <c r="Y206" s="280" t="str">
        <f ca="1">IFERROR(IF($B206&lt;&gt;"",IF($H206&gt;VLOOKUP($B206,Codigos!$A:$P,16,0),"Si","No"),""),"Verf")</f>
        <v>No</v>
      </c>
      <c r="Z206" s="280" t="str">
        <f ca="1">IFERROR(IF($B206&lt;&gt;"",IF($H206&lt;VLOOKUP($B206,Codigos!$A:$P,14,0),"Bloquear","No"),""),"Verf")</f>
        <v>No</v>
      </c>
      <c r="AA206" s="281">
        <f>IFERROR(IF($B206&lt;&gt;"",$G206-VLOOKUP($B206,Codigos!$A:$P,11,0),""),"")</f>
        <v>0</v>
      </c>
      <c r="AB206" s="280" t="str">
        <f t="shared" si="47"/>
        <v/>
      </c>
      <c r="AC206" t="e">
        <f t="shared" ca="1" si="48"/>
        <v>#VALUE!</v>
      </c>
      <c r="AE206" t="s">
        <v>1985</v>
      </c>
      <c r="AF206" t="s">
        <v>1986</v>
      </c>
    </row>
    <row r="207" spans="1:32" ht="18.95" customHeight="1">
      <c r="A207" s="290" t="s">
        <v>388</v>
      </c>
      <c r="B207" s="574" t="s">
        <v>132</v>
      </c>
      <c r="C207" s="104" t="str">
        <f>IFERROR(IF(B207&lt;&gt;"",VLOOKUP($B207,Codigos!$A:$P,3,0),""),"Verf")</f>
        <v>Envase Marron 330R</v>
      </c>
      <c r="D207" s="105"/>
      <c r="E207" s="105"/>
      <c r="F207" s="105"/>
      <c r="G207" s="106"/>
      <c r="H207" s="448" t="str">
        <f t="shared" ca="1" si="43"/>
        <v/>
      </c>
      <c r="I207" s="105" t="str">
        <f t="shared" ca="1" si="44"/>
        <v/>
      </c>
      <c r="J207" s="109" t="str">
        <f t="shared" ca="1" si="45"/>
        <v/>
      </c>
      <c r="K207" s="294"/>
      <c r="L207" s="460" t="s">
        <v>73</v>
      </c>
      <c r="M207" s="110" t="str">
        <f>IFERROR(IF(VLOOKUP(L207,Codigos!$T$2:$U$50,2,0)=0,"",VLOOKUP(L207,Codigos!$T$2:$U$50,2,0)),"")</f>
        <v>Excluir</v>
      </c>
      <c r="N207" s="111" t="str">
        <f t="shared" si="46"/>
        <v/>
      </c>
      <c r="O207" s="112">
        <f>IFERROR(IF($B207&lt;&gt;"",$E207+($D207*VLOOKUP($B207,Codigos!$A:$P,5,0)),""),"Verf")</f>
        <v>0</v>
      </c>
      <c r="P207" s="112">
        <f>IFERROR(IF($B207&lt;&gt;"",$F207+($O207*VLOOKUP($B207,Codigos!$A:$P,4,0)),""),"Verf")</f>
        <v>0</v>
      </c>
      <c r="Q207" s="116">
        <f>IFERROR(IF($B207&lt;&gt;"",P207*VLOOKUP($B207,Codigos!$A:$I,7,0)/100000,""),"Verf")</f>
        <v>0</v>
      </c>
      <c r="R207" s="110">
        <f>IFERROR(IF($B207&lt;&gt;"",VLOOKUP($B207,Codigos!$A:$P,2,0),""),"Verf")</f>
        <v>162</v>
      </c>
      <c r="S207" s="110" t="str">
        <f>IFERROR(IF($B207&lt;&gt;"",VLOOKUP($B207,Codigos!$A:$P,9,0),""),"Verf")</f>
        <v>Envase</v>
      </c>
      <c r="T207" s="110">
        <f>IFERROR(IF(B207&lt;&gt;"",VLOOKUP(B207,Codigos!$A:$P,10,0),""),"Verf")</f>
        <v>0</v>
      </c>
      <c r="U207" s="280" t="str">
        <f ca="1">IFERROR(IF($B207&lt;&gt;"",IF(AND($H207&gt;=VLOOKUP($B207,Codigos!$A:$P,12,0),$H207&lt;=VLOOKUP($B207,Codigos!$A:$P,13,0)),"Si","No"),""),"Verf")</f>
        <v>No</v>
      </c>
      <c r="V207" s="280" t="str">
        <f ca="1">IFERROR(IF($B207&lt;&gt;"",IF(AND($H207&gt;=VLOOKUP($B207,Codigos!$A:$P,14,0),$H207&lt;=VLOOKUP($B207,Codigos!$A:$P,15,0)),"Si","No"),""),"Verf")</f>
        <v>Si</v>
      </c>
      <c r="W207" s="280" t="str">
        <f ca="1">IFERROR(IF($B207&lt;&gt;"",IF($H207&gt;=VLOOKUP($B207,Codigos!$A:$P,12,0),"Si","No"),""),"Verf")</f>
        <v>Si</v>
      </c>
      <c r="X207" s="280" t="str">
        <f ca="1">IFERROR(IF($B207&lt;&gt;"",IF($H207&lt;VLOOKUP($B207,Codigos!$A:$P,14,0),"No","Si"),""),"Verf")</f>
        <v>Si</v>
      </c>
      <c r="Y207" s="280" t="str">
        <f ca="1">IFERROR(IF($B207&lt;&gt;"",IF($H207&gt;VLOOKUP($B207,Codigos!$A:$P,16,0),"Si","No"),""),"Verf")</f>
        <v>No</v>
      </c>
      <c r="Z207" s="280" t="str">
        <f ca="1">IFERROR(IF($B207&lt;&gt;"",IF($H207&lt;VLOOKUP($B207,Codigos!$A:$P,14,0),"Bloquear","No"),""),"Verf")</f>
        <v>No</v>
      </c>
      <c r="AA207" s="281">
        <f>IFERROR(IF($B207&lt;&gt;"",$G207-VLOOKUP($B207,Codigos!$A:$P,11,0),""),"")</f>
        <v>0</v>
      </c>
      <c r="AB207" s="280" t="str">
        <f t="shared" si="47"/>
        <v/>
      </c>
      <c r="AC207" t="e">
        <f t="shared" ca="1" si="48"/>
        <v>#VALUE!</v>
      </c>
      <c r="AE207" t="s">
        <v>1985</v>
      </c>
      <c r="AF207" t="s">
        <v>1986</v>
      </c>
    </row>
    <row r="208" spans="1:32" ht="18.95" customHeight="1">
      <c r="A208" s="290" t="s">
        <v>84</v>
      </c>
      <c r="B208" s="303" t="s">
        <v>132</v>
      </c>
      <c r="C208" s="104" t="str">
        <f>IFERROR(IF(B208&lt;&gt;"",VLOOKUP($B208,Codigos!$A:$P,3,0),""),"Verf")</f>
        <v>Envase Marron 330R</v>
      </c>
      <c r="D208" s="105"/>
      <c r="E208" s="105"/>
      <c r="F208" s="105"/>
      <c r="G208" s="106"/>
      <c r="H208" s="448" t="str">
        <f t="shared" ca="1" si="43"/>
        <v/>
      </c>
      <c r="I208" s="105" t="str">
        <f t="shared" ca="1" si="44"/>
        <v/>
      </c>
      <c r="J208" s="109" t="str">
        <f t="shared" ca="1" si="45"/>
        <v/>
      </c>
      <c r="K208" s="294"/>
      <c r="L208" s="460" t="s">
        <v>73</v>
      </c>
      <c r="M208" s="110" t="str">
        <f>IFERROR(IF(VLOOKUP(L208,Codigos!$T$2:$U$50,2,0)=0,"",VLOOKUP(L208,Codigos!$T$2:$U$50,2,0)),"")</f>
        <v>Excluir</v>
      </c>
      <c r="N208" s="111" t="str">
        <f t="shared" si="46"/>
        <v/>
      </c>
      <c r="O208" s="112">
        <f>IFERROR(IF($B208&lt;&gt;"",$E208+($D208*VLOOKUP($B208,Codigos!$A:$P,5,0)),""),"Verf")</f>
        <v>0</v>
      </c>
      <c r="P208" s="112">
        <f>IFERROR(IF($B208&lt;&gt;"",$F208+($O208*VLOOKUP($B208,Codigos!$A:$P,4,0)),""),"Verf")</f>
        <v>0</v>
      </c>
      <c r="Q208" s="116">
        <f>IFERROR(IF($B208&lt;&gt;"",P208*VLOOKUP($B208,Codigos!$A:$I,7,0)/100000,""),"Verf")</f>
        <v>0</v>
      </c>
      <c r="R208" s="110">
        <f>IFERROR(IF($B208&lt;&gt;"",VLOOKUP($B208,Codigos!$A:$P,2,0),""),"Verf")</f>
        <v>162</v>
      </c>
      <c r="S208" s="110" t="str">
        <f>IFERROR(IF($B208&lt;&gt;"",VLOOKUP($B208,Codigos!$A:$P,9,0),""),"Verf")</f>
        <v>Envase</v>
      </c>
      <c r="T208" s="110">
        <f>IFERROR(IF(B208&lt;&gt;"",VLOOKUP(B208,Codigos!$A:$P,10,0),""),"Verf")</f>
        <v>0</v>
      </c>
      <c r="U208" s="280" t="str">
        <f ca="1">IFERROR(IF($B208&lt;&gt;"",IF(AND($H208&gt;=VLOOKUP($B208,Codigos!$A:$P,12,0),$H208&lt;=VLOOKUP($B208,Codigos!$A:$P,13,0)),"Si","No"),""),"Verf")</f>
        <v>No</v>
      </c>
      <c r="V208" s="280" t="str">
        <f ca="1">IFERROR(IF($B208&lt;&gt;"",IF(AND($H208&gt;=VLOOKUP($B208,Codigos!$A:$P,14,0),$H208&lt;=VLOOKUP($B208,Codigos!$A:$P,15,0)),"Si","No"),""),"Verf")</f>
        <v>Si</v>
      </c>
      <c r="W208" s="280" t="str">
        <f ca="1">IFERROR(IF($B208&lt;&gt;"",IF($H208&gt;=VLOOKUP($B208,Codigos!$A:$P,12,0),"Si","No"),""),"Verf")</f>
        <v>Si</v>
      </c>
      <c r="X208" s="280" t="str">
        <f ca="1">IFERROR(IF($B208&lt;&gt;"",IF($H208&lt;VLOOKUP($B208,Codigos!$A:$P,14,0),"No","Si"),""),"Verf")</f>
        <v>Si</v>
      </c>
      <c r="Y208" s="280" t="str">
        <f ca="1">IFERROR(IF($B208&lt;&gt;"",IF($H208&gt;VLOOKUP($B208,Codigos!$A:$P,16,0),"Si","No"),""),"Verf")</f>
        <v>No</v>
      </c>
      <c r="Z208" s="280" t="str">
        <f ca="1">IFERROR(IF($B208&lt;&gt;"",IF($H208&lt;VLOOKUP($B208,Codigos!$A:$P,14,0),"Bloquear","No"),""),"Verf")</f>
        <v>No</v>
      </c>
      <c r="AA208" s="281">
        <f>IFERROR(IF($B208&lt;&gt;"",$G208-VLOOKUP($B208,Codigos!$A:$P,11,0),""),"")</f>
        <v>0</v>
      </c>
      <c r="AB208" s="280" t="str">
        <f t="shared" si="47"/>
        <v/>
      </c>
      <c r="AC208" t="e">
        <f t="shared" ca="1" si="48"/>
        <v>#VALUE!</v>
      </c>
      <c r="AE208" t="s">
        <v>1985</v>
      </c>
      <c r="AF208" t="s">
        <v>1986</v>
      </c>
    </row>
    <row r="209" spans="1:32" ht="18.95" customHeight="1">
      <c r="A209" s="290" t="s">
        <v>2741</v>
      </c>
      <c r="B209" s="303"/>
      <c r="C209" s="104" t="str">
        <f>IFERROR(IF(B209&lt;&gt;"",VLOOKUP($B209,Codigos!$A:$P,3,0),""),"Verf")</f>
        <v/>
      </c>
      <c r="D209" s="105"/>
      <c r="E209" s="105"/>
      <c r="F209" s="105"/>
      <c r="G209" s="106"/>
      <c r="H209" s="448" t="str">
        <f t="shared" ca="1" si="43"/>
        <v/>
      </c>
      <c r="I209" s="105" t="str">
        <f t="shared" ca="1" si="44"/>
        <v/>
      </c>
      <c r="J209" s="109" t="str">
        <f t="shared" ca="1" si="45"/>
        <v/>
      </c>
      <c r="K209" s="294"/>
      <c r="L209" s="292"/>
      <c r="M209" s="110" t="str">
        <f>IFERROR(IF(VLOOKUP(L209,Codigos!$T$2:$U$50,2,0)=0,"",VLOOKUP(L209,Codigos!$T$2:$U$50,2,0)),"")</f>
        <v/>
      </c>
      <c r="N209" s="111" t="str">
        <f t="shared" si="46"/>
        <v/>
      </c>
      <c r="O209" s="112" t="str">
        <f>IFERROR(IF($B209&lt;&gt;"",$E209+($D209*VLOOKUP($B209,Codigos!$A:$P,5,0)),""),"Verf")</f>
        <v/>
      </c>
      <c r="P209" s="112" t="str">
        <f>IFERROR(IF($B209&lt;&gt;"",$F209+($O209*VLOOKUP($B209,Codigos!$A:$P,4,0)),""),"Verf")</f>
        <v/>
      </c>
      <c r="Q209" s="116" t="str">
        <f>IFERROR(IF($B209&lt;&gt;"",P209*VLOOKUP($B209,Codigos!$A:$I,7,0)/100000,""),"Verf")</f>
        <v/>
      </c>
      <c r="R209" s="110" t="str">
        <f>IFERROR(IF($B209&lt;&gt;"",VLOOKUP($B209,Codigos!$A:$P,2,0),""),"Verf")</f>
        <v/>
      </c>
      <c r="S209" s="110" t="str">
        <f>IFERROR(IF($B209&lt;&gt;"",VLOOKUP($B209,Codigos!$A:$P,9,0),""),"Verf")</f>
        <v/>
      </c>
      <c r="T209" s="110" t="str">
        <f>IFERROR(IF(B209&lt;&gt;"",VLOOKUP(B209,Codigos!$A:$P,10,0),""),"Verf")</f>
        <v/>
      </c>
      <c r="U209" s="280" t="str">
        <f>IFERROR(IF($B209&lt;&gt;"",IF(AND($H209&gt;=VLOOKUP($B209,Codigos!$A:$P,12,0),$H209&lt;=VLOOKUP($B209,Codigos!$A:$P,13,0)),"Si","No"),""),"Verf")</f>
        <v/>
      </c>
      <c r="V209" s="280" t="str">
        <f>IFERROR(IF($B209&lt;&gt;"",IF(AND($H209&gt;=VLOOKUP($B209,Codigos!$A:$P,14,0),$H209&lt;=VLOOKUP($B209,Codigos!$A:$P,15,0)),"Si","No"),""),"Verf")</f>
        <v/>
      </c>
      <c r="W209" s="280" t="str">
        <f>IFERROR(IF($B209&lt;&gt;"",IF($H209&gt;=VLOOKUP($B209,Codigos!$A:$P,12,0),"Si","No"),""),"Verf")</f>
        <v/>
      </c>
      <c r="X209" s="280" t="str">
        <f>IFERROR(IF($B209&lt;&gt;"",IF($H209&lt;VLOOKUP($B209,Codigos!$A:$P,14,0),"No","Si"),""),"Verf")</f>
        <v/>
      </c>
      <c r="Y209" s="280" t="str">
        <f>IFERROR(IF($B209&lt;&gt;"",IF($H209&gt;VLOOKUP($B209,Codigos!$A:$P,16,0),"Si","No"),""),"Verf")</f>
        <v/>
      </c>
      <c r="Z209" s="280" t="str">
        <f>IFERROR(IF($B209&lt;&gt;"",IF($H209&lt;VLOOKUP($B209,Codigos!$A:$P,14,0),"Bloquear","No"),""),"Verf")</f>
        <v/>
      </c>
      <c r="AA209" s="281" t="str">
        <f>IFERROR(IF($B209&lt;&gt;"",$G209-VLOOKUP($B209,Codigos!$A:$P,11,0),""),"")</f>
        <v/>
      </c>
      <c r="AB209" s="280" t="str">
        <f t="shared" si="47"/>
        <v>V</v>
      </c>
      <c r="AC209" t="str">
        <f t="shared" si="48"/>
        <v/>
      </c>
      <c r="AE209" t="s">
        <v>1985</v>
      </c>
      <c r="AF209" t="s">
        <v>1986</v>
      </c>
    </row>
    <row r="210" spans="1:32" ht="18.95" customHeight="1">
      <c r="A210" s="290" t="s">
        <v>137</v>
      </c>
      <c r="B210" s="303" t="s">
        <v>271</v>
      </c>
      <c r="C210" s="104" t="str">
        <f>IFERROR(IF(B210&lt;&gt;"",VLOOKUP($B210,Codigos!$A:$P,3,0),""),"Verf")</f>
        <v>Envase Flint 330R</v>
      </c>
      <c r="D210" s="105"/>
      <c r="E210" s="105"/>
      <c r="F210" s="105"/>
      <c r="G210" s="106"/>
      <c r="H210" s="448" t="str">
        <f t="shared" ca="1" si="43"/>
        <v/>
      </c>
      <c r="I210" s="105" t="str">
        <f t="shared" ca="1" si="44"/>
        <v/>
      </c>
      <c r="J210" s="109" t="str">
        <f t="shared" ca="1" si="45"/>
        <v/>
      </c>
      <c r="K210" s="294"/>
      <c r="L210" s="292" t="s">
        <v>73</v>
      </c>
      <c r="M210" s="110" t="str">
        <f>IFERROR(IF(VLOOKUP(L210,Codigos!$T$2:$U$50,2,0)=0,"",VLOOKUP(L210,Codigos!$T$2:$U$50,2,0)),"")</f>
        <v>Excluir</v>
      </c>
      <c r="N210" s="111" t="str">
        <f t="shared" si="46"/>
        <v/>
      </c>
      <c r="O210" s="112">
        <f>IFERROR(IF($B210&lt;&gt;"",$E210+($D210*VLOOKUP($B210,Codigos!$A:$P,5,0)),""),"Verf")</f>
        <v>0</v>
      </c>
      <c r="P210" s="112">
        <f>IFERROR(IF($B210&lt;&gt;"",$F210+($O210*VLOOKUP($B210,Codigos!$A:$P,4,0)),""),"Verf")</f>
        <v>0</v>
      </c>
      <c r="Q210" s="116">
        <f>IFERROR(IF($B210&lt;&gt;"",P210*VLOOKUP($B210,Codigos!$A:$I,7,0)/100000,""),"Verf")</f>
        <v>0</v>
      </c>
      <c r="R210" s="110">
        <f>IFERROR(IF($B210&lt;&gt;"",VLOOKUP($B210,Codigos!$A:$P,2,0),""),"Verf")</f>
        <v>213</v>
      </c>
      <c r="S210" s="110" t="str">
        <f>IFERROR(IF($B210&lt;&gt;"",VLOOKUP($B210,Codigos!$A:$P,9,0),""),"Verf")</f>
        <v>Envase</v>
      </c>
      <c r="T210" s="110">
        <f>IFERROR(IF(B210&lt;&gt;"",VLOOKUP(B210,Codigos!$A:$P,10,0),""),"Verf")</f>
        <v>120</v>
      </c>
      <c r="U210" s="280" t="str">
        <f ca="1">IFERROR(IF($B210&lt;&gt;"",IF(AND($H210&gt;=VLOOKUP($B210,Codigos!$A:$P,12,0),$H210&lt;=VLOOKUP($B210,Codigos!$A:$P,13,0)),"Si","No"),""),"Verf")</f>
        <v>No</v>
      </c>
      <c r="V210" s="280" t="str">
        <f ca="1">IFERROR(IF($B210&lt;&gt;"",IF(AND($H210&gt;=VLOOKUP($B210,Codigos!$A:$P,14,0),$H210&lt;=VLOOKUP($B210,Codigos!$A:$P,15,0)),"Si","No"),""),"Verf")</f>
        <v>Si</v>
      </c>
      <c r="W210" s="280" t="str">
        <f ca="1">IFERROR(IF($B210&lt;&gt;"",IF($H210&gt;=VLOOKUP($B210,Codigos!$A:$P,12,0),"Si","No"),""),"Verf")</f>
        <v>Si</v>
      </c>
      <c r="X210" s="280" t="str">
        <f ca="1">IFERROR(IF($B210&lt;&gt;"",IF($H210&lt;VLOOKUP($B210,Codigos!$A:$P,14,0),"No","Si"),""),"Verf")</f>
        <v>Si</v>
      </c>
      <c r="Y210" s="280" t="str">
        <f ca="1">IFERROR(IF($B210&lt;&gt;"",IF($H210&gt;VLOOKUP($B210,Codigos!$A:$P,16,0),"Si","No"),""),"Verf")</f>
        <v>No</v>
      </c>
      <c r="Z210" s="280" t="str">
        <f ca="1">IFERROR(IF($B210&lt;&gt;"",IF($H210&lt;VLOOKUP($B210,Codigos!$A:$P,14,0),"Bloquear","No"),""),"Verf")</f>
        <v>No</v>
      </c>
      <c r="AA210" s="281" t="str">
        <f>IFERROR(IF($B210&lt;&gt;"",$G210-VLOOKUP($B210,Codigos!$A:$P,11,0),""),"")</f>
        <v/>
      </c>
      <c r="AB210" s="280" t="str">
        <f t="shared" si="47"/>
        <v/>
      </c>
      <c r="AC210" t="e">
        <f t="shared" ca="1" si="48"/>
        <v>#VALUE!</v>
      </c>
      <c r="AE210" t="s">
        <v>1985</v>
      </c>
      <c r="AF210" t="s">
        <v>1986</v>
      </c>
    </row>
    <row r="211" spans="1:32" ht="18.95" customHeight="1">
      <c r="A211" s="290" t="s">
        <v>737</v>
      </c>
      <c r="B211" s="303" t="s">
        <v>271</v>
      </c>
      <c r="C211" s="104" t="str">
        <f>IFERROR(IF(B211&lt;&gt;"",VLOOKUP($B211,Codigos!$A:$P,3,0),""),"Verf")</f>
        <v>Envase Flint 330R</v>
      </c>
      <c r="D211" s="105"/>
      <c r="E211" s="105"/>
      <c r="F211" s="105"/>
      <c r="G211" s="106"/>
      <c r="H211" s="448" t="str">
        <f t="shared" ca="1" si="43"/>
        <v/>
      </c>
      <c r="I211" s="105" t="str">
        <f t="shared" ca="1" si="44"/>
        <v/>
      </c>
      <c r="J211" s="109" t="str">
        <f t="shared" ca="1" si="45"/>
        <v/>
      </c>
      <c r="K211" s="294"/>
      <c r="L211" s="292" t="s">
        <v>73</v>
      </c>
      <c r="M211" s="110" t="str">
        <f>IFERROR(IF(VLOOKUP(L211,Codigos!$T$2:$U$50,2,0)=0,"",VLOOKUP(L211,Codigos!$T$2:$U$50,2,0)),"")</f>
        <v>Excluir</v>
      </c>
      <c r="N211" s="111" t="str">
        <f t="shared" si="46"/>
        <v/>
      </c>
      <c r="O211" s="112">
        <f>IFERROR(IF($B211&lt;&gt;"",$E211+($D211*VLOOKUP($B211,Codigos!$A:$P,5,0)),""),"Verf")</f>
        <v>0</v>
      </c>
      <c r="P211" s="112">
        <f>IFERROR(IF($B211&lt;&gt;"",$F211+($O211*VLOOKUP($B211,Codigos!$A:$P,4,0)),""),"Verf")</f>
        <v>0</v>
      </c>
      <c r="Q211" s="116">
        <f>IFERROR(IF($B211&lt;&gt;"",P211*VLOOKUP($B211,Codigos!$A:$I,7,0)/100000,""),"Verf")</f>
        <v>0</v>
      </c>
      <c r="R211" s="110">
        <f>IFERROR(IF($B211&lt;&gt;"",VLOOKUP($B211,Codigos!$A:$P,2,0),""),"Verf")</f>
        <v>213</v>
      </c>
      <c r="S211" s="110" t="str">
        <f>IFERROR(IF($B211&lt;&gt;"",VLOOKUP($B211,Codigos!$A:$P,9,0),""),"Verf")</f>
        <v>Envase</v>
      </c>
      <c r="T211" s="110">
        <f>IFERROR(IF(B211&lt;&gt;"",VLOOKUP(B211,Codigos!$A:$P,10,0),""),"Verf")</f>
        <v>120</v>
      </c>
      <c r="U211" s="280" t="str">
        <f ca="1">IFERROR(IF($B211&lt;&gt;"",IF(AND($H211&gt;=VLOOKUP($B211,Codigos!$A:$P,12,0),$H211&lt;=VLOOKUP($B211,Codigos!$A:$P,13,0)),"Si","No"),""),"Verf")</f>
        <v>No</v>
      </c>
      <c r="V211" s="280" t="str">
        <f ca="1">IFERROR(IF($B211&lt;&gt;"",IF(AND($H211&gt;=VLOOKUP($B211,Codigos!$A:$P,14,0),$H211&lt;=VLOOKUP($B211,Codigos!$A:$P,15,0)),"Si","No"),""),"Verf")</f>
        <v>Si</v>
      </c>
      <c r="W211" s="280" t="str">
        <f ca="1">IFERROR(IF($B211&lt;&gt;"",IF($H211&gt;=VLOOKUP($B211,Codigos!$A:$P,12,0),"Si","No"),""),"Verf")</f>
        <v>Si</v>
      </c>
      <c r="X211" s="280" t="str">
        <f ca="1">IFERROR(IF($B211&lt;&gt;"",IF($H211&lt;VLOOKUP($B211,Codigos!$A:$P,14,0),"No","Si"),""),"Verf")</f>
        <v>Si</v>
      </c>
      <c r="Y211" s="280" t="str">
        <f ca="1">IFERROR(IF($B211&lt;&gt;"",IF($H211&gt;VLOOKUP($B211,Codigos!$A:$P,16,0),"Si","No"),""),"Verf")</f>
        <v>No</v>
      </c>
      <c r="Z211" s="280" t="str">
        <f ca="1">IFERROR(IF($B211&lt;&gt;"",IF($H211&lt;VLOOKUP($B211,Codigos!$A:$P,14,0),"Bloquear","No"),""),"Verf")</f>
        <v>No</v>
      </c>
      <c r="AA211" s="281" t="str">
        <f>IFERROR(IF($B211&lt;&gt;"",$G211-VLOOKUP($B211,Codigos!$A:$P,11,0),""),"")</f>
        <v/>
      </c>
      <c r="AB211" s="280" t="str">
        <f t="shared" si="47"/>
        <v/>
      </c>
      <c r="AC211" t="e">
        <f t="shared" ca="1" si="48"/>
        <v>#VALUE!</v>
      </c>
      <c r="AE211" t="s">
        <v>1985</v>
      </c>
      <c r="AF211" t="s">
        <v>1986</v>
      </c>
    </row>
    <row r="212" spans="1:32" ht="18.95" customHeight="1">
      <c r="A212" s="290" t="s">
        <v>298</v>
      </c>
      <c r="B212" s="512" t="s">
        <v>435</v>
      </c>
      <c r="C212" s="104" t="str">
        <f>IFERROR(IF(B212&lt;&gt;"",VLOOKUP($B212,Codigos!$A:$P,3,0),""),"Verf")</f>
        <v>Poker R 330cc X 30</v>
      </c>
      <c r="D212" s="105">
        <v>96</v>
      </c>
      <c r="E212" s="105"/>
      <c r="F212" s="105"/>
      <c r="G212" s="106">
        <v>46363</v>
      </c>
      <c r="H212" s="448">
        <f t="shared" ca="1" si="43"/>
        <v>179</v>
      </c>
      <c r="I212" s="105" t="str">
        <f t="shared" ca="1" si="44"/>
        <v>Mayor a 120 días</v>
      </c>
      <c r="J212" s="109">
        <f t="shared" ca="1" si="45"/>
        <v>0.99444444444444446</v>
      </c>
      <c r="K212" s="294" t="s">
        <v>2819</v>
      </c>
      <c r="L212" s="292"/>
      <c r="M212" s="110" t="str">
        <f>IFERROR(IF(VLOOKUP(L212,Codigos!$T$2:$U$50,2,0)=0,"",VLOOKUP(L212,Codigos!$T$2:$U$50,2,0)),"")</f>
        <v/>
      </c>
      <c r="N212" s="111">
        <f t="shared" si="46"/>
        <v>46183</v>
      </c>
      <c r="O212" s="112">
        <f>IFERROR(IF($B212&lt;&gt;"",$E212+($D212*VLOOKUP($B212,Codigos!$A:$P,5,0)),""),"Verf")</f>
        <v>4320</v>
      </c>
      <c r="P212" s="112">
        <f>IFERROR(IF($B212&lt;&gt;"",$F212+($O212*VLOOKUP($B212,Codigos!$A:$P,4,0)),""),"Verf")</f>
        <v>129600</v>
      </c>
      <c r="Q212" s="116">
        <f>IFERROR(IF($B212&lt;&gt;"",P212*VLOOKUP($B212,Codigos!$A:$I,7,0)/100000,""),"Verf")</f>
        <v>427.68</v>
      </c>
      <c r="R212" s="110">
        <f>IFERROR(IF($B212&lt;&gt;"",VLOOKUP($B212,Codigos!$A:$P,2,0),""),"Verf")</f>
        <v>2512</v>
      </c>
      <c r="S212" s="110" t="str">
        <f>IFERROR(IF($B212&lt;&gt;"",VLOOKUP($B212,Codigos!$A:$P,9,0),""),"Verf")</f>
        <v>Ret</v>
      </c>
      <c r="T212" s="110">
        <f>IFERROR(IF(B212&lt;&gt;"",VLOOKUP(B212,Codigos!$A:$P,10,0),""),"Verf")</f>
        <v>180</v>
      </c>
      <c r="U212" s="280" t="str">
        <f ca="1">IFERROR(IF($B212&lt;&gt;"",IF(AND($H212&gt;=VLOOKUP($B212,Codigos!$A:$P,12,0),$H212&lt;=VLOOKUP($B212,Codigos!$A:$P,13,0)),"Si","No"),""),"Verf")</f>
        <v>No</v>
      </c>
      <c r="V212" s="280" t="str">
        <f ca="1">IFERROR(IF($B212&lt;&gt;"",IF(AND($H212&gt;=VLOOKUP($B212,Codigos!$A:$P,14,0),$H212&lt;=VLOOKUP($B212,Codigos!$A:$P,15,0)),"Si","No"),""),"Verf")</f>
        <v>No</v>
      </c>
      <c r="W212" s="280" t="str">
        <f ca="1">IFERROR(IF($B212&lt;&gt;"",IF($H212&gt;=VLOOKUP($B212,Codigos!$A:$P,12,0),"Si","No"),""),"Verf")</f>
        <v>Si</v>
      </c>
      <c r="X212" s="280" t="str">
        <f ca="1">IFERROR(IF($B212&lt;&gt;"",IF($H212&lt;VLOOKUP($B212,Codigos!$A:$P,14,0),"No","Si"),""),"Verf")</f>
        <v>Si</v>
      </c>
      <c r="Y212" s="280" t="str">
        <f ca="1">IFERROR(IF($B212&lt;&gt;"",IF($H212&gt;VLOOKUP($B212,Codigos!$A:$P,16,0),"Si","No"),""),"Verf")</f>
        <v>Si</v>
      </c>
      <c r="Z212" s="280" t="str">
        <f ca="1">IFERROR(IF($B212&lt;&gt;"",IF($H212&lt;VLOOKUP($B212,Codigos!$A:$P,14,0),"Bloquear","No"),""),"Verf")</f>
        <v>No</v>
      </c>
      <c r="AA212" s="281">
        <f>IFERROR(IF($B212&lt;&gt;"",$G212-VLOOKUP($B212,Codigos!$A:$P,11,0),""),"")</f>
        <v>46333</v>
      </c>
      <c r="AB212" s="280" t="str">
        <f t="shared" si="47"/>
        <v/>
      </c>
      <c r="AC212">
        <f t="shared" ca="1" si="48"/>
        <v>1</v>
      </c>
      <c r="AE212" t="s">
        <v>1985</v>
      </c>
      <c r="AF212" t="s">
        <v>1986</v>
      </c>
    </row>
    <row r="213" spans="1:32" ht="18.95" customHeight="1">
      <c r="A213" s="290" t="s">
        <v>299</v>
      </c>
      <c r="B213" s="512" t="s">
        <v>435</v>
      </c>
      <c r="C213" s="104" t="str">
        <f>IFERROR(IF(B213&lt;&gt;"",VLOOKUP($B213,Codigos!$A:$P,3,0),""),"Verf")</f>
        <v>Poker R 330cc X 30</v>
      </c>
      <c r="D213" s="105">
        <v>96</v>
      </c>
      <c r="E213" s="105"/>
      <c r="F213" s="105"/>
      <c r="G213" s="106">
        <v>46363</v>
      </c>
      <c r="H213" s="448">
        <f t="shared" ca="1" si="43"/>
        <v>179</v>
      </c>
      <c r="I213" s="105" t="str">
        <f t="shared" ca="1" si="44"/>
        <v>Mayor a 120 días</v>
      </c>
      <c r="J213" s="109">
        <f t="shared" ca="1" si="45"/>
        <v>0.99444444444444446</v>
      </c>
      <c r="K213" s="294" t="s">
        <v>2819</v>
      </c>
      <c r="L213" s="292"/>
      <c r="M213" s="110" t="str">
        <f>IFERROR(IF(VLOOKUP(L213,Codigos!$T$2:$U$50,2,0)=0,"",VLOOKUP(L213,Codigos!$T$2:$U$50,2,0)),"")</f>
        <v/>
      </c>
      <c r="N213" s="111">
        <f t="shared" si="46"/>
        <v>46183</v>
      </c>
      <c r="O213" s="112">
        <f>IFERROR(IF($B213&lt;&gt;"",$E213+($D213*VLOOKUP($B213,Codigos!$A:$P,5,0)),""),"Verf")</f>
        <v>4320</v>
      </c>
      <c r="P213" s="112">
        <f>IFERROR(IF($B213&lt;&gt;"",$F213+($O213*VLOOKUP($B213,Codigos!$A:$P,4,0)),""),"Verf")</f>
        <v>129600</v>
      </c>
      <c r="Q213" s="116">
        <f>IFERROR(IF($B213&lt;&gt;"",P213*VLOOKUP($B213,Codigos!$A:$I,7,0)/100000,""),"Verf")</f>
        <v>427.68</v>
      </c>
      <c r="R213" s="110">
        <f>IFERROR(IF($B213&lt;&gt;"",VLOOKUP($B213,Codigos!$A:$P,2,0),""),"Verf")</f>
        <v>2512</v>
      </c>
      <c r="S213" s="110" t="str">
        <f>IFERROR(IF($B213&lt;&gt;"",VLOOKUP($B213,Codigos!$A:$P,9,0),""),"Verf")</f>
        <v>Ret</v>
      </c>
      <c r="T213" s="110">
        <f>IFERROR(IF(B213&lt;&gt;"",VLOOKUP(B213,Codigos!$A:$P,10,0),""),"Verf")</f>
        <v>180</v>
      </c>
      <c r="U213" s="280" t="str">
        <f ca="1">IFERROR(IF($B213&lt;&gt;"",IF(AND($H213&gt;=VLOOKUP($B213,Codigos!$A:$P,12,0),$H213&lt;=VLOOKUP($B213,Codigos!$A:$P,13,0)),"Si","No"),""),"Verf")</f>
        <v>No</v>
      </c>
      <c r="V213" s="280" t="str">
        <f ca="1">IFERROR(IF($B213&lt;&gt;"",IF(AND($H213&gt;=VLOOKUP($B213,Codigos!$A:$P,14,0),$H213&lt;=VLOOKUP($B213,Codigos!$A:$P,15,0)),"Si","No"),""),"Verf")</f>
        <v>No</v>
      </c>
      <c r="W213" s="280" t="str">
        <f ca="1">IFERROR(IF($B213&lt;&gt;"",IF($H213&gt;=VLOOKUP($B213,Codigos!$A:$P,12,0),"Si","No"),""),"Verf")</f>
        <v>Si</v>
      </c>
      <c r="X213" s="280" t="str">
        <f ca="1">IFERROR(IF($B213&lt;&gt;"",IF($H213&lt;VLOOKUP($B213,Codigos!$A:$P,14,0),"No","Si"),""),"Verf")</f>
        <v>Si</v>
      </c>
      <c r="Y213" s="280" t="str">
        <f ca="1">IFERROR(IF($B213&lt;&gt;"",IF($H213&gt;VLOOKUP($B213,Codigos!$A:$P,16,0),"Si","No"),""),"Verf")</f>
        <v>Si</v>
      </c>
      <c r="Z213" s="280" t="str">
        <f ca="1">IFERROR(IF($B213&lt;&gt;"",IF($H213&lt;VLOOKUP($B213,Codigos!$A:$P,14,0),"Bloquear","No"),""),"Verf")</f>
        <v>No</v>
      </c>
      <c r="AA213" s="281">
        <f>IFERROR(IF($B213&lt;&gt;"",$G213-VLOOKUP($B213,Codigos!$A:$P,11,0),""),"")</f>
        <v>46333</v>
      </c>
      <c r="AB213" s="280" t="str">
        <f t="shared" si="47"/>
        <v/>
      </c>
      <c r="AC213">
        <f t="shared" ca="1" si="48"/>
        <v>1</v>
      </c>
      <c r="AE213" t="s">
        <v>1985</v>
      </c>
      <c r="AF213" t="s">
        <v>1986</v>
      </c>
    </row>
    <row r="214" spans="1:32" ht="18.95" customHeight="1">
      <c r="A214" s="290" t="s">
        <v>738</v>
      </c>
      <c r="B214" s="512" t="s">
        <v>435</v>
      </c>
      <c r="C214" s="104" t="str">
        <f>IFERROR(IF(B214&lt;&gt;"",VLOOKUP($B214,Codigos!$A:$P,3,0),""),"Verf")</f>
        <v>Poker R 330cc X 30</v>
      </c>
      <c r="D214" s="105">
        <v>96</v>
      </c>
      <c r="E214" s="105"/>
      <c r="F214" s="105"/>
      <c r="G214" s="106">
        <v>46363</v>
      </c>
      <c r="H214" s="448">
        <f t="shared" ref="H214" ca="1" si="49">IF(G214&lt;&gt;"",G214-TODAY(),"")</f>
        <v>179</v>
      </c>
      <c r="I214" s="105" t="str">
        <f t="shared" ref="I214" ca="1" si="50">IF(G214="","",IF(G214&lt;TODAY(),"Vencido",IF(G214&lt;TODAY()+10,"Menos de 10 días",IF(G214&lt;TODAY()+30,"Menos de 30 días",IF(G214&lt;TODAY()+60,"Menos de 60 días",IF(G214&lt;TODAY()+90,"Menos de 90 dìas",IF(G214&lt;TODAY()+120,"Menos de 120 días","Mayor a 120 días")))))))</f>
        <v>Mayor a 120 días</v>
      </c>
      <c r="J214" s="109">
        <f t="shared" ref="J214" ca="1" si="51">IFERROR(IF(H214&lt;&gt;"",H214/T214,""),"Verf")</f>
        <v>0.99444444444444446</v>
      </c>
      <c r="K214" s="294" t="s">
        <v>2819</v>
      </c>
      <c r="L214" s="511"/>
      <c r="M214" s="110" t="str">
        <f>IFERROR(IF(VLOOKUP(L214,Codigos!$T$2:$U$50,2,0)=0,"",VLOOKUP(L214,Codigos!$T$2:$U$50,2,0)),"")</f>
        <v/>
      </c>
      <c r="N214" s="111">
        <f t="shared" si="46"/>
        <v>46183</v>
      </c>
      <c r="O214" s="112">
        <f>IFERROR(IF($B214&lt;&gt;"",$E214+($D214*VLOOKUP($B214,Codigos!$A:$P,5,0)),""),"Verf")</f>
        <v>4320</v>
      </c>
      <c r="P214" s="112">
        <f>IFERROR(IF($B214&lt;&gt;"",$F214+($O214*VLOOKUP($B214,Codigos!$A:$P,4,0)),""),"Verf")</f>
        <v>129600</v>
      </c>
      <c r="Q214" s="116">
        <f>IFERROR(IF($B214&lt;&gt;"",P214*VLOOKUP($B214,Codigos!$A:$I,7,0)/100000,""),"Verf")</f>
        <v>427.68</v>
      </c>
      <c r="R214" s="110">
        <f>IFERROR(IF($B214&lt;&gt;"",VLOOKUP($B214,Codigos!$A:$P,2,0),""),"Verf")</f>
        <v>2512</v>
      </c>
      <c r="S214" s="110" t="str">
        <f>IFERROR(IF($B214&lt;&gt;"",VLOOKUP($B214,Codigos!$A:$P,9,0),""),"Verf")</f>
        <v>Ret</v>
      </c>
      <c r="T214" s="110">
        <f>IFERROR(IF(B214&lt;&gt;"",VLOOKUP(B214,Codigos!$A:$P,10,0),""),"Verf")</f>
        <v>180</v>
      </c>
      <c r="U214" s="280" t="str">
        <f ca="1">IFERROR(IF($B214&lt;&gt;"",IF(AND($H214&gt;=VLOOKUP($B214,Codigos!$A:$P,12,0),$H214&lt;=VLOOKUP($B214,Codigos!$A:$P,13,0)),"Si","No"),""),"Verf")</f>
        <v>No</v>
      </c>
      <c r="V214" s="280" t="str">
        <f ca="1">IFERROR(IF($B214&lt;&gt;"",IF(AND($H214&gt;=VLOOKUP($B214,Codigos!$A:$P,14,0),$H214&lt;=VLOOKUP($B214,Codigos!$A:$P,15,0)),"Si","No"),""),"Verf")</f>
        <v>No</v>
      </c>
      <c r="W214" s="280" t="str">
        <f ca="1">IFERROR(IF($B214&lt;&gt;"",IF($H214&gt;=VLOOKUP($B214,Codigos!$A:$P,12,0),"Si","No"),""),"Verf")</f>
        <v>Si</v>
      </c>
      <c r="X214" s="280" t="str">
        <f ca="1">IFERROR(IF($B214&lt;&gt;"",IF($H214&lt;VLOOKUP($B214,Codigos!$A:$P,14,0),"No","Si"),""),"Verf")</f>
        <v>Si</v>
      </c>
      <c r="Y214" s="280" t="str">
        <f ca="1">IFERROR(IF($B214&lt;&gt;"",IF($H214&gt;VLOOKUP($B214,Codigos!$A:$P,16,0),"Si","No"),""),"Verf")</f>
        <v>Si</v>
      </c>
      <c r="Z214" s="280" t="str">
        <f ca="1">IFERROR(IF($B214&lt;&gt;"",IF($H214&lt;VLOOKUP($B214,Codigos!$A:$P,14,0),"Bloquear","No"),""),"Verf")</f>
        <v>No</v>
      </c>
      <c r="AA214" s="281">
        <f>IFERROR(IF($B214&lt;&gt;"",$G214-VLOOKUP($B214,Codigos!$A:$P,11,0),""),"")</f>
        <v>46333</v>
      </c>
      <c r="AB214" s="280" t="str">
        <f t="shared" si="47"/>
        <v/>
      </c>
      <c r="AC214">
        <f t="shared" ca="1" si="48"/>
        <v>1</v>
      </c>
      <c r="AE214" t="s">
        <v>1985</v>
      </c>
      <c r="AF214" t="s">
        <v>1986</v>
      </c>
    </row>
    <row r="215" spans="1:32" ht="18.95" customHeight="1">
      <c r="A215" s="290" t="s">
        <v>2840</v>
      </c>
      <c r="B215" s="574" t="s">
        <v>403</v>
      </c>
      <c r="C215" s="104" t="str">
        <f>IFERROR(IF(B215&lt;&gt;"",VLOOKUP($B215,Codigos!$A:$P,3,0),""),"Verf")</f>
        <v>Aguila Lig R FRIA HELADA 330cc X 30</v>
      </c>
      <c r="D215" s="105">
        <v>96</v>
      </c>
      <c r="E215" s="105"/>
      <c r="F215" s="105"/>
      <c r="G215" s="106">
        <v>46364</v>
      </c>
      <c r="H215" s="448">
        <f t="shared" ref="H215" ca="1" si="52">IF(G215&lt;&gt;"",G215-TODAY(),"")</f>
        <v>180</v>
      </c>
      <c r="I215" s="105" t="str">
        <f t="shared" ref="I215" ca="1" si="53">IF(G215="","",IF(G215&lt;TODAY(),"Vencido",IF(G215&lt;TODAY()+10,"Menos de 10 días",IF(G215&lt;TODAY()+30,"Menos de 30 días",IF(G215&lt;TODAY()+60,"Menos de 60 días",IF(G215&lt;TODAY()+90,"Menos de 90 dìas",IF(G215&lt;TODAY()+120,"Menos de 120 días","Mayor a 120 días")))))))</f>
        <v>Mayor a 120 días</v>
      </c>
      <c r="J215" s="109">
        <f t="shared" ref="J215" ca="1" si="54">IFERROR(IF(H215&lt;&gt;"",H215/T215,""),"Verf")</f>
        <v>1</v>
      </c>
      <c r="K215" s="294" t="s">
        <v>2819</v>
      </c>
      <c r="L215" s="513"/>
      <c r="M215" s="110" t="str">
        <f>IFERROR(IF(VLOOKUP(L215,Codigos!$T$2:$U$50,2,0)=0,"",VLOOKUP(L215,Codigos!$T$2:$U$50,2,0)),"")</f>
        <v/>
      </c>
      <c r="N215" s="111">
        <f t="shared" ref="N215" si="55">IFERROR(IF(G215&lt;&gt;"",G215-T215,""),"Verf")</f>
        <v>46184</v>
      </c>
      <c r="O215" s="112">
        <f>IFERROR(IF($B215&lt;&gt;"",$E215+($D215*VLOOKUP($B215,Codigos!$A:$P,5,0)),""),"Verf")</f>
        <v>4320</v>
      </c>
      <c r="P215" s="112">
        <f>IFERROR(IF($B215&lt;&gt;"",$F215+($O215*VLOOKUP($B215,Codigos!$A:$P,4,0)),""),"Verf")</f>
        <v>129600</v>
      </c>
      <c r="Q215" s="116">
        <f>IFERROR(IF($B215&lt;&gt;"",P215*VLOOKUP($B215,Codigos!$A:$I,7,0)/100000,""),"Verf")</f>
        <v>427.68</v>
      </c>
      <c r="R215" s="110">
        <f>IFERROR(IF($B215&lt;&gt;"",VLOOKUP($B215,Codigos!$A:$P,2,0),""),"Verf")</f>
        <v>22613</v>
      </c>
      <c r="S215" s="110" t="str">
        <f>IFERROR(IF($B215&lt;&gt;"",VLOOKUP($B215,Codigos!$A:$P,9,0),""),"Verf")</f>
        <v>Ret</v>
      </c>
      <c r="T215" s="110">
        <f>IFERROR(IF(B215&lt;&gt;"",VLOOKUP(B215,Codigos!$A:$P,10,0),""),"Verf")</f>
        <v>180</v>
      </c>
      <c r="U215" s="280" t="str">
        <f ca="1">IFERROR(IF($B215&lt;&gt;"",IF(AND($H215&gt;=VLOOKUP($B215,Codigos!$A:$P,12,0),$H215&lt;=VLOOKUP($B215,Codigos!$A:$P,13,0)),"Si","No"),""),"Verf")</f>
        <v>No</v>
      </c>
      <c r="V215" s="280" t="str">
        <f ca="1">IFERROR(IF($B215&lt;&gt;"",IF(AND($H215&gt;=VLOOKUP($B215,Codigos!$A:$P,14,0),$H215&lt;=VLOOKUP($B215,Codigos!$A:$P,15,0)),"Si","No"),""),"Verf")</f>
        <v>No</v>
      </c>
      <c r="W215" s="280" t="str">
        <f ca="1">IFERROR(IF($B215&lt;&gt;"",IF($H215&gt;=VLOOKUP($B215,Codigos!$A:$P,12,0),"Si","No"),""),"Verf")</f>
        <v>Si</v>
      </c>
      <c r="X215" s="280" t="str">
        <f ca="1">IFERROR(IF($B215&lt;&gt;"",IF($H215&lt;VLOOKUP($B215,Codigos!$A:$P,14,0),"No","Si"),""),"Verf")</f>
        <v>Si</v>
      </c>
      <c r="Y215" s="280" t="str">
        <f ca="1">IFERROR(IF($B215&lt;&gt;"",IF($H215&gt;VLOOKUP($B215,Codigos!$A:$P,16,0),"Si","No"),""),"Verf")</f>
        <v>Si</v>
      </c>
      <c r="Z215" s="280" t="str">
        <f ca="1">IFERROR(IF($B215&lt;&gt;"",IF($H215&lt;VLOOKUP($B215,Codigos!$A:$P,14,0),"Bloquear","No"),""),"Verf")</f>
        <v>No</v>
      </c>
      <c r="AA215" s="281">
        <f>IFERROR(IF($B215&lt;&gt;"",$G215-VLOOKUP($B215,Codigos!$A:$P,11,0),""),"")</f>
        <v>46334</v>
      </c>
      <c r="AB215" s="280" t="str">
        <f t="shared" ref="AB215" si="56">IFERROR(IF(AND(A215&lt;&gt;"",B215=""),"V",""),"")</f>
        <v/>
      </c>
      <c r="AC215">
        <f t="shared" ref="AC215" ca="1" si="57">IF(B215&lt;&gt;"",$C$4-N215,"")</f>
        <v>0</v>
      </c>
      <c r="AE215" t="s">
        <v>1985</v>
      </c>
      <c r="AF215" t="s">
        <v>1986</v>
      </c>
    </row>
    <row r="216" spans="1:32" ht="18.95" customHeight="1">
      <c r="A216" s="290" t="s">
        <v>739</v>
      </c>
      <c r="B216" s="574" t="s">
        <v>403</v>
      </c>
      <c r="C216" s="104" t="str">
        <f>IFERROR(IF(B216&lt;&gt;"",VLOOKUP($B216,Codigos!$A:$P,3,0),""),"Verf")</f>
        <v>Aguila Lig R FRIA HELADA 330cc X 30</v>
      </c>
      <c r="D216" s="105">
        <v>96</v>
      </c>
      <c r="E216" s="105"/>
      <c r="F216" s="105"/>
      <c r="G216" s="106">
        <v>46364</v>
      </c>
      <c r="H216" s="448">
        <f t="shared" ca="1" si="43"/>
        <v>180</v>
      </c>
      <c r="I216" s="105" t="str">
        <f t="shared" ca="1" si="44"/>
        <v>Mayor a 120 días</v>
      </c>
      <c r="J216" s="109">
        <f t="shared" ca="1" si="45"/>
        <v>1</v>
      </c>
      <c r="K216" s="294" t="s">
        <v>2819</v>
      </c>
      <c r="L216" s="292"/>
      <c r="M216" s="110" t="str">
        <f>IFERROR(IF(VLOOKUP(L216,Codigos!$T$2:$U$50,2,0)=0,"",VLOOKUP(L216,Codigos!$T$2:$U$50,2,0)),"")</f>
        <v/>
      </c>
      <c r="N216" s="111">
        <f t="shared" si="46"/>
        <v>46184</v>
      </c>
      <c r="O216" s="112">
        <f>IFERROR(IF($B216&lt;&gt;"",$E216+($D216*VLOOKUP($B216,Codigos!$A:$P,5,0)),""),"Verf")</f>
        <v>4320</v>
      </c>
      <c r="P216" s="112">
        <f>IFERROR(IF($B216&lt;&gt;"",$F216+($O216*VLOOKUP($B216,Codigos!$A:$P,4,0)),""),"Verf")</f>
        <v>129600</v>
      </c>
      <c r="Q216" s="116">
        <f>IFERROR(IF($B216&lt;&gt;"",P216*VLOOKUP($B216,Codigos!$A:$I,7,0)/100000,""),"Verf")</f>
        <v>427.68</v>
      </c>
      <c r="R216" s="110">
        <f>IFERROR(IF($B216&lt;&gt;"",VLOOKUP($B216,Codigos!$A:$P,2,0),""),"Verf")</f>
        <v>22613</v>
      </c>
      <c r="S216" s="110" t="str">
        <f>IFERROR(IF($B216&lt;&gt;"",VLOOKUP($B216,Codigos!$A:$P,9,0),""),"Verf")</f>
        <v>Ret</v>
      </c>
      <c r="T216" s="110">
        <f>IFERROR(IF(B216&lt;&gt;"",VLOOKUP(B216,Codigos!$A:$P,10,0),""),"Verf")</f>
        <v>180</v>
      </c>
      <c r="U216" s="280" t="str">
        <f ca="1">IFERROR(IF($B216&lt;&gt;"",IF(AND($H216&gt;=VLOOKUP($B216,Codigos!$A:$P,12,0),$H216&lt;=VLOOKUP($B216,Codigos!$A:$P,13,0)),"Si","No"),""),"Verf")</f>
        <v>No</v>
      </c>
      <c r="V216" s="280" t="str">
        <f ca="1">IFERROR(IF($B216&lt;&gt;"",IF(AND($H216&gt;=VLOOKUP($B216,Codigos!$A:$P,14,0),$H216&lt;=VLOOKUP($B216,Codigos!$A:$P,15,0)),"Si","No"),""),"Verf")</f>
        <v>No</v>
      </c>
      <c r="W216" s="280" t="str">
        <f ca="1">IFERROR(IF($B216&lt;&gt;"",IF($H216&gt;=VLOOKUP($B216,Codigos!$A:$P,12,0),"Si","No"),""),"Verf")</f>
        <v>Si</v>
      </c>
      <c r="X216" s="280" t="str">
        <f ca="1">IFERROR(IF($B216&lt;&gt;"",IF($H216&lt;VLOOKUP($B216,Codigos!$A:$P,14,0),"No","Si"),""),"Verf")</f>
        <v>Si</v>
      </c>
      <c r="Y216" s="280" t="str">
        <f ca="1">IFERROR(IF($B216&lt;&gt;"",IF($H216&gt;VLOOKUP($B216,Codigos!$A:$P,16,0),"Si","No"),""),"Verf")</f>
        <v>Si</v>
      </c>
      <c r="Z216" s="280" t="str">
        <f ca="1">IFERROR(IF($B216&lt;&gt;"",IF($H216&lt;VLOOKUP($B216,Codigos!$A:$P,14,0),"Bloquear","No"),""),"Verf")</f>
        <v>No</v>
      </c>
      <c r="AA216" s="281">
        <f>IFERROR(IF($B216&lt;&gt;"",$G216-VLOOKUP($B216,Codigos!$A:$P,11,0),""),"")</f>
        <v>46334</v>
      </c>
      <c r="AB216" s="280" t="str">
        <f t="shared" si="47"/>
        <v/>
      </c>
      <c r="AC216">
        <f t="shared" ca="1" si="48"/>
        <v>0</v>
      </c>
      <c r="AE216" t="s">
        <v>1985</v>
      </c>
      <c r="AF216" t="s">
        <v>1986</v>
      </c>
    </row>
    <row r="217" spans="1:32" ht="18.95" customHeight="1">
      <c r="A217" s="290" t="s">
        <v>502</v>
      </c>
      <c r="B217" s="508" t="s">
        <v>435</v>
      </c>
      <c r="C217" s="104" t="str">
        <f>IFERROR(IF(B217&lt;&gt;"",VLOOKUP($B217,Codigos!$A:$P,3,0),""),"Verf")</f>
        <v>Poker R 330cc X 30</v>
      </c>
      <c r="D217" s="105">
        <v>96</v>
      </c>
      <c r="E217" s="105"/>
      <c r="F217" s="105"/>
      <c r="G217" s="106">
        <v>46362</v>
      </c>
      <c r="H217" s="448">
        <f t="shared" ca="1" si="43"/>
        <v>178</v>
      </c>
      <c r="I217" s="105" t="str">
        <f t="shared" ca="1" si="44"/>
        <v>Mayor a 120 días</v>
      </c>
      <c r="J217" s="109">
        <f t="shared" ca="1" si="45"/>
        <v>0.98888888888888893</v>
      </c>
      <c r="K217" s="294" t="s">
        <v>2819</v>
      </c>
      <c r="L217" s="292"/>
      <c r="M217" s="110" t="str">
        <f>IFERROR(IF(VLOOKUP(L217,Codigos!$T$2:$U$50,2,0)=0,"",VLOOKUP(L217,Codigos!$T$2:$U$50,2,0)),"")</f>
        <v/>
      </c>
      <c r="N217" s="111">
        <f t="shared" si="46"/>
        <v>46182</v>
      </c>
      <c r="O217" s="112">
        <f>IFERROR(IF($B217&lt;&gt;"",$E217+($D217*VLOOKUP($B217,Codigos!$A:$P,5,0)),""),"Verf")</f>
        <v>4320</v>
      </c>
      <c r="P217" s="112">
        <f>IFERROR(IF($B217&lt;&gt;"",$F217+($O217*VLOOKUP($B217,Codigos!$A:$P,4,0)),""),"Verf")</f>
        <v>129600</v>
      </c>
      <c r="Q217" s="116">
        <f>IFERROR(IF($B217&lt;&gt;"",P217*VLOOKUP($B217,Codigos!$A:$I,7,0)/100000,""),"Verf")</f>
        <v>427.68</v>
      </c>
      <c r="R217" s="110">
        <f>IFERROR(IF($B217&lt;&gt;"",VLOOKUP($B217,Codigos!$A:$P,2,0),""),"Verf")</f>
        <v>2512</v>
      </c>
      <c r="S217" s="110" t="str">
        <f>IFERROR(IF($B217&lt;&gt;"",VLOOKUP($B217,Codigos!$A:$P,9,0),""),"Verf")</f>
        <v>Ret</v>
      </c>
      <c r="T217" s="110">
        <f>IFERROR(IF(B217&lt;&gt;"",VLOOKUP(B217,Codigos!$A:$P,10,0),""),"Verf")</f>
        <v>180</v>
      </c>
      <c r="U217" s="280" t="str">
        <f ca="1">IFERROR(IF($B217&lt;&gt;"",IF(AND($H217&gt;=VLOOKUP($B217,Codigos!$A:$P,12,0),$H217&lt;=VLOOKUP($B217,Codigos!$A:$P,13,0)),"Si","No"),""),"Verf")</f>
        <v>No</v>
      </c>
      <c r="V217" s="280" t="str">
        <f ca="1">IFERROR(IF($B217&lt;&gt;"",IF(AND($H217&gt;=VLOOKUP($B217,Codigos!$A:$P,14,0),$H217&lt;=VLOOKUP($B217,Codigos!$A:$P,15,0)),"Si","No"),""),"Verf")</f>
        <v>No</v>
      </c>
      <c r="W217" s="280" t="str">
        <f ca="1">IFERROR(IF($B217&lt;&gt;"",IF($H217&gt;=VLOOKUP($B217,Codigos!$A:$P,12,0),"Si","No"),""),"Verf")</f>
        <v>Si</v>
      </c>
      <c r="X217" s="280" t="str">
        <f ca="1">IFERROR(IF($B217&lt;&gt;"",IF($H217&lt;VLOOKUP($B217,Codigos!$A:$P,14,0),"No","Si"),""),"Verf")</f>
        <v>Si</v>
      </c>
      <c r="Y217" s="280" t="str">
        <f ca="1">IFERROR(IF($B217&lt;&gt;"",IF($H217&gt;VLOOKUP($B217,Codigos!$A:$P,16,0),"Si","No"),""),"Verf")</f>
        <v>Si</v>
      </c>
      <c r="Z217" s="280" t="str">
        <f ca="1">IFERROR(IF($B217&lt;&gt;"",IF($H217&lt;VLOOKUP($B217,Codigos!$A:$P,14,0),"Bloquear","No"),""),"Verf")</f>
        <v>No</v>
      </c>
      <c r="AA217" s="281">
        <f>IFERROR(IF($B217&lt;&gt;"",$G217-VLOOKUP($B217,Codigos!$A:$P,11,0),""),"")</f>
        <v>46332</v>
      </c>
      <c r="AB217" s="280" t="str">
        <f t="shared" si="47"/>
        <v/>
      </c>
      <c r="AC217">
        <f t="shared" ca="1" si="48"/>
        <v>2</v>
      </c>
      <c r="AE217" t="s">
        <v>1985</v>
      </c>
      <c r="AF217" t="s">
        <v>1986</v>
      </c>
    </row>
    <row r="218" spans="1:32" ht="18.95" customHeight="1">
      <c r="A218" s="290" t="s">
        <v>740</v>
      </c>
      <c r="B218" s="508" t="s">
        <v>435</v>
      </c>
      <c r="C218" s="104" t="str">
        <f>IFERROR(IF(B218&lt;&gt;"",VLOOKUP($B218,Codigos!$A:$P,3,0),""),"Verf")</f>
        <v>Poker R 330cc X 30</v>
      </c>
      <c r="D218" s="105">
        <v>96</v>
      </c>
      <c r="E218" s="105"/>
      <c r="F218" s="105"/>
      <c r="G218" s="106">
        <v>46362</v>
      </c>
      <c r="H218" s="448">
        <f t="shared" ref="H218:H219" ca="1" si="58">IF(G218&lt;&gt;"",G218-TODAY(),"")</f>
        <v>178</v>
      </c>
      <c r="I218" s="105" t="str">
        <f t="shared" ref="I218:I219" ca="1" si="59">IF(G218="","",IF(G218&lt;TODAY(),"Vencido",IF(G218&lt;TODAY()+10,"Menos de 10 días",IF(G218&lt;TODAY()+30,"Menos de 30 días",IF(G218&lt;TODAY()+60,"Menos de 60 días",IF(G218&lt;TODAY()+90,"Menos de 90 dìas",IF(G218&lt;TODAY()+120,"Menos de 120 días","Mayor a 120 días")))))))</f>
        <v>Mayor a 120 días</v>
      </c>
      <c r="J218" s="109">
        <f t="shared" ref="J218:J219" ca="1" si="60">IFERROR(IF(H218&lt;&gt;"",H218/T218,""),"Verf")</f>
        <v>0.98888888888888893</v>
      </c>
      <c r="K218" s="294" t="s">
        <v>2819</v>
      </c>
      <c r="L218" s="292"/>
      <c r="M218" s="110" t="str">
        <f>IFERROR(IF(VLOOKUP(L218,Codigos!$T$2:$U$50,2,0)=0,"",VLOOKUP(L218,Codigos!$T$2:$U$50,2,0)),"")</f>
        <v/>
      </c>
      <c r="N218" s="111">
        <f t="shared" si="46"/>
        <v>46182</v>
      </c>
      <c r="O218" s="112">
        <f>IFERROR(IF($B218&lt;&gt;"",$E218+($D218*VLOOKUP($B218,Codigos!$A:$P,5,0)),""),"Verf")</f>
        <v>4320</v>
      </c>
      <c r="P218" s="112">
        <f>IFERROR(IF($B218&lt;&gt;"",$F218+($O218*VLOOKUP($B218,Codigos!$A:$P,4,0)),""),"Verf")</f>
        <v>129600</v>
      </c>
      <c r="Q218" s="116">
        <f>IFERROR(IF($B218&lt;&gt;"",P218*VLOOKUP($B218,Codigos!$A:$I,7,0)/100000,""),"Verf")</f>
        <v>427.68</v>
      </c>
      <c r="R218" s="110">
        <f>IFERROR(IF($B218&lt;&gt;"",VLOOKUP($B218,Codigos!$A:$P,2,0),""),"Verf")</f>
        <v>2512</v>
      </c>
      <c r="S218" s="110" t="str">
        <f>IFERROR(IF($B218&lt;&gt;"",VLOOKUP($B218,Codigos!$A:$P,9,0),""),"Verf")</f>
        <v>Ret</v>
      </c>
      <c r="T218" s="110">
        <f>IFERROR(IF(B218&lt;&gt;"",VLOOKUP(B218,Codigos!$A:$P,10,0),""),"Verf")</f>
        <v>180</v>
      </c>
      <c r="U218" s="280" t="str">
        <f ca="1">IFERROR(IF($B218&lt;&gt;"",IF(AND($H218&gt;=VLOOKUP($B218,Codigos!$A:$P,12,0),$H218&lt;=VLOOKUP($B218,Codigos!$A:$P,13,0)),"Si","No"),""),"Verf")</f>
        <v>No</v>
      </c>
      <c r="V218" s="280" t="str">
        <f ca="1">IFERROR(IF($B218&lt;&gt;"",IF(AND($H218&gt;=VLOOKUP($B218,Codigos!$A:$P,14,0),$H218&lt;=VLOOKUP($B218,Codigos!$A:$P,15,0)),"Si","No"),""),"Verf")</f>
        <v>No</v>
      </c>
      <c r="W218" s="280" t="str">
        <f ca="1">IFERROR(IF($B218&lt;&gt;"",IF($H218&gt;=VLOOKUP($B218,Codigos!$A:$P,12,0),"Si","No"),""),"Verf")</f>
        <v>Si</v>
      </c>
      <c r="X218" s="280" t="str">
        <f ca="1">IFERROR(IF($B218&lt;&gt;"",IF($H218&lt;VLOOKUP($B218,Codigos!$A:$P,14,0),"No","Si"),""),"Verf")</f>
        <v>Si</v>
      </c>
      <c r="Y218" s="280" t="str">
        <f ca="1">IFERROR(IF($B218&lt;&gt;"",IF($H218&gt;VLOOKUP($B218,Codigos!$A:$P,16,0),"Si","No"),""),"Verf")</f>
        <v>Si</v>
      </c>
      <c r="Z218" s="280" t="str">
        <f ca="1">IFERROR(IF($B218&lt;&gt;"",IF($H218&lt;VLOOKUP($B218,Codigos!$A:$P,14,0),"Bloquear","No"),""),"Verf")</f>
        <v>No</v>
      </c>
      <c r="AA218" s="281">
        <f>IFERROR(IF($B218&lt;&gt;"",$G218-VLOOKUP($B218,Codigos!$A:$P,11,0),""),"")</f>
        <v>46332</v>
      </c>
      <c r="AB218" s="280" t="str">
        <f t="shared" si="47"/>
        <v/>
      </c>
      <c r="AC218">
        <f t="shared" ca="1" si="48"/>
        <v>2</v>
      </c>
      <c r="AE218" t="s">
        <v>1985</v>
      </c>
      <c r="AF218" t="s">
        <v>1986</v>
      </c>
    </row>
    <row r="219" spans="1:32" ht="18.95" customHeight="1">
      <c r="A219" s="290" t="s">
        <v>536</v>
      </c>
      <c r="B219" s="508" t="s">
        <v>435</v>
      </c>
      <c r="C219" s="104" t="str">
        <f>IFERROR(IF(B219&lt;&gt;"",VLOOKUP($B219,Codigos!$A:$P,3,0),""),"Verf")</f>
        <v>Poker R 330cc X 30</v>
      </c>
      <c r="D219" s="105">
        <v>96</v>
      </c>
      <c r="E219" s="105"/>
      <c r="F219" s="105"/>
      <c r="G219" s="106">
        <v>46362</v>
      </c>
      <c r="H219" s="448">
        <f t="shared" ca="1" si="58"/>
        <v>178</v>
      </c>
      <c r="I219" s="105" t="str">
        <f t="shared" ca="1" si="59"/>
        <v>Mayor a 120 días</v>
      </c>
      <c r="J219" s="109">
        <f t="shared" ca="1" si="60"/>
        <v>0.98888888888888893</v>
      </c>
      <c r="K219" s="294" t="s">
        <v>2819</v>
      </c>
      <c r="L219" s="466"/>
      <c r="M219" s="110" t="str">
        <f>IFERROR(IF(VLOOKUP(L219,Codigos!$T$2:$U$50,2,0)=0,"",VLOOKUP(L219,Codigos!$T$2:$U$50,2,0)),"")</f>
        <v/>
      </c>
      <c r="N219" s="111">
        <f t="shared" si="46"/>
        <v>46182</v>
      </c>
      <c r="O219" s="112">
        <f>IFERROR(IF($B219&lt;&gt;"",$E219+($D219*VLOOKUP($B219,Codigos!$A:$P,5,0)),""),"Verf")</f>
        <v>4320</v>
      </c>
      <c r="P219" s="112">
        <f>IFERROR(IF($B219&lt;&gt;"",$F219+($O219*VLOOKUP($B219,Codigos!$A:$P,4,0)),""),"Verf")</f>
        <v>129600</v>
      </c>
      <c r="Q219" s="116">
        <f>IFERROR(IF($B219&lt;&gt;"",P219*VLOOKUP($B219,Codigos!$A:$I,7,0)/100000,""),"Verf")</f>
        <v>427.68</v>
      </c>
      <c r="R219" s="110">
        <f>IFERROR(IF($B219&lt;&gt;"",VLOOKUP($B219,Codigos!$A:$P,2,0),""),"Verf")</f>
        <v>2512</v>
      </c>
      <c r="S219" s="110" t="str">
        <f>IFERROR(IF($B219&lt;&gt;"",VLOOKUP($B219,Codigos!$A:$P,9,0),""),"Verf")</f>
        <v>Ret</v>
      </c>
      <c r="T219" s="110">
        <f>IFERROR(IF(B219&lt;&gt;"",VLOOKUP(B219,Codigos!$A:$P,10,0),""),"Verf")</f>
        <v>180</v>
      </c>
      <c r="U219" s="280" t="str">
        <f ca="1">IFERROR(IF($B219&lt;&gt;"",IF(AND($H219&gt;=VLOOKUP($B219,Codigos!$A:$P,12,0),$H219&lt;=VLOOKUP($B219,Codigos!$A:$P,13,0)),"Si","No"),""),"Verf")</f>
        <v>No</v>
      </c>
      <c r="V219" s="280" t="str">
        <f ca="1">IFERROR(IF($B219&lt;&gt;"",IF(AND($H219&gt;=VLOOKUP($B219,Codigos!$A:$P,14,0),$H219&lt;=VLOOKUP($B219,Codigos!$A:$P,15,0)),"Si","No"),""),"Verf")</f>
        <v>No</v>
      </c>
      <c r="W219" s="280" t="str">
        <f ca="1">IFERROR(IF($B219&lt;&gt;"",IF($H219&gt;=VLOOKUP($B219,Codigos!$A:$P,12,0),"Si","No"),""),"Verf")</f>
        <v>Si</v>
      </c>
      <c r="X219" s="280" t="str">
        <f ca="1">IFERROR(IF($B219&lt;&gt;"",IF($H219&lt;VLOOKUP($B219,Codigos!$A:$P,14,0),"No","Si"),""),"Verf")</f>
        <v>Si</v>
      </c>
      <c r="Y219" s="280" t="str">
        <f ca="1">IFERROR(IF($B219&lt;&gt;"",IF($H219&gt;VLOOKUP($B219,Codigos!$A:$P,16,0),"Si","No"),""),"Verf")</f>
        <v>Si</v>
      </c>
      <c r="Z219" s="280" t="str">
        <f ca="1">IFERROR(IF($B219&lt;&gt;"",IF($H219&lt;VLOOKUP($B219,Codigos!$A:$P,14,0),"Bloquear","No"),""),"Verf")</f>
        <v>No</v>
      </c>
      <c r="AA219" s="281">
        <f>IFERROR(IF($B219&lt;&gt;"",$G219-VLOOKUP($B219,Codigos!$A:$P,11,0),""),"")</f>
        <v>46332</v>
      </c>
      <c r="AB219" s="280" t="str">
        <f t="shared" si="47"/>
        <v/>
      </c>
      <c r="AC219">
        <f t="shared" ca="1" si="48"/>
        <v>2</v>
      </c>
      <c r="AE219" t="s">
        <v>1985</v>
      </c>
      <c r="AF219" t="s">
        <v>1986</v>
      </c>
    </row>
    <row r="220" spans="1:32" ht="18.95" customHeight="1">
      <c r="A220" s="290" t="s">
        <v>741</v>
      </c>
      <c r="B220" s="574" t="s">
        <v>403</v>
      </c>
      <c r="C220" s="104" t="str">
        <f>IFERROR(IF(B220&lt;&gt;"",VLOOKUP($B220,Codigos!$A:$P,3,0),""),"Verf")</f>
        <v>Aguila Lig R FRIA HELADA 330cc X 30</v>
      </c>
      <c r="D220" s="105">
        <v>96</v>
      </c>
      <c r="E220" s="105"/>
      <c r="F220" s="105"/>
      <c r="G220" s="106">
        <v>46363</v>
      </c>
      <c r="H220" s="448">
        <f t="shared" ca="1" si="43"/>
        <v>179</v>
      </c>
      <c r="I220" s="105" t="str">
        <f t="shared" ca="1" si="44"/>
        <v>Mayor a 120 días</v>
      </c>
      <c r="J220" s="109">
        <f t="shared" ca="1" si="45"/>
        <v>0.99444444444444446</v>
      </c>
      <c r="K220" s="294" t="s">
        <v>2819</v>
      </c>
      <c r="L220" s="466"/>
      <c r="M220" s="110" t="str">
        <f>IFERROR(IF(VLOOKUP(L220,Codigos!$T$2:$U$50,2,0)=0,"",VLOOKUP(L220,Codigos!$T$2:$U$50,2,0)),"")</f>
        <v/>
      </c>
      <c r="N220" s="111">
        <f t="shared" si="46"/>
        <v>46183</v>
      </c>
      <c r="O220" s="112">
        <f>IFERROR(IF($B220&lt;&gt;"",$E220+($D220*VLOOKUP($B220,Codigos!$A:$P,5,0)),""),"Verf")</f>
        <v>4320</v>
      </c>
      <c r="P220" s="112">
        <f>IFERROR(IF($B220&lt;&gt;"",$F220+($O220*VLOOKUP($B220,Codigos!$A:$P,4,0)),""),"Verf")</f>
        <v>129600</v>
      </c>
      <c r="Q220" s="116">
        <f>IFERROR(IF($B220&lt;&gt;"",P220*VLOOKUP($B220,Codigos!$A:$I,7,0)/100000,""),"Verf")</f>
        <v>427.68</v>
      </c>
      <c r="R220" s="110">
        <f>IFERROR(IF($B220&lt;&gt;"",VLOOKUP($B220,Codigos!$A:$P,2,0),""),"Verf")</f>
        <v>22613</v>
      </c>
      <c r="S220" s="110" t="str">
        <f>IFERROR(IF($B220&lt;&gt;"",VLOOKUP($B220,Codigos!$A:$P,9,0),""),"Verf")</f>
        <v>Ret</v>
      </c>
      <c r="T220" s="110">
        <f>IFERROR(IF(B220&lt;&gt;"",VLOOKUP(B220,Codigos!$A:$P,10,0),""),"Verf")</f>
        <v>180</v>
      </c>
      <c r="U220" s="280" t="str">
        <f ca="1">IFERROR(IF($B220&lt;&gt;"",IF(AND($H220&gt;=VLOOKUP($B220,Codigos!$A:$P,12,0),$H220&lt;=VLOOKUP($B220,Codigos!$A:$P,13,0)),"Si","No"),""),"Verf")</f>
        <v>No</v>
      </c>
      <c r="V220" s="280" t="str">
        <f ca="1">IFERROR(IF($B220&lt;&gt;"",IF(AND($H220&gt;=VLOOKUP($B220,Codigos!$A:$P,14,0),$H220&lt;=VLOOKUP($B220,Codigos!$A:$P,15,0)),"Si","No"),""),"Verf")</f>
        <v>No</v>
      </c>
      <c r="W220" s="280" t="str">
        <f ca="1">IFERROR(IF($B220&lt;&gt;"",IF($H220&gt;=VLOOKUP($B220,Codigos!$A:$P,12,0),"Si","No"),""),"Verf")</f>
        <v>Si</v>
      </c>
      <c r="X220" s="280" t="str">
        <f ca="1">IFERROR(IF($B220&lt;&gt;"",IF($H220&lt;VLOOKUP($B220,Codigos!$A:$P,14,0),"No","Si"),""),"Verf")</f>
        <v>Si</v>
      </c>
      <c r="Y220" s="280" t="str">
        <f ca="1">IFERROR(IF($B220&lt;&gt;"",IF($H220&gt;VLOOKUP($B220,Codigos!$A:$P,16,0),"Si","No"),""),"Verf")</f>
        <v>Si</v>
      </c>
      <c r="Z220" s="280" t="str">
        <f ca="1">IFERROR(IF($B220&lt;&gt;"",IF($H220&lt;VLOOKUP($B220,Codigos!$A:$P,14,0),"Bloquear","No"),""),"Verf")</f>
        <v>No</v>
      </c>
      <c r="AA220" s="281">
        <f>IFERROR(IF($B220&lt;&gt;"",$G220-VLOOKUP($B220,Codigos!$A:$P,11,0),""),"")</f>
        <v>46333</v>
      </c>
      <c r="AB220" s="280" t="str">
        <f t="shared" si="47"/>
        <v/>
      </c>
      <c r="AC220">
        <f t="shared" ca="1" si="48"/>
        <v>1</v>
      </c>
      <c r="AE220" t="s">
        <v>1985</v>
      </c>
      <c r="AF220" t="s">
        <v>1986</v>
      </c>
    </row>
    <row r="221" spans="1:32" ht="18.95" customHeight="1">
      <c r="A221" s="290" t="s">
        <v>742</v>
      </c>
      <c r="B221" s="476" t="s">
        <v>403</v>
      </c>
      <c r="C221" s="104" t="str">
        <f>IFERROR(IF(B221&lt;&gt;"",VLOOKUP($B221,Codigos!$A:$P,3,0),""),"Verf")</f>
        <v>Aguila Lig R FRIA HELADA 330cc X 30</v>
      </c>
      <c r="D221" s="105">
        <v>96</v>
      </c>
      <c r="E221" s="105"/>
      <c r="F221" s="105"/>
      <c r="G221" s="106">
        <v>46364</v>
      </c>
      <c r="H221" s="448">
        <f t="shared" ca="1" si="43"/>
        <v>180</v>
      </c>
      <c r="I221" s="105" t="str">
        <f t="shared" ca="1" si="44"/>
        <v>Mayor a 120 días</v>
      </c>
      <c r="J221" s="109">
        <f t="shared" ca="1" si="45"/>
        <v>1</v>
      </c>
      <c r="K221" s="294" t="s">
        <v>2819</v>
      </c>
      <c r="L221" s="575" t="s">
        <v>377</v>
      </c>
      <c r="M221" s="110" t="str">
        <f>IFERROR(IF(VLOOKUP(L221,Codigos!$T$2:$U$50,2,0)=0,"",VLOOKUP(L221,Codigos!$T$2:$U$50,2,0)),"")</f>
        <v>Excluir</v>
      </c>
      <c r="N221" s="111">
        <f t="shared" si="46"/>
        <v>46184</v>
      </c>
      <c r="O221" s="112">
        <f>IFERROR(IF($B221&lt;&gt;"",$E221+($D221*VLOOKUP($B221,Codigos!$A:$P,5,0)),""),"Verf")</f>
        <v>4320</v>
      </c>
      <c r="P221" s="112">
        <f>IFERROR(IF($B221&lt;&gt;"",$F221+($O221*VLOOKUP($B221,Codigos!$A:$P,4,0)),""),"Verf")</f>
        <v>129600</v>
      </c>
      <c r="Q221" s="116">
        <f>IFERROR(IF($B221&lt;&gt;"",P221*VLOOKUP($B221,Codigos!$A:$I,7,0)/100000,""),"Verf")</f>
        <v>427.68</v>
      </c>
      <c r="R221" s="110">
        <f>IFERROR(IF($B221&lt;&gt;"",VLOOKUP($B221,Codigos!$A:$P,2,0),""),"Verf")</f>
        <v>22613</v>
      </c>
      <c r="S221" s="110" t="str">
        <f>IFERROR(IF($B221&lt;&gt;"",VLOOKUP($B221,Codigos!$A:$P,9,0),""),"Verf")</f>
        <v>Ret</v>
      </c>
      <c r="T221" s="110">
        <f>IFERROR(IF(B221&lt;&gt;"",VLOOKUP(B221,Codigos!$A:$P,10,0),""),"Verf")</f>
        <v>180</v>
      </c>
      <c r="U221" s="280" t="str">
        <f ca="1">IFERROR(IF($B221&lt;&gt;"",IF(AND($H221&gt;=VLOOKUP($B221,Codigos!$A:$P,12,0),$H221&lt;=VLOOKUP($B221,Codigos!$A:$P,13,0)),"Si","No"),""),"Verf")</f>
        <v>No</v>
      </c>
      <c r="V221" s="280" t="str">
        <f ca="1">IFERROR(IF($B221&lt;&gt;"",IF(AND($H221&gt;=VLOOKUP($B221,Codigos!$A:$P,14,0),$H221&lt;=VLOOKUP($B221,Codigos!$A:$P,15,0)),"Si","No"),""),"Verf")</f>
        <v>No</v>
      </c>
      <c r="W221" s="280" t="str">
        <f ca="1">IFERROR(IF($B221&lt;&gt;"",IF($H221&gt;=VLOOKUP($B221,Codigos!$A:$P,12,0),"Si","No"),""),"Verf")</f>
        <v>Si</v>
      </c>
      <c r="X221" s="280" t="str">
        <f ca="1">IFERROR(IF($B221&lt;&gt;"",IF($H221&lt;VLOOKUP($B221,Codigos!$A:$P,14,0),"No","Si"),""),"Verf")</f>
        <v>Si</v>
      </c>
      <c r="Y221" s="280" t="str">
        <f ca="1">IFERROR(IF($B221&lt;&gt;"",IF($H221&gt;VLOOKUP($B221,Codigos!$A:$P,16,0),"Si","No"),""),"Verf")</f>
        <v>Si</v>
      </c>
      <c r="Z221" s="280" t="str">
        <f ca="1">IFERROR(IF($B221&lt;&gt;"",IF($H221&lt;VLOOKUP($B221,Codigos!$A:$P,14,0),"Bloquear","No"),""),"Verf")</f>
        <v>No</v>
      </c>
      <c r="AA221" s="281">
        <f>IFERROR(IF($B221&lt;&gt;"",$G221-VLOOKUP($B221,Codigos!$A:$P,11,0),""),"")</f>
        <v>46334</v>
      </c>
      <c r="AB221" s="280" t="str">
        <f t="shared" si="47"/>
        <v/>
      </c>
      <c r="AC221">
        <f t="shared" ca="1" si="48"/>
        <v>0</v>
      </c>
      <c r="AE221" t="s">
        <v>1985</v>
      </c>
      <c r="AF221" t="s">
        <v>1986</v>
      </c>
    </row>
    <row r="222" spans="1:32" ht="18.95" customHeight="1">
      <c r="A222" s="290" t="s">
        <v>503</v>
      </c>
      <c r="B222" s="574" t="s">
        <v>498</v>
      </c>
      <c r="C222" s="104" t="str">
        <f>IFERROR(IF(B222&lt;&gt;"",VLOOKUP($B222,Codigos!$A:$P,3,0),""),"Verf")</f>
        <v>Aguila RN 330cc X 30</v>
      </c>
      <c r="D222" s="105">
        <v>96</v>
      </c>
      <c r="E222" s="105"/>
      <c r="F222" s="105"/>
      <c r="G222" s="106">
        <v>46364</v>
      </c>
      <c r="H222" s="448">
        <f t="shared" ca="1" si="43"/>
        <v>180</v>
      </c>
      <c r="I222" s="105" t="str">
        <f t="shared" ca="1" si="44"/>
        <v>Mayor a 120 días</v>
      </c>
      <c r="J222" s="109">
        <f t="shared" ca="1" si="45"/>
        <v>1</v>
      </c>
      <c r="K222" s="294" t="s">
        <v>2819</v>
      </c>
      <c r="L222" s="477"/>
      <c r="M222" s="110" t="str">
        <f>IFERROR(IF(VLOOKUP(L222,Codigos!$T$2:$U$50,2,0)=0,"",VLOOKUP(L222,Codigos!$T$2:$U$50,2,0)),"")</f>
        <v/>
      </c>
      <c r="N222" s="111">
        <f t="shared" si="46"/>
        <v>46184</v>
      </c>
      <c r="O222" s="112">
        <f>IFERROR(IF($B222&lt;&gt;"",$E222+($D222*VLOOKUP($B222,Codigos!$A:$P,5,0)),""),"Verf")</f>
        <v>4320</v>
      </c>
      <c r="P222" s="112">
        <f>IFERROR(IF($B222&lt;&gt;"",$F222+($O222*VLOOKUP($B222,Codigos!$A:$P,4,0)),""),"Verf")</f>
        <v>129600</v>
      </c>
      <c r="Q222" s="116">
        <f>IFERROR(IF($B222&lt;&gt;"",P222*VLOOKUP($B222,Codigos!$A:$I,7,0)/100000,""),"Verf")</f>
        <v>427.68</v>
      </c>
      <c r="R222" s="110">
        <f>IFERROR(IF($B222&lt;&gt;"",VLOOKUP($B222,Codigos!$A:$P,2,0),""),"Verf")</f>
        <v>3128</v>
      </c>
      <c r="S222" s="110" t="str">
        <f>IFERROR(IF($B222&lt;&gt;"",VLOOKUP($B222,Codigos!$A:$P,9,0),""),"Verf")</f>
        <v>Ret</v>
      </c>
      <c r="T222" s="110">
        <f>IFERROR(IF(B222&lt;&gt;"",VLOOKUP(B222,Codigos!$A:$P,10,0),""),"Verf")</f>
        <v>180</v>
      </c>
      <c r="U222" s="280" t="str">
        <f ca="1">IFERROR(IF($B222&lt;&gt;"",IF(AND($H222&gt;=VLOOKUP($B222,Codigos!$A:$P,12,0),$H222&lt;=VLOOKUP($B222,Codigos!$A:$P,13,0)),"Si","No"),""),"Verf")</f>
        <v>No</v>
      </c>
      <c r="V222" s="280" t="str">
        <f ca="1">IFERROR(IF($B222&lt;&gt;"",IF(AND($H222&gt;=VLOOKUP($B222,Codigos!$A:$P,14,0),$H222&lt;=VLOOKUP($B222,Codigos!$A:$P,15,0)),"Si","No"),""),"Verf")</f>
        <v>No</v>
      </c>
      <c r="W222" s="280" t="str">
        <f ca="1">IFERROR(IF($B222&lt;&gt;"",IF($H222&gt;=VLOOKUP($B222,Codigos!$A:$P,12,0),"Si","No"),""),"Verf")</f>
        <v>Si</v>
      </c>
      <c r="X222" s="280" t="str">
        <f ca="1">IFERROR(IF($B222&lt;&gt;"",IF($H222&lt;VLOOKUP($B222,Codigos!$A:$P,14,0),"No","Si"),""),"Verf")</f>
        <v>Si</v>
      </c>
      <c r="Y222" s="280" t="str">
        <f ca="1">IFERROR(IF($B222&lt;&gt;"",IF($H222&gt;VLOOKUP($B222,Codigos!$A:$P,16,0),"Si","No"),""),"Verf")</f>
        <v>Si</v>
      </c>
      <c r="Z222" s="280" t="str">
        <f ca="1">IFERROR(IF($B222&lt;&gt;"",IF($H222&lt;VLOOKUP($B222,Codigos!$A:$P,14,0),"Bloquear","No"),""),"Verf")</f>
        <v>No</v>
      </c>
      <c r="AA222" s="281">
        <f>IFERROR(IF($B222&lt;&gt;"",$G222-VLOOKUP($B222,Codigos!$A:$P,11,0),""),"")</f>
        <v>46334</v>
      </c>
      <c r="AB222" s="280" t="str">
        <f t="shared" si="47"/>
        <v/>
      </c>
      <c r="AC222">
        <f t="shared" ca="1" si="48"/>
        <v>0</v>
      </c>
      <c r="AE222" t="s">
        <v>1985</v>
      </c>
      <c r="AF222" t="s">
        <v>1986</v>
      </c>
    </row>
    <row r="223" spans="1:32" ht="18.95" customHeight="1">
      <c r="A223" s="290" t="s">
        <v>504</v>
      </c>
      <c r="B223" s="508" t="s">
        <v>498</v>
      </c>
      <c r="C223" s="104" t="str">
        <f>IFERROR(IF(B223&lt;&gt;"",VLOOKUP($B223,Codigos!$A:$P,3,0),""),"Verf")</f>
        <v>Aguila RN 330cc X 30</v>
      </c>
      <c r="D223" s="105">
        <v>92</v>
      </c>
      <c r="E223" s="105"/>
      <c r="F223" s="105"/>
      <c r="G223" s="106">
        <v>46362</v>
      </c>
      <c r="H223" s="448">
        <f t="shared" ca="1" si="43"/>
        <v>178</v>
      </c>
      <c r="I223" s="105" t="str">
        <f t="shared" ca="1" si="44"/>
        <v>Mayor a 120 días</v>
      </c>
      <c r="J223" s="109">
        <f t="shared" ca="1" si="45"/>
        <v>0.98888888888888893</v>
      </c>
      <c r="K223" s="294" t="s">
        <v>2819</v>
      </c>
      <c r="L223" s="509"/>
      <c r="M223" s="110" t="str">
        <f>IFERROR(IF(VLOOKUP(L223,Codigos!$T$2:$U$50,2,0)=0,"",VLOOKUP(L223,Codigos!$T$2:$U$50,2,0)),"")</f>
        <v/>
      </c>
      <c r="N223" s="111">
        <f t="shared" si="46"/>
        <v>46182</v>
      </c>
      <c r="O223" s="112">
        <f>IFERROR(IF($B223&lt;&gt;"",$E223+($D223*VLOOKUP($B223,Codigos!$A:$P,5,0)),""),"Verf")</f>
        <v>4140</v>
      </c>
      <c r="P223" s="112">
        <f>IFERROR(IF($B223&lt;&gt;"",$F223+($O223*VLOOKUP($B223,Codigos!$A:$P,4,0)),""),"Verf")</f>
        <v>124200</v>
      </c>
      <c r="Q223" s="116">
        <f>IFERROR(IF($B223&lt;&gt;"",P223*VLOOKUP($B223,Codigos!$A:$I,7,0)/100000,""),"Verf")</f>
        <v>409.86</v>
      </c>
      <c r="R223" s="110">
        <f>IFERROR(IF($B223&lt;&gt;"",VLOOKUP($B223,Codigos!$A:$P,2,0),""),"Verf")</f>
        <v>3128</v>
      </c>
      <c r="S223" s="110" t="str">
        <f>IFERROR(IF($B223&lt;&gt;"",VLOOKUP($B223,Codigos!$A:$P,9,0),""),"Verf")</f>
        <v>Ret</v>
      </c>
      <c r="T223" s="110">
        <f>IFERROR(IF(B223&lt;&gt;"",VLOOKUP(B223,Codigos!$A:$P,10,0),""),"Verf")</f>
        <v>180</v>
      </c>
      <c r="U223" s="280" t="str">
        <f ca="1">IFERROR(IF($B223&lt;&gt;"",IF(AND($H223&gt;=VLOOKUP($B223,Codigos!$A:$P,12,0),$H223&lt;=VLOOKUP($B223,Codigos!$A:$P,13,0)),"Si","No"),""),"Verf")</f>
        <v>No</v>
      </c>
      <c r="V223" s="280" t="str">
        <f ca="1">IFERROR(IF($B223&lt;&gt;"",IF(AND($H223&gt;=VLOOKUP($B223,Codigos!$A:$P,14,0),$H223&lt;=VLOOKUP($B223,Codigos!$A:$P,15,0)),"Si","No"),""),"Verf")</f>
        <v>No</v>
      </c>
      <c r="W223" s="280" t="str">
        <f ca="1">IFERROR(IF($B223&lt;&gt;"",IF($H223&gt;=VLOOKUP($B223,Codigos!$A:$P,12,0),"Si","No"),""),"Verf")</f>
        <v>Si</v>
      </c>
      <c r="X223" s="280" t="str">
        <f ca="1">IFERROR(IF($B223&lt;&gt;"",IF($H223&lt;VLOOKUP($B223,Codigos!$A:$P,14,0),"No","Si"),""),"Verf")</f>
        <v>Si</v>
      </c>
      <c r="Y223" s="280" t="str">
        <f ca="1">IFERROR(IF($B223&lt;&gt;"",IF($H223&gt;VLOOKUP($B223,Codigos!$A:$P,16,0),"Si","No"),""),"Verf")</f>
        <v>Si</v>
      </c>
      <c r="Z223" s="280" t="str">
        <f ca="1">IFERROR(IF($B223&lt;&gt;"",IF($H223&lt;VLOOKUP($B223,Codigos!$A:$P,14,0),"Bloquear","No"),""),"Verf")</f>
        <v>No</v>
      </c>
      <c r="AA223" s="281">
        <f>IFERROR(IF($B223&lt;&gt;"",$G223-VLOOKUP($B223,Codigos!$A:$P,11,0),""),"")</f>
        <v>46332</v>
      </c>
      <c r="AB223" s="280" t="str">
        <f t="shared" si="47"/>
        <v/>
      </c>
      <c r="AC223">
        <f t="shared" ca="1" si="48"/>
        <v>2</v>
      </c>
      <c r="AE223" t="s">
        <v>1985</v>
      </c>
      <c r="AF223" t="s">
        <v>1986</v>
      </c>
    </row>
    <row r="224" spans="1:32" ht="18.95" customHeight="1">
      <c r="A224" s="290" t="s">
        <v>509</v>
      </c>
      <c r="B224" s="303" t="s">
        <v>403</v>
      </c>
      <c r="C224" s="104" t="str">
        <f>IFERROR(IF(B224&lt;&gt;"",VLOOKUP($B224,Codigos!$A:$P,3,0),""),"Verf")</f>
        <v>Aguila Lig R FRIA HELADA 330cc X 30</v>
      </c>
      <c r="D224" s="105">
        <v>96</v>
      </c>
      <c r="E224" s="105"/>
      <c r="F224" s="105"/>
      <c r="G224" s="106">
        <v>46358</v>
      </c>
      <c r="H224" s="448">
        <f t="shared" ca="1" si="43"/>
        <v>174</v>
      </c>
      <c r="I224" s="105" t="str">
        <f t="shared" ca="1" si="44"/>
        <v>Mayor a 120 días</v>
      </c>
      <c r="J224" s="109">
        <f t="shared" ca="1" si="45"/>
        <v>0.96666666666666667</v>
      </c>
      <c r="K224" s="294" t="s">
        <v>2834</v>
      </c>
      <c r="L224" s="292" t="s">
        <v>34</v>
      </c>
      <c r="M224" s="110" t="str">
        <f>IFERROR(IF(VLOOKUP(L224,Codigos!$T$2:$U$50,2,0)=0,"",VLOOKUP(L224,Codigos!$T$2:$U$50,2,0)),"")</f>
        <v>Excluir</v>
      </c>
      <c r="N224" s="111">
        <f t="shared" si="46"/>
        <v>46178</v>
      </c>
      <c r="O224" s="112">
        <f>IFERROR(IF($B224&lt;&gt;"",$E224+($D224*VLOOKUP($B224,Codigos!$A:$P,5,0)),""),"Verf")</f>
        <v>4320</v>
      </c>
      <c r="P224" s="112">
        <f>IFERROR(IF($B224&lt;&gt;"",$F224+($O224*VLOOKUP($B224,Codigos!$A:$P,4,0)),""),"Verf")</f>
        <v>129600</v>
      </c>
      <c r="Q224" s="116">
        <f>IFERROR(IF($B224&lt;&gt;"",P224*VLOOKUP($B224,Codigos!$A:$I,7,0)/100000,""),"Verf")</f>
        <v>427.68</v>
      </c>
      <c r="R224" s="110">
        <f>IFERROR(IF($B224&lt;&gt;"",VLOOKUP($B224,Codigos!$A:$P,2,0),""),"Verf")</f>
        <v>22613</v>
      </c>
      <c r="S224" s="110" t="str">
        <f>IFERROR(IF($B224&lt;&gt;"",VLOOKUP($B224,Codigos!$A:$P,9,0),""),"Verf")</f>
        <v>Ret</v>
      </c>
      <c r="T224" s="110">
        <f>IFERROR(IF(B224&lt;&gt;"",VLOOKUP(B224,Codigos!$A:$P,10,0),""),"Verf")</f>
        <v>180</v>
      </c>
      <c r="U224" s="280" t="str">
        <f ca="1">IFERROR(IF($B224&lt;&gt;"",IF(AND($H224&gt;=VLOOKUP($B224,Codigos!$A:$P,12,0),$H224&lt;=VLOOKUP($B224,Codigos!$A:$P,13,0)),"Si","No"),""),"Verf")</f>
        <v>No</v>
      </c>
      <c r="V224" s="280" t="str">
        <f ca="1">IFERROR(IF($B224&lt;&gt;"",IF(AND($H224&gt;=VLOOKUP($B224,Codigos!$A:$P,14,0),$H224&lt;=VLOOKUP($B224,Codigos!$A:$P,15,0)),"Si","No"),""),"Verf")</f>
        <v>No</v>
      </c>
      <c r="W224" s="280" t="str">
        <f ca="1">IFERROR(IF($B224&lt;&gt;"",IF($H224&gt;=VLOOKUP($B224,Codigos!$A:$P,12,0),"Si","No"),""),"Verf")</f>
        <v>Si</v>
      </c>
      <c r="X224" s="280" t="str">
        <f ca="1">IFERROR(IF($B224&lt;&gt;"",IF($H224&lt;VLOOKUP($B224,Codigos!$A:$P,14,0),"No","Si"),""),"Verf")</f>
        <v>Si</v>
      </c>
      <c r="Y224" s="280" t="str">
        <f ca="1">IFERROR(IF($B224&lt;&gt;"",IF($H224&gt;VLOOKUP($B224,Codigos!$A:$P,16,0),"Si","No"),""),"Verf")</f>
        <v>Si</v>
      </c>
      <c r="Z224" s="280" t="str">
        <f ca="1">IFERROR(IF($B224&lt;&gt;"",IF($H224&lt;VLOOKUP($B224,Codigos!$A:$P,14,0),"Bloquear","No"),""),"Verf")</f>
        <v>No</v>
      </c>
      <c r="AA224" s="281">
        <f>IFERROR(IF($B224&lt;&gt;"",$G224-VLOOKUP($B224,Codigos!$A:$P,11,0),""),"")</f>
        <v>46328</v>
      </c>
      <c r="AB224" s="280" t="str">
        <f t="shared" si="47"/>
        <v/>
      </c>
      <c r="AC224">
        <f t="shared" ca="1" si="48"/>
        <v>6</v>
      </c>
      <c r="AE224" t="s">
        <v>1985</v>
      </c>
      <c r="AF224" t="s">
        <v>1986</v>
      </c>
    </row>
    <row r="225" spans="1:32" ht="18.95" customHeight="1">
      <c r="A225" s="290" t="s">
        <v>510</v>
      </c>
      <c r="B225" s="303" t="s">
        <v>403</v>
      </c>
      <c r="C225" s="104" t="str">
        <f>IFERROR(IF(B225&lt;&gt;"",VLOOKUP($B225,Codigos!$A:$P,3,0),""),"Verf")</f>
        <v>Aguila Lig R FRIA HELADA 330cc X 30</v>
      </c>
      <c r="D225" s="105">
        <v>96</v>
      </c>
      <c r="E225" s="105"/>
      <c r="F225" s="105"/>
      <c r="G225" s="106">
        <v>46359</v>
      </c>
      <c r="H225" s="448">
        <f t="shared" ca="1" si="43"/>
        <v>175</v>
      </c>
      <c r="I225" s="105" t="str">
        <f t="shared" ca="1" si="44"/>
        <v>Mayor a 120 días</v>
      </c>
      <c r="J225" s="109">
        <f t="shared" ca="1" si="45"/>
        <v>0.97222222222222221</v>
      </c>
      <c r="K225" s="294"/>
      <c r="L225" s="292"/>
      <c r="M225" s="110" t="str">
        <f>IFERROR(IF(VLOOKUP(L225,Codigos!$T$2:$U$50,2,0)=0,"",VLOOKUP(L225,Codigos!$T$2:$U$50,2,0)),"")</f>
        <v/>
      </c>
      <c r="N225" s="111">
        <f t="shared" si="46"/>
        <v>46179</v>
      </c>
      <c r="O225" s="112">
        <f>IFERROR(IF($B225&lt;&gt;"",$E225+($D225*VLOOKUP($B225,Codigos!$A:$P,5,0)),""),"Verf")</f>
        <v>4320</v>
      </c>
      <c r="P225" s="112">
        <f>IFERROR(IF($B225&lt;&gt;"",$F225+($O225*VLOOKUP($B225,Codigos!$A:$P,4,0)),""),"Verf")</f>
        <v>129600</v>
      </c>
      <c r="Q225" s="116">
        <f>IFERROR(IF($B225&lt;&gt;"",P225*VLOOKUP($B225,Codigos!$A:$I,7,0)/100000,""),"Verf")</f>
        <v>427.68</v>
      </c>
      <c r="R225" s="110">
        <f>IFERROR(IF($B225&lt;&gt;"",VLOOKUP($B225,Codigos!$A:$P,2,0),""),"Verf")</f>
        <v>22613</v>
      </c>
      <c r="S225" s="110" t="str">
        <f>IFERROR(IF($B225&lt;&gt;"",VLOOKUP($B225,Codigos!$A:$P,9,0),""),"Verf")</f>
        <v>Ret</v>
      </c>
      <c r="T225" s="110">
        <f>IFERROR(IF(B225&lt;&gt;"",VLOOKUP(B225,Codigos!$A:$P,10,0),""),"Verf")</f>
        <v>180</v>
      </c>
      <c r="U225" s="280" t="str">
        <f ca="1">IFERROR(IF($B225&lt;&gt;"",IF(AND($H225&gt;=VLOOKUP($B225,Codigos!$A:$P,12,0),$H225&lt;=VLOOKUP($B225,Codigos!$A:$P,13,0)),"Si","No"),""),"Verf")</f>
        <v>No</v>
      </c>
      <c r="V225" s="280" t="str">
        <f ca="1">IFERROR(IF($B225&lt;&gt;"",IF(AND($H225&gt;=VLOOKUP($B225,Codigos!$A:$P,14,0),$H225&lt;=VLOOKUP($B225,Codigos!$A:$P,15,0)),"Si","No"),""),"Verf")</f>
        <v>No</v>
      </c>
      <c r="W225" s="280" t="str">
        <f ca="1">IFERROR(IF($B225&lt;&gt;"",IF($H225&gt;=VLOOKUP($B225,Codigos!$A:$P,12,0),"Si","No"),""),"Verf")</f>
        <v>Si</v>
      </c>
      <c r="X225" s="280" t="str">
        <f ca="1">IFERROR(IF($B225&lt;&gt;"",IF($H225&lt;VLOOKUP($B225,Codigos!$A:$P,14,0),"No","Si"),""),"Verf")</f>
        <v>Si</v>
      </c>
      <c r="Y225" s="280" t="str">
        <f ca="1">IFERROR(IF($B225&lt;&gt;"",IF($H225&gt;VLOOKUP($B225,Codigos!$A:$P,16,0),"Si","No"),""),"Verf")</f>
        <v>Si</v>
      </c>
      <c r="Z225" s="280" t="str">
        <f ca="1">IFERROR(IF($B225&lt;&gt;"",IF($H225&lt;VLOOKUP($B225,Codigos!$A:$P,14,0),"Bloquear","No"),""),"Verf")</f>
        <v>No</v>
      </c>
      <c r="AA225" s="281">
        <f>IFERROR(IF($B225&lt;&gt;"",$G225-VLOOKUP($B225,Codigos!$A:$P,11,0),""),"")</f>
        <v>46329</v>
      </c>
      <c r="AB225" s="280" t="str">
        <f t="shared" si="47"/>
        <v/>
      </c>
      <c r="AC225">
        <f t="shared" ca="1" si="48"/>
        <v>5</v>
      </c>
      <c r="AE225" t="s">
        <v>1985</v>
      </c>
      <c r="AF225" t="s">
        <v>1986</v>
      </c>
    </row>
    <row r="226" spans="1:32" ht="18.95" customHeight="1">
      <c r="A226" s="290" t="s">
        <v>537</v>
      </c>
      <c r="B226" s="303" t="s">
        <v>403</v>
      </c>
      <c r="C226" s="104" t="str">
        <f>IFERROR(IF(B226&lt;&gt;"",VLOOKUP($B226,Codigos!$A:$P,3,0),""),"Verf")</f>
        <v>Aguila Lig R FRIA HELADA 330cc X 30</v>
      </c>
      <c r="D226" s="105">
        <v>96</v>
      </c>
      <c r="E226" s="105"/>
      <c r="F226" s="105"/>
      <c r="G226" s="106">
        <v>46363</v>
      </c>
      <c r="H226" s="448">
        <f t="shared" ca="1" si="43"/>
        <v>179</v>
      </c>
      <c r="I226" s="105" t="str">
        <f t="shared" ca="1" si="44"/>
        <v>Mayor a 120 días</v>
      </c>
      <c r="J226" s="109">
        <f t="shared" ca="1" si="45"/>
        <v>0.99444444444444446</v>
      </c>
      <c r="K226" s="294"/>
      <c r="L226" s="292" t="s">
        <v>377</v>
      </c>
      <c r="M226" s="110" t="str">
        <f>IFERROR(IF(VLOOKUP(L226,Codigos!$T$2:$U$50,2,0)=0,"",VLOOKUP(L226,Codigos!$T$2:$U$50,2,0)),"")</f>
        <v>Excluir</v>
      </c>
      <c r="N226" s="111">
        <f t="shared" si="46"/>
        <v>46183</v>
      </c>
      <c r="O226" s="112">
        <f>IFERROR(IF($B226&lt;&gt;"",$E226+($D226*VLOOKUP($B226,Codigos!$A:$P,5,0)),""),"Verf")</f>
        <v>4320</v>
      </c>
      <c r="P226" s="112">
        <f>IFERROR(IF($B226&lt;&gt;"",$F226+($O226*VLOOKUP($B226,Codigos!$A:$P,4,0)),""),"Verf")</f>
        <v>129600</v>
      </c>
      <c r="Q226" s="116">
        <f>IFERROR(IF($B226&lt;&gt;"",P226*VLOOKUP($B226,Codigos!$A:$I,7,0)/100000,""),"Verf")</f>
        <v>427.68</v>
      </c>
      <c r="R226" s="110">
        <f>IFERROR(IF($B226&lt;&gt;"",VLOOKUP($B226,Codigos!$A:$P,2,0),""),"Verf")</f>
        <v>22613</v>
      </c>
      <c r="S226" s="110" t="str">
        <f>IFERROR(IF($B226&lt;&gt;"",VLOOKUP($B226,Codigos!$A:$P,9,0),""),"Verf")</f>
        <v>Ret</v>
      </c>
      <c r="T226" s="110">
        <f>IFERROR(IF(B226&lt;&gt;"",VLOOKUP(B226,Codigos!$A:$P,10,0),""),"Verf")</f>
        <v>180</v>
      </c>
      <c r="U226" s="280" t="str">
        <f ca="1">IFERROR(IF($B226&lt;&gt;"",IF(AND($H226&gt;=VLOOKUP($B226,Codigos!$A:$P,12,0),$H226&lt;=VLOOKUP($B226,Codigos!$A:$P,13,0)),"Si","No"),""),"Verf")</f>
        <v>No</v>
      </c>
      <c r="V226" s="280" t="str">
        <f ca="1">IFERROR(IF($B226&lt;&gt;"",IF(AND($H226&gt;=VLOOKUP($B226,Codigos!$A:$P,14,0),$H226&lt;=VLOOKUP($B226,Codigos!$A:$P,15,0)),"Si","No"),""),"Verf")</f>
        <v>No</v>
      </c>
      <c r="W226" s="280" t="str">
        <f ca="1">IFERROR(IF($B226&lt;&gt;"",IF($H226&gt;=VLOOKUP($B226,Codigos!$A:$P,12,0),"Si","No"),""),"Verf")</f>
        <v>Si</v>
      </c>
      <c r="X226" s="280" t="str">
        <f ca="1">IFERROR(IF($B226&lt;&gt;"",IF($H226&lt;VLOOKUP($B226,Codigos!$A:$P,14,0),"No","Si"),""),"Verf")</f>
        <v>Si</v>
      </c>
      <c r="Y226" s="280" t="str">
        <f ca="1">IFERROR(IF($B226&lt;&gt;"",IF($H226&gt;VLOOKUP($B226,Codigos!$A:$P,16,0),"Si","No"),""),"Verf")</f>
        <v>Si</v>
      </c>
      <c r="Z226" s="280" t="str">
        <f ca="1">IFERROR(IF($B226&lt;&gt;"",IF($H226&lt;VLOOKUP($B226,Codigos!$A:$P,14,0),"Bloquear","No"),""),"Verf")</f>
        <v>No</v>
      </c>
      <c r="AA226" s="281">
        <f>IFERROR(IF($B226&lt;&gt;"",$G226-VLOOKUP($B226,Codigos!$A:$P,11,0),""),"")</f>
        <v>46333</v>
      </c>
      <c r="AB226" s="280" t="str">
        <f t="shared" si="47"/>
        <v/>
      </c>
      <c r="AC226">
        <f t="shared" ca="1" si="48"/>
        <v>1</v>
      </c>
      <c r="AE226" t="s">
        <v>1985</v>
      </c>
      <c r="AF226" t="s">
        <v>1986</v>
      </c>
    </row>
    <row r="227" spans="1:32" ht="18.95" customHeight="1">
      <c r="A227" s="290" t="s">
        <v>538</v>
      </c>
      <c r="B227" s="512"/>
      <c r="C227" s="104" t="str">
        <f>IFERROR(IF(B227&lt;&gt;"",VLOOKUP($B227,Codigos!$A:$P,3,0),""),"Verf")</f>
        <v/>
      </c>
      <c r="D227" s="105"/>
      <c r="E227" s="105"/>
      <c r="F227" s="105"/>
      <c r="G227" s="266"/>
      <c r="H227" s="448" t="str">
        <f t="shared" ca="1" si="43"/>
        <v/>
      </c>
      <c r="I227" s="105" t="str">
        <f t="shared" ca="1" si="44"/>
        <v/>
      </c>
      <c r="J227" s="109" t="str">
        <f t="shared" ca="1" si="45"/>
        <v/>
      </c>
      <c r="K227" s="294"/>
      <c r="L227" s="292"/>
      <c r="M227" s="110" t="str">
        <f>IFERROR(IF(VLOOKUP(L227,Codigos!$T$2:$U$50,2,0)=0,"",VLOOKUP(L227,Codigos!$T$2:$U$50,2,0)),"")</f>
        <v/>
      </c>
      <c r="N227" s="111" t="str">
        <f t="shared" si="46"/>
        <v/>
      </c>
      <c r="O227" s="112" t="str">
        <f>IFERROR(IF($B227&lt;&gt;"",$E227+($D227*VLOOKUP($B227,Codigos!$A:$P,5,0)),""),"Verf")</f>
        <v/>
      </c>
      <c r="P227" s="112" t="str">
        <f>IFERROR(IF($B227&lt;&gt;"",$F227+($O227*VLOOKUP($B227,Codigos!$A:$P,4,0)),""),"Verf")</f>
        <v/>
      </c>
      <c r="Q227" s="116" t="str">
        <f>IFERROR(IF($B227&lt;&gt;"",P227*VLOOKUP($B227,Codigos!$A:$I,7,0)/100000,""),"Verf")</f>
        <v/>
      </c>
      <c r="R227" s="110" t="str">
        <f>IFERROR(IF($B227&lt;&gt;"",VLOOKUP($B227,Codigos!$A:$P,2,0),""),"Verf")</f>
        <v/>
      </c>
      <c r="S227" s="110" t="str">
        <f>IFERROR(IF($B227&lt;&gt;"",VLOOKUP($B227,Codigos!$A:$P,9,0),""),"Verf")</f>
        <v/>
      </c>
      <c r="T227" s="110" t="str">
        <f>IFERROR(IF(B227&lt;&gt;"",VLOOKUP(B227,Codigos!$A:$P,10,0),""),"Verf")</f>
        <v/>
      </c>
      <c r="U227" s="280" t="str">
        <f>IFERROR(IF($B227&lt;&gt;"",IF(AND($H227&gt;=VLOOKUP($B227,Codigos!$A:$P,12,0),$H227&lt;=VLOOKUP($B227,Codigos!$A:$P,13,0)),"Si","No"),""),"Verf")</f>
        <v/>
      </c>
      <c r="V227" s="280" t="str">
        <f>IFERROR(IF($B227&lt;&gt;"",IF(AND($H227&gt;=VLOOKUP($B227,Codigos!$A:$P,14,0),$H227&lt;=VLOOKUP($B227,Codigos!$A:$P,15,0)),"Si","No"),""),"Verf")</f>
        <v/>
      </c>
      <c r="W227" s="280" t="str">
        <f>IFERROR(IF($B227&lt;&gt;"",IF($H227&gt;=VLOOKUP($B227,Codigos!$A:$P,12,0),"Si","No"),""),"Verf")</f>
        <v/>
      </c>
      <c r="X227" s="280" t="str">
        <f>IFERROR(IF($B227&lt;&gt;"",IF($H227&lt;VLOOKUP($B227,Codigos!$A:$P,14,0),"No","Si"),""),"Verf")</f>
        <v/>
      </c>
      <c r="Y227" s="280" t="str">
        <f>IFERROR(IF($B227&lt;&gt;"",IF($H227&gt;VLOOKUP($B227,Codigos!$A:$P,16,0),"Si","No"),""),"Verf")</f>
        <v/>
      </c>
      <c r="Z227" s="280" t="str">
        <f>IFERROR(IF($B227&lt;&gt;"",IF($H227&lt;VLOOKUP($B227,Codigos!$A:$P,14,0),"Bloquear","No"),""),"Verf")</f>
        <v/>
      </c>
      <c r="AA227" s="281" t="str">
        <f>IFERROR(IF($B227&lt;&gt;"",$G227-VLOOKUP($B227,Codigos!$A:$P,11,0),""),"")</f>
        <v/>
      </c>
      <c r="AB227" s="280" t="str">
        <f t="shared" si="47"/>
        <v>V</v>
      </c>
      <c r="AC227" t="str">
        <f t="shared" si="48"/>
        <v/>
      </c>
      <c r="AE227" t="s">
        <v>1985</v>
      </c>
      <c r="AF227" t="s">
        <v>1986</v>
      </c>
    </row>
    <row r="228" spans="1:32" ht="18.95" customHeight="1">
      <c r="A228" s="290" t="s">
        <v>511</v>
      </c>
      <c r="B228" s="512" t="s">
        <v>271</v>
      </c>
      <c r="C228" s="104" t="str">
        <f>IFERROR(IF(B228&lt;&gt;"",VLOOKUP($B228,Codigos!$A:$P,3,0),""),"Verf")</f>
        <v>Envase Flint 330R</v>
      </c>
      <c r="D228" s="105"/>
      <c r="E228" s="105"/>
      <c r="F228" s="105"/>
      <c r="G228" s="106"/>
      <c r="H228" s="448" t="str">
        <f t="shared" ca="1" si="43"/>
        <v/>
      </c>
      <c r="I228" s="105" t="str">
        <f t="shared" ca="1" si="44"/>
        <v/>
      </c>
      <c r="J228" s="109" t="str">
        <f t="shared" ca="1" si="45"/>
        <v/>
      </c>
      <c r="K228" s="294"/>
      <c r="L228" s="292" t="s">
        <v>73</v>
      </c>
      <c r="M228" s="110" t="str">
        <f>IFERROR(IF(VLOOKUP(L228,Codigos!$T$2:$U$50,2,0)=0,"",VLOOKUP(L228,Codigos!$T$2:$U$50,2,0)),"")</f>
        <v>Excluir</v>
      </c>
      <c r="N228" s="111" t="str">
        <f t="shared" si="46"/>
        <v/>
      </c>
      <c r="O228" s="112">
        <f>IFERROR(IF($B228&lt;&gt;"",$E228+($D228*VLOOKUP($B228,Codigos!$A:$P,5,0)),""),"Verf")</f>
        <v>0</v>
      </c>
      <c r="P228" s="112">
        <f>IFERROR(IF($B228&lt;&gt;"",$F228+($O228*VLOOKUP($B228,Codigos!$A:$P,4,0)),""),"Verf")</f>
        <v>0</v>
      </c>
      <c r="Q228" s="116">
        <f>IFERROR(IF($B228&lt;&gt;"",P228*VLOOKUP($B228,Codigos!$A:$I,7,0)/100000,""),"Verf")</f>
        <v>0</v>
      </c>
      <c r="R228" s="110">
        <f>IFERROR(IF($B228&lt;&gt;"",VLOOKUP($B228,Codigos!$A:$P,2,0),""),"Verf")</f>
        <v>213</v>
      </c>
      <c r="S228" s="110" t="str">
        <f>IFERROR(IF($B228&lt;&gt;"",VLOOKUP($B228,Codigos!$A:$P,9,0),""),"Verf")</f>
        <v>Envase</v>
      </c>
      <c r="T228" s="110">
        <f>IFERROR(IF(B228&lt;&gt;"",VLOOKUP(B228,Codigos!$A:$P,10,0),""),"Verf")</f>
        <v>120</v>
      </c>
      <c r="U228" s="280" t="str">
        <f ca="1">IFERROR(IF($B228&lt;&gt;"",IF(AND($H228&gt;=VLOOKUP($B228,Codigos!$A:$P,12,0),$H228&lt;=VLOOKUP($B228,Codigos!$A:$P,13,0)),"Si","No"),""),"Verf")</f>
        <v>No</v>
      </c>
      <c r="V228" s="280" t="str">
        <f ca="1">IFERROR(IF($B228&lt;&gt;"",IF(AND($H228&gt;=VLOOKUP($B228,Codigos!$A:$P,14,0),$H228&lt;=VLOOKUP($B228,Codigos!$A:$P,15,0)),"Si","No"),""),"Verf")</f>
        <v>Si</v>
      </c>
      <c r="W228" s="280" t="str">
        <f ca="1">IFERROR(IF($B228&lt;&gt;"",IF($H228&gt;=VLOOKUP($B228,Codigos!$A:$P,12,0),"Si","No"),""),"Verf")</f>
        <v>Si</v>
      </c>
      <c r="X228" s="280" t="str">
        <f ca="1">IFERROR(IF($B228&lt;&gt;"",IF($H228&lt;VLOOKUP($B228,Codigos!$A:$P,14,0),"No","Si"),""),"Verf")</f>
        <v>Si</v>
      </c>
      <c r="Y228" s="280" t="str">
        <f ca="1">IFERROR(IF($B228&lt;&gt;"",IF($H228&gt;VLOOKUP($B228,Codigos!$A:$P,16,0),"Si","No"),""),"Verf")</f>
        <v>No</v>
      </c>
      <c r="Z228" s="280" t="str">
        <f ca="1">IFERROR(IF($B228&lt;&gt;"",IF($H228&lt;VLOOKUP($B228,Codigos!$A:$P,14,0),"Bloquear","No"),""),"Verf")</f>
        <v>No</v>
      </c>
      <c r="AA228" s="281" t="str">
        <f>IFERROR(IF($B228&lt;&gt;"",$G228-VLOOKUP($B228,Codigos!$A:$P,11,0),""),"")</f>
        <v/>
      </c>
      <c r="AB228" s="280" t="str">
        <f t="shared" si="47"/>
        <v/>
      </c>
      <c r="AC228" t="e">
        <f t="shared" ca="1" si="48"/>
        <v>#VALUE!</v>
      </c>
      <c r="AE228" t="s">
        <v>1985</v>
      </c>
      <c r="AF228" t="s">
        <v>1986</v>
      </c>
    </row>
    <row r="229" spans="1:32" ht="18.95" customHeight="1">
      <c r="A229" s="290" t="s">
        <v>512</v>
      </c>
      <c r="B229" s="521" t="s">
        <v>403</v>
      </c>
      <c r="C229" s="104" t="str">
        <f>IFERROR(IF(B229&lt;&gt;"",VLOOKUP($B229,Codigos!$A:$P,3,0),""),"Verf")</f>
        <v>Aguila Lig R FRIA HELADA 330cc X 30</v>
      </c>
      <c r="D229" s="105">
        <v>96</v>
      </c>
      <c r="E229" s="105"/>
      <c r="F229" s="105"/>
      <c r="G229" s="106">
        <v>46363</v>
      </c>
      <c r="H229" s="448">
        <f t="shared" ca="1" si="43"/>
        <v>179</v>
      </c>
      <c r="I229" s="105" t="str">
        <f t="shared" ca="1" si="44"/>
        <v>Mayor a 120 días</v>
      </c>
      <c r="J229" s="109">
        <f t="shared" ca="1" si="45"/>
        <v>0.99444444444444446</v>
      </c>
      <c r="K229" s="294" t="s">
        <v>2819</v>
      </c>
      <c r="L229" s="292"/>
      <c r="M229" s="110" t="str">
        <f>IFERROR(IF(VLOOKUP(L229,Codigos!$T$2:$U$50,2,0)=0,"",VLOOKUP(L229,Codigos!$T$2:$U$50,2,0)),"")</f>
        <v/>
      </c>
      <c r="N229" s="111">
        <f t="shared" si="46"/>
        <v>46183</v>
      </c>
      <c r="O229" s="112">
        <f>IFERROR(IF($B229&lt;&gt;"",$E229+($D229*VLOOKUP($B229,Codigos!$A:$P,5,0)),""),"Verf")</f>
        <v>4320</v>
      </c>
      <c r="P229" s="112">
        <f>IFERROR(IF($B229&lt;&gt;"",$F229+($O229*VLOOKUP($B229,Codigos!$A:$P,4,0)),""),"Verf")</f>
        <v>129600</v>
      </c>
      <c r="Q229" s="116">
        <f>IFERROR(IF($B229&lt;&gt;"",P229*VLOOKUP($B229,Codigos!$A:$I,7,0)/100000,""),"Verf")</f>
        <v>427.68</v>
      </c>
      <c r="R229" s="110">
        <f>IFERROR(IF($B229&lt;&gt;"",VLOOKUP($B229,Codigos!$A:$P,2,0),""),"Verf")</f>
        <v>22613</v>
      </c>
      <c r="S229" s="110" t="str">
        <f>IFERROR(IF($B229&lt;&gt;"",VLOOKUP($B229,Codigos!$A:$P,9,0),""),"Verf")</f>
        <v>Ret</v>
      </c>
      <c r="T229" s="110">
        <f>IFERROR(IF(B229&lt;&gt;"",VLOOKUP(B229,Codigos!$A:$P,10,0),""),"Verf")</f>
        <v>180</v>
      </c>
      <c r="U229" s="280" t="str">
        <f ca="1">IFERROR(IF($B229&lt;&gt;"",IF(AND($H229&gt;=VLOOKUP($B229,Codigos!$A:$P,12,0),$H229&lt;=VLOOKUP($B229,Codigos!$A:$P,13,0)),"Si","No"),""),"Verf")</f>
        <v>No</v>
      </c>
      <c r="V229" s="280" t="str">
        <f ca="1">IFERROR(IF($B229&lt;&gt;"",IF(AND($H229&gt;=VLOOKUP($B229,Codigos!$A:$P,14,0),$H229&lt;=VLOOKUP($B229,Codigos!$A:$P,15,0)),"Si","No"),""),"Verf")</f>
        <v>No</v>
      </c>
      <c r="W229" s="280" t="str">
        <f ca="1">IFERROR(IF($B229&lt;&gt;"",IF($H229&gt;=VLOOKUP($B229,Codigos!$A:$P,12,0),"Si","No"),""),"Verf")</f>
        <v>Si</v>
      </c>
      <c r="X229" s="280" t="str">
        <f ca="1">IFERROR(IF($B229&lt;&gt;"",IF($H229&lt;VLOOKUP($B229,Codigos!$A:$P,14,0),"No","Si"),""),"Verf")</f>
        <v>Si</v>
      </c>
      <c r="Y229" s="280" t="str">
        <f ca="1">IFERROR(IF($B229&lt;&gt;"",IF($H229&gt;VLOOKUP($B229,Codigos!$A:$P,16,0),"Si","No"),""),"Verf")</f>
        <v>Si</v>
      </c>
      <c r="Z229" s="280" t="str">
        <f ca="1">IFERROR(IF($B229&lt;&gt;"",IF($H229&lt;VLOOKUP($B229,Codigos!$A:$P,14,0),"Bloquear","No"),""),"Verf")</f>
        <v>No</v>
      </c>
      <c r="AA229" s="281">
        <f>IFERROR(IF($B229&lt;&gt;"",$G229-VLOOKUP($B229,Codigos!$A:$P,11,0),""),"")</f>
        <v>46333</v>
      </c>
      <c r="AB229" s="280" t="str">
        <f t="shared" si="47"/>
        <v/>
      </c>
      <c r="AC229">
        <f t="shared" ca="1" si="48"/>
        <v>1</v>
      </c>
      <c r="AE229" t="s">
        <v>1985</v>
      </c>
      <c r="AF229" t="s">
        <v>1986</v>
      </c>
    </row>
    <row r="230" spans="1:32" ht="18.95" customHeight="1">
      <c r="A230" s="290" t="s">
        <v>513</v>
      </c>
      <c r="B230" s="574" t="s">
        <v>498</v>
      </c>
      <c r="C230" s="104" t="str">
        <f>IFERROR(IF(B230&lt;&gt;"",VLOOKUP($B230,Codigos!$A:$P,3,0),""),"Verf")</f>
        <v>Aguila RN 330cc X 30</v>
      </c>
      <c r="D230" s="105">
        <v>96</v>
      </c>
      <c r="E230" s="105"/>
      <c r="F230" s="105"/>
      <c r="G230" s="106">
        <v>46364</v>
      </c>
      <c r="H230" s="448">
        <f t="shared" ca="1" si="43"/>
        <v>180</v>
      </c>
      <c r="I230" s="105" t="str">
        <f t="shared" ca="1" si="44"/>
        <v>Mayor a 120 días</v>
      </c>
      <c r="J230" s="109">
        <f t="shared" ca="1" si="45"/>
        <v>1</v>
      </c>
      <c r="K230" s="294"/>
      <c r="L230" s="292"/>
      <c r="M230" s="110" t="str">
        <f>IFERROR(IF(VLOOKUP(L230,Codigos!$T$2:$U$50,2,0)=0,"",VLOOKUP(L230,Codigos!$T$2:$U$50,2,0)),"")</f>
        <v/>
      </c>
      <c r="N230" s="111">
        <f t="shared" si="46"/>
        <v>46184</v>
      </c>
      <c r="O230" s="112">
        <f>IFERROR(IF($B230&lt;&gt;"",$E230+($D230*VLOOKUP($B230,Codigos!$A:$P,5,0)),""),"Verf")</f>
        <v>4320</v>
      </c>
      <c r="P230" s="112">
        <f>IFERROR(IF($B230&lt;&gt;"",$F230+($O230*VLOOKUP($B230,Codigos!$A:$P,4,0)),""),"Verf")</f>
        <v>129600</v>
      </c>
      <c r="Q230" s="116">
        <f>IFERROR(IF($B230&lt;&gt;"",P230*VLOOKUP($B230,Codigos!$A:$I,7,0)/100000,""),"Verf")</f>
        <v>427.68</v>
      </c>
      <c r="R230" s="110">
        <f>IFERROR(IF($B230&lt;&gt;"",VLOOKUP($B230,Codigos!$A:$P,2,0),""),"Verf")</f>
        <v>3128</v>
      </c>
      <c r="S230" s="110" t="str">
        <f>IFERROR(IF($B230&lt;&gt;"",VLOOKUP($B230,Codigos!$A:$P,9,0),""),"Verf")</f>
        <v>Ret</v>
      </c>
      <c r="T230" s="110">
        <f>IFERROR(IF(B230&lt;&gt;"",VLOOKUP(B230,Codigos!$A:$P,10,0),""),"Verf")</f>
        <v>180</v>
      </c>
      <c r="U230" s="280" t="str">
        <f ca="1">IFERROR(IF($B230&lt;&gt;"",IF(AND($H230&gt;=VLOOKUP($B230,Codigos!$A:$P,12,0),$H230&lt;=VLOOKUP($B230,Codigos!$A:$P,13,0)),"Si","No"),""),"Verf")</f>
        <v>No</v>
      </c>
      <c r="V230" s="280" t="str">
        <f ca="1">IFERROR(IF($B230&lt;&gt;"",IF(AND($H230&gt;=VLOOKUP($B230,Codigos!$A:$P,14,0),$H230&lt;=VLOOKUP($B230,Codigos!$A:$P,15,0)),"Si","No"),""),"Verf")</f>
        <v>No</v>
      </c>
      <c r="W230" s="280" t="str">
        <f ca="1">IFERROR(IF($B230&lt;&gt;"",IF($H230&gt;=VLOOKUP($B230,Codigos!$A:$P,12,0),"Si","No"),""),"Verf")</f>
        <v>Si</v>
      </c>
      <c r="X230" s="280" t="str">
        <f ca="1">IFERROR(IF($B230&lt;&gt;"",IF($H230&lt;VLOOKUP($B230,Codigos!$A:$P,14,0),"No","Si"),""),"Verf")</f>
        <v>Si</v>
      </c>
      <c r="Y230" s="280" t="str">
        <f ca="1">IFERROR(IF($B230&lt;&gt;"",IF($H230&gt;VLOOKUP($B230,Codigos!$A:$P,16,0),"Si","No"),""),"Verf")</f>
        <v>Si</v>
      </c>
      <c r="Z230" s="280" t="str">
        <f ca="1">IFERROR(IF($B230&lt;&gt;"",IF($H230&lt;VLOOKUP($B230,Codigos!$A:$P,14,0),"Bloquear","No"),""),"Verf")</f>
        <v>No</v>
      </c>
      <c r="AA230" s="281">
        <f>IFERROR(IF($B230&lt;&gt;"",$G230-VLOOKUP($B230,Codigos!$A:$P,11,0),""),"")</f>
        <v>46334</v>
      </c>
      <c r="AB230" s="280" t="str">
        <f t="shared" si="47"/>
        <v/>
      </c>
      <c r="AC230">
        <f t="shared" ca="1" si="48"/>
        <v>0</v>
      </c>
      <c r="AE230" t="s">
        <v>1985</v>
      </c>
      <c r="AF230" t="s">
        <v>1986</v>
      </c>
    </row>
    <row r="231" spans="1:32" ht="18.95" customHeight="1">
      <c r="A231" s="290" t="s">
        <v>514</v>
      </c>
      <c r="B231" s="303" t="s">
        <v>199</v>
      </c>
      <c r="C231" s="104" t="str">
        <f>IFERROR(IF(B231&lt;&gt;"",VLOOKUP($B231,Codigos!$A:$P,3,0),""),"Verf")</f>
        <v>CORONA REUSABLE 330CC X30</v>
      </c>
      <c r="D231" s="105">
        <v>37</v>
      </c>
      <c r="E231" s="105"/>
      <c r="F231" s="105"/>
      <c r="G231" s="106">
        <v>46523</v>
      </c>
      <c r="H231" s="448">
        <f t="shared" ref="H231" ca="1" si="61">IF(G231&lt;&gt;"",G231-TODAY(),"")</f>
        <v>339</v>
      </c>
      <c r="I231" s="105" t="str">
        <f t="shared" ref="I231" ca="1" si="62">IF(G231="","",IF(G231&lt;TODAY(),"Vencido",IF(G231&lt;TODAY()+10,"Menos de 10 días",IF(G231&lt;TODAY()+30,"Menos de 30 días",IF(G231&lt;TODAY()+60,"Menos de 60 días",IF(G231&lt;TODAY()+90,"Menos de 90 dìas",IF(G231&lt;TODAY()+120,"Menos de 120 días","Mayor a 120 días")))))))</f>
        <v>Mayor a 120 días</v>
      </c>
      <c r="J231" s="109">
        <f t="shared" ref="J231" ca="1" si="63">IFERROR(IF(H231&lt;&gt;"",H231/T231,""),"Verf")</f>
        <v>0.92876712328767119</v>
      </c>
      <c r="K231" s="294"/>
      <c r="L231" s="575" t="s">
        <v>392</v>
      </c>
      <c r="M231" s="110" t="str">
        <f>IFERROR(IF(VLOOKUP(L231,Codigos!$T$2:$U$50,2,0)=0,"",VLOOKUP(L231,Codigos!$T$2:$U$50,2,0)),"")</f>
        <v>Excluir</v>
      </c>
      <c r="N231" s="111">
        <f t="shared" ref="N231" si="64">IFERROR(IF(G231&lt;&gt;"",G231-T231,""),"Verf")</f>
        <v>46158</v>
      </c>
      <c r="O231" s="112">
        <f>IFERROR(IF($B231&lt;&gt;"",$E231+($D231*VLOOKUP($B231,Codigos!$A:$P,5,0)),""),"Verf")</f>
        <v>1665</v>
      </c>
      <c r="P231" s="112">
        <f>IFERROR(IF($B231&lt;&gt;"",$F231+($O231*VLOOKUP($B231,Codigos!$A:$P,4,0)),""),"Verf")</f>
        <v>49950</v>
      </c>
      <c r="Q231" s="116">
        <f>IFERROR(IF($B231&lt;&gt;"",P231*VLOOKUP($B231,Codigos!$A:$I,7,0)/100000,""),"Verf")</f>
        <v>164.83500000000001</v>
      </c>
      <c r="R231" s="110">
        <f>IFERROR(IF($B231&lt;&gt;"",VLOOKUP($B231,Codigos!$A:$P,2,0),""),"Verf")</f>
        <v>20282</v>
      </c>
      <c r="S231" s="110" t="str">
        <f>IFERROR(IF($B231&lt;&gt;"",VLOOKUP($B231,Codigos!$A:$P,9,0),""),"Verf")</f>
        <v>Ret</v>
      </c>
      <c r="T231" s="110">
        <f>IFERROR(IF(B231&lt;&gt;"",VLOOKUP(B231,Codigos!$A:$P,10,0),""),"Verf")</f>
        <v>365</v>
      </c>
      <c r="U231" s="280" t="str">
        <f ca="1">IFERROR(IF($B231&lt;&gt;"",IF(AND($H231&gt;=VLOOKUP($B231,Codigos!$A:$P,12,0),$H231&lt;=VLOOKUP($B231,Codigos!$A:$P,13,0)),"Si","No"),""),"Verf")</f>
        <v>No</v>
      </c>
      <c r="V231" s="280" t="str">
        <f ca="1">IFERROR(IF($B231&lt;&gt;"",IF(AND($H231&gt;=VLOOKUP($B231,Codigos!$A:$P,14,0),$H231&lt;=VLOOKUP($B231,Codigos!$A:$P,15,0)),"Si","No"),""),"Verf")</f>
        <v>No</v>
      </c>
      <c r="W231" s="280" t="str">
        <f ca="1">IFERROR(IF($B231&lt;&gt;"",IF($H231&gt;=VLOOKUP($B231,Codigos!$A:$P,12,0),"Si","No"),""),"Verf")</f>
        <v>Si</v>
      </c>
      <c r="X231" s="280" t="str">
        <f ca="1">IFERROR(IF($B231&lt;&gt;"",IF($H231&lt;VLOOKUP($B231,Codigos!$A:$P,14,0),"No","Si"),""),"Verf")</f>
        <v>Si</v>
      </c>
      <c r="Y231" s="280" t="str">
        <f ca="1">IFERROR(IF($B231&lt;&gt;"",IF($H231&gt;VLOOKUP($B231,Codigos!$A:$P,16,0),"Si","No"),""),"Verf")</f>
        <v>Si</v>
      </c>
      <c r="Z231" s="280" t="str">
        <f ca="1">IFERROR(IF($B231&lt;&gt;"",IF($H231&lt;VLOOKUP($B231,Codigos!$A:$P,14,0),"Bloquear","No"),""),"Verf")</f>
        <v>No</v>
      </c>
      <c r="AA231" s="281">
        <f>IFERROR(IF($B231&lt;&gt;"",$G231-VLOOKUP($B231,Codigos!$A:$P,11,0),""),"")</f>
        <v>46493</v>
      </c>
      <c r="AB231" s="280" t="str">
        <f t="shared" ref="AB231" si="65">IFERROR(IF(AND(A231&lt;&gt;"",B231=""),"V",""),"")</f>
        <v/>
      </c>
      <c r="AC231">
        <f t="shared" ref="AC231" ca="1" si="66">IF(B231&lt;&gt;"",$C$4-N231,"")</f>
        <v>26</v>
      </c>
      <c r="AE231" t="s">
        <v>1985</v>
      </c>
      <c r="AF231" t="s">
        <v>1986</v>
      </c>
    </row>
    <row r="232" spans="1:32" ht="18.95" customHeight="1">
      <c r="A232" s="290" t="s">
        <v>2500</v>
      </c>
      <c r="B232" s="303" t="s">
        <v>403</v>
      </c>
      <c r="C232" s="104" t="str">
        <f>IFERROR(IF(B232&lt;&gt;"",VLOOKUP($B232,Codigos!$A:$P,3,0),""),"Verf")</f>
        <v>Aguila Lig R FRIA HELADA 330cc X 30</v>
      </c>
      <c r="D232" s="105">
        <v>96</v>
      </c>
      <c r="E232" s="105"/>
      <c r="F232" s="105"/>
      <c r="G232" s="106">
        <v>46362</v>
      </c>
      <c r="H232" s="448">
        <f t="shared" ca="1" si="43"/>
        <v>178</v>
      </c>
      <c r="I232" s="105" t="str">
        <f t="shared" ca="1" si="44"/>
        <v>Mayor a 120 días</v>
      </c>
      <c r="J232" s="109">
        <f t="shared" ca="1" si="45"/>
        <v>0.98888888888888893</v>
      </c>
      <c r="K232" s="294" t="s">
        <v>2819</v>
      </c>
      <c r="L232" s="511"/>
      <c r="M232" s="110" t="str">
        <f>IFERROR(IF(VLOOKUP(L232,Codigos!$T$2:$U$50,2,0)=0,"",VLOOKUP(L232,Codigos!$T$2:$U$50,2,0)),"")</f>
        <v/>
      </c>
      <c r="N232" s="111">
        <f t="shared" si="46"/>
        <v>46182</v>
      </c>
      <c r="O232" s="112">
        <f>IFERROR(IF($B232&lt;&gt;"",$E232+($D232*VLOOKUP($B232,Codigos!$A:$P,5,0)),""),"Verf")</f>
        <v>4320</v>
      </c>
      <c r="P232" s="112">
        <f>IFERROR(IF($B232&lt;&gt;"",$F232+($O232*VLOOKUP($B232,Codigos!$A:$P,4,0)),""),"Verf")</f>
        <v>129600</v>
      </c>
      <c r="Q232" s="116">
        <f>IFERROR(IF($B232&lt;&gt;"",P232*VLOOKUP($B232,Codigos!$A:$I,7,0)/100000,""),"Verf")</f>
        <v>427.68</v>
      </c>
      <c r="R232" s="110">
        <f>IFERROR(IF($B232&lt;&gt;"",VLOOKUP($B232,Codigos!$A:$P,2,0),""),"Verf")</f>
        <v>22613</v>
      </c>
      <c r="S232" s="110" t="str">
        <f>IFERROR(IF($B232&lt;&gt;"",VLOOKUP($B232,Codigos!$A:$P,9,0),""),"Verf")</f>
        <v>Ret</v>
      </c>
      <c r="T232" s="110">
        <f>IFERROR(IF(B232&lt;&gt;"",VLOOKUP(B232,Codigos!$A:$P,10,0),""),"Verf")</f>
        <v>180</v>
      </c>
      <c r="U232" s="280" t="str">
        <f ca="1">IFERROR(IF($B232&lt;&gt;"",IF(AND($H232&gt;=VLOOKUP($B232,Codigos!$A:$P,12,0),$H232&lt;=VLOOKUP($B232,Codigos!$A:$P,13,0)),"Si","No"),""),"Verf")</f>
        <v>No</v>
      </c>
      <c r="V232" s="280" t="str">
        <f ca="1">IFERROR(IF($B232&lt;&gt;"",IF(AND($H232&gt;=VLOOKUP($B232,Codigos!$A:$P,14,0),$H232&lt;=VLOOKUP($B232,Codigos!$A:$P,15,0)),"Si","No"),""),"Verf")</f>
        <v>No</v>
      </c>
      <c r="W232" s="280" t="str">
        <f ca="1">IFERROR(IF($B232&lt;&gt;"",IF($H232&gt;=VLOOKUP($B232,Codigos!$A:$P,12,0),"Si","No"),""),"Verf")</f>
        <v>Si</v>
      </c>
      <c r="X232" s="280" t="str">
        <f ca="1">IFERROR(IF($B232&lt;&gt;"",IF($H232&lt;VLOOKUP($B232,Codigos!$A:$P,14,0),"No","Si"),""),"Verf")</f>
        <v>Si</v>
      </c>
      <c r="Y232" s="280" t="str">
        <f ca="1">IFERROR(IF($B232&lt;&gt;"",IF($H232&gt;VLOOKUP($B232,Codigos!$A:$P,16,0),"Si","No"),""),"Verf")</f>
        <v>Si</v>
      </c>
      <c r="Z232" s="280" t="str">
        <f ca="1">IFERROR(IF($B232&lt;&gt;"",IF($H232&lt;VLOOKUP($B232,Codigos!$A:$P,14,0),"Bloquear","No"),""),"Verf")</f>
        <v>No</v>
      </c>
      <c r="AA232" s="281">
        <f>IFERROR(IF($B232&lt;&gt;"",$G232-VLOOKUP($B232,Codigos!$A:$P,11,0),""),"")</f>
        <v>46332</v>
      </c>
      <c r="AB232" s="280" t="str">
        <f t="shared" si="47"/>
        <v/>
      </c>
      <c r="AC232">
        <f t="shared" ca="1" si="48"/>
        <v>2</v>
      </c>
      <c r="AE232" t="s">
        <v>1985</v>
      </c>
      <c r="AF232" t="s">
        <v>1986</v>
      </c>
    </row>
    <row r="233" spans="1:32" ht="18.95" customHeight="1">
      <c r="A233" s="290" t="s">
        <v>2484</v>
      </c>
      <c r="B233" s="483" t="s">
        <v>403</v>
      </c>
      <c r="C233" s="104" t="str">
        <f>IFERROR(IF(B233&lt;&gt;"",VLOOKUP($B233,Codigos!$A:$P,3,0),""),"Verf")</f>
        <v>Aguila Lig R FRIA HELADA 330cc X 30</v>
      </c>
      <c r="D233" s="105">
        <v>96</v>
      </c>
      <c r="E233" s="105"/>
      <c r="F233" s="105"/>
      <c r="G233" s="106">
        <v>46358</v>
      </c>
      <c r="H233" s="448">
        <f t="shared" ca="1" si="43"/>
        <v>174</v>
      </c>
      <c r="I233" s="105" t="str">
        <f t="shared" ca="1" si="44"/>
        <v>Mayor a 120 días</v>
      </c>
      <c r="J233" s="109">
        <f t="shared" ca="1" si="45"/>
        <v>0.96666666666666667</v>
      </c>
      <c r="K233" s="294" t="s">
        <v>2834</v>
      </c>
      <c r="L233" s="575" t="s">
        <v>34</v>
      </c>
      <c r="M233" s="110" t="str">
        <f>IFERROR(IF(VLOOKUP(L233,Codigos!$T$2:$U$50,2,0)=0,"",VLOOKUP(L233,Codigos!$T$2:$U$50,2,0)),"")</f>
        <v>Excluir</v>
      </c>
      <c r="N233" s="111">
        <f t="shared" si="46"/>
        <v>46178</v>
      </c>
      <c r="O233" s="112">
        <f>IFERROR(IF($B233&lt;&gt;"",$E233+($D233*VLOOKUP($B233,Codigos!$A:$P,5,0)),""),"Verf")</f>
        <v>4320</v>
      </c>
      <c r="P233" s="112">
        <f>IFERROR(IF($B233&lt;&gt;"",$F233+($O233*VLOOKUP($B233,Codigos!$A:$P,4,0)),""),"Verf")</f>
        <v>129600</v>
      </c>
      <c r="Q233" s="116">
        <f>IFERROR(IF($B233&lt;&gt;"",P233*VLOOKUP($B233,Codigos!$A:$I,7,0)/100000,""),"Verf")</f>
        <v>427.68</v>
      </c>
      <c r="R233" s="110">
        <f>IFERROR(IF($B233&lt;&gt;"",VLOOKUP($B233,Codigos!$A:$P,2,0),""),"Verf")</f>
        <v>22613</v>
      </c>
      <c r="S233" s="110" t="str">
        <f>IFERROR(IF($B233&lt;&gt;"",VLOOKUP($B233,Codigos!$A:$P,9,0),""),"Verf")</f>
        <v>Ret</v>
      </c>
      <c r="T233" s="110">
        <f>IFERROR(IF(B233&lt;&gt;"",VLOOKUP(B233,Codigos!$A:$P,10,0),""),"Verf")</f>
        <v>180</v>
      </c>
      <c r="U233" s="280" t="str">
        <f ca="1">IFERROR(IF($B233&lt;&gt;"",IF(AND($H233&gt;=VLOOKUP($B233,Codigos!$A:$P,12,0),$H233&lt;=VLOOKUP($B233,Codigos!$A:$P,13,0)),"Si","No"),""),"Verf")</f>
        <v>No</v>
      </c>
      <c r="V233" s="280" t="str">
        <f ca="1">IFERROR(IF($B233&lt;&gt;"",IF(AND($H233&gt;=VLOOKUP($B233,Codigos!$A:$P,14,0),$H233&lt;=VLOOKUP($B233,Codigos!$A:$P,15,0)),"Si","No"),""),"Verf")</f>
        <v>No</v>
      </c>
      <c r="W233" s="280" t="str">
        <f ca="1">IFERROR(IF($B233&lt;&gt;"",IF($H233&gt;=VLOOKUP($B233,Codigos!$A:$P,12,0),"Si","No"),""),"Verf")</f>
        <v>Si</v>
      </c>
      <c r="X233" s="280" t="str">
        <f ca="1">IFERROR(IF($B233&lt;&gt;"",IF($H233&lt;VLOOKUP($B233,Codigos!$A:$P,14,0),"No","Si"),""),"Verf")</f>
        <v>Si</v>
      </c>
      <c r="Y233" s="280" t="str">
        <f ca="1">IFERROR(IF($B233&lt;&gt;"",IF($H233&gt;VLOOKUP($B233,Codigos!$A:$P,16,0),"Si","No"),""),"Verf")</f>
        <v>Si</v>
      </c>
      <c r="Z233" s="280" t="str">
        <f ca="1">IFERROR(IF($B233&lt;&gt;"",IF($H233&lt;VLOOKUP($B233,Codigos!$A:$P,14,0),"Bloquear","No"),""),"Verf")</f>
        <v>No</v>
      </c>
      <c r="AA233" s="281">
        <f>IFERROR(IF($B233&lt;&gt;"",$G233-VLOOKUP($B233,Codigos!$A:$P,11,0),""),"")</f>
        <v>46328</v>
      </c>
      <c r="AB233" s="280" t="str">
        <f t="shared" si="47"/>
        <v/>
      </c>
      <c r="AC233">
        <f t="shared" ca="1" si="48"/>
        <v>6</v>
      </c>
      <c r="AE233" t="s">
        <v>1985</v>
      </c>
      <c r="AF233" t="s">
        <v>1986</v>
      </c>
    </row>
    <row r="234" spans="1:32" ht="18.95" customHeight="1">
      <c r="A234" s="290" t="s">
        <v>515</v>
      </c>
      <c r="B234" s="474"/>
      <c r="C234" s="104" t="str">
        <f>IFERROR(IF(B234&lt;&gt;"",VLOOKUP($B234,Codigos!$A:$P,3,0),""),"Verf")</f>
        <v/>
      </c>
      <c r="D234" s="105"/>
      <c r="E234" s="105"/>
      <c r="F234" s="105"/>
      <c r="G234" s="106"/>
      <c r="H234" s="448" t="str">
        <f t="shared" ca="1" si="43"/>
        <v/>
      </c>
      <c r="I234" s="105" t="str">
        <f t="shared" ca="1" si="44"/>
        <v/>
      </c>
      <c r="J234" s="109" t="str">
        <f t="shared" ca="1" si="45"/>
        <v/>
      </c>
      <c r="K234" s="294"/>
      <c r="L234" s="292"/>
      <c r="M234" s="110" t="str">
        <f>IFERROR(IF(VLOOKUP(L234,Codigos!$T$2:$U$50,2,0)=0,"",VLOOKUP(L234,Codigos!$T$2:$U$50,2,0)),"")</f>
        <v/>
      </c>
      <c r="N234" s="111" t="str">
        <f t="shared" si="46"/>
        <v/>
      </c>
      <c r="O234" s="112" t="str">
        <f>IFERROR(IF($B234&lt;&gt;"",$E234+($D234*VLOOKUP($B234,Codigos!$A:$P,5,0)),""),"Verf")</f>
        <v/>
      </c>
      <c r="P234" s="112" t="str">
        <f>IFERROR(IF($B234&lt;&gt;"",$F234+($O234*VLOOKUP($B234,Codigos!$A:$P,4,0)),""),"Verf")</f>
        <v/>
      </c>
      <c r="Q234" s="116" t="str">
        <f>IFERROR(IF($B234&lt;&gt;"",P234*VLOOKUP($B234,Codigos!$A:$I,7,0)/100000,""),"Verf")</f>
        <v/>
      </c>
      <c r="R234" s="110" t="str">
        <f>IFERROR(IF($B234&lt;&gt;"",VLOOKUP($B234,Codigos!$A:$P,2,0),""),"Verf")</f>
        <v/>
      </c>
      <c r="S234" s="110" t="str">
        <f>IFERROR(IF($B234&lt;&gt;"",VLOOKUP($B234,Codigos!$A:$P,9,0),""),"Verf")</f>
        <v/>
      </c>
      <c r="T234" s="110" t="str">
        <f>IFERROR(IF(B234&lt;&gt;"",VLOOKUP(B234,Codigos!$A:$P,10,0),""),"Verf")</f>
        <v/>
      </c>
      <c r="U234" s="280" t="str">
        <f>IFERROR(IF($B234&lt;&gt;"",IF(AND($H234&gt;=VLOOKUP($B234,Codigos!$A:$P,12,0),$H234&lt;=VLOOKUP($B234,Codigos!$A:$P,13,0)),"Si","No"),""),"Verf")</f>
        <v/>
      </c>
      <c r="V234" s="280" t="str">
        <f>IFERROR(IF($B234&lt;&gt;"",IF(AND($H234&gt;=VLOOKUP($B234,Codigos!$A:$P,14,0),$H234&lt;=VLOOKUP($B234,Codigos!$A:$P,15,0)),"Si","No"),""),"Verf")</f>
        <v/>
      </c>
      <c r="W234" s="280" t="str">
        <f>IFERROR(IF($B234&lt;&gt;"",IF($H234&gt;=VLOOKUP($B234,Codigos!$A:$P,12,0),"Si","No"),""),"Verf")</f>
        <v/>
      </c>
      <c r="X234" s="280" t="str">
        <f>IFERROR(IF($B234&lt;&gt;"",IF($H234&lt;VLOOKUP($B234,Codigos!$A:$P,14,0),"No","Si"),""),"Verf")</f>
        <v/>
      </c>
      <c r="Y234" s="280" t="str">
        <f>IFERROR(IF($B234&lt;&gt;"",IF($H234&gt;VLOOKUP($B234,Codigos!$A:$P,16,0),"Si","No"),""),"Verf")</f>
        <v/>
      </c>
      <c r="Z234" s="280" t="str">
        <f>IFERROR(IF($B234&lt;&gt;"",IF($H234&lt;VLOOKUP($B234,Codigos!$A:$P,14,0),"Bloquear","No"),""),"Verf")</f>
        <v/>
      </c>
      <c r="AA234" s="281" t="str">
        <f>IFERROR(IF($B234&lt;&gt;"",$G234-VLOOKUP($B234,Codigos!$A:$P,11,0),""),"")</f>
        <v/>
      </c>
      <c r="AB234" s="280" t="str">
        <f t="shared" si="47"/>
        <v>V</v>
      </c>
      <c r="AC234" t="str">
        <f t="shared" si="48"/>
        <v/>
      </c>
      <c r="AE234" t="s">
        <v>1985</v>
      </c>
      <c r="AF234" t="s">
        <v>1986</v>
      </c>
    </row>
    <row r="235" spans="1:32" ht="18.95" customHeight="1">
      <c r="A235" s="290" t="s">
        <v>743</v>
      </c>
      <c r="B235" s="474"/>
      <c r="C235" s="104" t="str">
        <f>IFERROR(IF(B235&lt;&gt;"",VLOOKUP($B235,Codigos!$A:$P,3,0),""),"Verf")</f>
        <v/>
      </c>
      <c r="D235" s="105"/>
      <c r="E235" s="105"/>
      <c r="F235" s="105"/>
      <c r="G235" s="106"/>
      <c r="H235" s="448" t="str">
        <f t="shared" ca="1" si="43"/>
        <v/>
      </c>
      <c r="I235" s="105" t="str">
        <f t="shared" ca="1" si="44"/>
        <v/>
      </c>
      <c r="J235" s="109" t="str">
        <f t="shared" ca="1" si="45"/>
        <v/>
      </c>
      <c r="K235" s="294"/>
      <c r="L235" s="292"/>
      <c r="M235" s="110" t="str">
        <f>IFERROR(IF(VLOOKUP(L235,Codigos!$T$2:$U$50,2,0)=0,"",VLOOKUP(L235,Codigos!$T$2:$U$50,2,0)),"")</f>
        <v/>
      </c>
      <c r="N235" s="111" t="str">
        <f t="shared" si="46"/>
        <v/>
      </c>
      <c r="O235" s="112" t="str">
        <f>IFERROR(IF($B235&lt;&gt;"",$E235+($D235*VLOOKUP($B235,Codigos!$A:$P,5,0)),""),"Verf")</f>
        <v/>
      </c>
      <c r="P235" s="112" t="str">
        <f>IFERROR(IF($B235&lt;&gt;"",$F235+($O235*VLOOKUP($B235,Codigos!$A:$P,4,0)),""),"Verf")</f>
        <v/>
      </c>
      <c r="Q235" s="116" t="str">
        <f>IFERROR(IF($B235&lt;&gt;"",P235*VLOOKUP($B235,Codigos!$A:$I,7,0)/100000,""),"Verf")</f>
        <v/>
      </c>
      <c r="R235" s="110" t="str">
        <f>IFERROR(IF($B235&lt;&gt;"",VLOOKUP($B235,Codigos!$A:$P,2,0),""),"Verf")</f>
        <v/>
      </c>
      <c r="S235" s="110" t="str">
        <f>IFERROR(IF($B235&lt;&gt;"",VLOOKUP($B235,Codigos!$A:$P,9,0),""),"Verf")</f>
        <v/>
      </c>
      <c r="T235" s="110" t="str">
        <f>IFERROR(IF(B235&lt;&gt;"",VLOOKUP(B235,Codigos!$A:$P,10,0),""),"Verf")</f>
        <v/>
      </c>
      <c r="U235" s="280" t="str">
        <f>IFERROR(IF($B235&lt;&gt;"",IF(AND($H235&gt;=VLOOKUP($B235,Codigos!$A:$P,12,0),$H235&lt;=VLOOKUP($B235,Codigos!$A:$P,13,0)),"Si","No"),""),"Verf")</f>
        <v/>
      </c>
      <c r="V235" s="280" t="str">
        <f>IFERROR(IF($B235&lt;&gt;"",IF(AND($H235&gt;=VLOOKUP($B235,Codigos!$A:$P,14,0),$H235&lt;=VLOOKUP($B235,Codigos!$A:$P,15,0)),"Si","No"),""),"Verf")</f>
        <v/>
      </c>
      <c r="W235" s="280" t="str">
        <f>IFERROR(IF($B235&lt;&gt;"",IF($H235&gt;=VLOOKUP($B235,Codigos!$A:$P,12,0),"Si","No"),""),"Verf")</f>
        <v/>
      </c>
      <c r="X235" s="280" t="str">
        <f>IFERROR(IF($B235&lt;&gt;"",IF($H235&lt;VLOOKUP($B235,Codigos!$A:$P,14,0),"No","Si"),""),"Verf")</f>
        <v/>
      </c>
      <c r="Y235" s="280" t="str">
        <f>IFERROR(IF($B235&lt;&gt;"",IF($H235&gt;VLOOKUP($B235,Codigos!$A:$P,16,0),"Si","No"),""),"Verf")</f>
        <v/>
      </c>
      <c r="Z235" s="280" t="str">
        <f>IFERROR(IF($B235&lt;&gt;"",IF($H235&lt;VLOOKUP($B235,Codigos!$A:$P,14,0),"Bloquear","No"),""),"Verf")</f>
        <v/>
      </c>
      <c r="AA235" s="281" t="str">
        <f>IFERROR(IF($B235&lt;&gt;"",$G235-VLOOKUP($B235,Codigos!$A:$P,11,0),""),"")</f>
        <v/>
      </c>
      <c r="AB235" s="280" t="str">
        <f t="shared" si="47"/>
        <v>V</v>
      </c>
      <c r="AC235" t="str">
        <f t="shared" si="48"/>
        <v/>
      </c>
      <c r="AE235" t="s">
        <v>1985</v>
      </c>
      <c r="AF235" t="s">
        <v>1986</v>
      </c>
    </row>
    <row r="236" spans="1:32" ht="18.95" customHeight="1">
      <c r="A236" s="290" t="s">
        <v>128</v>
      </c>
      <c r="B236" s="291" t="s">
        <v>116</v>
      </c>
      <c r="C236" s="104" t="str">
        <f>IFERROR(IF(B236&lt;&gt;"",VLOOKUP($B236,Codigos!$A:$P,3,0),""),"Verf")</f>
        <v>Caja Plástica Café 330Cc X 30</v>
      </c>
      <c r="D236" s="105"/>
      <c r="E236" s="105"/>
      <c r="F236" s="105"/>
      <c r="G236" s="106"/>
      <c r="H236" s="448" t="str">
        <f t="shared" ca="1" si="43"/>
        <v/>
      </c>
      <c r="I236" s="105" t="str">
        <f t="shared" ca="1" si="44"/>
        <v/>
      </c>
      <c r="J236" s="109" t="str">
        <f t="shared" ca="1" si="45"/>
        <v/>
      </c>
      <c r="K236" s="294"/>
      <c r="L236" s="105" t="s">
        <v>73</v>
      </c>
      <c r="M236" s="110" t="str">
        <f>IFERROR(IF(VLOOKUP(L236,Codigos!$T$2:$U$50,2,0)=0,"",VLOOKUP(L236,Codigos!$T$2:$U$50,2,0)),"")</f>
        <v>Excluir</v>
      </c>
      <c r="N236" s="111" t="str">
        <f t="shared" si="46"/>
        <v/>
      </c>
      <c r="O236" s="112">
        <f>IFERROR(IF($B236&lt;&gt;"",$E236+($D236*VLOOKUP($B236,Codigos!$A:$P,5,0)),""),"Verf")</f>
        <v>0</v>
      </c>
      <c r="P236" s="112">
        <f>IFERROR(IF($B236&lt;&gt;"",$F236+($O236*VLOOKUP($B236,Codigos!$A:$P,4,0)),""),"Verf")</f>
        <v>0</v>
      </c>
      <c r="Q236" s="116">
        <f>IFERROR(IF($B236&lt;&gt;"",P236*VLOOKUP($B236,Codigos!$A:$I,7,0)/100000,""),"Verf")</f>
        <v>0</v>
      </c>
      <c r="R236" s="110">
        <f>IFERROR(IF($B236&lt;&gt;"",VLOOKUP($B236,Codigos!$A:$P,2,0),""),"Verf")</f>
        <v>3500159</v>
      </c>
      <c r="S236" s="110" t="str">
        <f>IFERROR(IF($B236&lt;&gt;"",VLOOKUP($B236,Codigos!$A:$P,9,0),""),"Verf")</f>
        <v>Canasta</v>
      </c>
      <c r="T236" s="110">
        <f>IFERROR(IF(B236&lt;&gt;"",VLOOKUP(B236,Codigos!$A:$P,10,0),""),"Verf")</f>
        <v>120</v>
      </c>
      <c r="U236" s="280" t="str">
        <f ca="1">IFERROR(IF($B236&lt;&gt;"",IF(AND($H236&gt;=VLOOKUP($B236,Codigos!$A:$P,12,0),$H236&lt;=VLOOKUP($B236,Codigos!$A:$P,13,0)),"Si","No"),""),"Verf")</f>
        <v>No</v>
      </c>
      <c r="V236" s="280" t="str">
        <f ca="1">IFERROR(IF($B236&lt;&gt;"",IF(AND($H236&gt;=VLOOKUP($B236,Codigos!$A:$P,14,0),$H236&lt;=VLOOKUP($B236,Codigos!$A:$P,15,0)),"Si","No"),""),"Verf")</f>
        <v>Si</v>
      </c>
      <c r="W236" s="280" t="str">
        <f ca="1">IFERROR(IF($B236&lt;&gt;"",IF($H236&gt;=VLOOKUP($B236,Codigos!$A:$P,12,0),"Si","No"),""),"Verf")</f>
        <v>Si</v>
      </c>
      <c r="X236" s="280" t="str">
        <f ca="1">IFERROR(IF($B236&lt;&gt;"",IF($H236&lt;VLOOKUP($B236,Codigos!$A:$P,14,0),"No","Si"),""),"Verf")</f>
        <v>Si</v>
      </c>
      <c r="Y236" s="280" t="str">
        <f ca="1">IFERROR(IF($B236&lt;&gt;"",IF($H236&gt;VLOOKUP($B236,Codigos!$A:$P,16,0),"Si","No"),""),"Verf")</f>
        <v>No</v>
      </c>
      <c r="Z236" s="280" t="str">
        <f ca="1">IFERROR(IF($B236&lt;&gt;"",IF($H236&lt;VLOOKUP($B236,Codigos!$A:$P,14,0),"Bloquear","No"),""),"Verf")</f>
        <v>No</v>
      </c>
      <c r="AA236" s="281" t="str">
        <f>IFERROR(IF($B236&lt;&gt;"",$G236-VLOOKUP($B236,Codigos!$A:$P,11,0),""),"")</f>
        <v/>
      </c>
      <c r="AB236" s="280" t="str">
        <f t="shared" si="47"/>
        <v/>
      </c>
      <c r="AC236" t="e">
        <f t="shared" ca="1" si="48"/>
        <v>#VALUE!</v>
      </c>
      <c r="AE236" t="s">
        <v>1985</v>
      </c>
      <c r="AF236" t="s">
        <v>1986</v>
      </c>
    </row>
    <row r="237" spans="1:32" ht="18.95" customHeight="1">
      <c r="A237" s="290" t="s">
        <v>129</v>
      </c>
      <c r="B237" s="340" t="s">
        <v>116</v>
      </c>
      <c r="C237" s="104" t="str">
        <f>IFERROR(IF(B237&lt;&gt;"",VLOOKUP($B237,Codigos!$A:$P,3,0),""),"Verf")</f>
        <v>Caja Plástica Café 330Cc X 30</v>
      </c>
      <c r="D237" s="105"/>
      <c r="E237" s="105"/>
      <c r="F237" s="105"/>
      <c r="G237" s="106"/>
      <c r="H237" s="448" t="str">
        <f t="shared" ca="1" si="43"/>
        <v/>
      </c>
      <c r="I237" s="105" t="str">
        <f t="shared" ca="1" si="44"/>
        <v/>
      </c>
      <c r="J237" s="109" t="str">
        <f t="shared" ca="1" si="45"/>
        <v/>
      </c>
      <c r="K237" s="294"/>
      <c r="L237" s="460" t="s">
        <v>73</v>
      </c>
      <c r="M237" s="110" t="str">
        <f>IFERROR(IF(VLOOKUP(L237,Codigos!$T$2:$U$50,2,0)=0,"",VLOOKUP(L237,Codigos!$T$2:$U$50,2,0)),"")</f>
        <v>Excluir</v>
      </c>
      <c r="N237" s="111" t="str">
        <f t="shared" si="46"/>
        <v/>
      </c>
      <c r="O237" s="112">
        <f>IFERROR(IF($B237&lt;&gt;"",$E237+($D237*VLOOKUP($B237,Codigos!$A:$P,5,0)),""),"Verf")</f>
        <v>0</v>
      </c>
      <c r="P237" s="112">
        <f>IFERROR(IF($B237&lt;&gt;"",$F237+($O237*VLOOKUP($B237,Codigos!$A:$P,4,0)),""),"Verf")</f>
        <v>0</v>
      </c>
      <c r="Q237" s="116">
        <f>IFERROR(IF($B237&lt;&gt;"",P237*VLOOKUP($B237,Codigos!$A:$I,7,0)/100000,""),"Verf")</f>
        <v>0</v>
      </c>
      <c r="R237" s="110">
        <f>IFERROR(IF($B237&lt;&gt;"",VLOOKUP($B237,Codigos!$A:$P,2,0),""),"Verf")</f>
        <v>3500159</v>
      </c>
      <c r="S237" s="110" t="str">
        <f>IFERROR(IF($B237&lt;&gt;"",VLOOKUP($B237,Codigos!$A:$P,9,0),""),"Verf")</f>
        <v>Canasta</v>
      </c>
      <c r="T237" s="110">
        <f>IFERROR(IF(B237&lt;&gt;"",VLOOKUP(B237,Codigos!$A:$P,10,0),""),"Verf")</f>
        <v>120</v>
      </c>
      <c r="U237" s="280" t="str">
        <f ca="1">IFERROR(IF($B237&lt;&gt;"",IF(AND($H237&gt;=VLOOKUP($B237,Codigos!$A:$P,12,0),$H237&lt;=VLOOKUP($B237,Codigos!$A:$P,13,0)),"Si","No"),""),"Verf")</f>
        <v>No</v>
      </c>
      <c r="V237" s="280" t="str">
        <f ca="1">IFERROR(IF($B237&lt;&gt;"",IF(AND($H237&gt;=VLOOKUP($B237,Codigos!$A:$P,14,0),$H237&lt;=VLOOKUP($B237,Codigos!$A:$P,15,0)),"Si","No"),""),"Verf")</f>
        <v>Si</v>
      </c>
      <c r="W237" s="280" t="str">
        <f ca="1">IFERROR(IF($B237&lt;&gt;"",IF($H237&gt;=VLOOKUP($B237,Codigos!$A:$P,12,0),"Si","No"),""),"Verf")</f>
        <v>Si</v>
      </c>
      <c r="X237" s="280" t="str">
        <f ca="1">IFERROR(IF($B237&lt;&gt;"",IF($H237&lt;VLOOKUP($B237,Codigos!$A:$P,14,0),"No","Si"),""),"Verf")</f>
        <v>Si</v>
      </c>
      <c r="Y237" s="280" t="str">
        <f ca="1">IFERROR(IF($B237&lt;&gt;"",IF($H237&gt;VLOOKUP($B237,Codigos!$A:$P,16,0),"Si","No"),""),"Verf")</f>
        <v>No</v>
      </c>
      <c r="Z237" s="280" t="str">
        <f ca="1">IFERROR(IF($B237&lt;&gt;"",IF($H237&lt;VLOOKUP($B237,Codigos!$A:$P,14,0),"Bloquear","No"),""),"Verf")</f>
        <v>No</v>
      </c>
      <c r="AA237" s="281" t="str">
        <f>IFERROR(IF($B237&lt;&gt;"",$G237-VLOOKUP($B237,Codigos!$A:$P,11,0),""),"")</f>
        <v/>
      </c>
      <c r="AB237" s="280" t="str">
        <f t="shared" si="47"/>
        <v/>
      </c>
      <c r="AC237" t="e">
        <f t="shared" ca="1" si="48"/>
        <v>#VALUE!</v>
      </c>
      <c r="AE237" t="s">
        <v>1985</v>
      </c>
      <c r="AF237" t="s">
        <v>1986</v>
      </c>
    </row>
    <row r="238" spans="1:32" ht="18.95" customHeight="1">
      <c r="A238" s="290" t="s">
        <v>548</v>
      </c>
      <c r="B238" s="494" t="s">
        <v>271</v>
      </c>
      <c r="C238" s="104" t="str">
        <f>IFERROR(IF(B238&lt;&gt;"",VLOOKUP($B238,Codigos!$A:$P,3,0),""),"Verf")</f>
        <v>Envase Flint 330R</v>
      </c>
      <c r="D238" s="105"/>
      <c r="E238" s="105"/>
      <c r="F238" s="105"/>
      <c r="G238" s="106"/>
      <c r="H238" s="448" t="str">
        <f t="shared" ca="1" si="43"/>
        <v/>
      </c>
      <c r="I238" s="105" t="str">
        <f t="shared" ca="1" si="44"/>
        <v/>
      </c>
      <c r="J238" s="109" t="str">
        <f t="shared" ca="1" si="45"/>
        <v/>
      </c>
      <c r="K238" s="294"/>
      <c r="L238" s="292" t="s">
        <v>73</v>
      </c>
      <c r="M238" s="110" t="str">
        <f>IFERROR(IF(VLOOKUP(L238,Codigos!$T$2:$U$50,2,0)=0,"",VLOOKUP(L238,Codigos!$T$2:$U$50,2,0)),"")</f>
        <v>Excluir</v>
      </c>
      <c r="N238" s="111" t="str">
        <f t="shared" si="46"/>
        <v/>
      </c>
      <c r="O238" s="112">
        <f>IFERROR(IF($B238&lt;&gt;"",$E238+($D238*VLOOKUP($B238,Codigos!$A:$P,5,0)),""),"Verf")</f>
        <v>0</v>
      </c>
      <c r="P238" s="112">
        <f>IFERROR(IF($B238&lt;&gt;"",$F238+($O238*VLOOKUP($B238,Codigos!$A:$P,4,0)),""),"Verf")</f>
        <v>0</v>
      </c>
      <c r="Q238" s="116">
        <f>IFERROR(IF($B238&lt;&gt;"",P238*VLOOKUP($B238,Codigos!$A:$I,7,0)/100000,""),"Verf")</f>
        <v>0</v>
      </c>
      <c r="R238" s="110">
        <f>IFERROR(IF($B238&lt;&gt;"",VLOOKUP($B238,Codigos!$A:$P,2,0),""),"Verf")</f>
        <v>213</v>
      </c>
      <c r="S238" s="110" t="str">
        <f>IFERROR(IF($B238&lt;&gt;"",VLOOKUP($B238,Codigos!$A:$P,9,0),""),"Verf")</f>
        <v>Envase</v>
      </c>
      <c r="T238" s="110">
        <f>IFERROR(IF(B238&lt;&gt;"",VLOOKUP(B238,Codigos!$A:$P,10,0),""),"Verf")</f>
        <v>120</v>
      </c>
      <c r="U238" s="280" t="str">
        <f ca="1">IFERROR(IF($B238&lt;&gt;"",IF(AND($H238&gt;=VLOOKUP($B238,Codigos!$A:$P,12,0),$H238&lt;=VLOOKUP($B238,Codigos!$A:$P,13,0)),"Si","No"),""),"Verf")</f>
        <v>No</v>
      </c>
      <c r="V238" s="280" t="str">
        <f ca="1">IFERROR(IF($B238&lt;&gt;"",IF(AND($H238&gt;=VLOOKUP($B238,Codigos!$A:$P,14,0),$H238&lt;=VLOOKUP($B238,Codigos!$A:$P,15,0)),"Si","No"),""),"Verf")</f>
        <v>Si</v>
      </c>
      <c r="W238" s="280" t="str">
        <f ca="1">IFERROR(IF($B238&lt;&gt;"",IF($H238&gt;=VLOOKUP($B238,Codigos!$A:$P,12,0),"Si","No"),""),"Verf")</f>
        <v>Si</v>
      </c>
      <c r="X238" s="280" t="str">
        <f ca="1">IFERROR(IF($B238&lt;&gt;"",IF($H238&lt;VLOOKUP($B238,Codigos!$A:$P,14,0),"No","Si"),""),"Verf")</f>
        <v>Si</v>
      </c>
      <c r="Y238" s="280" t="str">
        <f ca="1">IFERROR(IF($B238&lt;&gt;"",IF($H238&gt;VLOOKUP($B238,Codigos!$A:$P,16,0),"Si","No"),""),"Verf")</f>
        <v>No</v>
      </c>
      <c r="Z238" s="280" t="str">
        <f ca="1">IFERROR(IF($B238&lt;&gt;"",IF($H238&lt;VLOOKUP($B238,Codigos!$A:$P,14,0),"Bloquear","No"),""),"Verf")</f>
        <v>No</v>
      </c>
      <c r="AA238" s="281" t="str">
        <f>IFERROR(IF($B238&lt;&gt;"",$G238-VLOOKUP($B238,Codigos!$A:$P,11,0),""),"")</f>
        <v/>
      </c>
      <c r="AB238" s="280" t="str">
        <f t="shared" si="47"/>
        <v/>
      </c>
      <c r="AC238" t="e">
        <f t="shared" ca="1" si="48"/>
        <v>#VALUE!</v>
      </c>
      <c r="AE238" t="s">
        <v>1985</v>
      </c>
      <c r="AF238" t="s">
        <v>1986</v>
      </c>
    </row>
    <row r="239" spans="1:32" ht="18.95" customHeight="1">
      <c r="A239" s="290" t="s">
        <v>744</v>
      </c>
      <c r="B239" s="319" t="s">
        <v>90</v>
      </c>
      <c r="C239" s="104" t="str">
        <f>IFERROR(IF(B239&lt;&gt;"",VLOOKUP($B239,Codigos!$A:$P,3,0),""),"Verf")</f>
        <v>Costeñita Bacana Lta 330cc x6</v>
      </c>
      <c r="D239" s="105">
        <v>18</v>
      </c>
      <c r="E239" s="105"/>
      <c r="F239" s="105"/>
      <c r="G239" s="106">
        <v>46338</v>
      </c>
      <c r="H239" s="448">
        <f t="shared" ca="1" si="43"/>
        <v>154</v>
      </c>
      <c r="I239" s="105" t="str">
        <f t="shared" ca="1" si="44"/>
        <v>Mayor a 120 días</v>
      </c>
      <c r="J239" s="109">
        <f t="shared" ca="1" si="45"/>
        <v>0.85555555555555551</v>
      </c>
      <c r="K239" s="294"/>
      <c r="L239" s="292"/>
      <c r="M239" s="110" t="str">
        <f>IFERROR(IF(VLOOKUP(L239,Codigos!$T$2:$U$50,2,0)=0,"",VLOOKUP(L239,Codigos!$T$2:$U$50,2,0)),"")</f>
        <v/>
      </c>
      <c r="N239" s="111">
        <f t="shared" si="46"/>
        <v>46158</v>
      </c>
      <c r="O239" s="112">
        <f>IFERROR(IF($B239&lt;&gt;"",$E239+($D239*VLOOKUP($B239,Codigos!$A:$P,5,0)),""),"Verf")</f>
        <v>8640</v>
      </c>
      <c r="P239" s="112">
        <f>IFERROR(IF($B239&lt;&gt;"",$F239+($O239*VLOOKUP($B239,Codigos!$A:$P,4,0)),""),"Verf")</f>
        <v>51840</v>
      </c>
      <c r="Q239" s="116">
        <f>IFERROR(IF($B239&lt;&gt;"",P239*VLOOKUP($B239,Codigos!$A:$I,7,0)/100000,""),"Verf")</f>
        <v>171.072</v>
      </c>
      <c r="R239" s="110">
        <f>IFERROR(IF($B239&lt;&gt;"",VLOOKUP($B239,Codigos!$A:$P,2,0),""),"Verf")</f>
        <v>14709</v>
      </c>
      <c r="S239" s="110" t="str">
        <f>IFERROR(IF($B239&lt;&gt;"",VLOOKUP($B239,Codigos!$A:$P,9,0),""),"Verf")</f>
        <v>Lata</v>
      </c>
      <c r="T239" s="110">
        <f>IFERROR(IF(B239&lt;&gt;"",VLOOKUP(B239,Codigos!$A:$P,10,0),""),"Verf")</f>
        <v>180</v>
      </c>
      <c r="U239" s="280" t="str">
        <f ca="1">IFERROR(IF($B239&lt;&gt;"",IF(AND($H239&gt;=VLOOKUP($B239,Codigos!$A:$P,12,0),$H239&lt;=VLOOKUP($B239,Codigos!$A:$P,13,0)),"Si","No"),""),"Verf")</f>
        <v>No</v>
      </c>
      <c r="V239" s="280" t="str">
        <f ca="1">IFERROR(IF($B239&lt;&gt;"",IF(AND($H239&gt;=VLOOKUP($B239,Codigos!$A:$P,14,0),$H239&lt;=VLOOKUP($B239,Codigos!$A:$P,15,0)),"Si","No"),""),"Verf")</f>
        <v>No</v>
      </c>
      <c r="W239" s="280" t="str">
        <f ca="1">IFERROR(IF($B239&lt;&gt;"",IF($H239&gt;=VLOOKUP($B239,Codigos!$A:$P,12,0),"Si","No"),""),"Verf")</f>
        <v>Si</v>
      </c>
      <c r="X239" s="280" t="str">
        <f ca="1">IFERROR(IF($B239&lt;&gt;"",IF($H239&lt;VLOOKUP($B239,Codigos!$A:$P,14,0),"No","Si"),""),"Verf")</f>
        <v>Si</v>
      </c>
      <c r="Y239" s="280" t="str">
        <f ca="1">IFERROR(IF($B239&lt;&gt;"",IF($H239&gt;VLOOKUP($B239,Codigos!$A:$P,16,0),"Si","No"),""),"Verf")</f>
        <v>Si</v>
      </c>
      <c r="Z239" s="280" t="str">
        <f ca="1">IFERROR(IF($B239&lt;&gt;"",IF($H239&lt;VLOOKUP($B239,Codigos!$A:$P,14,0),"Bloquear","No"),""),"Verf")</f>
        <v>No</v>
      </c>
      <c r="AA239" s="281">
        <f>IFERROR(IF($B239&lt;&gt;"",$G239-VLOOKUP($B239,Codigos!$A:$P,11,0),""),"")</f>
        <v>46308</v>
      </c>
      <c r="AB239" s="280" t="str">
        <f t="shared" si="47"/>
        <v/>
      </c>
      <c r="AC239">
        <f t="shared" ca="1" si="48"/>
        <v>26</v>
      </c>
      <c r="AE239" t="s">
        <v>1985</v>
      </c>
      <c r="AF239" t="s">
        <v>1986</v>
      </c>
    </row>
    <row r="240" spans="1:32" ht="18.95" customHeight="1">
      <c r="A240" s="290" t="s">
        <v>2501</v>
      </c>
      <c r="B240" s="483" t="s">
        <v>487</v>
      </c>
      <c r="C240" s="104" t="str">
        <f>IFERROR(IF(B240&lt;&gt;"",VLOOKUP($B240,Codigos!$A:$P,3,0),""),"Verf")</f>
        <v>Cola&amp;Pola Lt 330cc X 6</v>
      </c>
      <c r="D240" s="105">
        <v>52</v>
      </c>
      <c r="E240" s="105"/>
      <c r="F240" s="105"/>
      <c r="G240" s="106">
        <v>46357</v>
      </c>
      <c r="H240" s="448">
        <f t="shared" ca="1" si="43"/>
        <v>173</v>
      </c>
      <c r="I240" s="105" t="str">
        <f t="shared" ca="1" si="44"/>
        <v>Mayor a 120 días</v>
      </c>
      <c r="J240" s="109">
        <f t="shared" ca="1" si="45"/>
        <v>0.96111111111111114</v>
      </c>
      <c r="K240" s="294"/>
      <c r="L240" s="292"/>
      <c r="M240" s="110" t="str">
        <f>IFERROR(IF(VLOOKUP(L240,Codigos!$T$2:$U$50,2,0)=0,"",VLOOKUP(L240,Codigos!$T$2:$U$50,2,0)),"")</f>
        <v/>
      </c>
      <c r="N240" s="111">
        <f t="shared" si="46"/>
        <v>46177</v>
      </c>
      <c r="O240" s="112">
        <f>IFERROR(IF($B240&lt;&gt;"",$E240+($D240*VLOOKUP($B240,Codigos!$A:$P,5,0)),""),"Verf")</f>
        <v>24960</v>
      </c>
      <c r="P240" s="112">
        <f>IFERROR(IF($B240&lt;&gt;"",$F240+($O240*VLOOKUP($B240,Codigos!$A:$P,4,0)),""),"Verf")</f>
        <v>149760</v>
      </c>
      <c r="Q240" s="116">
        <f>IFERROR(IF($B240&lt;&gt;"",P240*VLOOKUP($B240,Codigos!$A:$I,7,0)/100000,""),"Verf")</f>
        <v>494.20800000000003</v>
      </c>
      <c r="R240" s="110">
        <f>IFERROR(IF($B240&lt;&gt;"",VLOOKUP($B240,Codigos!$A:$P,2,0),""),"Verf")</f>
        <v>2976</v>
      </c>
      <c r="S240" s="110" t="str">
        <f>IFERROR(IF($B240&lt;&gt;"",VLOOKUP($B240,Codigos!$A:$P,9,0),""),"Verf")</f>
        <v>Lata</v>
      </c>
      <c r="T240" s="110">
        <f>IFERROR(IF(B240&lt;&gt;"",VLOOKUP(B240,Codigos!$A:$P,10,0),""),"Verf")</f>
        <v>180</v>
      </c>
      <c r="U240" s="280" t="str">
        <f ca="1">IFERROR(IF($B240&lt;&gt;"",IF(AND($H240&gt;=VLOOKUP($B240,Codigos!$A:$P,12,0),$H240&lt;=VLOOKUP($B240,Codigos!$A:$P,13,0)),"Si","No"),""),"Verf")</f>
        <v>No</v>
      </c>
      <c r="V240" s="280" t="str">
        <f ca="1">IFERROR(IF($B240&lt;&gt;"",IF(AND($H240&gt;=VLOOKUP($B240,Codigos!$A:$P,14,0),$H240&lt;=VLOOKUP($B240,Codigos!$A:$P,15,0)),"Si","No"),""),"Verf")</f>
        <v>No</v>
      </c>
      <c r="W240" s="280" t="str">
        <f ca="1">IFERROR(IF($B240&lt;&gt;"",IF($H240&gt;=VLOOKUP($B240,Codigos!$A:$P,12,0),"Si","No"),""),"Verf")</f>
        <v>Si</v>
      </c>
      <c r="X240" s="280" t="str">
        <f ca="1">IFERROR(IF($B240&lt;&gt;"",IF($H240&lt;VLOOKUP($B240,Codigos!$A:$P,14,0),"No","Si"),""),"Verf")</f>
        <v>Si</v>
      </c>
      <c r="Y240" s="280" t="str">
        <f ca="1">IFERROR(IF($B240&lt;&gt;"",IF($H240&gt;VLOOKUP($B240,Codigos!$A:$P,16,0),"Si","No"),""),"Verf")</f>
        <v>Si</v>
      </c>
      <c r="Z240" s="280" t="str">
        <f ca="1">IFERROR(IF($B240&lt;&gt;"",IF($H240&lt;VLOOKUP($B240,Codigos!$A:$P,14,0),"Bloquear","No"),""),"Verf")</f>
        <v>No</v>
      </c>
      <c r="AA240" s="281">
        <f>IFERROR(IF($B240&lt;&gt;"",$G240-VLOOKUP($B240,Codigos!$A:$P,11,0),""),"")</f>
        <v>46327</v>
      </c>
      <c r="AB240" s="280" t="str">
        <f t="shared" si="47"/>
        <v/>
      </c>
      <c r="AC240">
        <f t="shared" ca="1" si="48"/>
        <v>7</v>
      </c>
      <c r="AE240" t="s">
        <v>1985</v>
      </c>
      <c r="AF240" t="s">
        <v>1986</v>
      </c>
    </row>
    <row r="241" spans="1:32" ht="18.95" customHeight="1">
      <c r="A241" s="290" t="s">
        <v>130</v>
      </c>
      <c r="B241" s="476" t="s">
        <v>57</v>
      </c>
      <c r="C241" s="104" t="str">
        <f>IFERROR(IF(B241&lt;&gt;"",VLOOKUP($B241,Codigos!$A:$P,3,0),""),"Verf")</f>
        <v>Poker Lta 330Cc X 6</v>
      </c>
      <c r="D241" s="105">
        <v>8</v>
      </c>
      <c r="E241" s="105"/>
      <c r="F241" s="105"/>
      <c r="G241" s="106">
        <v>46448</v>
      </c>
      <c r="H241" s="448">
        <f t="shared" ca="1" si="43"/>
        <v>264</v>
      </c>
      <c r="I241" s="105" t="str">
        <f t="shared" ca="1" si="44"/>
        <v>Mayor a 120 días</v>
      </c>
      <c r="J241" s="109">
        <f t="shared" ca="1" si="45"/>
        <v>0.97777777777777775</v>
      </c>
      <c r="K241" s="308" t="s">
        <v>2819</v>
      </c>
      <c r="L241" s="292"/>
      <c r="M241" s="110" t="str">
        <f>IFERROR(IF(VLOOKUP(L241,Codigos!$T$2:$U$50,2,0)=0,"",VLOOKUP(L241,Codigos!$T$2:$U$50,2,0)),"")</f>
        <v/>
      </c>
      <c r="N241" s="111">
        <f t="shared" si="46"/>
        <v>46178</v>
      </c>
      <c r="O241" s="112">
        <f>IFERROR(IF($B241&lt;&gt;"",$E241+($D241*VLOOKUP($B241,Codigos!$A:$P,5,0)),""),"Verf")</f>
        <v>3840</v>
      </c>
      <c r="P241" s="112">
        <f>IFERROR(IF($B241&lt;&gt;"",$F241+($O241*VLOOKUP($B241,Codigos!$A:$P,4,0)),""),"Verf")</f>
        <v>23040</v>
      </c>
      <c r="Q241" s="116">
        <f>IFERROR(IF($B241&lt;&gt;"",P241*VLOOKUP($B241,Codigos!$A:$I,7,0)/100000,""),"Verf")</f>
        <v>81.792000000000002</v>
      </c>
      <c r="R241" s="110">
        <f>IFERROR(IF($B241&lt;&gt;"",VLOOKUP($B241,Codigos!$A:$P,2,0),""),"Verf")</f>
        <v>1428</v>
      </c>
      <c r="S241" s="110" t="str">
        <f>IFERROR(IF($B241&lt;&gt;"",VLOOKUP($B241,Codigos!$A:$P,9,0),""),"Verf")</f>
        <v>Lata</v>
      </c>
      <c r="T241" s="110">
        <f>IFERROR(IF(B241&lt;&gt;"",VLOOKUP(B241,Codigos!$A:$P,10,0),""),"Verf")</f>
        <v>270</v>
      </c>
      <c r="U241" s="280" t="str">
        <f ca="1">IFERROR(IF($B241&lt;&gt;"",IF(AND($H241&gt;=VLOOKUP($B241,Codigos!$A:$P,12,0),$H241&lt;=VLOOKUP($B241,Codigos!$A:$P,13,0)),"Si","No"),""),"Verf")</f>
        <v>No</v>
      </c>
      <c r="V241" s="280" t="str">
        <f ca="1">IFERROR(IF($B241&lt;&gt;"",IF(AND($H241&gt;=VLOOKUP($B241,Codigos!$A:$P,14,0),$H241&lt;=VLOOKUP($B241,Codigos!$A:$P,15,0)),"Si","No"),""),"Verf")</f>
        <v>No</v>
      </c>
      <c r="W241" s="280" t="str">
        <f ca="1">IFERROR(IF($B241&lt;&gt;"",IF($H241&gt;=VLOOKUP($B241,Codigos!$A:$P,12,0),"Si","No"),""),"Verf")</f>
        <v>Si</v>
      </c>
      <c r="X241" s="280" t="str">
        <f ca="1">IFERROR(IF($B241&lt;&gt;"",IF($H241&lt;VLOOKUP($B241,Codigos!$A:$P,14,0),"No","Si"),""),"Verf")</f>
        <v>Si</v>
      </c>
      <c r="Y241" s="280" t="str">
        <f ca="1">IFERROR(IF($B241&lt;&gt;"",IF($H241&gt;VLOOKUP($B241,Codigos!$A:$P,16,0),"Si","No"),""),"Verf")</f>
        <v>Si</v>
      </c>
      <c r="Z241" s="280" t="str">
        <f ca="1">IFERROR(IF($B241&lt;&gt;"",IF($H241&lt;VLOOKUP($B241,Codigos!$A:$P,14,0),"Bloquear","No"),""),"Verf")</f>
        <v>No</v>
      </c>
      <c r="AA241" s="281">
        <f>IFERROR(IF($B241&lt;&gt;"",$G241-VLOOKUP($B241,Codigos!$A:$P,11,0),""),"")</f>
        <v>46418</v>
      </c>
      <c r="AB241" s="280" t="str">
        <f t="shared" si="47"/>
        <v/>
      </c>
      <c r="AC241">
        <f t="shared" ca="1" si="48"/>
        <v>6</v>
      </c>
      <c r="AE241" t="s">
        <v>1985</v>
      </c>
      <c r="AF241" t="s">
        <v>1986</v>
      </c>
    </row>
    <row r="242" spans="1:32" ht="18.95" customHeight="1">
      <c r="A242" s="290" t="s">
        <v>551</v>
      </c>
      <c r="B242" s="514" t="s">
        <v>661</v>
      </c>
      <c r="C242" s="104" t="str">
        <f>IFERROR(IF(B242&lt;&gt;"",VLOOKUP($B242,Codigos!$A:$P,3,0),""),"Verf")</f>
        <v>Budweiser Lta  269Ccx24 Pack</v>
      </c>
      <c r="D242" s="105">
        <v>41</v>
      </c>
      <c r="E242" s="105"/>
      <c r="F242" s="105"/>
      <c r="G242" s="106">
        <v>46453</v>
      </c>
      <c r="H242" s="448">
        <f t="shared" ca="1" si="43"/>
        <v>269</v>
      </c>
      <c r="I242" s="105" t="str">
        <f t="shared" ca="1" si="44"/>
        <v>Mayor a 120 días</v>
      </c>
      <c r="J242" s="109">
        <f t="shared" ca="1" si="45"/>
        <v>0.99629629629629635</v>
      </c>
      <c r="K242" s="294" t="s">
        <v>2819</v>
      </c>
      <c r="L242" s="515" t="s">
        <v>377</v>
      </c>
      <c r="M242" s="110" t="str">
        <f>IFERROR(IF(VLOOKUP(L242,Codigos!$T$2:$U$50,2,0)=0,"",VLOOKUP(L242,Codigos!$T$2:$U$50,2,0)),"")</f>
        <v>Excluir</v>
      </c>
      <c r="N242" s="111">
        <f t="shared" si="46"/>
        <v>46183</v>
      </c>
      <c r="O242" s="112">
        <f>IFERROR(IF($B242&lt;&gt;"",$E242+($D242*VLOOKUP($B242,Codigos!$A:$P,5,0)),""),"Verf")</f>
        <v>6150</v>
      </c>
      <c r="P242" s="112">
        <f>IFERROR(IF($B242&lt;&gt;"",$F242+($O242*VLOOKUP($B242,Codigos!$A:$P,4,0)),""),"Verf")</f>
        <v>147600</v>
      </c>
      <c r="Q242" s="116">
        <f>IFERROR(IF($B242&lt;&gt;"",P242*VLOOKUP($B242,Codigos!$A:$I,7,0)/100000,""),"Verf")</f>
        <v>397.04399999999998</v>
      </c>
      <c r="R242" s="110">
        <f>IFERROR(IF($B242&lt;&gt;"",VLOOKUP($B242,Codigos!$A:$P,2,0),""),"Verf")</f>
        <v>7993</v>
      </c>
      <c r="S242" s="110" t="str">
        <f>IFERROR(IF($B242&lt;&gt;"",VLOOKUP($B242,Codigos!$A:$P,9,0),""),"Verf")</f>
        <v>Lata</v>
      </c>
      <c r="T242" s="110">
        <f>IFERROR(IF(B242&lt;&gt;"",VLOOKUP(B242,Codigos!$A:$P,10,0),""),"Verf")</f>
        <v>270</v>
      </c>
      <c r="U242" s="280" t="str">
        <f ca="1">IFERROR(IF($B242&lt;&gt;"",IF(AND($H242&gt;=VLOOKUP($B242,Codigos!$A:$P,12,0),$H242&lt;=VLOOKUP($B242,Codigos!$A:$P,13,0)),"Si","No"),""),"Verf")</f>
        <v>No</v>
      </c>
      <c r="V242" s="280" t="str">
        <f ca="1">IFERROR(IF($B242&lt;&gt;"",IF(AND($H242&gt;=VLOOKUP($B242,Codigos!$A:$P,14,0),$H242&lt;=VLOOKUP($B242,Codigos!$A:$P,15,0)),"Si","No"),""),"Verf")</f>
        <v>No</v>
      </c>
      <c r="W242" s="280" t="str">
        <f ca="1">IFERROR(IF($B242&lt;&gt;"",IF($H242&gt;=VLOOKUP($B242,Codigos!$A:$P,12,0),"Si","No"),""),"Verf")</f>
        <v>Si</v>
      </c>
      <c r="X242" s="280" t="str">
        <f ca="1">IFERROR(IF($B242&lt;&gt;"",IF($H242&lt;VLOOKUP($B242,Codigos!$A:$P,14,0),"No","Si"),""),"Verf")</f>
        <v>Si</v>
      </c>
      <c r="Y242" s="280" t="str">
        <f ca="1">IFERROR(IF($B242&lt;&gt;"",IF($H242&gt;VLOOKUP($B242,Codigos!$A:$P,16,0),"Si","No"),""),"Verf")</f>
        <v>Si</v>
      </c>
      <c r="Z242" s="280" t="str">
        <f ca="1">IFERROR(IF($B242&lt;&gt;"",IF($H242&lt;VLOOKUP($B242,Codigos!$A:$P,14,0),"Bloquear","No"),""),"Verf")</f>
        <v>No</v>
      </c>
      <c r="AA242" s="281">
        <f>IFERROR(IF($B242&lt;&gt;"",$G242-VLOOKUP($B242,Codigos!$A:$P,11,0),""),"")</f>
        <v>46423</v>
      </c>
      <c r="AB242" s="280" t="str">
        <f t="shared" si="47"/>
        <v/>
      </c>
      <c r="AC242">
        <f t="shared" ca="1" si="48"/>
        <v>1</v>
      </c>
      <c r="AE242" t="s">
        <v>1985</v>
      </c>
      <c r="AF242" t="s">
        <v>1986</v>
      </c>
    </row>
    <row r="243" spans="1:32" ht="18.95" customHeight="1">
      <c r="A243" s="290" t="s">
        <v>96</v>
      </c>
      <c r="B243" s="474" t="s">
        <v>57</v>
      </c>
      <c r="C243" s="104" t="str">
        <f>IFERROR(IF(B243&lt;&gt;"",VLOOKUP($B243,Codigos!$A:$P,3,0),""),"Verf")</f>
        <v>Poker Lta 330Cc X 6</v>
      </c>
      <c r="D243" s="105">
        <v>52</v>
      </c>
      <c r="E243" s="105"/>
      <c r="F243" s="105"/>
      <c r="G243" s="270">
        <v>46447</v>
      </c>
      <c r="H243" s="448">
        <f t="shared" ca="1" si="43"/>
        <v>263</v>
      </c>
      <c r="I243" s="105" t="str">
        <f t="shared" ca="1" si="44"/>
        <v>Mayor a 120 días</v>
      </c>
      <c r="J243" s="109">
        <f t="shared" ca="1" si="45"/>
        <v>0.97407407407407409</v>
      </c>
      <c r="K243" s="308" t="s">
        <v>2819</v>
      </c>
      <c r="L243" s="292"/>
      <c r="M243" s="110" t="str">
        <f>IFERROR(IF(VLOOKUP(L243,Codigos!$T$2:$U$50,2,0)=0,"",VLOOKUP(L243,Codigos!$T$2:$U$50,2,0)),"")</f>
        <v/>
      </c>
      <c r="N243" s="111">
        <f t="shared" si="46"/>
        <v>46177</v>
      </c>
      <c r="O243" s="112">
        <f>IFERROR(IF($B243&lt;&gt;"",$E243+($D243*VLOOKUP($B243,Codigos!$A:$P,5,0)),""),"Verf")</f>
        <v>24960</v>
      </c>
      <c r="P243" s="112">
        <f>IFERROR(IF($B243&lt;&gt;"",$F243+($O243*VLOOKUP($B243,Codigos!$A:$P,4,0)),""),"Verf")</f>
        <v>149760</v>
      </c>
      <c r="Q243" s="116">
        <f>IFERROR(IF($B243&lt;&gt;"",P243*VLOOKUP($B243,Codigos!$A:$I,7,0)/100000,""),"Verf")</f>
        <v>531.64800000000002</v>
      </c>
      <c r="R243" s="110">
        <f>IFERROR(IF($B243&lt;&gt;"",VLOOKUP($B243,Codigos!$A:$P,2,0),""),"Verf")</f>
        <v>1428</v>
      </c>
      <c r="S243" s="110" t="str">
        <f>IFERROR(IF($B243&lt;&gt;"",VLOOKUP($B243,Codigos!$A:$P,9,0),""),"Verf")</f>
        <v>Lata</v>
      </c>
      <c r="T243" s="110">
        <f>IFERROR(IF(B243&lt;&gt;"",VLOOKUP(B243,Codigos!$A:$P,10,0),""),"Verf")</f>
        <v>270</v>
      </c>
      <c r="U243" s="280" t="str">
        <f ca="1">IFERROR(IF($B243&lt;&gt;"",IF(AND($H243&gt;=VLOOKUP($B243,Codigos!$A:$P,12,0),$H243&lt;=VLOOKUP($B243,Codigos!$A:$P,13,0)),"Si","No"),""),"Verf")</f>
        <v>No</v>
      </c>
      <c r="V243" s="280" t="str">
        <f ca="1">IFERROR(IF($B243&lt;&gt;"",IF(AND($H243&gt;=VLOOKUP($B243,Codigos!$A:$P,14,0),$H243&lt;=VLOOKUP($B243,Codigos!$A:$P,15,0)),"Si","No"),""),"Verf")</f>
        <v>No</v>
      </c>
      <c r="W243" s="280" t="str">
        <f ca="1">IFERROR(IF($B243&lt;&gt;"",IF($H243&gt;=VLOOKUP($B243,Codigos!$A:$P,12,0),"Si","No"),""),"Verf")</f>
        <v>Si</v>
      </c>
      <c r="X243" s="280" t="str">
        <f ca="1">IFERROR(IF($B243&lt;&gt;"",IF($H243&lt;VLOOKUP($B243,Codigos!$A:$P,14,0),"No","Si"),""),"Verf")</f>
        <v>Si</v>
      </c>
      <c r="Y243" s="280" t="str">
        <f ca="1">IFERROR(IF($B243&lt;&gt;"",IF($H243&gt;VLOOKUP($B243,Codigos!$A:$P,16,0),"Si","No"),""),"Verf")</f>
        <v>Si</v>
      </c>
      <c r="Z243" s="280" t="str">
        <f ca="1">IFERROR(IF($B243&lt;&gt;"",IF($H243&lt;VLOOKUP($B243,Codigos!$A:$P,14,0),"Bloquear","No"),""),"Verf")</f>
        <v>No</v>
      </c>
      <c r="AA243" s="281">
        <f>IFERROR(IF($B243&lt;&gt;"",$G243-VLOOKUP($B243,Codigos!$A:$P,11,0),""),"")</f>
        <v>46417</v>
      </c>
      <c r="AB243" s="280" t="str">
        <f t="shared" si="47"/>
        <v/>
      </c>
      <c r="AC243">
        <f t="shared" ca="1" si="48"/>
        <v>7</v>
      </c>
      <c r="AE243" t="s">
        <v>1985</v>
      </c>
      <c r="AF243" t="s">
        <v>1986</v>
      </c>
    </row>
    <row r="244" spans="1:32" ht="18.95" customHeight="1">
      <c r="A244" s="290" t="s">
        <v>231</v>
      </c>
      <c r="B244" s="319" t="s">
        <v>1965</v>
      </c>
      <c r="C244" s="104" t="str">
        <f>IFERROR(IF(B244&lt;&gt;"",VLOOKUP($B244,Codigos!$A:$P,3,0),""),"Verf")</f>
        <v>Aguila Lig R FRIA HELADA 330cc X 30</v>
      </c>
      <c r="D244" s="105">
        <v>36</v>
      </c>
      <c r="E244" s="105"/>
      <c r="F244" s="105"/>
      <c r="G244" s="106">
        <v>46336</v>
      </c>
      <c r="H244" s="448">
        <f t="shared" ref="H244" ca="1" si="67">IF(G244&lt;&gt;"",G244-TODAY(),"")</f>
        <v>152</v>
      </c>
      <c r="I244" s="105" t="str">
        <f t="shared" ref="I244" ca="1" si="68">IF(G244="","",IF(G244&lt;TODAY(),"Vencido",IF(G244&lt;TODAY()+10,"Menos de 10 días",IF(G244&lt;TODAY()+30,"Menos de 30 días",IF(G244&lt;TODAY()+60,"Menos de 60 días",IF(G244&lt;TODAY()+90,"Menos de 90 dìas",IF(G244&lt;TODAY()+120,"Menos de 120 días","Mayor a 120 días")))))))</f>
        <v>Mayor a 120 días</v>
      </c>
      <c r="J244" s="109">
        <f t="shared" ref="J244" ca="1" si="69">IFERROR(IF(H244&lt;&gt;"",H244/T244,""),"Verf")</f>
        <v>0.84444444444444444</v>
      </c>
      <c r="K244" s="308"/>
      <c r="L244" s="292"/>
      <c r="M244" s="110" t="str">
        <f>IFERROR(IF(VLOOKUP(L244,Codigos!$T$2:$U$50,2,0)=0,"",VLOOKUP(L244,Codigos!$T$2:$U$50,2,0)),"")</f>
        <v/>
      </c>
      <c r="N244" s="111">
        <f t="shared" ref="N244" si="70">IFERROR(IF(G244&lt;&gt;"",G244-T244,""),"Verf")</f>
        <v>46156</v>
      </c>
      <c r="O244" s="112">
        <f>IFERROR(IF($B244&lt;&gt;"",$E244+($D244*VLOOKUP($B244,Codigos!$A:$P,5,0)),""),"Verf")</f>
        <v>1944</v>
      </c>
      <c r="P244" s="112">
        <f>IFERROR(IF($B244&lt;&gt;"",$F244+($O244*VLOOKUP($B244,Codigos!$A:$P,4,0)),""),"Verf")</f>
        <v>58320</v>
      </c>
      <c r="Q244" s="116">
        <f>IFERROR(IF($B244&lt;&gt;"",P244*VLOOKUP($B244,Codigos!$A:$I,7,0)/100000,""),"Verf")</f>
        <v>192.45599999999999</v>
      </c>
      <c r="R244" s="110">
        <f>IFERROR(IF($B244&lt;&gt;"",VLOOKUP($B244,Codigos!$A:$P,2,0),""),"Verf")</f>
        <v>22613</v>
      </c>
      <c r="S244" s="110" t="str">
        <f>IFERROR(IF($B244&lt;&gt;"",VLOOKUP($B244,Codigos!$A:$P,9,0),""),"Verf")</f>
        <v>Ret</v>
      </c>
      <c r="T244" s="110">
        <f>IFERROR(IF(B244&lt;&gt;"",VLOOKUP(B244,Codigos!$A:$P,10,0),""),"Verf")</f>
        <v>180</v>
      </c>
      <c r="U244" s="280" t="str">
        <f ca="1">IFERROR(IF($B244&lt;&gt;"",IF(AND($H244&gt;=VLOOKUP($B244,Codigos!$A:$P,12,0),$H244&lt;=VLOOKUP($B244,Codigos!$A:$P,13,0)),"Si","No"),""),"Verf")</f>
        <v>No</v>
      </c>
      <c r="V244" s="280" t="str">
        <f ca="1">IFERROR(IF($B244&lt;&gt;"",IF(AND($H244&gt;=VLOOKUP($B244,Codigos!$A:$P,14,0),$H244&lt;=VLOOKUP($B244,Codigos!$A:$P,15,0)),"Si","No"),""),"Verf")</f>
        <v>No</v>
      </c>
      <c r="W244" s="280" t="str">
        <f ca="1">IFERROR(IF($B244&lt;&gt;"",IF($H244&gt;=VLOOKUP($B244,Codigos!$A:$P,12,0),"Si","No"),""),"Verf")</f>
        <v>Si</v>
      </c>
      <c r="X244" s="280" t="str">
        <f ca="1">IFERROR(IF($B244&lt;&gt;"",IF($H244&lt;VLOOKUP($B244,Codigos!$A:$P,14,0),"No","Si"),""),"Verf")</f>
        <v>Si</v>
      </c>
      <c r="Y244" s="280" t="str">
        <f ca="1">IFERROR(IF($B244&lt;&gt;"",IF($H244&gt;VLOOKUP($B244,Codigos!$A:$P,16,0),"Si","No"),""),"Verf")</f>
        <v>Si</v>
      </c>
      <c r="Z244" s="280" t="str">
        <f ca="1">IFERROR(IF($B244&lt;&gt;"",IF($H244&lt;VLOOKUP($B244,Codigos!$A:$P,14,0),"Bloquear","No"),""),"Verf")</f>
        <v>No</v>
      </c>
      <c r="AA244" s="281">
        <f>IFERROR(IF($B244&lt;&gt;"",$G244-VLOOKUP($B244,Codigos!$A:$P,11,0),""),"")</f>
        <v>46306</v>
      </c>
      <c r="AB244" s="280" t="str">
        <f t="shared" ref="AB244" si="71">IFERROR(IF(AND(A244&lt;&gt;"",B244=""),"V",""),"")</f>
        <v/>
      </c>
      <c r="AC244">
        <f t="shared" ref="AC244" ca="1" si="72">IF(B244&lt;&gt;"",$C$4-N244,"")</f>
        <v>28</v>
      </c>
      <c r="AE244" t="s">
        <v>1985</v>
      </c>
      <c r="AF244" t="s">
        <v>1986</v>
      </c>
    </row>
    <row r="245" spans="1:32" ht="18.95" customHeight="1">
      <c r="A245" s="290" t="s">
        <v>231</v>
      </c>
      <c r="B245" s="319" t="s">
        <v>1965</v>
      </c>
      <c r="C245" s="104" t="str">
        <f>IFERROR(IF(B245&lt;&gt;"",VLOOKUP($B245,Codigos!$A:$P,3,0),""),"Verf")</f>
        <v>Aguila Lig R FRIA HELADA 330cc X 30</v>
      </c>
      <c r="D245" s="105">
        <v>12</v>
      </c>
      <c r="E245" s="105"/>
      <c r="F245" s="105"/>
      <c r="G245" s="106">
        <v>46358</v>
      </c>
      <c r="H245" s="448">
        <f t="shared" ca="1" si="43"/>
        <v>174</v>
      </c>
      <c r="I245" s="105" t="str">
        <f t="shared" ca="1" si="44"/>
        <v>Mayor a 120 días</v>
      </c>
      <c r="J245" s="109">
        <f t="shared" ca="1" si="45"/>
        <v>0.96666666666666667</v>
      </c>
      <c r="K245" s="308"/>
      <c r="L245" s="292"/>
      <c r="M245" s="110" t="str">
        <f>IFERROR(IF(VLOOKUP(L245,Codigos!$T$2:$U$50,2,0)=0,"",VLOOKUP(L245,Codigos!$T$2:$U$50,2,0)),"")</f>
        <v/>
      </c>
      <c r="N245" s="111">
        <f t="shared" si="46"/>
        <v>46178</v>
      </c>
      <c r="O245" s="112">
        <f>IFERROR(IF($B245&lt;&gt;"",$E245+($D245*VLOOKUP($B245,Codigos!$A:$P,5,0)),""),"Verf")</f>
        <v>648</v>
      </c>
      <c r="P245" s="112">
        <f>IFERROR(IF($B245&lt;&gt;"",$F245+($O245*VLOOKUP($B245,Codigos!$A:$P,4,0)),""),"Verf")</f>
        <v>19440</v>
      </c>
      <c r="Q245" s="116">
        <f>IFERROR(IF($B245&lt;&gt;"",P245*VLOOKUP($B245,Codigos!$A:$I,7,0)/100000,""),"Verf")</f>
        <v>64.152000000000001</v>
      </c>
      <c r="R245" s="110">
        <f>IFERROR(IF($B245&lt;&gt;"",VLOOKUP($B245,Codigos!$A:$P,2,0),""),"Verf")</f>
        <v>22613</v>
      </c>
      <c r="S245" s="110" t="str">
        <f>IFERROR(IF($B245&lt;&gt;"",VLOOKUP($B245,Codigos!$A:$P,9,0),""),"Verf")</f>
        <v>Ret</v>
      </c>
      <c r="T245" s="110">
        <f>IFERROR(IF(B245&lt;&gt;"",VLOOKUP(B245,Codigos!$A:$P,10,0),""),"Verf")</f>
        <v>180</v>
      </c>
      <c r="U245" s="280" t="str">
        <f ca="1">IFERROR(IF($B245&lt;&gt;"",IF(AND($H245&gt;=VLOOKUP($B245,Codigos!$A:$P,12,0),$H245&lt;=VLOOKUP($B245,Codigos!$A:$P,13,0)),"Si","No"),""),"Verf")</f>
        <v>No</v>
      </c>
      <c r="V245" s="280" t="str">
        <f ca="1">IFERROR(IF($B245&lt;&gt;"",IF(AND($H245&gt;=VLOOKUP($B245,Codigos!$A:$P,14,0),$H245&lt;=VLOOKUP($B245,Codigos!$A:$P,15,0)),"Si","No"),""),"Verf")</f>
        <v>No</v>
      </c>
      <c r="W245" s="280" t="str">
        <f ca="1">IFERROR(IF($B245&lt;&gt;"",IF($H245&gt;=VLOOKUP($B245,Codigos!$A:$P,12,0),"Si","No"),""),"Verf")</f>
        <v>Si</v>
      </c>
      <c r="X245" s="280" t="str">
        <f ca="1">IFERROR(IF($B245&lt;&gt;"",IF($H245&lt;VLOOKUP($B245,Codigos!$A:$P,14,0),"No","Si"),""),"Verf")</f>
        <v>Si</v>
      </c>
      <c r="Y245" s="280" t="str">
        <f ca="1">IFERROR(IF($B245&lt;&gt;"",IF($H245&gt;VLOOKUP($B245,Codigos!$A:$P,16,0),"Si","No"),""),"Verf")</f>
        <v>Si</v>
      </c>
      <c r="Z245" s="280" t="str">
        <f ca="1">IFERROR(IF($B245&lt;&gt;"",IF($H245&lt;VLOOKUP($B245,Codigos!$A:$P,14,0),"Bloquear","No"),""),"Verf")</f>
        <v>No</v>
      </c>
      <c r="AA245" s="281">
        <f>IFERROR(IF($B245&lt;&gt;"",$G245-VLOOKUP($B245,Codigos!$A:$P,11,0),""),"")</f>
        <v>46328</v>
      </c>
      <c r="AB245" s="280" t="str">
        <f t="shared" si="47"/>
        <v/>
      </c>
      <c r="AC245">
        <f t="shared" ca="1" si="48"/>
        <v>6</v>
      </c>
      <c r="AE245" t="s">
        <v>1985</v>
      </c>
      <c r="AF245" t="s">
        <v>1986</v>
      </c>
    </row>
    <row r="246" spans="1:32" ht="18.95" customHeight="1">
      <c r="A246" s="290" t="s">
        <v>549</v>
      </c>
      <c r="B246" s="291" t="s">
        <v>57</v>
      </c>
      <c r="C246" s="104" t="str">
        <f>IFERROR(IF(B246&lt;&gt;"",VLOOKUP($B246,Codigos!$A:$P,3,0),""),"Verf")</f>
        <v>Poker Lta 330Cc X 6</v>
      </c>
      <c r="D246" s="105">
        <v>47</v>
      </c>
      <c r="E246" s="105">
        <v>384</v>
      </c>
      <c r="F246" s="105"/>
      <c r="G246" s="106">
        <v>46443</v>
      </c>
      <c r="H246" s="448">
        <f t="shared" ca="1" si="43"/>
        <v>259</v>
      </c>
      <c r="I246" s="105" t="str">
        <f t="shared" ca="1" si="44"/>
        <v>Mayor a 120 días</v>
      </c>
      <c r="J246" s="109">
        <f t="shared" ca="1" si="45"/>
        <v>0.95925925925925926</v>
      </c>
      <c r="K246" s="294"/>
      <c r="L246" s="292"/>
      <c r="M246" s="110" t="str">
        <f>IFERROR(IF(VLOOKUP(L246,Codigos!$T$2:$U$50,2,0)=0,"",VLOOKUP(L246,Codigos!$T$2:$U$50,2,0)),"")</f>
        <v/>
      </c>
      <c r="N246" s="111">
        <f t="shared" si="46"/>
        <v>46173</v>
      </c>
      <c r="O246" s="112">
        <f>IFERROR(IF($B246&lt;&gt;"",$E246+($D246*VLOOKUP($B246,Codigos!$A:$P,5,0)),""),"Verf")</f>
        <v>22944</v>
      </c>
      <c r="P246" s="112">
        <f>IFERROR(IF($B246&lt;&gt;"",$F246+($O246*VLOOKUP($B246,Codigos!$A:$P,4,0)),""),"Verf")</f>
        <v>137664</v>
      </c>
      <c r="Q246" s="116">
        <f>IFERROR(IF($B246&lt;&gt;"",P246*VLOOKUP($B246,Codigos!$A:$I,7,0)/100000,""),"Verf")</f>
        <v>488.7072</v>
      </c>
      <c r="R246" s="110">
        <f>IFERROR(IF($B246&lt;&gt;"",VLOOKUP($B246,Codigos!$A:$P,2,0),""),"Verf")</f>
        <v>1428</v>
      </c>
      <c r="S246" s="110" t="str">
        <f>IFERROR(IF($B246&lt;&gt;"",VLOOKUP($B246,Codigos!$A:$P,9,0),""),"Verf")</f>
        <v>Lata</v>
      </c>
      <c r="T246" s="110">
        <f>IFERROR(IF(B246&lt;&gt;"",VLOOKUP(B246,Codigos!$A:$P,10,0),""),"Verf")</f>
        <v>270</v>
      </c>
      <c r="U246" s="280" t="str">
        <f ca="1">IFERROR(IF($B246&lt;&gt;"",IF(AND($H246&gt;=VLOOKUP($B246,Codigos!$A:$P,12,0),$H246&lt;=VLOOKUP($B246,Codigos!$A:$P,13,0)),"Si","No"),""),"Verf")</f>
        <v>No</v>
      </c>
      <c r="V246" s="280" t="str">
        <f ca="1">IFERROR(IF($B246&lt;&gt;"",IF(AND($H246&gt;=VLOOKUP($B246,Codigos!$A:$P,14,0),$H246&lt;=VLOOKUP($B246,Codigos!$A:$P,15,0)),"Si","No"),""),"Verf")</f>
        <v>No</v>
      </c>
      <c r="W246" s="280" t="str">
        <f ca="1">IFERROR(IF($B246&lt;&gt;"",IF($H246&gt;=VLOOKUP($B246,Codigos!$A:$P,12,0),"Si","No"),""),"Verf")</f>
        <v>Si</v>
      </c>
      <c r="X246" s="280" t="str">
        <f ca="1">IFERROR(IF($B246&lt;&gt;"",IF($H246&lt;VLOOKUP($B246,Codigos!$A:$P,14,0),"No","Si"),""),"Verf")</f>
        <v>Si</v>
      </c>
      <c r="Y246" s="280" t="str">
        <f ca="1">IFERROR(IF($B246&lt;&gt;"",IF($H246&gt;VLOOKUP($B246,Codigos!$A:$P,16,0),"Si","No"),""),"Verf")</f>
        <v>Si</v>
      </c>
      <c r="Z246" s="280" t="str">
        <f ca="1">IFERROR(IF($B246&lt;&gt;"",IF($H246&lt;VLOOKUP($B246,Codigos!$A:$P,14,0),"Bloquear","No"),""),"Verf")</f>
        <v>No</v>
      </c>
      <c r="AA246" s="281">
        <f>IFERROR(IF($B246&lt;&gt;"",$G246-VLOOKUP($B246,Codigos!$A:$P,11,0),""),"")</f>
        <v>46413</v>
      </c>
      <c r="AB246" s="280" t="str">
        <f t="shared" si="47"/>
        <v/>
      </c>
      <c r="AC246">
        <f t="shared" ca="1" si="48"/>
        <v>11</v>
      </c>
      <c r="AE246" t="s">
        <v>1985</v>
      </c>
      <c r="AF246" t="s">
        <v>1986</v>
      </c>
    </row>
    <row r="247" spans="1:32" ht="18.95" customHeight="1">
      <c r="A247" s="290" t="s">
        <v>481</v>
      </c>
      <c r="B247" s="483"/>
      <c r="C247" s="104" t="str">
        <f>IFERROR(IF(B247&lt;&gt;"",VLOOKUP($B247,Codigos!$A:$P,3,0),""),"Verf")</f>
        <v/>
      </c>
      <c r="D247" s="105"/>
      <c r="E247" s="105"/>
      <c r="F247" s="105"/>
      <c r="G247" s="106"/>
      <c r="H247" s="448" t="str">
        <f t="shared" ca="1" si="43"/>
        <v/>
      </c>
      <c r="I247" s="105" t="str">
        <f t="shared" ca="1" si="44"/>
        <v/>
      </c>
      <c r="J247" s="109" t="str">
        <f t="shared" ca="1" si="45"/>
        <v/>
      </c>
      <c r="K247" s="294"/>
      <c r="L247" s="292"/>
      <c r="M247" s="110" t="str">
        <f>IFERROR(IF(VLOOKUP(L247,Codigos!$T$2:$U$50,2,0)=0,"",VLOOKUP(L247,Codigos!$T$2:$U$50,2,0)),"")</f>
        <v/>
      </c>
      <c r="N247" s="111" t="str">
        <f t="shared" si="46"/>
        <v/>
      </c>
      <c r="O247" s="112" t="str">
        <f>IFERROR(IF($B247&lt;&gt;"",$E247+($D247*VLOOKUP($B247,Codigos!$A:$P,5,0)),""),"Verf")</f>
        <v/>
      </c>
      <c r="P247" s="112" t="str">
        <f>IFERROR(IF($B247&lt;&gt;"",$F247+($O247*VLOOKUP($B247,Codigos!$A:$P,4,0)),""),"Verf")</f>
        <v/>
      </c>
      <c r="Q247" s="116" t="str">
        <f>IFERROR(IF($B247&lt;&gt;"",P247*VLOOKUP($B247,Codigos!$A:$I,7,0)/100000,""),"Verf")</f>
        <v/>
      </c>
      <c r="R247" s="110" t="str">
        <f>IFERROR(IF($B247&lt;&gt;"",VLOOKUP($B247,Codigos!$A:$P,2,0),""),"Verf")</f>
        <v/>
      </c>
      <c r="S247" s="110" t="str">
        <f>IFERROR(IF($B247&lt;&gt;"",VLOOKUP($B247,Codigos!$A:$P,9,0),""),"Verf")</f>
        <v/>
      </c>
      <c r="T247" s="110" t="str">
        <f>IFERROR(IF(B247&lt;&gt;"",VLOOKUP(B247,Codigos!$A:$P,10,0),""),"Verf")</f>
        <v/>
      </c>
      <c r="U247" s="280" t="str">
        <f>IFERROR(IF($B247&lt;&gt;"",IF(AND($H247&gt;=VLOOKUP($B247,Codigos!$A:$P,12,0),$H247&lt;=VLOOKUP($B247,Codigos!$A:$P,13,0)),"Si","No"),""),"Verf")</f>
        <v/>
      </c>
      <c r="V247" s="280" t="str">
        <f>IFERROR(IF($B247&lt;&gt;"",IF(AND($H247&gt;=VLOOKUP($B247,Codigos!$A:$P,14,0),$H247&lt;=VLOOKUP($B247,Codigos!$A:$P,15,0)),"Si","No"),""),"Verf")</f>
        <v/>
      </c>
      <c r="W247" s="280" t="str">
        <f>IFERROR(IF($B247&lt;&gt;"",IF($H247&gt;=VLOOKUP($B247,Codigos!$A:$P,12,0),"Si","No"),""),"Verf")</f>
        <v/>
      </c>
      <c r="X247" s="280" t="str">
        <f>IFERROR(IF($B247&lt;&gt;"",IF($H247&lt;VLOOKUP($B247,Codigos!$A:$P,14,0),"No","Si"),""),"Verf")</f>
        <v/>
      </c>
      <c r="Y247" s="280" t="str">
        <f>IFERROR(IF($B247&lt;&gt;"",IF($H247&gt;VLOOKUP($B247,Codigos!$A:$P,16,0),"Si","No"),""),"Verf")</f>
        <v/>
      </c>
      <c r="Z247" s="280" t="str">
        <f>IFERROR(IF($B247&lt;&gt;"",IF($H247&lt;VLOOKUP($B247,Codigos!$A:$P,14,0),"Bloquear","No"),""),"Verf")</f>
        <v/>
      </c>
      <c r="AA247" s="281" t="str">
        <f>IFERROR(IF($B247&lt;&gt;"",$G247-VLOOKUP($B247,Codigos!$A:$P,11,0),""),"")</f>
        <v/>
      </c>
      <c r="AB247" s="280" t="str">
        <f t="shared" si="47"/>
        <v>V</v>
      </c>
      <c r="AC247" t="str">
        <f t="shared" si="48"/>
        <v/>
      </c>
      <c r="AE247" t="s">
        <v>1985</v>
      </c>
      <c r="AF247" t="s">
        <v>1986</v>
      </c>
    </row>
    <row r="248" spans="1:32" ht="18.95" customHeight="1">
      <c r="A248" s="290" t="s">
        <v>552</v>
      </c>
      <c r="B248" s="296"/>
      <c r="C248" s="104" t="str">
        <f>IFERROR(IF(B248&lt;&gt;"",VLOOKUP($B248,Codigos!$A:$P,3,0),""),"Verf")</f>
        <v/>
      </c>
      <c r="D248" s="105"/>
      <c r="E248" s="105"/>
      <c r="F248" s="105"/>
      <c r="G248" s="106"/>
      <c r="H248" s="448" t="str">
        <f t="shared" ca="1" si="43"/>
        <v/>
      </c>
      <c r="I248" s="105" t="str">
        <f t="shared" ca="1" si="44"/>
        <v/>
      </c>
      <c r="J248" s="109" t="str">
        <f t="shared" ca="1" si="45"/>
        <v/>
      </c>
      <c r="K248" s="294"/>
      <c r="L248" s="292"/>
      <c r="M248" s="110" t="str">
        <f>IFERROR(IF(VLOOKUP(L248,Codigos!$T$2:$U$50,2,0)=0,"",VLOOKUP(L248,Codigos!$T$2:$U$50,2,0)),"")</f>
        <v/>
      </c>
      <c r="N248" s="111" t="str">
        <f t="shared" si="46"/>
        <v/>
      </c>
      <c r="O248" s="112" t="str">
        <f>IFERROR(IF($B248&lt;&gt;"",$E248+($D248*VLOOKUP($B248,Codigos!$A:$P,5,0)),""),"Verf")</f>
        <v/>
      </c>
      <c r="P248" s="112" t="str">
        <f>IFERROR(IF($B248&lt;&gt;"",$F248+($O248*VLOOKUP($B248,Codigos!$A:$P,4,0)),""),"Verf")</f>
        <v/>
      </c>
      <c r="Q248" s="116" t="str">
        <f>IFERROR(IF($B248&lt;&gt;"",P248*VLOOKUP($B248,Codigos!$A:$I,7,0)/100000,""),"Verf")</f>
        <v/>
      </c>
      <c r="R248" s="110" t="str">
        <f>IFERROR(IF($B248&lt;&gt;"",VLOOKUP($B248,Codigos!$A:$P,2,0),""),"Verf")</f>
        <v/>
      </c>
      <c r="S248" s="110" t="str">
        <f>IFERROR(IF($B248&lt;&gt;"",VLOOKUP($B248,Codigos!$A:$P,9,0),""),"Verf")</f>
        <v/>
      </c>
      <c r="T248" s="110" t="str">
        <f>IFERROR(IF(B248&lt;&gt;"",VLOOKUP(B248,Codigos!$A:$P,10,0),""),"Verf")</f>
        <v/>
      </c>
      <c r="U248" s="280" t="str">
        <f>IFERROR(IF($B248&lt;&gt;"",IF(AND($H248&gt;=VLOOKUP($B248,Codigos!$A:$P,12,0),$H248&lt;=VLOOKUP($B248,Codigos!$A:$P,13,0)),"Si","No"),""),"Verf")</f>
        <v/>
      </c>
      <c r="V248" s="280" t="str">
        <f>IFERROR(IF($B248&lt;&gt;"",IF(AND($H248&gt;=VLOOKUP($B248,Codigos!$A:$P,14,0),$H248&lt;=VLOOKUP($B248,Codigos!$A:$P,15,0)),"Si","No"),""),"Verf")</f>
        <v/>
      </c>
      <c r="W248" s="280" t="str">
        <f>IFERROR(IF($B248&lt;&gt;"",IF($H248&gt;=VLOOKUP($B248,Codigos!$A:$P,12,0),"Si","No"),""),"Verf")</f>
        <v/>
      </c>
      <c r="X248" s="280" t="str">
        <f>IFERROR(IF($B248&lt;&gt;"",IF($H248&lt;VLOOKUP($B248,Codigos!$A:$P,14,0),"No","Si"),""),"Verf")</f>
        <v/>
      </c>
      <c r="Y248" s="280" t="str">
        <f>IFERROR(IF($B248&lt;&gt;"",IF($H248&gt;VLOOKUP($B248,Codigos!$A:$P,16,0),"Si","No"),""),"Verf")</f>
        <v/>
      </c>
      <c r="Z248" s="280" t="str">
        <f>IFERROR(IF($B248&lt;&gt;"",IF($H248&lt;VLOOKUP($B248,Codigos!$A:$P,14,0),"Bloquear","No"),""),"Verf")</f>
        <v/>
      </c>
      <c r="AA248" s="281" t="str">
        <f>IFERROR(IF($B248&lt;&gt;"",$G248-VLOOKUP($B248,Codigos!$A:$P,11,0),""),"")</f>
        <v/>
      </c>
      <c r="AB248" s="280" t="str">
        <f t="shared" si="47"/>
        <v>V</v>
      </c>
      <c r="AC248" t="str">
        <f t="shared" si="48"/>
        <v/>
      </c>
      <c r="AE248" t="s">
        <v>1985</v>
      </c>
      <c r="AF248" t="s">
        <v>1986</v>
      </c>
    </row>
    <row r="249" spans="1:32" ht="18.95" customHeight="1">
      <c r="A249" s="290" t="s">
        <v>300</v>
      </c>
      <c r="B249" s="291" t="s">
        <v>132</v>
      </c>
      <c r="C249" s="104" t="str">
        <f>IFERROR(IF(B249&lt;&gt;"",VLOOKUP($B249,Codigos!$A:$P,3,0),""),"Verf")</f>
        <v>Envase Marron 330R</v>
      </c>
      <c r="D249" s="105"/>
      <c r="E249" s="105"/>
      <c r="F249" s="105"/>
      <c r="G249" s="106"/>
      <c r="H249" s="448" t="str">
        <f t="shared" ca="1" si="43"/>
        <v/>
      </c>
      <c r="I249" s="105" t="str">
        <f t="shared" ca="1" si="44"/>
        <v/>
      </c>
      <c r="J249" s="109" t="str">
        <f t="shared" ca="1" si="45"/>
        <v/>
      </c>
      <c r="K249" s="294"/>
      <c r="L249" s="460" t="s">
        <v>73</v>
      </c>
      <c r="M249" s="110" t="str">
        <f>IFERROR(IF(VLOOKUP(L249,Codigos!$T$2:$U$50,2,0)=0,"",VLOOKUP(L249,Codigos!$T$2:$U$50,2,0)),"")</f>
        <v>Excluir</v>
      </c>
      <c r="N249" s="111" t="str">
        <f t="shared" si="46"/>
        <v/>
      </c>
      <c r="O249" s="112">
        <f>IFERROR(IF($B249&lt;&gt;"",$E249+($D249*VLOOKUP($B249,Codigos!$A:$P,5,0)),""),"Verf")</f>
        <v>0</v>
      </c>
      <c r="P249" s="112">
        <f>IFERROR(IF($B249&lt;&gt;"",$F249+($O249*VLOOKUP($B249,Codigos!$A:$P,4,0)),""),"Verf")</f>
        <v>0</v>
      </c>
      <c r="Q249" s="116">
        <f>IFERROR(IF($B249&lt;&gt;"",P249*VLOOKUP($B249,Codigos!$A:$I,7,0)/100000,""),"Verf")</f>
        <v>0</v>
      </c>
      <c r="R249" s="110">
        <f>IFERROR(IF($B249&lt;&gt;"",VLOOKUP($B249,Codigos!$A:$P,2,0),""),"Verf")</f>
        <v>162</v>
      </c>
      <c r="S249" s="110" t="str">
        <f>IFERROR(IF($B249&lt;&gt;"",VLOOKUP($B249,Codigos!$A:$P,9,0),""),"Verf")</f>
        <v>Envase</v>
      </c>
      <c r="T249" s="110">
        <f>IFERROR(IF(B249&lt;&gt;"",VLOOKUP(B249,Codigos!$A:$P,10,0),""),"Verf")</f>
        <v>0</v>
      </c>
      <c r="U249" s="280" t="str">
        <f ca="1">IFERROR(IF($B249&lt;&gt;"",IF(AND($H249&gt;=VLOOKUP($B249,Codigos!$A:$P,12,0),$H249&lt;=VLOOKUP($B249,Codigos!$A:$P,13,0)),"Si","No"),""),"Verf")</f>
        <v>No</v>
      </c>
      <c r="V249" s="280" t="str">
        <f ca="1">IFERROR(IF($B249&lt;&gt;"",IF(AND($H249&gt;=VLOOKUP($B249,Codigos!$A:$P,14,0),$H249&lt;=VLOOKUP($B249,Codigos!$A:$P,15,0)),"Si","No"),""),"Verf")</f>
        <v>Si</v>
      </c>
      <c r="W249" s="280" t="str">
        <f ca="1">IFERROR(IF($B249&lt;&gt;"",IF($H249&gt;=VLOOKUP($B249,Codigos!$A:$P,12,0),"Si","No"),""),"Verf")</f>
        <v>Si</v>
      </c>
      <c r="X249" s="280" t="str">
        <f ca="1">IFERROR(IF($B249&lt;&gt;"",IF($H249&lt;VLOOKUP($B249,Codigos!$A:$P,14,0),"No","Si"),""),"Verf")</f>
        <v>Si</v>
      </c>
      <c r="Y249" s="280" t="str">
        <f ca="1">IFERROR(IF($B249&lt;&gt;"",IF($H249&gt;VLOOKUP($B249,Codigos!$A:$P,16,0),"Si","No"),""),"Verf")</f>
        <v>No</v>
      </c>
      <c r="Z249" s="280" t="str">
        <f ca="1">IFERROR(IF($B249&lt;&gt;"",IF($H249&lt;VLOOKUP($B249,Codigos!$A:$P,14,0),"Bloquear","No"),""),"Verf")</f>
        <v>No</v>
      </c>
      <c r="AA249" s="281">
        <f>IFERROR(IF($B249&lt;&gt;"",$G249-VLOOKUP($B249,Codigos!$A:$P,11,0),""),"")</f>
        <v>0</v>
      </c>
      <c r="AB249" s="280" t="str">
        <f t="shared" si="47"/>
        <v/>
      </c>
      <c r="AC249" t="e">
        <f t="shared" ca="1" si="48"/>
        <v>#VALUE!</v>
      </c>
      <c r="AE249" t="s">
        <v>1985</v>
      </c>
      <c r="AF249" t="s">
        <v>1986</v>
      </c>
    </row>
    <row r="250" spans="1:32" ht="18.95" customHeight="1">
      <c r="A250" s="290" t="s">
        <v>301</v>
      </c>
      <c r="B250" s="291" t="s">
        <v>132</v>
      </c>
      <c r="C250" s="104" t="str">
        <f>IFERROR(IF(B250&lt;&gt;"",VLOOKUP($B250,Codigos!$A:$P,3,0),""),"Verf")</f>
        <v>Envase Marron 330R</v>
      </c>
      <c r="D250" s="105"/>
      <c r="E250" s="105"/>
      <c r="F250" s="105"/>
      <c r="G250" s="106"/>
      <c r="H250" s="448" t="str">
        <f t="shared" ca="1" si="43"/>
        <v/>
      </c>
      <c r="I250" s="105" t="str">
        <f t="shared" ca="1" si="44"/>
        <v/>
      </c>
      <c r="J250" s="109" t="str">
        <f t="shared" ca="1" si="45"/>
        <v/>
      </c>
      <c r="K250" s="294"/>
      <c r="L250" s="460" t="s">
        <v>73</v>
      </c>
      <c r="M250" s="110" t="str">
        <f>IFERROR(IF(VLOOKUP(L250,Codigos!$T$2:$U$50,2,0)=0,"",VLOOKUP(L250,Codigos!$T$2:$U$50,2,0)),"")</f>
        <v>Excluir</v>
      </c>
      <c r="N250" s="111" t="str">
        <f t="shared" si="46"/>
        <v/>
      </c>
      <c r="O250" s="112">
        <f>IFERROR(IF($B250&lt;&gt;"",$E250+($D250*VLOOKUP($B250,Codigos!$A:$P,5,0)),""),"Verf")</f>
        <v>0</v>
      </c>
      <c r="P250" s="112">
        <f>IFERROR(IF($B250&lt;&gt;"",$F250+($O250*VLOOKUP($B250,Codigos!$A:$P,4,0)),""),"Verf")</f>
        <v>0</v>
      </c>
      <c r="Q250" s="116">
        <f>IFERROR(IF($B250&lt;&gt;"",P250*VLOOKUP($B250,Codigos!$A:$I,7,0)/100000,""),"Verf")</f>
        <v>0</v>
      </c>
      <c r="R250" s="110">
        <f>IFERROR(IF($B250&lt;&gt;"",VLOOKUP($B250,Codigos!$A:$P,2,0),""),"Verf")</f>
        <v>162</v>
      </c>
      <c r="S250" s="110" t="str">
        <f>IFERROR(IF($B250&lt;&gt;"",VLOOKUP($B250,Codigos!$A:$P,9,0),""),"Verf")</f>
        <v>Envase</v>
      </c>
      <c r="T250" s="110">
        <f>IFERROR(IF(B250&lt;&gt;"",VLOOKUP(B250,Codigos!$A:$P,10,0),""),"Verf")</f>
        <v>0</v>
      </c>
      <c r="U250" s="280" t="str">
        <f ca="1">IFERROR(IF($B250&lt;&gt;"",IF(AND($H250&gt;=VLOOKUP($B250,Codigos!$A:$P,12,0),$H250&lt;=VLOOKUP($B250,Codigos!$A:$P,13,0)),"Si","No"),""),"Verf")</f>
        <v>No</v>
      </c>
      <c r="V250" s="280" t="str">
        <f ca="1">IFERROR(IF($B250&lt;&gt;"",IF(AND($H250&gt;=VLOOKUP($B250,Codigos!$A:$P,14,0),$H250&lt;=VLOOKUP($B250,Codigos!$A:$P,15,0)),"Si","No"),""),"Verf")</f>
        <v>Si</v>
      </c>
      <c r="W250" s="280" t="str">
        <f ca="1">IFERROR(IF($B250&lt;&gt;"",IF($H250&gt;=VLOOKUP($B250,Codigos!$A:$P,12,0),"Si","No"),""),"Verf")</f>
        <v>Si</v>
      </c>
      <c r="X250" s="280" t="str">
        <f ca="1">IFERROR(IF($B250&lt;&gt;"",IF($H250&lt;VLOOKUP($B250,Codigos!$A:$P,14,0),"No","Si"),""),"Verf")</f>
        <v>Si</v>
      </c>
      <c r="Y250" s="280" t="str">
        <f ca="1">IFERROR(IF($B250&lt;&gt;"",IF($H250&gt;VLOOKUP($B250,Codigos!$A:$P,16,0),"Si","No"),""),"Verf")</f>
        <v>No</v>
      </c>
      <c r="Z250" s="280" t="str">
        <f ca="1">IFERROR(IF($B250&lt;&gt;"",IF($H250&lt;VLOOKUP($B250,Codigos!$A:$P,14,0),"Bloquear","No"),""),"Verf")</f>
        <v>No</v>
      </c>
      <c r="AA250" s="281">
        <f>IFERROR(IF($B250&lt;&gt;"",$G250-VLOOKUP($B250,Codigos!$A:$P,11,0),""),"")</f>
        <v>0</v>
      </c>
      <c r="AB250" s="280" t="str">
        <f t="shared" si="47"/>
        <v/>
      </c>
      <c r="AC250" t="e">
        <f t="shared" ca="1" si="48"/>
        <v>#VALUE!</v>
      </c>
      <c r="AE250" t="s">
        <v>1985</v>
      </c>
      <c r="AF250" t="s">
        <v>1986</v>
      </c>
    </row>
    <row r="251" spans="1:32" ht="18.95" customHeight="1">
      <c r="A251" s="290" t="s">
        <v>745</v>
      </c>
      <c r="B251" s="512" t="s">
        <v>498</v>
      </c>
      <c r="C251" s="104" t="str">
        <f>IFERROR(IF(B251&lt;&gt;"",VLOOKUP($B251,Codigos!$A:$P,3,0),""),"Verf")</f>
        <v>Aguila RN 330cc X 30</v>
      </c>
      <c r="D251" s="105">
        <v>84</v>
      </c>
      <c r="E251" s="105"/>
      <c r="F251" s="105"/>
      <c r="G251" s="106">
        <v>46363</v>
      </c>
      <c r="H251" s="448">
        <f t="shared" ca="1" si="43"/>
        <v>179</v>
      </c>
      <c r="I251" s="105" t="str">
        <f t="shared" ca="1" si="44"/>
        <v>Mayor a 120 días</v>
      </c>
      <c r="J251" s="109">
        <f t="shared" ca="1" si="45"/>
        <v>0.99444444444444446</v>
      </c>
      <c r="K251" s="294" t="s">
        <v>2819</v>
      </c>
      <c r="L251" s="292" t="s">
        <v>2795</v>
      </c>
      <c r="M251" s="110" t="str">
        <f>IFERROR(IF(VLOOKUP(L251,Codigos!$T$2:$U$50,2,0)=0,"",VLOOKUP(L251,Codigos!$T$2:$U$50,2,0)),"")</f>
        <v>Excluir</v>
      </c>
      <c r="N251" s="111">
        <f t="shared" si="46"/>
        <v>46183</v>
      </c>
      <c r="O251" s="112">
        <f>IFERROR(IF($B251&lt;&gt;"",$E251+($D251*VLOOKUP($B251,Codigos!$A:$P,5,0)),""),"Verf")</f>
        <v>3780</v>
      </c>
      <c r="P251" s="112">
        <f>IFERROR(IF($B251&lt;&gt;"",$F251+($O251*VLOOKUP($B251,Codigos!$A:$P,4,0)),""),"Verf")</f>
        <v>113400</v>
      </c>
      <c r="Q251" s="116">
        <f>IFERROR(IF($B251&lt;&gt;"",P251*VLOOKUP($B251,Codigos!$A:$I,7,0)/100000,""),"Verf")</f>
        <v>374.22</v>
      </c>
      <c r="R251" s="110">
        <f>IFERROR(IF($B251&lt;&gt;"",VLOOKUP($B251,Codigos!$A:$P,2,0),""),"Verf")</f>
        <v>3128</v>
      </c>
      <c r="S251" s="110" t="str">
        <f>IFERROR(IF($B251&lt;&gt;"",VLOOKUP($B251,Codigos!$A:$P,9,0),""),"Verf")</f>
        <v>Ret</v>
      </c>
      <c r="T251" s="110">
        <f>IFERROR(IF(B251&lt;&gt;"",VLOOKUP(B251,Codigos!$A:$P,10,0),""),"Verf")</f>
        <v>180</v>
      </c>
      <c r="U251" s="280" t="str">
        <f ca="1">IFERROR(IF($B251&lt;&gt;"",IF(AND($H251&gt;=VLOOKUP($B251,Codigos!$A:$P,12,0),$H251&lt;=VLOOKUP($B251,Codigos!$A:$P,13,0)),"Si","No"),""),"Verf")</f>
        <v>No</v>
      </c>
      <c r="V251" s="280" t="str">
        <f ca="1">IFERROR(IF($B251&lt;&gt;"",IF(AND($H251&gt;=VLOOKUP($B251,Codigos!$A:$P,14,0),$H251&lt;=VLOOKUP($B251,Codigos!$A:$P,15,0)),"Si","No"),""),"Verf")</f>
        <v>No</v>
      </c>
      <c r="W251" s="280" t="str">
        <f ca="1">IFERROR(IF($B251&lt;&gt;"",IF($H251&gt;=VLOOKUP($B251,Codigos!$A:$P,12,0),"Si","No"),""),"Verf")</f>
        <v>Si</v>
      </c>
      <c r="X251" s="280" t="str">
        <f ca="1">IFERROR(IF($B251&lt;&gt;"",IF($H251&lt;VLOOKUP($B251,Codigos!$A:$P,14,0),"No","Si"),""),"Verf")</f>
        <v>Si</v>
      </c>
      <c r="Y251" s="280" t="str">
        <f ca="1">IFERROR(IF($B251&lt;&gt;"",IF($H251&gt;VLOOKUP($B251,Codigos!$A:$P,16,0),"Si","No"),""),"Verf")</f>
        <v>Si</v>
      </c>
      <c r="Z251" s="280" t="str">
        <f ca="1">IFERROR(IF($B251&lt;&gt;"",IF($H251&lt;VLOOKUP($B251,Codigos!$A:$P,14,0),"Bloquear","No"),""),"Verf")</f>
        <v>No</v>
      </c>
      <c r="AA251" s="281">
        <f>IFERROR(IF($B251&lt;&gt;"",$G251-VLOOKUP($B251,Codigos!$A:$P,11,0),""),"")</f>
        <v>46333</v>
      </c>
      <c r="AB251" s="280" t="str">
        <f t="shared" si="47"/>
        <v/>
      </c>
      <c r="AC251">
        <f t="shared" ca="1" si="48"/>
        <v>1</v>
      </c>
      <c r="AE251" t="s">
        <v>1985</v>
      </c>
      <c r="AF251" t="s">
        <v>1986</v>
      </c>
    </row>
    <row r="252" spans="1:32" ht="18.95" customHeight="1">
      <c r="A252" s="290" t="s">
        <v>746</v>
      </c>
      <c r="B252" s="512" t="s">
        <v>498</v>
      </c>
      <c r="C252" s="104" t="str">
        <f>IFERROR(IF(B252&lt;&gt;"",VLOOKUP($B252,Codigos!$A:$P,3,0),""),"Verf")</f>
        <v>Aguila RN 330cc X 30</v>
      </c>
      <c r="D252" s="105">
        <v>84</v>
      </c>
      <c r="E252" s="105"/>
      <c r="F252" s="105"/>
      <c r="G252" s="106">
        <v>46363</v>
      </c>
      <c r="H252" s="448">
        <f t="shared" ca="1" si="43"/>
        <v>179</v>
      </c>
      <c r="I252" s="105" t="str">
        <f t="shared" ca="1" si="44"/>
        <v>Mayor a 120 días</v>
      </c>
      <c r="J252" s="109">
        <f t="shared" ca="1" si="45"/>
        <v>0.99444444444444446</v>
      </c>
      <c r="K252" s="294" t="s">
        <v>2819</v>
      </c>
      <c r="L252" s="292" t="s">
        <v>2795</v>
      </c>
      <c r="M252" s="110" t="str">
        <f>IFERROR(IF(VLOOKUP(L252,Codigos!$T$2:$U$50,2,0)=0,"",VLOOKUP(L252,Codigos!$T$2:$U$50,2,0)),"")</f>
        <v>Excluir</v>
      </c>
      <c r="N252" s="111">
        <f t="shared" si="46"/>
        <v>46183</v>
      </c>
      <c r="O252" s="112">
        <f>IFERROR(IF($B252&lt;&gt;"",$E252+($D252*VLOOKUP($B252,Codigos!$A:$P,5,0)),""),"Verf")</f>
        <v>3780</v>
      </c>
      <c r="P252" s="112">
        <f>IFERROR(IF($B252&lt;&gt;"",$F252+($O252*VLOOKUP($B252,Codigos!$A:$P,4,0)),""),"Verf")</f>
        <v>113400</v>
      </c>
      <c r="Q252" s="116">
        <f>IFERROR(IF($B252&lt;&gt;"",P252*VLOOKUP($B252,Codigos!$A:$I,7,0)/100000,""),"Verf")</f>
        <v>374.22</v>
      </c>
      <c r="R252" s="110">
        <f>IFERROR(IF($B252&lt;&gt;"",VLOOKUP($B252,Codigos!$A:$P,2,0),""),"Verf")</f>
        <v>3128</v>
      </c>
      <c r="S252" s="110" t="str">
        <f>IFERROR(IF($B252&lt;&gt;"",VLOOKUP($B252,Codigos!$A:$P,9,0),""),"Verf")</f>
        <v>Ret</v>
      </c>
      <c r="T252" s="110">
        <f>IFERROR(IF(B252&lt;&gt;"",VLOOKUP(B252,Codigos!$A:$P,10,0),""),"Verf")</f>
        <v>180</v>
      </c>
      <c r="U252" s="280" t="str">
        <f ca="1">IFERROR(IF($B252&lt;&gt;"",IF(AND($H252&gt;=VLOOKUP($B252,Codigos!$A:$P,12,0),$H252&lt;=VLOOKUP($B252,Codigos!$A:$P,13,0)),"Si","No"),""),"Verf")</f>
        <v>No</v>
      </c>
      <c r="V252" s="280" t="str">
        <f ca="1">IFERROR(IF($B252&lt;&gt;"",IF(AND($H252&gt;=VLOOKUP($B252,Codigos!$A:$P,14,0),$H252&lt;=VLOOKUP($B252,Codigos!$A:$P,15,0)),"Si","No"),""),"Verf")</f>
        <v>No</v>
      </c>
      <c r="W252" s="280" t="str">
        <f ca="1">IFERROR(IF($B252&lt;&gt;"",IF($H252&gt;=VLOOKUP($B252,Codigos!$A:$P,12,0),"Si","No"),""),"Verf")</f>
        <v>Si</v>
      </c>
      <c r="X252" s="280" t="str">
        <f ca="1">IFERROR(IF($B252&lt;&gt;"",IF($H252&lt;VLOOKUP($B252,Codigos!$A:$P,14,0),"No","Si"),""),"Verf")</f>
        <v>Si</v>
      </c>
      <c r="Y252" s="280" t="str">
        <f ca="1">IFERROR(IF($B252&lt;&gt;"",IF($H252&gt;VLOOKUP($B252,Codigos!$A:$P,16,0),"Si","No"),""),"Verf")</f>
        <v>Si</v>
      </c>
      <c r="Z252" s="280" t="str">
        <f ca="1">IFERROR(IF($B252&lt;&gt;"",IF($H252&lt;VLOOKUP($B252,Codigos!$A:$P,14,0),"Bloquear","No"),""),"Verf")</f>
        <v>No</v>
      </c>
      <c r="AA252" s="281">
        <f>IFERROR(IF($B252&lt;&gt;"",$G252-VLOOKUP($B252,Codigos!$A:$P,11,0),""),"")</f>
        <v>46333</v>
      </c>
      <c r="AB252" s="280" t="str">
        <f t="shared" si="47"/>
        <v/>
      </c>
      <c r="AC252">
        <f t="shared" ca="1" si="48"/>
        <v>1</v>
      </c>
      <c r="AE252" t="s">
        <v>1985</v>
      </c>
      <c r="AF252" t="s">
        <v>1986</v>
      </c>
    </row>
    <row r="253" spans="1:32" ht="18.95" customHeight="1">
      <c r="A253" s="290" t="s">
        <v>747</v>
      </c>
      <c r="B253" s="312" t="s">
        <v>498</v>
      </c>
      <c r="C253" s="104" t="str">
        <f>IFERROR(IF(B253&lt;&gt;"",VLOOKUP($B253,Codigos!$A:$P,3,0),""),"Verf")</f>
        <v>Aguila RN 330cc X 30</v>
      </c>
      <c r="D253" s="105">
        <v>84</v>
      </c>
      <c r="E253" s="105"/>
      <c r="F253" s="105"/>
      <c r="G253" s="266">
        <v>46363</v>
      </c>
      <c r="H253" s="448">
        <f t="shared" ca="1" si="43"/>
        <v>179</v>
      </c>
      <c r="I253" s="105" t="str">
        <f t="shared" ca="1" si="44"/>
        <v>Mayor a 120 días</v>
      </c>
      <c r="J253" s="109">
        <f t="shared" ca="1" si="45"/>
        <v>0.99444444444444446</v>
      </c>
      <c r="K253" s="294" t="s">
        <v>2819</v>
      </c>
      <c r="L253" s="292"/>
      <c r="M253" s="110" t="str">
        <f>IFERROR(IF(VLOOKUP(L253,Codigos!$T$2:$U$50,2,0)=0,"",VLOOKUP(L253,Codigos!$T$2:$U$50,2,0)),"")</f>
        <v/>
      </c>
      <c r="N253" s="111">
        <f t="shared" si="46"/>
        <v>46183</v>
      </c>
      <c r="O253" s="112">
        <f>IFERROR(IF($B253&lt;&gt;"",$E253+($D253*VLOOKUP($B253,Codigos!$A:$P,5,0)),""),"Verf")</f>
        <v>3780</v>
      </c>
      <c r="P253" s="112">
        <f>IFERROR(IF($B253&lt;&gt;"",$F253+($O253*VLOOKUP($B253,Codigos!$A:$P,4,0)),""),"Verf")</f>
        <v>113400</v>
      </c>
      <c r="Q253" s="116">
        <f>IFERROR(IF($B253&lt;&gt;"",P253*VLOOKUP($B253,Codigos!$A:$I,7,0)/100000,""),"Verf")</f>
        <v>374.22</v>
      </c>
      <c r="R253" s="110">
        <f>IFERROR(IF($B253&lt;&gt;"",VLOOKUP($B253,Codigos!$A:$P,2,0),""),"Verf")</f>
        <v>3128</v>
      </c>
      <c r="S253" s="110" t="str">
        <f>IFERROR(IF($B253&lt;&gt;"",VLOOKUP($B253,Codigos!$A:$P,9,0),""),"Verf")</f>
        <v>Ret</v>
      </c>
      <c r="T253" s="110">
        <f>IFERROR(IF(B253&lt;&gt;"",VLOOKUP(B253,Codigos!$A:$P,10,0),""),"Verf")</f>
        <v>180</v>
      </c>
      <c r="U253" s="280" t="str">
        <f ca="1">IFERROR(IF($B253&lt;&gt;"",IF(AND($H253&gt;=VLOOKUP($B253,Codigos!$A:$P,12,0),$H253&lt;=VLOOKUP($B253,Codigos!$A:$P,13,0)),"Si","No"),""),"Verf")</f>
        <v>No</v>
      </c>
      <c r="V253" s="280" t="str">
        <f ca="1">IFERROR(IF($B253&lt;&gt;"",IF(AND($H253&gt;=VLOOKUP($B253,Codigos!$A:$P,14,0),$H253&lt;=VLOOKUP($B253,Codigos!$A:$P,15,0)),"Si","No"),""),"Verf")</f>
        <v>No</v>
      </c>
      <c r="W253" s="280" t="str">
        <f ca="1">IFERROR(IF($B253&lt;&gt;"",IF($H253&gt;=VLOOKUP($B253,Codigos!$A:$P,12,0),"Si","No"),""),"Verf")</f>
        <v>Si</v>
      </c>
      <c r="X253" s="280" t="str">
        <f ca="1">IFERROR(IF($B253&lt;&gt;"",IF($H253&lt;VLOOKUP($B253,Codigos!$A:$P,14,0),"No","Si"),""),"Verf")</f>
        <v>Si</v>
      </c>
      <c r="Y253" s="280" t="str">
        <f ca="1">IFERROR(IF($B253&lt;&gt;"",IF($H253&gt;VLOOKUP($B253,Codigos!$A:$P,16,0),"Si","No"),""),"Verf")</f>
        <v>Si</v>
      </c>
      <c r="Z253" s="280" t="str">
        <f ca="1">IFERROR(IF($B253&lt;&gt;"",IF($H253&lt;VLOOKUP($B253,Codigos!$A:$P,14,0),"Bloquear","No"),""),"Verf")</f>
        <v>No</v>
      </c>
      <c r="AA253" s="281">
        <f>IFERROR(IF($B253&lt;&gt;"",$G253-VLOOKUP($B253,Codigos!$A:$P,11,0),""),"")</f>
        <v>46333</v>
      </c>
      <c r="AB253" s="280" t="str">
        <f t="shared" si="47"/>
        <v/>
      </c>
      <c r="AC253">
        <f t="shared" ca="1" si="48"/>
        <v>1</v>
      </c>
      <c r="AE253" t="s">
        <v>1985</v>
      </c>
      <c r="AF253" t="s">
        <v>1986</v>
      </c>
    </row>
    <row r="254" spans="1:32" ht="18.95" customHeight="1">
      <c r="A254" s="290" t="s">
        <v>748</v>
      </c>
      <c r="B254" s="312" t="s">
        <v>498</v>
      </c>
      <c r="C254" s="104" t="str">
        <f>IFERROR(IF(B254&lt;&gt;"",VLOOKUP($B254,Codigos!$A:$P,3,0),""),"Verf")</f>
        <v>Aguila RN 330cc X 30</v>
      </c>
      <c r="D254" s="105">
        <v>84</v>
      </c>
      <c r="E254" s="105"/>
      <c r="F254" s="105"/>
      <c r="G254" s="266">
        <v>46363</v>
      </c>
      <c r="H254" s="448">
        <f t="shared" ref="H254" ca="1" si="73">IF(G254&lt;&gt;"",G254-TODAY(),"")</f>
        <v>179</v>
      </c>
      <c r="I254" s="105" t="str">
        <f t="shared" ref="I254" ca="1" si="74">IF(G254="","",IF(G254&lt;TODAY(),"Vencido",IF(G254&lt;TODAY()+10,"Menos de 10 días",IF(G254&lt;TODAY()+30,"Menos de 30 días",IF(G254&lt;TODAY()+60,"Menos de 60 días",IF(G254&lt;TODAY()+90,"Menos de 90 dìas",IF(G254&lt;TODAY()+120,"Menos de 120 días","Mayor a 120 días")))))))</f>
        <v>Mayor a 120 días</v>
      </c>
      <c r="J254" s="109">
        <f t="shared" ref="J254" ca="1" si="75">IFERROR(IF(H254&lt;&gt;"",H254/T254,""),"Verf")</f>
        <v>0.99444444444444446</v>
      </c>
      <c r="K254" s="294" t="s">
        <v>2819</v>
      </c>
      <c r="L254" s="292"/>
      <c r="M254" s="110" t="str">
        <f>IFERROR(IF(VLOOKUP(L254,Codigos!$T$2:$U$50,2,0)=0,"",VLOOKUP(L254,Codigos!$T$2:$U$50,2,0)),"")</f>
        <v/>
      </c>
      <c r="N254" s="111">
        <f t="shared" si="46"/>
        <v>46183</v>
      </c>
      <c r="O254" s="112">
        <f>IFERROR(IF($B254&lt;&gt;"",$E254+($D254*VLOOKUP($B254,Codigos!$A:$P,5,0)),""),"Verf")</f>
        <v>3780</v>
      </c>
      <c r="P254" s="112">
        <f>IFERROR(IF($B254&lt;&gt;"",$F254+($O254*VLOOKUP($B254,Codigos!$A:$P,4,0)),""),"Verf")</f>
        <v>113400</v>
      </c>
      <c r="Q254" s="116">
        <f>IFERROR(IF($B254&lt;&gt;"",P254*VLOOKUP($B254,Codigos!$A:$I,7,0)/100000,""),"Verf")</f>
        <v>374.22</v>
      </c>
      <c r="R254" s="110">
        <f>IFERROR(IF($B254&lt;&gt;"",VLOOKUP($B254,Codigos!$A:$P,2,0),""),"Verf")</f>
        <v>3128</v>
      </c>
      <c r="S254" s="110" t="str">
        <f>IFERROR(IF($B254&lt;&gt;"",VLOOKUP($B254,Codigos!$A:$P,9,0),""),"Verf")</f>
        <v>Ret</v>
      </c>
      <c r="T254" s="110">
        <f>IFERROR(IF(B254&lt;&gt;"",VLOOKUP(B254,Codigos!$A:$P,10,0),""),"Verf")</f>
        <v>180</v>
      </c>
      <c r="U254" s="280" t="str">
        <f ca="1">IFERROR(IF($B254&lt;&gt;"",IF(AND($H254&gt;=VLOOKUP($B254,Codigos!$A:$P,12,0),$H254&lt;=VLOOKUP($B254,Codigos!$A:$P,13,0)),"Si","No"),""),"Verf")</f>
        <v>No</v>
      </c>
      <c r="V254" s="280" t="str">
        <f ca="1">IFERROR(IF($B254&lt;&gt;"",IF(AND($H254&gt;=VLOOKUP($B254,Codigos!$A:$P,14,0),$H254&lt;=VLOOKUP($B254,Codigos!$A:$P,15,0)),"Si","No"),""),"Verf")</f>
        <v>No</v>
      </c>
      <c r="W254" s="280" t="str">
        <f ca="1">IFERROR(IF($B254&lt;&gt;"",IF($H254&gt;=VLOOKUP($B254,Codigos!$A:$P,12,0),"Si","No"),""),"Verf")</f>
        <v>Si</v>
      </c>
      <c r="X254" s="280" t="str">
        <f ca="1">IFERROR(IF($B254&lt;&gt;"",IF($H254&lt;VLOOKUP($B254,Codigos!$A:$P,14,0),"No","Si"),""),"Verf")</f>
        <v>Si</v>
      </c>
      <c r="Y254" s="280" t="str">
        <f ca="1">IFERROR(IF($B254&lt;&gt;"",IF($H254&gt;VLOOKUP($B254,Codigos!$A:$P,16,0),"Si","No"),""),"Verf")</f>
        <v>Si</v>
      </c>
      <c r="Z254" s="280" t="str">
        <f ca="1">IFERROR(IF($B254&lt;&gt;"",IF($H254&lt;VLOOKUP($B254,Codigos!$A:$P,14,0),"Bloquear","No"),""),"Verf")</f>
        <v>No</v>
      </c>
      <c r="AA254" s="281">
        <f>IFERROR(IF($B254&lt;&gt;"",$G254-VLOOKUP($B254,Codigos!$A:$P,11,0),""),"")</f>
        <v>46333</v>
      </c>
      <c r="AB254" s="280" t="str">
        <f t="shared" si="47"/>
        <v/>
      </c>
      <c r="AC254">
        <f t="shared" ca="1" si="48"/>
        <v>1</v>
      </c>
      <c r="AE254" t="s">
        <v>1985</v>
      </c>
      <c r="AF254" t="s">
        <v>1986</v>
      </c>
    </row>
    <row r="255" spans="1:32" ht="18.95" customHeight="1">
      <c r="A255" s="290" t="s">
        <v>539</v>
      </c>
      <c r="B255" s="307" t="s">
        <v>566</v>
      </c>
      <c r="C255" s="104" t="str">
        <f>IFERROR(IF(B255&lt;&gt;"",VLOOKUP($B255,Codigos!$A:$P,3,0),""),"Verf")</f>
        <v>Poker R 750cc X 16</v>
      </c>
      <c r="D255" s="105">
        <v>49</v>
      </c>
      <c r="E255" s="105"/>
      <c r="F255" s="105"/>
      <c r="G255" s="106">
        <v>46343</v>
      </c>
      <c r="H255" s="448">
        <f t="shared" ca="1" si="43"/>
        <v>159</v>
      </c>
      <c r="I255" s="105" t="str">
        <f t="shared" ca="1" si="44"/>
        <v>Mayor a 120 días</v>
      </c>
      <c r="J255" s="109">
        <f t="shared" ca="1" si="45"/>
        <v>0.8833333333333333</v>
      </c>
      <c r="K255" s="294"/>
      <c r="L255" s="292"/>
      <c r="M255" s="110" t="str">
        <f>IFERROR(IF(VLOOKUP(L255,Codigos!$T$2:$U$50,2,0)=0,"",VLOOKUP(L255,Codigos!$T$2:$U$50,2,0)),"")</f>
        <v/>
      </c>
      <c r="N255" s="111">
        <f t="shared" si="46"/>
        <v>46163</v>
      </c>
      <c r="O255" s="112">
        <f>IFERROR(IF($B255&lt;&gt;"",$E255+($D255*VLOOKUP($B255,Codigos!$A:$P,5,0)),""),"Verf")</f>
        <v>1764</v>
      </c>
      <c r="P255" s="112">
        <f>IFERROR(IF($B255&lt;&gt;"",$F255+($O255*VLOOKUP($B255,Codigos!$A:$P,4,0)),""),"Verf")</f>
        <v>28224</v>
      </c>
      <c r="Q255" s="116">
        <f>IFERROR(IF($B255&lt;&gt;"",P255*VLOOKUP($B255,Codigos!$A:$I,7,0)/100000,""),"Verf")</f>
        <v>211.68</v>
      </c>
      <c r="R255" s="110">
        <f>IFERROR(IF($B255&lt;&gt;"",VLOOKUP($B255,Codigos!$A:$P,2,0),""),"Verf")</f>
        <v>3659</v>
      </c>
      <c r="S255" s="110" t="str">
        <f>IFERROR(IF($B255&lt;&gt;"",VLOOKUP($B255,Codigos!$A:$P,9,0),""),"Verf")</f>
        <v>Ret</v>
      </c>
      <c r="T255" s="110">
        <f>IFERROR(IF(B255&lt;&gt;"",VLOOKUP(B255,Codigos!$A:$P,10,0),""),"Verf")</f>
        <v>180</v>
      </c>
      <c r="U255" s="280" t="str">
        <f ca="1">IFERROR(IF($B255&lt;&gt;"",IF(AND($H255&gt;=VLOOKUP($B255,Codigos!$A:$P,12,0),$H255&lt;=VLOOKUP($B255,Codigos!$A:$P,13,0)),"Si","No"),""),"Verf")</f>
        <v>No</v>
      </c>
      <c r="V255" s="280" t="str">
        <f ca="1">IFERROR(IF($B255&lt;&gt;"",IF(AND($H255&gt;=VLOOKUP($B255,Codigos!$A:$P,14,0),$H255&lt;=VLOOKUP($B255,Codigos!$A:$P,15,0)),"Si","No"),""),"Verf")</f>
        <v>No</v>
      </c>
      <c r="W255" s="280" t="str">
        <f ca="1">IFERROR(IF($B255&lt;&gt;"",IF($H255&gt;=VLOOKUP($B255,Codigos!$A:$P,12,0),"Si","No"),""),"Verf")</f>
        <v>Si</v>
      </c>
      <c r="X255" s="280" t="str">
        <f ca="1">IFERROR(IF($B255&lt;&gt;"",IF($H255&lt;VLOOKUP($B255,Codigos!$A:$P,14,0),"No","Si"),""),"Verf")</f>
        <v>Si</v>
      </c>
      <c r="Y255" s="280" t="str">
        <f ca="1">IFERROR(IF($B255&lt;&gt;"",IF($H255&gt;VLOOKUP($B255,Codigos!$A:$P,16,0),"Si","No"),""),"Verf")</f>
        <v>Si</v>
      </c>
      <c r="Z255" s="280" t="str">
        <f ca="1">IFERROR(IF($B255&lt;&gt;"",IF($H255&lt;VLOOKUP($B255,Codigos!$A:$P,14,0),"Bloquear","No"),""),"Verf")</f>
        <v>No</v>
      </c>
      <c r="AA255" s="281">
        <f>IFERROR(IF($B255&lt;&gt;"",$G255-VLOOKUP($B255,Codigos!$A:$P,11,0),""),"")</f>
        <v>46313</v>
      </c>
      <c r="AB255" s="280" t="str">
        <f t="shared" si="47"/>
        <v/>
      </c>
      <c r="AC255">
        <f t="shared" ca="1" si="48"/>
        <v>21</v>
      </c>
      <c r="AE255" t="s">
        <v>1985</v>
      </c>
      <c r="AF255" t="s">
        <v>1986</v>
      </c>
    </row>
    <row r="256" spans="1:32" ht="18.95" customHeight="1">
      <c r="A256" s="290" t="s">
        <v>540</v>
      </c>
      <c r="B256" s="330" t="s">
        <v>498</v>
      </c>
      <c r="C256" s="104" t="str">
        <f>IFERROR(IF(B256&lt;&gt;"",VLOOKUP($B256,Codigos!$A:$P,3,0),""),"Verf")</f>
        <v>Aguila RN 330cc X 30</v>
      </c>
      <c r="D256" s="105">
        <v>100</v>
      </c>
      <c r="E256" s="105"/>
      <c r="F256" s="105"/>
      <c r="G256" s="106">
        <v>46363</v>
      </c>
      <c r="H256" s="448">
        <f t="shared" ca="1" si="43"/>
        <v>179</v>
      </c>
      <c r="I256" s="105" t="str">
        <f t="shared" ca="1" si="44"/>
        <v>Mayor a 120 días</v>
      </c>
      <c r="J256" s="109">
        <f t="shared" ca="1" si="45"/>
        <v>0.99444444444444446</v>
      </c>
      <c r="K256" s="294" t="s">
        <v>2819</v>
      </c>
      <c r="L256" s="292"/>
      <c r="M256" s="110" t="str">
        <f>IFERROR(IF(VLOOKUP(L256,Codigos!$T$2:$U$50,2,0)=0,"",VLOOKUP(L256,Codigos!$T$2:$U$50,2,0)),"")</f>
        <v/>
      </c>
      <c r="N256" s="111">
        <f t="shared" si="46"/>
        <v>46183</v>
      </c>
      <c r="O256" s="112">
        <f>IFERROR(IF($B256&lt;&gt;"",$E256+($D256*VLOOKUP($B256,Codigos!$A:$P,5,0)),""),"Verf")</f>
        <v>4500</v>
      </c>
      <c r="P256" s="112">
        <f>IFERROR(IF($B256&lt;&gt;"",$F256+($O256*VLOOKUP($B256,Codigos!$A:$P,4,0)),""),"Verf")</f>
        <v>135000</v>
      </c>
      <c r="Q256" s="116">
        <f>IFERROR(IF($B256&lt;&gt;"",P256*VLOOKUP($B256,Codigos!$A:$I,7,0)/100000,""),"Verf")</f>
        <v>445.5</v>
      </c>
      <c r="R256" s="110">
        <f>IFERROR(IF($B256&lt;&gt;"",VLOOKUP($B256,Codigos!$A:$P,2,0),""),"Verf")</f>
        <v>3128</v>
      </c>
      <c r="S256" s="110" t="str">
        <f>IFERROR(IF($B256&lt;&gt;"",VLOOKUP($B256,Codigos!$A:$P,9,0),""),"Verf")</f>
        <v>Ret</v>
      </c>
      <c r="T256" s="110">
        <f>IFERROR(IF(B256&lt;&gt;"",VLOOKUP(B256,Codigos!$A:$P,10,0),""),"Verf")</f>
        <v>180</v>
      </c>
      <c r="U256" s="280" t="str">
        <f ca="1">IFERROR(IF($B256&lt;&gt;"",IF(AND($H256&gt;=VLOOKUP($B256,Codigos!$A:$P,12,0),$H256&lt;=VLOOKUP($B256,Codigos!$A:$P,13,0)),"Si","No"),""),"Verf")</f>
        <v>No</v>
      </c>
      <c r="V256" s="280" t="str">
        <f ca="1">IFERROR(IF($B256&lt;&gt;"",IF(AND($H256&gt;=VLOOKUP($B256,Codigos!$A:$P,14,0),$H256&lt;=VLOOKUP($B256,Codigos!$A:$P,15,0)),"Si","No"),""),"Verf")</f>
        <v>No</v>
      </c>
      <c r="W256" s="280" t="str">
        <f ca="1">IFERROR(IF($B256&lt;&gt;"",IF($H256&gt;=VLOOKUP($B256,Codigos!$A:$P,12,0),"Si","No"),""),"Verf")</f>
        <v>Si</v>
      </c>
      <c r="X256" s="280" t="str">
        <f ca="1">IFERROR(IF($B256&lt;&gt;"",IF($H256&lt;VLOOKUP($B256,Codigos!$A:$P,14,0),"No","Si"),""),"Verf")</f>
        <v>Si</v>
      </c>
      <c r="Y256" s="280" t="str">
        <f ca="1">IFERROR(IF($B256&lt;&gt;"",IF($H256&gt;VLOOKUP($B256,Codigos!$A:$P,16,0),"Si","No"),""),"Verf")</f>
        <v>Si</v>
      </c>
      <c r="Z256" s="280" t="str">
        <f ca="1">IFERROR(IF($B256&lt;&gt;"",IF($H256&lt;VLOOKUP($B256,Codigos!$A:$P,14,0),"Bloquear","No"),""),"Verf")</f>
        <v>No</v>
      </c>
      <c r="AA256" s="281">
        <f>IFERROR(IF($B256&lt;&gt;"",$G256-VLOOKUP($B256,Codigos!$A:$P,11,0),""),"")</f>
        <v>46333</v>
      </c>
      <c r="AB256" s="280" t="str">
        <f t="shared" si="47"/>
        <v/>
      </c>
      <c r="AC256">
        <f t="shared" ca="1" si="48"/>
        <v>1</v>
      </c>
      <c r="AE256" t="s">
        <v>1985</v>
      </c>
      <c r="AF256" t="s">
        <v>1986</v>
      </c>
    </row>
    <row r="257" spans="1:32" ht="18.95" customHeight="1">
      <c r="A257" s="290" t="s">
        <v>516</v>
      </c>
      <c r="B257" s="474" t="s">
        <v>498</v>
      </c>
      <c r="C257" s="104" t="str">
        <f>IFERROR(IF(B257&lt;&gt;"",VLOOKUP($B257,Codigos!$A:$P,3,0),""),"Verf")</f>
        <v>Aguila RN 330cc X 30</v>
      </c>
      <c r="D257" s="105">
        <v>100</v>
      </c>
      <c r="E257" s="105"/>
      <c r="F257" s="105"/>
      <c r="G257" s="106">
        <v>46363</v>
      </c>
      <c r="H257" s="448">
        <f t="shared" ca="1" si="43"/>
        <v>179</v>
      </c>
      <c r="I257" s="105" t="str">
        <f t="shared" ca="1" si="44"/>
        <v>Mayor a 120 días</v>
      </c>
      <c r="J257" s="109">
        <f t="shared" ca="1" si="45"/>
        <v>0.99444444444444446</v>
      </c>
      <c r="K257" s="294" t="s">
        <v>2819</v>
      </c>
      <c r="L257" s="292"/>
      <c r="M257" s="110" t="str">
        <f>IFERROR(IF(VLOOKUP(L257,Codigos!$T$2:$U$50,2,0)=0,"",VLOOKUP(L257,Codigos!$T$2:$U$50,2,0)),"")</f>
        <v/>
      </c>
      <c r="N257" s="111">
        <f t="shared" si="46"/>
        <v>46183</v>
      </c>
      <c r="O257" s="112">
        <f>IFERROR(IF($B257&lt;&gt;"",$E257+($D257*VLOOKUP($B257,Codigos!$A:$P,5,0)),""),"Verf")</f>
        <v>4500</v>
      </c>
      <c r="P257" s="112">
        <f>IFERROR(IF($B257&lt;&gt;"",$F257+($O257*VLOOKUP($B257,Codigos!$A:$P,4,0)),""),"Verf")</f>
        <v>135000</v>
      </c>
      <c r="Q257" s="116">
        <f>IFERROR(IF($B257&lt;&gt;"",P257*VLOOKUP($B257,Codigos!$A:$I,7,0)/100000,""),"Verf")</f>
        <v>445.5</v>
      </c>
      <c r="R257" s="110">
        <f>IFERROR(IF($B257&lt;&gt;"",VLOOKUP($B257,Codigos!$A:$P,2,0),""),"Verf")</f>
        <v>3128</v>
      </c>
      <c r="S257" s="110" t="str">
        <f>IFERROR(IF($B257&lt;&gt;"",VLOOKUP($B257,Codigos!$A:$P,9,0),""),"Verf")</f>
        <v>Ret</v>
      </c>
      <c r="T257" s="110">
        <f>IFERROR(IF(B257&lt;&gt;"",VLOOKUP(B257,Codigos!$A:$P,10,0),""),"Verf")</f>
        <v>180</v>
      </c>
      <c r="U257" s="280" t="str">
        <f ca="1">IFERROR(IF($B257&lt;&gt;"",IF(AND($H257&gt;=VLOOKUP($B257,Codigos!$A:$P,12,0),$H257&lt;=VLOOKUP($B257,Codigos!$A:$P,13,0)),"Si","No"),""),"Verf")</f>
        <v>No</v>
      </c>
      <c r="V257" s="280" t="str">
        <f ca="1">IFERROR(IF($B257&lt;&gt;"",IF(AND($H257&gt;=VLOOKUP($B257,Codigos!$A:$P,14,0),$H257&lt;=VLOOKUP($B257,Codigos!$A:$P,15,0)),"Si","No"),""),"Verf")</f>
        <v>No</v>
      </c>
      <c r="W257" s="280" t="str">
        <f ca="1">IFERROR(IF($B257&lt;&gt;"",IF($H257&gt;=VLOOKUP($B257,Codigos!$A:$P,12,0),"Si","No"),""),"Verf")</f>
        <v>Si</v>
      </c>
      <c r="X257" s="280" t="str">
        <f ca="1">IFERROR(IF($B257&lt;&gt;"",IF($H257&lt;VLOOKUP($B257,Codigos!$A:$P,14,0),"No","Si"),""),"Verf")</f>
        <v>Si</v>
      </c>
      <c r="Y257" s="280" t="str">
        <f ca="1">IFERROR(IF($B257&lt;&gt;"",IF($H257&gt;VLOOKUP($B257,Codigos!$A:$P,16,0),"Si","No"),""),"Verf")</f>
        <v>Si</v>
      </c>
      <c r="Z257" s="280" t="str">
        <f ca="1">IFERROR(IF($B257&lt;&gt;"",IF($H257&lt;VLOOKUP($B257,Codigos!$A:$P,14,0),"Bloquear","No"),""),"Verf")</f>
        <v>No</v>
      </c>
      <c r="AA257" s="281">
        <f>IFERROR(IF($B257&lt;&gt;"",$G257-VLOOKUP($B257,Codigos!$A:$P,11,0),""),"")</f>
        <v>46333</v>
      </c>
      <c r="AB257" s="280" t="str">
        <f t="shared" si="47"/>
        <v/>
      </c>
      <c r="AC257">
        <f t="shared" ca="1" si="48"/>
        <v>1</v>
      </c>
      <c r="AE257" t="s">
        <v>1985</v>
      </c>
      <c r="AF257" t="s">
        <v>1986</v>
      </c>
    </row>
    <row r="258" spans="1:32" ht="18.95" customHeight="1">
      <c r="A258" s="290" t="s">
        <v>517</v>
      </c>
      <c r="B258" s="474" t="s">
        <v>498</v>
      </c>
      <c r="C258" s="104" t="str">
        <f>IFERROR(IF(B258&lt;&gt;"",VLOOKUP($B258,Codigos!$A:$P,3,0),""),"Verf")</f>
        <v>Aguila RN 330cc X 30</v>
      </c>
      <c r="D258" s="105">
        <v>100</v>
      </c>
      <c r="E258" s="105"/>
      <c r="F258" s="105"/>
      <c r="G258" s="106">
        <v>46363</v>
      </c>
      <c r="H258" s="448">
        <f t="shared" ca="1" si="43"/>
        <v>179</v>
      </c>
      <c r="I258" s="105" t="str">
        <f t="shared" ca="1" si="44"/>
        <v>Mayor a 120 días</v>
      </c>
      <c r="J258" s="109">
        <f t="shared" ca="1" si="45"/>
        <v>0.99444444444444446</v>
      </c>
      <c r="K258" s="294" t="s">
        <v>2819</v>
      </c>
      <c r="L258" s="292"/>
      <c r="M258" s="110" t="str">
        <f>IFERROR(IF(VLOOKUP(L258,Codigos!$T$2:$U$50,2,0)=0,"",VLOOKUP(L258,Codigos!$T$2:$U$50,2,0)),"")</f>
        <v/>
      </c>
      <c r="N258" s="111">
        <f t="shared" si="46"/>
        <v>46183</v>
      </c>
      <c r="O258" s="112">
        <f>IFERROR(IF($B258&lt;&gt;"",$E258+($D258*VLOOKUP($B258,Codigos!$A:$P,5,0)),""),"Verf")</f>
        <v>4500</v>
      </c>
      <c r="P258" s="112">
        <f>IFERROR(IF($B258&lt;&gt;"",$F258+($O258*VLOOKUP($B258,Codigos!$A:$P,4,0)),""),"Verf")</f>
        <v>135000</v>
      </c>
      <c r="Q258" s="116">
        <f>IFERROR(IF($B258&lt;&gt;"",P258*VLOOKUP($B258,Codigos!$A:$I,7,0)/100000,""),"Verf")</f>
        <v>445.5</v>
      </c>
      <c r="R258" s="110">
        <f>IFERROR(IF($B258&lt;&gt;"",VLOOKUP($B258,Codigos!$A:$P,2,0),""),"Verf")</f>
        <v>3128</v>
      </c>
      <c r="S258" s="110" t="str">
        <f>IFERROR(IF($B258&lt;&gt;"",VLOOKUP($B258,Codigos!$A:$P,9,0),""),"Verf")</f>
        <v>Ret</v>
      </c>
      <c r="T258" s="110">
        <f>IFERROR(IF(B258&lt;&gt;"",VLOOKUP(B258,Codigos!$A:$P,10,0),""),"Verf")</f>
        <v>180</v>
      </c>
      <c r="U258" s="280" t="str">
        <f ca="1">IFERROR(IF($B258&lt;&gt;"",IF(AND($H258&gt;=VLOOKUP($B258,Codigos!$A:$P,12,0),$H258&lt;=VLOOKUP($B258,Codigos!$A:$P,13,0)),"Si","No"),""),"Verf")</f>
        <v>No</v>
      </c>
      <c r="V258" s="280" t="str">
        <f ca="1">IFERROR(IF($B258&lt;&gt;"",IF(AND($H258&gt;=VLOOKUP($B258,Codigos!$A:$P,14,0),$H258&lt;=VLOOKUP($B258,Codigos!$A:$P,15,0)),"Si","No"),""),"Verf")</f>
        <v>No</v>
      </c>
      <c r="W258" s="280" t="str">
        <f ca="1">IFERROR(IF($B258&lt;&gt;"",IF($H258&gt;=VLOOKUP($B258,Codigos!$A:$P,12,0),"Si","No"),""),"Verf")</f>
        <v>Si</v>
      </c>
      <c r="X258" s="280" t="str">
        <f ca="1">IFERROR(IF($B258&lt;&gt;"",IF($H258&lt;VLOOKUP($B258,Codigos!$A:$P,14,0),"No","Si"),""),"Verf")</f>
        <v>Si</v>
      </c>
      <c r="Y258" s="280" t="str">
        <f ca="1">IFERROR(IF($B258&lt;&gt;"",IF($H258&gt;VLOOKUP($B258,Codigos!$A:$P,16,0),"Si","No"),""),"Verf")</f>
        <v>Si</v>
      </c>
      <c r="Z258" s="280" t="str">
        <f ca="1">IFERROR(IF($B258&lt;&gt;"",IF($H258&lt;VLOOKUP($B258,Codigos!$A:$P,14,0),"Bloquear","No"),""),"Verf")</f>
        <v>No</v>
      </c>
      <c r="AA258" s="281">
        <f>IFERROR(IF($B258&lt;&gt;"",$G258-VLOOKUP($B258,Codigos!$A:$P,11,0),""),"")</f>
        <v>46333</v>
      </c>
      <c r="AB258" s="280" t="str">
        <f t="shared" si="47"/>
        <v/>
      </c>
      <c r="AC258">
        <f t="shared" ca="1" si="48"/>
        <v>1</v>
      </c>
      <c r="AE258" t="s">
        <v>1985</v>
      </c>
      <c r="AF258" t="s">
        <v>1986</v>
      </c>
    </row>
    <row r="259" spans="1:32" ht="18.95" customHeight="1">
      <c r="A259" s="290" t="s">
        <v>749</v>
      </c>
      <c r="B259" s="303" t="s">
        <v>498</v>
      </c>
      <c r="C259" s="104" t="str">
        <f>IFERROR(IF(B259&lt;&gt;"",VLOOKUP($B259,Codigos!$A:$P,3,0),""),"Verf")</f>
        <v>Aguila RN 330cc X 30</v>
      </c>
      <c r="D259" s="105">
        <v>100</v>
      </c>
      <c r="E259" s="105"/>
      <c r="F259" s="105"/>
      <c r="G259" s="285">
        <v>46361</v>
      </c>
      <c r="H259" s="448">
        <f t="shared" ca="1" si="43"/>
        <v>177</v>
      </c>
      <c r="I259" s="105" t="str">
        <f t="shared" ca="1" si="44"/>
        <v>Mayor a 120 días</v>
      </c>
      <c r="J259" s="109">
        <f t="shared" ca="1" si="45"/>
        <v>0.98333333333333328</v>
      </c>
      <c r="K259" s="294" t="s">
        <v>2834</v>
      </c>
      <c r="L259" s="292" t="s">
        <v>34</v>
      </c>
      <c r="M259" s="110" t="str">
        <f>IFERROR(IF(VLOOKUP(L259,Codigos!$T$2:$U$50,2,0)=0,"",VLOOKUP(L259,Codigos!$T$2:$U$50,2,0)),"")</f>
        <v>Excluir</v>
      </c>
      <c r="N259" s="111">
        <f t="shared" si="46"/>
        <v>46181</v>
      </c>
      <c r="O259" s="112">
        <f>IFERROR(IF($B259&lt;&gt;"",$E259+($D259*VLOOKUP($B259,Codigos!$A:$P,5,0)),""),"Verf")</f>
        <v>4500</v>
      </c>
      <c r="P259" s="112">
        <f>IFERROR(IF($B259&lt;&gt;"",$F259+($O259*VLOOKUP($B259,Codigos!$A:$P,4,0)),""),"Verf")</f>
        <v>135000</v>
      </c>
      <c r="Q259" s="116">
        <f>IFERROR(IF($B259&lt;&gt;"",P259*VLOOKUP($B259,Codigos!$A:$I,7,0)/100000,""),"Verf")</f>
        <v>445.5</v>
      </c>
      <c r="R259" s="110">
        <f>IFERROR(IF($B259&lt;&gt;"",VLOOKUP($B259,Codigos!$A:$P,2,0),""),"Verf")</f>
        <v>3128</v>
      </c>
      <c r="S259" s="110" t="str">
        <f>IFERROR(IF($B259&lt;&gt;"",VLOOKUP($B259,Codigos!$A:$P,9,0),""),"Verf")</f>
        <v>Ret</v>
      </c>
      <c r="T259" s="110">
        <f>IFERROR(IF(B259&lt;&gt;"",VLOOKUP(B259,Codigos!$A:$P,10,0),""),"Verf")</f>
        <v>180</v>
      </c>
      <c r="U259" s="280" t="str">
        <f ca="1">IFERROR(IF($B259&lt;&gt;"",IF(AND($H259&gt;=VLOOKUP($B259,Codigos!$A:$P,12,0),$H259&lt;=VLOOKUP($B259,Codigos!$A:$P,13,0)),"Si","No"),""),"Verf")</f>
        <v>No</v>
      </c>
      <c r="V259" s="280" t="str">
        <f ca="1">IFERROR(IF($B259&lt;&gt;"",IF(AND($H259&gt;=VLOOKUP($B259,Codigos!$A:$P,14,0),$H259&lt;=VLOOKUP($B259,Codigos!$A:$P,15,0)),"Si","No"),""),"Verf")</f>
        <v>No</v>
      </c>
      <c r="W259" s="280" t="str">
        <f ca="1">IFERROR(IF($B259&lt;&gt;"",IF($H259&gt;=VLOOKUP($B259,Codigos!$A:$P,12,0),"Si","No"),""),"Verf")</f>
        <v>Si</v>
      </c>
      <c r="X259" s="280" t="str">
        <f ca="1">IFERROR(IF($B259&lt;&gt;"",IF($H259&lt;VLOOKUP($B259,Codigos!$A:$P,14,0),"No","Si"),""),"Verf")</f>
        <v>Si</v>
      </c>
      <c r="Y259" s="280" t="str">
        <f ca="1">IFERROR(IF($B259&lt;&gt;"",IF($H259&gt;VLOOKUP($B259,Codigos!$A:$P,16,0),"Si","No"),""),"Verf")</f>
        <v>Si</v>
      </c>
      <c r="Z259" s="280" t="str">
        <f ca="1">IFERROR(IF($B259&lt;&gt;"",IF($H259&lt;VLOOKUP($B259,Codigos!$A:$P,14,0),"Bloquear","No"),""),"Verf")</f>
        <v>No</v>
      </c>
      <c r="AA259" s="281">
        <f>IFERROR(IF($B259&lt;&gt;"",$G259-VLOOKUP($B259,Codigos!$A:$P,11,0),""),"")</f>
        <v>46331</v>
      </c>
      <c r="AB259" s="280" t="str">
        <f t="shared" si="47"/>
        <v/>
      </c>
      <c r="AC259">
        <f t="shared" ca="1" si="48"/>
        <v>3</v>
      </c>
      <c r="AE259" t="s">
        <v>1985</v>
      </c>
      <c r="AF259" t="s">
        <v>1986</v>
      </c>
    </row>
    <row r="260" spans="1:32" ht="18.95" customHeight="1">
      <c r="A260" s="290" t="s">
        <v>518</v>
      </c>
      <c r="B260" s="303" t="s">
        <v>498</v>
      </c>
      <c r="C260" s="104" t="str">
        <f>IFERROR(IF(B260&lt;&gt;"",VLOOKUP($B260,Codigos!$A:$P,3,0),""),"Verf")</f>
        <v>Aguila RN 330cc X 30</v>
      </c>
      <c r="D260" s="105">
        <v>100</v>
      </c>
      <c r="E260" s="105"/>
      <c r="F260" s="105"/>
      <c r="G260" s="106">
        <v>46361</v>
      </c>
      <c r="H260" s="448">
        <f t="shared" ca="1" si="43"/>
        <v>177</v>
      </c>
      <c r="I260" s="105" t="str">
        <f t="shared" ca="1" si="44"/>
        <v>Mayor a 120 días</v>
      </c>
      <c r="J260" s="109">
        <f t="shared" ca="1" si="45"/>
        <v>0.98333333333333328</v>
      </c>
      <c r="K260" s="294" t="s">
        <v>2834</v>
      </c>
      <c r="L260" s="292" t="s">
        <v>34</v>
      </c>
      <c r="M260" s="110" t="str">
        <f>IFERROR(IF(VLOOKUP(L260,Codigos!$T$2:$U$50,2,0)=0,"",VLOOKUP(L260,Codigos!$T$2:$U$50,2,0)),"")</f>
        <v>Excluir</v>
      </c>
      <c r="N260" s="111">
        <f t="shared" si="46"/>
        <v>46181</v>
      </c>
      <c r="O260" s="112">
        <f>IFERROR(IF($B260&lt;&gt;"",$E260+($D260*VLOOKUP($B260,Codigos!$A:$P,5,0)),""),"Verf")</f>
        <v>4500</v>
      </c>
      <c r="P260" s="112">
        <f>IFERROR(IF($B260&lt;&gt;"",$F260+($O260*VLOOKUP($B260,Codigos!$A:$P,4,0)),""),"Verf")</f>
        <v>135000</v>
      </c>
      <c r="Q260" s="116">
        <f>IFERROR(IF($B260&lt;&gt;"",P260*VLOOKUP($B260,Codigos!$A:$I,7,0)/100000,""),"Verf")</f>
        <v>445.5</v>
      </c>
      <c r="R260" s="110">
        <f>IFERROR(IF($B260&lt;&gt;"",VLOOKUP($B260,Codigos!$A:$P,2,0),""),"Verf")</f>
        <v>3128</v>
      </c>
      <c r="S260" s="110" t="str">
        <f>IFERROR(IF($B260&lt;&gt;"",VLOOKUP($B260,Codigos!$A:$P,9,0),""),"Verf")</f>
        <v>Ret</v>
      </c>
      <c r="T260" s="110">
        <f>IFERROR(IF(B260&lt;&gt;"",VLOOKUP(B260,Codigos!$A:$P,10,0),""),"Verf")</f>
        <v>180</v>
      </c>
      <c r="U260" s="280" t="str">
        <f ca="1">IFERROR(IF($B260&lt;&gt;"",IF(AND($H260&gt;=VLOOKUP($B260,Codigos!$A:$P,12,0),$H260&lt;=VLOOKUP($B260,Codigos!$A:$P,13,0)),"Si","No"),""),"Verf")</f>
        <v>No</v>
      </c>
      <c r="V260" s="280" t="str">
        <f ca="1">IFERROR(IF($B260&lt;&gt;"",IF(AND($H260&gt;=VLOOKUP($B260,Codigos!$A:$P,14,0),$H260&lt;=VLOOKUP($B260,Codigos!$A:$P,15,0)),"Si","No"),""),"Verf")</f>
        <v>No</v>
      </c>
      <c r="W260" s="280" t="str">
        <f ca="1">IFERROR(IF($B260&lt;&gt;"",IF($H260&gt;=VLOOKUP($B260,Codigos!$A:$P,12,0),"Si","No"),""),"Verf")</f>
        <v>Si</v>
      </c>
      <c r="X260" s="280" t="str">
        <f ca="1">IFERROR(IF($B260&lt;&gt;"",IF($H260&lt;VLOOKUP($B260,Codigos!$A:$P,14,0),"No","Si"),""),"Verf")</f>
        <v>Si</v>
      </c>
      <c r="Y260" s="280" t="str">
        <f ca="1">IFERROR(IF($B260&lt;&gt;"",IF($H260&gt;VLOOKUP($B260,Codigos!$A:$P,16,0),"Si","No"),""),"Verf")</f>
        <v>Si</v>
      </c>
      <c r="Z260" s="280" t="str">
        <f ca="1">IFERROR(IF($B260&lt;&gt;"",IF($H260&lt;VLOOKUP($B260,Codigos!$A:$P,14,0),"Bloquear","No"),""),"Verf")</f>
        <v>No</v>
      </c>
      <c r="AA260" s="281">
        <f>IFERROR(IF($B260&lt;&gt;"",$G260-VLOOKUP($B260,Codigos!$A:$P,11,0),""),"")</f>
        <v>46331</v>
      </c>
      <c r="AB260" s="280" t="str">
        <f t="shared" si="47"/>
        <v/>
      </c>
      <c r="AC260">
        <f t="shared" ca="1" si="48"/>
        <v>3</v>
      </c>
      <c r="AE260" t="s">
        <v>1985</v>
      </c>
      <c r="AF260" t="s">
        <v>1986</v>
      </c>
    </row>
    <row r="261" spans="1:32" ht="18.95" customHeight="1">
      <c r="A261" s="290" t="s">
        <v>519</v>
      </c>
      <c r="B261" s="303" t="s">
        <v>498</v>
      </c>
      <c r="C261" s="104" t="str">
        <f>IFERROR(IF(B261&lt;&gt;"",VLOOKUP($B261,Codigos!$A:$P,3,0),""),"Verf")</f>
        <v>Aguila RN 330cc X 30</v>
      </c>
      <c r="D261" s="105">
        <v>96</v>
      </c>
      <c r="E261" s="105"/>
      <c r="F261" s="105"/>
      <c r="G261" s="106">
        <v>46363</v>
      </c>
      <c r="H261" s="448">
        <f t="shared" ca="1" si="43"/>
        <v>179</v>
      </c>
      <c r="I261" s="105" t="str">
        <f t="shared" ca="1" si="44"/>
        <v>Mayor a 120 días</v>
      </c>
      <c r="J261" s="109">
        <f t="shared" ca="1" si="45"/>
        <v>0.99444444444444446</v>
      </c>
      <c r="K261" s="294" t="s">
        <v>2819</v>
      </c>
      <c r="L261" s="292" t="s">
        <v>2795</v>
      </c>
      <c r="M261" s="110" t="str">
        <f>IFERROR(IF(VLOOKUP(L261,Codigos!$T$2:$U$50,2,0)=0,"",VLOOKUP(L261,Codigos!$T$2:$U$50,2,0)),"")</f>
        <v>Excluir</v>
      </c>
      <c r="N261" s="111">
        <f t="shared" si="46"/>
        <v>46183</v>
      </c>
      <c r="O261" s="112">
        <f>IFERROR(IF($B261&lt;&gt;"",$E261+($D261*VLOOKUP($B261,Codigos!$A:$P,5,0)),""),"Verf")</f>
        <v>4320</v>
      </c>
      <c r="P261" s="112">
        <f>IFERROR(IF($B261&lt;&gt;"",$F261+($O261*VLOOKUP($B261,Codigos!$A:$P,4,0)),""),"Verf")</f>
        <v>129600</v>
      </c>
      <c r="Q261" s="116">
        <f>IFERROR(IF($B261&lt;&gt;"",P261*VLOOKUP($B261,Codigos!$A:$I,7,0)/100000,""),"Verf")</f>
        <v>427.68</v>
      </c>
      <c r="R261" s="110">
        <f>IFERROR(IF($B261&lt;&gt;"",VLOOKUP($B261,Codigos!$A:$P,2,0),""),"Verf")</f>
        <v>3128</v>
      </c>
      <c r="S261" s="110" t="str">
        <f>IFERROR(IF($B261&lt;&gt;"",VLOOKUP($B261,Codigos!$A:$P,9,0),""),"Verf")</f>
        <v>Ret</v>
      </c>
      <c r="T261" s="110">
        <f>IFERROR(IF(B261&lt;&gt;"",VLOOKUP(B261,Codigos!$A:$P,10,0),""),"Verf")</f>
        <v>180</v>
      </c>
      <c r="U261" s="280" t="str">
        <f ca="1">IFERROR(IF($B261&lt;&gt;"",IF(AND($H261&gt;=VLOOKUP($B261,Codigos!$A:$P,12,0),$H261&lt;=VLOOKUP($B261,Codigos!$A:$P,13,0)),"Si","No"),""),"Verf")</f>
        <v>No</v>
      </c>
      <c r="V261" s="280" t="str">
        <f ca="1">IFERROR(IF($B261&lt;&gt;"",IF(AND($H261&gt;=VLOOKUP($B261,Codigos!$A:$P,14,0),$H261&lt;=VLOOKUP($B261,Codigos!$A:$P,15,0)),"Si","No"),""),"Verf")</f>
        <v>No</v>
      </c>
      <c r="W261" s="280" t="str">
        <f ca="1">IFERROR(IF($B261&lt;&gt;"",IF($H261&gt;=VLOOKUP($B261,Codigos!$A:$P,12,0),"Si","No"),""),"Verf")</f>
        <v>Si</v>
      </c>
      <c r="X261" s="280" t="str">
        <f ca="1">IFERROR(IF($B261&lt;&gt;"",IF($H261&lt;VLOOKUP($B261,Codigos!$A:$P,14,0),"No","Si"),""),"Verf")</f>
        <v>Si</v>
      </c>
      <c r="Y261" s="280" t="str">
        <f ca="1">IFERROR(IF($B261&lt;&gt;"",IF($H261&gt;VLOOKUP($B261,Codigos!$A:$P,16,0),"Si","No"),""),"Verf")</f>
        <v>Si</v>
      </c>
      <c r="Z261" s="280" t="str">
        <f ca="1">IFERROR(IF($B261&lt;&gt;"",IF($H261&lt;VLOOKUP($B261,Codigos!$A:$P,14,0),"Bloquear","No"),""),"Verf")</f>
        <v>No</v>
      </c>
      <c r="AA261" s="281">
        <f>IFERROR(IF($B261&lt;&gt;"",$G261-VLOOKUP($B261,Codigos!$A:$P,11,0),""),"")</f>
        <v>46333</v>
      </c>
      <c r="AB261" s="280" t="str">
        <f t="shared" si="47"/>
        <v/>
      </c>
      <c r="AC261">
        <f t="shared" ca="1" si="48"/>
        <v>1</v>
      </c>
      <c r="AE261" t="s">
        <v>1985</v>
      </c>
      <c r="AF261" t="s">
        <v>1986</v>
      </c>
    </row>
    <row r="262" spans="1:32" ht="18.95" customHeight="1">
      <c r="A262" s="290" t="s">
        <v>520</v>
      </c>
      <c r="B262" s="303" t="s">
        <v>498</v>
      </c>
      <c r="C262" s="104" t="str">
        <f>IFERROR(IF(B262&lt;&gt;"",VLOOKUP($B262,Codigos!$A:$P,3,0),""),"Verf")</f>
        <v>Aguila RN 330cc X 30</v>
      </c>
      <c r="D262" s="105">
        <v>100</v>
      </c>
      <c r="E262" s="105"/>
      <c r="F262" s="105"/>
      <c r="G262" s="106">
        <v>46363</v>
      </c>
      <c r="H262" s="448">
        <f t="shared" ca="1" si="43"/>
        <v>179</v>
      </c>
      <c r="I262" s="105" t="str">
        <f t="shared" ca="1" si="44"/>
        <v>Mayor a 120 días</v>
      </c>
      <c r="J262" s="109">
        <f t="shared" ca="1" si="45"/>
        <v>0.99444444444444446</v>
      </c>
      <c r="K262" s="294" t="s">
        <v>2819</v>
      </c>
      <c r="L262" s="292" t="s">
        <v>2795</v>
      </c>
      <c r="M262" s="110" t="str">
        <f>IFERROR(IF(VLOOKUP(L262,Codigos!$T$2:$U$50,2,0)=0,"",VLOOKUP(L262,Codigos!$T$2:$U$50,2,0)),"")</f>
        <v>Excluir</v>
      </c>
      <c r="N262" s="111">
        <f t="shared" si="46"/>
        <v>46183</v>
      </c>
      <c r="O262" s="112">
        <f>IFERROR(IF($B262&lt;&gt;"",$E262+($D262*VLOOKUP($B262,Codigos!$A:$P,5,0)),""),"Verf")</f>
        <v>4500</v>
      </c>
      <c r="P262" s="112">
        <f>IFERROR(IF($B262&lt;&gt;"",$F262+($O262*VLOOKUP($B262,Codigos!$A:$P,4,0)),""),"Verf")</f>
        <v>135000</v>
      </c>
      <c r="Q262" s="116">
        <f>IFERROR(IF($B262&lt;&gt;"",P262*VLOOKUP($B262,Codigos!$A:$I,7,0)/100000,""),"Verf")</f>
        <v>445.5</v>
      </c>
      <c r="R262" s="110">
        <f>IFERROR(IF($B262&lt;&gt;"",VLOOKUP($B262,Codigos!$A:$P,2,0),""),"Verf")</f>
        <v>3128</v>
      </c>
      <c r="S262" s="110" t="str">
        <f>IFERROR(IF($B262&lt;&gt;"",VLOOKUP($B262,Codigos!$A:$P,9,0),""),"Verf")</f>
        <v>Ret</v>
      </c>
      <c r="T262" s="110">
        <f>IFERROR(IF(B262&lt;&gt;"",VLOOKUP(B262,Codigos!$A:$P,10,0),""),"Verf")</f>
        <v>180</v>
      </c>
      <c r="U262" s="280" t="str">
        <f ca="1">IFERROR(IF($B262&lt;&gt;"",IF(AND($H262&gt;=VLOOKUP($B262,Codigos!$A:$P,12,0),$H262&lt;=VLOOKUP($B262,Codigos!$A:$P,13,0)),"Si","No"),""),"Verf")</f>
        <v>No</v>
      </c>
      <c r="V262" s="280" t="str">
        <f ca="1">IFERROR(IF($B262&lt;&gt;"",IF(AND($H262&gt;=VLOOKUP($B262,Codigos!$A:$P,14,0),$H262&lt;=VLOOKUP($B262,Codigos!$A:$P,15,0)),"Si","No"),""),"Verf")</f>
        <v>No</v>
      </c>
      <c r="W262" s="280" t="str">
        <f ca="1">IFERROR(IF($B262&lt;&gt;"",IF($H262&gt;=VLOOKUP($B262,Codigos!$A:$P,12,0),"Si","No"),""),"Verf")</f>
        <v>Si</v>
      </c>
      <c r="X262" s="280" t="str">
        <f ca="1">IFERROR(IF($B262&lt;&gt;"",IF($H262&lt;VLOOKUP($B262,Codigos!$A:$P,14,0),"No","Si"),""),"Verf")</f>
        <v>Si</v>
      </c>
      <c r="Y262" s="280" t="str">
        <f ca="1">IFERROR(IF($B262&lt;&gt;"",IF($H262&gt;VLOOKUP($B262,Codigos!$A:$P,16,0),"Si","No"),""),"Verf")</f>
        <v>Si</v>
      </c>
      <c r="Z262" s="280" t="str">
        <f ca="1">IFERROR(IF($B262&lt;&gt;"",IF($H262&lt;VLOOKUP($B262,Codigos!$A:$P,14,0),"Bloquear","No"),""),"Verf")</f>
        <v>No</v>
      </c>
      <c r="AA262" s="281">
        <f>IFERROR(IF($B262&lt;&gt;"",$G262-VLOOKUP($B262,Codigos!$A:$P,11,0),""),"")</f>
        <v>46333</v>
      </c>
      <c r="AB262" s="280" t="str">
        <f t="shared" si="47"/>
        <v/>
      </c>
      <c r="AC262">
        <f t="shared" ca="1" si="48"/>
        <v>1</v>
      </c>
      <c r="AE262" t="s">
        <v>1985</v>
      </c>
      <c r="AF262" t="s">
        <v>1986</v>
      </c>
    </row>
    <row r="263" spans="1:32" ht="18.95" customHeight="1">
      <c r="A263" s="290" t="s">
        <v>521</v>
      </c>
      <c r="B263" s="303" t="s">
        <v>498</v>
      </c>
      <c r="C263" s="104" t="str">
        <f>IFERROR(IF(B263&lt;&gt;"",VLOOKUP($B263,Codigos!$A:$P,3,0),""),"Verf")</f>
        <v>Aguila RN 330cc X 30</v>
      </c>
      <c r="D263" s="105">
        <v>100</v>
      </c>
      <c r="E263" s="105"/>
      <c r="F263" s="105"/>
      <c r="G263" s="106">
        <v>46363</v>
      </c>
      <c r="H263" s="448">
        <f t="shared" ca="1" si="43"/>
        <v>179</v>
      </c>
      <c r="I263" s="105" t="str">
        <f t="shared" ca="1" si="44"/>
        <v>Mayor a 120 días</v>
      </c>
      <c r="J263" s="109">
        <f t="shared" ca="1" si="45"/>
        <v>0.99444444444444446</v>
      </c>
      <c r="K263" s="294"/>
      <c r="L263" s="292" t="s">
        <v>377</v>
      </c>
      <c r="M263" s="110" t="str">
        <f>IFERROR(IF(VLOOKUP(L263,Codigos!$T$2:$U$50,2,0)=0,"",VLOOKUP(L263,Codigos!$T$2:$U$50,2,0)),"")</f>
        <v>Excluir</v>
      </c>
      <c r="N263" s="111">
        <f t="shared" si="46"/>
        <v>46183</v>
      </c>
      <c r="O263" s="112">
        <f>IFERROR(IF($B263&lt;&gt;"",$E263+($D263*VLOOKUP($B263,Codigos!$A:$P,5,0)),""),"Verf")</f>
        <v>4500</v>
      </c>
      <c r="P263" s="112">
        <f>IFERROR(IF($B263&lt;&gt;"",$F263+($O263*VLOOKUP($B263,Codigos!$A:$P,4,0)),""),"Verf")</f>
        <v>135000</v>
      </c>
      <c r="Q263" s="116">
        <f>IFERROR(IF($B263&lt;&gt;"",P263*VLOOKUP($B263,Codigos!$A:$I,7,0)/100000,""),"Verf")</f>
        <v>445.5</v>
      </c>
      <c r="R263" s="110">
        <f>IFERROR(IF($B263&lt;&gt;"",VLOOKUP($B263,Codigos!$A:$P,2,0),""),"Verf")</f>
        <v>3128</v>
      </c>
      <c r="S263" s="110" t="str">
        <f>IFERROR(IF($B263&lt;&gt;"",VLOOKUP($B263,Codigos!$A:$P,9,0),""),"Verf")</f>
        <v>Ret</v>
      </c>
      <c r="T263" s="110">
        <f>IFERROR(IF(B263&lt;&gt;"",VLOOKUP(B263,Codigos!$A:$P,10,0),""),"Verf")</f>
        <v>180</v>
      </c>
      <c r="U263" s="280" t="str">
        <f ca="1">IFERROR(IF($B263&lt;&gt;"",IF(AND($H263&gt;=VLOOKUP($B263,Codigos!$A:$P,12,0),$H263&lt;=VLOOKUP($B263,Codigos!$A:$P,13,0)),"Si","No"),""),"Verf")</f>
        <v>No</v>
      </c>
      <c r="V263" s="280" t="str">
        <f ca="1">IFERROR(IF($B263&lt;&gt;"",IF(AND($H263&gt;=VLOOKUP($B263,Codigos!$A:$P,14,0),$H263&lt;=VLOOKUP($B263,Codigos!$A:$P,15,0)),"Si","No"),""),"Verf")</f>
        <v>No</v>
      </c>
      <c r="W263" s="280" t="str">
        <f ca="1">IFERROR(IF($B263&lt;&gt;"",IF($H263&gt;=VLOOKUP($B263,Codigos!$A:$P,12,0),"Si","No"),""),"Verf")</f>
        <v>Si</v>
      </c>
      <c r="X263" s="280" t="str">
        <f ca="1">IFERROR(IF($B263&lt;&gt;"",IF($H263&lt;VLOOKUP($B263,Codigos!$A:$P,14,0),"No","Si"),""),"Verf")</f>
        <v>Si</v>
      </c>
      <c r="Y263" s="280" t="str">
        <f ca="1">IFERROR(IF($B263&lt;&gt;"",IF($H263&gt;VLOOKUP($B263,Codigos!$A:$P,16,0),"Si","No"),""),"Verf")</f>
        <v>Si</v>
      </c>
      <c r="Z263" s="280" t="str">
        <f ca="1">IFERROR(IF($B263&lt;&gt;"",IF($H263&lt;VLOOKUP($B263,Codigos!$A:$P,14,0),"Bloquear","No"),""),"Verf")</f>
        <v>No</v>
      </c>
      <c r="AA263" s="281">
        <f>IFERROR(IF($B263&lt;&gt;"",$G263-VLOOKUP($B263,Codigos!$A:$P,11,0),""),"")</f>
        <v>46333</v>
      </c>
      <c r="AB263" s="280" t="str">
        <f t="shared" si="47"/>
        <v/>
      </c>
      <c r="AC263">
        <f t="shared" ca="1" si="48"/>
        <v>1</v>
      </c>
      <c r="AE263" t="s">
        <v>1985</v>
      </c>
      <c r="AF263" t="s">
        <v>1986</v>
      </c>
    </row>
    <row r="264" spans="1:32" ht="18.95" customHeight="1">
      <c r="A264" s="290" t="s">
        <v>482</v>
      </c>
      <c r="B264" s="303" t="s">
        <v>498</v>
      </c>
      <c r="C264" s="104" t="str">
        <f>IFERROR(IF(B264&lt;&gt;"",VLOOKUP($B264,Codigos!$A:$P,3,0),""),"Verf")</f>
        <v>Aguila RN 330cc X 30</v>
      </c>
      <c r="D264" s="105">
        <v>100</v>
      </c>
      <c r="E264" s="105"/>
      <c r="F264" s="105"/>
      <c r="G264" s="106">
        <v>46363</v>
      </c>
      <c r="H264" s="448">
        <f t="shared" ca="1" si="43"/>
        <v>179</v>
      </c>
      <c r="I264" s="105" t="str">
        <f t="shared" ca="1" si="44"/>
        <v>Mayor a 120 días</v>
      </c>
      <c r="J264" s="109">
        <f t="shared" ca="1" si="45"/>
        <v>0.99444444444444446</v>
      </c>
      <c r="K264" s="294"/>
      <c r="L264" s="292" t="s">
        <v>377</v>
      </c>
      <c r="M264" s="110" t="str">
        <f>IFERROR(IF(VLOOKUP(L264,Codigos!$T$2:$U$50,2,0)=0,"",VLOOKUP(L264,Codigos!$T$2:$U$50,2,0)),"")</f>
        <v>Excluir</v>
      </c>
      <c r="N264" s="111">
        <f t="shared" si="46"/>
        <v>46183</v>
      </c>
      <c r="O264" s="112">
        <f>IFERROR(IF($B264&lt;&gt;"",$E264+($D264*VLOOKUP($B264,Codigos!$A:$P,5,0)),""),"Verf")</f>
        <v>4500</v>
      </c>
      <c r="P264" s="112">
        <f>IFERROR(IF($B264&lt;&gt;"",$F264+($O264*VLOOKUP($B264,Codigos!$A:$P,4,0)),""),"Verf")</f>
        <v>135000</v>
      </c>
      <c r="Q264" s="116">
        <f>IFERROR(IF($B264&lt;&gt;"",P264*VLOOKUP($B264,Codigos!$A:$I,7,0)/100000,""),"Verf")</f>
        <v>445.5</v>
      </c>
      <c r="R264" s="110">
        <f>IFERROR(IF($B264&lt;&gt;"",VLOOKUP($B264,Codigos!$A:$P,2,0),""),"Verf")</f>
        <v>3128</v>
      </c>
      <c r="S264" s="110" t="str">
        <f>IFERROR(IF($B264&lt;&gt;"",VLOOKUP($B264,Codigos!$A:$P,9,0),""),"Verf")</f>
        <v>Ret</v>
      </c>
      <c r="T264" s="110">
        <f>IFERROR(IF(B264&lt;&gt;"",VLOOKUP(B264,Codigos!$A:$P,10,0),""),"Verf")</f>
        <v>180</v>
      </c>
      <c r="U264" s="280" t="str">
        <f ca="1">IFERROR(IF($B264&lt;&gt;"",IF(AND($H264&gt;=VLOOKUP($B264,Codigos!$A:$P,12,0),$H264&lt;=VLOOKUP($B264,Codigos!$A:$P,13,0)),"Si","No"),""),"Verf")</f>
        <v>No</v>
      </c>
      <c r="V264" s="280" t="str">
        <f ca="1">IFERROR(IF($B264&lt;&gt;"",IF(AND($H264&gt;=VLOOKUP($B264,Codigos!$A:$P,14,0),$H264&lt;=VLOOKUP($B264,Codigos!$A:$P,15,0)),"Si","No"),""),"Verf")</f>
        <v>No</v>
      </c>
      <c r="W264" s="280" t="str">
        <f ca="1">IFERROR(IF($B264&lt;&gt;"",IF($H264&gt;=VLOOKUP($B264,Codigos!$A:$P,12,0),"Si","No"),""),"Verf")</f>
        <v>Si</v>
      </c>
      <c r="X264" s="280" t="str">
        <f ca="1">IFERROR(IF($B264&lt;&gt;"",IF($H264&lt;VLOOKUP($B264,Codigos!$A:$P,14,0),"No","Si"),""),"Verf")</f>
        <v>Si</v>
      </c>
      <c r="Y264" s="280" t="str">
        <f ca="1">IFERROR(IF($B264&lt;&gt;"",IF($H264&gt;VLOOKUP($B264,Codigos!$A:$P,16,0),"Si","No"),""),"Verf")</f>
        <v>Si</v>
      </c>
      <c r="Z264" s="280" t="str">
        <f ca="1">IFERROR(IF($B264&lt;&gt;"",IF($H264&lt;VLOOKUP($B264,Codigos!$A:$P,14,0),"Bloquear","No"),""),"Verf")</f>
        <v>No</v>
      </c>
      <c r="AA264" s="281">
        <f>IFERROR(IF($B264&lt;&gt;"",$G264-VLOOKUP($B264,Codigos!$A:$P,11,0),""),"")</f>
        <v>46333</v>
      </c>
      <c r="AB264" s="280" t="str">
        <f t="shared" si="47"/>
        <v/>
      </c>
      <c r="AC264">
        <f t="shared" ca="1" si="48"/>
        <v>1</v>
      </c>
      <c r="AE264" t="s">
        <v>1985</v>
      </c>
      <c r="AF264" t="s">
        <v>1986</v>
      </c>
    </row>
    <row r="265" spans="1:32" ht="18.95" customHeight="1">
      <c r="A265" s="290" t="s">
        <v>522</v>
      </c>
      <c r="B265" s="303" t="s">
        <v>498</v>
      </c>
      <c r="C265" s="104" t="str">
        <f>IFERROR(IF(B265&lt;&gt;"",VLOOKUP($B265,Codigos!$A:$P,3,0),""),"Verf")</f>
        <v>Aguila RN 330cc X 30</v>
      </c>
      <c r="D265" s="105">
        <v>100</v>
      </c>
      <c r="E265" s="105"/>
      <c r="F265" s="105"/>
      <c r="G265" s="106">
        <v>46363</v>
      </c>
      <c r="H265" s="448">
        <f t="shared" ca="1" si="43"/>
        <v>179</v>
      </c>
      <c r="I265" s="105" t="str">
        <f t="shared" ca="1" si="44"/>
        <v>Mayor a 120 días</v>
      </c>
      <c r="J265" s="109">
        <f t="shared" ca="1" si="45"/>
        <v>0.99444444444444446</v>
      </c>
      <c r="K265" s="294"/>
      <c r="L265" s="292" t="s">
        <v>377</v>
      </c>
      <c r="M265" s="110" t="str">
        <f>IFERROR(IF(VLOOKUP(L265,Codigos!$T$2:$U$50,2,0)=0,"",VLOOKUP(L265,Codigos!$T$2:$U$50,2,0)),"")</f>
        <v>Excluir</v>
      </c>
      <c r="N265" s="111">
        <f t="shared" si="46"/>
        <v>46183</v>
      </c>
      <c r="O265" s="112">
        <f>IFERROR(IF($B265&lt;&gt;"",$E265+($D265*VLOOKUP($B265,Codigos!$A:$P,5,0)),""),"Verf")</f>
        <v>4500</v>
      </c>
      <c r="P265" s="112">
        <f>IFERROR(IF($B265&lt;&gt;"",$F265+($O265*VLOOKUP($B265,Codigos!$A:$P,4,0)),""),"Verf")</f>
        <v>135000</v>
      </c>
      <c r="Q265" s="116">
        <f>IFERROR(IF($B265&lt;&gt;"",P265*VLOOKUP($B265,Codigos!$A:$I,7,0)/100000,""),"Verf")</f>
        <v>445.5</v>
      </c>
      <c r="R265" s="110">
        <f>IFERROR(IF($B265&lt;&gt;"",VLOOKUP($B265,Codigos!$A:$P,2,0),""),"Verf")</f>
        <v>3128</v>
      </c>
      <c r="S265" s="110" t="str">
        <f>IFERROR(IF($B265&lt;&gt;"",VLOOKUP($B265,Codigos!$A:$P,9,0),""),"Verf")</f>
        <v>Ret</v>
      </c>
      <c r="T265" s="110">
        <f>IFERROR(IF(B265&lt;&gt;"",VLOOKUP(B265,Codigos!$A:$P,10,0),""),"Verf")</f>
        <v>180</v>
      </c>
      <c r="U265" s="280" t="str">
        <f ca="1">IFERROR(IF($B265&lt;&gt;"",IF(AND($H265&gt;=VLOOKUP($B265,Codigos!$A:$P,12,0),$H265&lt;=VLOOKUP($B265,Codigos!$A:$P,13,0)),"Si","No"),""),"Verf")</f>
        <v>No</v>
      </c>
      <c r="V265" s="280" t="str">
        <f ca="1">IFERROR(IF($B265&lt;&gt;"",IF(AND($H265&gt;=VLOOKUP($B265,Codigos!$A:$P,14,0),$H265&lt;=VLOOKUP($B265,Codigos!$A:$P,15,0)),"Si","No"),""),"Verf")</f>
        <v>No</v>
      </c>
      <c r="W265" s="280" t="str">
        <f ca="1">IFERROR(IF($B265&lt;&gt;"",IF($H265&gt;=VLOOKUP($B265,Codigos!$A:$P,12,0),"Si","No"),""),"Verf")</f>
        <v>Si</v>
      </c>
      <c r="X265" s="280" t="str">
        <f ca="1">IFERROR(IF($B265&lt;&gt;"",IF($H265&lt;VLOOKUP($B265,Codigos!$A:$P,14,0),"No","Si"),""),"Verf")</f>
        <v>Si</v>
      </c>
      <c r="Y265" s="280" t="str">
        <f ca="1">IFERROR(IF($B265&lt;&gt;"",IF($H265&gt;VLOOKUP($B265,Codigos!$A:$P,16,0),"Si","No"),""),"Verf")</f>
        <v>Si</v>
      </c>
      <c r="Z265" s="280" t="str">
        <f ca="1">IFERROR(IF($B265&lt;&gt;"",IF($H265&lt;VLOOKUP($B265,Codigos!$A:$P,14,0),"Bloquear","No"),""),"Verf")</f>
        <v>No</v>
      </c>
      <c r="AA265" s="281">
        <f>IFERROR(IF($B265&lt;&gt;"",$G265-VLOOKUP($B265,Codigos!$A:$P,11,0),""),"")</f>
        <v>46333</v>
      </c>
      <c r="AB265" s="280" t="str">
        <f t="shared" si="47"/>
        <v/>
      </c>
      <c r="AC265">
        <f t="shared" ca="1" si="48"/>
        <v>1</v>
      </c>
      <c r="AE265" t="s">
        <v>1985</v>
      </c>
      <c r="AF265" t="s">
        <v>1986</v>
      </c>
    </row>
    <row r="266" spans="1:32" ht="18.95" customHeight="1">
      <c r="A266" s="290" t="s">
        <v>523</v>
      </c>
      <c r="B266" s="303" t="s">
        <v>498</v>
      </c>
      <c r="C266" s="104" t="str">
        <f>IFERROR(IF(B266&lt;&gt;"",VLOOKUP($B266,Codigos!$A:$P,3,0),""),"Verf")</f>
        <v>Aguila RN 330cc X 30</v>
      </c>
      <c r="D266" s="105">
        <v>100</v>
      </c>
      <c r="E266" s="105"/>
      <c r="F266" s="105"/>
      <c r="G266" s="106">
        <v>46363</v>
      </c>
      <c r="H266" s="448">
        <f t="shared" ca="1" si="43"/>
        <v>179</v>
      </c>
      <c r="I266" s="105" t="str">
        <f t="shared" ca="1" si="44"/>
        <v>Mayor a 120 días</v>
      </c>
      <c r="J266" s="109">
        <f t="shared" ca="1" si="45"/>
        <v>0.99444444444444446</v>
      </c>
      <c r="K266" s="294"/>
      <c r="L266" s="292" t="s">
        <v>377</v>
      </c>
      <c r="M266" s="110" t="str">
        <f>IFERROR(IF(VLOOKUP(L266,Codigos!$T$2:$U$50,2,0)=0,"",VLOOKUP(L266,Codigos!$T$2:$U$50,2,0)),"")</f>
        <v>Excluir</v>
      </c>
      <c r="N266" s="111">
        <f t="shared" si="46"/>
        <v>46183</v>
      </c>
      <c r="O266" s="112">
        <f>IFERROR(IF($B266&lt;&gt;"",$E266+($D266*VLOOKUP($B266,Codigos!$A:$P,5,0)),""),"Verf")</f>
        <v>4500</v>
      </c>
      <c r="P266" s="112">
        <f>IFERROR(IF($B266&lt;&gt;"",$F266+($O266*VLOOKUP($B266,Codigos!$A:$P,4,0)),""),"Verf")</f>
        <v>135000</v>
      </c>
      <c r="Q266" s="116">
        <f>IFERROR(IF($B266&lt;&gt;"",P266*VLOOKUP($B266,Codigos!$A:$I,7,0)/100000,""),"Verf")</f>
        <v>445.5</v>
      </c>
      <c r="R266" s="110">
        <f>IFERROR(IF($B266&lt;&gt;"",VLOOKUP($B266,Codigos!$A:$P,2,0),""),"Verf")</f>
        <v>3128</v>
      </c>
      <c r="S266" s="110" t="str">
        <f>IFERROR(IF($B266&lt;&gt;"",VLOOKUP($B266,Codigos!$A:$P,9,0),""),"Verf")</f>
        <v>Ret</v>
      </c>
      <c r="T266" s="110">
        <f>IFERROR(IF(B266&lt;&gt;"",VLOOKUP(B266,Codigos!$A:$P,10,0),""),"Verf")</f>
        <v>180</v>
      </c>
      <c r="U266" s="280" t="str">
        <f ca="1">IFERROR(IF($B266&lt;&gt;"",IF(AND($H266&gt;=VLOOKUP($B266,Codigos!$A:$P,12,0),$H266&lt;=VLOOKUP($B266,Codigos!$A:$P,13,0)),"Si","No"),""),"Verf")</f>
        <v>No</v>
      </c>
      <c r="V266" s="280" t="str">
        <f ca="1">IFERROR(IF($B266&lt;&gt;"",IF(AND($H266&gt;=VLOOKUP($B266,Codigos!$A:$P,14,0),$H266&lt;=VLOOKUP($B266,Codigos!$A:$P,15,0)),"Si","No"),""),"Verf")</f>
        <v>No</v>
      </c>
      <c r="W266" s="280" t="str">
        <f ca="1">IFERROR(IF($B266&lt;&gt;"",IF($H266&gt;=VLOOKUP($B266,Codigos!$A:$P,12,0),"Si","No"),""),"Verf")</f>
        <v>Si</v>
      </c>
      <c r="X266" s="280" t="str">
        <f ca="1">IFERROR(IF($B266&lt;&gt;"",IF($H266&lt;VLOOKUP($B266,Codigos!$A:$P,14,0),"No","Si"),""),"Verf")</f>
        <v>Si</v>
      </c>
      <c r="Y266" s="280" t="str">
        <f ca="1">IFERROR(IF($B266&lt;&gt;"",IF($H266&gt;VLOOKUP($B266,Codigos!$A:$P,16,0),"Si","No"),""),"Verf")</f>
        <v>Si</v>
      </c>
      <c r="Z266" s="280" t="str">
        <f ca="1">IFERROR(IF($B266&lt;&gt;"",IF($H266&lt;VLOOKUP($B266,Codigos!$A:$P,14,0),"Bloquear","No"),""),"Verf")</f>
        <v>No</v>
      </c>
      <c r="AA266" s="281">
        <f>IFERROR(IF($B266&lt;&gt;"",$G266-VLOOKUP($B266,Codigos!$A:$P,11,0),""),"")</f>
        <v>46333</v>
      </c>
      <c r="AB266" s="280" t="str">
        <f t="shared" si="47"/>
        <v/>
      </c>
      <c r="AC266">
        <f t="shared" ca="1" si="48"/>
        <v>1</v>
      </c>
      <c r="AE266" t="s">
        <v>1985</v>
      </c>
      <c r="AF266" t="s">
        <v>1986</v>
      </c>
    </row>
    <row r="267" spans="1:32" ht="18.95" customHeight="1">
      <c r="A267" s="290" t="s">
        <v>550</v>
      </c>
      <c r="B267" s="494"/>
      <c r="C267" s="104" t="str">
        <f>IFERROR(IF(B267&lt;&gt;"",VLOOKUP($B267,Codigos!$A:$P,3,0),""),"Verf")</f>
        <v/>
      </c>
      <c r="D267" s="105"/>
      <c r="E267" s="105"/>
      <c r="F267" s="105"/>
      <c r="G267" s="106"/>
      <c r="H267" s="448" t="str">
        <f t="shared" ca="1" si="43"/>
        <v/>
      </c>
      <c r="I267" s="105" t="str">
        <f t="shared" ca="1" si="44"/>
        <v/>
      </c>
      <c r="J267" s="109" t="str">
        <f t="shared" ca="1" si="45"/>
        <v/>
      </c>
      <c r="K267" s="294"/>
      <c r="L267" s="292"/>
      <c r="M267" s="110" t="str">
        <f>IFERROR(IF(VLOOKUP(L267,Codigos!$T$2:$U$50,2,0)=0,"",VLOOKUP(L267,Codigos!$T$2:$U$50,2,0)),"")</f>
        <v/>
      </c>
      <c r="N267" s="111" t="str">
        <f t="shared" si="46"/>
        <v/>
      </c>
      <c r="O267" s="112" t="str">
        <f>IFERROR(IF($B267&lt;&gt;"",$E267+($D267*VLOOKUP($B267,Codigos!$A:$P,5,0)),""),"Verf")</f>
        <v/>
      </c>
      <c r="P267" s="112" t="str">
        <f>IFERROR(IF($B267&lt;&gt;"",$F267+($O267*VLOOKUP($B267,Codigos!$A:$P,4,0)),""),"Verf")</f>
        <v/>
      </c>
      <c r="Q267" s="116" t="str">
        <f>IFERROR(IF($B267&lt;&gt;"",P267*VLOOKUP($B267,Codigos!$A:$I,7,0)/100000,""),"Verf")</f>
        <v/>
      </c>
      <c r="R267" s="110" t="str">
        <f>IFERROR(IF($B267&lt;&gt;"",VLOOKUP($B267,Codigos!$A:$P,2,0),""),"Verf")</f>
        <v/>
      </c>
      <c r="S267" s="110" t="str">
        <f>IFERROR(IF($B267&lt;&gt;"",VLOOKUP($B267,Codigos!$A:$P,9,0),""),"Verf")</f>
        <v/>
      </c>
      <c r="T267" s="110" t="str">
        <f>IFERROR(IF(B267&lt;&gt;"",VLOOKUP(B267,Codigos!$A:$P,10,0),""),"Verf")</f>
        <v/>
      </c>
      <c r="U267" s="280" t="str">
        <f>IFERROR(IF($B267&lt;&gt;"",IF(AND($H267&gt;=VLOOKUP($B267,Codigos!$A:$P,12,0),$H267&lt;=VLOOKUP($B267,Codigos!$A:$P,13,0)),"Si","No"),""),"Verf")</f>
        <v/>
      </c>
      <c r="V267" s="280" t="str">
        <f>IFERROR(IF($B267&lt;&gt;"",IF(AND($H267&gt;=VLOOKUP($B267,Codigos!$A:$P,14,0),$H267&lt;=VLOOKUP($B267,Codigos!$A:$P,15,0)),"Si","No"),""),"Verf")</f>
        <v/>
      </c>
      <c r="W267" s="280" t="str">
        <f>IFERROR(IF($B267&lt;&gt;"",IF($H267&gt;=VLOOKUP($B267,Codigos!$A:$P,12,0),"Si","No"),""),"Verf")</f>
        <v/>
      </c>
      <c r="X267" s="280" t="str">
        <f>IFERROR(IF($B267&lt;&gt;"",IF($H267&lt;VLOOKUP($B267,Codigos!$A:$P,14,0),"No","Si"),""),"Verf")</f>
        <v/>
      </c>
      <c r="Y267" s="280" t="str">
        <f>IFERROR(IF($B267&lt;&gt;"",IF($H267&gt;VLOOKUP($B267,Codigos!$A:$P,16,0),"Si","No"),""),"Verf")</f>
        <v/>
      </c>
      <c r="Z267" s="280" t="str">
        <f>IFERROR(IF($B267&lt;&gt;"",IF($H267&lt;VLOOKUP($B267,Codigos!$A:$P,14,0),"Bloquear","No"),""),"Verf")</f>
        <v/>
      </c>
      <c r="AA267" s="281" t="str">
        <f>IFERROR(IF($B267&lt;&gt;"",$G267-VLOOKUP($B267,Codigos!$A:$P,11,0),""),"")</f>
        <v/>
      </c>
      <c r="AB267" s="280" t="str">
        <f t="shared" si="47"/>
        <v>V</v>
      </c>
      <c r="AC267" t="str">
        <f t="shared" si="48"/>
        <v/>
      </c>
      <c r="AE267" t="s">
        <v>1985</v>
      </c>
      <c r="AF267" t="s">
        <v>1986</v>
      </c>
    </row>
    <row r="268" spans="1:32" ht="18.95" customHeight="1">
      <c r="A268" s="290" t="s">
        <v>553</v>
      </c>
      <c r="B268" s="494"/>
      <c r="C268" s="104" t="str">
        <f>IFERROR(IF(B268&lt;&gt;"",VLOOKUP($B268,Codigos!$A:$P,3,0),""),"Verf")</f>
        <v/>
      </c>
      <c r="D268" s="105"/>
      <c r="E268" s="105"/>
      <c r="F268" s="105"/>
      <c r="G268" s="106"/>
      <c r="H268" s="448" t="str">
        <f t="shared" ca="1" si="43"/>
        <v/>
      </c>
      <c r="I268" s="105" t="str">
        <f t="shared" ca="1" si="44"/>
        <v/>
      </c>
      <c r="J268" s="109" t="str">
        <f t="shared" ca="1" si="45"/>
        <v/>
      </c>
      <c r="K268" s="294"/>
      <c r="L268" s="292"/>
      <c r="M268" s="110" t="str">
        <f>IFERROR(IF(VLOOKUP(L268,Codigos!$T$2:$U$50,2,0)=0,"",VLOOKUP(L268,Codigos!$T$2:$U$50,2,0)),"")</f>
        <v/>
      </c>
      <c r="N268" s="111" t="str">
        <f t="shared" si="46"/>
        <v/>
      </c>
      <c r="O268" s="112" t="str">
        <f>IFERROR(IF($B268&lt;&gt;"",$E268+($D268*VLOOKUP($B268,Codigos!$A:$P,5,0)),""),"Verf")</f>
        <v/>
      </c>
      <c r="P268" s="112" t="str">
        <f>IFERROR(IF($B268&lt;&gt;"",$F268+($O268*VLOOKUP($B268,Codigos!$A:$P,4,0)),""),"Verf")</f>
        <v/>
      </c>
      <c r="Q268" s="116" t="str">
        <f>IFERROR(IF($B268&lt;&gt;"",P268*VLOOKUP($B268,Codigos!$A:$I,7,0)/100000,""),"Verf")</f>
        <v/>
      </c>
      <c r="R268" s="110" t="str">
        <f>IFERROR(IF($B268&lt;&gt;"",VLOOKUP($B268,Codigos!$A:$P,2,0),""),"Verf")</f>
        <v/>
      </c>
      <c r="S268" s="110" t="str">
        <f>IFERROR(IF($B268&lt;&gt;"",VLOOKUP($B268,Codigos!$A:$P,9,0),""),"Verf")</f>
        <v/>
      </c>
      <c r="T268" s="110" t="str">
        <f>IFERROR(IF(B268&lt;&gt;"",VLOOKUP(B268,Codigos!$A:$P,10,0),""),"Verf")</f>
        <v/>
      </c>
      <c r="U268" s="280" t="str">
        <f>IFERROR(IF($B268&lt;&gt;"",IF(AND($H268&gt;=VLOOKUP($B268,Codigos!$A:$P,12,0),$H268&lt;=VLOOKUP($B268,Codigos!$A:$P,13,0)),"Si","No"),""),"Verf")</f>
        <v/>
      </c>
      <c r="V268" s="280" t="str">
        <f>IFERROR(IF($B268&lt;&gt;"",IF(AND($H268&gt;=VLOOKUP($B268,Codigos!$A:$P,14,0),$H268&lt;=VLOOKUP($B268,Codigos!$A:$P,15,0)),"Si","No"),""),"Verf")</f>
        <v/>
      </c>
      <c r="W268" s="280" t="str">
        <f>IFERROR(IF($B268&lt;&gt;"",IF($H268&gt;=VLOOKUP($B268,Codigos!$A:$P,12,0),"Si","No"),""),"Verf")</f>
        <v/>
      </c>
      <c r="X268" s="280" t="str">
        <f>IFERROR(IF($B268&lt;&gt;"",IF($H268&lt;VLOOKUP($B268,Codigos!$A:$P,14,0),"No","Si"),""),"Verf")</f>
        <v/>
      </c>
      <c r="Y268" s="280" t="str">
        <f>IFERROR(IF($B268&lt;&gt;"",IF($H268&gt;VLOOKUP($B268,Codigos!$A:$P,16,0),"Si","No"),""),"Verf")</f>
        <v/>
      </c>
      <c r="Z268" s="280" t="str">
        <f>IFERROR(IF($B268&lt;&gt;"",IF($H268&lt;VLOOKUP($B268,Codigos!$A:$P,14,0),"Bloquear","No"),""),"Verf")</f>
        <v/>
      </c>
      <c r="AA268" s="281" t="str">
        <f>IFERROR(IF($B268&lt;&gt;"",$G268-VLOOKUP($B268,Codigos!$A:$P,11,0),""),"")</f>
        <v/>
      </c>
      <c r="AB268" s="280" t="str">
        <f t="shared" si="47"/>
        <v>V</v>
      </c>
      <c r="AC268" t="str">
        <f t="shared" si="48"/>
        <v/>
      </c>
      <c r="AE268" t="s">
        <v>1985</v>
      </c>
      <c r="AF268" t="s">
        <v>1986</v>
      </c>
    </row>
    <row r="269" spans="1:32" ht="18.95" customHeight="1">
      <c r="A269" s="290" t="s">
        <v>302</v>
      </c>
      <c r="B269" s="476" t="s">
        <v>498</v>
      </c>
      <c r="C269" s="104" t="str">
        <f>IFERROR(IF(B269&lt;&gt;"",VLOOKUP($B269,Codigos!$A:$P,3,0),""),"Verf")</f>
        <v>Aguila RN 330cc X 30</v>
      </c>
      <c r="D269" s="105">
        <v>100</v>
      </c>
      <c r="E269" s="105"/>
      <c r="F269" s="105"/>
      <c r="G269" s="106">
        <v>46362</v>
      </c>
      <c r="H269" s="448">
        <f t="shared" ref="H269:H331" ca="1" si="76">IF(G269&lt;&gt;"",G269-TODAY(),"")</f>
        <v>178</v>
      </c>
      <c r="I269" s="105" t="str">
        <f t="shared" ref="I269:I331" ca="1" si="77">IF(G269="","",IF(G269&lt;TODAY(),"Vencido",IF(G269&lt;TODAY()+10,"Menos de 10 días",IF(G269&lt;TODAY()+30,"Menos de 30 días",IF(G269&lt;TODAY()+60,"Menos de 60 días",IF(G269&lt;TODAY()+90,"Menos de 90 dìas",IF(G269&lt;TODAY()+120,"Menos de 120 días","Mayor a 120 días")))))))</f>
        <v>Mayor a 120 días</v>
      </c>
      <c r="J269" s="109">
        <f t="shared" ref="J269:J331" ca="1" si="78">IFERROR(IF(H269&lt;&gt;"",H269/T269,""),"Verf")</f>
        <v>0.98888888888888893</v>
      </c>
      <c r="K269" s="294" t="s">
        <v>2819</v>
      </c>
      <c r="L269" s="513" t="s">
        <v>2795</v>
      </c>
      <c r="M269" s="110" t="str">
        <f>IFERROR(IF(VLOOKUP(L269,Codigos!$T$2:$U$50,2,0)=0,"",VLOOKUP(L269,Codigos!$T$2:$U$50,2,0)),"")</f>
        <v>Excluir</v>
      </c>
      <c r="N269" s="111">
        <f t="shared" ref="N269:N331" si="79">IFERROR(IF(G269&lt;&gt;"",G269-T269,""),"Verf")</f>
        <v>46182</v>
      </c>
      <c r="O269" s="112">
        <f>IFERROR(IF($B269&lt;&gt;"",$E269+($D269*VLOOKUP($B269,Codigos!$A:$P,5,0)),""),"Verf")</f>
        <v>4500</v>
      </c>
      <c r="P269" s="112">
        <f>IFERROR(IF($B269&lt;&gt;"",$F269+($O269*VLOOKUP($B269,Codigos!$A:$P,4,0)),""),"Verf")</f>
        <v>135000</v>
      </c>
      <c r="Q269" s="116">
        <f>IFERROR(IF($B269&lt;&gt;"",P269*VLOOKUP($B269,Codigos!$A:$I,7,0)/100000,""),"Verf")</f>
        <v>445.5</v>
      </c>
      <c r="R269" s="110">
        <f>IFERROR(IF($B269&lt;&gt;"",VLOOKUP($B269,Codigos!$A:$P,2,0),""),"Verf")</f>
        <v>3128</v>
      </c>
      <c r="S269" s="110" t="str">
        <f>IFERROR(IF($B269&lt;&gt;"",VLOOKUP($B269,Codigos!$A:$P,9,0),""),"Verf")</f>
        <v>Ret</v>
      </c>
      <c r="T269" s="110">
        <f>IFERROR(IF(B269&lt;&gt;"",VLOOKUP(B269,Codigos!$A:$P,10,0),""),"Verf")</f>
        <v>180</v>
      </c>
      <c r="U269" s="280" t="str">
        <f ca="1">IFERROR(IF($B269&lt;&gt;"",IF(AND($H269&gt;=VLOOKUP($B269,Codigos!$A:$P,12,0),$H269&lt;=VLOOKUP($B269,Codigos!$A:$P,13,0)),"Si","No"),""),"Verf")</f>
        <v>No</v>
      </c>
      <c r="V269" s="280" t="str">
        <f ca="1">IFERROR(IF($B269&lt;&gt;"",IF(AND($H269&gt;=VLOOKUP($B269,Codigos!$A:$P,14,0),$H269&lt;=VLOOKUP($B269,Codigos!$A:$P,15,0)),"Si","No"),""),"Verf")</f>
        <v>No</v>
      </c>
      <c r="W269" s="280" t="str">
        <f ca="1">IFERROR(IF($B269&lt;&gt;"",IF($H269&gt;=VLOOKUP($B269,Codigos!$A:$P,12,0),"Si","No"),""),"Verf")</f>
        <v>Si</v>
      </c>
      <c r="X269" s="280" t="str">
        <f ca="1">IFERROR(IF($B269&lt;&gt;"",IF($H269&lt;VLOOKUP($B269,Codigos!$A:$P,14,0),"No","Si"),""),"Verf")</f>
        <v>Si</v>
      </c>
      <c r="Y269" s="280" t="str">
        <f ca="1">IFERROR(IF($B269&lt;&gt;"",IF($H269&gt;VLOOKUP($B269,Codigos!$A:$P,16,0),"Si","No"),""),"Verf")</f>
        <v>Si</v>
      </c>
      <c r="Z269" s="280" t="str">
        <f ca="1">IFERROR(IF($B269&lt;&gt;"",IF($H269&lt;VLOOKUP($B269,Codigos!$A:$P,14,0),"Bloquear","No"),""),"Verf")</f>
        <v>No</v>
      </c>
      <c r="AA269" s="281">
        <f>IFERROR(IF($B269&lt;&gt;"",$G269-VLOOKUP($B269,Codigos!$A:$P,11,0),""),"")</f>
        <v>46332</v>
      </c>
      <c r="AB269" s="280" t="str">
        <f t="shared" ref="AB269:AB331" si="80">IFERROR(IF(AND(A269&lt;&gt;"",B269=""),"V",""),"")</f>
        <v/>
      </c>
      <c r="AC269">
        <f t="shared" ref="AC269:AC331" ca="1" si="81">IF(B269&lt;&gt;"",$C$4-N269,"")</f>
        <v>2</v>
      </c>
      <c r="AE269" t="s">
        <v>1985</v>
      </c>
      <c r="AF269" t="s">
        <v>1986</v>
      </c>
    </row>
    <row r="270" spans="1:32" ht="18.95" customHeight="1">
      <c r="A270" s="290" t="s">
        <v>303</v>
      </c>
      <c r="B270" s="306" t="s">
        <v>498</v>
      </c>
      <c r="C270" s="104" t="str">
        <f>IFERROR(IF(B270&lt;&gt;"",VLOOKUP($B270,Codigos!$A:$P,3,0),""),"Verf")</f>
        <v>Aguila RN 330cc X 30</v>
      </c>
      <c r="D270" s="105">
        <v>100</v>
      </c>
      <c r="E270" s="105"/>
      <c r="F270" s="105"/>
      <c r="G270" s="106">
        <v>46362</v>
      </c>
      <c r="H270" s="448">
        <f t="shared" ca="1" si="76"/>
        <v>178</v>
      </c>
      <c r="I270" s="105" t="str">
        <f t="shared" ca="1" si="77"/>
        <v>Mayor a 120 días</v>
      </c>
      <c r="J270" s="109">
        <f t="shared" ca="1" si="78"/>
        <v>0.98888888888888893</v>
      </c>
      <c r="K270" s="294" t="s">
        <v>2819</v>
      </c>
      <c r="L270" s="513" t="s">
        <v>2795</v>
      </c>
      <c r="M270" s="110" t="str">
        <f>IFERROR(IF(VLOOKUP(L270,Codigos!$T$2:$U$50,2,0)=0,"",VLOOKUP(L270,Codigos!$T$2:$U$50,2,0)),"")</f>
        <v>Excluir</v>
      </c>
      <c r="N270" s="111">
        <f t="shared" si="79"/>
        <v>46182</v>
      </c>
      <c r="O270" s="112">
        <f>IFERROR(IF($B270&lt;&gt;"",$E270+($D270*VLOOKUP($B270,Codigos!$A:$P,5,0)),""),"Verf")</f>
        <v>4500</v>
      </c>
      <c r="P270" s="112">
        <f>IFERROR(IF($B270&lt;&gt;"",$F270+($O270*VLOOKUP($B270,Codigos!$A:$P,4,0)),""),"Verf")</f>
        <v>135000</v>
      </c>
      <c r="Q270" s="116">
        <f>IFERROR(IF($B270&lt;&gt;"",P270*VLOOKUP($B270,Codigos!$A:$I,7,0)/100000,""),"Verf")</f>
        <v>445.5</v>
      </c>
      <c r="R270" s="110">
        <f>IFERROR(IF($B270&lt;&gt;"",VLOOKUP($B270,Codigos!$A:$P,2,0),""),"Verf")</f>
        <v>3128</v>
      </c>
      <c r="S270" s="110" t="str">
        <f>IFERROR(IF($B270&lt;&gt;"",VLOOKUP($B270,Codigos!$A:$P,9,0),""),"Verf")</f>
        <v>Ret</v>
      </c>
      <c r="T270" s="110">
        <f>IFERROR(IF(B270&lt;&gt;"",VLOOKUP(B270,Codigos!$A:$P,10,0),""),"Verf")</f>
        <v>180</v>
      </c>
      <c r="U270" s="280" t="str">
        <f ca="1">IFERROR(IF($B270&lt;&gt;"",IF(AND($H270&gt;=VLOOKUP($B270,Codigos!$A:$P,12,0),$H270&lt;=VLOOKUP($B270,Codigos!$A:$P,13,0)),"Si","No"),""),"Verf")</f>
        <v>No</v>
      </c>
      <c r="V270" s="280" t="str">
        <f ca="1">IFERROR(IF($B270&lt;&gt;"",IF(AND($H270&gt;=VLOOKUP($B270,Codigos!$A:$P,14,0),$H270&lt;=VLOOKUP($B270,Codigos!$A:$P,15,0)),"Si","No"),""),"Verf")</f>
        <v>No</v>
      </c>
      <c r="W270" s="280" t="str">
        <f ca="1">IFERROR(IF($B270&lt;&gt;"",IF($H270&gt;=VLOOKUP($B270,Codigos!$A:$P,12,0),"Si","No"),""),"Verf")</f>
        <v>Si</v>
      </c>
      <c r="X270" s="280" t="str">
        <f ca="1">IFERROR(IF($B270&lt;&gt;"",IF($H270&lt;VLOOKUP($B270,Codigos!$A:$P,14,0),"No","Si"),""),"Verf")</f>
        <v>Si</v>
      </c>
      <c r="Y270" s="280" t="str">
        <f ca="1">IFERROR(IF($B270&lt;&gt;"",IF($H270&gt;VLOOKUP($B270,Codigos!$A:$P,16,0),"Si","No"),""),"Verf")</f>
        <v>Si</v>
      </c>
      <c r="Z270" s="280" t="str">
        <f ca="1">IFERROR(IF($B270&lt;&gt;"",IF($H270&lt;VLOOKUP($B270,Codigos!$A:$P,14,0),"Bloquear","No"),""),"Verf")</f>
        <v>No</v>
      </c>
      <c r="AA270" s="281">
        <f>IFERROR(IF($B270&lt;&gt;"",$G270-VLOOKUP($B270,Codigos!$A:$P,11,0),""),"")</f>
        <v>46332</v>
      </c>
      <c r="AB270" s="280" t="str">
        <f t="shared" si="80"/>
        <v/>
      </c>
      <c r="AC270">
        <f t="shared" ca="1" si="81"/>
        <v>2</v>
      </c>
      <c r="AE270" t="s">
        <v>1985</v>
      </c>
      <c r="AF270" t="s">
        <v>1986</v>
      </c>
    </row>
    <row r="271" spans="1:32" ht="18.95" customHeight="1">
      <c r="A271" s="290" t="s">
        <v>304</v>
      </c>
      <c r="B271" s="306" t="s">
        <v>498</v>
      </c>
      <c r="C271" s="104" t="str">
        <f>IFERROR(IF(B271&lt;&gt;"",VLOOKUP($B271,Codigos!$A:$P,3,0),""),"Verf")</f>
        <v>Aguila RN 330cc X 30</v>
      </c>
      <c r="D271" s="105">
        <v>48</v>
      </c>
      <c r="E271" s="105"/>
      <c r="F271" s="105"/>
      <c r="G271" s="106">
        <v>46361</v>
      </c>
      <c r="H271" s="448">
        <f t="shared" ca="1" si="76"/>
        <v>177</v>
      </c>
      <c r="I271" s="105" t="str">
        <f t="shared" ca="1" si="77"/>
        <v>Mayor a 120 días</v>
      </c>
      <c r="J271" s="109">
        <f t="shared" ca="1" si="78"/>
        <v>0.98333333333333328</v>
      </c>
      <c r="K271" s="294" t="s">
        <v>2834</v>
      </c>
      <c r="L271" s="292"/>
      <c r="M271" s="110" t="str">
        <f>IFERROR(IF(VLOOKUP(L271,Codigos!$T$2:$U$50,2,0)=0,"",VLOOKUP(L271,Codigos!$T$2:$U$50,2,0)),"")</f>
        <v/>
      </c>
      <c r="N271" s="111">
        <f t="shared" si="79"/>
        <v>46181</v>
      </c>
      <c r="O271" s="112">
        <f>IFERROR(IF($B271&lt;&gt;"",$E271+($D271*VLOOKUP($B271,Codigos!$A:$P,5,0)),""),"Verf")</f>
        <v>2160</v>
      </c>
      <c r="P271" s="112">
        <f>IFERROR(IF($B271&lt;&gt;"",$F271+($O271*VLOOKUP($B271,Codigos!$A:$P,4,0)),""),"Verf")</f>
        <v>64800</v>
      </c>
      <c r="Q271" s="116">
        <f>IFERROR(IF($B271&lt;&gt;"",P271*VLOOKUP($B271,Codigos!$A:$I,7,0)/100000,""),"Verf")</f>
        <v>213.84</v>
      </c>
      <c r="R271" s="110">
        <f>IFERROR(IF($B271&lt;&gt;"",VLOOKUP($B271,Codigos!$A:$P,2,0),""),"Verf")</f>
        <v>3128</v>
      </c>
      <c r="S271" s="110" t="str">
        <f>IFERROR(IF($B271&lt;&gt;"",VLOOKUP($B271,Codigos!$A:$P,9,0),""),"Verf")</f>
        <v>Ret</v>
      </c>
      <c r="T271" s="110">
        <f>IFERROR(IF(B271&lt;&gt;"",VLOOKUP(B271,Codigos!$A:$P,10,0),""),"Verf")</f>
        <v>180</v>
      </c>
      <c r="U271" s="280" t="str">
        <f ca="1">IFERROR(IF($B271&lt;&gt;"",IF(AND($H271&gt;=VLOOKUP($B271,Codigos!$A:$P,12,0),$H271&lt;=VLOOKUP($B271,Codigos!$A:$P,13,0)),"Si","No"),""),"Verf")</f>
        <v>No</v>
      </c>
      <c r="V271" s="280" t="str">
        <f ca="1">IFERROR(IF($B271&lt;&gt;"",IF(AND($H271&gt;=VLOOKUP($B271,Codigos!$A:$P,14,0),$H271&lt;=VLOOKUP($B271,Codigos!$A:$P,15,0)),"Si","No"),""),"Verf")</f>
        <v>No</v>
      </c>
      <c r="W271" s="280" t="str">
        <f ca="1">IFERROR(IF($B271&lt;&gt;"",IF($H271&gt;=VLOOKUP($B271,Codigos!$A:$P,12,0),"Si","No"),""),"Verf")</f>
        <v>Si</v>
      </c>
      <c r="X271" s="280" t="str">
        <f ca="1">IFERROR(IF($B271&lt;&gt;"",IF($H271&lt;VLOOKUP($B271,Codigos!$A:$P,14,0),"No","Si"),""),"Verf")</f>
        <v>Si</v>
      </c>
      <c r="Y271" s="280" t="str">
        <f ca="1">IFERROR(IF($B271&lt;&gt;"",IF($H271&gt;VLOOKUP($B271,Codigos!$A:$P,16,0),"Si","No"),""),"Verf")</f>
        <v>Si</v>
      </c>
      <c r="Z271" s="280" t="str">
        <f ca="1">IFERROR(IF($B271&lt;&gt;"",IF($H271&lt;VLOOKUP($B271,Codigos!$A:$P,14,0),"Bloquear","No"),""),"Verf")</f>
        <v>No</v>
      </c>
      <c r="AA271" s="281">
        <f>IFERROR(IF($B271&lt;&gt;"",$G271-VLOOKUP($B271,Codigos!$A:$P,11,0),""),"")</f>
        <v>46331</v>
      </c>
      <c r="AB271" s="280" t="str">
        <f t="shared" si="80"/>
        <v/>
      </c>
      <c r="AC271">
        <f t="shared" ca="1" si="81"/>
        <v>3</v>
      </c>
      <c r="AE271" t="s">
        <v>1985</v>
      </c>
      <c r="AF271" t="s">
        <v>1986</v>
      </c>
    </row>
    <row r="272" spans="1:32" ht="18.95" customHeight="1">
      <c r="A272" s="290" t="s">
        <v>305</v>
      </c>
      <c r="B272" s="474" t="s">
        <v>498</v>
      </c>
      <c r="C272" s="104" t="str">
        <f>IFERROR(IF(B272&lt;&gt;"",VLOOKUP($B272,Codigos!$A:$P,3,0),""),"Verf")</f>
        <v>Aguila RN 330cc X 30</v>
      </c>
      <c r="D272" s="105">
        <v>45</v>
      </c>
      <c r="E272" s="105"/>
      <c r="F272" s="105"/>
      <c r="G272" s="106">
        <v>46361</v>
      </c>
      <c r="H272" s="448">
        <f t="shared" ca="1" si="76"/>
        <v>177</v>
      </c>
      <c r="I272" s="105" t="str">
        <f t="shared" ca="1" si="77"/>
        <v>Mayor a 120 días</v>
      </c>
      <c r="J272" s="109">
        <f t="shared" ca="1" si="78"/>
        <v>0.98333333333333328</v>
      </c>
      <c r="K272" s="294" t="s">
        <v>2834</v>
      </c>
      <c r="L272" s="292"/>
      <c r="M272" s="110" t="str">
        <f>IFERROR(IF(VLOOKUP(L272,Codigos!$T$2:$U$50,2,0)=0,"",VLOOKUP(L272,Codigos!$T$2:$U$50,2,0)),"")</f>
        <v/>
      </c>
      <c r="N272" s="111">
        <f t="shared" si="79"/>
        <v>46181</v>
      </c>
      <c r="O272" s="112">
        <f>IFERROR(IF($B272&lt;&gt;"",$E272+($D272*VLOOKUP($B272,Codigos!$A:$P,5,0)),""),"Verf")</f>
        <v>2025</v>
      </c>
      <c r="P272" s="112">
        <f>IFERROR(IF($B272&lt;&gt;"",$F272+($O272*VLOOKUP($B272,Codigos!$A:$P,4,0)),""),"Verf")</f>
        <v>60750</v>
      </c>
      <c r="Q272" s="116">
        <f>IFERROR(IF($B272&lt;&gt;"",P272*VLOOKUP($B272,Codigos!$A:$I,7,0)/100000,""),"Verf")</f>
        <v>200.47499999999999</v>
      </c>
      <c r="R272" s="110">
        <f>IFERROR(IF($B272&lt;&gt;"",VLOOKUP($B272,Codigos!$A:$P,2,0),""),"Verf")</f>
        <v>3128</v>
      </c>
      <c r="S272" s="110" t="str">
        <f>IFERROR(IF($B272&lt;&gt;"",VLOOKUP($B272,Codigos!$A:$P,9,0),""),"Verf")</f>
        <v>Ret</v>
      </c>
      <c r="T272" s="110">
        <f>IFERROR(IF(B272&lt;&gt;"",VLOOKUP(B272,Codigos!$A:$P,10,0),""),"Verf")</f>
        <v>180</v>
      </c>
      <c r="U272" s="280" t="str">
        <f ca="1">IFERROR(IF($B272&lt;&gt;"",IF(AND($H272&gt;=VLOOKUP($B272,Codigos!$A:$P,12,0),$H272&lt;=VLOOKUP($B272,Codigos!$A:$P,13,0)),"Si","No"),""),"Verf")</f>
        <v>No</v>
      </c>
      <c r="V272" s="280" t="str">
        <f ca="1">IFERROR(IF($B272&lt;&gt;"",IF(AND($H272&gt;=VLOOKUP($B272,Codigos!$A:$P,14,0),$H272&lt;=VLOOKUP($B272,Codigos!$A:$P,15,0)),"Si","No"),""),"Verf")</f>
        <v>No</v>
      </c>
      <c r="W272" s="280" t="str">
        <f ca="1">IFERROR(IF($B272&lt;&gt;"",IF($H272&gt;=VLOOKUP($B272,Codigos!$A:$P,12,0),"Si","No"),""),"Verf")</f>
        <v>Si</v>
      </c>
      <c r="X272" s="280" t="str">
        <f ca="1">IFERROR(IF($B272&lt;&gt;"",IF($H272&lt;VLOOKUP($B272,Codigos!$A:$P,14,0),"No","Si"),""),"Verf")</f>
        <v>Si</v>
      </c>
      <c r="Y272" s="280" t="str">
        <f ca="1">IFERROR(IF($B272&lt;&gt;"",IF($H272&gt;VLOOKUP($B272,Codigos!$A:$P,16,0),"Si","No"),""),"Verf")</f>
        <v>Si</v>
      </c>
      <c r="Z272" s="280" t="str">
        <f ca="1">IFERROR(IF($B272&lt;&gt;"",IF($H272&lt;VLOOKUP($B272,Codigos!$A:$P,14,0),"Bloquear","No"),""),"Verf")</f>
        <v>No</v>
      </c>
      <c r="AA272" s="281">
        <f>IFERROR(IF($B272&lt;&gt;"",$G272-VLOOKUP($B272,Codigos!$A:$P,11,0),""),"")</f>
        <v>46331</v>
      </c>
      <c r="AB272" s="280" t="str">
        <f t="shared" si="80"/>
        <v/>
      </c>
      <c r="AC272">
        <f t="shared" ca="1" si="81"/>
        <v>3</v>
      </c>
      <c r="AE272" t="s">
        <v>1985</v>
      </c>
      <c r="AF272" t="s">
        <v>1986</v>
      </c>
    </row>
    <row r="273" spans="1:32" ht="18.95" customHeight="1">
      <c r="A273" s="290" t="s">
        <v>306</v>
      </c>
      <c r="B273" s="521" t="s">
        <v>498</v>
      </c>
      <c r="C273" s="104" t="str">
        <f>IFERROR(IF(B273&lt;&gt;"",VLOOKUP($B273,Codigos!$A:$P,3,0),""),"Verf")</f>
        <v>Aguila RN 330cc X 30</v>
      </c>
      <c r="D273" s="105">
        <v>100</v>
      </c>
      <c r="E273" s="105"/>
      <c r="F273" s="105"/>
      <c r="G273" s="106">
        <v>46363</v>
      </c>
      <c r="H273" s="448">
        <f t="shared" ca="1" si="76"/>
        <v>179</v>
      </c>
      <c r="I273" s="105" t="str">
        <f t="shared" ca="1" si="77"/>
        <v>Mayor a 120 días</v>
      </c>
      <c r="J273" s="109">
        <f t="shared" ca="1" si="78"/>
        <v>0.99444444444444446</v>
      </c>
      <c r="K273" s="294"/>
      <c r="L273" s="522" t="s">
        <v>377</v>
      </c>
      <c r="M273" s="110" t="str">
        <f>IFERROR(IF(VLOOKUP(L273,Codigos!$T$2:$U$50,2,0)=0,"",VLOOKUP(L273,Codigos!$T$2:$U$50,2,0)),"")</f>
        <v>Excluir</v>
      </c>
      <c r="N273" s="111">
        <f t="shared" si="79"/>
        <v>46183</v>
      </c>
      <c r="O273" s="112">
        <f>IFERROR(IF($B273&lt;&gt;"",$E273+($D273*VLOOKUP($B273,Codigos!$A:$P,5,0)),""),"Verf")</f>
        <v>4500</v>
      </c>
      <c r="P273" s="112">
        <f>IFERROR(IF($B273&lt;&gt;"",$F273+($O273*VLOOKUP($B273,Codigos!$A:$P,4,0)),""),"Verf")</f>
        <v>135000</v>
      </c>
      <c r="Q273" s="116">
        <f>IFERROR(IF($B273&lt;&gt;"",P273*VLOOKUP($B273,Codigos!$A:$I,7,0)/100000,""),"Verf")</f>
        <v>445.5</v>
      </c>
      <c r="R273" s="110">
        <f>IFERROR(IF($B273&lt;&gt;"",VLOOKUP($B273,Codigos!$A:$P,2,0),""),"Verf")</f>
        <v>3128</v>
      </c>
      <c r="S273" s="110" t="str">
        <f>IFERROR(IF($B273&lt;&gt;"",VLOOKUP($B273,Codigos!$A:$P,9,0),""),"Verf")</f>
        <v>Ret</v>
      </c>
      <c r="T273" s="110">
        <f>IFERROR(IF(B273&lt;&gt;"",VLOOKUP(B273,Codigos!$A:$P,10,0),""),"Verf")</f>
        <v>180</v>
      </c>
      <c r="U273" s="280" t="str">
        <f ca="1">IFERROR(IF($B273&lt;&gt;"",IF(AND($H273&gt;=VLOOKUP($B273,Codigos!$A:$P,12,0),$H273&lt;=VLOOKUP($B273,Codigos!$A:$P,13,0)),"Si","No"),""),"Verf")</f>
        <v>No</v>
      </c>
      <c r="V273" s="280" t="str">
        <f ca="1">IFERROR(IF($B273&lt;&gt;"",IF(AND($H273&gt;=VLOOKUP($B273,Codigos!$A:$P,14,0),$H273&lt;=VLOOKUP($B273,Codigos!$A:$P,15,0)),"Si","No"),""),"Verf")</f>
        <v>No</v>
      </c>
      <c r="W273" s="280" t="str">
        <f ca="1">IFERROR(IF($B273&lt;&gt;"",IF($H273&gt;=VLOOKUP($B273,Codigos!$A:$P,12,0),"Si","No"),""),"Verf")</f>
        <v>Si</v>
      </c>
      <c r="X273" s="280" t="str">
        <f ca="1">IFERROR(IF($B273&lt;&gt;"",IF($H273&lt;VLOOKUP($B273,Codigos!$A:$P,14,0),"No","Si"),""),"Verf")</f>
        <v>Si</v>
      </c>
      <c r="Y273" s="280" t="str">
        <f ca="1">IFERROR(IF($B273&lt;&gt;"",IF($H273&gt;VLOOKUP($B273,Codigos!$A:$P,16,0),"Si","No"),""),"Verf")</f>
        <v>Si</v>
      </c>
      <c r="Z273" s="280" t="str">
        <f ca="1">IFERROR(IF($B273&lt;&gt;"",IF($H273&lt;VLOOKUP($B273,Codigos!$A:$P,14,0),"Bloquear","No"),""),"Verf")</f>
        <v>No</v>
      </c>
      <c r="AA273" s="281">
        <f>IFERROR(IF($B273&lt;&gt;"",$G273-VLOOKUP($B273,Codigos!$A:$P,11,0),""),"")</f>
        <v>46333</v>
      </c>
      <c r="AB273" s="280" t="str">
        <f t="shared" si="80"/>
        <v/>
      </c>
      <c r="AC273">
        <f t="shared" ca="1" si="81"/>
        <v>1</v>
      </c>
      <c r="AE273" t="s">
        <v>1985</v>
      </c>
      <c r="AF273" t="s">
        <v>1986</v>
      </c>
    </row>
    <row r="274" spans="1:32" ht="18.95" customHeight="1">
      <c r="A274" s="290" t="s">
        <v>307</v>
      </c>
      <c r="B274" s="521" t="s">
        <v>498</v>
      </c>
      <c r="C274" s="104" t="str">
        <f>IFERROR(IF(B274&lt;&gt;"",VLOOKUP($B274,Codigos!$A:$P,3,0),""),"Verf")</f>
        <v>Aguila RN 330cc X 30</v>
      </c>
      <c r="D274" s="105">
        <v>100</v>
      </c>
      <c r="E274" s="105"/>
      <c r="F274" s="105"/>
      <c r="G274" s="106">
        <v>46363</v>
      </c>
      <c r="H274" s="448">
        <f t="shared" ca="1" si="76"/>
        <v>179</v>
      </c>
      <c r="I274" s="105" t="str">
        <f t="shared" ca="1" si="77"/>
        <v>Mayor a 120 días</v>
      </c>
      <c r="J274" s="109">
        <f t="shared" ca="1" si="78"/>
        <v>0.99444444444444446</v>
      </c>
      <c r="K274" s="294"/>
      <c r="L274" s="522" t="s">
        <v>377</v>
      </c>
      <c r="M274" s="110" t="str">
        <f>IFERROR(IF(VLOOKUP(L274,Codigos!$T$2:$U$50,2,0)=0,"",VLOOKUP(L274,Codigos!$T$2:$U$50,2,0)),"")</f>
        <v>Excluir</v>
      </c>
      <c r="N274" s="111">
        <f t="shared" si="79"/>
        <v>46183</v>
      </c>
      <c r="O274" s="112">
        <f>IFERROR(IF($B274&lt;&gt;"",$E274+($D274*VLOOKUP($B274,Codigos!$A:$P,5,0)),""),"Verf")</f>
        <v>4500</v>
      </c>
      <c r="P274" s="112">
        <f>IFERROR(IF($B274&lt;&gt;"",$F274+($O274*VLOOKUP($B274,Codigos!$A:$P,4,0)),""),"Verf")</f>
        <v>135000</v>
      </c>
      <c r="Q274" s="116">
        <f>IFERROR(IF($B274&lt;&gt;"",P274*VLOOKUP($B274,Codigos!$A:$I,7,0)/100000,""),"Verf")</f>
        <v>445.5</v>
      </c>
      <c r="R274" s="110">
        <f>IFERROR(IF($B274&lt;&gt;"",VLOOKUP($B274,Codigos!$A:$P,2,0),""),"Verf")</f>
        <v>3128</v>
      </c>
      <c r="S274" s="110" t="str">
        <f>IFERROR(IF($B274&lt;&gt;"",VLOOKUP($B274,Codigos!$A:$P,9,0),""),"Verf")</f>
        <v>Ret</v>
      </c>
      <c r="T274" s="110">
        <f>IFERROR(IF(B274&lt;&gt;"",VLOOKUP(B274,Codigos!$A:$P,10,0),""),"Verf")</f>
        <v>180</v>
      </c>
      <c r="U274" s="280" t="str">
        <f ca="1">IFERROR(IF($B274&lt;&gt;"",IF(AND($H274&gt;=VLOOKUP($B274,Codigos!$A:$P,12,0),$H274&lt;=VLOOKUP($B274,Codigos!$A:$P,13,0)),"Si","No"),""),"Verf")</f>
        <v>No</v>
      </c>
      <c r="V274" s="280" t="str">
        <f ca="1">IFERROR(IF($B274&lt;&gt;"",IF(AND($H274&gt;=VLOOKUP($B274,Codigos!$A:$P,14,0),$H274&lt;=VLOOKUP($B274,Codigos!$A:$P,15,0)),"Si","No"),""),"Verf")</f>
        <v>No</v>
      </c>
      <c r="W274" s="280" t="str">
        <f ca="1">IFERROR(IF($B274&lt;&gt;"",IF($H274&gt;=VLOOKUP($B274,Codigos!$A:$P,12,0),"Si","No"),""),"Verf")</f>
        <v>Si</v>
      </c>
      <c r="X274" s="280" t="str">
        <f ca="1">IFERROR(IF($B274&lt;&gt;"",IF($H274&lt;VLOOKUP($B274,Codigos!$A:$P,14,0),"No","Si"),""),"Verf")</f>
        <v>Si</v>
      </c>
      <c r="Y274" s="280" t="str">
        <f ca="1">IFERROR(IF($B274&lt;&gt;"",IF($H274&gt;VLOOKUP($B274,Codigos!$A:$P,16,0),"Si","No"),""),"Verf")</f>
        <v>Si</v>
      </c>
      <c r="Z274" s="280" t="str">
        <f ca="1">IFERROR(IF($B274&lt;&gt;"",IF($H274&lt;VLOOKUP($B274,Codigos!$A:$P,14,0),"Bloquear","No"),""),"Verf")</f>
        <v>No</v>
      </c>
      <c r="AA274" s="281">
        <f>IFERROR(IF($B274&lt;&gt;"",$G274-VLOOKUP($B274,Codigos!$A:$P,11,0),""),"")</f>
        <v>46333</v>
      </c>
      <c r="AB274" s="280" t="str">
        <f t="shared" si="80"/>
        <v/>
      </c>
      <c r="AC274">
        <f t="shared" ca="1" si="81"/>
        <v>1</v>
      </c>
      <c r="AE274" t="s">
        <v>1985</v>
      </c>
      <c r="AF274" t="s">
        <v>1986</v>
      </c>
    </row>
    <row r="275" spans="1:32" ht="18.95" customHeight="1">
      <c r="A275" s="290" t="s">
        <v>308</v>
      </c>
      <c r="B275" s="508" t="s">
        <v>498</v>
      </c>
      <c r="C275" s="104" t="str">
        <f>IFERROR(IF(B275&lt;&gt;"",VLOOKUP($B275,Codigos!$A:$P,3,0),""),"Verf")</f>
        <v>Aguila RN 330cc X 30</v>
      </c>
      <c r="D275" s="105">
        <v>100</v>
      </c>
      <c r="E275" s="105"/>
      <c r="F275" s="105"/>
      <c r="G275" s="106">
        <v>46363</v>
      </c>
      <c r="H275" s="448">
        <f t="shared" ca="1" si="76"/>
        <v>179</v>
      </c>
      <c r="I275" s="105" t="str">
        <f t="shared" ca="1" si="77"/>
        <v>Mayor a 120 días</v>
      </c>
      <c r="J275" s="109">
        <f t="shared" ca="1" si="78"/>
        <v>0.99444444444444446</v>
      </c>
      <c r="K275" s="294" t="s">
        <v>2819</v>
      </c>
      <c r="L275" s="292"/>
      <c r="M275" s="110" t="str">
        <f>IFERROR(IF(VLOOKUP(L275,Codigos!$T$2:$U$50,2,0)=0,"",VLOOKUP(L275,Codigos!$T$2:$U$50,2,0)),"")</f>
        <v/>
      </c>
      <c r="N275" s="111">
        <f t="shared" si="79"/>
        <v>46183</v>
      </c>
      <c r="O275" s="112">
        <f>IFERROR(IF($B275&lt;&gt;"",$E275+($D275*VLOOKUP($B275,Codigos!$A:$P,5,0)),""),"Verf")</f>
        <v>4500</v>
      </c>
      <c r="P275" s="112">
        <f>IFERROR(IF($B275&lt;&gt;"",$F275+($O275*VLOOKUP($B275,Codigos!$A:$P,4,0)),""),"Verf")</f>
        <v>135000</v>
      </c>
      <c r="Q275" s="116">
        <f>IFERROR(IF($B275&lt;&gt;"",P275*VLOOKUP($B275,Codigos!$A:$I,7,0)/100000,""),"Verf")</f>
        <v>445.5</v>
      </c>
      <c r="R275" s="110">
        <f>IFERROR(IF($B275&lt;&gt;"",VLOOKUP($B275,Codigos!$A:$P,2,0),""),"Verf")</f>
        <v>3128</v>
      </c>
      <c r="S275" s="110" t="str">
        <f>IFERROR(IF($B275&lt;&gt;"",VLOOKUP($B275,Codigos!$A:$P,9,0),""),"Verf")</f>
        <v>Ret</v>
      </c>
      <c r="T275" s="110">
        <f>IFERROR(IF(B275&lt;&gt;"",VLOOKUP(B275,Codigos!$A:$P,10,0),""),"Verf")</f>
        <v>180</v>
      </c>
      <c r="U275" s="280" t="str">
        <f ca="1">IFERROR(IF($B275&lt;&gt;"",IF(AND($H275&gt;=VLOOKUP($B275,Codigos!$A:$P,12,0),$H275&lt;=VLOOKUP($B275,Codigos!$A:$P,13,0)),"Si","No"),""),"Verf")</f>
        <v>No</v>
      </c>
      <c r="V275" s="280" t="str">
        <f ca="1">IFERROR(IF($B275&lt;&gt;"",IF(AND($H275&gt;=VLOOKUP($B275,Codigos!$A:$P,14,0),$H275&lt;=VLOOKUP($B275,Codigos!$A:$P,15,0)),"Si","No"),""),"Verf")</f>
        <v>No</v>
      </c>
      <c r="W275" s="280" t="str">
        <f ca="1">IFERROR(IF($B275&lt;&gt;"",IF($H275&gt;=VLOOKUP($B275,Codigos!$A:$P,12,0),"Si","No"),""),"Verf")</f>
        <v>Si</v>
      </c>
      <c r="X275" s="280" t="str">
        <f ca="1">IFERROR(IF($B275&lt;&gt;"",IF($H275&lt;VLOOKUP($B275,Codigos!$A:$P,14,0),"No","Si"),""),"Verf")</f>
        <v>Si</v>
      </c>
      <c r="Y275" s="280" t="str">
        <f ca="1">IFERROR(IF($B275&lt;&gt;"",IF($H275&gt;VLOOKUP($B275,Codigos!$A:$P,16,0),"Si","No"),""),"Verf")</f>
        <v>Si</v>
      </c>
      <c r="Z275" s="280" t="str">
        <f ca="1">IFERROR(IF($B275&lt;&gt;"",IF($H275&lt;VLOOKUP($B275,Codigos!$A:$P,14,0),"Bloquear","No"),""),"Verf")</f>
        <v>No</v>
      </c>
      <c r="AA275" s="281">
        <f>IFERROR(IF($B275&lt;&gt;"",$G275-VLOOKUP($B275,Codigos!$A:$P,11,0),""),"")</f>
        <v>46333</v>
      </c>
      <c r="AB275" s="280" t="str">
        <f t="shared" si="80"/>
        <v/>
      </c>
      <c r="AC275">
        <f t="shared" ca="1" si="81"/>
        <v>1</v>
      </c>
      <c r="AE275" t="s">
        <v>1985</v>
      </c>
      <c r="AF275" t="s">
        <v>1986</v>
      </c>
    </row>
    <row r="276" spans="1:32" ht="18.95" customHeight="1">
      <c r="A276" s="290" t="s">
        <v>309</v>
      </c>
      <c r="B276" s="498" t="s">
        <v>498</v>
      </c>
      <c r="C276" s="104" t="str">
        <f>IFERROR(IF(B276&lt;&gt;"",VLOOKUP($B276,Codigos!$A:$P,3,0),""),"Verf")</f>
        <v>Aguila RN 330cc X 30</v>
      </c>
      <c r="D276" s="105">
        <v>100</v>
      </c>
      <c r="E276" s="105"/>
      <c r="F276" s="105"/>
      <c r="G276" s="106">
        <v>46364</v>
      </c>
      <c r="H276" s="448">
        <f t="shared" ca="1" si="76"/>
        <v>180</v>
      </c>
      <c r="I276" s="105" t="str">
        <f t="shared" ca="1" si="77"/>
        <v>Mayor a 120 días</v>
      </c>
      <c r="J276" s="109">
        <f t="shared" ca="1" si="78"/>
        <v>1</v>
      </c>
      <c r="K276" s="294" t="s">
        <v>2819</v>
      </c>
      <c r="L276" s="292" t="s">
        <v>377</v>
      </c>
      <c r="M276" s="110" t="str">
        <f>IFERROR(IF(VLOOKUP(L276,Codigos!$T$2:$U$50,2,0)=0,"",VLOOKUP(L276,Codigos!$T$2:$U$50,2,0)),"")</f>
        <v>Excluir</v>
      </c>
      <c r="N276" s="111">
        <f t="shared" si="79"/>
        <v>46184</v>
      </c>
      <c r="O276" s="112">
        <f>IFERROR(IF($B276&lt;&gt;"",$E276+($D276*VLOOKUP($B276,Codigos!$A:$P,5,0)),""),"Verf")</f>
        <v>4500</v>
      </c>
      <c r="P276" s="112">
        <f>IFERROR(IF($B276&lt;&gt;"",$F276+($O276*VLOOKUP($B276,Codigos!$A:$P,4,0)),""),"Verf")</f>
        <v>135000</v>
      </c>
      <c r="Q276" s="116">
        <f>IFERROR(IF($B276&lt;&gt;"",P276*VLOOKUP($B276,Codigos!$A:$I,7,0)/100000,""),"Verf")</f>
        <v>445.5</v>
      </c>
      <c r="R276" s="110">
        <f>IFERROR(IF($B276&lt;&gt;"",VLOOKUP($B276,Codigos!$A:$P,2,0),""),"Verf")</f>
        <v>3128</v>
      </c>
      <c r="S276" s="110" t="str">
        <f>IFERROR(IF($B276&lt;&gt;"",VLOOKUP($B276,Codigos!$A:$P,9,0),""),"Verf")</f>
        <v>Ret</v>
      </c>
      <c r="T276" s="110">
        <f>IFERROR(IF(B276&lt;&gt;"",VLOOKUP(B276,Codigos!$A:$P,10,0),""),"Verf")</f>
        <v>180</v>
      </c>
      <c r="U276" s="280" t="str">
        <f ca="1">IFERROR(IF($B276&lt;&gt;"",IF(AND($H276&gt;=VLOOKUP($B276,Codigos!$A:$P,12,0),$H276&lt;=VLOOKUP($B276,Codigos!$A:$P,13,0)),"Si","No"),""),"Verf")</f>
        <v>No</v>
      </c>
      <c r="V276" s="280" t="str">
        <f ca="1">IFERROR(IF($B276&lt;&gt;"",IF(AND($H276&gt;=VLOOKUP($B276,Codigos!$A:$P,14,0),$H276&lt;=VLOOKUP($B276,Codigos!$A:$P,15,0)),"Si","No"),""),"Verf")</f>
        <v>No</v>
      </c>
      <c r="W276" s="280" t="str">
        <f ca="1">IFERROR(IF($B276&lt;&gt;"",IF($H276&gt;=VLOOKUP($B276,Codigos!$A:$P,12,0),"Si","No"),""),"Verf")</f>
        <v>Si</v>
      </c>
      <c r="X276" s="280" t="str">
        <f ca="1">IFERROR(IF($B276&lt;&gt;"",IF($H276&lt;VLOOKUP($B276,Codigos!$A:$P,14,0),"No","Si"),""),"Verf")</f>
        <v>Si</v>
      </c>
      <c r="Y276" s="280" t="str">
        <f ca="1">IFERROR(IF($B276&lt;&gt;"",IF($H276&gt;VLOOKUP($B276,Codigos!$A:$P,16,0),"Si","No"),""),"Verf")</f>
        <v>Si</v>
      </c>
      <c r="Z276" s="280" t="str">
        <f ca="1">IFERROR(IF($B276&lt;&gt;"",IF($H276&lt;VLOOKUP($B276,Codigos!$A:$P,14,0),"Bloquear","No"),""),"Verf")</f>
        <v>No</v>
      </c>
      <c r="AA276" s="281">
        <f>IFERROR(IF($B276&lt;&gt;"",$G276-VLOOKUP($B276,Codigos!$A:$P,11,0),""),"")</f>
        <v>46334</v>
      </c>
      <c r="AB276" s="280" t="str">
        <f t="shared" si="80"/>
        <v/>
      </c>
      <c r="AC276">
        <f t="shared" ca="1" si="81"/>
        <v>0</v>
      </c>
      <c r="AE276" t="s">
        <v>1985</v>
      </c>
      <c r="AF276" t="s">
        <v>1986</v>
      </c>
    </row>
    <row r="277" spans="1:32" ht="18.95" customHeight="1">
      <c r="A277" s="290" t="s">
        <v>648</v>
      </c>
      <c r="B277" s="508" t="s">
        <v>635</v>
      </c>
      <c r="C277" s="104" t="str">
        <f>IFERROR(IF(B277&lt;&gt;"",VLOOKUP($B277,Codigos!$A:$P,3,0),""),"Verf")</f>
        <v>Pony Malta Pet 1.0L X 15</v>
      </c>
      <c r="D277" s="105">
        <v>13</v>
      </c>
      <c r="E277" s="105"/>
      <c r="F277" s="105"/>
      <c r="G277" s="106">
        <v>46300</v>
      </c>
      <c r="H277" s="448">
        <f t="shared" ca="1" si="76"/>
        <v>116</v>
      </c>
      <c r="I277" s="105" t="str">
        <f t="shared" ca="1" si="77"/>
        <v>Menos de 120 días</v>
      </c>
      <c r="J277" s="109">
        <f t="shared" ca="1" si="78"/>
        <v>0.96666666666666667</v>
      </c>
      <c r="K277" s="343"/>
      <c r="L277" s="509" t="s">
        <v>67</v>
      </c>
      <c r="M277" s="110" t="str">
        <f>IFERROR(IF(VLOOKUP(L277,Codigos!$T$2:$U$50,2,0)=0,"",VLOOKUP(L277,Codigos!$T$2:$U$50,2,0)),"")</f>
        <v>Excluir</v>
      </c>
      <c r="N277" s="111">
        <f t="shared" si="79"/>
        <v>46180</v>
      </c>
      <c r="O277" s="112">
        <f>IFERROR(IF($B277&lt;&gt;"",$E277+($D277*VLOOKUP($B277,Codigos!$A:$P,5,0)),""),"Verf")</f>
        <v>676</v>
      </c>
      <c r="P277" s="112">
        <f>IFERROR(IF($B277&lt;&gt;"",$F277+($O277*VLOOKUP($B277,Codigos!$A:$P,4,0)),""),"Verf")</f>
        <v>10140</v>
      </c>
      <c r="Q277" s="116">
        <f>IFERROR(IF($B277&lt;&gt;"",P277*VLOOKUP($B277,Codigos!$A:$I,7,0)/100000,""),"Verf")</f>
        <v>101.4</v>
      </c>
      <c r="R277" s="110">
        <f>IFERROR(IF($B277&lt;&gt;"",VLOOKUP($B277,Codigos!$A:$P,2,0),""),"Verf")</f>
        <v>7078</v>
      </c>
      <c r="S277" s="110" t="str">
        <f>IFERROR(IF($B277&lt;&gt;"",VLOOKUP($B277,Codigos!$A:$P,9,0),""),"Verf")</f>
        <v>Pet</v>
      </c>
      <c r="T277" s="110">
        <f>IFERROR(IF(B277&lt;&gt;"",VLOOKUP(B277,Codigos!$A:$P,10,0),""),"Verf")</f>
        <v>120</v>
      </c>
      <c r="U277" s="280" t="str">
        <f ca="1">IFERROR(IF($B277&lt;&gt;"",IF(AND($H277&gt;=VLOOKUP($B277,Codigos!$A:$P,12,0),$H277&lt;=VLOOKUP($B277,Codigos!$A:$P,13,0)),"Si","No"),""),"Verf")</f>
        <v>No</v>
      </c>
      <c r="V277" s="280" t="str">
        <f ca="1">IFERROR(IF($B277&lt;&gt;"",IF(AND($H277&gt;=VLOOKUP($B277,Codigos!$A:$P,14,0),$H277&lt;=VLOOKUP($B277,Codigos!$A:$P,15,0)),"Si","No"),""),"Verf")</f>
        <v>No</v>
      </c>
      <c r="W277" s="280" t="str">
        <f ca="1">IFERROR(IF($B277&lt;&gt;"",IF($H277&gt;=VLOOKUP($B277,Codigos!$A:$P,12,0),"Si","No"),""),"Verf")</f>
        <v>Si</v>
      </c>
      <c r="X277" s="280" t="str">
        <f ca="1">IFERROR(IF($B277&lt;&gt;"",IF($H277&lt;VLOOKUP($B277,Codigos!$A:$P,14,0),"No","Si"),""),"Verf")</f>
        <v>Si</v>
      </c>
      <c r="Y277" s="280" t="str">
        <f ca="1">IFERROR(IF($B277&lt;&gt;"",IF($H277&gt;VLOOKUP($B277,Codigos!$A:$P,16,0),"Si","No"),""),"Verf")</f>
        <v>Si</v>
      </c>
      <c r="Z277" s="280" t="str">
        <f ca="1">IFERROR(IF($B277&lt;&gt;"",IF($H277&lt;VLOOKUP($B277,Codigos!$A:$P,14,0),"Bloquear","No"),""),"Verf")</f>
        <v>No</v>
      </c>
      <c r="AA277" s="281">
        <f>IFERROR(IF($B277&lt;&gt;"",$G277-VLOOKUP($B277,Codigos!$A:$P,11,0),""),"")</f>
        <v>46270</v>
      </c>
      <c r="AB277" s="280" t="str">
        <f t="shared" si="80"/>
        <v/>
      </c>
      <c r="AC277">
        <f t="shared" ca="1" si="81"/>
        <v>4</v>
      </c>
      <c r="AE277" t="s">
        <v>1987</v>
      </c>
      <c r="AF277" t="s">
        <v>1986</v>
      </c>
    </row>
    <row r="278" spans="1:32" ht="18.95" customHeight="1">
      <c r="A278" s="290" t="s">
        <v>2814</v>
      </c>
      <c r="B278" s="484"/>
      <c r="C278" s="104" t="str">
        <f>IFERROR(IF(B278&lt;&gt;"",VLOOKUP($B278,Codigos!$A:$P,3,0),""),"Verf")</f>
        <v/>
      </c>
      <c r="D278" s="105"/>
      <c r="E278" s="105"/>
      <c r="F278" s="105"/>
      <c r="G278" s="106"/>
      <c r="H278" s="448" t="str">
        <f t="shared" ca="1" si="76"/>
        <v/>
      </c>
      <c r="I278" s="105" t="str">
        <f t="shared" ca="1" si="77"/>
        <v/>
      </c>
      <c r="J278" s="109" t="str">
        <f t="shared" ca="1" si="78"/>
        <v/>
      </c>
      <c r="K278" s="294"/>
      <c r="L278" s="292"/>
      <c r="M278" s="110" t="str">
        <f>IFERROR(IF(VLOOKUP(L278,Codigos!$T$2:$U$50,2,0)=0,"",VLOOKUP(L278,Codigos!$T$2:$U$50,2,0)),"")</f>
        <v/>
      </c>
      <c r="N278" s="111" t="str">
        <f t="shared" si="79"/>
        <v/>
      </c>
      <c r="O278" s="112" t="str">
        <f>IFERROR(IF($B278&lt;&gt;"",$E278+($D278*VLOOKUP($B278,Codigos!$A:$P,5,0)),""),"Verf")</f>
        <v/>
      </c>
      <c r="P278" s="112" t="str">
        <f>IFERROR(IF($B278&lt;&gt;"",$F278+($O278*VLOOKUP($B278,Codigos!$A:$P,4,0)),""),"Verf")</f>
        <v/>
      </c>
      <c r="Q278" s="116" t="str">
        <f>IFERROR(IF($B278&lt;&gt;"",P278*VLOOKUP($B278,Codigos!$A:$I,7,0)/100000,""),"Verf")</f>
        <v/>
      </c>
      <c r="R278" s="110" t="str">
        <f>IFERROR(IF($B278&lt;&gt;"",VLOOKUP($B278,Codigos!$A:$P,2,0),""),"Verf")</f>
        <v/>
      </c>
      <c r="S278" s="110" t="str">
        <f>IFERROR(IF($B278&lt;&gt;"",VLOOKUP($B278,Codigos!$A:$P,9,0),""),"Verf")</f>
        <v/>
      </c>
      <c r="T278" s="110" t="str">
        <f>IFERROR(IF(B278&lt;&gt;"",VLOOKUP(B278,Codigos!$A:$P,10,0),""),"Verf")</f>
        <v/>
      </c>
      <c r="U278" s="280" t="str">
        <f>IFERROR(IF($B278&lt;&gt;"",IF(AND($H278&gt;=VLOOKUP($B278,Codigos!$A:$P,12,0),$H278&lt;=VLOOKUP($B278,Codigos!$A:$P,13,0)),"Si","No"),""),"Verf")</f>
        <v/>
      </c>
      <c r="V278" s="280" t="str">
        <f>IFERROR(IF($B278&lt;&gt;"",IF(AND($H278&gt;=VLOOKUP($B278,Codigos!$A:$P,14,0),$H278&lt;=VLOOKUP($B278,Codigos!$A:$P,15,0)),"Si","No"),""),"Verf")</f>
        <v/>
      </c>
      <c r="W278" s="280" t="str">
        <f>IFERROR(IF($B278&lt;&gt;"",IF($H278&gt;=VLOOKUP($B278,Codigos!$A:$P,12,0),"Si","No"),""),"Verf")</f>
        <v/>
      </c>
      <c r="X278" s="280" t="str">
        <f>IFERROR(IF($B278&lt;&gt;"",IF($H278&lt;VLOOKUP($B278,Codigos!$A:$P,14,0),"No","Si"),""),"Verf")</f>
        <v/>
      </c>
      <c r="Y278" s="280" t="str">
        <f>IFERROR(IF($B278&lt;&gt;"",IF($H278&gt;VLOOKUP($B278,Codigos!$A:$P,16,0),"Si","No"),""),"Verf")</f>
        <v/>
      </c>
      <c r="Z278" s="280" t="str">
        <f>IFERROR(IF($B278&lt;&gt;"",IF($H278&lt;VLOOKUP($B278,Codigos!$A:$P,14,0),"Bloquear","No"),""),"Verf")</f>
        <v/>
      </c>
      <c r="AA278" s="281" t="str">
        <f>IFERROR(IF($B278&lt;&gt;"",$G278-VLOOKUP($B278,Codigos!$A:$P,11,0),""),"")</f>
        <v/>
      </c>
      <c r="AB278" s="280" t="str">
        <f t="shared" si="80"/>
        <v>V</v>
      </c>
      <c r="AC278" t="str">
        <f t="shared" si="81"/>
        <v/>
      </c>
      <c r="AE278" t="s">
        <v>1987</v>
      </c>
      <c r="AF278" t="s">
        <v>1986</v>
      </c>
    </row>
    <row r="279" spans="1:32" ht="18.95" customHeight="1">
      <c r="A279" s="290" t="s">
        <v>2502</v>
      </c>
      <c r="B279" s="510" t="s">
        <v>590</v>
      </c>
      <c r="C279" s="104" t="str">
        <f>IFERROR(IF(B279&lt;&gt;"",VLOOKUP($B279,Codigos!$A:$P,3,0),""),"Verf")</f>
        <v>Pony Malta Pet 200ccX30</v>
      </c>
      <c r="D279" s="105">
        <v>10</v>
      </c>
      <c r="E279" s="105"/>
      <c r="F279" s="105"/>
      <c r="G279" s="106">
        <v>46272</v>
      </c>
      <c r="H279" s="448">
        <f t="shared" ca="1" si="76"/>
        <v>88</v>
      </c>
      <c r="I279" s="105" t="str">
        <f t="shared" ca="1" si="77"/>
        <v>Menos de 90 dìas</v>
      </c>
      <c r="J279" s="109">
        <f t="shared" ca="1" si="78"/>
        <v>0.97777777777777775</v>
      </c>
      <c r="K279" s="294"/>
      <c r="L279" s="105"/>
      <c r="M279" s="110" t="str">
        <f>IFERROR(IF(VLOOKUP(L279,Codigos!$T$2:$U$50,2,0)=0,"",VLOOKUP(L279,Codigos!$T$2:$U$50,2,0)),"")</f>
        <v/>
      </c>
      <c r="N279" s="111">
        <f t="shared" si="79"/>
        <v>46182</v>
      </c>
      <c r="O279" s="112">
        <f>IFERROR(IF($B279&lt;&gt;"",$E279+($D279*VLOOKUP($B279,Codigos!$A:$P,5,0)),""),"Verf")</f>
        <v>1350</v>
      </c>
      <c r="P279" s="112">
        <f>IFERROR(IF($B279&lt;&gt;"",$F279+($O279*VLOOKUP($B279,Codigos!$A:$P,4,0)),""),"Verf")</f>
        <v>40500</v>
      </c>
      <c r="Q279" s="116">
        <f>IFERROR(IF($B279&lt;&gt;"",P279*VLOOKUP($B279,Codigos!$A:$I,7,0)/100000,""),"Verf")</f>
        <v>81</v>
      </c>
      <c r="R279" s="110">
        <f>IFERROR(IF($B279&lt;&gt;"",VLOOKUP($B279,Codigos!$A:$P,2,0),""),"Verf")</f>
        <v>3810</v>
      </c>
      <c r="S279" s="110" t="str">
        <f>IFERROR(IF($B279&lt;&gt;"",VLOOKUP($B279,Codigos!$A:$P,9,0),""),"Verf")</f>
        <v>Pet</v>
      </c>
      <c r="T279" s="110">
        <f>IFERROR(IF(B279&lt;&gt;"",VLOOKUP(B279,Codigos!$A:$P,10,0),""),"Verf")</f>
        <v>90</v>
      </c>
      <c r="U279" s="280" t="str">
        <f ca="1">IFERROR(IF($B279&lt;&gt;"",IF(AND($H279&gt;=VLOOKUP($B279,Codigos!$A:$P,12,0),$H279&lt;=VLOOKUP($B279,Codigos!$A:$P,13,0)),"Si","No"),""),"Verf")</f>
        <v>No</v>
      </c>
      <c r="V279" s="280" t="str">
        <f ca="1">IFERROR(IF($B279&lt;&gt;"",IF(AND($H279&gt;=VLOOKUP($B279,Codigos!$A:$P,14,0),$H279&lt;=VLOOKUP($B279,Codigos!$A:$P,15,0)),"Si","No"),""),"Verf")</f>
        <v>No</v>
      </c>
      <c r="W279" s="280" t="str">
        <f ca="1">IFERROR(IF($B279&lt;&gt;"",IF($H279&gt;=VLOOKUP($B279,Codigos!$A:$P,12,0),"Si","No"),""),"Verf")</f>
        <v>Si</v>
      </c>
      <c r="X279" s="280" t="str">
        <f ca="1">IFERROR(IF($B279&lt;&gt;"",IF($H279&lt;VLOOKUP($B279,Codigos!$A:$P,14,0),"No","Si"),""),"Verf")</f>
        <v>Si</v>
      </c>
      <c r="Y279" s="280" t="str">
        <f ca="1">IFERROR(IF($B279&lt;&gt;"",IF($H279&gt;VLOOKUP($B279,Codigos!$A:$P,16,0),"Si","No"),""),"Verf")</f>
        <v>Si</v>
      </c>
      <c r="Z279" s="280" t="str">
        <f ca="1">IFERROR(IF($B279&lt;&gt;"",IF($H279&lt;VLOOKUP($B279,Codigos!$A:$P,14,0),"Bloquear","No"),""),"Verf")</f>
        <v>No</v>
      </c>
      <c r="AA279" s="281">
        <f>IFERROR(IF($B279&lt;&gt;"",$G279-VLOOKUP($B279,Codigos!$A:$P,11,0),""),"")</f>
        <v>46242</v>
      </c>
      <c r="AB279" s="280" t="str">
        <f t="shared" si="80"/>
        <v/>
      </c>
      <c r="AC279">
        <f t="shared" ca="1" si="81"/>
        <v>2</v>
      </c>
      <c r="AE279" t="s">
        <v>1987</v>
      </c>
      <c r="AF279" t="s">
        <v>1986</v>
      </c>
    </row>
    <row r="280" spans="1:32" ht="18.95" customHeight="1">
      <c r="A280" s="290" t="s">
        <v>2503</v>
      </c>
      <c r="B280" s="521" t="s">
        <v>590</v>
      </c>
      <c r="C280" s="104" t="str">
        <f>IFERROR(IF(B280&lt;&gt;"",VLOOKUP($B280,Codigos!$A:$P,3,0),""),"Verf")</f>
        <v>Pony Malta Pet 200ccX30</v>
      </c>
      <c r="D280" s="105">
        <v>24</v>
      </c>
      <c r="E280" s="105"/>
      <c r="F280" s="105"/>
      <c r="G280" s="106">
        <v>46272</v>
      </c>
      <c r="H280" s="448">
        <f t="shared" ca="1" si="76"/>
        <v>88</v>
      </c>
      <c r="I280" s="105" t="str">
        <f t="shared" ca="1" si="77"/>
        <v>Menos de 90 dìas</v>
      </c>
      <c r="J280" s="109">
        <f t="shared" ca="1" si="78"/>
        <v>0.97777777777777775</v>
      </c>
      <c r="K280" s="294" t="s">
        <v>2819</v>
      </c>
      <c r="L280" s="105"/>
      <c r="M280" s="110" t="str">
        <f>IFERROR(IF(VLOOKUP(L280,Codigos!$T$2:$U$50,2,0)=0,"",VLOOKUP(L280,Codigos!$T$2:$U$50,2,0)),"")</f>
        <v/>
      </c>
      <c r="N280" s="111">
        <f t="shared" si="79"/>
        <v>46182</v>
      </c>
      <c r="O280" s="112">
        <f>IFERROR(IF($B280&lt;&gt;"",$E280+($D280*VLOOKUP($B280,Codigos!$A:$P,5,0)),""),"Verf")</f>
        <v>3240</v>
      </c>
      <c r="P280" s="112">
        <f>IFERROR(IF($B280&lt;&gt;"",$F280+($O280*VLOOKUP($B280,Codigos!$A:$P,4,0)),""),"Verf")</f>
        <v>97200</v>
      </c>
      <c r="Q280" s="116">
        <f>IFERROR(IF($B280&lt;&gt;"",P280*VLOOKUP($B280,Codigos!$A:$I,7,0)/100000,""),"Verf")</f>
        <v>194.4</v>
      </c>
      <c r="R280" s="110">
        <f>IFERROR(IF($B280&lt;&gt;"",VLOOKUP($B280,Codigos!$A:$P,2,0),""),"Verf")</f>
        <v>3810</v>
      </c>
      <c r="S280" s="110" t="str">
        <f>IFERROR(IF($B280&lt;&gt;"",VLOOKUP($B280,Codigos!$A:$P,9,0),""),"Verf")</f>
        <v>Pet</v>
      </c>
      <c r="T280" s="110">
        <f>IFERROR(IF(B280&lt;&gt;"",VLOOKUP(B280,Codigos!$A:$P,10,0),""),"Verf")</f>
        <v>90</v>
      </c>
      <c r="U280" s="280" t="str">
        <f ca="1">IFERROR(IF($B280&lt;&gt;"",IF(AND($H280&gt;=VLOOKUP($B280,Codigos!$A:$P,12,0),$H280&lt;=VLOOKUP($B280,Codigos!$A:$P,13,0)),"Si","No"),""),"Verf")</f>
        <v>No</v>
      </c>
      <c r="V280" s="280" t="str">
        <f ca="1">IFERROR(IF($B280&lt;&gt;"",IF(AND($H280&gt;=VLOOKUP($B280,Codigos!$A:$P,14,0),$H280&lt;=VLOOKUP($B280,Codigos!$A:$P,15,0)),"Si","No"),""),"Verf")</f>
        <v>No</v>
      </c>
      <c r="W280" s="280" t="str">
        <f ca="1">IFERROR(IF($B280&lt;&gt;"",IF($H280&gt;=VLOOKUP($B280,Codigos!$A:$P,12,0),"Si","No"),""),"Verf")</f>
        <v>Si</v>
      </c>
      <c r="X280" s="280" t="str">
        <f ca="1">IFERROR(IF($B280&lt;&gt;"",IF($H280&lt;VLOOKUP($B280,Codigos!$A:$P,14,0),"No","Si"),""),"Verf")</f>
        <v>Si</v>
      </c>
      <c r="Y280" s="280" t="str">
        <f ca="1">IFERROR(IF($B280&lt;&gt;"",IF($H280&gt;VLOOKUP($B280,Codigos!$A:$P,16,0),"Si","No"),""),"Verf")</f>
        <v>Si</v>
      </c>
      <c r="Z280" s="280" t="str">
        <f ca="1">IFERROR(IF($B280&lt;&gt;"",IF($H280&lt;VLOOKUP($B280,Codigos!$A:$P,14,0),"Bloquear","No"),""),"Verf")</f>
        <v>No</v>
      </c>
      <c r="AA280" s="281">
        <f>IFERROR(IF($B280&lt;&gt;"",$G280-VLOOKUP($B280,Codigos!$A:$P,11,0),""),"")</f>
        <v>46242</v>
      </c>
      <c r="AB280" s="280" t="str">
        <f t="shared" si="80"/>
        <v/>
      </c>
      <c r="AC280">
        <f t="shared" ca="1" si="81"/>
        <v>2</v>
      </c>
      <c r="AE280" t="s">
        <v>1987</v>
      </c>
      <c r="AF280" t="s">
        <v>1986</v>
      </c>
    </row>
    <row r="281" spans="1:32" ht="18.95" customHeight="1">
      <c r="A281" s="290" t="s">
        <v>2504</v>
      </c>
      <c r="B281" s="483" t="s">
        <v>356</v>
      </c>
      <c r="C281" s="104" t="str">
        <f>IFERROR(IF(B281&lt;&gt;"",VLOOKUP($B281,Codigos!$A:$P,3,0),""),"Verf")</f>
        <v>Pony Malta Pet 330cc X 24</v>
      </c>
      <c r="D281" s="105">
        <v>8</v>
      </c>
      <c r="E281" s="105"/>
      <c r="F281" s="105"/>
      <c r="G281" s="106">
        <v>46268</v>
      </c>
      <c r="H281" s="448">
        <f t="shared" ca="1" si="76"/>
        <v>84</v>
      </c>
      <c r="I281" s="105" t="str">
        <f t="shared" ca="1" si="77"/>
        <v>Menos de 90 dìas</v>
      </c>
      <c r="J281" s="109">
        <f t="shared" ca="1" si="78"/>
        <v>0.93333333333333335</v>
      </c>
      <c r="K281" s="294"/>
      <c r="L281" s="460"/>
      <c r="M281" s="110" t="str">
        <f>IFERROR(IF(VLOOKUP(L281,Codigos!$T$2:$U$50,2,0)=0,"",VLOOKUP(L281,Codigos!$T$2:$U$50,2,0)),"")</f>
        <v/>
      </c>
      <c r="N281" s="111">
        <f t="shared" si="79"/>
        <v>46178</v>
      </c>
      <c r="O281" s="112">
        <f>IFERROR(IF($B281&lt;&gt;"",$E281+($D281*VLOOKUP($B281,Codigos!$A:$P,5,0)),""),"Verf")</f>
        <v>768</v>
      </c>
      <c r="P281" s="112">
        <f>IFERROR(IF($B281&lt;&gt;"",$F281+($O281*VLOOKUP($B281,Codigos!$A:$P,4,0)),""),"Verf")</f>
        <v>18432</v>
      </c>
      <c r="Q281" s="116">
        <f>IFERROR(IF($B281&lt;&gt;"",P281*VLOOKUP($B281,Codigos!$A:$I,7,0)/100000,""),"Verf")</f>
        <v>60.825600000000001</v>
      </c>
      <c r="R281" s="110">
        <f>IFERROR(IF($B281&lt;&gt;"",VLOOKUP($B281,Codigos!$A:$P,2,0),""),"Verf")</f>
        <v>2222</v>
      </c>
      <c r="S281" s="110" t="str">
        <f>IFERROR(IF($B281&lt;&gt;"",VLOOKUP($B281,Codigos!$A:$P,9,0),""),"Verf")</f>
        <v>Pet</v>
      </c>
      <c r="T281" s="110">
        <f>IFERROR(IF(B281&lt;&gt;"",VLOOKUP(B281,Codigos!$A:$P,10,0),""),"Verf")</f>
        <v>90</v>
      </c>
      <c r="U281" s="280" t="str">
        <f ca="1">IFERROR(IF($B281&lt;&gt;"",IF(AND($H281&gt;=VLOOKUP($B281,Codigos!$A:$P,12,0),$H281&lt;=VLOOKUP($B281,Codigos!$A:$P,13,0)),"Si","No"),""),"Verf")</f>
        <v>No</v>
      </c>
      <c r="V281" s="280" t="str">
        <f ca="1">IFERROR(IF($B281&lt;&gt;"",IF(AND($H281&gt;=VLOOKUP($B281,Codigos!$A:$P,14,0),$H281&lt;=VLOOKUP($B281,Codigos!$A:$P,15,0)),"Si","No"),""),"Verf")</f>
        <v>No</v>
      </c>
      <c r="W281" s="280" t="str">
        <f ca="1">IFERROR(IF($B281&lt;&gt;"",IF($H281&gt;=VLOOKUP($B281,Codigos!$A:$P,12,0),"Si","No"),""),"Verf")</f>
        <v>Si</v>
      </c>
      <c r="X281" s="280" t="str">
        <f ca="1">IFERROR(IF($B281&lt;&gt;"",IF($H281&lt;VLOOKUP($B281,Codigos!$A:$P,14,0),"No","Si"),""),"Verf")</f>
        <v>Si</v>
      </c>
      <c r="Y281" s="280" t="str">
        <f ca="1">IFERROR(IF($B281&lt;&gt;"",IF($H281&gt;VLOOKUP($B281,Codigos!$A:$P,16,0),"Si","No"),""),"Verf")</f>
        <v>Si</v>
      </c>
      <c r="Z281" s="280" t="str">
        <f ca="1">IFERROR(IF($B281&lt;&gt;"",IF($H281&lt;VLOOKUP($B281,Codigos!$A:$P,14,0),"Bloquear","No"),""),"Verf")</f>
        <v>No</v>
      </c>
      <c r="AA281" s="281">
        <f>IFERROR(IF($B281&lt;&gt;"",$G281-VLOOKUP($B281,Codigos!$A:$P,11,0),""),"")</f>
        <v>46238</v>
      </c>
      <c r="AB281" s="280" t="str">
        <f t="shared" si="80"/>
        <v/>
      </c>
      <c r="AC281">
        <f t="shared" ca="1" si="81"/>
        <v>6</v>
      </c>
      <c r="AE281" t="s">
        <v>1987</v>
      </c>
      <c r="AF281" t="s">
        <v>1986</v>
      </c>
    </row>
    <row r="282" spans="1:32" ht="18.95" customHeight="1">
      <c r="A282" s="290" t="s">
        <v>2505</v>
      </c>
      <c r="B282" s="498"/>
      <c r="C282" s="104" t="str">
        <f>IFERROR(IF(B282&lt;&gt;"",VLOOKUP($B282,Codigos!$A:$P,3,0),""),"Verf")</f>
        <v/>
      </c>
      <c r="D282" s="105"/>
      <c r="E282" s="105"/>
      <c r="F282" s="105"/>
      <c r="G282" s="106"/>
      <c r="H282" s="448" t="str">
        <f t="shared" ca="1" si="76"/>
        <v/>
      </c>
      <c r="I282" s="105" t="str">
        <f t="shared" ca="1" si="77"/>
        <v/>
      </c>
      <c r="J282" s="109" t="str">
        <f t="shared" ca="1" si="78"/>
        <v/>
      </c>
      <c r="K282" s="343"/>
      <c r="L282" s="292"/>
      <c r="M282" s="110" t="str">
        <f>IFERROR(IF(VLOOKUP(L282,Codigos!$T$2:$U$50,2,0)=0,"",VLOOKUP(L282,Codigos!$T$2:$U$50,2,0)),"")</f>
        <v/>
      </c>
      <c r="N282" s="111" t="str">
        <f t="shared" si="79"/>
        <v/>
      </c>
      <c r="O282" s="112" t="str">
        <f>IFERROR(IF($B282&lt;&gt;"",$E282+($D282*VLOOKUP($B282,Codigos!$A:$P,5,0)),""),"Verf")</f>
        <v/>
      </c>
      <c r="P282" s="112" t="str">
        <f>IFERROR(IF($B282&lt;&gt;"",$F282+($O282*VLOOKUP($B282,Codigos!$A:$P,4,0)),""),"Verf")</f>
        <v/>
      </c>
      <c r="Q282" s="116" t="str">
        <f>IFERROR(IF($B282&lt;&gt;"",P282*VLOOKUP($B282,Codigos!$A:$I,7,0)/100000,""),"Verf")</f>
        <v/>
      </c>
      <c r="R282" s="110" t="str">
        <f>IFERROR(IF($B282&lt;&gt;"",VLOOKUP($B282,Codigos!$A:$P,2,0),""),"Verf")</f>
        <v/>
      </c>
      <c r="S282" s="110" t="str">
        <f>IFERROR(IF($B282&lt;&gt;"",VLOOKUP($B282,Codigos!$A:$P,9,0),""),"Verf")</f>
        <v/>
      </c>
      <c r="T282" s="110" t="str">
        <f>IFERROR(IF(B282&lt;&gt;"",VLOOKUP(B282,Codigos!$A:$P,10,0),""),"Verf")</f>
        <v/>
      </c>
      <c r="U282" s="280" t="str">
        <f>IFERROR(IF($B282&lt;&gt;"",IF(AND($H282&gt;=VLOOKUP($B282,Codigos!$A:$P,12,0),$H282&lt;=VLOOKUP($B282,Codigos!$A:$P,13,0)),"Si","No"),""),"Verf")</f>
        <v/>
      </c>
      <c r="V282" s="280" t="str">
        <f>IFERROR(IF($B282&lt;&gt;"",IF(AND($H282&gt;=VLOOKUP($B282,Codigos!$A:$P,14,0),$H282&lt;=VLOOKUP($B282,Codigos!$A:$P,15,0)),"Si","No"),""),"Verf")</f>
        <v/>
      </c>
      <c r="W282" s="280" t="str">
        <f>IFERROR(IF($B282&lt;&gt;"",IF($H282&gt;=VLOOKUP($B282,Codigos!$A:$P,12,0),"Si","No"),""),"Verf")</f>
        <v/>
      </c>
      <c r="X282" s="280" t="str">
        <f>IFERROR(IF($B282&lt;&gt;"",IF($H282&lt;VLOOKUP($B282,Codigos!$A:$P,14,0),"No","Si"),""),"Verf")</f>
        <v/>
      </c>
      <c r="Y282" s="280" t="str">
        <f>IFERROR(IF($B282&lt;&gt;"",IF($H282&gt;VLOOKUP($B282,Codigos!$A:$P,16,0),"Si","No"),""),"Verf")</f>
        <v/>
      </c>
      <c r="Z282" s="280" t="str">
        <f>IFERROR(IF($B282&lt;&gt;"",IF($H282&lt;VLOOKUP($B282,Codigos!$A:$P,14,0),"Bloquear","No"),""),"Verf")</f>
        <v/>
      </c>
      <c r="AA282" s="281" t="str">
        <f>IFERROR(IF($B282&lt;&gt;"",$G282-VLOOKUP($B282,Codigos!$A:$P,11,0),""),"")</f>
        <v/>
      </c>
      <c r="AB282" s="280" t="str">
        <f t="shared" si="80"/>
        <v>V</v>
      </c>
      <c r="AC282" t="str">
        <f t="shared" si="81"/>
        <v/>
      </c>
      <c r="AE282" t="s">
        <v>1987</v>
      </c>
      <c r="AF282" t="s">
        <v>1986</v>
      </c>
    </row>
    <row r="283" spans="1:32" ht="18.95" customHeight="1">
      <c r="A283" s="290" t="s">
        <v>2506</v>
      </c>
      <c r="B283" s="514" t="s">
        <v>635</v>
      </c>
      <c r="C283" s="104" t="str">
        <f>IFERROR(IF(B283&lt;&gt;"",VLOOKUP($B283,Codigos!$A:$P,3,0),""),"Verf")</f>
        <v>Pony Malta Pet 1.0L X 15</v>
      </c>
      <c r="D283" s="515">
        <v>4</v>
      </c>
      <c r="E283" s="515"/>
      <c r="F283" s="515"/>
      <c r="G283" s="516">
        <v>46296</v>
      </c>
      <c r="H283" s="448">
        <f t="shared" ref="H283" ca="1" si="82">IF(G283&lt;&gt;"",G283-TODAY(),"")</f>
        <v>112</v>
      </c>
      <c r="I283" s="105" t="str">
        <f t="shared" ref="I283" ca="1" si="83">IF(G283="","",IF(G283&lt;TODAY(),"Vencido",IF(G283&lt;TODAY()+10,"Menos de 10 días",IF(G283&lt;TODAY()+30,"Menos de 30 días",IF(G283&lt;TODAY()+60,"Menos de 60 días",IF(G283&lt;TODAY()+90,"Menos de 90 dìas",IF(G283&lt;TODAY()+120,"Menos de 120 días","Mayor a 120 días")))))))</f>
        <v>Menos de 120 días</v>
      </c>
      <c r="J283" s="109">
        <f t="shared" ref="J283" ca="1" si="84">IFERROR(IF(H283&lt;&gt;"",H283/T283,""),"Verf")</f>
        <v>0.93333333333333335</v>
      </c>
      <c r="K283" s="343"/>
      <c r="L283" s="292"/>
      <c r="M283" s="110" t="str">
        <f>IFERROR(IF(VLOOKUP(L283,Codigos!$T$2:$U$50,2,0)=0,"",VLOOKUP(L283,Codigos!$T$2:$U$50,2,0)),"")</f>
        <v/>
      </c>
      <c r="N283" s="111">
        <f t="shared" ref="N283" si="85">IFERROR(IF(G283&lt;&gt;"",G283-T283,""),"Verf")</f>
        <v>46176</v>
      </c>
      <c r="O283" s="112">
        <f>IFERROR(IF($B283&lt;&gt;"",$E283+($D283*VLOOKUP($B283,Codigos!$A:$P,5,0)),""),"Verf")</f>
        <v>208</v>
      </c>
      <c r="P283" s="112">
        <f>IFERROR(IF($B283&lt;&gt;"",$F283+($O283*VLOOKUP($B283,Codigos!$A:$P,4,0)),""),"Verf")</f>
        <v>3120</v>
      </c>
      <c r="Q283" s="116">
        <f>IFERROR(IF($B283&lt;&gt;"",P283*VLOOKUP($B283,Codigos!$A:$I,7,0)/100000,""),"Verf")</f>
        <v>31.2</v>
      </c>
      <c r="R283" s="110">
        <f>IFERROR(IF($B283&lt;&gt;"",VLOOKUP($B283,Codigos!$A:$P,2,0),""),"Verf")</f>
        <v>7078</v>
      </c>
      <c r="S283" s="110" t="str">
        <f>IFERROR(IF($B283&lt;&gt;"",VLOOKUP($B283,Codigos!$A:$P,9,0),""),"Verf")</f>
        <v>Pet</v>
      </c>
      <c r="T283" s="110">
        <f>IFERROR(IF(B283&lt;&gt;"",VLOOKUP(B283,Codigos!$A:$P,10,0),""),"Verf")</f>
        <v>120</v>
      </c>
      <c r="U283" s="280" t="str">
        <f ca="1">IFERROR(IF($B283&lt;&gt;"",IF(AND($H283&gt;=VLOOKUP($B283,Codigos!$A:$P,12,0),$H283&lt;=VLOOKUP($B283,Codigos!$A:$P,13,0)),"Si","No"),""),"Verf")</f>
        <v>No</v>
      </c>
      <c r="V283" s="280" t="str">
        <f ca="1">IFERROR(IF($B283&lt;&gt;"",IF(AND($H283&gt;=VLOOKUP($B283,Codigos!$A:$P,14,0),$H283&lt;=VLOOKUP($B283,Codigos!$A:$P,15,0)),"Si","No"),""),"Verf")</f>
        <v>No</v>
      </c>
      <c r="W283" s="280" t="str">
        <f ca="1">IFERROR(IF($B283&lt;&gt;"",IF($H283&gt;=VLOOKUP($B283,Codigos!$A:$P,12,0),"Si","No"),""),"Verf")</f>
        <v>Si</v>
      </c>
      <c r="X283" s="280" t="str">
        <f ca="1">IFERROR(IF($B283&lt;&gt;"",IF($H283&lt;VLOOKUP($B283,Codigos!$A:$P,14,0),"No","Si"),""),"Verf")</f>
        <v>Si</v>
      </c>
      <c r="Y283" s="280" t="str">
        <f ca="1">IFERROR(IF($B283&lt;&gt;"",IF($H283&gt;VLOOKUP($B283,Codigos!$A:$P,16,0),"Si","No"),""),"Verf")</f>
        <v>Si</v>
      </c>
      <c r="Z283" s="280" t="str">
        <f ca="1">IFERROR(IF($B283&lt;&gt;"",IF($H283&lt;VLOOKUP($B283,Codigos!$A:$P,14,0),"Bloquear","No"),""),"Verf")</f>
        <v>No</v>
      </c>
      <c r="AA283" s="281">
        <f>IFERROR(IF($B283&lt;&gt;"",$G283-VLOOKUP($B283,Codigos!$A:$P,11,0),""),"")</f>
        <v>46266</v>
      </c>
      <c r="AB283" s="280" t="str">
        <f t="shared" ref="AB283" si="86">IFERROR(IF(AND(A283&lt;&gt;"",B283=""),"V",""),"")</f>
        <v/>
      </c>
      <c r="AC283">
        <f t="shared" ref="AC283" ca="1" si="87">IF(B283&lt;&gt;"",$C$4-N283,"")</f>
        <v>8</v>
      </c>
      <c r="AE283" t="s">
        <v>1987</v>
      </c>
      <c r="AF283" t="s">
        <v>1986</v>
      </c>
    </row>
    <row r="284" spans="1:32" ht="18.95" customHeight="1">
      <c r="A284" s="290" t="s">
        <v>2507</v>
      </c>
      <c r="B284" s="514" t="s">
        <v>635</v>
      </c>
      <c r="C284" s="104" t="str">
        <f>IFERROR(IF(B284&lt;&gt;"",VLOOKUP($B284,Codigos!$A:$P,3,0),""),"Verf")</f>
        <v>Pony Malta Pet 1.0L X 15</v>
      </c>
      <c r="D284" s="515">
        <v>22</v>
      </c>
      <c r="E284" s="515"/>
      <c r="F284" s="515"/>
      <c r="G284" s="516">
        <v>46296</v>
      </c>
      <c r="H284" s="448">
        <f t="shared" ca="1" si="76"/>
        <v>112</v>
      </c>
      <c r="I284" s="105" t="str">
        <f t="shared" ca="1" si="77"/>
        <v>Menos de 120 días</v>
      </c>
      <c r="J284" s="109">
        <f t="shared" ca="1" si="78"/>
        <v>0.93333333333333335</v>
      </c>
      <c r="K284" s="343" t="s">
        <v>2819</v>
      </c>
      <c r="L284" s="460"/>
      <c r="M284" s="110" t="str">
        <f>IFERROR(IF(VLOOKUP(L284,Codigos!$T$2:$U$50,2,0)=0,"",VLOOKUP(L284,Codigos!$T$2:$U$50,2,0)),"")</f>
        <v/>
      </c>
      <c r="N284" s="111">
        <f t="shared" si="79"/>
        <v>46176</v>
      </c>
      <c r="O284" s="112">
        <f>IFERROR(IF($B284&lt;&gt;"",$E284+($D284*VLOOKUP($B284,Codigos!$A:$P,5,0)),""),"Verf")</f>
        <v>1144</v>
      </c>
      <c r="P284" s="112">
        <f>IFERROR(IF($B284&lt;&gt;"",$F284+($O284*VLOOKUP($B284,Codigos!$A:$P,4,0)),""),"Verf")</f>
        <v>17160</v>
      </c>
      <c r="Q284" s="116">
        <f>IFERROR(IF($B284&lt;&gt;"",P284*VLOOKUP($B284,Codigos!$A:$I,7,0)/100000,""),"Verf")</f>
        <v>171.6</v>
      </c>
      <c r="R284" s="110">
        <f>IFERROR(IF($B284&lt;&gt;"",VLOOKUP($B284,Codigos!$A:$P,2,0),""),"Verf")</f>
        <v>7078</v>
      </c>
      <c r="S284" s="110" t="str">
        <f>IFERROR(IF($B284&lt;&gt;"",VLOOKUP($B284,Codigos!$A:$P,9,0),""),"Verf")</f>
        <v>Pet</v>
      </c>
      <c r="T284" s="110">
        <f>IFERROR(IF(B284&lt;&gt;"",VLOOKUP(B284,Codigos!$A:$P,10,0),""),"Verf")</f>
        <v>120</v>
      </c>
      <c r="U284" s="280" t="str">
        <f ca="1">IFERROR(IF($B284&lt;&gt;"",IF(AND($H284&gt;=VLOOKUP($B284,Codigos!$A:$P,12,0),$H284&lt;=VLOOKUP($B284,Codigos!$A:$P,13,0)),"Si","No"),""),"Verf")</f>
        <v>No</v>
      </c>
      <c r="V284" s="280" t="str">
        <f ca="1">IFERROR(IF($B284&lt;&gt;"",IF(AND($H284&gt;=VLOOKUP($B284,Codigos!$A:$P,14,0),$H284&lt;=VLOOKUP($B284,Codigos!$A:$P,15,0)),"Si","No"),""),"Verf")</f>
        <v>No</v>
      </c>
      <c r="W284" s="280" t="str">
        <f ca="1">IFERROR(IF($B284&lt;&gt;"",IF($H284&gt;=VLOOKUP($B284,Codigos!$A:$P,12,0),"Si","No"),""),"Verf")</f>
        <v>Si</v>
      </c>
      <c r="X284" s="280" t="str">
        <f ca="1">IFERROR(IF($B284&lt;&gt;"",IF($H284&lt;VLOOKUP($B284,Codigos!$A:$P,14,0),"No","Si"),""),"Verf")</f>
        <v>Si</v>
      </c>
      <c r="Y284" s="280" t="str">
        <f ca="1">IFERROR(IF($B284&lt;&gt;"",IF($H284&gt;VLOOKUP($B284,Codigos!$A:$P,16,0),"Si","No"),""),"Verf")</f>
        <v>Si</v>
      </c>
      <c r="Z284" s="280" t="str">
        <f ca="1">IFERROR(IF($B284&lt;&gt;"",IF($H284&lt;VLOOKUP($B284,Codigos!$A:$P,14,0),"Bloquear","No"),""),"Verf")</f>
        <v>No</v>
      </c>
      <c r="AA284" s="281">
        <f>IFERROR(IF($B284&lt;&gt;"",$G284-VLOOKUP($B284,Codigos!$A:$P,11,0),""),"")</f>
        <v>46266</v>
      </c>
      <c r="AB284" s="280" t="str">
        <f t="shared" si="80"/>
        <v/>
      </c>
      <c r="AC284">
        <f t="shared" ca="1" si="81"/>
        <v>8</v>
      </c>
      <c r="AE284" t="s">
        <v>1987</v>
      </c>
      <c r="AF284" t="s">
        <v>1986</v>
      </c>
    </row>
    <row r="285" spans="1:32" ht="18.95" customHeight="1">
      <c r="A285" s="290" t="s">
        <v>2830</v>
      </c>
      <c r="B285" s="514" t="s">
        <v>635</v>
      </c>
      <c r="C285" s="104" t="str">
        <f>IFERROR(IF(B285&lt;&gt;"",VLOOKUP($B285,Codigos!$A:$P,3,0),""),"Verf")</f>
        <v>Pony Malta Pet 1.0L X 15</v>
      </c>
      <c r="D285" s="515">
        <v>2</v>
      </c>
      <c r="E285" s="515"/>
      <c r="F285" s="515"/>
      <c r="G285" s="516">
        <v>46296</v>
      </c>
      <c r="H285" s="448">
        <f t="shared" ref="H285" ca="1" si="88">IF(G285&lt;&gt;"",G285-TODAY(),"")</f>
        <v>112</v>
      </c>
      <c r="I285" s="105" t="str">
        <f t="shared" ref="I285" ca="1" si="89">IF(G285="","",IF(G285&lt;TODAY(),"Vencido",IF(G285&lt;TODAY()+10,"Menos de 10 días",IF(G285&lt;TODAY()+30,"Menos de 30 días",IF(G285&lt;TODAY()+60,"Menos de 60 días",IF(G285&lt;TODAY()+90,"Menos de 90 dìas",IF(G285&lt;TODAY()+120,"Menos de 120 días","Mayor a 120 días")))))))</f>
        <v>Menos de 120 días</v>
      </c>
      <c r="J285" s="109">
        <f t="shared" ref="J285" ca="1" si="90">IFERROR(IF(H285&lt;&gt;"",H285/T285,""),"Verf")</f>
        <v>0.93333333333333335</v>
      </c>
      <c r="K285" s="343"/>
      <c r="L285" s="495"/>
      <c r="M285" s="110" t="str">
        <f>IFERROR(IF(VLOOKUP(L285,Codigos!$T$2:$U$50,2,0)=0,"",VLOOKUP(L285,Codigos!$T$2:$U$50,2,0)),"")</f>
        <v/>
      </c>
      <c r="N285" s="111">
        <f t="shared" ref="N285" si="91">IFERROR(IF(G285&lt;&gt;"",G285-T285,""),"Verf")</f>
        <v>46176</v>
      </c>
      <c r="O285" s="112">
        <f>IFERROR(IF($B285&lt;&gt;"",$E285+($D285*VLOOKUP($B285,Codigos!$A:$P,5,0)),""),"Verf")</f>
        <v>104</v>
      </c>
      <c r="P285" s="112">
        <f>IFERROR(IF($B285&lt;&gt;"",$F285+($O285*VLOOKUP($B285,Codigos!$A:$P,4,0)),""),"Verf")</f>
        <v>1560</v>
      </c>
      <c r="Q285" s="116">
        <f>IFERROR(IF($B285&lt;&gt;"",P285*VLOOKUP($B285,Codigos!$A:$I,7,0)/100000,""),"Verf")</f>
        <v>15.6</v>
      </c>
      <c r="R285" s="110">
        <f>IFERROR(IF($B285&lt;&gt;"",VLOOKUP($B285,Codigos!$A:$P,2,0),""),"Verf")</f>
        <v>7078</v>
      </c>
      <c r="S285" s="110" t="str">
        <f>IFERROR(IF($B285&lt;&gt;"",VLOOKUP($B285,Codigos!$A:$P,9,0),""),"Verf")</f>
        <v>Pet</v>
      </c>
      <c r="T285" s="110">
        <f>IFERROR(IF(B285&lt;&gt;"",VLOOKUP(B285,Codigos!$A:$P,10,0),""),"Verf")</f>
        <v>120</v>
      </c>
      <c r="U285" s="280" t="str">
        <f ca="1">IFERROR(IF($B285&lt;&gt;"",IF(AND($H285&gt;=VLOOKUP($B285,Codigos!$A:$P,12,0),$H285&lt;=VLOOKUP($B285,Codigos!$A:$P,13,0)),"Si","No"),""),"Verf")</f>
        <v>No</v>
      </c>
      <c r="V285" s="280" t="str">
        <f ca="1">IFERROR(IF($B285&lt;&gt;"",IF(AND($H285&gt;=VLOOKUP($B285,Codigos!$A:$P,14,0),$H285&lt;=VLOOKUP($B285,Codigos!$A:$P,15,0)),"Si","No"),""),"Verf")</f>
        <v>No</v>
      </c>
      <c r="W285" s="280" t="str">
        <f ca="1">IFERROR(IF($B285&lt;&gt;"",IF($H285&gt;=VLOOKUP($B285,Codigos!$A:$P,12,0),"Si","No"),""),"Verf")</f>
        <v>Si</v>
      </c>
      <c r="X285" s="280" t="str">
        <f ca="1">IFERROR(IF($B285&lt;&gt;"",IF($H285&lt;VLOOKUP($B285,Codigos!$A:$P,14,0),"No","Si"),""),"Verf")</f>
        <v>Si</v>
      </c>
      <c r="Y285" s="280" t="str">
        <f ca="1">IFERROR(IF($B285&lt;&gt;"",IF($H285&gt;VLOOKUP($B285,Codigos!$A:$P,16,0),"Si","No"),""),"Verf")</f>
        <v>Si</v>
      </c>
      <c r="Z285" s="280" t="str">
        <f ca="1">IFERROR(IF($B285&lt;&gt;"",IF($H285&lt;VLOOKUP($B285,Codigos!$A:$P,14,0),"Bloquear","No"),""),"Verf")</f>
        <v>No</v>
      </c>
      <c r="AA285" s="281">
        <f>IFERROR(IF($B285&lt;&gt;"",$G285-VLOOKUP($B285,Codigos!$A:$P,11,0),""),"")</f>
        <v>46266</v>
      </c>
      <c r="AB285" s="280" t="str">
        <f t="shared" si="80"/>
        <v/>
      </c>
      <c r="AC285">
        <f ca="1">IF(A285&lt;&gt;"",$C$4-N285,"")</f>
        <v>8</v>
      </c>
      <c r="AE285" t="s">
        <v>1987</v>
      </c>
      <c r="AF285" t="s">
        <v>1986</v>
      </c>
    </row>
    <row r="286" spans="1:32" ht="18.95" customHeight="1">
      <c r="A286" s="290" t="s">
        <v>2830</v>
      </c>
      <c r="B286" s="514" t="s">
        <v>635</v>
      </c>
      <c r="C286" s="104" t="str">
        <f>IFERROR(IF(B286&lt;&gt;"",VLOOKUP($B286,Codigos!$A:$P,3,0),""),"Verf")</f>
        <v>Pony Malta Pet 1.0L X 15</v>
      </c>
      <c r="D286" s="515">
        <v>4</v>
      </c>
      <c r="E286" s="515"/>
      <c r="F286" s="515"/>
      <c r="G286" s="516">
        <v>46301</v>
      </c>
      <c r="H286" s="448">
        <f t="shared" ca="1" si="76"/>
        <v>117</v>
      </c>
      <c r="I286" s="105" t="str">
        <f t="shared" ca="1" si="77"/>
        <v>Menos de 120 días</v>
      </c>
      <c r="J286" s="109">
        <f t="shared" ca="1" si="78"/>
        <v>0.97499999999999998</v>
      </c>
      <c r="K286" s="343"/>
      <c r="L286" s="495"/>
      <c r="M286" s="110" t="str">
        <f>IFERROR(IF(VLOOKUP(L286,Codigos!$T$2:$U$50,2,0)=0,"",VLOOKUP(L286,Codigos!$T$2:$U$50,2,0)),"")</f>
        <v/>
      </c>
      <c r="N286" s="111">
        <f t="shared" si="79"/>
        <v>46181</v>
      </c>
      <c r="O286" s="112">
        <f>IFERROR(IF($B286&lt;&gt;"",$E286+($D286*VLOOKUP($B286,Codigos!$A:$P,5,0)),""),"Verf")</f>
        <v>208</v>
      </c>
      <c r="P286" s="112">
        <f>IFERROR(IF($B286&lt;&gt;"",$F286+($O286*VLOOKUP($B286,Codigos!$A:$P,4,0)),""),"Verf")</f>
        <v>3120</v>
      </c>
      <c r="Q286" s="116">
        <f>IFERROR(IF($B286&lt;&gt;"",P286*VLOOKUP($B286,Codigos!$A:$I,7,0)/100000,""),"Verf")</f>
        <v>31.2</v>
      </c>
      <c r="R286" s="110">
        <f>IFERROR(IF($B286&lt;&gt;"",VLOOKUP($B286,Codigos!$A:$P,2,0),""),"Verf")</f>
        <v>7078</v>
      </c>
      <c r="S286" s="110" t="str">
        <f>IFERROR(IF($B286&lt;&gt;"",VLOOKUP($B286,Codigos!$A:$P,9,0),""),"Verf")</f>
        <v>Pet</v>
      </c>
      <c r="T286" s="110">
        <f>IFERROR(IF(B286&lt;&gt;"",VLOOKUP(B286,Codigos!$A:$P,10,0),""),"Verf")</f>
        <v>120</v>
      </c>
      <c r="U286" s="280" t="str">
        <f ca="1">IFERROR(IF($B286&lt;&gt;"",IF(AND($H286&gt;=VLOOKUP($B286,Codigos!$A:$P,12,0),$H286&lt;=VLOOKUP($B286,Codigos!$A:$P,13,0)),"Si","No"),""),"Verf")</f>
        <v>No</v>
      </c>
      <c r="V286" s="280" t="str">
        <f ca="1">IFERROR(IF($B286&lt;&gt;"",IF(AND($H286&gt;=VLOOKUP($B286,Codigos!$A:$P,14,0),$H286&lt;=VLOOKUP($B286,Codigos!$A:$P,15,0)),"Si","No"),""),"Verf")</f>
        <v>No</v>
      </c>
      <c r="W286" s="280" t="str">
        <f ca="1">IFERROR(IF($B286&lt;&gt;"",IF($H286&gt;=VLOOKUP($B286,Codigos!$A:$P,12,0),"Si","No"),""),"Verf")</f>
        <v>Si</v>
      </c>
      <c r="X286" s="280" t="str">
        <f ca="1">IFERROR(IF($B286&lt;&gt;"",IF($H286&lt;VLOOKUP($B286,Codigos!$A:$P,14,0),"No","Si"),""),"Verf")</f>
        <v>Si</v>
      </c>
      <c r="Y286" s="280" t="str">
        <f ca="1">IFERROR(IF($B286&lt;&gt;"",IF($H286&gt;VLOOKUP($B286,Codigos!$A:$P,16,0),"Si","No"),""),"Verf")</f>
        <v>Si</v>
      </c>
      <c r="Z286" s="280" t="str">
        <f ca="1">IFERROR(IF($B286&lt;&gt;"",IF($H286&lt;VLOOKUP($B286,Codigos!$A:$P,14,0),"Bloquear","No"),""),"Verf")</f>
        <v>No</v>
      </c>
      <c r="AA286" s="281">
        <f>IFERROR(IF($B286&lt;&gt;"",$G286-VLOOKUP($B286,Codigos!$A:$P,11,0),""),"")</f>
        <v>46271</v>
      </c>
      <c r="AB286" s="280" t="str">
        <f t="shared" ref="AB286" si="92">IFERROR(IF(AND(A286&lt;&gt;"",B286=""),"V",""),"")</f>
        <v/>
      </c>
      <c r="AC286">
        <f ca="1">IF(A286&lt;&gt;"",$C$4-N286,"")</f>
        <v>3</v>
      </c>
      <c r="AE286" t="s">
        <v>1987</v>
      </c>
      <c r="AF286" t="s">
        <v>1986</v>
      </c>
    </row>
    <row r="287" spans="1:32" ht="18.95" customHeight="1">
      <c r="A287" s="290" t="s">
        <v>2508</v>
      </c>
      <c r="B287" s="514" t="s">
        <v>635</v>
      </c>
      <c r="C287" s="104" t="str">
        <f>IFERROR(IF(B287&lt;&gt;"",VLOOKUP($B287,Codigos!$A:$P,3,0),""),"Verf")</f>
        <v>Pony Malta Pet 1.0L X 15</v>
      </c>
      <c r="D287" s="515">
        <v>2</v>
      </c>
      <c r="E287" s="515"/>
      <c r="F287" s="515"/>
      <c r="G287" s="516">
        <v>46301</v>
      </c>
      <c r="H287" s="448">
        <f t="shared" ca="1" si="76"/>
        <v>117</v>
      </c>
      <c r="I287" s="105" t="str">
        <f t="shared" ca="1" si="77"/>
        <v>Menos de 120 días</v>
      </c>
      <c r="J287" s="109">
        <f t="shared" ca="1" si="78"/>
        <v>0.97499999999999998</v>
      </c>
      <c r="K287" s="343"/>
      <c r="L287" s="495"/>
      <c r="M287" s="110" t="str">
        <f>IFERROR(IF(VLOOKUP(L287,Codigos!$T$2:$U$50,2,0)=0,"",VLOOKUP(L287,Codigos!$T$2:$U$50,2,0)),"")</f>
        <v/>
      </c>
      <c r="N287" s="111">
        <f t="shared" si="79"/>
        <v>46181</v>
      </c>
      <c r="O287" s="112">
        <f>IFERROR(IF($B287&lt;&gt;"",$E287+($D287*VLOOKUP($B287,Codigos!$A:$P,5,0)),""),"Verf")</f>
        <v>104</v>
      </c>
      <c r="P287" s="112">
        <f>IFERROR(IF($B287&lt;&gt;"",$F287+($O287*VLOOKUP($B287,Codigos!$A:$P,4,0)),""),"Verf")</f>
        <v>1560</v>
      </c>
      <c r="Q287" s="116">
        <f>IFERROR(IF($B287&lt;&gt;"",P287*VLOOKUP($B287,Codigos!$A:$I,7,0)/100000,""),"Verf")</f>
        <v>15.6</v>
      </c>
      <c r="R287" s="110">
        <f>IFERROR(IF($B287&lt;&gt;"",VLOOKUP($B287,Codigos!$A:$P,2,0),""),"Verf")</f>
        <v>7078</v>
      </c>
      <c r="S287" s="110" t="str">
        <f>IFERROR(IF($B287&lt;&gt;"",VLOOKUP($B287,Codigos!$A:$P,9,0),""),"Verf")</f>
        <v>Pet</v>
      </c>
      <c r="T287" s="110">
        <f>IFERROR(IF(B287&lt;&gt;"",VLOOKUP(B287,Codigos!$A:$P,10,0),""),"Verf")</f>
        <v>120</v>
      </c>
      <c r="U287" s="280" t="str">
        <f ca="1">IFERROR(IF($B287&lt;&gt;"",IF(AND($H287&gt;=VLOOKUP($B287,Codigos!$A:$P,12,0),$H287&lt;=VLOOKUP($B287,Codigos!$A:$P,13,0)),"Si","No"),""),"Verf")</f>
        <v>No</v>
      </c>
      <c r="V287" s="280" t="str">
        <f ca="1">IFERROR(IF($B287&lt;&gt;"",IF(AND($H287&gt;=VLOOKUP($B287,Codigos!$A:$P,14,0),$H287&lt;=VLOOKUP($B287,Codigos!$A:$P,15,0)),"Si","No"),""),"Verf")</f>
        <v>No</v>
      </c>
      <c r="W287" s="280" t="str">
        <f ca="1">IFERROR(IF($B287&lt;&gt;"",IF($H287&gt;=VLOOKUP($B287,Codigos!$A:$P,12,0),"Si","No"),""),"Verf")</f>
        <v>Si</v>
      </c>
      <c r="X287" s="280" t="str">
        <f ca="1">IFERROR(IF($B287&lt;&gt;"",IF($H287&lt;VLOOKUP($B287,Codigos!$A:$P,14,0),"No","Si"),""),"Verf")</f>
        <v>Si</v>
      </c>
      <c r="Y287" s="280" t="str">
        <f ca="1">IFERROR(IF($B287&lt;&gt;"",IF($H287&gt;VLOOKUP($B287,Codigos!$A:$P,16,0),"Si","No"),""),"Verf")</f>
        <v>Si</v>
      </c>
      <c r="Z287" s="280" t="str">
        <f ca="1">IFERROR(IF($B287&lt;&gt;"",IF($H287&lt;VLOOKUP($B287,Codigos!$A:$P,14,0),"Bloquear","No"),""),"Verf")</f>
        <v>No</v>
      </c>
      <c r="AA287" s="281">
        <f>IFERROR(IF($B287&lt;&gt;"",$G287-VLOOKUP($B287,Codigos!$A:$P,11,0),""),"")</f>
        <v>46271</v>
      </c>
      <c r="AB287" s="280" t="str">
        <f t="shared" si="80"/>
        <v/>
      </c>
      <c r="AC287">
        <f t="shared" ca="1" si="81"/>
        <v>3</v>
      </c>
      <c r="AE287" t="s">
        <v>1987</v>
      </c>
      <c r="AF287" t="s">
        <v>1986</v>
      </c>
    </row>
    <row r="288" spans="1:32" ht="18.95" customHeight="1">
      <c r="A288" s="290" t="s">
        <v>2509</v>
      </c>
      <c r="B288" s="514" t="s">
        <v>635</v>
      </c>
      <c r="C288" s="104" t="str">
        <f>IFERROR(IF(B288&lt;&gt;"",VLOOKUP($B288,Codigos!$A:$P,3,0),""),"Verf")</f>
        <v>Pony Malta Pet 1.0L X 15</v>
      </c>
      <c r="D288" s="515">
        <v>4</v>
      </c>
      <c r="E288" s="515"/>
      <c r="F288" s="515"/>
      <c r="G288" s="516">
        <v>46301</v>
      </c>
      <c r="H288" s="448">
        <f t="shared" ca="1" si="76"/>
        <v>117</v>
      </c>
      <c r="I288" s="105" t="str">
        <f t="shared" ca="1" si="77"/>
        <v>Menos de 120 días</v>
      </c>
      <c r="J288" s="109">
        <f t="shared" ca="1" si="78"/>
        <v>0.97499999999999998</v>
      </c>
      <c r="K288" s="343"/>
      <c r="L288" s="460"/>
      <c r="M288" s="110" t="str">
        <f>IFERROR(IF(VLOOKUP(L288,Codigos!$T$2:$U$50,2,0)=0,"",VLOOKUP(L288,Codigos!$T$2:$U$50,2,0)),"")</f>
        <v/>
      </c>
      <c r="N288" s="111">
        <f t="shared" si="79"/>
        <v>46181</v>
      </c>
      <c r="O288" s="112">
        <f>IFERROR(IF($B288&lt;&gt;"",$E288+($D288*VLOOKUP($B288,Codigos!$A:$P,5,0)),""),"Verf")</f>
        <v>208</v>
      </c>
      <c r="P288" s="112">
        <f>IFERROR(IF($B288&lt;&gt;"",$F288+($O288*VLOOKUP($B288,Codigos!$A:$P,4,0)),""),"Verf")</f>
        <v>3120</v>
      </c>
      <c r="Q288" s="116">
        <f>IFERROR(IF($B288&lt;&gt;"",P288*VLOOKUP($B288,Codigos!$A:$I,7,0)/100000,""),"Verf")</f>
        <v>31.2</v>
      </c>
      <c r="R288" s="110">
        <f>IFERROR(IF($B288&lt;&gt;"",VLOOKUP($B288,Codigos!$A:$P,2,0),""),"Verf")</f>
        <v>7078</v>
      </c>
      <c r="S288" s="110" t="str">
        <f>IFERROR(IF($B288&lt;&gt;"",VLOOKUP($B288,Codigos!$A:$P,9,0),""),"Verf")</f>
        <v>Pet</v>
      </c>
      <c r="T288" s="110">
        <f>IFERROR(IF(B288&lt;&gt;"",VLOOKUP(B288,Codigos!$A:$P,10,0),""),"Verf")</f>
        <v>120</v>
      </c>
      <c r="U288" s="280" t="str">
        <f ca="1">IFERROR(IF($B288&lt;&gt;"",IF(AND($H288&gt;=VLOOKUP($B288,Codigos!$A:$P,12,0),$H288&lt;=VLOOKUP($B288,Codigos!$A:$P,13,0)),"Si","No"),""),"Verf")</f>
        <v>No</v>
      </c>
      <c r="V288" s="280" t="str">
        <f ca="1">IFERROR(IF($B288&lt;&gt;"",IF(AND($H288&gt;=VLOOKUP($B288,Codigos!$A:$P,14,0),$H288&lt;=VLOOKUP($B288,Codigos!$A:$P,15,0)),"Si","No"),""),"Verf")</f>
        <v>No</v>
      </c>
      <c r="W288" s="280" t="str">
        <f ca="1">IFERROR(IF($B288&lt;&gt;"",IF($H288&gt;=VLOOKUP($B288,Codigos!$A:$P,12,0),"Si","No"),""),"Verf")</f>
        <v>Si</v>
      </c>
      <c r="X288" s="280" t="str">
        <f ca="1">IFERROR(IF($B288&lt;&gt;"",IF($H288&lt;VLOOKUP($B288,Codigos!$A:$P,14,0),"No","Si"),""),"Verf")</f>
        <v>Si</v>
      </c>
      <c r="Y288" s="280" t="str">
        <f ca="1">IFERROR(IF($B288&lt;&gt;"",IF($H288&gt;VLOOKUP($B288,Codigos!$A:$P,16,0),"Si","No"),""),"Verf")</f>
        <v>Si</v>
      </c>
      <c r="Z288" s="280" t="str">
        <f ca="1">IFERROR(IF($B288&lt;&gt;"",IF($H288&lt;VLOOKUP($B288,Codigos!$A:$P,14,0),"Bloquear","No"),""),"Verf")</f>
        <v>No</v>
      </c>
      <c r="AA288" s="281">
        <f>IFERROR(IF($B288&lt;&gt;"",$G288-VLOOKUP($B288,Codigos!$A:$P,11,0),""),"")</f>
        <v>46271</v>
      </c>
      <c r="AB288" s="280" t="str">
        <f t="shared" si="80"/>
        <v/>
      </c>
      <c r="AC288">
        <f t="shared" ca="1" si="81"/>
        <v>3</v>
      </c>
      <c r="AE288" t="s">
        <v>1987</v>
      </c>
      <c r="AF288" t="s">
        <v>1986</v>
      </c>
    </row>
    <row r="289" spans="1:32" ht="18.95" customHeight="1">
      <c r="A289" s="290" t="s">
        <v>2510</v>
      </c>
      <c r="B289" s="514" t="s">
        <v>635</v>
      </c>
      <c r="C289" s="104" t="str">
        <f>IFERROR(IF(B289&lt;&gt;"",VLOOKUP($B289,Codigos!$A:$P,3,0),""),"Verf")</f>
        <v>Pony Malta Pet 1.0L X 15</v>
      </c>
      <c r="D289" s="515">
        <v>6</v>
      </c>
      <c r="E289" s="515"/>
      <c r="F289" s="515"/>
      <c r="G289" s="516">
        <v>46300</v>
      </c>
      <c r="H289" s="448">
        <f t="shared" ca="1" si="76"/>
        <v>116</v>
      </c>
      <c r="I289" s="105" t="str">
        <f t="shared" ca="1" si="77"/>
        <v>Menos de 120 días</v>
      </c>
      <c r="J289" s="109">
        <f t="shared" ca="1" si="78"/>
        <v>0.96666666666666667</v>
      </c>
      <c r="K289" s="343"/>
      <c r="L289" s="460"/>
      <c r="M289" s="110" t="str">
        <f>IFERROR(IF(VLOOKUP(L289,Codigos!$T$2:$U$50,2,0)=0,"",VLOOKUP(L289,Codigos!$T$2:$U$50,2,0)),"")</f>
        <v/>
      </c>
      <c r="N289" s="111">
        <f t="shared" si="79"/>
        <v>46180</v>
      </c>
      <c r="O289" s="112">
        <f>IFERROR(IF($B289&lt;&gt;"",$E289+($D289*VLOOKUP($B289,Codigos!$A:$P,5,0)),""),"Verf")</f>
        <v>312</v>
      </c>
      <c r="P289" s="112">
        <f>IFERROR(IF($B289&lt;&gt;"",$F289+($O289*VLOOKUP($B289,Codigos!$A:$P,4,0)),""),"Verf")</f>
        <v>4680</v>
      </c>
      <c r="Q289" s="116">
        <f>IFERROR(IF($B289&lt;&gt;"",P289*VLOOKUP($B289,Codigos!$A:$I,7,0)/100000,""),"Verf")</f>
        <v>46.8</v>
      </c>
      <c r="R289" s="110">
        <f>IFERROR(IF($B289&lt;&gt;"",VLOOKUP($B289,Codigos!$A:$P,2,0),""),"Verf")</f>
        <v>7078</v>
      </c>
      <c r="S289" s="110" t="str">
        <f>IFERROR(IF($B289&lt;&gt;"",VLOOKUP($B289,Codigos!$A:$P,9,0),""),"Verf")</f>
        <v>Pet</v>
      </c>
      <c r="T289" s="110">
        <f>IFERROR(IF(B289&lt;&gt;"",VLOOKUP(B289,Codigos!$A:$P,10,0),""),"Verf")</f>
        <v>120</v>
      </c>
      <c r="U289" s="280" t="str">
        <f ca="1">IFERROR(IF($B289&lt;&gt;"",IF(AND($H289&gt;=VLOOKUP($B289,Codigos!$A:$P,12,0),$H289&lt;=VLOOKUP($B289,Codigos!$A:$P,13,0)),"Si","No"),""),"Verf")</f>
        <v>No</v>
      </c>
      <c r="V289" s="280" t="str">
        <f ca="1">IFERROR(IF($B289&lt;&gt;"",IF(AND($H289&gt;=VLOOKUP($B289,Codigos!$A:$P,14,0),$H289&lt;=VLOOKUP($B289,Codigos!$A:$P,15,0)),"Si","No"),""),"Verf")</f>
        <v>No</v>
      </c>
      <c r="W289" s="280" t="str">
        <f ca="1">IFERROR(IF($B289&lt;&gt;"",IF($H289&gt;=VLOOKUP($B289,Codigos!$A:$P,12,0),"Si","No"),""),"Verf")</f>
        <v>Si</v>
      </c>
      <c r="X289" s="280" t="str">
        <f ca="1">IFERROR(IF($B289&lt;&gt;"",IF($H289&lt;VLOOKUP($B289,Codigos!$A:$P,14,0),"No","Si"),""),"Verf")</f>
        <v>Si</v>
      </c>
      <c r="Y289" s="280" t="str">
        <f ca="1">IFERROR(IF($B289&lt;&gt;"",IF($H289&gt;VLOOKUP($B289,Codigos!$A:$P,16,0),"Si","No"),""),"Verf")</f>
        <v>Si</v>
      </c>
      <c r="Z289" s="280" t="str">
        <f ca="1">IFERROR(IF($B289&lt;&gt;"",IF($H289&lt;VLOOKUP($B289,Codigos!$A:$P,14,0),"Bloquear","No"),""),"Verf")</f>
        <v>No</v>
      </c>
      <c r="AA289" s="281">
        <f>IFERROR(IF($B289&lt;&gt;"",$G289-VLOOKUP($B289,Codigos!$A:$P,11,0),""),"")</f>
        <v>46270</v>
      </c>
      <c r="AB289" s="280" t="str">
        <f t="shared" si="80"/>
        <v/>
      </c>
      <c r="AC289">
        <f t="shared" ca="1" si="81"/>
        <v>4</v>
      </c>
      <c r="AE289" t="s">
        <v>1987</v>
      </c>
      <c r="AF289" t="s">
        <v>1986</v>
      </c>
    </row>
    <row r="290" spans="1:32" ht="18.95" customHeight="1">
      <c r="A290" s="290" t="s">
        <v>2511</v>
      </c>
      <c r="B290" s="521" t="s">
        <v>590</v>
      </c>
      <c r="C290" s="104" t="str">
        <f>IFERROR(IF(B290&lt;&gt;"",VLOOKUP($B290,Codigos!$A:$P,3,0),""),"Verf")</f>
        <v>Pony Malta Pet 200ccX30</v>
      </c>
      <c r="D290" s="515">
        <v>24</v>
      </c>
      <c r="E290" s="515"/>
      <c r="F290" s="515"/>
      <c r="G290" s="516">
        <v>46273</v>
      </c>
      <c r="H290" s="448">
        <f t="shared" ca="1" si="76"/>
        <v>89</v>
      </c>
      <c r="I290" s="105" t="str">
        <f t="shared" ca="1" si="77"/>
        <v>Menos de 90 dìas</v>
      </c>
      <c r="J290" s="109">
        <f t="shared" ca="1" si="78"/>
        <v>0.98888888888888893</v>
      </c>
      <c r="K290" s="343"/>
      <c r="L290" s="522" t="s">
        <v>67</v>
      </c>
      <c r="M290" s="110" t="str">
        <f>IFERROR(IF(VLOOKUP(L290,Codigos!$T$2:$U$50,2,0)=0,"",VLOOKUP(L290,Codigos!$T$2:$U$50,2,0)),"")</f>
        <v>Excluir</v>
      </c>
      <c r="N290" s="111">
        <f t="shared" si="79"/>
        <v>46183</v>
      </c>
      <c r="O290" s="112">
        <f>IFERROR(IF($B290&lt;&gt;"",$E290+($D290*VLOOKUP($B290,Codigos!$A:$P,5,0)),""),"Verf")</f>
        <v>3240</v>
      </c>
      <c r="P290" s="112">
        <f>IFERROR(IF($B290&lt;&gt;"",$F290+($O290*VLOOKUP($B290,Codigos!$A:$P,4,0)),""),"Verf")</f>
        <v>97200</v>
      </c>
      <c r="Q290" s="116">
        <f>IFERROR(IF($B290&lt;&gt;"",P290*VLOOKUP($B290,Codigos!$A:$I,7,0)/100000,""),"Verf")</f>
        <v>194.4</v>
      </c>
      <c r="R290" s="110">
        <f>IFERROR(IF($B290&lt;&gt;"",VLOOKUP($B290,Codigos!$A:$P,2,0),""),"Verf")</f>
        <v>3810</v>
      </c>
      <c r="S290" s="110" t="str">
        <f>IFERROR(IF($B290&lt;&gt;"",VLOOKUP($B290,Codigos!$A:$P,9,0),""),"Verf")</f>
        <v>Pet</v>
      </c>
      <c r="T290" s="110">
        <f>IFERROR(IF(B290&lt;&gt;"",VLOOKUP(B290,Codigos!$A:$P,10,0),""),"Verf")</f>
        <v>90</v>
      </c>
      <c r="U290" s="280" t="str">
        <f ca="1">IFERROR(IF($B290&lt;&gt;"",IF(AND($H290&gt;=VLOOKUP($B290,Codigos!$A:$P,12,0),$H290&lt;=VLOOKUP($B290,Codigos!$A:$P,13,0)),"Si","No"),""),"Verf")</f>
        <v>No</v>
      </c>
      <c r="V290" s="280" t="str">
        <f ca="1">IFERROR(IF($B290&lt;&gt;"",IF(AND($H290&gt;=VLOOKUP($B290,Codigos!$A:$P,14,0),$H290&lt;=VLOOKUP($B290,Codigos!$A:$P,15,0)),"Si","No"),""),"Verf")</f>
        <v>No</v>
      </c>
      <c r="W290" s="280" t="str">
        <f ca="1">IFERROR(IF($B290&lt;&gt;"",IF($H290&gt;=VLOOKUP($B290,Codigos!$A:$P,12,0),"Si","No"),""),"Verf")</f>
        <v>Si</v>
      </c>
      <c r="X290" s="280" t="str">
        <f ca="1">IFERROR(IF($B290&lt;&gt;"",IF($H290&lt;VLOOKUP($B290,Codigos!$A:$P,14,0),"No","Si"),""),"Verf")</f>
        <v>Si</v>
      </c>
      <c r="Y290" s="280" t="str">
        <f ca="1">IFERROR(IF($B290&lt;&gt;"",IF($H290&gt;VLOOKUP($B290,Codigos!$A:$P,16,0),"Si","No"),""),"Verf")</f>
        <v>Si</v>
      </c>
      <c r="Z290" s="280" t="str">
        <f ca="1">IFERROR(IF($B290&lt;&gt;"",IF($H290&lt;VLOOKUP($B290,Codigos!$A:$P,14,0),"Bloquear","No"),""),"Verf")</f>
        <v>No</v>
      </c>
      <c r="AA290" s="281">
        <f>IFERROR(IF($B290&lt;&gt;"",$G290-VLOOKUP($B290,Codigos!$A:$P,11,0),""),"")</f>
        <v>46243</v>
      </c>
      <c r="AB290" s="280" t="str">
        <f t="shared" si="80"/>
        <v/>
      </c>
      <c r="AC290">
        <f t="shared" ca="1" si="81"/>
        <v>1</v>
      </c>
      <c r="AE290" t="s">
        <v>1987</v>
      </c>
      <c r="AF290" t="s">
        <v>1986</v>
      </c>
    </row>
    <row r="291" spans="1:32" ht="18.95" customHeight="1">
      <c r="A291" s="290" t="s">
        <v>2512</v>
      </c>
      <c r="B291" s="514" t="s">
        <v>483</v>
      </c>
      <c r="C291" s="104" t="str">
        <f>IFERROR(IF(B291&lt;&gt;"",VLOOKUP($B291,Codigos!$A:$P,3,0),""),"Verf")</f>
        <v>Cola&amp;Pola Pet 1.5L X 6</v>
      </c>
      <c r="D291" s="515">
        <v>15</v>
      </c>
      <c r="E291" s="515"/>
      <c r="F291" s="515"/>
      <c r="G291" s="516">
        <v>46266</v>
      </c>
      <c r="H291" s="448">
        <f t="shared" ca="1" si="76"/>
        <v>82</v>
      </c>
      <c r="I291" s="105" t="str">
        <f t="shared" ca="1" si="77"/>
        <v>Menos de 90 dìas</v>
      </c>
      <c r="J291" s="109">
        <f t="shared" ca="1" si="78"/>
        <v>0.91111111111111109</v>
      </c>
      <c r="K291" s="343"/>
      <c r="L291" s="292"/>
      <c r="M291" s="110" t="str">
        <f>IFERROR(IF(VLOOKUP(L291,Codigos!$T$2:$U$50,2,0)=0,"",VLOOKUP(L291,Codigos!$T$2:$U$50,2,0)),"")</f>
        <v/>
      </c>
      <c r="N291" s="111">
        <f t="shared" si="79"/>
        <v>46176</v>
      </c>
      <c r="O291" s="112">
        <f>IFERROR(IF($B291&lt;&gt;"",$E291+($D291*VLOOKUP($B291,Codigos!$A:$P,5,0)),""),"Verf")</f>
        <v>1500</v>
      </c>
      <c r="P291" s="112">
        <f>IFERROR(IF($B291&lt;&gt;"",$F291+($O291*VLOOKUP($B291,Codigos!$A:$P,4,0)),""),"Verf")</f>
        <v>9000</v>
      </c>
      <c r="Q291" s="116">
        <f>IFERROR(IF($B291&lt;&gt;"",P291*VLOOKUP($B291,Codigos!$A:$I,7,0)/100000,""),"Verf")</f>
        <v>135</v>
      </c>
      <c r="R291" s="110">
        <f>IFERROR(IF($B291&lt;&gt;"",VLOOKUP($B291,Codigos!$A:$P,2,0),""),"Verf")</f>
        <v>2882</v>
      </c>
      <c r="S291" s="110" t="str">
        <f>IFERROR(IF($B291&lt;&gt;"",VLOOKUP($B291,Codigos!$A:$P,9,0),""),"Verf")</f>
        <v>Pet</v>
      </c>
      <c r="T291" s="110">
        <f>IFERROR(IF(B291&lt;&gt;"",VLOOKUP(B291,Codigos!$A:$P,10,0),""),"Verf")</f>
        <v>90</v>
      </c>
      <c r="U291" s="280" t="str">
        <f ca="1">IFERROR(IF($B291&lt;&gt;"",IF(AND($H291&gt;=VLOOKUP($B291,Codigos!$A:$P,12,0),$H291&lt;=VLOOKUP($B291,Codigos!$A:$P,13,0)),"Si","No"),""),"Verf")</f>
        <v>No</v>
      </c>
      <c r="V291" s="280" t="str">
        <f ca="1">IFERROR(IF($B291&lt;&gt;"",IF(AND($H291&gt;=VLOOKUP($B291,Codigos!$A:$P,14,0),$H291&lt;=VLOOKUP($B291,Codigos!$A:$P,15,0)),"Si","No"),""),"Verf")</f>
        <v>No</v>
      </c>
      <c r="W291" s="280" t="str">
        <f ca="1">IFERROR(IF($B291&lt;&gt;"",IF($H291&gt;=VLOOKUP($B291,Codigos!$A:$P,12,0),"Si","No"),""),"Verf")</f>
        <v>Si</v>
      </c>
      <c r="X291" s="280" t="str">
        <f ca="1">IFERROR(IF($B291&lt;&gt;"",IF($H291&lt;VLOOKUP($B291,Codigos!$A:$P,14,0),"No","Si"),""),"Verf")</f>
        <v>Si</v>
      </c>
      <c r="Y291" s="280" t="str">
        <f ca="1">IFERROR(IF($B291&lt;&gt;"",IF($H291&gt;VLOOKUP($B291,Codigos!$A:$P,16,0),"Si","No"),""),"Verf")</f>
        <v>Si</v>
      </c>
      <c r="Z291" s="280" t="str">
        <f ca="1">IFERROR(IF($B291&lt;&gt;"",IF($H291&lt;VLOOKUP($B291,Codigos!$A:$P,14,0),"Bloquear","No"),""),"Verf")</f>
        <v>No</v>
      </c>
      <c r="AA291" s="281">
        <f>IFERROR(IF($B291&lt;&gt;"",$G291-VLOOKUP($B291,Codigos!$A:$P,11,0),""),"")</f>
        <v>46236</v>
      </c>
      <c r="AB291" s="280" t="str">
        <f t="shared" si="80"/>
        <v/>
      </c>
      <c r="AC291">
        <f t="shared" ca="1" si="81"/>
        <v>8</v>
      </c>
      <c r="AE291" t="s">
        <v>1987</v>
      </c>
      <c r="AF291" t="s">
        <v>1986</v>
      </c>
    </row>
    <row r="292" spans="1:32" ht="18.95" customHeight="1">
      <c r="A292" s="290" t="s">
        <v>2513</v>
      </c>
      <c r="B292" s="337" t="s">
        <v>31</v>
      </c>
      <c r="C292" s="104" t="str">
        <f>IFERROR(IF(B292&lt;&gt;"",VLOOKUP($B292,Codigos!$A:$P,3,0),""),"Verf")</f>
        <v>Agua Zalva Sin Gas Pet 600Cc X 12</v>
      </c>
      <c r="D292" s="515">
        <v>21</v>
      </c>
      <c r="E292" s="515">
        <v>118</v>
      </c>
      <c r="F292" s="515"/>
      <c r="G292" s="516">
        <v>46242</v>
      </c>
      <c r="H292" s="448">
        <f t="shared" ca="1" si="76"/>
        <v>58</v>
      </c>
      <c r="I292" s="105" t="str">
        <f t="shared" ca="1" si="77"/>
        <v>Menos de 60 días</v>
      </c>
      <c r="J292" s="109">
        <f t="shared" ca="1" si="78"/>
        <v>0.32222222222222224</v>
      </c>
      <c r="K292" s="294"/>
      <c r="L292" s="460"/>
      <c r="M292" s="110" t="str">
        <f>IFERROR(IF(VLOOKUP(L292,Codigos!$T$2:$U$50,2,0)=0,"",VLOOKUP(L292,Codigos!$T$2:$U$50,2,0)),"")</f>
        <v/>
      </c>
      <c r="N292" s="111">
        <f t="shared" si="79"/>
        <v>46062</v>
      </c>
      <c r="O292" s="112">
        <f>IFERROR(IF($B292&lt;&gt;"",$E292+($D292*VLOOKUP($B292,Codigos!$A:$P,5,0)),""),"Verf")</f>
        <v>2638</v>
      </c>
      <c r="P292" s="112">
        <f>IFERROR(IF($B292&lt;&gt;"",$F292+($O292*VLOOKUP($B292,Codigos!$A:$P,4,0)),""),"Verf")</f>
        <v>31656</v>
      </c>
      <c r="Q292" s="116">
        <f>IFERROR(IF($B292&lt;&gt;"",P292*VLOOKUP($B292,Codigos!$A:$I,7,0)/100000,""),"Verf")</f>
        <v>189.93600000000001</v>
      </c>
      <c r="R292" s="110">
        <f>IFERROR(IF($B292&lt;&gt;"",VLOOKUP($B292,Codigos!$A:$P,2,0),""),"Verf")</f>
        <v>12026</v>
      </c>
      <c r="S292" s="110" t="str">
        <f>IFERROR(IF($B292&lt;&gt;"",VLOOKUP($B292,Codigos!$A:$P,9,0),""),"Verf")</f>
        <v>Pet</v>
      </c>
      <c r="T292" s="110">
        <f>IFERROR(IF(B292&lt;&gt;"",VLOOKUP(B292,Codigos!$A:$P,10,0),""),"Verf")</f>
        <v>180</v>
      </c>
      <c r="U292" s="280" t="str">
        <f ca="1">IFERROR(IF($B292&lt;&gt;"",IF(AND($H292&gt;=VLOOKUP($B292,Codigos!$A:$P,12,0),$H292&lt;=VLOOKUP($B292,Codigos!$A:$P,13,0)),"Si","No"),""),"Verf")</f>
        <v>No</v>
      </c>
      <c r="V292" s="280" t="str">
        <f ca="1">IFERROR(IF($B292&lt;&gt;"",IF(AND($H292&gt;=VLOOKUP($B292,Codigos!$A:$P,14,0),$H292&lt;=VLOOKUP($B292,Codigos!$A:$P,15,0)),"Si","No"),""),"Verf")</f>
        <v>Si</v>
      </c>
      <c r="W292" s="280" t="str">
        <f ca="1">IFERROR(IF($B292&lt;&gt;"",IF($H292&gt;=VLOOKUP($B292,Codigos!$A:$P,12,0),"Si","No"),""),"Verf")</f>
        <v>No</v>
      </c>
      <c r="X292" s="280" t="str">
        <f ca="1">IFERROR(IF($B292&lt;&gt;"",IF($H292&lt;VLOOKUP($B292,Codigos!$A:$P,14,0),"No","Si"),""),"Verf")</f>
        <v>Si</v>
      </c>
      <c r="Y292" s="280" t="str">
        <f ca="1">IFERROR(IF($B292&lt;&gt;"",IF($H292&gt;VLOOKUP($B292,Codigos!$A:$P,16,0),"Si","No"),""),"Verf")</f>
        <v>Si</v>
      </c>
      <c r="Z292" s="280" t="str">
        <f ca="1">IFERROR(IF($B292&lt;&gt;"",IF($H292&lt;VLOOKUP($B292,Codigos!$A:$P,14,0),"Bloquear","No"),""),"Verf")</f>
        <v>No</v>
      </c>
      <c r="AA292" s="281">
        <f>IFERROR(IF($B292&lt;&gt;"",$G292-VLOOKUP($B292,Codigos!$A:$P,11,0),""),"")</f>
        <v>46212</v>
      </c>
      <c r="AB292" s="280" t="str">
        <f t="shared" si="80"/>
        <v/>
      </c>
      <c r="AC292">
        <f t="shared" ca="1" si="81"/>
        <v>122</v>
      </c>
      <c r="AE292" t="s">
        <v>1987</v>
      </c>
      <c r="AF292" t="s">
        <v>1986</v>
      </c>
    </row>
    <row r="293" spans="1:32" ht="18.95" customHeight="1">
      <c r="A293" s="290" t="s">
        <v>2514</v>
      </c>
      <c r="B293" s="291" t="s">
        <v>31</v>
      </c>
      <c r="C293" s="104" t="str">
        <f>IFERROR(IF(B293&lt;&gt;"",VLOOKUP($B293,Codigos!$A:$P,3,0),""),"Verf")</f>
        <v>Agua Zalva Sin Gas Pet 600Cc X 12</v>
      </c>
      <c r="D293" s="105">
        <v>22</v>
      </c>
      <c r="E293" s="105"/>
      <c r="F293" s="293"/>
      <c r="G293" s="106">
        <v>46242</v>
      </c>
      <c r="H293" s="448">
        <f t="shared" ca="1" si="76"/>
        <v>58</v>
      </c>
      <c r="I293" s="105" t="str">
        <f t="shared" ca="1" si="77"/>
        <v>Menos de 60 días</v>
      </c>
      <c r="J293" s="109">
        <f t="shared" ca="1" si="78"/>
        <v>0.32222222222222224</v>
      </c>
      <c r="K293" s="294"/>
      <c r="L293" s="460"/>
      <c r="M293" s="110" t="str">
        <f>IFERROR(IF(VLOOKUP(L293,Codigos!$T$2:$U$50,2,0)=0,"",VLOOKUP(L293,Codigos!$T$2:$U$50,2,0)),"")</f>
        <v/>
      </c>
      <c r="N293" s="111">
        <f t="shared" si="79"/>
        <v>46062</v>
      </c>
      <c r="O293" s="112">
        <f>IFERROR(IF($B293&lt;&gt;"",$E293+($D293*VLOOKUP($B293,Codigos!$A:$P,5,0)),""),"Verf")</f>
        <v>2640</v>
      </c>
      <c r="P293" s="112">
        <f>IFERROR(IF($B293&lt;&gt;"",$F293+($O293*VLOOKUP($B293,Codigos!$A:$P,4,0)),""),"Verf")</f>
        <v>31680</v>
      </c>
      <c r="Q293" s="116">
        <f>IFERROR(IF($B293&lt;&gt;"",P293*VLOOKUP($B293,Codigos!$A:$I,7,0)/100000,""),"Verf")</f>
        <v>190.08</v>
      </c>
      <c r="R293" s="110">
        <f>IFERROR(IF($B293&lt;&gt;"",VLOOKUP($B293,Codigos!$A:$P,2,0),""),"Verf")</f>
        <v>12026</v>
      </c>
      <c r="S293" s="110" t="str">
        <f>IFERROR(IF($B293&lt;&gt;"",VLOOKUP($B293,Codigos!$A:$P,9,0),""),"Verf")</f>
        <v>Pet</v>
      </c>
      <c r="T293" s="110">
        <f>IFERROR(IF(B293&lt;&gt;"",VLOOKUP(B293,Codigos!$A:$P,10,0),""),"Verf")</f>
        <v>180</v>
      </c>
      <c r="U293" s="280" t="str">
        <f ca="1">IFERROR(IF($B293&lt;&gt;"",IF(AND($H293&gt;=VLOOKUP($B293,Codigos!$A:$P,12,0),$H293&lt;=VLOOKUP($B293,Codigos!$A:$P,13,0)),"Si","No"),""),"Verf")</f>
        <v>No</v>
      </c>
      <c r="V293" s="280" t="str">
        <f ca="1">IFERROR(IF($B293&lt;&gt;"",IF(AND($H293&gt;=VLOOKUP($B293,Codigos!$A:$P,14,0),$H293&lt;=VLOOKUP($B293,Codigos!$A:$P,15,0)),"Si","No"),""),"Verf")</f>
        <v>Si</v>
      </c>
      <c r="W293" s="280" t="str">
        <f ca="1">IFERROR(IF($B293&lt;&gt;"",IF($H293&gt;=VLOOKUP($B293,Codigos!$A:$P,12,0),"Si","No"),""),"Verf")</f>
        <v>No</v>
      </c>
      <c r="X293" s="280" t="str">
        <f ca="1">IFERROR(IF($B293&lt;&gt;"",IF($H293&lt;VLOOKUP($B293,Codigos!$A:$P,14,0),"No","Si"),""),"Verf")</f>
        <v>Si</v>
      </c>
      <c r="Y293" s="280" t="str">
        <f ca="1">IFERROR(IF($B293&lt;&gt;"",IF($H293&gt;VLOOKUP($B293,Codigos!$A:$P,16,0),"Si","No"),""),"Verf")</f>
        <v>Si</v>
      </c>
      <c r="Z293" s="280" t="str">
        <f ca="1">IFERROR(IF($B293&lt;&gt;"",IF($H293&lt;VLOOKUP($B293,Codigos!$A:$P,14,0),"Bloquear","No"),""),"Verf")</f>
        <v>No</v>
      </c>
      <c r="AA293" s="281">
        <f>IFERROR(IF($B293&lt;&gt;"",$G293-VLOOKUP($B293,Codigos!$A:$P,11,0),""),"")</f>
        <v>46212</v>
      </c>
      <c r="AB293" s="280" t="str">
        <f t="shared" si="80"/>
        <v/>
      </c>
      <c r="AC293">
        <f t="shared" ca="1" si="81"/>
        <v>122</v>
      </c>
      <c r="AE293" t="s">
        <v>1987</v>
      </c>
      <c r="AF293" t="s">
        <v>1986</v>
      </c>
    </row>
    <row r="294" spans="1:32" ht="18.95" customHeight="1">
      <c r="A294" s="290" t="s">
        <v>750</v>
      </c>
      <c r="B294" s="474" t="s">
        <v>703</v>
      </c>
      <c r="C294" s="104" t="str">
        <f>IFERROR(IF(B294&lt;&gt;"",VLOOKUP($B294,Codigos!$A:$P,3,0),""),"Verf")</f>
        <v>Coronita Nr 210Cc X 6</v>
      </c>
      <c r="D294" s="105">
        <v>24</v>
      </c>
      <c r="E294" s="105"/>
      <c r="F294" s="293"/>
      <c r="G294" s="106">
        <v>46543</v>
      </c>
      <c r="H294" s="448">
        <f t="shared" ca="1" si="76"/>
        <v>359</v>
      </c>
      <c r="I294" s="105" t="str">
        <f t="shared" ca="1" si="77"/>
        <v>Mayor a 120 días</v>
      </c>
      <c r="J294" s="109">
        <f t="shared" ca="1" si="78"/>
        <v>0.98356164383561639</v>
      </c>
      <c r="K294" s="294"/>
      <c r="L294" s="460"/>
      <c r="M294" s="110" t="str">
        <f>IFERROR(IF(VLOOKUP(L294,Codigos!$T$2:$U$50,2,0)=0,"",VLOOKUP(L294,Codigos!$T$2:$U$50,2,0)),"")</f>
        <v/>
      </c>
      <c r="N294" s="111">
        <f t="shared" si="79"/>
        <v>46178</v>
      </c>
      <c r="O294" s="112">
        <f>IFERROR(IF($B294&lt;&gt;"",$E294+($D294*VLOOKUP($B294,Codigos!$A:$P,5,0)),""),"Verf")</f>
        <v>9216</v>
      </c>
      <c r="P294" s="112">
        <f>IFERROR(IF($B294&lt;&gt;"",$F294+($O294*VLOOKUP($B294,Codigos!$A:$P,4,0)),""),"Verf")</f>
        <v>55296</v>
      </c>
      <c r="Q294" s="116">
        <f>IFERROR(IF($B294&lt;&gt;"",P294*VLOOKUP($B294,Codigos!$A:$I,7,0)/100000,""),"Verf")</f>
        <v>116.1216</v>
      </c>
      <c r="R294" s="110">
        <f>IFERROR(IF($B294&lt;&gt;"",VLOOKUP($B294,Codigos!$A:$P,2,0),""),"Verf")</f>
        <v>9508</v>
      </c>
      <c r="S294" s="110" t="str">
        <f>IFERROR(IF($B294&lt;&gt;"",VLOOKUP($B294,Codigos!$A:$P,9,0),""),"Verf")</f>
        <v>NR</v>
      </c>
      <c r="T294" s="110">
        <f>IFERROR(IF(B294&lt;&gt;"",VLOOKUP(B294,Codigos!$A:$P,10,0),""),"Verf")</f>
        <v>365</v>
      </c>
      <c r="U294" s="280" t="str">
        <f ca="1">IFERROR(IF($B294&lt;&gt;"",IF(AND($H294&gt;=VLOOKUP($B294,Codigos!$A:$P,12,0),$H294&lt;=VLOOKUP($B294,Codigos!$A:$P,13,0)),"Si","No"),""),"Verf")</f>
        <v>No</v>
      </c>
      <c r="V294" s="280" t="str">
        <f ca="1">IFERROR(IF($B294&lt;&gt;"",IF(AND($H294&gt;=VLOOKUP($B294,Codigos!$A:$P,14,0),$H294&lt;=VLOOKUP($B294,Codigos!$A:$P,15,0)),"Si","No"),""),"Verf")</f>
        <v>No</v>
      </c>
      <c r="W294" s="280" t="str">
        <f ca="1">IFERROR(IF($B294&lt;&gt;"",IF($H294&gt;=VLOOKUP($B294,Codigos!$A:$P,12,0),"Si","No"),""),"Verf")</f>
        <v>Si</v>
      </c>
      <c r="X294" s="280" t="str">
        <f ca="1">IFERROR(IF($B294&lt;&gt;"",IF($H294&lt;VLOOKUP($B294,Codigos!$A:$P,14,0),"No","Si"),""),"Verf")</f>
        <v>Si</v>
      </c>
      <c r="Y294" s="280" t="str">
        <f ca="1">IFERROR(IF($B294&lt;&gt;"",IF($H294&gt;VLOOKUP($B294,Codigos!$A:$P,16,0),"Si","No"),""),"Verf")</f>
        <v>Si</v>
      </c>
      <c r="Z294" s="280" t="str">
        <f ca="1">IFERROR(IF($B294&lt;&gt;"",IF($H294&lt;VLOOKUP($B294,Codigos!$A:$P,14,0),"Bloquear","No"),""),"Verf")</f>
        <v>No</v>
      </c>
      <c r="AA294" s="281">
        <f>IFERROR(IF($B294&lt;&gt;"",$G294-VLOOKUP($B294,Codigos!$A:$P,11,0),""),"")</f>
        <v>46513</v>
      </c>
      <c r="AB294" s="280" t="str">
        <f t="shared" si="80"/>
        <v/>
      </c>
      <c r="AC294">
        <f t="shared" ca="1" si="81"/>
        <v>6</v>
      </c>
      <c r="AE294" t="s">
        <v>1987</v>
      </c>
      <c r="AF294" t="s">
        <v>1986</v>
      </c>
    </row>
    <row r="295" spans="1:32" ht="18.95" customHeight="1">
      <c r="A295" s="290" t="s">
        <v>2726</v>
      </c>
      <c r="B295" s="510"/>
      <c r="C295" s="104" t="str">
        <f>IFERROR(IF(B295&lt;&gt;"",VLOOKUP($B295,Codigos!$A:$P,3,0),""),"Verf")</f>
        <v/>
      </c>
      <c r="D295" s="105"/>
      <c r="E295" s="293"/>
      <c r="F295" s="105"/>
      <c r="G295" s="106"/>
      <c r="H295" s="448" t="str">
        <f t="shared" ca="1" si="76"/>
        <v/>
      </c>
      <c r="I295" s="105" t="str">
        <f t="shared" ca="1" si="77"/>
        <v/>
      </c>
      <c r="J295" s="109" t="str">
        <f t="shared" ca="1" si="78"/>
        <v/>
      </c>
      <c r="K295" s="294"/>
      <c r="L295" s="292"/>
      <c r="M295" s="110" t="str">
        <f>IFERROR(IF(VLOOKUP(L295,Codigos!$T$2:$U$50,2,0)=0,"",VLOOKUP(L295,Codigos!$T$2:$U$50,2,0)),"")</f>
        <v/>
      </c>
      <c r="N295" s="111" t="str">
        <f t="shared" si="79"/>
        <v/>
      </c>
      <c r="O295" s="112" t="str">
        <f>IFERROR(IF($B295&lt;&gt;"",$E295+($D295*VLOOKUP($B295,Codigos!$A:$P,5,0)),""),"Verf")</f>
        <v/>
      </c>
      <c r="P295" s="112" t="str">
        <f>IFERROR(IF($B295&lt;&gt;"",$F295+($O295*VLOOKUP($B295,Codigos!$A:$P,4,0)),""),"Verf")</f>
        <v/>
      </c>
      <c r="Q295" s="116" t="str">
        <f>IFERROR(IF($B295&lt;&gt;"",P295*VLOOKUP($B295,Codigos!$A:$I,7,0)/100000,""),"Verf")</f>
        <v/>
      </c>
      <c r="R295" s="110" t="str">
        <f>IFERROR(IF($B295&lt;&gt;"",VLOOKUP($B295,Codigos!$A:$P,2,0),""),"Verf")</f>
        <v/>
      </c>
      <c r="S295" s="110" t="str">
        <f>IFERROR(IF($B295&lt;&gt;"",VLOOKUP($B295,Codigos!$A:$P,9,0),""),"Verf")</f>
        <v/>
      </c>
      <c r="T295" s="110" t="str">
        <f>IFERROR(IF(B295&lt;&gt;"",VLOOKUP(B295,Codigos!$A:$P,10,0),""),"Verf")</f>
        <v/>
      </c>
      <c r="U295" s="280" t="str">
        <f>IFERROR(IF($B295&lt;&gt;"",IF(AND($H295&gt;=VLOOKUP($B295,Codigos!$A:$P,12,0),$H295&lt;=VLOOKUP($B295,Codigos!$A:$P,13,0)),"Si","No"),""),"Verf")</f>
        <v/>
      </c>
      <c r="V295" s="280" t="str">
        <f>IFERROR(IF($B295&lt;&gt;"",IF(AND($H295&gt;=VLOOKUP($B295,Codigos!$A:$P,14,0),$H295&lt;=VLOOKUP($B295,Codigos!$A:$P,15,0)),"Si","No"),""),"Verf")</f>
        <v/>
      </c>
      <c r="W295" s="280" t="str">
        <f>IFERROR(IF($B295&lt;&gt;"",IF($H295&gt;=VLOOKUP($B295,Codigos!$A:$P,12,0),"Si","No"),""),"Verf")</f>
        <v/>
      </c>
      <c r="X295" s="280" t="str">
        <f>IFERROR(IF($B295&lt;&gt;"",IF($H295&lt;VLOOKUP($B295,Codigos!$A:$P,14,0),"No","Si"),""),"Verf")</f>
        <v/>
      </c>
      <c r="Y295" s="280" t="str">
        <f>IFERROR(IF($B295&lt;&gt;"",IF($H295&gt;VLOOKUP($B295,Codigos!$A:$P,16,0),"Si","No"),""),"Verf")</f>
        <v/>
      </c>
      <c r="Z295" s="280" t="str">
        <f>IFERROR(IF($B295&lt;&gt;"",IF($H295&lt;VLOOKUP($B295,Codigos!$A:$P,14,0),"Bloquear","No"),""),"Verf")</f>
        <v/>
      </c>
      <c r="AA295" s="281" t="str">
        <f>IFERROR(IF($B295&lt;&gt;"",$G295-VLOOKUP($B295,Codigos!$A:$P,11,0),""),"")</f>
        <v/>
      </c>
      <c r="AB295" s="280" t="str">
        <f t="shared" si="80"/>
        <v>V</v>
      </c>
      <c r="AC295" t="str">
        <f t="shared" si="81"/>
        <v/>
      </c>
      <c r="AE295" t="s">
        <v>1987</v>
      </c>
      <c r="AF295" t="s">
        <v>1986</v>
      </c>
    </row>
    <row r="296" spans="1:32" ht="18.95" customHeight="1">
      <c r="A296" s="290" t="s">
        <v>2515</v>
      </c>
      <c r="B296" s="333"/>
      <c r="C296" s="104" t="str">
        <f>IFERROR(IF(B296&lt;&gt;"",VLOOKUP($B296,Codigos!$A:$P,3,0),""),"Verf")</f>
        <v/>
      </c>
      <c r="D296" s="105"/>
      <c r="E296" s="105"/>
      <c r="F296" s="105"/>
      <c r="G296" s="106"/>
      <c r="H296" s="448" t="str">
        <f t="shared" ca="1" si="76"/>
        <v/>
      </c>
      <c r="I296" s="105" t="str">
        <f t="shared" ca="1" si="77"/>
        <v/>
      </c>
      <c r="J296" s="109" t="str">
        <f t="shared" ca="1" si="78"/>
        <v/>
      </c>
      <c r="K296" s="294"/>
      <c r="L296" s="292"/>
      <c r="M296" s="110" t="str">
        <f>IFERROR(IF(VLOOKUP(L296,Codigos!$T$2:$U$50,2,0)=0,"",VLOOKUP(L296,Codigos!$T$2:$U$50,2,0)),"")</f>
        <v/>
      </c>
      <c r="N296" s="111" t="str">
        <f t="shared" si="79"/>
        <v/>
      </c>
      <c r="O296" s="112" t="str">
        <f>IFERROR(IF($B296&lt;&gt;"",$E296+($D296*VLOOKUP($B296,Codigos!$A:$P,5,0)),""),"Verf")</f>
        <v/>
      </c>
      <c r="P296" s="112" t="str">
        <f>IFERROR(IF($B296&lt;&gt;"",$F296+($O296*VLOOKUP($B296,Codigos!$A:$P,4,0)),""),"Verf")</f>
        <v/>
      </c>
      <c r="Q296" s="116" t="str">
        <f>IFERROR(IF($B296&lt;&gt;"",P296*VLOOKUP($B296,Codigos!$A:$I,7,0)/100000,""),"Verf")</f>
        <v/>
      </c>
      <c r="R296" s="110" t="str">
        <f>IFERROR(IF($B296&lt;&gt;"",VLOOKUP($B296,Codigos!$A:$P,2,0),""),"Verf")</f>
        <v/>
      </c>
      <c r="S296" s="110" t="str">
        <f>IFERROR(IF($B296&lt;&gt;"",VLOOKUP($B296,Codigos!$A:$P,9,0),""),"Verf")</f>
        <v/>
      </c>
      <c r="T296" s="110" t="str">
        <f>IFERROR(IF(B296&lt;&gt;"",VLOOKUP(B296,Codigos!$A:$P,10,0),""),"Verf")</f>
        <v/>
      </c>
      <c r="U296" s="280" t="str">
        <f>IFERROR(IF($B296&lt;&gt;"",IF(AND($H296&gt;=VLOOKUP($B296,Codigos!$A:$P,12,0),$H296&lt;=VLOOKUP($B296,Codigos!$A:$P,13,0)),"Si","No"),""),"Verf")</f>
        <v/>
      </c>
      <c r="V296" s="280" t="str">
        <f>IFERROR(IF($B296&lt;&gt;"",IF(AND($H296&gt;=VLOOKUP($B296,Codigos!$A:$P,14,0),$H296&lt;=VLOOKUP($B296,Codigos!$A:$P,15,0)),"Si","No"),""),"Verf")</f>
        <v/>
      </c>
      <c r="W296" s="280" t="str">
        <f>IFERROR(IF($B296&lt;&gt;"",IF($H296&gt;=VLOOKUP($B296,Codigos!$A:$P,12,0),"Si","No"),""),"Verf")</f>
        <v/>
      </c>
      <c r="X296" s="280" t="str">
        <f>IFERROR(IF($B296&lt;&gt;"",IF($H296&lt;VLOOKUP($B296,Codigos!$A:$P,14,0),"No","Si"),""),"Verf")</f>
        <v/>
      </c>
      <c r="Y296" s="280" t="str">
        <f>IFERROR(IF($B296&lt;&gt;"",IF($H296&gt;VLOOKUP($B296,Codigos!$A:$P,16,0),"Si","No"),""),"Verf")</f>
        <v/>
      </c>
      <c r="Z296" s="280" t="str">
        <f>IFERROR(IF($B296&lt;&gt;"",IF($H296&lt;VLOOKUP($B296,Codigos!$A:$P,14,0),"Bloquear","No"),""),"Verf")</f>
        <v/>
      </c>
      <c r="AA296" s="281" t="str">
        <f>IFERROR(IF($B296&lt;&gt;"",$G296-VLOOKUP($B296,Codigos!$A:$P,11,0),""),"")</f>
        <v/>
      </c>
      <c r="AB296" s="280" t="str">
        <f t="shared" si="80"/>
        <v>V</v>
      </c>
      <c r="AC296" t="str">
        <f t="shared" si="81"/>
        <v/>
      </c>
      <c r="AE296" t="s">
        <v>1987</v>
      </c>
      <c r="AF296" t="s">
        <v>1986</v>
      </c>
    </row>
    <row r="297" spans="1:32" ht="18.95" customHeight="1">
      <c r="A297" s="290" t="s">
        <v>2516</v>
      </c>
      <c r="B297" s="309"/>
      <c r="C297" s="104" t="str">
        <f>IFERROR(IF(B297&lt;&gt;"",VLOOKUP($B297,Codigos!$A:$P,3,0),""),"Verf")</f>
        <v/>
      </c>
      <c r="D297" s="105"/>
      <c r="E297" s="105"/>
      <c r="F297" s="105"/>
      <c r="G297" s="106"/>
      <c r="H297" s="448" t="str">
        <f t="shared" ca="1" si="76"/>
        <v/>
      </c>
      <c r="I297" s="105" t="str">
        <f t="shared" ca="1" si="77"/>
        <v/>
      </c>
      <c r="J297" s="109" t="str">
        <f t="shared" ca="1" si="78"/>
        <v/>
      </c>
      <c r="K297" s="294"/>
      <c r="L297" s="292"/>
      <c r="M297" s="110" t="str">
        <f>IFERROR(IF(VLOOKUP(L297,Codigos!$T$2:$U$50,2,0)=0,"",VLOOKUP(L297,Codigos!$T$2:$U$50,2,0)),"")</f>
        <v/>
      </c>
      <c r="N297" s="111" t="str">
        <f t="shared" si="79"/>
        <v/>
      </c>
      <c r="O297" s="112" t="str">
        <f>IFERROR(IF($B297&lt;&gt;"",$E297+($D297*VLOOKUP($B297,Codigos!$A:$P,5,0)),""),"Verf")</f>
        <v/>
      </c>
      <c r="P297" s="112" t="str">
        <f>IFERROR(IF($B297&lt;&gt;"",$F297+($O297*VLOOKUP($B297,Codigos!$A:$P,4,0)),""),"Verf")</f>
        <v/>
      </c>
      <c r="Q297" s="116" t="str">
        <f>IFERROR(IF($B297&lt;&gt;"",P297*VLOOKUP($B297,Codigos!$A:$I,7,0)/100000,""),"Verf")</f>
        <v/>
      </c>
      <c r="R297" s="110" t="str">
        <f>IFERROR(IF($B297&lt;&gt;"",VLOOKUP($B297,Codigos!$A:$P,2,0),""),"Verf")</f>
        <v/>
      </c>
      <c r="S297" s="110" t="str">
        <f>IFERROR(IF($B297&lt;&gt;"",VLOOKUP($B297,Codigos!$A:$P,9,0),""),"Verf")</f>
        <v/>
      </c>
      <c r="T297" s="110" t="str">
        <f>IFERROR(IF(B297&lt;&gt;"",VLOOKUP(B297,Codigos!$A:$P,10,0),""),"Verf")</f>
        <v/>
      </c>
      <c r="U297" s="280" t="str">
        <f>IFERROR(IF($B297&lt;&gt;"",IF(AND($H297&gt;=VLOOKUP($B297,Codigos!$A:$P,12,0),$H297&lt;=VLOOKUP($B297,Codigos!$A:$P,13,0)),"Si","No"),""),"Verf")</f>
        <v/>
      </c>
      <c r="V297" s="280" t="str">
        <f>IFERROR(IF($B297&lt;&gt;"",IF(AND($H297&gt;=VLOOKUP($B297,Codigos!$A:$P,14,0),$H297&lt;=VLOOKUP($B297,Codigos!$A:$P,15,0)),"Si","No"),""),"Verf")</f>
        <v/>
      </c>
      <c r="W297" s="280" t="str">
        <f>IFERROR(IF($B297&lt;&gt;"",IF($H297&gt;=VLOOKUP($B297,Codigos!$A:$P,12,0),"Si","No"),""),"Verf")</f>
        <v/>
      </c>
      <c r="X297" s="280" t="str">
        <f>IFERROR(IF($B297&lt;&gt;"",IF($H297&lt;VLOOKUP($B297,Codigos!$A:$P,14,0),"No","Si"),""),"Verf")</f>
        <v/>
      </c>
      <c r="Y297" s="280" t="str">
        <f>IFERROR(IF($B297&lt;&gt;"",IF($H297&gt;VLOOKUP($B297,Codigos!$A:$P,16,0),"Si","No"),""),"Verf")</f>
        <v/>
      </c>
      <c r="Z297" s="280" t="str">
        <f>IFERROR(IF($B297&lt;&gt;"",IF($H297&lt;VLOOKUP($B297,Codigos!$A:$P,14,0),"Bloquear","No"),""),"Verf")</f>
        <v/>
      </c>
      <c r="AA297" s="281" t="str">
        <f>IFERROR(IF($B297&lt;&gt;"",$G297-VLOOKUP($B297,Codigos!$A:$P,11,0),""),"")</f>
        <v/>
      </c>
      <c r="AB297" s="280" t="str">
        <f t="shared" si="80"/>
        <v>V</v>
      </c>
      <c r="AC297" t="str">
        <f t="shared" si="81"/>
        <v/>
      </c>
      <c r="AE297" t="s">
        <v>1987</v>
      </c>
      <c r="AF297" t="s">
        <v>1986</v>
      </c>
    </row>
    <row r="298" spans="1:32" ht="18.95" customHeight="1">
      <c r="A298" s="290" t="s">
        <v>2517</v>
      </c>
      <c r="B298" s="521" t="s">
        <v>590</v>
      </c>
      <c r="C298" s="104" t="str">
        <f>IFERROR(IF(B298&lt;&gt;"",VLOOKUP($B298,Codigos!$A:$P,3,0),""),"Verf")</f>
        <v>Pony Malta Pet 200ccX30</v>
      </c>
      <c r="D298" s="105">
        <v>24</v>
      </c>
      <c r="E298" s="105"/>
      <c r="F298" s="105"/>
      <c r="G298" s="106">
        <v>46273</v>
      </c>
      <c r="H298" s="448">
        <f t="shared" ca="1" si="76"/>
        <v>89</v>
      </c>
      <c r="I298" s="105" t="str">
        <f t="shared" ca="1" si="77"/>
        <v>Menos de 90 dìas</v>
      </c>
      <c r="J298" s="109">
        <f t="shared" ca="1" si="78"/>
        <v>0.98888888888888893</v>
      </c>
      <c r="K298" s="294" t="s">
        <v>2845</v>
      </c>
      <c r="L298" s="460"/>
      <c r="M298" s="110" t="str">
        <f>IFERROR(IF(VLOOKUP(L298,Codigos!$T$2:$U$50,2,0)=0,"",VLOOKUP(L298,Codigos!$T$2:$U$50,2,0)),"")</f>
        <v/>
      </c>
      <c r="N298" s="111">
        <f t="shared" si="79"/>
        <v>46183</v>
      </c>
      <c r="O298" s="112">
        <f>IFERROR(IF($B298&lt;&gt;"",$E298+($D298*VLOOKUP($B298,Codigos!$A:$P,5,0)),""),"Verf")</f>
        <v>3240</v>
      </c>
      <c r="P298" s="112">
        <f>IFERROR(IF($B298&lt;&gt;"",$F298+($O298*VLOOKUP($B298,Codigos!$A:$P,4,0)),""),"Verf")</f>
        <v>97200</v>
      </c>
      <c r="Q298" s="116">
        <f>IFERROR(IF($B298&lt;&gt;"",P298*VLOOKUP($B298,Codigos!$A:$I,7,0)/100000,""),"Verf")</f>
        <v>194.4</v>
      </c>
      <c r="R298" s="110">
        <f>IFERROR(IF($B298&lt;&gt;"",VLOOKUP($B298,Codigos!$A:$P,2,0),""),"Verf")</f>
        <v>3810</v>
      </c>
      <c r="S298" s="110" t="str">
        <f>IFERROR(IF($B298&lt;&gt;"",VLOOKUP($B298,Codigos!$A:$P,9,0),""),"Verf")</f>
        <v>Pet</v>
      </c>
      <c r="T298" s="110">
        <f>IFERROR(IF(B298&lt;&gt;"",VLOOKUP(B298,Codigos!$A:$P,10,0),""),"Verf")</f>
        <v>90</v>
      </c>
      <c r="U298" s="280" t="str">
        <f ca="1">IFERROR(IF($B298&lt;&gt;"",IF(AND($H298&gt;=VLOOKUP($B298,Codigos!$A:$P,12,0),$H298&lt;=VLOOKUP($B298,Codigos!$A:$P,13,0)),"Si","No"),""),"Verf")</f>
        <v>No</v>
      </c>
      <c r="V298" s="280" t="str">
        <f ca="1">IFERROR(IF($B298&lt;&gt;"",IF(AND($H298&gt;=VLOOKUP($B298,Codigos!$A:$P,14,0),$H298&lt;=VLOOKUP($B298,Codigos!$A:$P,15,0)),"Si","No"),""),"Verf")</f>
        <v>No</v>
      </c>
      <c r="W298" s="280" t="str">
        <f ca="1">IFERROR(IF($B298&lt;&gt;"",IF($H298&gt;=VLOOKUP($B298,Codigos!$A:$P,12,0),"Si","No"),""),"Verf")</f>
        <v>Si</v>
      </c>
      <c r="X298" s="280" t="str">
        <f ca="1">IFERROR(IF($B298&lt;&gt;"",IF($H298&lt;VLOOKUP($B298,Codigos!$A:$P,14,0),"No","Si"),""),"Verf")</f>
        <v>Si</v>
      </c>
      <c r="Y298" s="280" t="str">
        <f ca="1">IFERROR(IF($B298&lt;&gt;"",IF($H298&gt;VLOOKUP($B298,Codigos!$A:$P,16,0),"Si","No"),""),"Verf")</f>
        <v>Si</v>
      </c>
      <c r="Z298" s="280" t="str">
        <f ca="1">IFERROR(IF($B298&lt;&gt;"",IF($H298&lt;VLOOKUP($B298,Codigos!$A:$P,14,0),"Bloquear","No"),""),"Verf")</f>
        <v>No</v>
      </c>
      <c r="AA298" s="281">
        <f>IFERROR(IF($B298&lt;&gt;"",$G298-VLOOKUP($B298,Codigos!$A:$P,11,0),""),"")</f>
        <v>46243</v>
      </c>
      <c r="AB298" s="280" t="str">
        <f t="shared" si="80"/>
        <v/>
      </c>
      <c r="AC298">
        <f t="shared" ca="1" si="81"/>
        <v>1</v>
      </c>
      <c r="AE298" t="s">
        <v>1987</v>
      </c>
      <c r="AF298" t="s">
        <v>1986</v>
      </c>
    </row>
    <row r="299" spans="1:32" ht="18.95" customHeight="1">
      <c r="A299" s="290" t="s">
        <v>2518</v>
      </c>
      <c r="B299" s="574"/>
      <c r="C299" s="104" t="str">
        <f>IFERROR(IF(B299&lt;&gt;"",VLOOKUP($B299,Codigos!$A:$P,3,0),""),"Verf")</f>
        <v/>
      </c>
      <c r="D299" s="105"/>
      <c r="E299" s="105"/>
      <c r="F299" s="105"/>
      <c r="G299" s="106"/>
      <c r="H299" s="448" t="str">
        <f t="shared" ca="1" si="76"/>
        <v/>
      </c>
      <c r="I299" s="105" t="str">
        <f t="shared" ca="1" si="77"/>
        <v/>
      </c>
      <c r="J299" s="109" t="str">
        <f t="shared" ca="1" si="78"/>
        <v/>
      </c>
      <c r="K299" s="294"/>
      <c r="L299" s="292"/>
      <c r="M299" s="110" t="str">
        <f>IFERROR(IF(VLOOKUP(L299,Codigos!$T$2:$U$50,2,0)=0,"",VLOOKUP(L299,Codigos!$T$2:$U$50,2,0)),"")</f>
        <v/>
      </c>
      <c r="N299" s="111" t="str">
        <f t="shared" si="79"/>
        <v/>
      </c>
      <c r="O299" s="112" t="str">
        <f>IFERROR(IF($B299&lt;&gt;"",$E299+($D299*VLOOKUP($B299,Codigos!$A:$P,5,0)),""),"Verf")</f>
        <v/>
      </c>
      <c r="P299" s="112" t="str">
        <f>IFERROR(IF($B299&lt;&gt;"",$F299+($O299*VLOOKUP($B299,Codigos!$A:$P,4,0)),""),"Verf")</f>
        <v/>
      </c>
      <c r="Q299" s="116" t="str">
        <f>IFERROR(IF($B299&lt;&gt;"",P299*VLOOKUP($B299,Codigos!$A:$I,7,0)/100000,""),"Verf")</f>
        <v/>
      </c>
      <c r="R299" s="110" t="str">
        <f>IFERROR(IF($B299&lt;&gt;"",VLOOKUP($B299,Codigos!$A:$P,2,0),""),"Verf")</f>
        <v/>
      </c>
      <c r="S299" s="110" t="str">
        <f>IFERROR(IF($B299&lt;&gt;"",VLOOKUP($B299,Codigos!$A:$P,9,0),""),"Verf")</f>
        <v/>
      </c>
      <c r="T299" s="110" t="str">
        <f>IFERROR(IF(B299&lt;&gt;"",VLOOKUP(B299,Codigos!$A:$P,10,0),""),"Verf")</f>
        <v/>
      </c>
      <c r="U299" s="280" t="str">
        <f>IFERROR(IF($B299&lt;&gt;"",IF(AND($H299&gt;=VLOOKUP($B299,Codigos!$A:$P,12,0),$H299&lt;=VLOOKUP($B299,Codigos!$A:$P,13,0)),"Si","No"),""),"Verf")</f>
        <v/>
      </c>
      <c r="V299" s="280" t="str">
        <f>IFERROR(IF($B299&lt;&gt;"",IF(AND($H299&gt;=VLOOKUP($B299,Codigos!$A:$P,14,0),$H299&lt;=VLOOKUP($B299,Codigos!$A:$P,15,0)),"Si","No"),""),"Verf")</f>
        <v/>
      </c>
      <c r="W299" s="280" t="str">
        <f>IFERROR(IF($B299&lt;&gt;"",IF($H299&gt;=VLOOKUP($B299,Codigos!$A:$P,12,0),"Si","No"),""),"Verf")</f>
        <v/>
      </c>
      <c r="X299" s="280" t="str">
        <f>IFERROR(IF($B299&lt;&gt;"",IF($H299&lt;VLOOKUP($B299,Codigos!$A:$P,14,0),"No","Si"),""),"Verf")</f>
        <v/>
      </c>
      <c r="Y299" s="280" t="str">
        <f>IFERROR(IF($B299&lt;&gt;"",IF($H299&gt;VLOOKUP($B299,Codigos!$A:$P,16,0),"Si","No"),""),"Verf")</f>
        <v/>
      </c>
      <c r="Z299" s="280" t="str">
        <f>IFERROR(IF($B299&lt;&gt;"",IF($H299&lt;VLOOKUP($B299,Codigos!$A:$P,14,0),"Bloquear","No"),""),"Verf")</f>
        <v/>
      </c>
      <c r="AA299" s="281" t="str">
        <f>IFERROR(IF($B299&lt;&gt;"",$G299-VLOOKUP($B299,Codigos!$A:$P,11,0),""),"")</f>
        <v/>
      </c>
      <c r="AB299" s="280" t="str">
        <f t="shared" si="80"/>
        <v>V</v>
      </c>
      <c r="AC299" t="str">
        <f t="shared" si="81"/>
        <v/>
      </c>
      <c r="AE299" t="s">
        <v>1987</v>
      </c>
      <c r="AF299" t="s">
        <v>1986</v>
      </c>
    </row>
    <row r="300" spans="1:32" ht="18.95" customHeight="1">
      <c r="A300" s="290" t="s">
        <v>2519</v>
      </c>
      <c r="B300" s="461"/>
      <c r="C300" s="104" t="str">
        <f>IFERROR(IF(B300&lt;&gt;"",VLOOKUP($B300,Codigos!$A:$P,3,0),""),"Verf")</f>
        <v/>
      </c>
      <c r="D300" s="105"/>
      <c r="E300" s="105"/>
      <c r="F300" s="105"/>
      <c r="G300" s="106"/>
      <c r="H300" s="448" t="str">
        <f t="shared" ca="1" si="76"/>
        <v/>
      </c>
      <c r="I300" s="105" t="str">
        <f t="shared" ca="1" si="77"/>
        <v/>
      </c>
      <c r="J300" s="109" t="str">
        <f t="shared" ca="1" si="78"/>
        <v/>
      </c>
      <c r="K300" s="294"/>
      <c r="L300" s="292"/>
      <c r="M300" s="110" t="str">
        <f>IFERROR(IF(VLOOKUP(L300,Codigos!$T$2:$U$50,2,0)=0,"",VLOOKUP(L300,Codigos!$T$2:$U$50,2,0)),"")</f>
        <v/>
      </c>
      <c r="N300" s="111" t="str">
        <f t="shared" si="79"/>
        <v/>
      </c>
      <c r="O300" s="112" t="str">
        <f>IFERROR(IF($B300&lt;&gt;"",$E300+($D300*VLOOKUP($B300,Codigos!$A:$P,5,0)),""),"Verf")</f>
        <v/>
      </c>
      <c r="P300" s="112" t="str">
        <f>IFERROR(IF($B300&lt;&gt;"",$F300+($O300*VLOOKUP($B300,Codigos!$A:$P,4,0)),""),"Verf")</f>
        <v/>
      </c>
      <c r="Q300" s="116" t="str">
        <f>IFERROR(IF($B300&lt;&gt;"",P300*VLOOKUP($B300,Codigos!$A:$I,7,0)/100000,""),"Verf")</f>
        <v/>
      </c>
      <c r="R300" s="110" t="str">
        <f>IFERROR(IF($B300&lt;&gt;"",VLOOKUP($B300,Codigos!$A:$P,2,0),""),"Verf")</f>
        <v/>
      </c>
      <c r="S300" s="110" t="str">
        <f>IFERROR(IF($B300&lt;&gt;"",VLOOKUP($B300,Codigos!$A:$P,9,0),""),"Verf")</f>
        <v/>
      </c>
      <c r="T300" s="110" t="str">
        <f>IFERROR(IF(B300&lt;&gt;"",VLOOKUP(B300,Codigos!$A:$P,10,0),""),"Verf")</f>
        <v/>
      </c>
      <c r="U300" s="280" t="str">
        <f>IFERROR(IF($B300&lt;&gt;"",IF(AND($H300&gt;=VLOOKUP($B300,Codigos!$A:$P,12,0),$H300&lt;=VLOOKUP($B300,Codigos!$A:$P,13,0)),"Si","No"),""),"Verf")</f>
        <v/>
      </c>
      <c r="V300" s="280" t="str">
        <f>IFERROR(IF($B300&lt;&gt;"",IF(AND($H300&gt;=VLOOKUP($B300,Codigos!$A:$P,14,0),$H300&lt;=VLOOKUP($B300,Codigos!$A:$P,15,0)),"Si","No"),""),"Verf")</f>
        <v/>
      </c>
      <c r="W300" s="280" t="str">
        <f>IFERROR(IF($B300&lt;&gt;"",IF($H300&gt;=VLOOKUP($B300,Codigos!$A:$P,12,0),"Si","No"),""),"Verf")</f>
        <v/>
      </c>
      <c r="X300" s="280" t="str">
        <f>IFERROR(IF($B300&lt;&gt;"",IF($H300&lt;VLOOKUP($B300,Codigos!$A:$P,14,0),"No","Si"),""),"Verf")</f>
        <v/>
      </c>
      <c r="Y300" s="280" t="str">
        <f>IFERROR(IF($B300&lt;&gt;"",IF($H300&gt;VLOOKUP($B300,Codigos!$A:$P,16,0),"Si","No"),""),"Verf")</f>
        <v/>
      </c>
      <c r="Z300" s="280" t="str">
        <f>IFERROR(IF($B300&lt;&gt;"",IF($H300&lt;VLOOKUP($B300,Codigos!$A:$P,14,0),"Bloquear","No"),""),"Verf")</f>
        <v/>
      </c>
      <c r="AA300" s="281" t="str">
        <f>IFERROR(IF($B300&lt;&gt;"",$G300-VLOOKUP($B300,Codigos!$A:$P,11,0),""),"")</f>
        <v/>
      </c>
      <c r="AB300" s="280" t="str">
        <f t="shared" si="80"/>
        <v>V</v>
      </c>
      <c r="AC300" t="str">
        <f t="shared" si="81"/>
        <v/>
      </c>
      <c r="AE300" t="s">
        <v>1987</v>
      </c>
      <c r="AF300" t="s">
        <v>1986</v>
      </c>
    </row>
    <row r="301" spans="1:32" ht="18.95" customHeight="1">
      <c r="A301" s="290" t="s">
        <v>2520</v>
      </c>
      <c r="B301" s="486" t="s">
        <v>635</v>
      </c>
      <c r="C301" s="104" t="str">
        <f>IFERROR(IF(B301&lt;&gt;"",VLOOKUP($B301,Codigos!$A:$P,3,0),""),"Verf")</f>
        <v>Pony Malta Pet 1.0L X 15</v>
      </c>
      <c r="D301" s="105">
        <v>4</v>
      </c>
      <c r="E301" s="105"/>
      <c r="F301" s="105"/>
      <c r="G301" s="106">
        <v>46300</v>
      </c>
      <c r="H301" s="448">
        <f t="shared" ca="1" si="76"/>
        <v>116</v>
      </c>
      <c r="I301" s="105" t="str">
        <f t="shared" ca="1" si="77"/>
        <v>Menos de 120 días</v>
      </c>
      <c r="J301" s="109">
        <f t="shared" ca="1" si="78"/>
        <v>0.96666666666666667</v>
      </c>
      <c r="K301" s="294"/>
      <c r="L301" s="292"/>
      <c r="M301" s="110" t="str">
        <f>IFERROR(IF(VLOOKUP(L301,Codigos!$T$2:$U$50,2,0)=0,"",VLOOKUP(L301,Codigos!$T$2:$U$50,2,0)),"")</f>
        <v/>
      </c>
      <c r="N301" s="111">
        <f t="shared" si="79"/>
        <v>46180</v>
      </c>
      <c r="O301" s="112">
        <f>IFERROR(IF($B301&lt;&gt;"",$E301+($D301*VLOOKUP($B301,Codigos!$A:$P,5,0)),""),"Verf")</f>
        <v>208</v>
      </c>
      <c r="P301" s="112">
        <f>IFERROR(IF($B301&lt;&gt;"",$F301+($O301*VLOOKUP($B301,Codigos!$A:$P,4,0)),""),"Verf")</f>
        <v>3120</v>
      </c>
      <c r="Q301" s="116">
        <f>IFERROR(IF($B301&lt;&gt;"",P301*VLOOKUP($B301,Codigos!$A:$I,7,0)/100000,""),"Verf")</f>
        <v>31.2</v>
      </c>
      <c r="R301" s="110">
        <f>IFERROR(IF($B301&lt;&gt;"",VLOOKUP($B301,Codigos!$A:$P,2,0),""),"Verf")</f>
        <v>7078</v>
      </c>
      <c r="S301" s="110" t="str">
        <f>IFERROR(IF($B301&lt;&gt;"",VLOOKUP($B301,Codigos!$A:$P,9,0),""),"Verf")</f>
        <v>Pet</v>
      </c>
      <c r="T301" s="110">
        <f>IFERROR(IF(B301&lt;&gt;"",VLOOKUP(B301,Codigos!$A:$P,10,0),""),"Verf")</f>
        <v>120</v>
      </c>
      <c r="U301" s="280" t="str">
        <f ca="1">IFERROR(IF($B301&lt;&gt;"",IF(AND($H301&gt;=VLOOKUP($B301,Codigos!$A:$P,12,0),$H301&lt;=VLOOKUP($B301,Codigos!$A:$P,13,0)),"Si","No"),""),"Verf")</f>
        <v>No</v>
      </c>
      <c r="V301" s="280" t="str">
        <f ca="1">IFERROR(IF($B301&lt;&gt;"",IF(AND($H301&gt;=VLOOKUP($B301,Codigos!$A:$P,14,0),$H301&lt;=VLOOKUP($B301,Codigos!$A:$P,15,0)),"Si","No"),""),"Verf")</f>
        <v>No</v>
      </c>
      <c r="W301" s="280" t="str">
        <f ca="1">IFERROR(IF($B301&lt;&gt;"",IF($H301&gt;=VLOOKUP($B301,Codigos!$A:$P,12,0),"Si","No"),""),"Verf")</f>
        <v>Si</v>
      </c>
      <c r="X301" s="280" t="str">
        <f ca="1">IFERROR(IF($B301&lt;&gt;"",IF($H301&lt;VLOOKUP($B301,Codigos!$A:$P,14,0),"No","Si"),""),"Verf")</f>
        <v>Si</v>
      </c>
      <c r="Y301" s="280" t="str">
        <f ca="1">IFERROR(IF($B301&lt;&gt;"",IF($H301&gt;VLOOKUP($B301,Codigos!$A:$P,16,0),"Si","No"),""),"Verf")</f>
        <v>Si</v>
      </c>
      <c r="Z301" s="280" t="str">
        <f ca="1">IFERROR(IF($B301&lt;&gt;"",IF($H301&lt;VLOOKUP($B301,Codigos!$A:$P,14,0),"Bloquear","No"),""),"Verf")</f>
        <v>No</v>
      </c>
      <c r="AA301" s="281">
        <f>IFERROR(IF($B301&lt;&gt;"",$G301-VLOOKUP($B301,Codigos!$A:$P,11,0),""),"")</f>
        <v>46270</v>
      </c>
      <c r="AB301" s="280" t="str">
        <f t="shared" si="80"/>
        <v/>
      </c>
      <c r="AC301">
        <f t="shared" ca="1" si="81"/>
        <v>4</v>
      </c>
      <c r="AE301" t="s">
        <v>1987</v>
      </c>
      <c r="AF301" t="s">
        <v>1986</v>
      </c>
    </row>
    <row r="302" spans="1:32" ht="18.95" customHeight="1">
      <c r="A302" s="290" t="s">
        <v>2521</v>
      </c>
      <c r="B302" s="291"/>
      <c r="C302" s="104" t="str">
        <f>IFERROR(IF(B302&lt;&gt;"",VLOOKUP($B302,Codigos!$A:$P,3,0),""),"Verf")</f>
        <v/>
      </c>
      <c r="D302" s="105"/>
      <c r="E302" s="105"/>
      <c r="F302" s="105"/>
      <c r="G302" s="106"/>
      <c r="H302" s="448" t="str">
        <f t="shared" ca="1" si="76"/>
        <v/>
      </c>
      <c r="I302" s="105" t="str">
        <f t="shared" ca="1" si="77"/>
        <v/>
      </c>
      <c r="J302" s="109" t="str">
        <f t="shared" ca="1" si="78"/>
        <v/>
      </c>
      <c r="K302" s="294"/>
      <c r="L302" s="460"/>
      <c r="M302" s="110" t="str">
        <f>IFERROR(IF(VLOOKUP(L302,Codigos!$T$2:$U$50,2,0)=0,"",VLOOKUP(L302,Codigos!$T$2:$U$50,2,0)),"")</f>
        <v/>
      </c>
      <c r="N302" s="111" t="str">
        <f t="shared" si="79"/>
        <v/>
      </c>
      <c r="O302" s="112" t="str">
        <f>IFERROR(IF($B302&lt;&gt;"",$E302+($D302*VLOOKUP($B302,Codigos!$A:$P,5,0)),""),"Verf")</f>
        <v/>
      </c>
      <c r="P302" s="112" t="str">
        <f>IFERROR(IF($B302&lt;&gt;"",$F302+($O302*VLOOKUP($B302,Codigos!$A:$P,4,0)),""),"Verf")</f>
        <v/>
      </c>
      <c r="Q302" s="116" t="str">
        <f>IFERROR(IF($B302&lt;&gt;"",P302*VLOOKUP($B302,Codigos!$A:$I,7,0)/100000,""),"Verf")</f>
        <v/>
      </c>
      <c r="R302" s="110" t="str">
        <f>IFERROR(IF($B302&lt;&gt;"",VLOOKUP($B302,Codigos!$A:$P,2,0),""),"Verf")</f>
        <v/>
      </c>
      <c r="S302" s="110" t="str">
        <f>IFERROR(IF($B302&lt;&gt;"",VLOOKUP($B302,Codigos!$A:$P,9,0),""),"Verf")</f>
        <v/>
      </c>
      <c r="T302" s="110" t="str">
        <f>IFERROR(IF(B302&lt;&gt;"",VLOOKUP(B302,Codigos!$A:$P,10,0),""),"Verf")</f>
        <v/>
      </c>
      <c r="U302" s="280" t="str">
        <f>IFERROR(IF($B302&lt;&gt;"",IF(AND($H302&gt;=VLOOKUP($B302,Codigos!$A:$P,12,0),$H302&lt;=VLOOKUP($B302,Codigos!$A:$P,13,0)),"Si","No"),""),"Verf")</f>
        <v/>
      </c>
      <c r="V302" s="280" t="str">
        <f>IFERROR(IF($B302&lt;&gt;"",IF(AND($H302&gt;=VLOOKUP($B302,Codigos!$A:$P,14,0),$H302&lt;=VLOOKUP($B302,Codigos!$A:$P,15,0)),"Si","No"),""),"Verf")</f>
        <v/>
      </c>
      <c r="W302" s="280" t="str">
        <f>IFERROR(IF($B302&lt;&gt;"",IF($H302&gt;=VLOOKUP($B302,Codigos!$A:$P,12,0),"Si","No"),""),"Verf")</f>
        <v/>
      </c>
      <c r="X302" s="280" t="str">
        <f>IFERROR(IF($B302&lt;&gt;"",IF($H302&lt;VLOOKUP($B302,Codigos!$A:$P,14,0),"No","Si"),""),"Verf")</f>
        <v/>
      </c>
      <c r="Y302" s="280" t="str">
        <f>IFERROR(IF($B302&lt;&gt;"",IF($H302&gt;VLOOKUP($B302,Codigos!$A:$P,16,0),"Si","No"),""),"Verf")</f>
        <v/>
      </c>
      <c r="Z302" s="280" t="str">
        <f>IFERROR(IF($B302&lt;&gt;"",IF($H302&lt;VLOOKUP($B302,Codigos!$A:$P,14,0),"Bloquear","No"),""),"Verf")</f>
        <v/>
      </c>
      <c r="AA302" s="281" t="str">
        <f>IFERROR(IF($B302&lt;&gt;"",$G302-VLOOKUP($B302,Codigos!$A:$P,11,0),""),"")</f>
        <v/>
      </c>
      <c r="AB302" s="280" t="str">
        <f t="shared" si="80"/>
        <v>V</v>
      </c>
      <c r="AC302" t="str">
        <f t="shared" si="81"/>
        <v/>
      </c>
      <c r="AE302" t="s">
        <v>1987</v>
      </c>
      <c r="AF302" t="s">
        <v>1986</v>
      </c>
    </row>
    <row r="303" spans="1:32" ht="18.95" customHeight="1">
      <c r="A303" s="290" t="s">
        <v>2522</v>
      </c>
      <c r="B303" s="494" t="s">
        <v>635</v>
      </c>
      <c r="C303" s="104" t="str">
        <f>IFERROR(IF(B303&lt;&gt;"",VLOOKUP($B303,Codigos!$A:$P,3,0),""),"Verf")</f>
        <v>Pony Malta Pet 1.0L X 15</v>
      </c>
      <c r="D303" s="105">
        <v>18</v>
      </c>
      <c r="E303" s="105"/>
      <c r="F303" s="105"/>
      <c r="G303" s="106">
        <v>46301</v>
      </c>
      <c r="H303" s="448">
        <f t="shared" ca="1" si="76"/>
        <v>117</v>
      </c>
      <c r="I303" s="105" t="str">
        <f t="shared" ca="1" si="77"/>
        <v>Menos de 120 días</v>
      </c>
      <c r="J303" s="109">
        <f t="shared" ca="1" si="78"/>
        <v>0.97499999999999998</v>
      </c>
      <c r="K303" s="294"/>
      <c r="L303" s="292"/>
      <c r="M303" s="110" t="str">
        <f>IFERROR(IF(VLOOKUP(L303,Codigos!$T$2:$U$50,2,0)=0,"",VLOOKUP(L303,Codigos!$T$2:$U$50,2,0)),"")</f>
        <v/>
      </c>
      <c r="N303" s="111">
        <f t="shared" si="79"/>
        <v>46181</v>
      </c>
      <c r="O303" s="112">
        <f>IFERROR(IF($B303&lt;&gt;"",$E303+($D303*VLOOKUP($B303,Codigos!$A:$P,5,0)),""),"Verf")</f>
        <v>936</v>
      </c>
      <c r="P303" s="112">
        <f>IFERROR(IF($B303&lt;&gt;"",$F303+($O303*VLOOKUP($B303,Codigos!$A:$P,4,0)),""),"Verf")</f>
        <v>14040</v>
      </c>
      <c r="Q303" s="116">
        <f>IFERROR(IF($B303&lt;&gt;"",P303*VLOOKUP($B303,Codigos!$A:$I,7,0)/100000,""),"Verf")</f>
        <v>140.4</v>
      </c>
      <c r="R303" s="110">
        <f>IFERROR(IF($B303&lt;&gt;"",VLOOKUP($B303,Codigos!$A:$P,2,0),""),"Verf")</f>
        <v>7078</v>
      </c>
      <c r="S303" s="110" t="str">
        <f>IFERROR(IF($B303&lt;&gt;"",VLOOKUP($B303,Codigos!$A:$P,9,0),""),"Verf")</f>
        <v>Pet</v>
      </c>
      <c r="T303" s="110">
        <f>IFERROR(IF(B303&lt;&gt;"",VLOOKUP(B303,Codigos!$A:$P,10,0),""),"Verf")</f>
        <v>120</v>
      </c>
      <c r="U303" s="280" t="str">
        <f ca="1">IFERROR(IF($B303&lt;&gt;"",IF(AND($H303&gt;=VLOOKUP($B303,Codigos!$A:$P,12,0),$H303&lt;=VLOOKUP($B303,Codigos!$A:$P,13,0)),"Si","No"),""),"Verf")</f>
        <v>No</v>
      </c>
      <c r="V303" s="280" t="str">
        <f ca="1">IFERROR(IF($B303&lt;&gt;"",IF(AND($H303&gt;=VLOOKUP($B303,Codigos!$A:$P,14,0),$H303&lt;=VLOOKUP($B303,Codigos!$A:$P,15,0)),"Si","No"),""),"Verf")</f>
        <v>No</v>
      </c>
      <c r="W303" s="280" t="str">
        <f ca="1">IFERROR(IF($B303&lt;&gt;"",IF($H303&gt;=VLOOKUP($B303,Codigos!$A:$P,12,0),"Si","No"),""),"Verf")</f>
        <v>Si</v>
      </c>
      <c r="X303" s="280" t="str">
        <f ca="1">IFERROR(IF($B303&lt;&gt;"",IF($H303&lt;VLOOKUP($B303,Codigos!$A:$P,14,0),"No","Si"),""),"Verf")</f>
        <v>Si</v>
      </c>
      <c r="Y303" s="280" t="str">
        <f ca="1">IFERROR(IF($B303&lt;&gt;"",IF($H303&gt;VLOOKUP($B303,Codigos!$A:$P,16,0),"Si","No"),""),"Verf")</f>
        <v>Si</v>
      </c>
      <c r="Z303" s="280" t="str">
        <f ca="1">IFERROR(IF($B303&lt;&gt;"",IF($H303&lt;VLOOKUP($B303,Codigos!$A:$P,14,0),"Bloquear","No"),""),"Verf")</f>
        <v>No</v>
      </c>
      <c r="AA303" s="281">
        <f>IFERROR(IF($B303&lt;&gt;"",$G303-VLOOKUP($B303,Codigos!$A:$P,11,0),""),"")</f>
        <v>46271</v>
      </c>
      <c r="AB303" s="280" t="str">
        <f t="shared" si="80"/>
        <v/>
      </c>
      <c r="AC303">
        <f t="shared" ca="1" si="81"/>
        <v>3</v>
      </c>
      <c r="AE303" t="s">
        <v>1987</v>
      </c>
      <c r="AF303" t="s">
        <v>1986</v>
      </c>
    </row>
    <row r="304" spans="1:32" ht="18.95" customHeight="1">
      <c r="A304" s="290" t="s">
        <v>2523</v>
      </c>
      <c r="B304" s="510" t="s">
        <v>483</v>
      </c>
      <c r="C304" s="104" t="str">
        <f>IFERROR(IF(B304&lt;&gt;"",VLOOKUP($B304,Codigos!$A:$P,3,0),""),"Verf")</f>
        <v>Cola&amp;Pola Pet 1.5L X 6</v>
      </c>
      <c r="D304" s="105">
        <v>13</v>
      </c>
      <c r="E304" s="105"/>
      <c r="F304" s="105"/>
      <c r="G304" s="106">
        <v>46266</v>
      </c>
      <c r="H304" s="448">
        <f t="shared" ca="1" si="76"/>
        <v>82</v>
      </c>
      <c r="I304" s="105" t="str">
        <f t="shared" ca="1" si="77"/>
        <v>Menos de 90 dìas</v>
      </c>
      <c r="J304" s="109">
        <f t="shared" ca="1" si="78"/>
        <v>0.91111111111111109</v>
      </c>
      <c r="K304" s="294"/>
      <c r="L304" s="292"/>
      <c r="M304" s="110" t="str">
        <f>IFERROR(IF(VLOOKUP(L304,Codigos!$T$2:$U$50,2,0)=0,"",VLOOKUP(L304,Codigos!$T$2:$U$50,2,0)),"")</f>
        <v/>
      </c>
      <c r="N304" s="111">
        <f t="shared" si="79"/>
        <v>46176</v>
      </c>
      <c r="O304" s="112">
        <f>IFERROR(IF($B304&lt;&gt;"",$E304+($D304*VLOOKUP($B304,Codigos!$A:$P,5,0)),""),"Verf")</f>
        <v>1300</v>
      </c>
      <c r="P304" s="112">
        <f>IFERROR(IF($B304&lt;&gt;"",$F304+($O304*VLOOKUP($B304,Codigos!$A:$P,4,0)),""),"Verf")</f>
        <v>7800</v>
      </c>
      <c r="Q304" s="116">
        <f>IFERROR(IF($B304&lt;&gt;"",P304*VLOOKUP($B304,Codigos!$A:$I,7,0)/100000,""),"Verf")</f>
        <v>117</v>
      </c>
      <c r="R304" s="110">
        <f>IFERROR(IF($B304&lt;&gt;"",VLOOKUP($B304,Codigos!$A:$P,2,0),""),"Verf")</f>
        <v>2882</v>
      </c>
      <c r="S304" s="110" t="str">
        <f>IFERROR(IF($B304&lt;&gt;"",VLOOKUP($B304,Codigos!$A:$P,9,0),""),"Verf")</f>
        <v>Pet</v>
      </c>
      <c r="T304" s="110">
        <f>IFERROR(IF(B304&lt;&gt;"",VLOOKUP(B304,Codigos!$A:$P,10,0),""),"Verf")</f>
        <v>90</v>
      </c>
      <c r="U304" s="280" t="str">
        <f ca="1">IFERROR(IF($B304&lt;&gt;"",IF(AND($H304&gt;=VLOOKUP($B304,Codigos!$A:$P,12,0),$H304&lt;=VLOOKUP($B304,Codigos!$A:$P,13,0)),"Si","No"),""),"Verf")</f>
        <v>No</v>
      </c>
      <c r="V304" s="280" t="str">
        <f ca="1">IFERROR(IF($B304&lt;&gt;"",IF(AND($H304&gt;=VLOOKUP($B304,Codigos!$A:$P,14,0),$H304&lt;=VLOOKUP($B304,Codigos!$A:$P,15,0)),"Si","No"),""),"Verf")</f>
        <v>No</v>
      </c>
      <c r="W304" s="280" t="str">
        <f ca="1">IFERROR(IF($B304&lt;&gt;"",IF($H304&gt;=VLOOKUP($B304,Codigos!$A:$P,12,0),"Si","No"),""),"Verf")</f>
        <v>Si</v>
      </c>
      <c r="X304" s="280" t="str">
        <f ca="1">IFERROR(IF($B304&lt;&gt;"",IF($H304&lt;VLOOKUP($B304,Codigos!$A:$P,14,0),"No","Si"),""),"Verf")</f>
        <v>Si</v>
      </c>
      <c r="Y304" s="280" t="str">
        <f ca="1">IFERROR(IF($B304&lt;&gt;"",IF($H304&gt;VLOOKUP($B304,Codigos!$A:$P,16,0),"Si","No"),""),"Verf")</f>
        <v>Si</v>
      </c>
      <c r="Z304" s="280" t="str">
        <f ca="1">IFERROR(IF($B304&lt;&gt;"",IF($H304&lt;VLOOKUP($B304,Codigos!$A:$P,14,0),"Bloquear","No"),""),"Verf")</f>
        <v>No</v>
      </c>
      <c r="AA304" s="281">
        <f>IFERROR(IF($B304&lt;&gt;"",$G304-VLOOKUP($B304,Codigos!$A:$P,11,0),""),"")</f>
        <v>46236</v>
      </c>
      <c r="AB304" s="280" t="str">
        <f t="shared" si="80"/>
        <v/>
      </c>
      <c r="AC304">
        <f t="shared" ca="1" si="81"/>
        <v>8</v>
      </c>
      <c r="AE304" t="s">
        <v>1987</v>
      </c>
      <c r="AF304" t="s">
        <v>1986</v>
      </c>
    </row>
    <row r="305" spans="1:32" ht="18.95" customHeight="1">
      <c r="A305" s="290" t="s">
        <v>2524</v>
      </c>
      <c r="B305" s="472" t="s">
        <v>483</v>
      </c>
      <c r="C305" s="104" t="str">
        <f>IFERROR(IF(B305&lt;&gt;"",VLOOKUP($B305,Codigos!$A:$P,3,0),""),"Verf")</f>
        <v>Cola&amp;Pola Pet 1.5L X 6</v>
      </c>
      <c r="D305" s="105">
        <v>24</v>
      </c>
      <c r="E305" s="105"/>
      <c r="F305" s="105"/>
      <c r="G305" s="106">
        <v>46266</v>
      </c>
      <c r="H305" s="448">
        <f t="shared" ca="1" si="76"/>
        <v>82</v>
      </c>
      <c r="I305" s="105" t="str">
        <f t="shared" ca="1" si="77"/>
        <v>Menos de 90 dìas</v>
      </c>
      <c r="J305" s="109">
        <f t="shared" ca="1" si="78"/>
        <v>0.91111111111111109</v>
      </c>
      <c r="K305" s="294"/>
      <c r="L305" s="105"/>
      <c r="M305" s="110" t="str">
        <f>IFERROR(IF(VLOOKUP(L305,Codigos!$T$2:$U$50,2,0)=0,"",VLOOKUP(L305,Codigos!$T$2:$U$50,2,0)),"")</f>
        <v/>
      </c>
      <c r="N305" s="111">
        <f t="shared" si="79"/>
        <v>46176</v>
      </c>
      <c r="O305" s="112">
        <f>IFERROR(IF($B305&lt;&gt;"",$E305+($D305*VLOOKUP($B305,Codigos!$A:$P,5,0)),""),"Verf")</f>
        <v>2400</v>
      </c>
      <c r="P305" s="112">
        <f>IFERROR(IF($B305&lt;&gt;"",$F305+($O305*VLOOKUP($B305,Codigos!$A:$P,4,0)),""),"Verf")</f>
        <v>14400</v>
      </c>
      <c r="Q305" s="116">
        <f>IFERROR(IF($B305&lt;&gt;"",P305*VLOOKUP($B305,Codigos!$A:$I,7,0)/100000,""),"Verf")</f>
        <v>216</v>
      </c>
      <c r="R305" s="110">
        <f>IFERROR(IF($B305&lt;&gt;"",VLOOKUP($B305,Codigos!$A:$P,2,0),""),"Verf")</f>
        <v>2882</v>
      </c>
      <c r="S305" s="110" t="str">
        <f>IFERROR(IF($B305&lt;&gt;"",VLOOKUP($B305,Codigos!$A:$P,9,0),""),"Verf")</f>
        <v>Pet</v>
      </c>
      <c r="T305" s="110">
        <f>IFERROR(IF(B305&lt;&gt;"",VLOOKUP(B305,Codigos!$A:$P,10,0),""),"Verf")</f>
        <v>90</v>
      </c>
      <c r="U305" s="280" t="str">
        <f ca="1">IFERROR(IF($B305&lt;&gt;"",IF(AND($H305&gt;=VLOOKUP($B305,Codigos!$A:$P,12,0),$H305&lt;=VLOOKUP($B305,Codigos!$A:$P,13,0)),"Si","No"),""),"Verf")</f>
        <v>No</v>
      </c>
      <c r="V305" s="280" t="str">
        <f ca="1">IFERROR(IF($B305&lt;&gt;"",IF(AND($H305&gt;=VLOOKUP($B305,Codigos!$A:$P,14,0),$H305&lt;=VLOOKUP($B305,Codigos!$A:$P,15,0)),"Si","No"),""),"Verf")</f>
        <v>No</v>
      </c>
      <c r="W305" s="280" t="str">
        <f ca="1">IFERROR(IF($B305&lt;&gt;"",IF($H305&gt;=VLOOKUP($B305,Codigos!$A:$P,12,0),"Si","No"),""),"Verf")</f>
        <v>Si</v>
      </c>
      <c r="X305" s="280" t="str">
        <f ca="1">IFERROR(IF($B305&lt;&gt;"",IF($H305&lt;VLOOKUP($B305,Codigos!$A:$P,14,0),"No","Si"),""),"Verf")</f>
        <v>Si</v>
      </c>
      <c r="Y305" s="280" t="str">
        <f ca="1">IFERROR(IF($B305&lt;&gt;"",IF($H305&gt;VLOOKUP($B305,Codigos!$A:$P,16,0),"Si","No"),""),"Verf")</f>
        <v>Si</v>
      </c>
      <c r="Z305" s="280" t="str">
        <f ca="1">IFERROR(IF($B305&lt;&gt;"",IF($H305&lt;VLOOKUP($B305,Codigos!$A:$P,14,0),"Bloquear","No"),""),"Verf")</f>
        <v>No</v>
      </c>
      <c r="AA305" s="281">
        <f>IFERROR(IF($B305&lt;&gt;"",$G305-VLOOKUP($B305,Codigos!$A:$P,11,0),""),"")</f>
        <v>46236</v>
      </c>
      <c r="AB305" s="280" t="str">
        <f t="shared" si="80"/>
        <v/>
      </c>
      <c r="AC305">
        <f t="shared" ca="1" si="81"/>
        <v>8</v>
      </c>
      <c r="AE305" t="s">
        <v>1987</v>
      </c>
      <c r="AF305" t="s">
        <v>1986</v>
      </c>
    </row>
    <row r="306" spans="1:32" ht="18.95" customHeight="1">
      <c r="A306" s="290" t="s">
        <v>2525</v>
      </c>
      <c r="B306" s="512" t="s">
        <v>483</v>
      </c>
      <c r="C306" s="104" t="str">
        <f>IFERROR(IF(B306&lt;&gt;"",VLOOKUP($B306,Codigos!$A:$P,3,0),""),"Verf")</f>
        <v>Cola&amp;Pola Pet 1.5L X 6</v>
      </c>
      <c r="D306" s="105">
        <v>22</v>
      </c>
      <c r="E306" s="105"/>
      <c r="F306" s="293"/>
      <c r="G306" s="106">
        <v>46266</v>
      </c>
      <c r="H306" s="448">
        <f t="shared" ca="1" si="76"/>
        <v>82</v>
      </c>
      <c r="I306" s="105" t="str">
        <f t="shared" ca="1" si="77"/>
        <v>Menos de 90 dìas</v>
      </c>
      <c r="J306" s="109">
        <f t="shared" ca="1" si="78"/>
        <v>0.91111111111111109</v>
      </c>
      <c r="K306" s="294"/>
      <c r="L306" s="292"/>
      <c r="M306" s="110" t="str">
        <f>IFERROR(IF(VLOOKUP(L306,Codigos!$T$2:$U$50,2,0)=0,"",VLOOKUP(L306,Codigos!$T$2:$U$50,2,0)),"")</f>
        <v/>
      </c>
      <c r="N306" s="111">
        <f t="shared" si="79"/>
        <v>46176</v>
      </c>
      <c r="O306" s="112">
        <f>IFERROR(IF($B306&lt;&gt;"",$E306+($D306*VLOOKUP($B306,Codigos!$A:$P,5,0)),""),"Verf")</f>
        <v>2200</v>
      </c>
      <c r="P306" s="112">
        <f>IFERROR(IF($B306&lt;&gt;"",$F306+($O306*VLOOKUP($B306,Codigos!$A:$P,4,0)),""),"Verf")</f>
        <v>13200</v>
      </c>
      <c r="Q306" s="116">
        <f>IFERROR(IF($B306&lt;&gt;"",P306*VLOOKUP($B306,Codigos!$A:$I,7,0)/100000,""),"Verf")</f>
        <v>198</v>
      </c>
      <c r="R306" s="110">
        <f>IFERROR(IF($B306&lt;&gt;"",VLOOKUP($B306,Codigos!$A:$P,2,0),""),"Verf")</f>
        <v>2882</v>
      </c>
      <c r="S306" s="110" t="str">
        <f>IFERROR(IF($B306&lt;&gt;"",VLOOKUP($B306,Codigos!$A:$P,9,0),""),"Verf")</f>
        <v>Pet</v>
      </c>
      <c r="T306" s="110">
        <f>IFERROR(IF(B306&lt;&gt;"",VLOOKUP(B306,Codigos!$A:$P,10,0),""),"Verf")</f>
        <v>90</v>
      </c>
      <c r="U306" s="280" t="str">
        <f ca="1">IFERROR(IF($B306&lt;&gt;"",IF(AND($H306&gt;=VLOOKUP($B306,Codigos!$A:$P,12,0),$H306&lt;=VLOOKUP($B306,Codigos!$A:$P,13,0)),"Si","No"),""),"Verf")</f>
        <v>No</v>
      </c>
      <c r="V306" s="280" t="str">
        <f ca="1">IFERROR(IF($B306&lt;&gt;"",IF(AND($H306&gt;=VLOOKUP($B306,Codigos!$A:$P,14,0),$H306&lt;=VLOOKUP($B306,Codigos!$A:$P,15,0)),"Si","No"),""),"Verf")</f>
        <v>No</v>
      </c>
      <c r="W306" s="280" t="str">
        <f ca="1">IFERROR(IF($B306&lt;&gt;"",IF($H306&gt;=VLOOKUP($B306,Codigos!$A:$P,12,0),"Si","No"),""),"Verf")</f>
        <v>Si</v>
      </c>
      <c r="X306" s="280" t="str">
        <f ca="1">IFERROR(IF($B306&lt;&gt;"",IF($H306&lt;VLOOKUP($B306,Codigos!$A:$P,14,0),"No","Si"),""),"Verf")</f>
        <v>Si</v>
      </c>
      <c r="Y306" s="280" t="str">
        <f ca="1">IFERROR(IF($B306&lt;&gt;"",IF($H306&gt;VLOOKUP($B306,Codigos!$A:$P,16,0),"Si","No"),""),"Verf")</f>
        <v>Si</v>
      </c>
      <c r="Z306" s="280" t="str">
        <f ca="1">IFERROR(IF($B306&lt;&gt;"",IF($H306&lt;VLOOKUP($B306,Codigos!$A:$P,14,0),"Bloquear","No"),""),"Verf")</f>
        <v>No</v>
      </c>
      <c r="AA306" s="281">
        <f>IFERROR(IF($B306&lt;&gt;"",$G306-VLOOKUP($B306,Codigos!$A:$P,11,0),""),"")</f>
        <v>46236</v>
      </c>
      <c r="AB306" s="280" t="str">
        <f t="shared" si="80"/>
        <v/>
      </c>
      <c r="AC306">
        <f t="shared" ca="1" si="81"/>
        <v>8</v>
      </c>
      <c r="AE306" t="s">
        <v>1987</v>
      </c>
      <c r="AF306" t="s">
        <v>1986</v>
      </c>
    </row>
    <row r="307" spans="1:32" ht="18.95" customHeight="1">
      <c r="A307" s="290" t="s">
        <v>2526</v>
      </c>
      <c r="B307" s="333" t="s">
        <v>635</v>
      </c>
      <c r="C307" s="104" t="str">
        <f>IFERROR(IF(B307&lt;&gt;"",VLOOKUP($B307,Codigos!$A:$P,3,0),""),"Verf")</f>
        <v>Pony Malta Pet 1.0L X 15</v>
      </c>
      <c r="D307" s="322">
        <v>1</v>
      </c>
      <c r="E307" s="105"/>
      <c r="F307" s="105"/>
      <c r="G307" s="106">
        <v>46268</v>
      </c>
      <c r="H307" s="448">
        <f t="shared" ca="1" si="76"/>
        <v>84</v>
      </c>
      <c r="I307" s="105" t="str">
        <f t="shared" ca="1" si="77"/>
        <v>Menos de 90 dìas</v>
      </c>
      <c r="J307" s="109">
        <f t="shared" ca="1" si="78"/>
        <v>0.7</v>
      </c>
      <c r="K307" s="294"/>
      <c r="L307" s="292"/>
      <c r="M307" s="110" t="str">
        <f>IFERROR(IF(VLOOKUP(L307,Codigos!$T$2:$U$50,2,0)=0,"",VLOOKUP(L307,Codigos!$T$2:$U$50,2,0)),"")</f>
        <v/>
      </c>
      <c r="N307" s="111">
        <f t="shared" si="79"/>
        <v>46148</v>
      </c>
      <c r="O307" s="112">
        <f>IFERROR(IF($B307&lt;&gt;"",$E307+($D307*VLOOKUP($B307,Codigos!$A:$P,5,0)),""),"Verf")</f>
        <v>52</v>
      </c>
      <c r="P307" s="112">
        <f>IFERROR(IF($B307&lt;&gt;"",$F307+($O307*VLOOKUP($B307,Codigos!$A:$P,4,0)),""),"Verf")</f>
        <v>780</v>
      </c>
      <c r="Q307" s="116">
        <f>IFERROR(IF($B307&lt;&gt;"",P307*VLOOKUP($B307,Codigos!$A:$I,7,0)/100000,""),"Verf")</f>
        <v>7.8</v>
      </c>
      <c r="R307" s="110">
        <f>IFERROR(IF($B307&lt;&gt;"",VLOOKUP($B307,Codigos!$A:$P,2,0),""),"Verf")</f>
        <v>7078</v>
      </c>
      <c r="S307" s="110" t="str">
        <f>IFERROR(IF($B307&lt;&gt;"",VLOOKUP($B307,Codigos!$A:$P,9,0),""),"Verf")</f>
        <v>Pet</v>
      </c>
      <c r="T307" s="110">
        <f>IFERROR(IF(B307&lt;&gt;"",VLOOKUP(B307,Codigos!$A:$P,10,0),""),"Verf")</f>
        <v>120</v>
      </c>
      <c r="U307" s="280" t="str">
        <f ca="1">IFERROR(IF($B307&lt;&gt;"",IF(AND($H307&gt;=VLOOKUP($B307,Codigos!$A:$P,12,0),$H307&lt;=VLOOKUP($B307,Codigos!$A:$P,13,0)),"Si","No"),""),"Verf")</f>
        <v>No</v>
      </c>
      <c r="V307" s="280" t="str">
        <f ca="1">IFERROR(IF($B307&lt;&gt;"",IF(AND($H307&gt;=VLOOKUP($B307,Codigos!$A:$P,14,0),$H307&lt;=VLOOKUP($B307,Codigos!$A:$P,15,0)),"Si","No"),""),"Verf")</f>
        <v>No</v>
      </c>
      <c r="W307" s="280" t="str">
        <f ca="1">IFERROR(IF($B307&lt;&gt;"",IF($H307&gt;=VLOOKUP($B307,Codigos!$A:$P,12,0),"Si","No"),""),"Verf")</f>
        <v>No</v>
      </c>
      <c r="X307" s="280" t="str">
        <f ca="1">IFERROR(IF($B307&lt;&gt;"",IF($H307&lt;VLOOKUP($B307,Codigos!$A:$P,14,0),"No","Si"),""),"Verf")</f>
        <v>Si</v>
      </c>
      <c r="Y307" s="280" t="str">
        <f ca="1">IFERROR(IF($B307&lt;&gt;"",IF($H307&gt;VLOOKUP($B307,Codigos!$A:$P,16,0),"Si","No"),""),"Verf")</f>
        <v>Si</v>
      </c>
      <c r="Z307" s="280" t="str">
        <f ca="1">IFERROR(IF($B307&lt;&gt;"",IF($H307&lt;VLOOKUP($B307,Codigos!$A:$P,14,0),"Bloquear","No"),""),"Verf")</f>
        <v>No</v>
      </c>
      <c r="AA307" s="281">
        <f>IFERROR(IF($B307&lt;&gt;"",$G307-VLOOKUP($B307,Codigos!$A:$P,11,0),""),"")</f>
        <v>46238</v>
      </c>
      <c r="AB307" s="280" t="str">
        <f t="shared" si="80"/>
        <v/>
      </c>
      <c r="AC307">
        <f t="shared" ca="1" si="81"/>
        <v>36</v>
      </c>
      <c r="AE307" t="s">
        <v>1987</v>
      </c>
      <c r="AF307" t="s">
        <v>1986</v>
      </c>
    </row>
    <row r="308" spans="1:32" ht="18.95" customHeight="1">
      <c r="A308" s="290" t="s">
        <v>2526</v>
      </c>
      <c r="B308" s="333" t="s">
        <v>635</v>
      </c>
      <c r="C308" s="104" t="str">
        <f>IFERROR(IF(B308&lt;&gt;"",VLOOKUP($B308,Codigos!$A:$P,3,0),""),"Verf")</f>
        <v>Pony Malta Pet 1.0L X 15</v>
      </c>
      <c r="D308" s="322">
        <v>1</v>
      </c>
      <c r="E308" s="105"/>
      <c r="F308" s="105"/>
      <c r="G308" s="106">
        <v>46255</v>
      </c>
      <c r="H308" s="448">
        <f t="shared" ca="1" si="76"/>
        <v>71</v>
      </c>
      <c r="I308" s="105" t="str">
        <f t="shared" ca="1" si="77"/>
        <v>Menos de 90 dìas</v>
      </c>
      <c r="J308" s="109">
        <f t="shared" ca="1" si="78"/>
        <v>0.59166666666666667</v>
      </c>
      <c r="K308" s="294"/>
      <c r="L308" s="292"/>
      <c r="M308" s="110" t="str">
        <f>IFERROR(IF(VLOOKUP(L308,Codigos!$T$2:$U$50,2,0)=0,"",VLOOKUP(L308,Codigos!$T$2:$U$50,2,0)),"")</f>
        <v/>
      </c>
      <c r="N308" s="111">
        <f t="shared" si="79"/>
        <v>46135</v>
      </c>
      <c r="O308" s="112">
        <f>IFERROR(IF($B308&lt;&gt;"",$E308+($D308*VLOOKUP($B308,Codigos!$A:$P,5,0)),""),"Verf")</f>
        <v>52</v>
      </c>
      <c r="P308" s="112">
        <f>IFERROR(IF($B308&lt;&gt;"",$F308+($O308*VLOOKUP($B308,Codigos!$A:$P,4,0)),""),"Verf")</f>
        <v>780</v>
      </c>
      <c r="Q308" s="116">
        <f>IFERROR(IF($B308&lt;&gt;"",P308*VLOOKUP($B308,Codigos!$A:$I,7,0)/100000,""),"Verf")</f>
        <v>7.8</v>
      </c>
      <c r="R308" s="110">
        <f>IFERROR(IF($B308&lt;&gt;"",VLOOKUP($B308,Codigos!$A:$P,2,0),""),"Verf")</f>
        <v>7078</v>
      </c>
      <c r="S308" s="110" t="str">
        <f>IFERROR(IF($B308&lt;&gt;"",VLOOKUP($B308,Codigos!$A:$P,9,0),""),"Verf")</f>
        <v>Pet</v>
      </c>
      <c r="T308" s="110">
        <f>IFERROR(IF(B308&lt;&gt;"",VLOOKUP(B308,Codigos!$A:$P,10,0),""),"Verf")</f>
        <v>120</v>
      </c>
      <c r="U308" s="280" t="str">
        <f ca="1">IFERROR(IF($B308&lt;&gt;"",IF(AND($H308&gt;=VLOOKUP($B308,Codigos!$A:$P,12,0),$H308&lt;=VLOOKUP($B308,Codigos!$A:$P,13,0)),"Si","No"),""),"Verf")</f>
        <v>No</v>
      </c>
      <c r="V308" s="280" t="str">
        <f ca="1">IFERROR(IF($B308&lt;&gt;"",IF(AND($H308&gt;=VLOOKUP($B308,Codigos!$A:$P,14,0),$H308&lt;=VLOOKUP($B308,Codigos!$A:$P,15,0)),"Si","No"),""),"Verf")</f>
        <v>Si</v>
      </c>
      <c r="W308" s="280" t="str">
        <f ca="1">IFERROR(IF($B308&lt;&gt;"",IF($H308&gt;=VLOOKUP($B308,Codigos!$A:$P,12,0),"Si","No"),""),"Verf")</f>
        <v>No</v>
      </c>
      <c r="X308" s="280" t="str">
        <f ca="1">IFERROR(IF($B308&lt;&gt;"",IF($H308&lt;VLOOKUP($B308,Codigos!$A:$P,14,0),"No","Si"),""),"Verf")</f>
        <v>Si</v>
      </c>
      <c r="Y308" s="280" t="str">
        <f ca="1">IFERROR(IF($B308&lt;&gt;"",IF($H308&gt;VLOOKUP($B308,Codigos!$A:$P,16,0),"Si","No"),""),"Verf")</f>
        <v>Si</v>
      </c>
      <c r="Z308" s="280" t="str">
        <f ca="1">IFERROR(IF($B308&lt;&gt;"",IF($H308&lt;VLOOKUP($B308,Codigos!$A:$P,14,0),"Bloquear","No"),""),"Verf")</f>
        <v>No</v>
      </c>
      <c r="AA308" s="281">
        <f>IFERROR(IF($B308&lt;&gt;"",$G308-VLOOKUP($B308,Codigos!$A:$P,11,0),""),"")</f>
        <v>46225</v>
      </c>
      <c r="AB308" s="280" t="str">
        <f t="shared" si="80"/>
        <v/>
      </c>
      <c r="AC308">
        <f t="shared" ca="1" si="81"/>
        <v>49</v>
      </c>
      <c r="AE308" t="s">
        <v>1987</v>
      </c>
      <c r="AF308" t="s">
        <v>1986</v>
      </c>
    </row>
    <row r="309" spans="1:32" ht="18.95" customHeight="1">
      <c r="A309" s="290" t="s">
        <v>145</v>
      </c>
      <c r="B309" s="483" t="s">
        <v>703</v>
      </c>
      <c r="C309" s="104" t="str">
        <f>IFERROR(IF(B309&lt;&gt;"",VLOOKUP($B309,Codigos!$A:$P,3,0),""),"Verf")</f>
        <v>Coronita Nr 210Cc X 6</v>
      </c>
      <c r="D309" s="322">
        <v>54</v>
      </c>
      <c r="E309" s="105"/>
      <c r="F309" s="105"/>
      <c r="G309" s="106">
        <v>46542</v>
      </c>
      <c r="H309" s="448">
        <f t="shared" ca="1" si="76"/>
        <v>358</v>
      </c>
      <c r="I309" s="105" t="str">
        <f t="shared" ca="1" si="77"/>
        <v>Mayor a 120 días</v>
      </c>
      <c r="J309" s="109">
        <f t="shared" ca="1" si="78"/>
        <v>0.98082191780821915</v>
      </c>
      <c r="K309" s="294"/>
      <c r="L309" s="292"/>
      <c r="M309" s="110" t="str">
        <f>IFERROR(IF(VLOOKUP(L309,Codigos!$T$2:$U$50,2,0)=0,"",VLOOKUP(L309,Codigos!$T$2:$U$50,2,0)),"")</f>
        <v/>
      </c>
      <c r="N309" s="111">
        <f t="shared" si="79"/>
        <v>46177</v>
      </c>
      <c r="O309" s="112">
        <f>IFERROR(IF($B309&lt;&gt;"",$E309+($D309*VLOOKUP($B309,Codigos!$A:$P,5,0)),""),"Verf")</f>
        <v>20736</v>
      </c>
      <c r="P309" s="112">
        <f>IFERROR(IF($B309&lt;&gt;"",$F309+($O309*VLOOKUP($B309,Codigos!$A:$P,4,0)),""),"Verf")</f>
        <v>124416</v>
      </c>
      <c r="Q309" s="116">
        <f>IFERROR(IF($B309&lt;&gt;"",P309*VLOOKUP($B309,Codigos!$A:$I,7,0)/100000,""),"Verf")</f>
        <v>261.27359999999999</v>
      </c>
      <c r="R309" s="110">
        <f>IFERROR(IF($B309&lt;&gt;"",VLOOKUP($B309,Codigos!$A:$P,2,0),""),"Verf")</f>
        <v>9508</v>
      </c>
      <c r="S309" s="110" t="str">
        <f>IFERROR(IF($B309&lt;&gt;"",VLOOKUP($B309,Codigos!$A:$P,9,0),""),"Verf")</f>
        <v>NR</v>
      </c>
      <c r="T309" s="110">
        <f>IFERROR(IF(B309&lt;&gt;"",VLOOKUP(B309,Codigos!$A:$P,10,0),""),"Verf")</f>
        <v>365</v>
      </c>
      <c r="U309" s="280" t="str">
        <f ca="1">IFERROR(IF($B309&lt;&gt;"",IF(AND($H309&gt;=VLOOKUP($B309,Codigos!$A:$P,12,0),$H309&lt;=VLOOKUP($B309,Codigos!$A:$P,13,0)),"Si","No"),""),"Verf")</f>
        <v>No</v>
      </c>
      <c r="V309" s="280" t="str">
        <f ca="1">IFERROR(IF($B309&lt;&gt;"",IF(AND($H309&gt;=VLOOKUP($B309,Codigos!$A:$P,14,0),$H309&lt;=VLOOKUP($B309,Codigos!$A:$P,15,0)),"Si","No"),""),"Verf")</f>
        <v>No</v>
      </c>
      <c r="W309" s="280" t="str">
        <f ca="1">IFERROR(IF($B309&lt;&gt;"",IF($H309&gt;=VLOOKUP($B309,Codigos!$A:$P,12,0),"Si","No"),""),"Verf")</f>
        <v>Si</v>
      </c>
      <c r="X309" s="280" t="str">
        <f ca="1">IFERROR(IF($B309&lt;&gt;"",IF($H309&lt;VLOOKUP($B309,Codigos!$A:$P,14,0),"No","Si"),""),"Verf")</f>
        <v>Si</v>
      </c>
      <c r="Y309" s="280" t="str">
        <f ca="1">IFERROR(IF($B309&lt;&gt;"",IF($H309&gt;VLOOKUP($B309,Codigos!$A:$P,16,0),"Si","No"),""),"Verf")</f>
        <v>Si</v>
      </c>
      <c r="Z309" s="280" t="str">
        <f ca="1">IFERROR(IF($B309&lt;&gt;"",IF($H309&lt;VLOOKUP($B309,Codigos!$A:$P,14,0),"Bloquear","No"),""),"Verf")</f>
        <v>No</v>
      </c>
      <c r="AA309" s="281">
        <f>IFERROR(IF($B309&lt;&gt;"",$G309-VLOOKUP($B309,Codigos!$A:$P,11,0),""),"")</f>
        <v>46512</v>
      </c>
      <c r="AB309" s="280" t="str">
        <f t="shared" si="80"/>
        <v/>
      </c>
      <c r="AC309">
        <f t="shared" ca="1" si="81"/>
        <v>7</v>
      </c>
      <c r="AE309" t="s">
        <v>1987</v>
      </c>
      <c r="AF309" t="s">
        <v>1986</v>
      </c>
    </row>
    <row r="310" spans="1:32" ht="18.95" customHeight="1">
      <c r="A310" s="290" t="s">
        <v>146</v>
      </c>
      <c r="B310" s="483" t="s">
        <v>703</v>
      </c>
      <c r="C310" s="104" t="str">
        <f>IFERROR(IF(B310&lt;&gt;"",VLOOKUP($B310,Codigos!$A:$P,3,0),""),"Verf")</f>
        <v>Coronita Nr 210Cc X 6</v>
      </c>
      <c r="D310" s="322">
        <v>54</v>
      </c>
      <c r="E310" s="105"/>
      <c r="F310" s="105"/>
      <c r="G310" s="106">
        <v>46542</v>
      </c>
      <c r="H310" s="448">
        <f t="shared" ca="1" si="76"/>
        <v>358</v>
      </c>
      <c r="I310" s="105" t="str">
        <f t="shared" ca="1" si="77"/>
        <v>Mayor a 120 días</v>
      </c>
      <c r="J310" s="109">
        <f t="shared" ca="1" si="78"/>
        <v>0.98082191780821915</v>
      </c>
      <c r="K310" s="294"/>
      <c r="L310" s="292"/>
      <c r="M310" s="110" t="str">
        <f>IFERROR(IF(VLOOKUP(L310,Codigos!$T$2:$U$50,2,0)=0,"",VLOOKUP(L310,Codigos!$T$2:$U$50,2,0)),"")</f>
        <v/>
      </c>
      <c r="N310" s="111">
        <f t="shared" si="79"/>
        <v>46177</v>
      </c>
      <c r="O310" s="112">
        <f>IFERROR(IF($B310&lt;&gt;"",$E310+($D310*VLOOKUP($B310,Codigos!$A:$P,5,0)),""),"Verf")</f>
        <v>20736</v>
      </c>
      <c r="P310" s="112">
        <f>IFERROR(IF($B310&lt;&gt;"",$F310+($O310*VLOOKUP($B310,Codigos!$A:$P,4,0)),""),"Verf")</f>
        <v>124416</v>
      </c>
      <c r="Q310" s="116">
        <f>IFERROR(IF($B310&lt;&gt;"",P310*VLOOKUP($B310,Codigos!$A:$I,7,0)/100000,""),"Verf")</f>
        <v>261.27359999999999</v>
      </c>
      <c r="R310" s="110">
        <f>IFERROR(IF($B310&lt;&gt;"",VLOOKUP($B310,Codigos!$A:$P,2,0),""),"Verf")</f>
        <v>9508</v>
      </c>
      <c r="S310" s="110" t="str">
        <f>IFERROR(IF($B310&lt;&gt;"",VLOOKUP($B310,Codigos!$A:$P,9,0),""),"Verf")</f>
        <v>NR</v>
      </c>
      <c r="T310" s="110">
        <f>IFERROR(IF(B310&lt;&gt;"",VLOOKUP(B310,Codigos!$A:$P,10,0),""),"Verf")</f>
        <v>365</v>
      </c>
      <c r="U310" s="280" t="str">
        <f ca="1">IFERROR(IF($B310&lt;&gt;"",IF(AND($H310&gt;=VLOOKUP($B310,Codigos!$A:$P,12,0),$H310&lt;=VLOOKUP($B310,Codigos!$A:$P,13,0)),"Si","No"),""),"Verf")</f>
        <v>No</v>
      </c>
      <c r="V310" s="280" t="str">
        <f ca="1">IFERROR(IF($B310&lt;&gt;"",IF(AND($H310&gt;=VLOOKUP($B310,Codigos!$A:$P,14,0),$H310&lt;=VLOOKUP($B310,Codigos!$A:$P,15,0)),"Si","No"),""),"Verf")</f>
        <v>No</v>
      </c>
      <c r="W310" s="280" t="str">
        <f ca="1">IFERROR(IF($B310&lt;&gt;"",IF($H310&gt;=VLOOKUP($B310,Codigos!$A:$P,12,0),"Si","No"),""),"Verf")</f>
        <v>Si</v>
      </c>
      <c r="X310" s="280" t="str">
        <f ca="1">IFERROR(IF($B310&lt;&gt;"",IF($H310&lt;VLOOKUP($B310,Codigos!$A:$P,14,0),"No","Si"),""),"Verf")</f>
        <v>Si</v>
      </c>
      <c r="Y310" s="280" t="str">
        <f ca="1">IFERROR(IF($B310&lt;&gt;"",IF($H310&gt;VLOOKUP($B310,Codigos!$A:$P,16,0),"Si","No"),""),"Verf")</f>
        <v>Si</v>
      </c>
      <c r="Z310" s="280" t="str">
        <f ca="1">IFERROR(IF($B310&lt;&gt;"",IF($H310&lt;VLOOKUP($B310,Codigos!$A:$P,14,0),"Bloquear","No"),""),"Verf")</f>
        <v>No</v>
      </c>
      <c r="AA310" s="281">
        <f>IFERROR(IF($B310&lt;&gt;"",$G310-VLOOKUP($B310,Codigos!$A:$P,11,0),""),"")</f>
        <v>46512</v>
      </c>
      <c r="AB310" s="280" t="str">
        <f t="shared" si="80"/>
        <v/>
      </c>
      <c r="AC310">
        <f t="shared" ca="1" si="81"/>
        <v>7</v>
      </c>
      <c r="AE310" t="s">
        <v>1987</v>
      </c>
      <c r="AF310" t="s">
        <v>1986</v>
      </c>
    </row>
    <row r="311" spans="1:32" ht="18.95" customHeight="1">
      <c r="A311" s="290" t="s">
        <v>147</v>
      </c>
      <c r="B311" s="508" t="s">
        <v>703</v>
      </c>
      <c r="C311" s="104" t="str">
        <f>IFERROR(IF(B311&lt;&gt;"",VLOOKUP($B311,Codigos!$A:$P,3,0),""),"Verf")</f>
        <v>Coronita Nr 210Cc X 6</v>
      </c>
      <c r="D311" s="105">
        <v>54</v>
      </c>
      <c r="E311" s="105"/>
      <c r="F311" s="105"/>
      <c r="G311" s="106">
        <v>46547</v>
      </c>
      <c r="H311" s="448">
        <f t="shared" ca="1" si="76"/>
        <v>363</v>
      </c>
      <c r="I311" s="105" t="str">
        <f t="shared" ca="1" si="77"/>
        <v>Mayor a 120 días</v>
      </c>
      <c r="J311" s="109">
        <f t="shared" ca="1" si="78"/>
        <v>0.9945205479452055</v>
      </c>
      <c r="K311" s="294" t="s">
        <v>2819</v>
      </c>
      <c r="L311" s="292"/>
      <c r="M311" s="110" t="str">
        <f>IFERROR(IF(VLOOKUP(L311,Codigos!$T$2:$U$50,2,0)=0,"",VLOOKUP(L311,Codigos!$T$2:$U$50,2,0)),"")</f>
        <v/>
      </c>
      <c r="N311" s="111">
        <f t="shared" si="79"/>
        <v>46182</v>
      </c>
      <c r="O311" s="112">
        <f>IFERROR(IF($B311&lt;&gt;"",$E311+($D311*VLOOKUP($B311,Codigos!$A:$P,5,0)),""),"Verf")</f>
        <v>20736</v>
      </c>
      <c r="P311" s="112">
        <f>IFERROR(IF($B311&lt;&gt;"",$F311+($O311*VLOOKUP($B311,Codigos!$A:$P,4,0)),""),"Verf")</f>
        <v>124416</v>
      </c>
      <c r="Q311" s="116">
        <f>IFERROR(IF($B311&lt;&gt;"",P311*VLOOKUP($B311,Codigos!$A:$I,7,0)/100000,""),"Verf")</f>
        <v>261.27359999999999</v>
      </c>
      <c r="R311" s="110">
        <f>IFERROR(IF($B311&lt;&gt;"",VLOOKUP($B311,Codigos!$A:$P,2,0),""),"Verf")</f>
        <v>9508</v>
      </c>
      <c r="S311" s="110" t="str">
        <f>IFERROR(IF($B311&lt;&gt;"",VLOOKUP($B311,Codigos!$A:$P,9,0),""),"Verf")</f>
        <v>NR</v>
      </c>
      <c r="T311" s="110">
        <f>IFERROR(IF(B311&lt;&gt;"",VLOOKUP(B311,Codigos!$A:$P,10,0),""),"Verf")</f>
        <v>365</v>
      </c>
      <c r="U311" s="280" t="str">
        <f ca="1">IFERROR(IF($B311&lt;&gt;"",IF(AND($H311&gt;=VLOOKUP($B311,Codigos!$A:$P,12,0),$H311&lt;=VLOOKUP($B311,Codigos!$A:$P,13,0)),"Si","No"),""),"Verf")</f>
        <v>No</v>
      </c>
      <c r="V311" s="280" t="str">
        <f ca="1">IFERROR(IF($B311&lt;&gt;"",IF(AND($H311&gt;=VLOOKUP($B311,Codigos!$A:$P,14,0),$H311&lt;=VLOOKUP($B311,Codigos!$A:$P,15,0)),"Si","No"),""),"Verf")</f>
        <v>No</v>
      </c>
      <c r="W311" s="280" t="str">
        <f ca="1">IFERROR(IF($B311&lt;&gt;"",IF($H311&gt;=VLOOKUP($B311,Codigos!$A:$P,12,0),"Si","No"),""),"Verf")</f>
        <v>Si</v>
      </c>
      <c r="X311" s="280" t="str">
        <f ca="1">IFERROR(IF($B311&lt;&gt;"",IF($H311&lt;VLOOKUP($B311,Codigos!$A:$P,14,0),"No","Si"),""),"Verf")</f>
        <v>Si</v>
      </c>
      <c r="Y311" s="280" t="str">
        <f ca="1">IFERROR(IF($B311&lt;&gt;"",IF($H311&gt;VLOOKUP($B311,Codigos!$A:$P,16,0),"Si","No"),""),"Verf")</f>
        <v>Si</v>
      </c>
      <c r="Z311" s="280" t="str">
        <f ca="1">IFERROR(IF($B311&lt;&gt;"",IF($H311&lt;VLOOKUP($B311,Codigos!$A:$P,14,0),"Bloquear","No"),""),"Verf")</f>
        <v>No</v>
      </c>
      <c r="AA311" s="281">
        <f>IFERROR(IF($B311&lt;&gt;"",$G311-VLOOKUP($B311,Codigos!$A:$P,11,0),""),"")</f>
        <v>46517</v>
      </c>
      <c r="AB311" s="280" t="str">
        <f t="shared" si="80"/>
        <v/>
      </c>
      <c r="AC311">
        <f t="shared" ca="1" si="81"/>
        <v>2</v>
      </c>
      <c r="AE311" t="s">
        <v>1987</v>
      </c>
      <c r="AF311" t="s">
        <v>1986</v>
      </c>
    </row>
    <row r="312" spans="1:32" ht="18.95" customHeight="1">
      <c r="A312" s="290" t="s">
        <v>148</v>
      </c>
      <c r="B312" s="291" t="s">
        <v>703</v>
      </c>
      <c r="C312" s="104" t="str">
        <f>IFERROR(IF(B312&lt;&gt;"",VLOOKUP($B312,Codigos!$A:$P,3,0),""),"Verf")</f>
        <v>Coronita Nr 210Cc X 6</v>
      </c>
      <c r="D312" s="105">
        <v>54</v>
      </c>
      <c r="E312" s="105"/>
      <c r="F312" s="105"/>
      <c r="G312" s="106">
        <v>46547</v>
      </c>
      <c r="H312" s="448">
        <f t="shared" ca="1" si="76"/>
        <v>363</v>
      </c>
      <c r="I312" s="105" t="str">
        <f t="shared" ca="1" si="77"/>
        <v>Mayor a 120 días</v>
      </c>
      <c r="J312" s="109">
        <f t="shared" ca="1" si="78"/>
        <v>0.9945205479452055</v>
      </c>
      <c r="K312" s="343" t="s">
        <v>2819</v>
      </c>
      <c r="L312" s="292"/>
      <c r="M312" s="110" t="str">
        <f>IFERROR(IF(VLOOKUP(L312,Codigos!$T$2:$U$50,2,0)=0,"",VLOOKUP(L312,Codigos!$T$2:$U$50,2,0)),"")</f>
        <v/>
      </c>
      <c r="N312" s="111">
        <f t="shared" si="79"/>
        <v>46182</v>
      </c>
      <c r="O312" s="112">
        <f>IFERROR(IF($B312&lt;&gt;"",$E312+($D312*VLOOKUP($B312,Codigos!$A:$P,5,0)),""),"Verf")</f>
        <v>20736</v>
      </c>
      <c r="P312" s="112">
        <f>IFERROR(IF($B312&lt;&gt;"",$F312+($O312*VLOOKUP($B312,Codigos!$A:$P,4,0)),""),"Verf")</f>
        <v>124416</v>
      </c>
      <c r="Q312" s="116">
        <f>IFERROR(IF($B312&lt;&gt;"",P312*VLOOKUP($B312,Codigos!$A:$I,7,0)/100000,""),"Verf")</f>
        <v>261.27359999999999</v>
      </c>
      <c r="R312" s="110">
        <f>IFERROR(IF($B312&lt;&gt;"",VLOOKUP($B312,Codigos!$A:$P,2,0),""),"Verf")</f>
        <v>9508</v>
      </c>
      <c r="S312" s="110" t="str">
        <f>IFERROR(IF($B312&lt;&gt;"",VLOOKUP($B312,Codigos!$A:$P,9,0),""),"Verf")</f>
        <v>NR</v>
      </c>
      <c r="T312" s="110">
        <f>IFERROR(IF(B312&lt;&gt;"",VLOOKUP(B312,Codigos!$A:$P,10,0),""),"Verf")</f>
        <v>365</v>
      </c>
      <c r="U312" s="280" t="str">
        <f ca="1">IFERROR(IF($B312&lt;&gt;"",IF(AND($H312&gt;=VLOOKUP($B312,Codigos!$A:$P,12,0),$H312&lt;=VLOOKUP($B312,Codigos!$A:$P,13,0)),"Si","No"),""),"Verf")</f>
        <v>No</v>
      </c>
      <c r="V312" s="280" t="str">
        <f ca="1">IFERROR(IF($B312&lt;&gt;"",IF(AND($H312&gt;=VLOOKUP($B312,Codigos!$A:$P,14,0),$H312&lt;=VLOOKUP($B312,Codigos!$A:$P,15,0)),"Si","No"),""),"Verf")</f>
        <v>No</v>
      </c>
      <c r="W312" s="280" t="str">
        <f ca="1">IFERROR(IF($B312&lt;&gt;"",IF($H312&gt;=VLOOKUP($B312,Codigos!$A:$P,12,0),"Si","No"),""),"Verf")</f>
        <v>Si</v>
      </c>
      <c r="X312" s="280" t="str">
        <f ca="1">IFERROR(IF($B312&lt;&gt;"",IF($H312&lt;VLOOKUP($B312,Codigos!$A:$P,14,0),"No","Si"),""),"Verf")</f>
        <v>Si</v>
      </c>
      <c r="Y312" s="280" t="str">
        <f ca="1">IFERROR(IF($B312&lt;&gt;"",IF($H312&gt;VLOOKUP($B312,Codigos!$A:$P,16,0),"Si","No"),""),"Verf")</f>
        <v>Si</v>
      </c>
      <c r="Z312" s="280" t="str">
        <f ca="1">IFERROR(IF($B312&lt;&gt;"",IF($H312&lt;VLOOKUP($B312,Codigos!$A:$P,14,0),"Bloquear","No"),""),"Verf")</f>
        <v>No</v>
      </c>
      <c r="AA312" s="281">
        <f>IFERROR(IF($B312&lt;&gt;"",$G312-VLOOKUP($B312,Codigos!$A:$P,11,0),""),"")</f>
        <v>46517</v>
      </c>
      <c r="AB312" s="280" t="str">
        <f t="shared" si="80"/>
        <v/>
      </c>
      <c r="AC312">
        <f t="shared" ca="1" si="81"/>
        <v>2</v>
      </c>
      <c r="AE312" t="s">
        <v>1987</v>
      </c>
      <c r="AF312" t="s">
        <v>1986</v>
      </c>
    </row>
    <row r="313" spans="1:32" ht="18.95" customHeight="1">
      <c r="A313" s="290" t="s">
        <v>149</v>
      </c>
      <c r="B313" s="483" t="s">
        <v>192</v>
      </c>
      <c r="C313" s="104" t="str">
        <f>IFERROR(IF(B313&lt;&gt;"",VLOOKUP($B313,Codigos!$A:$P,3,0),""),"Verf")</f>
        <v>Corona Nr 330Cc X 6</v>
      </c>
      <c r="D313" s="105">
        <v>54</v>
      </c>
      <c r="E313" s="105"/>
      <c r="F313" s="105"/>
      <c r="G313" s="106">
        <v>46544</v>
      </c>
      <c r="H313" s="448">
        <f t="shared" ca="1" si="76"/>
        <v>360</v>
      </c>
      <c r="I313" s="105" t="str">
        <f t="shared" ca="1" si="77"/>
        <v>Mayor a 120 días</v>
      </c>
      <c r="J313" s="109">
        <f t="shared" ca="1" si="78"/>
        <v>0.98630136986301364</v>
      </c>
      <c r="K313" s="294"/>
      <c r="L313" s="292"/>
      <c r="M313" s="110" t="str">
        <f>IFERROR(IF(VLOOKUP(L313,Codigos!$T$2:$U$50,2,0)=0,"",VLOOKUP(L313,Codigos!$T$2:$U$50,2,0)),"")</f>
        <v/>
      </c>
      <c r="N313" s="111">
        <f t="shared" si="79"/>
        <v>46179</v>
      </c>
      <c r="O313" s="112">
        <f>IFERROR(IF($B313&lt;&gt;"",$E313+($D313*VLOOKUP($B313,Codigos!$A:$P,5,0)),""),"Verf")</f>
        <v>14040</v>
      </c>
      <c r="P313" s="112">
        <f>IFERROR(IF($B313&lt;&gt;"",$F313+($O313*VLOOKUP($B313,Codigos!$A:$P,4,0)),""),"Verf")</f>
        <v>84240</v>
      </c>
      <c r="Q313" s="116">
        <f>IFERROR(IF($B313&lt;&gt;"",P313*VLOOKUP($B313,Codigos!$A:$I,7,0)/100000,""),"Verf")</f>
        <v>277.99200000000002</v>
      </c>
      <c r="R313" s="110">
        <f>IFERROR(IF($B313&lt;&gt;"",VLOOKUP($B313,Codigos!$A:$P,2,0),""),"Verf")</f>
        <v>20050</v>
      </c>
      <c r="S313" s="110" t="str">
        <f>IFERROR(IF($B313&lt;&gt;"",VLOOKUP($B313,Codigos!$A:$P,9,0),""),"Verf")</f>
        <v>NR</v>
      </c>
      <c r="T313" s="110">
        <f>IFERROR(IF(B313&lt;&gt;"",VLOOKUP(B313,Codigos!$A:$P,10,0),""),"Verf")</f>
        <v>365</v>
      </c>
      <c r="U313" s="280" t="str">
        <f ca="1">IFERROR(IF($B313&lt;&gt;"",IF(AND($H313&gt;=VLOOKUP($B313,Codigos!$A:$P,12,0),$H313&lt;=VLOOKUP($B313,Codigos!$A:$P,13,0)),"Si","No"),""),"Verf")</f>
        <v>No</v>
      </c>
      <c r="V313" s="280" t="str">
        <f ca="1">IFERROR(IF($B313&lt;&gt;"",IF(AND($H313&gt;=VLOOKUP($B313,Codigos!$A:$P,14,0),$H313&lt;=VLOOKUP($B313,Codigos!$A:$P,15,0)),"Si","No"),""),"Verf")</f>
        <v>No</v>
      </c>
      <c r="W313" s="280" t="str">
        <f ca="1">IFERROR(IF($B313&lt;&gt;"",IF($H313&gt;=VLOOKUP($B313,Codigos!$A:$P,12,0),"Si","No"),""),"Verf")</f>
        <v>Si</v>
      </c>
      <c r="X313" s="280" t="str">
        <f ca="1">IFERROR(IF($B313&lt;&gt;"",IF($H313&lt;VLOOKUP($B313,Codigos!$A:$P,14,0),"No","Si"),""),"Verf")</f>
        <v>Si</v>
      </c>
      <c r="Y313" s="280" t="str">
        <f ca="1">IFERROR(IF($B313&lt;&gt;"",IF($H313&gt;VLOOKUP($B313,Codigos!$A:$P,16,0),"Si","No"),""),"Verf")</f>
        <v>Si</v>
      </c>
      <c r="Z313" s="280" t="str">
        <f ca="1">IFERROR(IF($B313&lt;&gt;"",IF($H313&lt;VLOOKUP($B313,Codigos!$A:$P,14,0),"Bloquear","No"),""),"Verf")</f>
        <v>No</v>
      </c>
      <c r="AA313" s="281">
        <f>IFERROR(IF($B313&lt;&gt;"",$G313-VLOOKUP($B313,Codigos!$A:$P,11,0),""),"")</f>
        <v>46514</v>
      </c>
      <c r="AB313" s="280" t="str">
        <f t="shared" si="80"/>
        <v/>
      </c>
      <c r="AC313">
        <f t="shared" ca="1" si="81"/>
        <v>5</v>
      </c>
      <c r="AE313" t="s">
        <v>1987</v>
      </c>
      <c r="AF313" t="s">
        <v>1986</v>
      </c>
    </row>
    <row r="314" spans="1:32" ht="18.95" customHeight="1">
      <c r="A314" s="290" t="s">
        <v>150</v>
      </c>
      <c r="B314" s="483" t="s">
        <v>703</v>
      </c>
      <c r="C314" s="104" t="str">
        <f>IFERROR(IF(B314&lt;&gt;"",VLOOKUP($B314,Codigos!$A:$P,3,0),""),"Verf")</f>
        <v>Coronita Nr 210Cc X 6</v>
      </c>
      <c r="D314" s="105">
        <v>54</v>
      </c>
      <c r="E314" s="105"/>
      <c r="F314" s="105"/>
      <c r="G314" s="106">
        <v>46535</v>
      </c>
      <c r="H314" s="448">
        <f t="shared" ca="1" si="76"/>
        <v>351</v>
      </c>
      <c r="I314" s="105" t="str">
        <f t="shared" ca="1" si="77"/>
        <v>Mayor a 120 días</v>
      </c>
      <c r="J314" s="109">
        <f t="shared" ca="1" si="78"/>
        <v>0.9616438356164384</v>
      </c>
      <c r="K314" s="343" t="s">
        <v>2819</v>
      </c>
      <c r="L314" s="292"/>
      <c r="M314" s="110" t="str">
        <f>IFERROR(IF(VLOOKUP(L314,Codigos!$T$2:$U$50,2,0)=0,"",VLOOKUP(L314,Codigos!$T$2:$U$50,2,0)),"")</f>
        <v/>
      </c>
      <c r="N314" s="111">
        <f t="shared" si="79"/>
        <v>46170</v>
      </c>
      <c r="O314" s="112">
        <f>IFERROR(IF($B314&lt;&gt;"",$E314+($D314*VLOOKUP($B314,Codigos!$A:$P,5,0)),""),"Verf")</f>
        <v>20736</v>
      </c>
      <c r="P314" s="112">
        <f>IFERROR(IF($B314&lt;&gt;"",$F314+($O314*VLOOKUP($B314,Codigos!$A:$P,4,0)),""),"Verf")</f>
        <v>124416</v>
      </c>
      <c r="Q314" s="116">
        <f>IFERROR(IF($B314&lt;&gt;"",P314*VLOOKUP($B314,Codigos!$A:$I,7,0)/100000,""),"Verf")</f>
        <v>261.27359999999999</v>
      </c>
      <c r="R314" s="110">
        <f>IFERROR(IF($B314&lt;&gt;"",VLOOKUP($B314,Codigos!$A:$P,2,0),""),"Verf")</f>
        <v>9508</v>
      </c>
      <c r="S314" s="110" t="str">
        <f>IFERROR(IF($B314&lt;&gt;"",VLOOKUP($B314,Codigos!$A:$P,9,0),""),"Verf")</f>
        <v>NR</v>
      </c>
      <c r="T314" s="110">
        <f>IFERROR(IF(B314&lt;&gt;"",VLOOKUP(B314,Codigos!$A:$P,10,0),""),"Verf")</f>
        <v>365</v>
      </c>
      <c r="U314" s="280" t="str">
        <f ca="1">IFERROR(IF($B314&lt;&gt;"",IF(AND($H314&gt;=VLOOKUP($B314,Codigos!$A:$P,12,0),$H314&lt;=VLOOKUP($B314,Codigos!$A:$P,13,0)),"Si","No"),""),"Verf")</f>
        <v>No</v>
      </c>
      <c r="V314" s="280" t="str">
        <f ca="1">IFERROR(IF($B314&lt;&gt;"",IF(AND($H314&gt;=VLOOKUP($B314,Codigos!$A:$P,14,0),$H314&lt;=VLOOKUP($B314,Codigos!$A:$P,15,0)),"Si","No"),""),"Verf")</f>
        <v>No</v>
      </c>
      <c r="W314" s="280" t="str">
        <f ca="1">IFERROR(IF($B314&lt;&gt;"",IF($H314&gt;=VLOOKUP($B314,Codigos!$A:$P,12,0),"Si","No"),""),"Verf")</f>
        <v>Si</v>
      </c>
      <c r="X314" s="280" t="str">
        <f ca="1">IFERROR(IF($B314&lt;&gt;"",IF($H314&lt;VLOOKUP($B314,Codigos!$A:$P,14,0),"No","Si"),""),"Verf")</f>
        <v>Si</v>
      </c>
      <c r="Y314" s="280" t="str">
        <f ca="1">IFERROR(IF($B314&lt;&gt;"",IF($H314&gt;VLOOKUP($B314,Codigos!$A:$P,16,0),"Si","No"),""),"Verf")</f>
        <v>Si</v>
      </c>
      <c r="Z314" s="280" t="str">
        <f ca="1">IFERROR(IF($B314&lt;&gt;"",IF($H314&lt;VLOOKUP($B314,Codigos!$A:$P,14,0),"Bloquear","No"),""),"Verf")</f>
        <v>No</v>
      </c>
      <c r="AA314" s="281">
        <f>IFERROR(IF($B314&lt;&gt;"",$G314-VLOOKUP($B314,Codigos!$A:$P,11,0),""),"")</f>
        <v>46505</v>
      </c>
      <c r="AB314" s="280" t="str">
        <f t="shared" si="80"/>
        <v/>
      </c>
      <c r="AC314">
        <f t="shared" ca="1" si="81"/>
        <v>14</v>
      </c>
      <c r="AE314" t="s">
        <v>1987</v>
      </c>
      <c r="AF314" t="s">
        <v>1986</v>
      </c>
    </row>
    <row r="315" spans="1:32" ht="18.95" customHeight="1">
      <c r="A315" s="290" t="s">
        <v>151</v>
      </c>
      <c r="B315" s="344" t="s">
        <v>192</v>
      </c>
      <c r="C315" s="104" t="str">
        <f>IFERROR(IF(B315&lt;&gt;"",VLOOKUP($B315,Codigos!$A:$P,3,0),""),"Verf")</f>
        <v>Corona Nr 330Cc X 6</v>
      </c>
      <c r="D315" s="105">
        <v>54</v>
      </c>
      <c r="E315" s="105"/>
      <c r="F315" s="105"/>
      <c r="G315" s="274">
        <v>46544</v>
      </c>
      <c r="H315" s="448">
        <f t="shared" ca="1" si="76"/>
        <v>360</v>
      </c>
      <c r="I315" s="105" t="str">
        <f t="shared" ca="1" si="77"/>
        <v>Mayor a 120 días</v>
      </c>
      <c r="J315" s="109">
        <f t="shared" ca="1" si="78"/>
        <v>0.98630136986301364</v>
      </c>
      <c r="K315" s="343"/>
      <c r="L315" s="292"/>
      <c r="M315" s="110" t="str">
        <f>IFERROR(IF(VLOOKUP(L315,Codigos!$T$2:$U$50,2,0)=0,"",VLOOKUP(L315,Codigos!$T$2:$U$50,2,0)),"")</f>
        <v/>
      </c>
      <c r="N315" s="111">
        <f t="shared" si="79"/>
        <v>46179</v>
      </c>
      <c r="O315" s="112">
        <f>IFERROR(IF($B315&lt;&gt;"",$E315+($D315*VLOOKUP($B315,Codigos!$A:$P,5,0)),""),"Verf")</f>
        <v>14040</v>
      </c>
      <c r="P315" s="112">
        <f>IFERROR(IF($B315&lt;&gt;"",$F315+($O315*VLOOKUP($B315,Codigos!$A:$P,4,0)),""),"Verf")</f>
        <v>84240</v>
      </c>
      <c r="Q315" s="116">
        <f>IFERROR(IF($B315&lt;&gt;"",P315*VLOOKUP($B315,Codigos!$A:$I,7,0)/100000,""),"Verf")</f>
        <v>277.99200000000002</v>
      </c>
      <c r="R315" s="110">
        <f>IFERROR(IF($B315&lt;&gt;"",VLOOKUP($B315,Codigos!$A:$P,2,0),""),"Verf")</f>
        <v>20050</v>
      </c>
      <c r="S315" s="110" t="str">
        <f>IFERROR(IF($B315&lt;&gt;"",VLOOKUP($B315,Codigos!$A:$P,9,0),""),"Verf")</f>
        <v>NR</v>
      </c>
      <c r="T315" s="110">
        <f>IFERROR(IF(B315&lt;&gt;"",VLOOKUP(B315,Codigos!$A:$P,10,0),""),"Verf")</f>
        <v>365</v>
      </c>
      <c r="U315" s="280" t="str">
        <f ca="1">IFERROR(IF($B315&lt;&gt;"",IF(AND($H315&gt;=VLOOKUP($B315,Codigos!$A:$P,12,0),$H315&lt;=VLOOKUP($B315,Codigos!$A:$P,13,0)),"Si","No"),""),"Verf")</f>
        <v>No</v>
      </c>
      <c r="V315" s="280" t="str">
        <f ca="1">IFERROR(IF($B315&lt;&gt;"",IF(AND($H315&gt;=VLOOKUP($B315,Codigos!$A:$P,14,0),$H315&lt;=VLOOKUP($B315,Codigos!$A:$P,15,0)),"Si","No"),""),"Verf")</f>
        <v>No</v>
      </c>
      <c r="W315" s="280" t="str">
        <f ca="1">IFERROR(IF($B315&lt;&gt;"",IF($H315&gt;=VLOOKUP($B315,Codigos!$A:$P,12,0),"Si","No"),""),"Verf")</f>
        <v>Si</v>
      </c>
      <c r="X315" s="280" t="str">
        <f ca="1">IFERROR(IF($B315&lt;&gt;"",IF($H315&lt;VLOOKUP($B315,Codigos!$A:$P,14,0),"No","Si"),""),"Verf")</f>
        <v>Si</v>
      </c>
      <c r="Y315" s="280" t="str">
        <f ca="1">IFERROR(IF($B315&lt;&gt;"",IF($H315&gt;VLOOKUP($B315,Codigos!$A:$P,16,0),"Si","No"),""),"Verf")</f>
        <v>Si</v>
      </c>
      <c r="Z315" s="280" t="str">
        <f ca="1">IFERROR(IF($B315&lt;&gt;"",IF($H315&lt;VLOOKUP($B315,Codigos!$A:$P,14,0),"Bloquear","No"),""),"Verf")</f>
        <v>No</v>
      </c>
      <c r="AA315" s="281">
        <f>IFERROR(IF($B315&lt;&gt;"",$G315-VLOOKUP($B315,Codigos!$A:$P,11,0),""),"")</f>
        <v>46514</v>
      </c>
      <c r="AB315" s="280" t="str">
        <f t="shared" si="80"/>
        <v/>
      </c>
      <c r="AC315">
        <f t="shared" ca="1" si="81"/>
        <v>5</v>
      </c>
      <c r="AE315" t="s">
        <v>1987</v>
      </c>
      <c r="AF315" t="s">
        <v>1986</v>
      </c>
    </row>
    <row r="316" spans="1:32" ht="18.95" customHeight="1">
      <c r="A316" s="290" t="s">
        <v>152</v>
      </c>
      <c r="B316" s="291" t="s">
        <v>235</v>
      </c>
      <c r="C316" s="104" t="str">
        <f>IFERROR(IF(B316&lt;&gt;"",VLOOKUP($B316,Codigos!$A:$P,3,0),""),"Verf")</f>
        <v>club col Lta 473ccX6</v>
      </c>
      <c r="D316" s="105">
        <v>30</v>
      </c>
      <c r="E316" s="105"/>
      <c r="F316" s="105"/>
      <c r="G316" s="106">
        <v>46447</v>
      </c>
      <c r="H316" s="448">
        <f t="shared" ca="1" si="76"/>
        <v>263</v>
      </c>
      <c r="I316" s="105" t="str">
        <f t="shared" ca="1" si="77"/>
        <v>Mayor a 120 días</v>
      </c>
      <c r="J316" s="109">
        <f t="shared" ca="1" si="78"/>
        <v>0.97407407407407409</v>
      </c>
      <c r="K316" s="343"/>
      <c r="L316" s="292"/>
      <c r="M316" s="110" t="str">
        <f>IFERROR(IF(VLOOKUP(L316,Codigos!$T$2:$U$50,2,0)=0,"",VLOOKUP(L316,Codigos!$T$2:$U$50,2,0)),"")</f>
        <v/>
      </c>
      <c r="N316" s="111">
        <f t="shared" si="79"/>
        <v>46177</v>
      </c>
      <c r="O316" s="112">
        <f>IFERROR(IF($B316&lt;&gt;"",$E316+($D316*VLOOKUP($B316,Codigos!$A:$P,5,0)),""),"Verf")</f>
        <v>10080</v>
      </c>
      <c r="P316" s="112">
        <f>IFERROR(IF($B316&lt;&gt;"",$F316+($O316*VLOOKUP($B316,Codigos!$A:$P,4,0)),""),"Verf")</f>
        <v>60480</v>
      </c>
      <c r="Q316" s="116">
        <f>IFERROR(IF($B316&lt;&gt;"",P316*VLOOKUP($B316,Codigos!$A:$I,7,0)/100000,""),"Verf")</f>
        <v>286.07040000000001</v>
      </c>
      <c r="R316" s="110">
        <f>IFERROR(IF($B316&lt;&gt;"",VLOOKUP($B316,Codigos!$A:$P,2,0),""),"Verf")</f>
        <v>21146</v>
      </c>
      <c r="S316" s="110" t="str">
        <f>IFERROR(IF($B316&lt;&gt;"",VLOOKUP($B316,Codigos!$A:$P,9,0),""),"Verf")</f>
        <v>Lata</v>
      </c>
      <c r="T316" s="110">
        <f>IFERROR(IF(B316&lt;&gt;"",VLOOKUP(B316,Codigos!$A:$P,10,0),""),"Verf")</f>
        <v>270</v>
      </c>
      <c r="U316" s="280" t="str">
        <f ca="1">IFERROR(IF($B316&lt;&gt;"",IF(AND($H316&gt;=VLOOKUP($B316,Codigos!$A:$P,12,0),$H316&lt;=VLOOKUP($B316,Codigos!$A:$P,13,0)),"Si","No"),""),"Verf")</f>
        <v>No</v>
      </c>
      <c r="V316" s="280" t="str">
        <f ca="1">IFERROR(IF($B316&lt;&gt;"",IF(AND($H316&gt;=VLOOKUP($B316,Codigos!$A:$P,14,0),$H316&lt;=VLOOKUP($B316,Codigos!$A:$P,15,0)),"Si","No"),""),"Verf")</f>
        <v>No</v>
      </c>
      <c r="W316" s="280" t="str">
        <f ca="1">IFERROR(IF($B316&lt;&gt;"",IF($H316&gt;=VLOOKUP($B316,Codigos!$A:$P,12,0),"Si","No"),""),"Verf")</f>
        <v>Si</v>
      </c>
      <c r="X316" s="280" t="str">
        <f ca="1">IFERROR(IF($B316&lt;&gt;"",IF($H316&lt;VLOOKUP($B316,Codigos!$A:$P,14,0),"No","Si"),""),"Verf")</f>
        <v>Si</v>
      </c>
      <c r="Y316" s="280" t="str">
        <f ca="1">IFERROR(IF($B316&lt;&gt;"",IF($H316&gt;VLOOKUP($B316,Codigos!$A:$P,16,0),"Si","No"),""),"Verf")</f>
        <v>Si</v>
      </c>
      <c r="Z316" s="280" t="str">
        <f ca="1">IFERROR(IF($B316&lt;&gt;"",IF($H316&lt;VLOOKUP($B316,Codigos!$A:$P,14,0),"Bloquear","No"),""),"Verf")</f>
        <v>No</v>
      </c>
      <c r="AA316" s="281">
        <f>IFERROR(IF($B316&lt;&gt;"",$G316-VLOOKUP($B316,Codigos!$A:$P,11,0),""),"")</f>
        <v>46417</v>
      </c>
      <c r="AB316" s="280" t="str">
        <f t="shared" si="80"/>
        <v/>
      </c>
      <c r="AC316">
        <f t="shared" ca="1" si="81"/>
        <v>7</v>
      </c>
      <c r="AE316" t="s">
        <v>1987</v>
      </c>
      <c r="AF316" t="s">
        <v>1986</v>
      </c>
    </row>
    <row r="317" spans="1:32" ht="18.95" customHeight="1">
      <c r="A317" s="290" t="s">
        <v>153</v>
      </c>
      <c r="B317" s="291" t="s">
        <v>703</v>
      </c>
      <c r="C317" s="104" t="str">
        <f>IFERROR(IF(B317&lt;&gt;"",VLOOKUP($B317,Codigos!$A:$P,3,0),""),"Verf")</f>
        <v>Coronita Nr 210Cc X 6</v>
      </c>
      <c r="D317" s="105">
        <v>54</v>
      </c>
      <c r="E317" s="105"/>
      <c r="F317" s="105"/>
      <c r="G317" s="106">
        <v>46547</v>
      </c>
      <c r="H317" s="448">
        <f t="shared" ca="1" si="76"/>
        <v>363</v>
      </c>
      <c r="I317" s="105" t="str">
        <f t="shared" ca="1" si="77"/>
        <v>Mayor a 120 días</v>
      </c>
      <c r="J317" s="109">
        <f t="shared" ca="1" si="78"/>
        <v>0.9945205479452055</v>
      </c>
      <c r="K317" s="294" t="s">
        <v>2819</v>
      </c>
      <c r="L317" s="292"/>
      <c r="M317" s="110" t="str">
        <f>IFERROR(IF(VLOOKUP(L317,Codigos!$T$2:$U$50,2,0)=0,"",VLOOKUP(L317,Codigos!$T$2:$U$50,2,0)),"")</f>
        <v/>
      </c>
      <c r="N317" s="111">
        <f t="shared" si="79"/>
        <v>46182</v>
      </c>
      <c r="O317" s="112">
        <f>IFERROR(IF($B317&lt;&gt;"",$E317+($D317*VLOOKUP($B317,Codigos!$A:$P,5,0)),""),"Verf")</f>
        <v>20736</v>
      </c>
      <c r="P317" s="112">
        <f>IFERROR(IF($B317&lt;&gt;"",$F317+($O317*VLOOKUP($B317,Codigos!$A:$P,4,0)),""),"Verf")</f>
        <v>124416</v>
      </c>
      <c r="Q317" s="116">
        <f>IFERROR(IF($B317&lt;&gt;"",P317*VLOOKUP($B317,Codigos!$A:$I,7,0)/100000,""),"Verf")</f>
        <v>261.27359999999999</v>
      </c>
      <c r="R317" s="110">
        <f>IFERROR(IF($B317&lt;&gt;"",VLOOKUP($B317,Codigos!$A:$P,2,0),""),"Verf")</f>
        <v>9508</v>
      </c>
      <c r="S317" s="110" t="str">
        <f>IFERROR(IF($B317&lt;&gt;"",VLOOKUP($B317,Codigos!$A:$P,9,0),""),"Verf")</f>
        <v>NR</v>
      </c>
      <c r="T317" s="110">
        <f>IFERROR(IF(B317&lt;&gt;"",VLOOKUP(B317,Codigos!$A:$P,10,0),""),"Verf")</f>
        <v>365</v>
      </c>
      <c r="U317" s="280" t="str">
        <f ca="1">IFERROR(IF($B317&lt;&gt;"",IF(AND($H317&gt;=VLOOKUP($B317,Codigos!$A:$P,12,0),$H317&lt;=VLOOKUP($B317,Codigos!$A:$P,13,0)),"Si","No"),""),"Verf")</f>
        <v>No</v>
      </c>
      <c r="V317" s="280" t="str">
        <f ca="1">IFERROR(IF($B317&lt;&gt;"",IF(AND($H317&gt;=VLOOKUP($B317,Codigos!$A:$P,14,0),$H317&lt;=VLOOKUP($B317,Codigos!$A:$P,15,0)),"Si","No"),""),"Verf")</f>
        <v>No</v>
      </c>
      <c r="W317" s="280" t="str">
        <f ca="1">IFERROR(IF($B317&lt;&gt;"",IF($H317&gt;=VLOOKUP($B317,Codigos!$A:$P,12,0),"Si","No"),""),"Verf")</f>
        <v>Si</v>
      </c>
      <c r="X317" s="280" t="str">
        <f ca="1">IFERROR(IF($B317&lt;&gt;"",IF($H317&lt;VLOOKUP($B317,Codigos!$A:$P,14,0),"No","Si"),""),"Verf")</f>
        <v>Si</v>
      </c>
      <c r="Y317" s="280" t="str">
        <f ca="1">IFERROR(IF($B317&lt;&gt;"",IF($H317&gt;VLOOKUP($B317,Codigos!$A:$P,16,0),"Si","No"),""),"Verf")</f>
        <v>Si</v>
      </c>
      <c r="Z317" s="280" t="str">
        <f ca="1">IFERROR(IF($B317&lt;&gt;"",IF($H317&lt;VLOOKUP($B317,Codigos!$A:$P,14,0),"Bloquear","No"),""),"Verf")</f>
        <v>No</v>
      </c>
      <c r="AA317" s="281">
        <f>IFERROR(IF($B317&lt;&gt;"",$G317-VLOOKUP($B317,Codigos!$A:$P,11,0),""),"")</f>
        <v>46517</v>
      </c>
      <c r="AB317" s="280" t="str">
        <f t="shared" si="80"/>
        <v/>
      </c>
      <c r="AC317">
        <f t="shared" ca="1" si="81"/>
        <v>2</v>
      </c>
      <c r="AE317" t="s">
        <v>1987</v>
      </c>
      <c r="AF317" t="s">
        <v>1986</v>
      </c>
    </row>
    <row r="318" spans="1:32" ht="18.95" customHeight="1">
      <c r="A318" s="290" t="s">
        <v>154</v>
      </c>
      <c r="B318" s="494" t="s">
        <v>192</v>
      </c>
      <c r="C318" s="104" t="str">
        <f>IFERROR(IF(B318&lt;&gt;"",VLOOKUP($B318,Codigos!$A:$P,3,0),""),"Verf")</f>
        <v>Corona Nr 330Cc X 6</v>
      </c>
      <c r="D318" s="105">
        <v>54</v>
      </c>
      <c r="E318" s="105"/>
      <c r="F318" s="105"/>
      <c r="G318" s="106">
        <v>46545</v>
      </c>
      <c r="H318" s="448">
        <f t="shared" ca="1" si="76"/>
        <v>361</v>
      </c>
      <c r="I318" s="105" t="str">
        <f t="shared" ca="1" si="77"/>
        <v>Mayor a 120 días</v>
      </c>
      <c r="J318" s="109">
        <f t="shared" ca="1" si="78"/>
        <v>0.989041095890411</v>
      </c>
      <c r="K318" s="294" t="s">
        <v>2819</v>
      </c>
      <c r="L318" s="292"/>
      <c r="M318" s="110" t="str">
        <f>IFERROR(IF(VLOOKUP(L318,Codigos!$T$2:$U$50,2,0)=0,"",VLOOKUP(L318,Codigos!$T$2:$U$50,2,0)),"")</f>
        <v/>
      </c>
      <c r="N318" s="111">
        <f t="shared" si="79"/>
        <v>46180</v>
      </c>
      <c r="O318" s="112">
        <f>IFERROR(IF($B318&lt;&gt;"",$E318+($D318*VLOOKUP($B318,Codigos!$A:$P,5,0)),""),"Verf")</f>
        <v>14040</v>
      </c>
      <c r="P318" s="112">
        <f>IFERROR(IF($B318&lt;&gt;"",$F318+($O318*VLOOKUP($B318,Codigos!$A:$P,4,0)),""),"Verf")</f>
        <v>84240</v>
      </c>
      <c r="Q318" s="116">
        <f>IFERROR(IF($B318&lt;&gt;"",P318*VLOOKUP($B318,Codigos!$A:$I,7,0)/100000,""),"Verf")</f>
        <v>277.99200000000002</v>
      </c>
      <c r="R318" s="110">
        <f>IFERROR(IF($B318&lt;&gt;"",VLOOKUP($B318,Codigos!$A:$P,2,0),""),"Verf")</f>
        <v>20050</v>
      </c>
      <c r="S318" s="110" t="str">
        <f>IFERROR(IF($B318&lt;&gt;"",VLOOKUP($B318,Codigos!$A:$P,9,0),""),"Verf")</f>
        <v>NR</v>
      </c>
      <c r="T318" s="110">
        <f>IFERROR(IF(B318&lt;&gt;"",VLOOKUP(B318,Codigos!$A:$P,10,0),""),"Verf")</f>
        <v>365</v>
      </c>
      <c r="U318" s="280" t="str">
        <f ca="1">IFERROR(IF($B318&lt;&gt;"",IF(AND($H318&gt;=VLOOKUP($B318,Codigos!$A:$P,12,0),$H318&lt;=VLOOKUP($B318,Codigos!$A:$P,13,0)),"Si","No"),""),"Verf")</f>
        <v>No</v>
      </c>
      <c r="V318" s="280" t="str">
        <f ca="1">IFERROR(IF($B318&lt;&gt;"",IF(AND($H318&gt;=VLOOKUP($B318,Codigos!$A:$P,14,0),$H318&lt;=VLOOKUP($B318,Codigos!$A:$P,15,0)),"Si","No"),""),"Verf")</f>
        <v>No</v>
      </c>
      <c r="W318" s="280" t="str">
        <f ca="1">IFERROR(IF($B318&lt;&gt;"",IF($H318&gt;=VLOOKUP($B318,Codigos!$A:$P,12,0),"Si","No"),""),"Verf")</f>
        <v>Si</v>
      </c>
      <c r="X318" s="280" t="str">
        <f ca="1">IFERROR(IF($B318&lt;&gt;"",IF($H318&lt;VLOOKUP($B318,Codigos!$A:$P,14,0),"No","Si"),""),"Verf")</f>
        <v>Si</v>
      </c>
      <c r="Y318" s="280" t="str">
        <f ca="1">IFERROR(IF($B318&lt;&gt;"",IF($H318&gt;VLOOKUP($B318,Codigos!$A:$P,16,0),"Si","No"),""),"Verf")</f>
        <v>Si</v>
      </c>
      <c r="Z318" s="280" t="str">
        <f ca="1">IFERROR(IF($B318&lt;&gt;"",IF($H318&lt;VLOOKUP($B318,Codigos!$A:$P,14,0),"Bloquear","No"),""),"Verf")</f>
        <v>No</v>
      </c>
      <c r="AA318" s="281">
        <f>IFERROR(IF($B318&lt;&gt;"",$G318-VLOOKUP($B318,Codigos!$A:$P,11,0),""),"")</f>
        <v>46515</v>
      </c>
      <c r="AB318" s="280" t="str">
        <f t="shared" si="80"/>
        <v/>
      </c>
      <c r="AC318">
        <f t="shared" ca="1" si="81"/>
        <v>4</v>
      </c>
      <c r="AE318" t="s">
        <v>1987</v>
      </c>
      <c r="AF318" t="s">
        <v>1986</v>
      </c>
    </row>
    <row r="319" spans="1:32" ht="18.95" customHeight="1">
      <c r="A319" s="290" t="s">
        <v>155</v>
      </c>
      <c r="B319" s="489" t="s">
        <v>192</v>
      </c>
      <c r="C319" s="104" t="str">
        <f>IFERROR(IF(B319&lt;&gt;"",VLOOKUP($B319,Codigos!$A:$P,3,0),""),"Verf")</f>
        <v>Corona Nr 330Cc X 6</v>
      </c>
      <c r="D319" s="105">
        <v>54</v>
      </c>
      <c r="E319" s="105"/>
      <c r="F319" s="105"/>
      <c r="G319" s="278">
        <v>46545</v>
      </c>
      <c r="H319" s="448">
        <f t="shared" ref="H319" ca="1" si="93">IF(G319&lt;&gt;"",G319-TODAY(),"")</f>
        <v>361</v>
      </c>
      <c r="I319" s="105" t="str">
        <f t="shared" ref="I319" ca="1" si="94">IF(G319="","",IF(G319&lt;TODAY(),"Vencido",IF(G319&lt;TODAY()+10,"Menos de 10 días",IF(G319&lt;TODAY()+30,"Menos de 30 días",IF(G319&lt;TODAY()+60,"Menos de 60 días",IF(G319&lt;TODAY()+90,"Menos de 90 dìas",IF(G319&lt;TODAY()+120,"Menos de 120 días","Mayor a 120 días")))))))</f>
        <v>Mayor a 120 días</v>
      </c>
      <c r="J319" s="109">
        <f t="shared" ref="J319" ca="1" si="95">IFERROR(IF(H319&lt;&gt;"",H319/T319,""),"Verf")</f>
        <v>0.989041095890411</v>
      </c>
      <c r="K319" s="294" t="s">
        <v>2819</v>
      </c>
      <c r="L319" s="292"/>
      <c r="M319" s="110" t="str">
        <f>IFERROR(IF(VLOOKUP(L319,Codigos!$T$2:$U$50,2,0)=0,"",VLOOKUP(L319,Codigos!$T$2:$U$50,2,0)),"")</f>
        <v/>
      </c>
      <c r="N319" s="111">
        <f t="shared" ref="N319" si="96">IFERROR(IF(G319&lt;&gt;"",G319-T319,""),"Verf")</f>
        <v>46180</v>
      </c>
      <c r="O319" s="112">
        <f>IFERROR(IF($B319&lt;&gt;"",$E319+($D319*VLOOKUP($B319,Codigos!$A:$P,5,0)),""),"Verf")</f>
        <v>14040</v>
      </c>
      <c r="P319" s="112">
        <f>IFERROR(IF($B319&lt;&gt;"",$F319+($O319*VLOOKUP($B319,Codigos!$A:$P,4,0)),""),"Verf")</f>
        <v>84240</v>
      </c>
      <c r="Q319" s="116">
        <f>IFERROR(IF($B319&lt;&gt;"",P319*VLOOKUP($B319,Codigos!$A:$I,7,0)/100000,""),"Verf")</f>
        <v>277.99200000000002</v>
      </c>
      <c r="R319" s="110">
        <f>IFERROR(IF($B319&lt;&gt;"",VLOOKUP($B319,Codigos!$A:$P,2,0),""),"Verf")</f>
        <v>20050</v>
      </c>
      <c r="S319" s="110" t="str">
        <f>IFERROR(IF($B319&lt;&gt;"",VLOOKUP($B319,Codigos!$A:$P,9,0),""),"Verf")</f>
        <v>NR</v>
      </c>
      <c r="T319" s="110">
        <f>IFERROR(IF(B319&lt;&gt;"",VLOOKUP(B319,Codigos!$A:$P,10,0),""),"Verf")</f>
        <v>365</v>
      </c>
      <c r="U319" s="280" t="str">
        <f ca="1">IFERROR(IF($B319&lt;&gt;"",IF(AND($H319&gt;=VLOOKUP($B319,Codigos!$A:$P,12,0),$H319&lt;=VLOOKUP($B319,Codigos!$A:$P,13,0)),"Si","No"),""),"Verf")</f>
        <v>No</v>
      </c>
      <c r="V319" s="280" t="str">
        <f ca="1">IFERROR(IF($B319&lt;&gt;"",IF(AND($H319&gt;=VLOOKUP($B319,Codigos!$A:$P,14,0),$H319&lt;=VLOOKUP($B319,Codigos!$A:$P,15,0)),"Si","No"),""),"Verf")</f>
        <v>No</v>
      </c>
      <c r="W319" s="280" t="str">
        <f ca="1">IFERROR(IF($B319&lt;&gt;"",IF($H319&gt;=VLOOKUP($B319,Codigos!$A:$P,12,0),"Si","No"),""),"Verf")</f>
        <v>Si</v>
      </c>
      <c r="X319" s="280" t="str">
        <f ca="1">IFERROR(IF($B319&lt;&gt;"",IF($H319&lt;VLOOKUP($B319,Codigos!$A:$P,14,0),"No","Si"),""),"Verf")</f>
        <v>Si</v>
      </c>
      <c r="Y319" s="280" t="str">
        <f ca="1">IFERROR(IF($B319&lt;&gt;"",IF($H319&gt;VLOOKUP($B319,Codigos!$A:$P,16,0),"Si","No"),""),"Verf")</f>
        <v>Si</v>
      </c>
      <c r="Z319" s="280" t="str">
        <f ca="1">IFERROR(IF($B319&lt;&gt;"",IF($H319&lt;VLOOKUP($B319,Codigos!$A:$P,14,0),"Bloquear","No"),""),"Verf")</f>
        <v>No</v>
      </c>
      <c r="AA319" s="281">
        <f>IFERROR(IF($B319&lt;&gt;"",$G319-VLOOKUP($B319,Codigos!$A:$P,11,0),""),"")</f>
        <v>46515</v>
      </c>
      <c r="AB319" s="280" t="str">
        <f t="shared" ref="AB319" si="97">IFERROR(IF(AND(A319&lt;&gt;"",B319=""),"V",""),"")</f>
        <v/>
      </c>
      <c r="AC319">
        <f t="shared" ref="AC319" ca="1" si="98">IF(B319&lt;&gt;"",$C$4-N319,"")</f>
        <v>4</v>
      </c>
      <c r="AE319" t="s">
        <v>1987</v>
      </c>
      <c r="AF319" t="s">
        <v>1986</v>
      </c>
    </row>
    <row r="320" spans="1:32" ht="18.95" customHeight="1">
      <c r="A320" s="290" t="s">
        <v>156</v>
      </c>
      <c r="B320" s="291" t="s">
        <v>703</v>
      </c>
      <c r="C320" s="104" t="str">
        <f>IFERROR(IF(B320&lt;&gt;"",VLOOKUP($B320,Codigos!$A:$P,3,0),""),"Verf")</f>
        <v>Coronita Nr 210Cc X 6</v>
      </c>
      <c r="D320" s="105">
        <v>37</v>
      </c>
      <c r="E320" s="105"/>
      <c r="F320" s="105"/>
      <c r="G320" s="106">
        <v>46541</v>
      </c>
      <c r="H320" s="448">
        <f t="shared" ref="H320" ca="1" si="99">IF(G320&lt;&gt;"",G320-TODAY(),"")</f>
        <v>357</v>
      </c>
      <c r="I320" s="105" t="str">
        <f t="shared" ref="I320" ca="1" si="100">IF(G320="","",IF(G320&lt;TODAY(),"Vencido",IF(G320&lt;TODAY()+10,"Menos de 10 días",IF(G320&lt;TODAY()+30,"Menos de 30 días",IF(G320&lt;TODAY()+60,"Menos de 60 días",IF(G320&lt;TODAY()+90,"Menos de 90 dìas",IF(G320&lt;TODAY()+120,"Menos de 120 días","Mayor a 120 días")))))))</f>
        <v>Mayor a 120 días</v>
      </c>
      <c r="J320" s="109">
        <f t="shared" ref="J320" ca="1" si="101">IFERROR(IF(H320&lt;&gt;"",H320/T320,""),"Verf")</f>
        <v>0.9780821917808219</v>
      </c>
      <c r="K320" s="294"/>
      <c r="L320" s="292"/>
      <c r="M320" s="110" t="str">
        <f>IFERROR(IF(VLOOKUP(L320,Codigos!$T$2:$U$50,2,0)=0,"",VLOOKUP(L320,Codigos!$T$2:$U$50,2,0)),"")</f>
        <v/>
      </c>
      <c r="N320" s="111">
        <f t="shared" ref="N320" si="102">IFERROR(IF(G320&lt;&gt;"",G320-T320,""),"Verf")</f>
        <v>46176</v>
      </c>
      <c r="O320" s="112">
        <f>IFERROR(IF($B320&lt;&gt;"",$E320+($D320*VLOOKUP($B320,Codigos!$A:$P,5,0)),""),"Verf")</f>
        <v>14208</v>
      </c>
      <c r="P320" s="112">
        <f>IFERROR(IF($B320&lt;&gt;"",$F320+($O320*VLOOKUP($B320,Codigos!$A:$P,4,0)),""),"Verf")</f>
        <v>85248</v>
      </c>
      <c r="Q320" s="116">
        <f>IFERROR(IF($B320&lt;&gt;"",P320*VLOOKUP($B320,Codigos!$A:$I,7,0)/100000,""),"Verf")</f>
        <v>179.02080000000001</v>
      </c>
      <c r="R320" s="110">
        <f>IFERROR(IF($B320&lt;&gt;"",VLOOKUP($B320,Codigos!$A:$P,2,0),""),"Verf")</f>
        <v>9508</v>
      </c>
      <c r="S320" s="110" t="str">
        <f>IFERROR(IF($B320&lt;&gt;"",VLOOKUP($B320,Codigos!$A:$P,9,0),""),"Verf")</f>
        <v>NR</v>
      </c>
      <c r="T320" s="110">
        <f>IFERROR(IF(B320&lt;&gt;"",VLOOKUP(B320,Codigos!$A:$P,10,0),""),"Verf")</f>
        <v>365</v>
      </c>
      <c r="U320" s="280" t="str">
        <f ca="1">IFERROR(IF($B320&lt;&gt;"",IF(AND($H320&gt;=VLOOKUP($B320,Codigos!$A:$P,12,0),$H320&lt;=VLOOKUP($B320,Codigos!$A:$P,13,0)),"Si","No"),""),"Verf")</f>
        <v>No</v>
      </c>
      <c r="V320" s="280" t="str">
        <f ca="1">IFERROR(IF($B320&lt;&gt;"",IF(AND($H320&gt;=VLOOKUP($B320,Codigos!$A:$P,14,0),$H320&lt;=VLOOKUP($B320,Codigos!$A:$P,15,0)),"Si","No"),""),"Verf")</f>
        <v>No</v>
      </c>
      <c r="W320" s="280" t="str">
        <f ca="1">IFERROR(IF($B320&lt;&gt;"",IF($H320&gt;=VLOOKUP($B320,Codigos!$A:$P,12,0),"Si","No"),""),"Verf")</f>
        <v>Si</v>
      </c>
      <c r="X320" s="280" t="str">
        <f ca="1">IFERROR(IF($B320&lt;&gt;"",IF($H320&lt;VLOOKUP($B320,Codigos!$A:$P,14,0),"No","Si"),""),"Verf")</f>
        <v>Si</v>
      </c>
      <c r="Y320" s="280" t="str">
        <f ca="1">IFERROR(IF($B320&lt;&gt;"",IF($H320&gt;VLOOKUP($B320,Codigos!$A:$P,16,0),"Si","No"),""),"Verf")</f>
        <v>Si</v>
      </c>
      <c r="Z320" s="280" t="str">
        <f ca="1">IFERROR(IF($B320&lt;&gt;"",IF($H320&lt;VLOOKUP($B320,Codigos!$A:$P,14,0),"Bloquear","No"),""),"Verf")</f>
        <v>No</v>
      </c>
      <c r="AA320" s="281">
        <f>IFERROR(IF($B320&lt;&gt;"",$G320-VLOOKUP($B320,Codigos!$A:$P,11,0),""),"")</f>
        <v>46511</v>
      </c>
      <c r="AB320" s="280" t="str">
        <f t="shared" ref="AB320" si="103">IFERROR(IF(AND(A320&lt;&gt;"",B320=""),"V",""),"")</f>
        <v/>
      </c>
      <c r="AC320">
        <f t="shared" ref="AC320" ca="1" si="104">IF(B320&lt;&gt;"",$C$4-N320,"")</f>
        <v>8</v>
      </c>
      <c r="AE320" t="s">
        <v>1987</v>
      </c>
      <c r="AF320" t="s">
        <v>1986</v>
      </c>
    </row>
    <row r="321" spans="1:32" ht="18.95" customHeight="1">
      <c r="A321" s="290" t="s">
        <v>157</v>
      </c>
      <c r="B321" s="461" t="s">
        <v>703</v>
      </c>
      <c r="C321" s="104" t="str">
        <f>IFERROR(IF(B321&lt;&gt;"",VLOOKUP($B321,Codigos!$A:$P,3,0),""),"Verf")</f>
        <v>Coronita Nr 210Cc X 6</v>
      </c>
      <c r="D321" s="105">
        <v>54</v>
      </c>
      <c r="E321" s="105"/>
      <c r="F321" s="105"/>
      <c r="G321" s="106">
        <v>46548</v>
      </c>
      <c r="H321" s="448">
        <f t="shared" ref="H321" ca="1" si="105">IF(G321&lt;&gt;"",G321-TODAY(),"")</f>
        <v>364</v>
      </c>
      <c r="I321" s="105" t="str">
        <f t="shared" ref="I321" ca="1" si="106">IF(G321="","",IF(G321&lt;TODAY(),"Vencido",IF(G321&lt;TODAY()+10,"Menos de 10 días",IF(G321&lt;TODAY()+30,"Menos de 30 días",IF(G321&lt;TODAY()+60,"Menos de 60 días",IF(G321&lt;TODAY()+90,"Menos de 90 dìas",IF(G321&lt;TODAY()+120,"Menos de 120 días","Mayor a 120 días")))))))</f>
        <v>Mayor a 120 días</v>
      </c>
      <c r="J321" s="109">
        <f t="shared" ref="J321" ca="1" si="107">IFERROR(IF(H321&lt;&gt;"",H321/T321,""),"Verf")</f>
        <v>0.99726027397260275</v>
      </c>
      <c r="K321" s="294" t="s">
        <v>2819</v>
      </c>
      <c r="L321" s="292"/>
      <c r="M321" s="110" t="str">
        <f>IFERROR(IF(VLOOKUP(L321,Codigos!$T$2:$U$50,2,0)=0,"",VLOOKUP(L321,Codigos!$T$2:$U$50,2,0)),"")</f>
        <v/>
      </c>
      <c r="N321" s="111">
        <f t="shared" ref="N321" si="108">IFERROR(IF(G321&lt;&gt;"",G321-T321,""),"Verf")</f>
        <v>46183</v>
      </c>
      <c r="O321" s="112">
        <f>IFERROR(IF($B321&lt;&gt;"",$E321+($D321*VLOOKUP($B321,Codigos!$A:$P,5,0)),""),"Verf")</f>
        <v>20736</v>
      </c>
      <c r="P321" s="112">
        <f>IFERROR(IF($B321&lt;&gt;"",$F321+($O321*VLOOKUP($B321,Codigos!$A:$P,4,0)),""),"Verf")</f>
        <v>124416</v>
      </c>
      <c r="Q321" s="116">
        <f>IFERROR(IF($B321&lt;&gt;"",P321*VLOOKUP($B321,Codigos!$A:$I,7,0)/100000,""),"Verf")</f>
        <v>261.27359999999999</v>
      </c>
      <c r="R321" s="110">
        <f>IFERROR(IF($B321&lt;&gt;"",VLOOKUP($B321,Codigos!$A:$P,2,0),""),"Verf")</f>
        <v>9508</v>
      </c>
      <c r="S321" s="110" t="str">
        <f>IFERROR(IF($B321&lt;&gt;"",VLOOKUP($B321,Codigos!$A:$P,9,0),""),"Verf")</f>
        <v>NR</v>
      </c>
      <c r="T321" s="110">
        <f>IFERROR(IF(B321&lt;&gt;"",VLOOKUP(B321,Codigos!$A:$P,10,0),""),"Verf")</f>
        <v>365</v>
      </c>
      <c r="U321" s="280" t="str">
        <f ca="1">IFERROR(IF($B321&lt;&gt;"",IF(AND($H321&gt;=VLOOKUP($B321,Codigos!$A:$P,12,0),$H321&lt;=VLOOKUP($B321,Codigos!$A:$P,13,0)),"Si","No"),""),"Verf")</f>
        <v>No</v>
      </c>
      <c r="V321" s="280" t="str">
        <f ca="1">IFERROR(IF($B321&lt;&gt;"",IF(AND($H321&gt;=VLOOKUP($B321,Codigos!$A:$P,14,0),$H321&lt;=VLOOKUP($B321,Codigos!$A:$P,15,0)),"Si","No"),""),"Verf")</f>
        <v>No</v>
      </c>
      <c r="W321" s="280" t="str">
        <f ca="1">IFERROR(IF($B321&lt;&gt;"",IF($H321&gt;=VLOOKUP($B321,Codigos!$A:$P,12,0),"Si","No"),""),"Verf")</f>
        <v>Si</v>
      </c>
      <c r="X321" s="280" t="str">
        <f ca="1">IFERROR(IF($B321&lt;&gt;"",IF($H321&lt;VLOOKUP($B321,Codigos!$A:$P,14,0),"No","Si"),""),"Verf")</f>
        <v>Si</v>
      </c>
      <c r="Y321" s="280" t="str">
        <f ca="1">IFERROR(IF($B321&lt;&gt;"",IF($H321&gt;VLOOKUP($B321,Codigos!$A:$P,16,0),"Si","No"),""),"Verf")</f>
        <v>Si</v>
      </c>
      <c r="Z321" s="280" t="str">
        <f ca="1">IFERROR(IF($B321&lt;&gt;"",IF($H321&lt;VLOOKUP($B321,Codigos!$A:$P,14,0),"Bloquear","No"),""),"Verf")</f>
        <v>No</v>
      </c>
      <c r="AA321" s="281">
        <f>IFERROR(IF($B321&lt;&gt;"",$G321-VLOOKUP($B321,Codigos!$A:$P,11,0),""),"")</f>
        <v>46518</v>
      </c>
      <c r="AB321" s="280" t="str">
        <f t="shared" ref="AB321" si="109">IFERROR(IF(AND(A321&lt;&gt;"",B321=""),"V",""),"")</f>
        <v/>
      </c>
      <c r="AC321">
        <f t="shared" ref="AC321" ca="1" si="110">IF(B321&lt;&gt;"",$C$4-N321,"")</f>
        <v>1</v>
      </c>
      <c r="AE321" t="s">
        <v>1987</v>
      </c>
      <c r="AF321" t="s">
        <v>1986</v>
      </c>
    </row>
    <row r="322" spans="1:32" ht="18.95" customHeight="1">
      <c r="A322" s="290" t="s">
        <v>158</v>
      </c>
      <c r="B322" s="291" t="s">
        <v>703</v>
      </c>
      <c r="C322" s="104" t="str">
        <f>IFERROR(IF(B322&lt;&gt;"",VLOOKUP($B322,Codigos!$A:$P,3,0),""),"Verf")</f>
        <v>Coronita Nr 210Cc X 6</v>
      </c>
      <c r="D322" s="105">
        <v>54</v>
      </c>
      <c r="E322" s="105"/>
      <c r="F322" s="105"/>
      <c r="G322" s="106">
        <v>46542</v>
      </c>
      <c r="H322" s="448">
        <f t="shared" ca="1" si="76"/>
        <v>358</v>
      </c>
      <c r="I322" s="105" t="str">
        <f t="shared" ca="1" si="77"/>
        <v>Mayor a 120 días</v>
      </c>
      <c r="J322" s="109">
        <f t="shared" ca="1" si="78"/>
        <v>0.98082191780821915</v>
      </c>
      <c r="K322" s="294"/>
      <c r="L322" s="292"/>
      <c r="M322" s="110" t="str">
        <f>IFERROR(IF(VLOOKUP(L322,Codigos!$T$2:$U$50,2,0)=0,"",VLOOKUP(L322,Codigos!$T$2:$U$50,2,0)),"")</f>
        <v/>
      </c>
      <c r="N322" s="111">
        <f t="shared" si="79"/>
        <v>46177</v>
      </c>
      <c r="O322" s="112">
        <f>IFERROR(IF($B322&lt;&gt;"",$E322+($D322*VLOOKUP($B322,Codigos!$A:$P,5,0)),""),"Verf")</f>
        <v>20736</v>
      </c>
      <c r="P322" s="112">
        <f>IFERROR(IF($B322&lt;&gt;"",$F322+($O322*VLOOKUP($B322,Codigos!$A:$P,4,0)),""),"Verf")</f>
        <v>124416</v>
      </c>
      <c r="Q322" s="116">
        <f>IFERROR(IF($B322&lt;&gt;"",P322*VLOOKUP($B322,Codigos!$A:$I,7,0)/100000,""),"Verf")</f>
        <v>261.27359999999999</v>
      </c>
      <c r="R322" s="110">
        <f>IFERROR(IF($B322&lt;&gt;"",VLOOKUP($B322,Codigos!$A:$P,2,0),""),"Verf")</f>
        <v>9508</v>
      </c>
      <c r="S322" s="110" t="str">
        <f>IFERROR(IF($B322&lt;&gt;"",VLOOKUP($B322,Codigos!$A:$P,9,0),""),"Verf")</f>
        <v>NR</v>
      </c>
      <c r="T322" s="110">
        <f>IFERROR(IF(B322&lt;&gt;"",VLOOKUP(B322,Codigos!$A:$P,10,0),""),"Verf")</f>
        <v>365</v>
      </c>
      <c r="U322" s="280" t="str">
        <f ca="1">IFERROR(IF($B322&lt;&gt;"",IF(AND($H322&gt;=VLOOKUP($B322,Codigos!$A:$P,12,0),$H322&lt;=VLOOKUP($B322,Codigos!$A:$P,13,0)),"Si","No"),""),"Verf")</f>
        <v>No</v>
      </c>
      <c r="V322" s="280" t="str">
        <f ca="1">IFERROR(IF($B322&lt;&gt;"",IF(AND($H322&gt;=VLOOKUP($B322,Codigos!$A:$P,14,0),$H322&lt;=VLOOKUP($B322,Codigos!$A:$P,15,0)),"Si","No"),""),"Verf")</f>
        <v>No</v>
      </c>
      <c r="W322" s="280" t="str">
        <f ca="1">IFERROR(IF($B322&lt;&gt;"",IF($H322&gt;=VLOOKUP($B322,Codigos!$A:$P,12,0),"Si","No"),""),"Verf")</f>
        <v>Si</v>
      </c>
      <c r="X322" s="280" t="str">
        <f ca="1">IFERROR(IF($B322&lt;&gt;"",IF($H322&lt;VLOOKUP($B322,Codigos!$A:$P,14,0),"No","Si"),""),"Verf")</f>
        <v>Si</v>
      </c>
      <c r="Y322" s="280" t="str">
        <f ca="1">IFERROR(IF($B322&lt;&gt;"",IF($H322&gt;VLOOKUP($B322,Codigos!$A:$P,16,0),"Si","No"),""),"Verf")</f>
        <v>Si</v>
      </c>
      <c r="Z322" s="280" t="str">
        <f ca="1">IFERROR(IF($B322&lt;&gt;"",IF($H322&lt;VLOOKUP($B322,Codigos!$A:$P,14,0),"Bloquear","No"),""),"Verf")</f>
        <v>No</v>
      </c>
      <c r="AA322" s="281">
        <f>IFERROR(IF($B322&lt;&gt;"",$G322-VLOOKUP($B322,Codigos!$A:$P,11,0),""),"")</f>
        <v>46512</v>
      </c>
      <c r="AB322" s="280" t="str">
        <f t="shared" si="80"/>
        <v/>
      </c>
      <c r="AC322">
        <f t="shared" ca="1" si="81"/>
        <v>7</v>
      </c>
      <c r="AE322" t="s">
        <v>1987</v>
      </c>
      <c r="AF322" t="s">
        <v>1988</v>
      </c>
    </row>
    <row r="323" spans="1:32" ht="18.95" customHeight="1">
      <c r="A323" s="290" t="s">
        <v>2789</v>
      </c>
      <c r="B323" s="291" t="s">
        <v>143</v>
      </c>
      <c r="C323" s="104" t="str">
        <f>IFERROR(IF(B323&lt;&gt;"",VLOOKUP($B323,Codigos!$A:$P,3,0),""),"Verf")</f>
        <v>pallet lata</v>
      </c>
      <c r="D323" s="105"/>
      <c r="E323" s="105"/>
      <c r="F323" s="105"/>
      <c r="G323" s="106"/>
      <c r="H323" s="448" t="str">
        <f t="shared" ca="1" si="76"/>
        <v/>
      </c>
      <c r="I323" s="105" t="str">
        <f t="shared" ca="1" si="77"/>
        <v/>
      </c>
      <c r="J323" s="109" t="str">
        <f t="shared" ca="1" si="78"/>
        <v/>
      </c>
      <c r="K323" s="343"/>
      <c r="L323" s="460" t="s">
        <v>73</v>
      </c>
      <c r="M323" s="110" t="str">
        <f>IFERROR(IF(VLOOKUP(L323,Codigos!$T$2:$U$50,2,0)=0,"",VLOOKUP(L323,Codigos!$T$2:$U$50,2,0)),"")</f>
        <v>Excluir</v>
      </c>
      <c r="N323" s="111" t="str">
        <f t="shared" si="79"/>
        <v/>
      </c>
      <c r="O323" s="112">
        <f>IFERROR(IF($B323&lt;&gt;"",$E323+($D323*VLOOKUP($B323,Codigos!$A:$P,5,0)),""),"Verf")</f>
        <v>0</v>
      </c>
      <c r="P323" s="112">
        <f>IFERROR(IF($B323&lt;&gt;"",$F323+($O323*VLOOKUP($B323,Codigos!$A:$P,4,0)),""),"Verf")</f>
        <v>0</v>
      </c>
      <c r="Q323" s="116">
        <f>IFERROR(IF($B323&lt;&gt;"",P323*VLOOKUP($B323,Codigos!$A:$I,7,0)/100000,""),"Verf")</f>
        <v>0</v>
      </c>
      <c r="R323" s="110">
        <f>IFERROR(IF($B323&lt;&gt;"",VLOOKUP($B323,Codigos!$A:$P,2,0),""),"Verf")</f>
        <v>164</v>
      </c>
      <c r="S323" s="110">
        <f>IFERROR(IF($B323&lt;&gt;"",VLOOKUP($B323,Codigos!$A:$P,9,0),""),"Verf")</f>
        <v>0</v>
      </c>
      <c r="T323" s="110">
        <f>IFERROR(IF(B323&lt;&gt;"",VLOOKUP(B323,Codigos!$A:$P,10,0),""),"Verf")</f>
        <v>0</v>
      </c>
      <c r="U323" s="280" t="str">
        <f ca="1">IFERROR(IF($B323&lt;&gt;"",IF(AND($H323&gt;=VLOOKUP($B323,Codigos!$A:$P,12,0),$H323&lt;=VLOOKUP($B323,Codigos!$A:$P,13,0)),"Si","No"),""),"Verf")</f>
        <v>No</v>
      </c>
      <c r="V323" s="280" t="str">
        <f ca="1">IFERROR(IF($B323&lt;&gt;"",IF(AND($H323&gt;=VLOOKUP($B323,Codigos!$A:$P,14,0),$H323&lt;=VLOOKUP($B323,Codigos!$A:$P,15,0)),"Si","No"),""),"Verf")</f>
        <v>Si</v>
      </c>
      <c r="W323" s="280" t="str">
        <f ca="1">IFERROR(IF($B323&lt;&gt;"",IF($H323&gt;=VLOOKUP($B323,Codigos!$A:$P,12,0),"Si","No"),""),"Verf")</f>
        <v>Si</v>
      </c>
      <c r="X323" s="280" t="str">
        <f ca="1">IFERROR(IF($B323&lt;&gt;"",IF($H323&lt;VLOOKUP($B323,Codigos!$A:$P,14,0),"No","Si"),""),"Verf")</f>
        <v>Si</v>
      </c>
      <c r="Y323" s="280" t="str">
        <f ca="1">IFERROR(IF($B323&lt;&gt;"",IF($H323&gt;VLOOKUP($B323,Codigos!$A:$P,16,0),"Si","No"),""),"Verf")</f>
        <v>No</v>
      </c>
      <c r="Z323" s="280" t="str">
        <f ca="1">IFERROR(IF($B323&lt;&gt;"",IF($H323&lt;VLOOKUP($B323,Codigos!$A:$P,14,0),"Bloquear","No"),""),"Verf")</f>
        <v>No</v>
      </c>
      <c r="AA323" s="281">
        <f>IFERROR(IF($B323&lt;&gt;"",$G323-VLOOKUP($B323,Codigos!$A:$P,11,0),""),"")</f>
        <v>0</v>
      </c>
      <c r="AB323" s="280" t="str">
        <f t="shared" si="80"/>
        <v/>
      </c>
      <c r="AC323" t="e">
        <f t="shared" ca="1" si="81"/>
        <v>#VALUE!</v>
      </c>
      <c r="AE323" t="s">
        <v>1987</v>
      </c>
      <c r="AF323" t="s">
        <v>1988</v>
      </c>
    </row>
    <row r="324" spans="1:32" ht="18.95" customHeight="1">
      <c r="A324" s="290" t="s">
        <v>2527</v>
      </c>
      <c r="B324" s="291" t="s">
        <v>143</v>
      </c>
      <c r="C324" s="104" t="str">
        <f>IFERROR(IF(B324&lt;&gt;"",VLOOKUP($B324,Codigos!$A:$P,3,0),""),"Verf")</f>
        <v>pallet lata</v>
      </c>
      <c r="D324" s="105"/>
      <c r="E324" s="105"/>
      <c r="F324" s="105"/>
      <c r="G324" s="106"/>
      <c r="H324" s="448" t="str">
        <f t="shared" ca="1" si="76"/>
        <v/>
      </c>
      <c r="I324" s="105" t="str">
        <f t="shared" ca="1" si="77"/>
        <v/>
      </c>
      <c r="J324" s="109" t="str">
        <f t="shared" ca="1" si="78"/>
        <v/>
      </c>
      <c r="K324" s="343"/>
      <c r="L324" s="292" t="s">
        <v>73</v>
      </c>
      <c r="M324" s="110" t="str">
        <f>IFERROR(IF(VLOOKUP(L324,Codigos!$T$2:$U$50,2,0)=0,"",VLOOKUP(L324,Codigos!$T$2:$U$50,2,0)),"")</f>
        <v>Excluir</v>
      </c>
      <c r="N324" s="111" t="str">
        <f t="shared" si="79"/>
        <v/>
      </c>
      <c r="O324" s="112">
        <f>IFERROR(IF($B324&lt;&gt;"",$E324+($D324*VLOOKUP($B324,Codigos!$A:$P,5,0)),""),"Verf")</f>
        <v>0</v>
      </c>
      <c r="P324" s="112">
        <f>IFERROR(IF($B324&lt;&gt;"",$F324+($O324*VLOOKUP($B324,Codigos!$A:$P,4,0)),""),"Verf")</f>
        <v>0</v>
      </c>
      <c r="Q324" s="116">
        <f>IFERROR(IF($B324&lt;&gt;"",P324*VLOOKUP($B324,Codigos!$A:$I,7,0)/100000,""),"Verf")</f>
        <v>0</v>
      </c>
      <c r="R324" s="110">
        <f>IFERROR(IF($B324&lt;&gt;"",VLOOKUP($B324,Codigos!$A:$P,2,0),""),"Verf")</f>
        <v>164</v>
      </c>
      <c r="S324" s="110">
        <f>IFERROR(IF($B324&lt;&gt;"",VLOOKUP($B324,Codigos!$A:$P,9,0),""),"Verf")</f>
        <v>0</v>
      </c>
      <c r="T324" s="110">
        <f>IFERROR(IF(B324&lt;&gt;"",VLOOKUP(B324,Codigos!$A:$P,10,0),""),"Verf")</f>
        <v>0</v>
      </c>
      <c r="U324" s="280" t="str">
        <f ca="1">IFERROR(IF($B324&lt;&gt;"",IF(AND($H324&gt;=VLOOKUP($B324,Codigos!$A:$P,12,0),$H324&lt;=VLOOKUP($B324,Codigos!$A:$P,13,0)),"Si","No"),""),"Verf")</f>
        <v>No</v>
      </c>
      <c r="V324" s="280" t="str">
        <f ca="1">IFERROR(IF($B324&lt;&gt;"",IF(AND($H324&gt;=VLOOKUP($B324,Codigos!$A:$P,14,0),$H324&lt;=VLOOKUP($B324,Codigos!$A:$P,15,0)),"Si","No"),""),"Verf")</f>
        <v>Si</v>
      </c>
      <c r="W324" s="280" t="str">
        <f ca="1">IFERROR(IF($B324&lt;&gt;"",IF($H324&gt;=VLOOKUP($B324,Codigos!$A:$P,12,0),"Si","No"),""),"Verf")</f>
        <v>Si</v>
      </c>
      <c r="X324" s="280" t="str">
        <f ca="1">IFERROR(IF($B324&lt;&gt;"",IF($H324&lt;VLOOKUP($B324,Codigos!$A:$P,14,0),"No","Si"),""),"Verf")</f>
        <v>Si</v>
      </c>
      <c r="Y324" s="280" t="str">
        <f ca="1">IFERROR(IF($B324&lt;&gt;"",IF($H324&gt;VLOOKUP($B324,Codigos!$A:$P,16,0),"Si","No"),""),"Verf")</f>
        <v>No</v>
      </c>
      <c r="Z324" s="280" t="str">
        <f ca="1">IFERROR(IF($B324&lt;&gt;"",IF($H324&lt;VLOOKUP($B324,Codigos!$A:$P,14,0),"Bloquear","No"),""),"Verf")</f>
        <v>No</v>
      </c>
      <c r="AA324" s="281">
        <f>IFERROR(IF($B324&lt;&gt;"",$G324-VLOOKUP($B324,Codigos!$A:$P,11,0),""),"")</f>
        <v>0</v>
      </c>
      <c r="AB324" s="280" t="str">
        <f t="shared" si="80"/>
        <v/>
      </c>
      <c r="AC324" t="e">
        <f t="shared" ca="1" si="81"/>
        <v>#VALUE!</v>
      </c>
      <c r="AE324" t="s">
        <v>1987</v>
      </c>
      <c r="AF324" t="s">
        <v>1988</v>
      </c>
    </row>
    <row r="325" spans="1:32" ht="18.95" customHeight="1">
      <c r="A325" s="290" t="s">
        <v>159</v>
      </c>
      <c r="B325" s="291" t="s">
        <v>671</v>
      </c>
      <c r="C325" s="104" t="str">
        <f>IFERROR(IF(B325&lt;&gt;"",VLOOKUP($B325,Codigos!$A:$P,3,0),""),"Verf")</f>
        <v>Pallet Coronita 210NR</v>
      </c>
      <c r="D325" s="105"/>
      <c r="E325" s="105"/>
      <c r="F325" s="105"/>
      <c r="G325" s="106"/>
      <c r="H325" s="448" t="str">
        <f t="shared" ca="1" si="76"/>
        <v/>
      </c>
      <c r="I325" s="105" t="str">
        <f t="shared" ca="1" si="77"/>
        <v/>
      </c>
      <c r="J325" s="109" t="str">
        <f t="shared" ca="1" si="78"/>
        <v/>
      </c>
      <c r="K325" s="343"/>
      <c r="L325" s="292" t="s">
        <v>73</v>
      </c>
      <c r="M325" s="110" t="str">
        <f>IFERROR(IF(VLOOKUP(L325,Codigos!$T$2:$U$50,2,0)=0,"",VLOOKUP(L325,Codigos!$T$2:$U$50,2,0)),"")</f>
        <v>Excluir</v>
      </c>
      <c r="N325" s="111" t="str">
        <f t="shared" si="79"/>
        <v/>
      </c>
      <c r="O325" s="112">
        <f>IFERROR(IF($B325&lt;&gt;"",$E325+($D325*VLOOKUP($B325,Codigos!$A:$P,5,0)),""),"Verf")</f>
        <v>0</v>
      </c>
      <c r="P325" s="112">
        <f>IFERROR(IF($B325&lt;&gt;"",$F325+($O325*VLOOKUP($B325,Codigos!$A:$P,4,0)),""),"Verf")</f>
        <v>0</v>
      </c>
      <c r="Q325" s="116">
        <f>IFERROR(IF($B325&lt;&gt;"",P325*VLOOKUP($B325,Codigos!$A:$I,7,0)/100000,""),"Verf")</f>
        <v>0</v>
      </c>
      <c r="R325" s="110" t="str">
        <f>IFERROR(IF($B325&lt;&gt;"",VLOOKUP($B325,Codigos!$A:$P,2,0),""),"Verf")</f>
        <v>419213p</v>
      </c>
      <c r="S325" s="110" t="str">
        <f>IFERROR(IF($B325&lt;&gt;"",VLOOKUP($B325,Codigos!$A:$P,9,0),""),"Verf")</f>
        <v>Pallet NR</v>
      </c>
      <c r="T325" s="110">
        <f>IFERROR(IF(B325&lt;&gt;"",VLOOKUP(B325,Codigos!$A:$P,10,0),""),"Verf")</f>
        <v>0</v>
      </c>
      <c r="U325" s="280" t="str">
        <f ca="1">IFERROR(IF($B325&lt;&gt;"",IF(AND($H325&gt;=VLOOKUP($B325,Codigos!$A:$P,12,0),$H325&lt;=VLOOKUP($B325,Codigos!$A:$P,13,0)),"Si","No"),""),"Verf")</f>
        <v>No</v>
      </c>
      <c r="V325" s="280" t="str">
        <f ca="1">IFERROR(IF($B325&lt;&gt;"",IF(AND($H325&gt;=VLOOKUP($B325,Codigos!$A:$P,14,0),$H325&lt;=VLOOKUP($B325,Codigos!$A:$P,15,0)),"Si","No"),""),"Verf")</f>
        <v>Si</v>
      </c>
      <c r="W325" s="280" t="str">
        <f ca="1">IFERROR(IF($B325&lt;&gt;"",IF($H325&gt;=VLOOKUP($B325,Codigos!$A:$P,12,0),"Si","No"),""),"Verf")</f>
        <v>Si</v>
      </c>
      <c r="X325" s="280" t="str">
        <f ca="1">IFERROR(IF($B325&lt;&gt;"",IF($H325&lt;VLOOKUP($B325,Codigos!$A:$P,14,0),"No","Si"),""),"Verf")</f>
        <v>Si</v>
      </c>
      <c r="Y325" s="280" t="str">
        <f ca="1">IFERROR(IF($B325&lt;&gt;"",IF($H325&gt;VLOOKUP($B325,Codigos!$A:$P,16,0),"Si","No"),""),"Verf")</f>
        <v>No</v>
      </c>
      <c r="Z325" s="280" t="str">
        <f ca="1">IFERROR(IF($B325&lt;&gt;"",IF($H325&lt;VLOOKUP($B325,Codigos!$A:$P,14,0),"Bloquear","No"),""),"Verf")</f>
        <v>No</v>
      </c>
      <c r="AA325" s="281" t="str">
        <f>IFERROR(IF($B325&lt;&gt;"",$G325-VLOOKUP($B325,Codigos!$A:$P,11,0),""),"")</f>
        <v/>
      </c>
      <c r="AB325" s="280" t="str">
        <f t="shared" si="80"/>
        <v/>
      </c>
      <c r="AC325" t="e">
        <f t="shared" ca="1" si="81"/>
        <v>#VALUE!</v>
      </c>
      <c r="AE325" t="s">
        <v>1987</v>
      </c>
      <c r="AF325" t="s">
        <v>1988</v>
      </c>
    </row>
    <row r="326" spans="1:32" ht="18.95" customHeight="1">
      <c r="A326" s="290" t="s">
        <v>670</v>
      </c>
      <c r="B326" s="291" t="s">
        <v>143</v>
      </c>
      <c r="C326" s="104" t="str">
        <f>IFERROR(IF(B326&lt;&gt;"",VLOOKUP($B326,Codigos!$A:$P,3,0),""),"Verf")</f>
        <v>pallet lata</v>
      </c>
      <c r="D326" s="105"/>
      <c r="E326" s="105"/>
      <c r="F326" s="105"/>
      <c r="G326" s="106"/>
      <c r="H326" s="448" t="str">
        <f t="shared" ca="1" si="76"/>
        <v/>
      </c>
      <c r="I326" s="105" t="str">
        <f t="shared" ca="1" si="77"/>
        <v/>
      </c>
      <c r="J326" s="109" t="str">
        <f t="shared" ca="1" si="78"/>
        <v/>
      </c>
      <c r="K326" s="343"/>
      <c r="L326" s="292" t="s">
        <v>73</v>
      </c>
      <c r="M326" s="110" t="str">
        <f>IFERROR(IF(VLOOKUP(L326,Codigos!$T$2:$U$50,2,0)=0,"",VLOOKUP(L326,Codigos!$T$2:$U$50,2,0)),"")</f>
        <v>Excluir</v>
      </c>
      <c r="N326" s="111" t="str">
        <f t="shared" si="79"/>
        <v/>
      </c>
      <c r="O326" s="112">
        <f>IFERROR(IF($B326&lt;&gt;"",$E326+($D326*VLOOKUP($B326,Codigos!$A:$P,5,0)),""),"Verf")</f>
        <v>0</v>
      </c>
      <c r="P326" s="112">
        <f>IFERROR(IF($B326&lt;&gt;"",$F326+($O326*VLOOKUP($B326,Codigos!$A:$P,4,0)),""),"Verf")</f>
        <v>0</v>
      </c>
      <c r="Q326" s="116">
        <f>IFERROR(IF($B326&lt;&gt;"",P326*VLOOKUP($B326,Codigos!$A:$I,7,0)/100000,""),"Verf")</f>
        <v>0</v>
      </c>
      <c r="R326" s="110">
        <f>IFERROR(IF($B326&lt;&gt;"",VLOOKUP($B326,Codigos!$A:$P,2,0),""),"Verf")</f>
        <v>164</v>
      </c>
      <c r="S326" s="110">
        <f>IFERROR(IF($B326&lt;&gt;"",VLOOKUP($B326,Codigos!$A:$P,9,0),""),"Verf")</f>
        <v>0</v>
      </c>
      <c r="T326" s="110">
        <f>IFERROR(IF(B326&lt;&gt;"",VLOOKUP(B326,Codigos!$A:$P,10,0),""),"Verf")</f>
        <v>0</v>
      </c>
      <c r="U326" s="280" t="str">
        <f ca="1">IFERROR(IF($B326&lt;&gt;"",IF(AND($H326&gt;=VLOOKUP($B326,Codigos!$A:$P,12,0),$H326&lt;=VLOOKUP($B326,Codigos!$A:$P,13,0)),"Si","No"),""),"Verf")</f>
        <v>No</v>
      </c>
      <c r="V326" s="280" t="str">
        <f ca="1">IFERROR(IF($B326&lt;&gt;"",IF(AND($H326&gt;=VLOOKUP($B326,Codigos!$A:$P,14,0),$H326&lt;=VLOOKUP($B326,Codigos!$A:$P,15,0)),"Si","No"),""),"Verf")</f>
        <v>Si</v>
      </c>
      <c r="W326" s="280" t="str">
        <f ca="1">IFERROR(IF($B326&lt;&gt;"",IF($H326&gt;=VLOOKUP($B326,Codigos!$A:$P,12,0),"Si","No"),""),"Verf")</f>
        <v>Si</v>
      </c>
      <c r="X326" s="280" t="str">
        <f ca="1">IFERROR(IF($B326&lt;&gt;"",IF($H326&lt;VLOOKUP($B326,Codigos!$A:$P,14,0),"No","Si"),""),"Verf")</f>
        <v>Si</v>
      </c>
      <c r="Y326" s="280" t="str">
        <f ca="1">IFERROR(IF($B326&lt;&gt;"",IF($H326&gt;VLOOKUP($B326,Codigos!$A:$P,16,0),"Si","No"),""),"Verf")</f>
        <v>No</v>
      </c>
      <c r="Z326" s="280" t="str">
        <f ca="1">IFERROR(IF($B326&lt;&gt;"",IF($H326&lt;VLOOKUP($B326,Codigos!$A:$P,14,0),"Bloquear","No"),""),"Verf")</f>
        <v>No</v>
      </c>
      <c r="AA326" s="281">
        <f>IFERROR(IF($B326&lt;&gt;"",$G326-VLOOKUP($B326,Codigos!$A:$P,11,0),""),"")</f>
        <v>0</v>
      </c>
      <c r="AB326" s="280" t="str">
        <f t="shared" si="80"/>
        <v/>
      </c>
      <c r="AC326" t="e">
        <f t="shared" ca="1" si="81"/>
        <v>#VALUE!</v>
      </c>
      <c r="AE326" t="s">
        <v>1987</v>
      </c>
      <c r="AF326" t="s">
        <v>1988</v>
      </c>
    </row>
    <row r="327" spans="1:32" ht="18.95" customHeight="1">
      <c r="A327" s="290" t="s">
        <v>675</v>
      </c>
      <c r="B327" s="291" t="s">
        <v>671</v>
      </c>
      <c r="C327" s="104" t="str">
        <f>IFERROR(IF(B327&lt;&gt;"",VLOOKUP($B327,Codigos!$A:$P,3,0),""),"Verf")</f>
        <v>Pallet Coronita 210NR</v>
      </c>
      <c r="D327" s="105"/>
      <c r="E327" s="105"/>
      <c r="F327" s="105"/>
      <c r="G327" s="106"/>
      <c r="H327" s="448" t="str">
        <f t="shared" ca="1" si="76"/>
        <v/>
      </c>
      <c r="I327" s="105" t="str">
        <f t="shared" ca="1" si="77"/>
        <v/>
      </c>
      <c r="J327" s="109" t="str">
        <f t="shared" ca="1" si="78"/>
        <v/>
      </c>
      <c r="K327" s="343"/>
      <c r="L327" s="105" t="s">
        <v>73</v>
      </c>
      <c r="M327" s="110" t="str">
        <f>IFERROR(IF(VLOOKUP(L327,Codigos!$T$2:$U$50,2,0)=0,"",VLOOKUP(L327,Codigos!$T$2:$U$50,2,0)),"")</f>
        <v>Excluir</v>
      </c>
      <c r="N327" s="111" t="str">
        <f t="shared" si="79"/>
        <v/>
      </c>
      <c r="O327" s="112">
        <f>IFERROR(IF($B327&lt;&gt;"",$E327+($D327*VLOOKUP($B327,Codigos!$A:$P,5,0)),""),"Verf")</f>
        <v>0</v>
      </c>
      <c r="P327" s="112">
        <f>IFERROR(IF($B327&lt;&gt;"",$F327+($O327*VLOOKUP($B327,Codigos!$A:$P,4,0)),""),"Verf")</f>
        <v>0</v>
      </c>
      <c r="Q327" s="116">
        <f>IFERROR(IF($B327&lt;&gt;"",P327*VLOOKUP($B327,Codigos!$A:$I,7,0)/100000,""),"Verf")</f>
        <v>0</v>
      </c>
      <c r="R327" s="110" t="str">
        <f>IFERROR(IF($B327&lt;&gt;"",VLOOKUP($B327,Codigos!$A:$P,2,0),""),"Verf")</f>
        <v>419213p</v>
      </c>
      <c r="S327" s="110" t="str">
        <f>IFERROR(IF($B327&lt;&gt;"",VLOOKUP($B327,Codigos!$A:$P,9,0),""),"Verf")</f>
        <v>Pallet NR</v>
      </c>
      <c r="T327" s="110">
        <f>IFERROR(IF(B327&lt;&gt;"",VLOOKUP(B327,Codigos!$A:$P,10,0),""),"Verf")</f>
        <v>0</v>
      </c>
      <c r="U327" s="280" t="str">
        <f ca="1">IFERROR(IF($B327&lt;&gt;"",IF(AND($H327&gt;=VLOOKUP($B327,Codigos!$A:$P,12,0),$H327&lt;=VLOOKUP($B327,Codigos!$A:$P,13,0)),"Si","No"),""),"Verf")</f>
        <v>No</v>
      </c>
      <c r="V327" s="280" t="str">
        <f ca="1">IFERROR(IF($B327&lt;&gt;"",IF(AND($H327&gt;=VLOOKUP($B327,Codigos!$A:$P,14,0),$H327&lt;=VLOOKUP($B327,Codigos!$A:$P,15,0)),"Si","No"),""),"Verf")</f>
        <v>Si</v>
      </c>
      <c r="W327" s="280" t="str">
        <f ca="1">IFERROR(IF($B327&lt;&gt;"",IF($H327&gt;=VLOOKUP($B327,Codigos!$A:$P,12,0),"Si","No"),""),"Verf")</f>
        <v>Si</v>
      </c>
      <c r="X327" s="280" t="str">
        <f ca="1">IFERROR(IF($B327&lt;&gt;"",IF($H327&lt;VLOOKUP($B327,Codigos!$A:$P,14,0),"No","Si"),""),"Verf")</f>
        <v>Si</v>
      </c>
      <c r="Y327" s="280" t="str">
        <f ca="1">IFERROR(IF($B327&lt;&gt;"",IF($H327&gt;VLOOKUP($B327,Codigos!$A:$P,16,0),"Si","No"),""),"Verf")</f>
        <v>No</v>
      </c>
      <c r="Z327" s="280" t="str">
        <f ca="1">IFERROR(IF($B327&lt;&gt;"",IF($H327&lt;VLOOKUP($B327,Codigos!$A:$P,14,0),"Bloquear","No"),""),"Verf")</f>
        <v>No</v>
      </c>
      <c r="AA327" s="281" t="str">
        <f>IFERROR(IF($B327&lt;&gt;"",$G327-VLOOKUP($B327,Codigos!$A:$P,11,0),""),"")</f>
        <v/>
      </c>
      <c r="AB327" s="280" t="str">
        <f t="shared" si="80"/>
        <v/>
      </c>
      <c r="AC327" t="e">
        <f t="shared" ca="1" si="81"/>
        <v>#VALUE!</v>
      </c>
      <c r="AE327" t="s">
        <v>1987</v>
      </c>
      <c r="AF327" t="s">
        <v>1988</v>
      </c>
    </row>
    <row r="328" spans="1:32" ht="18.95" customHeight="1">
      <c r="A328" s="290" t="s">
        <v>676</v>
      </c>
      <c r="B328" s="291" t="s">
        <v>671</v>
      </c>
      <c r="C328" s="104" t="str">
        <f>IFERROR(IF(B328&lt;&gt;"",VLOOKUP($B328,Codigos!$A:$P,3,0),""),"Verf")</f>
        <v>Pallet Coronita 210NR</v>
      </c>
      <c r="D328" s="105"/>
      <c r="E328" s="105"/>
      <c r="F328" s="105"/>
      <c r="G328" s="106"/>
      <c r="H328" s="448" t="str">
        <f t="shared" ca="1" si="76"/>
        <v/>
      </c>
      <c r="I328" s="105" t="str">
        <f t="shared" ca="1" si="77"/>
        <v/>
      </c>
      <c r="J328" s="109" t="str">
        <f t="shared" ca="1" si="78"/>
        <v/>
      </c>
      <c r="K328" s="343"/>
      <c r="L328" s="105" t="s">
        <v>73</v>
      </c>
      <c r="M328" s="110" t="str">
        <f>IFERROR(IF(VLOOKUP(L328,Codigos!$T$2:$U$50,2,0)=0,"",VLOOKUP(L328,Codigos!$T$2:$U$50,2,0)),"")</f>
        <v>Excluir</v>
      </c>
      <c r="N328" s="111" t="str">
        <f t="shared" si="79"/>
        <v/>
      </c>
      <c r="O328" s="112">
        <f>IFERROR(IF($B328&lt;&gt;"",$E328+($D328*VLOOKUP($B328,Codigos!$A:$P,5,0)),""),"Verf")</f>
        <v>0</v>
      </c>
      <c r="P328" s="112">
        <f>IFERROR(IF($B328&lt;&gt;"",$F328+($O328*VLOOKUP($B328,Codigos!$A:$P,4,0)),""),"Verf")</f>
        <v>0</v>
      </c>
      <c r="Q328" s="116">
        <f>IFERROR(IF($B328&lt;&gt;"",P328*VLOOKUP($B328,Codigos!$A:$I,7,0)/100000,""),"Verf")</f>
        <v>0</v>
      </c>
      <c r="R328" s="110" t="str">
        <f>IFERROR(IF($B328&lt;&gt;"",VLOOKUP($B328,Codigos!$A:$P,2,0),""),"Verf")</f>
        <v>419213p</v>
      </c>
      <c r="S328" s="110" t="str">
        <f>IFERROR(IF($B328&lt;&gt;"",VLOOKUP($B328,Codigos!$A:$P,9,0),""),"Verf")</f>
        <v>Pallet NR</v>
      </c>
      <c r="T328" s="110">
        <f>IFERROR(IF(B328&lt;&gt;"",VLOOKUP(B328,Codigos!$A:$P,10,0),""),"Verf")</f>
        <v>0</v>
      </c>
      <c r="U328" s="280" t="str">
        <f ca="1">IFERROR(IF($B328&lt;&gt;"",IF(AND($H328&gt;=VLOOKUP($B328,Codigos!$A:$P,12,0),$H328&lt;=VLOOKUP($B328,Codigos!$A:$P,13,0)),"Si","No"),""),"Verf")</f>
        <v>No</v>
      </c>
      <c r="V328" s="280" t="str">
        <f ca="1">IFERROR(IF($B328&lt;&gt;"",IF(AND($H328&gt;=VLOOKUP($B328,Codigos!$A:$P,14,0),$H328&lt;=VLOOKUP($B328,Codigos!$A:$P,15,0)),"Si","No"),""),"Verf")</f>
        <v>Si</v>
      </c>
      <c r="W328" s="280" t="str">
        <f ca="1">IFERROR(IF($B328&lt;&gt;"",IF($H328&gt;=VLOOKUP($B328,Codigos!$A:$P,12,0),"Si","No"),""),"Verf")</f>
        <v>Si</v>
      </c>
      <c r="X328" s="280" t="str">
        <f ca="1">IFERROR(IF($B328&lt;&gt;"",IF($H328&lt;VLOOKUP($B328,Codigos!$A:$P,14,0),"No","Si"),""),"Verf")</f>
        <v>Si</v>
      </c>
      <c r="Y328" s="280" t="str">
        <f ca="1">IFERROR(IF($B328&lt;&gt;"",IF($H328&gt;VLOOKUP($B328,Codigos!$A:$P,16,0),"Si","No"),""),"Verf")</f>
        <v>No</v>
      </c>
      <c r="Z328" s="280" t="str">
        <f ca="1">IFERROR(IF($B328&lt;&gt;"",IF($H328&lt;VLOOKUP($B328,Codigos!$A:$P,14,0),"Bloquear","No"),""),"Verf")</f>
        <v>No</v>
      </c>
      <c r="AA328" s="281" t="str">
        <f>IFERROR(IF($B328&lt;&gt;"",$G328-VLOOKUP($B328,Codigos!$A:$P,11,0),""),"")</f>
        <v/>
      </c>
      <c r="AB328" s="280" t="str">
        <f t="shared" si="80"/>
        <v/>
      </c>
      <c r="AC328" t="e">
        <f t="shared" ca="1" si="81"/>
        <v>#VALUE!</v>
      </c>
      <c r="AE328" t="s">
        <v>1987</v>
      </c>
      <c r="AF328" t="s">
        <v>1988</v>
      </c>
    </row>
    <row r="329" spans="1:32" ht="18.95" customHeight="1">
      <c r="A329" s="290" t="s">
        <v>677</v>
      </c>
      <c r="B329" s="291" t="s">
        <v>671</v>
      </c>
      <c r="C329" s="104" t="str">
        <f>IFERROR(IF(B329&lt;&gt;"",VLOOKUP($B329,Codigos!$A:$P,3,0),""),"Verf")</f>
        <v>Pallet Coronita 210NR</v>
      </c>
      <c r="D329" s="105"/>
      <c r="E329" s="105"/>
      <c r="F329" s="105"/>
      <c r="G329" s="106"/>
      <c r="H329" s="448" t="str">
        <f t="shared" ca="1" si="76"/>
        <v/>
      </c>
      <c r="I329" s="105" t="str">
        <f t="shared" ca="1" si="77"/>
        <v/>
      </c>
      <c r="J329" s="109" t="str">
        <f t="shared" ca="1" si="78"/>
        <v/>
      </c>
      <c r="K329" s="343"/>
      <c r="L329" s="105" t="s">
        <v>73</v>
      </c>
      <c r="M329" s="110" t="str">
        <f>IFERROR(IF(VLOOKUP(L329,Codigos!$T$2:$U$50,2,0)=0,"",VLOOKUP(L329,Codigos!$T$2:$U$50,2,0)),"")</f>
        <v>Excluir</v>
      </c>
      <c r="N329" s="111" t="str">
        <f t="shared" si="79"/>
        <v/>
      </c>
      <c r="O329" s="112">
        <f>IFERROR(IF($B329&lt;&gt;"",$E329+($D329*VLOOKUP($B329,Codigos!$A:$P,5,0)),""),"Verf")</f>
        <v>0</v>
      </c>
      <c r="P329" s="112">
        <f>IFERROR(IF($B329&lt;&gt;"",$F329+($O329*VLOOKUP($B329,Codigos!$A:$P,4,0)),""),"Verf")</f>
        <v>0</v>
      </c>
      <c r="Q329" s="116">
        <f>IFERROR(IF($B329&lt;&gt;"",P329*VLOOKUP($B329,Codigos!$A:$I,7,0)/100000,""),"Verf")</f>
        <v>0</v>
      </c>
      <c r="R329" s="110" t="str">
        <f>IFERROR(IF($B329&lt;&gt;"",VLOOKUP($B329,Codigos!$A:$P,2,0),""),"Verf")</f>
        <v>419213p</v>
      </c>
      <c r="S329" s="110" t="str">
        <f>IFERROR(IF($B329&lt;&gt;"",VLOOKUP($B329,Codigos!$A:$P,9,0),""),"Verf")</f>
        <v>Pallet NR</v>
      </c>
      <c r="T329" s="110">
        <f>IFERROR(IF(B329&lt;&gt;"",VLOOKUP(B329,Codigos!$A:$P,10,0),""),"Verf")</f>
        <v>0</v>
      </c>
      <c r="U329" s="280" t="str">
        <f ca="1">IFERROR(IF($B329&lt;&gt;"",IF(AND($H329&gt;=VLOOKUP($B329,Codigos!$A:$P,12,0),$H329&lt;=VLOOKUP($B329,Codigos!$A:$P,13,0)),"Si","No"),""),"Verf")</f>
        <v>No</v>
      </c>
      <c r="V329" s="280" t="str">
        <f ca="1">IFERROR(IF($B329&lt;&gt;"",IF(AND($H329&gt;=VLOOKUP($B329,Codigos!$A:$P,14,0),$H329&lt;=VLOOKUP($B329,Codigos!$A:$P,15,0)),"Si","No"),""),"Verf")</f>
        <v>Si</v>
      </c>
      <c r="W329" s="280" t="str">
        <f ca="1">IFERROR(IF($B329&lt;&gt;"",IF($H329&gt;=VLOOKUP($B329,Codigos!$A:$P,12,0),"Si","No"),""),"Verf")</f>
        <v>Si</v>
      </c>
      <c r="X329" s="280" t="str">
        <f ca="1">IFERROR(IF($B329&lt;&gt;"",IF($H329&lt;VLOOKUP($B329,Codigos!$A:$P,14,0),"No","Si"),""),"Verf")</f>
        <v>Si</v>
      </c>
      <c r="Y329" s="280" t="str">
        <f ca="1">IFERROR(IF($B329&lt;&gt;"",IF($H329&gt;VLOOKUP($B329,Codigos!$A:$P,16,0),"Si","No"),""),"Verf")</f>
        <v>No</v>
      </c>
      <c r="Z329" s="280" t="str">
        <f ca="1">IFERROR(IF($B329&lt;&gt;"",IF($H329&lt;VLOOKUP($B329,Codigos!$A:$P,14,0),"Bloquear","No"),""),"Verf")</f>
        <v>No</v>
      </c>
      <c r="AA329" s="281" t="str">
        <f>IFERROR(IF($B329&lt;&gt;"",$G329-VLOOKUP($B329,Codigos!$A:$P,11,0),""),"")</f>
        <v/>
      </c>
      <c r="AB329" s="280" t="str">
        <f t="shared" si="80"/>
        <v/>
      </c>
      <c r="AC329" t="e">
        <f t="shared" ca="1" si="81"/>
        <v>#VALUE!</v>
      </c>
      <c r="AE329" t="s">
        <v>1987</v>
      </c>
      <c r="AF329" t="s">
        <v>1988</v>
      </c>
    </row>
    <row r="330" spans="1:32" ht="18.95" customHeight="1">
      <c r="A330" s="290" t="s">
        <v>160</v>
      </c>
      <c r="B330" s="291" t="s">
        <v>143</v>
      </c>
      <c r="C330" s="104" t="str">
        <f>IFERROR(IF(B330&lt;&gt;"",VLOOKUP($B330,Codigos!$A:$P,3,0),""),"Verf")</f>
        <v>pallet lata</v>
      </c>
      <c r="D330" s="105"/>
      <c r="E330" s="105"/>
      <c r="F330" s="105"/>
      <c r="G330" s="106"/>
      <c r="H330" s="448" t="str">
        <f t="shared" ca="1" si="76"/>
        <v/>
      </c>
      <c r="I330" s="105" t="str">
        <f t="shared" ca="1" si="77"/>
        <v/>
      </c>
      <c r="J330" s="109" t="str">
        <f t="shared" ca="1" si="78"/>
        <v/>
      </c>
      <c r="K330" s="343"/>
      <c r="L330" s="105" t="s">
        <v>73</v>
      </c>
      <c r="M330" s="110" t="str">
        <f>IFERROR(IF(VLOOKUP(L330,Codigos!$T$2:$U$50,2,0)=0,"",VLOOKUP(L330,Codigos!$T$2:$U$50,2,0)),"")</f>
        <v>Excluir</v>
      </c>
      <c r="N330" s="111" t="str">
        <f t="shared" si="79"/>
        <v/>
      </c>
      <c r="O330" s="112">
        <f>IFERROR(IF($B330&lt;&gt;"",$E330+($D330*VLOOKUP($B330,Codigos!$A:$P,5,0)),""),"Verf")</f>
        <v>0</v>
      </c>
      <c r="P330" s="112">
        <f>IFERROR(IF($B330&lt;&gt;"",$F330+($O330*VLOOKUP($B330,Codigos!$A:$P,4,0)),""),"Verf")</f>
        <v>0</v>
      </c>
      <c r="Q330" s="116">
        <f>IFERROR(IF($B330&lt;&gt;"",P330*VLOOKUP($B330,Codigos!$A:$I,7,0)/100000,""),"Verf")</f>
        <v>0</v>
      </c>
      <c r="R330" s="110">
        <f>IFERROR(IF($B330&lt;&gt;"",VLOOKUP($B330,Codigos!$A:$P,2,0),""),"Verf")</f>
        <v>164</v>
      </c>
      <c r="S330" s="110">
        <f>IFERROR(IF($B330&lt;&gt;"",VLOOKUP($B330,Codigos!$A:$P,9,0),""),"Verf")</f>
        <v>0</v>
      </c>
      <c r="T330" s="110">
        <f>IFERROR(IF(B330&lt;&gt;"",VLOOKUP(B330,Codigos!$A:$P,10,0),""),"Verf")</f>
        <v>0</v>
      </c>
      <c r="U330" s="280" t="str">
        <f ca="1">IFERROR(IF($B330&lt;&gt;"",IF(AND($H330&gt;=VLOOKUP($B330,Codigos!$A:$P,12,0),$H330&lt;=VLOOKUP($B330,Codigos!$A:$P,13,0)),"Si","No"),""),"Verf")</f>
        <v>No</v>
      </c>
      <c r="V330" s="280" t="str">
        <f ca="1">IFERROR(IF($B330&lt;&gt;"",IF(AND($H330&gt;=VLOOKUP($B330,Codigos!$A:$P,14,0),$H330&lt;=VLOOKUP($B330,Codigos!$A:$P,15,0)),"Si","No"),""),"Verf")</f>
        <v>Si</v>
      </c>
      <c r="W330" s="280" t="str">
        <f ca="1">IFERROR(IF($B330&lt;&gt;"",IF($H330&gt;=VLOOKUP($B330,Codigos!$A:$P,12,0),"Si","No"),""),"Verf")</f>
        <v>Si</v>
      </c>
      <c r="X330" s="280" t="str">
        <f ca="1">IFERROR(IF($B330&lt;&gt;"",IF($H330&lt;VLOOKUP($B330,Codigos!$A:$P,14,0),"No","Si"),""),"Verf")</f>
        <v>Si</v>
      </c>
      <c r="Y330" s="280" t="str">
        <f ca="1">IFERROR(IF($B330&lt;&gt;"",IF($H330&gt;VLOOKUP($B330,Codigos!$A:$P,16,0),"Si","No"),""),"Verf")</f>
        <v>No</v>
      </c>
      <c r="Z330" s="280" t="str">
        <f ca="1">IFERROR(IF($B330&lt;&gt;"",IF($H330&lt;VLOOKUP($B330,Codigos!$A:$P,14,0),"Bloquear","No"),""),"Verf")</f>
        <v>No</v>
      </c>
      <c r="AA330" s="281">
        <f>IFERROR(IF($B330&lt;&gt;"",$G330-VLOOKUP($B330,Codigos!$A:$P,11,0),""),"")</f>
        <v>0</v>
      </c>
      <c r="AB330" s="280" t="str">
        <f t="shared" si="80"/>
        <v/>
      </c>
      <c r="AC330" t="e">
        <f t="shared" ca="1" si="81"/>
        <v>#VALUE!</v>
      </c>
      <c r="AE330" t="s">
        <v>1987</v>
      </c>
      <c r="AF330" t="s">
        <v>1988</v>
      </c>
    </row>
    <row r="331" spans="1:32" ht="18.95" customHeight="1">
      <c r="A331" s="290" t="s">
        <v>161</v>
      </c>
      <c r="B331" s="291" t="s">
        <v>143</v>
      </c>
      <c r="C331" s="104" t="str">
        <f>IFERROR(IF(B331&lt;&gt;"",VLOOKUP($B331,Codigos!$A:$P,3,0),""),"Verf")</f>
        <v>pallet lata</v>
      </c>
      <c r="D331" s="105"/>
      <c r="E331" s="105"/>
      <c r="F331" s="105"/>
      <c r="G331" s="106"/>
      <c r="H331" s="448" t="str">
        <f t="shared" ca="1" si="76"/>
        <v/>
      </c>
      <c r="I331" s="105" t="str">
        <f t="shared" ca="1" si="77"/>
        <v/>
      </c>
      <c r="J331" s="109" t="str">
        <f t="shared" ca="1" si="78"/>
        <v/>
      </c>
      <c r="K331" s="343"/>
      <c r="L331" s="105" t="s">
        <v>73</v>
      </c>
      <c r="M331" s="110" t="str">
        <f>IFERROR(IF(VLOOKUP(L331,Codigos!$T$2:$U$50,2,0)=0,"",VLOOKUP(L331,Codigos!$T$2:$U$50,2,0)),"")</f>
        <v>Excluir</v>
      </c>
      <c r="N331" s="111" t="str">
        <f t="shared" si="79"/>
        <v/>
      </c>
      <c r="O331" s="112">
        <f>IFERROR(IF($B331&lt;&gt;"",$E331+($D331*VLOOKUP($B331,Codigos!$A:$P,5,0)),""),"Verf")</f>
        <v>0</v>
      </c>
      <c r="P331" s="112">
        <f>IFERROR(IF($B331&lt;&gt;"",$F331+($O331*VLOOKUP($B331,Codigos!$A:$P,4,0)),""),"Verf")</f>
        <v>0</v>
      </c>
      <c r="Q331" s="116">
        <f>IFERROR(IF($B331&lt;&gt;"",P331*VLOOKUP($B331,Codigos!$A:$I,7,0)/100000,""),"Verf")</f>
        <v>0</v>
      </c>
      <c r="R331" s="110">
        <f>IFERROR(IF($B331&lt;&gt;"",VLOOKUP($B331,Codigos!$A:$P,2,0),""),"Verf")</f>
        <v>164</v>
      </c>
      <c r="S331" s="110">
        <f>IFERROR(IF($B331&lt;&gt;"",VLOOKUP($B331,Codigos!$A:$P,9,0),""),"Verf")</f>
        <v>0</v>
      </c>
      <c r="T331" s="110">
        <f>IFERROR(IF(B331&lt;&gt;"",VLOOKUP(B331,Codigos!$A:$P,10,0),""),"Verf")</f>
        <v>0</v>
      </c>
      <c r="U331" s="280" t="str">
        <f ca="1">IFERROR(IF($B331&lt;&gt;"",IF(AND($H331&gt;=VLOOKUP($B331,Codigos!$A:$P,12,0),$H331&lt;=VLOOKUP($B331,Codigos!$A:$P,13,0)),"Si","No"),""),"Verf")</f>
        <v>No</v>
      </c>
      <c r="V331" s="280" t="str">
        <f ca="1">IFERROR(IF($B331&lt;&gt;"",IF(AND($H331&gt;=VLOOKUP($B331,Codigos!$A:$P,14,0),$H331&lt;=VLOOKUP($B331,Codigos!$A:$P,15,0)),"Si","No"),""),"Verf")</f>
        <v>Si</v>
      </c>
      <c r="W331" s="280" t="str">
        <f ca="1">IFERROR(IF($B331&lt;&gt;"",IF($H331&gt;=VLOOKUP($B331,Codigos!$A:$P,12,0),"Si","No"),""),"Verf")</f>
        <v>Si</v>
      </c>
      <c r="X331" s="280" t="str">
        <f ca="1">IFERROR(IF($B331&lt;&gt;"",IF($H331&lt;VLOOKUP($B331,Codigos!$A:$P,14,0),"No","Si"),""),"Verf")</f>
        <v>Si</v>
      </c>
      <c r="Y331" s="280" t="str">
        <f ca="1">IFERROR(IF($B331&lt;&gt;"",IF($H331&gt;VLOOKUP($B331,Codigos!$A:$P,16,0),"Si","No"),""),"Verf")</f>
        <v>No</v>
      </c>
      <c r="Z331" s="280" t="str">
        <f ca="1">IFERROR(IF($B331&lt;&gt;"",IF($H331&lt;VLOOKUP($B331,Codigos!$A:$P,14,0),"Bloquear","No"),""),"Verf")</f>
        <v>No</v>
      </c>
      <c r="AA331" s="281">
        <f>IFERROR(IF($B331&lt;&gt;"",$G331-VLOOKUP($B331,Codigos!$A:$P,11,0),""),"")</f>
        <v>0</v>
      </c>
      <c r="AB331" s="280" t="str">
        <f t="shared" si="80"/>
        <v/>
      </c>
      <c r="AC331" t="e">
        <f t="shared" ca="1" si="81"/>
        <v>#VALUE!</v>
      </c>
      <c r="AE331" t="s">
        <v>1987</v>
      </c>
      <c r="AF331" t="s">
        <v>1988</v>
      </c>
    </row>
    <row r="332" spans="1:32" ht="18.95" customHeight="1">
      <c r="A332" s="290" t="s">
        <v>162</v>
      </c>
      <c r="B332" s="291" t="s">
        <v>143</v>
      </c>
      <c r="C332" s="104" t="str">
        <f>IFERROR(IF(B332&lt;&gt;"",VLOOKUP($B332,Codigos!$A:$P,3,0),""),"Verf")</f>
        <v>pallet lata</v>
      </c>
      <c r="D332" s="105"/>
      <c r="E332" s="105"/>
      <c r="F332" s="105"/>
      <c r="G332" s="106"/>
      <c r="H332" s="448" t="str">
        <f t="shared" ref="H332:H393" ca="1" si="111">IF(G332&lt;&gt;"",G332-TODAY(),"")</f>
        <v/>
      </c>
      <c r="I332" s="105" t="str">
        <f t="shared" ref="I332:I393" ca="1" si="112">IF(G332="","",IF(G332&lt;TODAY(),"Vencido",IF(G332&lt;TODAY()+10,"Menos de 10 días",IF(G332&lt;TODAY()+30,"Menos de 30 días",IF(G332&lt;TODAY()+60,"Menos de 60 días",IF(G332&lt;TODAY()+90,"Menos de 90 dìas",IF(G332&lt;TODAY()+120,"Menos de 120 días","Mayor a 120 días")))))))</f>
        <v/>
      </c>
      <c r="J332" s="109" t="str">
        <f t="shared" ref="J332:J393" ca="1" si="113">IFERROR(IF(H332&lt;&gt;"",H332/T332,""),"Verf")</f>
        <v/>
      </c>
      <c r="K332" s="343"/>
      <c r="L332" s="105" t="s">
        <v>73</v>
      </c>
      <c r="M332" s="110" t="str">
        <f>IFERROR(IF(VLOOKUP(L332,Codigos!$T$2:$U$50,2,0)=0,"",VLOOKUP(L332,Codigos!$T$2:$U$50,2,0)),"")</f>
        <v>Excluir</v>
      </c>
      <c r="N332" s="111" t="str">
        <f t="shared" ref="N332:N393" si="114">IFERROR(IF(G332&lt;&gt;"",G332-T332,""),"Verf")</f>
        <v/>
      </c>
      <c r="O332" s="112">
        <f>IFERROR(IF($B332&lt;&gt;"",$E332+($D332*VLOOKUP($B332,Codigos!$A:$P,5,0)),""),"Verf")</f>
        <v>0</v>
      </c>
      <c r="P332" s="112">
        <f>IFERROR(IF($B332&lt;&gt;"",$F332+($O332*VLOOKUP($B332,Codigos!$A:$P,4,0)),""),"Verf")</f>
        <v>0</v>
      </c>
      <c r="Q332" s="116">
        <f>IFERROR(IF($B332&lt;&gt;"",P332*VLOOKUP($B332,Codigos!$A:$I,7,0)/100000,""),"Verf")</f>
        <v>0</v>
      </c>
      <c r="R332" s="110">
        <f>IFERROR(IF($B332&lt;&gt;"",VLOOKUP($B332,Codigos!$A:$P,2,0),""),"Verf")</f>
        <v>164</v>
      </c>
      <c r="S332" s="110">
        <f>IFERROR(IF($B332&lt;&gt;"",VLOOKUP($B332,Codigos!$A:$P,9,0),""),"Verf")</f>
        <v>0</v>
      </c>
      <c r="T332" s="110">
        <f>IFERROR(IF(B332&lt;&gt;"",VLOOKUP(B332,Codigos!$A:$P,10,0),""),"Verf")</f>
        <v>0</v>
      </c>
      <c r="U332" s="280" t="str">
        <f ca="1">IFERROR(IF($B332&lt;&gt;"",IF(AND($H332&gt;=VLOOKUP($B332,Codigos!$A:$P,12,0),$H332&lt;=VLOOKUP($B332,Codigos!$A:$P,13,0)),"Si","No"),""),"Verf")</f>
        <v>No</v>
      </c>
      <c r="V332" s="280" t="str">
        <f ca="1">IFERROR(IF($B332&lt;&gt;"",IF(AND($H332&gt;=VLOOKUP($B332,Codigos!$A:$P,14,0),$H332&lt;=VLOOKUP($B332,Codigos!$A:$P,15,0)),"Si","No"),""),"Verf")</f>
        <v>Si</v>
      </c>
      <c r="W332" s="280" t="str">
        <f ca="1">IFERROR(IF($B332&lt;&gt;"",IF($H332&gt;=VLOOKUP($B332,Codigos!$A:$P,12,0),"Si","No"),""),"Verf")</f>
        <v>Si</v>
      </c>
      <c r="X332" s="280" t="str">
        <f ca="1">IFERROR(IF($B332&lt;&gt;"",IF($H332&lt;VLOOKUP($B332,Codigos!$A:$P,14,0),"No","Si"),""),"Verf")</f>
        <v>Si</v>
      </c>
      <c r="Y332" s="280" t="str">
        <f ca="1">IFERROR(IF($B332&lt;&gt;"",IF($H332&gt;VLOOKUP($B332,Codigos!$A:$P,16,0),"Si","No"),""),"Verf")</f>
        <v>No</v>
      </c>
      <c r="Z332" s="280" t="str">
        <f ca="1">IFERROR(IF($B332&lt;&gt;"",IF($H332&lt;VLOOKUP($B332,Codigos!$A:$P,14,0),"Bloquear","No"),""),"Verf")</f>
        <v>No</v>
      </c>
      <c r="AA332" s="281">
        <f>IFERROR(IF($B332&lt;&gt;"",$G332-VLOOKUP($B332,Codigos!$A:$P,11,0),""),"")</f>
        <v>0</v>
      </c>
      <c r="AB332" s="280" t="str">
        <f t="shared" ref="AB332:AB393" si="115">IFERROR(IF(AND(A332&lt;&gt;"",B332=""),"V",""),"")</f>
        <v/>
      </c>
      <c r="AC332" t="e">
        <f t="shared" ref="AC332:AC393" ca="1" si="116">IF(B332&lt;&gt;"",$C$4-N332,"")</f>
        <v>#VALUE!</v>
      </c>
      <c r="AE332" t="s">
        <v>1987</v>
      </c>
      <c r="AF332" t="s">
        <v>1988</v>
      </c>
    </row>
    <row r="333" spans="1:32" ht="18.95" customHeight="1">
      <c r="A333" s="290" t="s">
        <v>163</v>
      </c>
      <c r="B333" s="291" t="s">
        <v>143</v>
      </c>
      <c r="C333" s="104" t="str">
        <f>IFERROR(IF(B333&lt;&gt;"",VLOOKUP($B333,Codigos!$A:$P,3,0),""),"Verf")</f>
        <v>pallet lata</v>
      </c>
      <c r="D333" s="105"/>
      <c r="E333" s="105"/>
      <c r="F333" s="105"/>
      <c r="G333" s="106"/>
      <c r="H333" s="448" t="str">
        <f t="shared" ca="1" si="111"/>
        <v/>
      </c>
      <c r="I333" s="105" t="str">
        <f t="shared" ca="1" si="112"/>
        <v/>
      </c>
      <c r="J333" s="109" t="str">
        <f t="shared" ca="1" si="113"/>
        <v/>
      </c>
      <c r="K333" s="343"/>
      <c r="L333" s="105" t="s">
        <v>73</v>
      </c>
      <c r="M333" s="110" t="str">
        <f>IFERROR(IF(VLOOKUP(L333,Codigos!$T$2:$U$50,2,0)=0,"",VLOOKUP(L333,Codigos!$T$2:$U$50,2,0)),"")</f>
        <v>Excluir</v>
      </c>
      <c r="N333" s="111" t="str">
        <f t="shared" si="114"/>
        <v/>
      </c>
      <c r="O333" s="112">
        <f>IFERROR(IF($B333&lt;&gt;"",$E333+($D333*VLOOKUP($B333,Codigos!$A:$P,5,0)),""),"Verf")</f>
        <v>0</v>
      </c>
      <c r="P333" s="112">
        <f>IFERROR(IF($B333&lt;&gt;"",$F333+($O333*VLOOKUP($B333,Codigos!$A:$P,4,0)),""),"Verf")</f>
        <v>0</v>
      </c>
      <c r="Q333" s="116">
        <f>IFERROR(IF($B333&lt;&gt;"",P333*VLOOKUP($B333,Codigos!$A:$I,7,0)/100000,""),"Verf")</f>
        <v>0</v>
      </c>
      <c r="R333" s="110">
        <f>IFERROR(IF($B333&lt;&gt;"",VLOOKUP($B333,Codigos!$A:$P,2,0),""),"Verf")</f>
        <v>164</v>
      </c>
      <c r="S333" s="110">
        <f>IFERROR(IF($B333&lt;&gt;"",VLOOKUP($B333,Codigos!$A:$P,9,0),""),"Verf")</f>
        <v>0</v>
      </c>
      <c r="T333" s="110">
        <f>IFERROR(IF(B333&lt;&gt;"",VLOOKUP(B333,Codigos!$A:$P,10,0),""),"Verf")</f>
        <v>0</v>
      </c>
      <c r="U333" s="280" t="str">
        <f ca="1">IFERROR(IF($B333&lt;&gt;"",IF(AND($H333&gt;=VLOOKUP($B333,Codigos!$A:$P,12,0),$H333&lt;=VLOOKUP($B333,Codigos!$A:$P,13,0)),"Si","No"),""),"Verf")</f>
        <v>No</v>
      </c>
      <c r="V333" s="280" t="str">
        <f ca="1">IFERROR(IF($B333&lt;&gt;"",IF(AND($H333&gt;=VLOOKUP($B333,Codigos!$A:$P,14,0),$H333&lt;=VLOOKUP($B333,Codigos!$A:$P,15,0)),"Si","No"),""),"Verf")</f>
        <v>Si</v>
      </c>
      <c r="W333" s="280" t="str">
        <f ca="1">IFERROR(IF($B333&lt;&gt;"",IF($H333&gt;=VLOOKUP($B333,Codigos!$A:$P,12,0),"Si","No"),""),"Verf")</f>
        <v>Si</v>
      </c>
      <c r="X333" s="280" t="str">
        <f ca="1">IFERROR(IF($B333&lt;&gt;"",IF($H333&lt;VLOOKUP($B333,Codigos!$A:$P,14,0),"No","Si"),""),"Verf")</f>
        <v>Si</v>
      </c>
      <c r="Y333" s="280" t="str">
        <f ca="1">IFERROR(IF($B333&lt;&gt;"",IF($H333&gt;VLOOKUP($B333,Codigos!$A:$P,16,0),"Si","No"),""),"Verf")</f>
        <v>No</v>
      </c>
      <c r="Z333" s="280" t="str">
        <f ca="1">IFERROR(IF($B333&lt;&gt;"",IF($H333&lt;VLOOKUP($B333,Codigos!$A:$P,14,0),"Bloquear","No"),""),"Verf")</f>
        <v>No</v>
      </c>
      <c r="AA333" s="281">
        <f>IFERROR(IF($B333&lt;&gt;"",$G333-VLOOKUP($B333,Codigos!$A:$P,11,0),""),"")</f>
        <v>0</v>
      </c>
      <c r="AB333" s="280" t="str">
        <f t="shared" si="115"/>
        <v/>
      </c>
      <c r="AC333" t="e">
        <f t="shared" ca="1" si="116"/>
        <v>#VALUE!</v>
      </c>
      <c r="AE333" t="s">
        <v>1987</v>
      </c>
      <c r="AF333" t="s">
        <v>1988</v>
      </c>
    </row>
    <row r="334" spans="1:32" ht="18.95" customHeight="1">
      <c r="A334" s="290" t="s">
        <v>164</v>
      </c>
      <c r="B334" s="291" t="s">
        <v>143</v>
      </c>
      <c r="C334" s="104" t="str">
        <f>IFERROR(IF(B334&lt;&gt;"",VLOOKUP($B334,Codigos!$A:$P,3,0),""),"Verf")</f>
        <v>pallet lata</v>
      </c>
      <c r="D334" s="105"/>
      <c r="E334" s="105"/>
      <c r="F334" s="105"/>
      <c r="G334" s="106"/>
      <c r="H334" s="448" t="str">
        <f t="shared" ca="1" si="111"/>
        <v/>
      </c>
      <c r="I334" s="105" t="str">
        <f t="shared" ca="1" si="112"/>
        <v/>
      </c>
      <c r="J334" s="109" t="str">
        <f t="shared" ca="1" si="113"/>
        <v/>
      </c>
      <c r="K334" s="343"/>
      <c r="L334" s="105" t="s">
        <v>73</v>
      </c>
      <c r="M334" s="110" t="str">
        <f>IFERROR(IF(VLOOKUP(L334,Codigos!$T$2:$U$50,2,0)=0,"",VLOOKUP(L334,Codigos!$T$2:$U$50,2,0)),"")</f>
        <v>Excluir</v>
      </c>
      <c r="N334" s="111" t="str">
        <f t="shared" si="114"/>
        <v/>
      </c>
      <c r="O334" s="112">
        <f>IFERROR(IF($B334&lt;&gt;"",$E334+($D334*VLOOKUP($B334,Codigos!$A:$P,5,0)),""),"Verf")</f>
        <v>0</v>
      </c>
      <c r="P334" s="112">
        <f>IFERROR(IF($B334&lt;&gt;"",$F334+($O334*VLOOKUP($B334,Codigos!$A:$P,4,0)),""),"Verf")</f>
        <v>0</v>
      </c>
      <c r="Q334" s="116">
        <f>IFERROR(IF($B334&lt;&gt;"",P334*VLOOKUP($B334,Codigos!$A:$I,7,0)/100000,""),"Verf")</f>
        <v>0</v>
      </c>
      <c r="R334" s="110">
        <f>IFERROR(IF($B334&lt;&gt;"",VLOOKUP($B334,Codigos!$A:$P,2,0),""),"Verf")</f>
        <v>164</v>
      </c>
      <c r="S334" s="110">
        <f>IFERROR(IF($B334&lt;&gt;"",VLOOKUP($B334,Codigos!$A:$P,9,0),""),"Verf")</f>
        <v>0</v>
      </c>
      <c r="T334" s="110">
        <f>IFERROR(IF(B334&lt;&gt;"",VLOOKUP(B334,Codigos!$A:$P,10,0),""),"Verf")</f>
        <v>0</v>
      </c>
      <c r="U334" s="280" t="str">
        <f ca="1">IFERROR(IF($B334&lt;&gt;"",IF(AND($H334&gt;=VLOOKUP($B334,Codigos!$A:$P,12,0),$H334&lt;=VLOOKUP($B334,Codigos!$A:$P,13,0)),"Si","No"),""),"Verf")</f>
        <v>No</v>
      </c>
      <c r="V334" s="280" t="str">
        <f ca="1">IFERROR(IF($B334&lt;&gt;"",IF(AND($H334&gt;=VLOOKUP($B334,Codigos!$A:$P,14,0),$H334&lt;=VLOOKUP($B334,Codigos!$A:$P,15,0)),"Si","No"),""),"Verf")</f>
        <v>Si</v>
      </c>
      <c r="W334" s="280" t="str">
        <f ca="1">IFERROR(IF($B334&lt;&gt;"",IF($H334&gt;=VLOOKUP($B334,Codigos!$A:$P,12,0),"Si","No"),""),"Verf")</f>
        <v>Si</v>
      </c>
      <c r="X334" s="280" t="str">
        <f ca="1">IFERROR(IF($B334&lt;&gt;"",IF($H334&lt;VLOOKUP($B334,Codigos!$A:$P,14,0),"No","Si"),""),"Verf")</f>
        <v>Si</v>
      </c>
      <c r="Y334" s="280" t="str">
        <f ca="1">IFERROR(IF($B334&lt;&gt;"",IF($H334&gt;VLOOKUP($B334,Codigos!$A:$P,16,0),"Si","No"),""),"Verf")</f>
        <v>No</v>
      </c>
      <c r="Z334" s="280" t="str">
        <f ca="1">IFERROR(IF($B334&lt;&gt;"",IF($H334&lt;VLOOKUP($B334,Codigos!$A:$P,14,0),"Bloquear","No"),""),"Verf")</f>
        <v>No</v>
      </c>
      <c r="AA334" s="281">
        <f>IFERROR(IF($B334&lt;&gt;"",$G334-VLOOKUP($B334,Codigos!$A:$P,11,0),""),"")</f>
        <v>0</v>
      </c>
      <c r="AB334" s="280" t="str">
        <f t="shared" si="115"/>
        <v/>
      </c>
      <c r="AC334" t="e">
        <f t="shared" ca="1" si="116"/>
        <v>#VALUE!</v>
      </c>
      <c r="AE334" t="s">
        <v>1987</v>
      </c>
      <c r="AF334" t="s">
        <v>1986</v>
      </c>
    </row>
    <row r="335" spans="1:32" ht="18.95" customHeight="1">
      <c r="A335" s="290" t="s">
        <v>165</v>
      </c>
      <c r="B335" s="340" t="s">
        <v>143</v>
      </c>
      <c r="C335" s="104" t="str">
        <f>IFERROR(IF(B335&lt;&gt;"",VLOOKUP($B335,Codigos!$A:$P,3,0),""),"Verf")</f>
        <v>pallet lata</v>
      </c>
      <c r="D335" s="105"/>
      <c r="E335" s="105"/>
      <c r="F335" s="105"/>
      <c r="G335" s="106"/>
      <c r="H335" s="448" t="str">
        <f t="shared" ca="1" si="111"/>
        <v/>
      </c>
      <c r="I335" s="105" t="str">
        <f t="shared" ca="1" si="112"/>
        <v/>
      </c>
      <c r="J335" s="109" t="str">
        <f t="shared" ca="1" si="113"/>
        <v/>
      </c>
      <c r="K335" s="343"/>
      <c r="L335" s="460" t="s">
        <v>73</v>
      </c>
      <c r="M335" s="110" t="str">
        <f>IFERROR(IF(VLOOKUP(L335,Codigos!$T$2:$U$50,2,0)=0,"",VLOOKUP(L335,Codigos!$T$2:$U$50,2,0)),"")</f>
        <v>Excluir</v>
      </c>
      <c r="N335" s="111" t="str">
        <f t="shared" si="114"/>
        <v/>
      </c>
      <c r="O335" s="112">
        <f>IFERROR(IF($B335&lt;&gt;"",$E335+($D335*VLOOKUP($B335,Codigos!$A:$P,5,0)),""),"Verf")</f>
        <v>0</v>
      </c>
      <c r="P335" s="112">
        <f>IFERROR(IF($B335&lt;&gt;"",$F335+($O335*VLOOKUP($B335,Codigos!$A:$P,4,0)),""),"Verf")</f>
        <v>0</v>
      </c>
      <c r="Q335" s="116">
        <f>IFERROR(IF($B335&lt;&gt;"",P335*VLOOKUP($B335,Codigos!$A:$I,7,0)/100000,""),"Verf")</f>
        <v>0</v>
      </c>
      <c r="R335" s="110">
        <f>IFERROR(IF($B335&lt;&gt;"",VLOOKUP($B335,Codigos!$A:$P,2,0),""),"Verf")</f>
        <v>164</v>
      </c>
      <c r="S335" s="110">
        <f>IFERROR(IF($B335&lt;&gt;"",VLOOKUP($B335,Codigos!$A:$P,9,0),""),"Verf")</f>
        <v>0</v>
      </c>
      <c r="T335" s="110">
        <f>IFERROR(IF(B335&lt;&gt;"",VLOOKUP(B335,Codigos!$A:$P,10,0),""),"Verf")</f>
        <v>0</v>
      </c>
      <c r="U335" s="280" t="str">
        <f ca="1">IFERROR(IF($B335&lt;&gt;"",IF(AND($H335&gt;=VLOOKUP($B335,Codigos!$A:$P,12,0),$H335&lt;=VLOOKUP($B335,Codigos!$A:$P,13,0)),"Si","No"),""),"Verf")</f>
        <v>No</v>
      </c>
      <c r="V335" s="280" t="str">
        <f ca="1">IFERROR(IF($B335&lt;&gt;"",IF(AND($H335&gt;=VLOOKUP($B335,Codigos!$A:$P,14,0),$H335&lt;=VLOOKUP($B335,Codigos!$A:$P,15,0)),"Si","No"),""),"Verf")</f>
        <v>Si</v>
      </c>
      <c r="W335" s="280" t="str">
        <f ca="1">IFERROR(IF($B335&lt;&gt;"",IF($H335&gt;=VLOOKUP($B335,Codigos!$A:$P,12,0),"Si","No"),""),"Verf")</f>
        <v>Si</v>
      </c>
      <c r="X335" s="280" t="str">
        <f ca="1">IFERROR(IF($B335&lt;&gt;"",IF($H335&lt;VLOOKUP($B335,Codigos!$A:$P,14,0),"No","Si"),""),"Verf")</f>
        <v>Si</v>
      </c>
      <c r="Y335" s="280" t="str">
        <f ca="1">IFERROR(IF($B335&lt;&gt;"",IF($H335&gt;VLOOKUP($B335,Codigos!$A:$P,16,0),"Si","No"),""),"Verf")</f>
        <v>No</v>
      </c>
      <c r="Z335" s="280" t="str">
        <f ca="1">IFERROR(IF($B335&lt;&gt;"",IF($H335&lt;VLOOKUP($B335,Codigos!$A:$P,14,0),"Bloquear","No"),""),"Verf")</f>
        <v>No</v>
      </c>
      <c r="AA335" s="281">
        <f>IFERROR(IF($B335&lt;&gt;"",$G335-VLOOKUP($B335,Codigos!$A:$P,11,0),""),"")</f>
        <v>0</v>
      </c>
      <c r="AB335" s="280" t="str">
        <f t="shared" si="115"/>
        <v/>
      </c>
      <c r="AC335" t="e">
        <f t="shared" ca="1" si="116"/>
        <v>#VALUE!</v>
      </c>
      <c r="AE335" t="s">
        <v>1987</v>
      </c>
      <c r="AF335" t="s">
        <v>1988</v>
      </c>
    </row>
    <row r="336" spans="1:32" ht="18.95" customHeight="1">
      <c r="A336" s="290" t="s">
        <v>166</v>
      </c>
      <c r="B336" s="333" t="s">
        <v>143</v>
      </c>
      <c r="C336" s="104" t="str">
        <f>IFERROR(IF(B336&lt;&gt;"",VLOOKUP($B336,Codigos!$A:$P,3,0),""),"Verf")</f>
        <v>pallet lata</v>
      </c>
      <c r="D336" s="105"/>
      <c r="E336" s="105"/>
      <c r="F336" s="105"/>
      <c r="G336" s="106"/>
      <c r="H336" s="448" t="str">
        <f t="shared" ca="1" si="111"/>
        <v/>
      </c>
      <c r="I336" s="105" t="str">
        <f t="shared" ca="1" si="112"/>
        <v/>
      </c>
      <c r="J336" s="109" t="str">
        <f t="shared" ca="1" si="113"/>
        <v/>
      </c>
      <c r="K336" s="343"/>
      <c r="L336" s="292" t="s">
        <v>73</v>
      </c>
      <c r="M336" s="110" t="str">
        <f>IFERROR(IF(VLOOKUP(L336,Codigos!$T$2:$U$50,2,0)=0,"",VLOOKUP(L336,Codigos!$T$2:$U$50,2,0)),"")</f>
        <v>Excluir</v>
      </c>
      <c r="N336" s="111" t="str">
        <f t="shared" si="114"/>
        <v/>
      </c>
      <c r="O336" s="112">
        <f>IFERROR(IF($B336&lt;&gt;"",$E336+($D336*VLOOKUP($B336,Codigos!$A:$P,5,0)),""),"Verf")</f>
        <v>0</v>
      </c>
      <c r="P336" s="112">
        <f>IFERROR(IF($B336&lt;&gt;"",$F336+($O336*VLOOKUP($B336,Codigos!$A:$P,4,0)),""),"Verf")</f>
        <v>0</v>
      </c>
      <c r="Q336" s="116">
        <f>IFERROR(IF($B336&lt;&gt;"",P336*VLOOKUP($B336,Codigos!$A:$I,7,0)/100000,""),"Verf")</f>
        <v>0</v>
      </c>
      <c r="R336" s="110">
        <f>IFERROR(IF($B336&lt;&gt;"",VLOOKUP($B336,Codigos!$A:$P,2,0),""),"Verf")</f>
        <v>164</v>
      </c>
      <c r="S336" s="110">
        <f>IFERROR(IF($B336&lt;&gt;"",VLOOKUP($B336,Codigos!$A:$P,9,0),""),"Verf")</f>
        <v>0</v>
      </c>
      <c r="T336" s="110">
        <f>IFERROR(IF(B336&lt;&gt;"",VLOOKUP(B336,Codigos!$A:$P,10,0),""),"Verf")</f>
        <v>0</v>
      </c>
      <c r="U336" s="280" t="str">
        <f ca="1">IFERROR(IF($B336&lt;&gt;"",IF(AND($H336&gt;=VLOOKUP($B336,Codigos!$A:$P,12,0),$H336&lt;=VLOOKUP($B336,Codigos!$A:$P,13,0)),"Si","No"),""),"Verf")</f>
        <v>No</v>
      </c>
      <c r="V336" s="280" t="str">
        <f ca="1">IFERROR(IF($B336&lt;&gt;"",IF(AND($H336&gt;=VLOOKUP($B336,Codigos!$A:$P,14,0),$H336&lt;=VLOOKUP($B336,Codigos!$A:$P,15,0)),"Si","No"),""),"Verf")</f>
        <v>Si</v>
      </c>
      <c r="W336" s="280" t="str">
        <f ca="1">IFERROR(IF($B336&lt;&gt;"",IF($H336&gt;=VLOOKUP($B336,Codigos!$A:$P,12,0),"Si","No"),""),"Verf")</f>
        <v>Si</v>
      </c>
      <c r="X336" s="280" t="str">
        <f ca="1">IFERROR(IF($B336&lt;&gt;"",IF($H336&lt;VLOOKUP($B336,Codigos!$A:$P,14,0),"No","Si"),""),"Verf")</f>
        <v>Si</v>
      </c>
      <c r="Y336" s="280" t="str">
        <f ca="1">IFERROR(IF($B336&lt;&gt;"",IF($H336&gt;VLOOKUP($B336,Codigos!$A:$P,16,0),"Si","No"),""),"Verf")</f>
        <v>No</v>
      </c>
      <c r="Z336" s="280" t="str">
        <f ca="1">IFERROR(IF($B336&lt;&gt;"",IF($H336&lt;VLOOKUP($B336,Codigos!$A:$P,14,0),"Bloquear","No"),""),"Verf")</f>
        <v>No</v>
      </c>
      <c r="AA336" s="281">
        <f>IFERROR(IF($B336&lt;&gt;"",$G336-VLOOKUP($B336,Codigos!$A:$P,11,0),""),"")</f>
        <v>0</v>
      </c>
      <c r="AB336" s="280" t="str">
        <f t="shared" si="115"/>
        <v/>
      </c>
      <c r="AC336" t="e">
        <f t="shared" ca="1" si="116"/>
        <v>#VALUE!</v>
      </c>
      <c r="AE336" t="s">
        <v>1987</v>
      </c>
      <c r="AF336" t="s">
        <v>1988</v>
      </c>
    </row>
    <row r="337" spans="1:32" ht="18.95" customHeight="1">
      <c r="A337" s="290" t="s">
        <v>167</v>
      </c>
      <c r="B337" s="311" t="s">
        <v>143</v>
      </c>
      <c r="C337" s="104" t="str">
        <f>IFERROR(IF(B337&lt;&gt;"",VLOOKUP($B337,Codigos!$A:$P,3,0),""),"Verf")</f>
        <v>pallet lata</v>
      </c>
      <c r="D337" s="105"/>
      <c r="E337" s="105"/>
      <c r="F337" s="105"/>
      <c r="G337" s="106"/>
      <c r="H337" s="448" t="str">
        <f t="shared" ca="1" si="111"/>
        <v/>
      </c>
      <c r="I337" s="105" t="str">
        <f t="shared" ca="1" si="112"/>
        <v/>
      </c>
      <c r="J337" s="109" t="str">
        <f t="shared" ca="1" si="113"/>
        <v/>
      </c>
      <c r="K337" s="343"/>
      <c r="L337" s="292" t="s">
        <v>73</v>
      </c>
      <c r="M337" s="110" t="str">
        <f>IFERROR(IF(VLOOKUP(L337,Codigos!$T$2:$U$50,2,0)=0,"",VLOOKUP(L337,Codigos!$T$2:$U$50,2,0)),"")</f>
        <v>Excluir</v>
      </c>
      <c r="N337" s="111" t="str">
        <f t="shared" si="114"/>
        <v/>
      </c>
      <c r="O337" s="112">
        <f>IFERROR(IF($B337&lt;&gt;"",$E337+($D337*VLOOKUP($B337,Codigos!$A:$P,5,0)),""),"Verf")</f>
        <v>0</v>
      </c>
      <c r="P337" s="112">
        <f>IFERROR(IF($B337&lt;&gt;"",$F337+($O337*VLOOKUP($B337,Codigos!$A:$P,4,0)),""),"Verf")</f>
        <v>0</v>
      </c>
      <c r="Q337" s="116">
        <f>IFERROR(IF($B337&lt;&gt;"",P337*VLOOKUP($B337,Codigos!$A:$I,7,0)/100000,""),"Verf")</f>
        <v>0</v>
      </c>
      <c r="R337" s="110">
        <f>IFERROR(IF($B337&lt;&gt;"",VLOOKUP($B337,Codigos!$A:$P,2,0),""),"Verf")</f>
        <v>164</v>
      </c>
      <c r="S337" s="110">
        <f>IFERROR(IF($B337&lt;&gt;"",VLOOKUP($B337,Codigos!$A:$P,9,0),""),"Verf")</f>
        <v>0</v>
      </c>
      <c r="T337" s="110">
        <f>IFERROR(IF(B337&lt;&gt;"",VLOOKUP(B337,Codigos!$A:$P,10,0),""),"Verf")</f>
        <v>0</v>
      </c>
      <c r="U337" s="280" t="str">
        <f ca="1">IFERROR(IF($B337&lt;&gt;"",IF(AND($H337&gt;=VLOOKUP($B337,Codigos!$A:$P,12,0),$H337&lt;=VLOOKUP($B337,Codigos!$A:$P,13,0)),"Si","No"),""),"Verf")</f>
        <v>No</v>
      </c>
      <c r="V337" s="280" t="str">
        <f ca="1">IFERROR(IF($B337&lt;&gt;"",IF(AND($H337&gt;=VLOOKUP($B337,Codigos!$A:$P,14,0),$H337&lt;=VLOOKUP($B337,Codigos!$A:$P,15,0)),"Si","No"),""),"Verf")</f>
        <v>Si</v>
      </c>
      <c r="W337" s="280" t="str">
        <f ca="1">IFERROR(IF($B337&lt;&gt;"",IF($H337&gt;=VLOOKUP($B337,Codigos!$A:$P,12,0),"Si","No"),""),"Verf")</f>
        <v>Si</v>
      </c>
      <c r="X337" s="280" t="str">
        <f ca="1">IFERROR(IF($B337&lt;&gt;"",IF($H337&lt;VLOOKUP($B337,Codigos!$A:$P,14,0),"No","Si"),""),"Verf")</f>
        <v>Si</v>
      </c>
      <c r="Y337" s="280" t="str">
        <f ca="1">IFERROR(IF($B337&lt;&gt;"",IF($H337&gt;VLOOKUP($B337,Codigos!$A:$P,16,0),"Si","No"),""),"Verf")</f>
        <v>No</v>
      </c>
      <c r="Z337" s="280" t="str">
        <f ca="1">IFERROR(IF($B337&lt;&gt;"",IF($H337&lt;VLOOKUP($B337,Codigos!$A:$P,14,0),"Bloquear","No"),""),"Verf")</f>
        <v>No</v>
      </c>
      <c r="AA337" s="281">
        <f>IFERROR(IF($B337&lt;&gt;"",$G337-VLOOKUP($B337,Codigos!$A:$P,11,0),""),"")</f>
        <v>0</v>
      </c>
      <c r="AB337" s="280" t="str">
        <f t="shared" si="115"/>
        <v/>
      </c>
      <c r="AC337" t="e">
        <f t="shared" ca="1" si="116"/>
        <v>#VALUE!</v>
      </c>
      <c r="AE337" t="s">
        <v>1987</v>
      </c>
      <c r="AF337" t="s">
        <v>1988</v>
      </c>
    </row>
    <row r="338" spans="1:32" ht="18.95" customHeight="1">
      <c r="A338" s="290" t="s">
        <v>2742</v>
      </c>
      <c r="B338" s="459"/>
      <c r="C338" s="104" t="str">
        <f>IFERROR(IF(B338&lt;&gt;"",VLOOKUP($B338,Codigos!$A:$P,3,0),""),"Verf")</f>
        <v/>
      </c>
      <c r="D338" s="105"/>
      <c r="E338" s="105"/>
      <c r="F338" s="105"/>
      <c r="G338" s="106"/>
      <c r="H338" s="448" t="str">
        <f t="shared" ca="1" si="111"/>
        <v/>
      </c>
      <c r="I338" s="105" t="str">
        <f t="shared" ca="1" si="112"/>
        <v/>
      </c>
      <c r="J338" s="109" t="str">
        <f t="shared" ca="1" si="113"/>
        <v/>
      </c>
      <c r="K338" s="343"/>
      <c r="L338" s="105"/>
      <c r="M338" s="110" t="str">
        <f>IFERROR(IF(VLOOKUP(L338,Codigos!$T$2:$U$50,2,0)=0,"",VLOOKUP(L338,Codigos!$T$2:$U$50,2,0)),"")</f>
        <v/>
      </c>
      <c r="N338" s="111" t="str">
        <f t="shared" si="114"/>
        <v/>
      </c>
      <c r="O338" s="112" t="str">
        <f>IFERROR(IF($B338&lt;&gt;"",$E338+($D338*VLOOKUP($B338,Codigos!$A:$P,5,0)),""),"Verf")</f>
        <v/>
      </c>
      <c r="P338" s="112" t="str">
        <f>IFERROR(IF($B338&lt;&gt;"",$F338+($O338*VLOOKUP($B338,Codigos!$A:$P,4,0)),""),"Verf")</f>
        <v/>
      </c>
      <c r="Q338" s="116" t="str">
        <f>IFERROR(IF($B338&lt;&gt;"",P338*VLOOKUP($B338,Codigos!$A:$I,7,0)/100000,""),"Verf")</f>
        <v/>
      </c>
      <c r="R338" s="110" t="str">
        <f>IFERROR(IF($B338&lt;&gt;"",VLOOKUP($B338,Codigos!$A:$P,2,0),""),"Verf")</f>
        <v/>
      </c>
      <c r="S338" s="110" t="str">
        <f>IFERROR(IF($B338&lt;&gt;"",VLOOKUP($B338,Codigos!$A:$P,9,0),""),"Verf")</f>
        <v/>
      </c>
      <c r="T338" s="110" t="str">
        <f>IFERROR(IF(B338&lt;&gt;"",VLOOKUP(B338,Codigos!$A:$P,10,0),""),"Verf")</f>
        <v/>
      </c>
      <c r="U338" s="280" t="str">
        <f>IFERROR(IF($B338&lt;&gt;"",IF(AND($H338&gt;=VLOOKUP($B338,Codigos!$A:$P,12,0),$H338&lt;=VLOOKUP($B338,Codigos!$A:$P,13,0)),"Si","No"),""),"Verf")</f>
        <v/>
      </c>
      <c r="V338" s="280" t="str">
        <f>IFERROR(IF($B338&lt;&gt;"",IF(AND($H338&gt;=VLOOKUP($B338,Codigos!$A:$P,14,0),$H338&lt;=VLOOKUP($B338,Codigos!$A:$P,15,0)),"Si","No"),""),"Verf")</f>
        <v/>
      </c>
      <c r="W338" s="280" t="str">
        <f>IFERROR(IF($B338&lt;&gt;"",IF($H338&gt;=VLOOKUP($B338,Codigos!$A:$P,12,0),"Si","No"),""),"Verf")</f>
        <v/>
      </c>
      <c r="X338" s="280" t="str">
        <f>IFERROR(IF($B338&lt;&gt;"",IF($H338&lt;VLOOKUP($B338,Codigos!$A:$P,14,0),"No","Si"),""),"Verf")</f>
        <v/>
      </c>
      <c r="Y338" s="280" t="str">
        <f>IFERROR(IF($B338&lt;&gt;"",IF($H338&gt;VLOOKUP($B338,Codigos!$A:$P,16,0),"Si","No"),""),"Verf")</f>
        <v/>
      </c>
      <c r="Z338" s="280" t="str">
        <f>IFERROR(IF($B338&lt;&gt;"",IF($H338&lt;VLOOKUP($B338,Codigos!$A:$P,14,0),"Bloquear","No"),""),"Verf")</f>
        <v/>
      </c>
      <c r="AA338" s="281" t="str">
        <f>IFERROR(IF($B338&lt;&gt;"",$G338-VLOOKUP($B338,Codigos!$A:$P,11,0),""),"")</f>
        <v/>
      </c>
      <c r="AB338" s="280" t="str">
        <f t="shared" si="115"/>
        <v>V</v>
      </c>
      <c r="AC338" t="str">
        <f t="shared" si="116"/>
        <v/>
      </c>
      <c r="AE338" t="s">
        <v>1987</v>
      </c>
      <c r="AF338" t="s">
        <v>1988</v>
      </c>
    </row>
    <row r="339" spans="1:32" ht="18.95" customHeight="1">
      <c r="A339" s="290" t="s">
        <v>2528</v>
      </c>
      <c r="B339" s="494" t="s">
        <v>622</v>
      </c>
      <c r="C339" s="104" t="str">
        <f>IFERROR(IF(B339&lt;&gt;"",VLOOKUP($B339,Codigos!$A:$P,3,0),""),"Verf")</f>
        <v>Club Col RJ Lta 330X6 N</v>
      </c>
      <c r="D339" s="105">
        <v>74</v>
      </c>
      <c r="E339" s="105"/>
      <c r="F339" s="105"/>
      <c r="G339" s="106">
        <v>46361</v>
      </c>
      <c r="H339" s="448">
        <f t="shared" ca="1" si="111"/>
        <v>177</v>
      </c>
      <c r="I339" s="105" t="str">
        <f t="shared" ca="1" si="112"/>
        <v>Mayor a 120 días</v>
      </c>
      <c r="J339" s="109">
        <f t="shared" ca="1" si="113"/>
        <v>0.98333333333333328</v>
      </c>
      <c r="K339" s="294"/>
      <c r="L339" s="292"/>
      <c r="M339" s="110" t="str">
        <f>IFERROR(IF(VLOOKUP(L339,Codigos!$T$2:$U$50,2,0)=0,"",VLOOKUP(L339,Codigos!$T$2:$U$50,2,0)),"")</f>
        <v/>
      </c>
      <c r="N339" s="111">
        <f t="shared" si="114"/>
        <v>46181</v>
      </c>
      <c r="O339" s="112">
        <f>IFERROR(IF($B339&lt;&gt;"",$E339+($D339*VLOOKUP($B339,Codigos!$A:$P,5,0)),""),"Verf")</f>
        <v>35520</v>
      </c>
      <c r="P339" s="112">
        <f>IFERROR(IF($B339&lt;&gt;"",$F339+($O339*VLOOKUP($B339,Codigos!$A:$P,4,0)),""),"Verf")</f>
        <v>213120</v>
      </c>
      <c r="Q339" s="116">
        <f>IFERROR(IF($B339&lt;&gt;"",P339*VLOOKUP($B339,Codigos!$A:$I,7,0)/100000,""),"Verf")</f>
        <v>703.29600000000005</v>
      </c>
      <c r="R339" s="110">
        <f>IFERROR(IF($B339&lt;&gt;"",VLOOKUP($B339,Codigos!$A:$P,2,0),""),"Verf")</f>
        <v>5255</v>
      </c>
      <c r="S339" s="110" t="str">
        <f>IFERROR(IF($B339&lt;&gt;"",VLOOKUP($B339,Codigos!$A:$P,9,0),""),"Verf")</f>
        <v>Lata</v>
      </c>
      <c r="T339" s="110">
        <f>IFERROR(IF(B339&lt;&gt;"",VLOOKUP(B339,Codigos!$A:$P,10,0),""),"Verf")</f>
        <v>180</v>
      </c>
      <c r="U339" s="280" t="str">
        <f ca="1">IFERROR(IF($B339&lt;&gt;"",IF(AND($H339&gt;=VLOOKUP($B339,Codigos!$A:$P,12,0),$H339&lt;=VLOOKUP($B339,Codigos!$A:$P,13,0)),"Si","No"),""),"Verf")</f>
        <v>No</v>
      </c>
      <c r="V339" s="280" t="str">
        <f ca="1">IFERROR(IF($B339&lt;&gt;"",IF(AND($H339&gt;=VLOOKUP($B339,Codigos!$A:$P,14,0),$H339&lt;=VLOOKUP($B339,Codigos!$A:$P,15,0)),"Si","No"),""),"Verf")</f>
        <v>No</v>
      </c>
      <c r="W339" s="280" t="str">
        <f ca="1">IFERROR(IF($B339&lt;&gt;"",IF($H339&gt;=VLOOKUP($B339,Codigos!$A:$P,12,0),"Si","No"),""),"Verf")</f>
        <v>Si</v>
      </c>
      <c r="X339" s="280" t="str">
        <f ca="1">IFERROR(IF($B339&lt;&gt;"",IF($H339&lt;VLOOKUP($B339,Codigos!$A:$P,14,0),"No","Si"),""),"Verf")</f>
        <v>Si</v>
      </c>
      <c r="Y339" s="280" t="str">
        <f ca="1">IFERROR(IF($B339&lt;&gt;"",IF($H339&gt;VLOOKUP($B339,Codigos!$A:$P,16,0),"Si","No"),""),"Verf")</f>
        <v>Si</v>
      </c>
      <c r="Z339" s="280" t="str">
        <f ca="1">IFERROR(IF($B339&lt;&gt;"",IF($H339&lt;VLOOKUP($B339,Codigos!$A:$P,14,0),"Bloquear","No"),""),"Verf")</f>
        <v>No</v>
      </c>
      <c r="AA339" s="281">
        <f>IFERROR(IF($B339&lt;&gt;"",$G339-VLOOKUP($B339,Codigos!$A:$P,11,0),""),"")</f>
        <v>46331</v>
      </c>
      <c r="AB339" s="280" t="str">
        <f t="shared" si="115"/>
        <v/>
      </c>
      <c r="AC339">
        <f t="shared" ca="1" si="116"/>
        <v>3</v>
      </c>
      <c r="AE339" t="s">
        <v>1987</v>
      </c>
      <c r="AF339" t="s">
        <v>1988</v>
      </c>
    </row>
    <row r="340" spans="1:32" ht="18.95" customHeight="1">
      <c r="A340" s="290" t="s">
        <v>414</v>
      </c>
      <c r="B340" s="494" t="s">
        <v>703</v>
      </c>
      <c r="C340" s="104" t="str">
        <f>IFERROR(IF(B340&lt;&gt;"",VLOOKUP($B340,Codigos!$A:$P,3,0),""),"Verf")</f>
        <v>Coronita Nr 210Cc X 6</v>
      </c>
      <c r="D340" s="105">
        <v>103</v>
      </c>
      <c r="E340" s="105"/>
      <c r="F340" s="105"/>
      <c r="G340" s="106">
        <v>46543</v>
      </c>
      <c r="H340" s="448">
        <f t="shared" ca="1" si="111"/>
        <v>359</v>
      </c>
      <c r="I340" s="105" t="str">
        <f t="shared" ca="1" si="112"/>
        <v>Mayor a 120 días</v>
      </c>
      <c r="J340" s="109">
        <f t="shared" ca="1" si="113"/>
        <v>0.98356164383561639</v>
      </c>
      <c r="K340" s="294"/>
      <c r="L340" s="292"/>
      <c r="M340" s="110" t="str">
        <f>IFERROR(IF(VLOOKUP(L340,Codigos!$T$2:$U$50,2,0)=0,"",VLOOKUP(L340,Codigos!$T$2:$U$50,2,0)),"")</f>
        <v/>
      </c>
      <c r="N340" s="111">
        <f t="shared" si="114"/>
        <v>46178</v>
      </c>
      <c r="O340" s="112">
        <f>IFERROR(IF($B340&lt;&gt;"",$E340+($D340*VLOOKUP($B340,Codigos!$A:$P,5,0)),""),"Verf")</f>
        <v>39552</v>
      </c>
      <c r="P340" s="112">
        <f>IFERROR(IF($B340&lt;&gt;"",$F340+($O340*VLOOKUP($B340,Codigos!$A:$P,4,0)),""),"Verf")</f>
        <v>237312</v>
      </c>
      <c r="Q340" s="116">
        <f>IFERROR(IF($B340&lt;&gt;"",P340*VLOOKUP($B340,Codigos!$A:$I,7,0)/100000,""),"Verf")</f>
        <v>498.35520000000002</v>
      </c>
      <c r="R340" s="110">
        <f>IFERROR(IF($B340&lt;&gt;"",VLOOKUP($B340,Codigos!$A:$P,2,0),""),"Verf")</f>
        <v>9508</v>
      </c>
      <c r="S340" s="110" t="str">
        <f>IFERROR(IF($B340&lt;&gt;"",VLOOKUP($B340,Codigos!$A:$P,9,0),""),"Verf")</f>
        <v>NR</v>
      </c>
      <c r="T340" s="110">
        <f>IFERROR(IF(B340&lt;&gt;"",VLOOKUP(B340,Codigos!$A:$P,10,0),""),"Verf")</f>
        <v>365</v>
      </c>
      <c r="U340" s="280" t="str">
        <f ca="1">IFERROR(IF($B340&lt;&gt;"",IF(AND($H340&gt;=VLOOKUP($B340,Codigos!$A:$P,12,0),$H340&lt;=VLOOKUP($B340,Codigos!$A:$P,13,0)),"Si","No"),""),"Verf")</f>
        <v>No</v>
      </c>
      <c r="V340" s="280" t="str">
        <f ca="1">IFERROR(IF($B340&lt;&gt;"",IF(AND($H340&gt;=VLOOKUP($B340,Codigos!$A:$P,14,0),$H340&lt;=VLOOKUP($B340,Codigos!$A:$P,15,0)),"Si","No"),""),"Verf")</f>
        <v>No</v>
      </c>
      <c r="W340" s="280" t="str">
        <f ca="1">IFERROR(IF($B340&lt;&gt;"",IF($H340&gt;=VLOOKUP($B340,Codigos!$A:$P,12,0),"Si","No"),""),"Verf")</f>
        <v>Si</v>
      </c>
      <c r="X340" s="280" t="str">
        <f ca="1">IFERROR(IF($B340&lt;&gt;"",IF($H340&lt;VLOOKUP($B340,Codigos!$A:$P,14,0),"No","Si"),""),"Verf")</f>
        <v>Si</v>
      </c>
      <c r="Y340" s="280" t="str">
        <f ca="1">IFERROR(IF($B340&lt;&gt;"",IF($H340&gt;VLOOKUP($B340,Codigos!$A:$P,16,0),"Si","No"),""),"Verf")</f>
        <v>Si</v>
      </c>
      <c r="Z340" s="280" t="str">
        <f ca="1">IFERROR(IF($B340&lt;&gt;"",IF($H340&lt;VLOOKUP($B340,Codigos!$A:$P,14,0),"Bloquear","No"),""),"Verf")</f>
        <v>No</v>
      </c>
      <c r="AA340" s="281">
        <f>IFERROR(IF($B340&lt;&gt;"",$G340-VLOOKUP($B340,Codigos!$A:$P,11,0),""),"")</f>
        <v>46513</v>
      </c>
      <c r="AB340" s="280" t="str">
        <f t="shared" si="115"/>
        <v/>
      </c>
      <c r="AC340">
        <f t="shared" ca="1" si="116"/>
        <v>6</v>
      </c>
      <c r="AE340" t="s">
        <v>1987</v>
      </c>
      <c r="AF340" t="s">
        <v>1988</v>
      </c>
    </row>
    <row r="341" spans="1:32" ht="18.95" customHeight="1">
      <c r="A341" s="290" t="s">
        <v>751</v>
      </c>
      <c r="B341" s="514" t="s">
        <v>703</v>
      </c>
      <c r="C341" s="104" t="str">
        <f>IFERROR(IF(B341&lt;&gt;"",VLOOKUP($B341,Codigos!$A:$P,3,0),""),"Verf")</f>
        <v>Coronita Nr 210Cc X 6</v>
      </c>
      <c r="D341" s="105">
        <v>103</v>
      </c>
      <c r="E341" s="105"/>
      <c r="F341" s="105"/>
      <c r="G341" s="106">
        <v>46548</v>
      </c>
      <c r="H341" s="448">
        <f t="shared" ca="1" si="111"/>
        <v>364</v>
      </c>
      <c r="I341" s="105" t="str">
        <f t="shared" ca="1" si="112"/>
        <v>Mayor a 120 días</v>
      </c>
      <c r="J341" s="109">
        <f t="shared" ca="1" si="113"/>
        <v>0.99726027397260275</v>
      </c>
      <c r="K341" s="343" t="s">
        <v>2819</v>
      </c>
      <c r="L341" s="292"/>
      <c r="M341" s="110" t="str">
        <f>IFERROR(IF(VLOOKUP(L341,Codigos!$T$2:$U$50,2,0)=0,"",VLOOKUP(L341,Codigos!$T$2:$U$50,2,0)),"")</f>
        <v/>
      </c>
      <c r="N341" s="111">
        <f t="shared" si="114"/>
        <v>46183</v>
      </c>
      <c r="O341" s="112">
        <f>IFERROR(IF($B341&lt;&gt;"",$E341+($D341*VLOOKUP($B341,Codigos!$A:$P,5,0)),""),"Verf")</f>
        <v>39552</v>
      </c>
      <c r="P341" s="112">
        <f>IFERROR(IF($B341&lt;&gt;"",$F341+($O341*VLOOKUP($B341,Codigos!$A:$P,4,0)),""),"Verf")</f>
        <v>237312</v>
      </c>
      <c r="Q341" s="116">
        <f>IFERROR(IF($B341&lt;&gt;"",P341*VLOOKUP($B341,Codigos!$A:$I,7,0)/100000,""),"Verf")</f>
        <v>498.35520000000002</v>
      </c>
      <c r="R341" s="110">
        <f>IFERROR(IF($B341&lt;&gt;"",VLOOKUP($B341,Codigos!$A:$P,2,0),""),"Verf")</f>
        <v>9508</v>
      </c>
      <c r="S341" s="110" t="str">
        <f>IFERROR(IF($B341&lt;&gt;"",VLOOKUP($B341,Codigos!$A:$P,9,0),""),"Verf")</f>
        <v>NR</v>
      </c>
      <c r="T341" s="110">
        <f>IFERROR(IF(B341&lt;&gt;"",VLOOKUP(B341,Codigos!$A:$P,10,0),""),"Verf")</f>
        <v>365</v>
      </c>
      <c r="U341" s="280" t="str">
        <f ca="1">IFERROR(IF($B341&lt;&gt;"",IF(AND($H341&gt;=VLOOKUP($B341,Codigos!$A:$P,12,0),$H341&lt;=VLOOKUP($B341,Codigos!$A:$P,13,0)),"Si","No"),""),"Verf")</f>
        <v>No</v>
      </c>
      <c r="V341" s="280" t="str">
        <f ca="1">IFERROR(IF($B341&lt;&gt;"",IF(AND($H341&gt;=VLOOKUP($B341,Codigos!$A:$P,14,0),$H341&lt;=VLOOKUP($B341,Codigos!$A:$P,15,0)),"Si","No"),""),"Verf")</f>
        <v>No</v>
      </c>
      <c r="W341" s="280" t="str">
        <f ca="1">IFERROR(IF($B341&lt;&gt;"",IF($H341&gt;=VLOOKUP($B341,Codigos!$A:$P,12,0),"Si","No"),""),"Verf")</f>
        <v>Si</v>
      </c>
      <c r="X341" s="280" t="str">
        <f ca="1">IFERROR(IF($B341&lt;&gt;"",IF($H341&lt;VLOOKUP($B341,Codigos!$A:$P,14,0),"No","Si"),""),"Verf")</f>
        <v>Si</v>
      </c>
      <c r="Y341" s="280" t="str">
        <f ca="1">IFERROR(IF($B341&lt;&gt;"",IF($H341&gt;VLOOKUP($B341,Codigos!$A:$P,16,0),"Si","No"),""),"Verf")</f>
        <v>Si</v>
      </c>
      <c r="Z341" s="280" t="str">
        <f ca="1">IFERROR(IF($B341&lt;&gt;"",IF($H341&lt;VLOOKUP($B341,Codigos!$A:$P,14,0),"Bloquear","No"),""),"Verf")</f>
        <v>No</v>
      </c>
      <c r="AA341" s="281">
        <f>IFERROR(IF($B341&lt;&gt;"",$G341-VLOOKUP($B341,Codigos!$A:$P,11,0),""),"")</f>
        <v>46518</v>
      </c>
      <c r="AB341" s="280" t="str">
        <f t="shared" si="115"/>
        <v/>
      </c>
      <c r="AC341">
        <f t="shared" ca="1" si="116"/>
        <v>1</v>
      </c>
      <c r="AE341" t="s">
        <v>1987</v>
      </c>
      <c r="AF341" t="s">
        <v>1988</v>
      </c>
    </row>
    <row r="342" spans="1:32" ht="18.95" customHeight="1">
      <c r="A342" s="290" t="s">
        <v>752</v>
      </c>
      <c r="B342" s="483" t="s">
        <v>57</v>
      </c>
      <c r="C342" s="104" t="str">
        <f>IFERROR(IF(B342&lt;&gt;"",VLOOKUP($B342,Codigos!$A:$P,3,0),""),"Verf")</f>
        <v>Poker Lta 330Cc X 6</v>
      </c>
      <c r="D342" s="105">
        <v>92</v>
      </c>
      <c r="E342" s="105"/>
      <c r="F342" s="105"/>
      <c r="G342" s="106">
        <v>46449</v>
      </c>
      <c r="H342" s="448">
        <f t="shared" ca="1" si="111"/>
        <v>265</v>
      </c>
      <c r="I342" s="105" t="str">
        <f t="shared" ca="1" si="112"/>
        <v>Mayor a 120 días</v>
      </c>
      <c r="J342" s="109">
        <f t="shared" ca="1" si="113"/>
        <v>0.98148148148148151</v>
      </c>
      <c r="K342" s="343"/>
      <c r="L342" s="292"/>
      <c r="M342" s="110" t="str">
        <f>IFERROR(IF(VLOOKUP(L342,Codigos!$T$2:$U$50,2,0)=0,"",VLOOKUP(L342,Codigos!$T$2:$U$50,2,0)),"")</f>
        <v/>
      </c>
      <c r="N342" s="111">
        <f t="shared" si="114"/>
        <v>46179</v>
      </c>
      <c r="O342" s="112">
        <f>IFERROR(IF($B342&lt;&gt;"",$E342+($D342*VLOOKUP($B342,Codigos!$A:$P,5,0)),""),"Verf")</f>
        <v>44160</v>
      </c>
      <c r="P342" s="112">
        <f>IFERROR(IF($B342&lt;&gt;"",$F342+($O342*VLOOKUP($B342,Codigos!$A:$P,4,0)),""),"Verf")</f>
        <v>264960</v>
      </c>
      <c r="Q342" s="116">
        <f>IFERROR(IF($B342&lt;&gt;"",P342*VLOOKUP($B342,Codigos!$A:$I,7,0)/100000,""),"Verf")</f>
        <v>940.60799999999995</v>
      </c>
      <c r="R342" s="110">
        <f>IFERROR(IF($B342&lt;&gt;"",VLOOKUP($B342,Codigos!$A:$P,2,0),""),"Verf")</f>
        <v>1428</v>
      </c>
      <c r="S342" s="110" t="str">
        <f>IFERROR(IF($B342&lt;&gt;"",VLOOKUP($B342,Codigos!$A:$P,9,0),""),"Verf")</f>
        <v>Lata</v>
      </c>
      <c r="T342" s="110">
        <f>IFERROR(IF(B342&lt;&gt;"",VLOOKUP(B342,Codigos!$A:$P,10,0),""),"Verf")</f>
        <v>270</v>
      </c>
      <c r="U342" s="280" t="str">
        <f ca="1">IFERROR(IF($B342&lt;&gt;"",IF(AND($H342&gt;=VLOOKUP($B342,Codigos!$A:$P,12,0),$H342&lt;=VLOOKUP($B342,Codigos!$A:$P,13,0)),"Si","No"),""),"Verf")</f>
        <v>No</v>
      </c>
      <c r="V342" s="280" t="str">
        <f ca="1">IFERROR(IF($B342&lt;&gt;"",IF(AND($H342&gt;=VLOOKUP($B342,Codigos!$A:$P,14,0),$H342&lt;=VLOOKUP($B342,Codigos!$A:$P,15,0)),"Si","No"),""),"Verf")</f>
        <v>No</v>
      </c>
      <c r="W342" s="280" t="str">
        <f ca="1">IFERROR(IF($B342&lt;&gt;"",IF($H342&gt;=VLOOKUP($B342,Codigos!$A:$P,12,0),"Si","No"),""),"Verf")</f>
        <v>Si</v>
      </c>
      <c r="X342" s="280" t="str">
        <f ca="1">IFERROR(IF($B342&lt;&gt;"",IF($H342&lt;VLOOKUP($B342,Codigos!$A:$P,14,0),"No","Si"),""),"Verf")</f>
        <v>Si</v>
      </c>
      <c r="Y342" s="280" t="str">
        <f ca="1">IFERROR(IF($B342&lt;&gt;"",IF($H342&gt;VLOOKUP($B342,Codigos!$A:$P,16,0),"Si","No"),""),"Verf")</f>
        <v>Si</v>
      </c>
      <c r="Z342" s="280" t="str">
        <f ca="1">IFERROR(IF($B342&lt;&gt;"",IF($H342&lt;VLOOKUP($B342,Codigos!$A:$P,14,0),"Bloquear","No"),""),"Verf")</f>
        <v>No</v>
      </c>
      <c r="AA342" s="281">
        <f>IFERROR(IF($B342&lt;&gt;"",$G342-VLOOKUP($B342,Codigos!$A:$P,11,0),""),"")</f>
        <v>46419</v>
      </c>
      <c r="AB342" s="280" t="str">
        <f t="shared" si="115"/>
        <v/>
      </c>
      <c r="AC342">
        <f t="shared" ca="1" si="116"/>
        <v>5</v>
      </c>
      <c r="AE342" t="s">
        <v>1987</v>
      </c>
      <c r="AF342" t="s">
        <v>1988</v>
      </c>
    </row>
    <row r="343" spans="1:32" ht="18.95" customHeight="1">
      <c r="A343" s="290" t="s">
        <v>753</v>
      </c>
      <c r="B343" s="483" t="s">
        <v>57</v>
      </c>
      <c r="C343" s="104" t="str">
        <f>IFERROR(IF(B343&lt;&gt;"",VLOOKUP($B343,Codigos!$A:$P,3,0),""),"Verf")</f>
        <v>Poker Lta 330Cc X 6</v>
      </c>
      <c r="D343" s="105">
        <v>116</v>
      </c>
      <c r="E343" s="105"/>
      <c r="F343" s="105"/>
      <c r="G343" s="106">
        <v>46449</v>
      </c>
      <c r="H343" s="448">
        <f t="shared" ca="1" si="111"/>
        <v>265</v>
      </c>
      <c r="I343" s="105" t="str">
        <f t="shared" ca="1" si="112"/>
        <v>Mayor a 120 días</v>
      </c>
      <c r="J343" s="109">
        <f t="shared" ca="1" si="113"/>
        <v>0.98148148148148151</v>
      </c>
      <c r="K343" s="343"/>
      <c r="L343" s="292"/>
      <c r="M343" s="110" t="str">
        <f>IFERROR(IF(VLOOKUP(L343,Codigos!$T$2:$U$50,2,0)=0,"",VLOOKUP(L343,Codigos!$T$2:$U$50,2,0)),"")</f>
        <v/>
      </c>
      <c r="N343" s="111">
        <f t="shared" si="114"/>
        <v>46179</v>
      </c>
      <c r="O343" s="112">
        <f>IFERROR(IF($B343&lt;&gt;"",$E343+($D343*VLOOKUP($B343,Codigos!$A:$P,5,0)),""),"Verf")</f>
        <v>55680</v>
      </c>
      <c r="P343" s="112">
        <f>IFERROR(IF($B343&lt;&gt;"",$F343+($O343*VLOOKUP($B343,Codigos!$A:$P,4,0)),""),"Verf")</f>
        <v>334080</v>
      </c>
      <c r="Q343" s="116">
        <f>IFERROR(IF($B343&lt;&gt;"",P343*VLOOKUP($B343,Codigos!$A:$I,7,0)/100000,""),"Verf")</f>
        <v>1185.9839999999999</v>
      </c>
      <c r="R343" s="110">
        <f>IFERROR(IF($B343&lt;&gt;"",VLOOKUP($B343,Codigos!$A:$P,2,0),""),"Verf")</f>
        <v>1428</v>
      </c>
      <c r="S343" s="110" t="str">
        <f>IFERROR(IF($B343&lt;&gt;"",VLOOKUP($B343,Codigos!$A:$P,9,0),""),"Verf")</f>
        <v>Lata</v>
      </c>
      <c r="T343" s="110">
        <f>IFERROR(IF(B343&lt;&gt;"",VLOOKUP(B343,Codigos!$A:$P,10,0),""),"Verf")</f>
        <v>270</v>
      </c>
      <c r="U343" s="280" t="str">
        <f ca="1">IFERROR(IF($B343&lt;&gt;"",IF(AND($H343&gt;=VLOOKUP($B343,Codigos!$A:$P,12,0),$H343&lt;=VLOOKUP($B343,Codigos!$A:$P,13,0)),"Si","No"),""),"Verf")</f>
        <v>No</v>
      </c>
      <c r="V343" s="280" t="str">
        <f ca="1">IFERROR(IF($B343&lt;&gt;"",IF(AND($H343&gt;=VLOOKUP($B343,Codigos!$A:$P,14,0),$H343&lt;=VLOOKUP($B343,Codigos!$A:$P,15,0)),"Si","No"),""),"Verf")</f>
        <v>No</v>
      </c>
      <c r="W343" s="280" t="str">
        <f ca="1">IFERROR(IF($B343&lt;&gt;"",IF($H343&gt;=VLOOKUP($B343,Codigos!$A:$P,12,0),"Si","No"),""),"Verf")</f>
        <v>Si</v>
      </c>
      <c r="X343" s="280" t="str">
        <f ca="1">IFERROR(IF($B343&lt;&gt;"",IF($H343&lt;VLOOKUP($B343,Codigos!$A:$P,14,0),"No","Si"),""),"Verf")</f>
        <v>Si</v>
      </c>
      <c r="Y343" s="280" t="str">
        <f ca="1">IFERROR(IF($B343&lt;&gt;"",IF($H343&gt;VLOOKUP($B343,Codigos!$A:$P,16,0),"Si","No"),""),"Verf")</f>
        <v>Si</v>
      </c>
      <c r="Z343" s="280" t="str">
        <f ca="1">IFERROR(IF($B343&lt;&gt;"",IF($H343&lt;VLOOKUP($B343,Codigos!$A:$P,14,0),"Bloquear","No"),""),"Verf")</f>
        <v>No</v>
      </c>
      <c r="AA343" s="281">
        <f>IFERROR(IF($B343&lt;&gt;"",$G343-VLOOKUP($B343,Codigos!$A:$P,11,0),""),"")</f>
        <v>46419</v>
      </c>
      <c r="AB343" s="280" t="str">
        <f t="shared" si="115"/>
        <v/>
      </c>
      <c r="AC343">
        <f t="shared" ca="1" si="116"/>
        <v>5</v>
      </c>
      <c r="AE343" t="s">
        <v>1987</v>
      </c>
      <c r="AF343" t="s">
        <v>1988</v>
      </c>
    </row>
    <row r="344" spans="1:32" ht="18.95" customHeight="1">
      <c r="A344" s="290" t="s">
        <v>754</v>
      </c>
      <c r="B344" s="483" t="s">
        <v>703</v>
      </c>
      <c r="C344" s="104" t="str">
        <f>IFERROR(IF(B344&lt;&gt;"",VLOOKUP($B344,Codigos!$A:$P,3,0),""),"Verf")</f>
        <v>Coronita Nr 210Cc X 6</v>
      </c>
      <c r="D344" s="105">
        <v>97</v>
      </c>
      <c r="E344" s="105"/>
      <c r="F344" s="105"/>
      <c r="G344" s="106">
        <v>46537</v>
      </c>
      <c r="H344" s="448">
        <f t="shared" ca="1" si="111"/>
        <v>353</v>
      </c>
      <c r="I344" s="105" t="str">
        <f t="shared" ca="1" si="112"/>
        <v>Mayor a 120 días</v>
      </c>
      <c r="J344" s="109">
        <f t="shared" ca="1" si="113"/>
        <v>0.9671232876712329</v>
      </c>
      <c r="K344" s="294"/>
      <c r="L344" s="292"/>
      <c r="M344" s="110" t="str">
        <f>IFERROR(IF(VLOOKUP(L344,Codigos!$T$2:$U$50,2,0)=0,"",VLOOKUP(L344,Codigos!$T$2:$U$50,2,0)),"")</f>
        <v/>
      </c>
      <c r="N344" s="111">
        <f t="shared" si="114"/>
        <v>46172</v>
      </c>
      <c r="O344" s="112">
        <f>IFERROR(IF($B344&lt;&gt;"",$E344+($D344*VLOOKUP($B344,Codigos!$A:$P,5,0)),""),"Verf")</f>
        <v>37248</v>
      </c>
      <c r="P344" s="112">
        <f>IFERROR(IF($B344&lt;&gt;"",$F344+($O344*VLOOKUP($B344,Codigos!$A:$P,4,0)),""),"Verf")</f>
        <v>223488</v>
      </c>
      <c r="Q344" s="116">
        <f>IFERROR(IF($B344&lt;&gt;"",P344*VLOOKUP($B344,Codigos!$A:$I,7,0)/100000,""),"Verf")</f>
        <v>469.32479999999998</v>
      </c>
      <c r="R344" s="110">
        <f>IFERROR(IF($B344&lt;&gt;"",VLOOKUP($B344,Codigos!$A:$P,2,0),""),"Verf")</f>
        <v>9508</v>
      </c>
      <c r="S344" s="110" t="str">
        <f>IFERROR(IF($B344&lt;&gt;"",VLOOKUP($B344,Codigos!$A:$P,9,0),""),"Verf")</f>
        <v>NR</v>
      </c>
      <c r="T344" s="110">
        <f>IFERROR(IF(B344&lt;&gt;"",VLOOKUP(B344,Codigos!$A:$P,10,0),""),"Verf")</f>
        <v>365</v>
      </c>
      <c r="U344" s="280" t="str">
        <f ca="1">IFERROR(IF($B344&lt;&gt;"",IF(AND($H344&gt;=VLOOKUP($B344,Codigos!$A:$P,12,0),$H344&lt;=VLOOKUP($B344,Codigos!$A:$P,13,0)),"Si","No"),""),"Verf")</f>
        <v>No</v>
      </c>
      <c r="V344" s="280" t="str">
        <f ca="1">IFERROR(IF($B344&lt;&gt;"",IF(AND($H344&gt;=VLOOKUP($B344,Codigos!$A:$P,14,0),$H344&lt;=VLOOKUP($B344,Codigos!$A:$P,15,0)),"Si","No"),""),"Verf")</f>
        <v>No</v>
      </c>
      <c r="W344" s="280" t="str">
        <f ca="1">IFERROR(IF($B344&lt;&gt;"",IF($H344&gt;=VLOOKUP($B344,Codigos!$A:$P,12,0),"Si","No"),""),"Verf")</f>
        <v>Si</v>
      </c>
      <c r="X344" s="280" t="str">
        <f ca="1">IFERROR(IF($B344&lt;&gt;"",IF($H344&lt;VLOOKUP($B344,Codigos!$A:$P,14,0),"No","Si"),""),"Verf")</f>
        <v>Si</v>
      </c>
      <c r="Y344" s="280" t="str">
        <f ca="1">IFERROR(IF($B344&lt;&gt;"",IF($H344&gt;VLOOKUP($B344,Codigos!$A:$P,16,0),"Si","No"),""),"Verf")</f>
        <v>Si</v>
      </c>
      <c r="Z344" s="280" t="str">
        <f ca="1">IFERROR(IF($B344&lt;&gt;"",IF($H344&lt;VLOOKUP($B344,Codigos!$A:$P,14,0),"Bloquear","No"),""),"Verf")</f>
        <v>No</v>
      </c>
      <c r="AA344" s="281">
        <f>IFERROR(IF($B344&lt;&gt;"",$G344-VLOOKUP($B344,Codigos!$A:$P,11,0),""),"")</f>
        <v>46507</v>
      </c>
      <c r="AB344" s="280" t="str">
        <f t="shared" si="115"/>
        <v/>
      </c>
      <c r="AC344">
        <f t="shared" ca="1" si="116"/>
        <v>12</v>
      </c>
      <c r="AE344" t="s">
        <v>1987</v>
      </c>
      <c r="AF344" t="s">
        <v>1988</v>
      </c>
    </row>
    <row r="345" spans="1:32" ht="18.95" customHeight="1">
      <c r="A345" s="290" t="s">
        <v>755</v>
      </c>
      <c r="B345" s="291" t="s">
        <v>141</v>
      </c>
      <c r="C345" s="104" t="str">
        <f>IFERROR(IF(B345&lt;&gt;"",VLOOKUP($B345,Codigos!$A:$P,3,0),""),"Verf")</f>
        <v>Pony Malta LtaN 330ccX6</v>
      </c>
      <c r="D345" s="105">
        <v>50</v>
      </c>
      <c r="E345" s="105"/>
      <c r="F345" s="105"/>
      <c r="G345" s="106">
        <v>46542</v>
      </c>
      <c r="H345" s="448">
        <f t="shared" ref="H345" ca="1" si="117">IF(G345&lt;&gt;"",G345-TODAY(),"")</f>
        <v>358</v>
      </c>
      <c r="I345" s="105" t="str">
        <f t="shared" ref="I345" ca="1" si="118">IF(G345="","",IF(G345&lt;TODAY(),"Vencido",IF(G345&lt;TODAY()+10,"Menos de 10 días",IF(G345&lt;TODAY()+30,"Menos de 30 días",IF(G345&lt;TODAY()+60,"Menos de 60 días",IF(G345&lt;TODAY()+90,"Menos de 90 dìas",IF(G345&lt;TODAY()+120,"Menos de 120 días","Mayor a 120 días")))))))</f>
        <v>Mayor a 120 días</v>
      </c>
      <c r="J345" s="109">
        <f t="shared" ref="J345" ca="1" si="119">IFERROR(IF(H345&lt;&gt;"",H345/T345,""),"Verf")</f>
        <v>0.98082191780821915</v>
      </c>
      <c r="K345" s="294"/>
      <c r="L345" s="292"/>
      <c r="M345" s="110" t="str">
        <f>IFERROR(IF(VLOOKUP(L345,Codigos!$T$2:$U$50,2,0)=0,"",VLOOKUP(L345,Codigos!$T$2:$U$50,2,0)),"")</f>
        <v/>
      </c>
      <c r="N345" s="111">
        <f t="shared" ref="N345" si="120">IFERROR(IF(G345&lt;&gt;"",G345-T345,""),"Verf")</f>
        <v>46177</v>
      </c>
      <c r="O345" s="112">
        <f>IFERROR(IF($B345&lt;&gt;"",$E345+($D345*VLOOKUP($B345,Codigos!$A:$P,5,0)),""),"Verf")</f>
        <v>24000</v>
      </c>
      <c r="P345" s="112">
        <f>IFERROR(IF($B345&lt;&gt;"",$F345+($O345*VLOOKUP($B345,Codigos!$A:$P,4,0)),""),"Verf")</f>
        <v>144000</v>
      </c>
      <c r="Q345" s="116">
        <f>IFERROR(IF($B345&lt;&gt;"",P345*VLOOKUP($B345,Codigos!$A:$I,7,0)/100000,""),"Verf")</f>
        <v>475.2</v>
      </c>
      <c r="R345" s="110">
        <f>IFERROR(IF($B345&lt;&gt;"",VLOOKUP($B345,Codigos!$A:$P,2,0),""),"Verf")</f>
        <v>16210</v>
      </c>
      <c r="S345" s="110" t="str">
        <f>IFERROR(IF($B345&lt;&gt;"",VLOOKUP($B345,Codigos!$A:$P,9,0),""),"Verf")</f>
        <v>Lata</v>
      </c>
      <c r="T345" s="110">
        <f>IFERROR(IF(B345&lt;&gt;"",VLOOKUP(B345,Codigos!$A:$P,10,0),""),"Verf")</f>
        <v>365</v>
      </c>
      <c r="U345" s="280" t="str">
        <f ca="1">IFERROR(IF($B345&lt;&gt;"",IF(AND($H345&gt;=VLOOKUP($B345,Codigos!$A:$P,12,0),$H345&lt;=VLOOKUP($B345,Codigos!$A:$P,13,0)),"Si","No"),""),"Verf")</f>
        <v>No</v>
      </c>
      <c r="V345" s="280" t="str">
        <f ca="1">IFERROR(IF($B345&lt;&gt;"",IF(AND($H345&gt;=VLOOKUP($B345,Codigos!$A:$P,14,0),$H345&lt;=VLOOKUP($B345,Codigos!$A:$P,15,0)),"Si","No"),""),"Verf")</f>
        <v>No</v>
      </c>
      <c r="W345" s="280" t="str">
        <f ca="1">IFERROR(IF($B345&lt;&gt;"",IF($H345&gt;=VLOOKUP($B345,Codigos!$A:$P,12,0),"Si","No"),""),"Verf")</f>
        <v>Si</v>
      </c>
      <c r="X345" s="280" t="str">
        <f ca="1">IFERROR(IF($B345&lt;&gt;"",IF($H345&lt;VLOOKUP($B345,Codigos!$A:$P,14,0),"No","Si"),""),"Verf")</f>
        <v>Si</v>
      </c>
      <c r="Y345" s="280" t="str">
        <f ca="1">IFERROR(IF($B345&lt;&gt;"",IF($H345&gt;VLOOKUP($B345,Codigos!$A:$P,16,0),"Si","No"),""),"Verf")</f>
        <v>Si</v>
      </c>
      <c r="Z345" s="280" t="str">
        <f ca="1">IFERROR(IF($B345&lt;&gt;"",IF($H345&lt;VLOOKUP($B345,Codigos!$A:$P,14,0),"Bloquear","No"),""),"Verf")</f>
        <v>No</v>
      </c>
      <c r="AA345" s="281">
        <f>IFERROR(IF($B345&lt;&gt;"",$G345-VLOOKUP($B345,Codigos!$A:$P,11,0),""),"")</f>
        <v>46512</v>
      </c>
      <c r="AB345" s="280" t="str">
        <f t="shared" ref="AB345" si="121">IFERROR(IF(AND(A345&lt;&gt;"",B345=""),"V",""),"")</f>
        <v/>
      </c>
      <c r="AC345">
        <f t="shared" ref="AC345" ca="1" si="122">IF(B345&lt;&gt;"",$C$4-N345,"")</f>
        <v>7</v>
      </c>
      <c r="AE345" t="s">
        <v>1987</v>
      </c>
      <c r="AF345" t="s">
        <v>1988</v>
      </c>
    </row>
    <row r="346" spans="1:32" ht="18.95" customHeight="1">
      <c r="A346" s="290" t="s">
        <v>756</v>
      </c>
      <c r="B346" s="489" t="s">
        <v>615</v>
      </c>
      <c r="C346" s="104" t="str">
        <f>IFERROR(IF(B346&lt;&gt;"",VLOOKUP($B346,Codigos!$A:$P,3,0),""),"Verf")</f>
        <v>Club Col Lta 330X6 N</v>
      </c>
      <c r="D346" s="105">
        <v>116</v>
      </c>
      <c r="E346" s="105"/>
      <c r="F346" s="105"/>
      <c r="G346" s="106">
        <v>46450</v>
      </c>
      <c r="H346" s="448">
        <f t="shared" ca="1" si="111"/>
        <v>266</v>
      </c>
      <c r="I346" s="105" t="str">
        <f t="shared" ca="1" si="112"/>
        <v>Mayor a 120 días</v>
      </c>
      <c r="J346" s="109">
        <f t="shared" ca="1" si="113"/>
        <v>0.98518518518518516</v>
      </c>
      <c r="K346" s="343"/>
      <c r="L346" s="292"/>
      <c r="M346" s="110" t="str">
        <f>IFERROR(IF(VLOOKUP(L346,Codigos!$T$2:$U$50,2,0)=0,"",VLOOKUP(L346,Codigos!$T$2:$U$50,2,0)),"")</f>
        <v/>
      </c>
      <c r="N346" s="111">
        <f t="shared" si="114"/>
        <v>46180</v>
      </c>
      <c r="O346" s="112">
        <f>IFERROR(IF($B346&lt;&gt;"",$E346+($D346*VLOOKUP($B346,Codigos!$A:$P,5,0)),""),"Verf")</f>
        <v>55680</v>
      </c>
      <c r="P346" s="112">
        <f>IFERROR(IF($B346&lt;&gt;"",$F346+($O346*VLOOKUP($B346,Codigos!$A:$P,4,0)),""),"Verf")</f>
        <v>334080</v>
      </c>
      <c r="Q346" s="116">
        <f>IFERROR(IF($B346&lt;&gt;"",P346*VLOOKUP($B346,Codigos!$A:$I,7,0)/100000,""),"Verf")</f>
        <v>1102.4639999999999</v>
      </c>
      <c r="R346" s="110">
        <f>IFERROR(IF($B346&lt;&gt;"",VLOOKUP($B346,Codigos!$A:$P,2,0),""),"Verf")</f>
        <v>5252</v>
      </c>
      <c r="S346" s="110" t="str">
        <f>IFERROR(IF($B346&lt;&gt;"",VLOOKUP($B346,Codigos!$A:$P,9,0),""),"Verf")</f>
        <v>Lata</v>
      </c>
      <c r="T346" s="110">
        <f>IFERROR(IF(B346&lt;&gt;"",VLOOKUP(B346,Codigos!$A:$P,10,0),""),"Verf")</f>
        <v>270</v>
      </c>
      <c r="U346" s="280" t="str">
        <f ca="1">IFERROR(IF($B346&lt;&gt;"",IF(AND($H346&gt;=VLOOKUP($B346,Codigos!$A:$P,12,0),$H346&lt;=VLOOKUP($B346,Codigos!$A:$P,13,0)),"Si","No"),""),"Verf")</f>
        <v>No</v>
      </c>
      <c r="V346" s="280" t="str">
        <f ca="1">IFERROR(IF($B346&lt;&gt;"",IF(AND($H346&gt;=VLOOKUP($B346,Codigos!$A:$P,14,0),$H346&lt;=VLOOKUP($B346,Codigos!$A:$P,15,0)),"Si","No"),""),"Verf")</f>
        <v>No</v>
      </c>
      <c r="W346" s="280" t="str">
        <f ca="1">IFERROR(IF($B346&lt;&gt;"",IF($H346&gt;=VLOOKUP($B346,Codigos!$A:$P,12,0),"Si","No"),""),"Verf")</f>
        <v>Si</v>
      </c>
      <c r="X346" s="280" t="str">
        <f ca="1">IFERROR(IF($B346&lt;&gt;"",IF($H346&lt;VLOOKUP($B346,Codigos!$A:$P,14,0),"No","Si"),""),"Verf")</f>
        <v>Si</v>
      </c>
      <c r="Y346" s="280" t="str">
        <f ca="1">IFERROR(IF($B346&lt;&gt;"",IF($H346&gt;VLOOKUP($B346,Codigos!$A:$P,16,0),"Si","No"),""),"Verf")</f>
        <v>Si</v>
      </c>
      <c r="Z346" s="280" t="str">
        <f ca="1">IFERROR(IF($B346&lt;&gt;"",IF($H346&lt;VLOOKUP($B346,Codigos!$A:$P,14,0),"Bloquear","No"),""),"Verf")</f>
        <v>No</v>
      </c>
      <c r="AA346" s="281">
        <f>IFERROR(IF($B346&lt;&gt;"",$G346-VLOOKUP($B346,Codigos!$A:$P,11,0),""),"")</f>
        <v>46420</v>
      </c>
      <c r="AB346" s="280" t="str">
        <f t="shared" si="115"/>
        <v/>
      </c>
      <c r="AC346">
        <f t="shared" ca="1" si="116"/>
        <v>4</v>
      </c>
      <c r="AE346" t="s">
        <v>1987</v>
      </c>
      <c r="AF346" t="s">
        <v>1988</v>
      </c>
    </row>
    <row r="347" spans="1:32" ht="18.95" customHeight="1">
      <c r="A347" s="290" t="s">
        <v>140</v>
      </c>
      <c r="B347" s="472" t="s">
        <v>703</v>
      </c>
      <c r="C347" s="104" t="str">
        <f>IFERROR(IF(B347&lt;&gt;"",VLOOKUP($B347,Codigos!$A:$P,3,0),""),"Verf")</f>
        <v>Coronita Nr 210Cc X 6</v>
      </c>
      <c r="D347" s="105">
        <v>103</v>
      </c>
      <c r="E347" s="105"/>
      <c r="F347" s="105"/>
      <c r="G347" s="106">
        <v>46542</v>
      </c>
      <c r="H347" s="448">
        <f t="shared" ca="1" si="111"/>
        <v>358</v>
      </c>
      <c r="I347" s="105" t="str">
        <f t="shared" ca="1" si="112"/>
        <v>Mayor a 120 días</v>
      </c>
      <c r="J347" s="109">
        <f t="shared" ca="1" si="113"/>
        <v>0.98082191780821915</v>
      </c>
      <c r="K347" s="294"/>
      <c r="L347" s="292"/>
      <c r="M347" s="110" t="str">
        <f>IFERROR(IF(VLOOKUP(L347,Codigos!$T$2:$U$50,2,0)=0,"",VLOOKUP(L347,Codigos!$T$2:$U$50,2,0)),"")</f>
        <v/>
      </c>
      <c r="N347" s="111">
        <f t="shared" si="114"/>
        <v>46177</v>
      </c>
      <c r="O347" s="112">
        <f>IFERROR(IF($B347&lt;&gt;"",$E347+($D347*VLOOKUP($B347,Codigos!$A:$P,5,0)),""),"Verf")</f>
        <v>39552</v>
      </c>
      <c r="P347" s="112">
        <f>IFERROR(IF($B347&lt;&gt;"",$F347+($O347*VLOOKUP($B347,Codigos!$A:$P,4,0)),""),"Verf")</f>
        <v>237312</v>
      </c>
      <c r="Q347" s="116">
        <f>IFERROR(IF($B347&lt;&gt;"",P347*VLOOKUP($B347,Codigos!$A:$I,7,0)/100000,""),"Verf")</f>
        <v>498.35520000000002</v>
      </c>
      <c r="R347" s="110">
        <f>IFERROR(IF($B347&lt;&gt;"",VLOOKUP($B347,Codigos!$A:$P,2,0),""),"Verf")</f>
        <v>9508</v>
      </c>
      <c r="S347" s="110" t="str">
        <f>IFERROR(IF($B347&lt;&gt;"",VLOOKUP($B347,Codigos!$A:$P,9,0),""),"Verf")</f>
        <v>NR</v>
      </c>
      <c r="T347" s="110">
        <f>IFERROR(IF(B347&lt;&gt;"",VLOOKUP(B347,Codigos!$A:$P,10,0),""),"Verf")</f>
        <v>365</v>
      </c>
      <c r="U347" s="280" t="str">
        <f ca="1">IFERROR(IF($B347&lt;&gt;"",IF(AND($H347&gt;=VLOOKUP($B347,Codigos!$A:$P,12,0),$H347&lt;=VLOOKUP($B347,Codigos!$A:$P,13,0)),"Si","No"),""),"Verf")</f>
        <v>No</v>
      </c>
      <c r="V347" s="280" t="str">
        <f ca="1">IFERROR(IF($B347&lt;&gt;"",IF(AND($H347&gt;=VLOOKUP($B347,Codigos!$A:$P,14,0),$H347&lt;=VLOOKUP($B347,Codigos!$A:$P,15,0)),"Si","No"),""),"Verf")</f>
        <v>No</v>
      </c>
      <c r="W347" s="280" t="str">
        <f ca="1">IFERROR(IF($B347&lt;&gt;"",IF($H347&gt;=VLOOKUP($B347,Codigos!$A:$P,12,0),"Si","No"),""),"Verf")</f>
        <v>Si</v>
      </c>
      <c r="X347" s="280" t="str">
        <f ca="1">IFERROR(IF($B347&lt;&gt;"",IF($H347&lt;VLOOKUP($B347,Codigos!$A:$P,14,0),"No","Si"),""),"Verf")</f>
        <v>Si</v>
      </c>
      <c r="Y347" s="280" t="str">
        <f ca="1">IFERROR(IF($B347&lt;&gt;"",IF($H347&gt;VLOOKUP($B347,Codigos!$A:$P,16,0),"Si","No"),""),"Verf")</f>
        <v>Si</v>
      </c>
      <c r="Z347" s="280" t="str">
        <f ca="1">IFERROR(IF($B347&lt;&gt;"",IF($H347&lt;VLOOKUP($B347,Codigos!$A:$P,14,0),"Bloquear","No"),""),"Verf")</f>
        <v>No</v>
      </c>
      <c r="AA347" s="281">
        <f>IFERROR(IF($B347&lt;&gt;"",$G347-VLOOKUP($B347,Codigos!$A:$P,11,0),""),"")</f>
        <v>46512</v>
      </c>
      <c r="AB347" s="280" t="str">
        <f t="shared" si="115"/>
        <v/>
      </c>
      <c r="AC347">
        <f t="shared" ca="1" si="116"/>
        <v>7</v>
      </c>
      <c r="AE347" t="s">
        <v>1987</v>
      </c>
      <c r="AF347" t="s">
        <v>1988</v>
      </c>
    </row>
    <row r="348" spans="1:32" ht="18.95" customHeight="1">
      <c r="A348" s="290" t="s">
        <v>408</v>
      </c>
      <c r="B348" s="489" t="s">
        <v>615</v>
      </c>
      <c r="C348" s="104" t="str">
        <f>IFERROR(IF(B348&lt;&gt;"",VLOOKUP($B348,Codigos!$A:$P,3,0),""),"Verf")</f>
        <v>Club Col Lta 330X6 N</v>
      </c>
      <c r="D348" s="105">
        <v>64</v>
      </c>
      <c r="E348" s="105"/>
      <c r="F348" s="105"/>
      <c r="G348" s="106">
        <v>46450</v>
      </c>
      <c r="H348" s="448">
        <f t="shared" ca="1" si="111"/>
        <v>266</v>
      </c>
      <c r="I348" s="105" t="str">
        <f t="shared" ca="1" si="112"/>
        <v>Mayor a 120 días</v>
      </c>
      <c r="J348" s="109">
        <f t="shared" ca="1" si="113"/>
        <v>0.98518518518518516</v>
      </c>
      <c r="K348" s="294"/>
      <c r="L348" s="292"/>
      <c r="M348" s="110" t="str">
        <f>IFERROR(IF(VLOOKUP(L348,Codigos!$T$2:$U$50,2,0)=0,"",VLOOKUP(L348,Codigos!$T$2:$U$50,2,0)),"")</f>
        <v/>
      </c>
      <c r="N348" s="111">
        <f t="shared" si="114"/>
        <v>46180</v>
      </c>
      <c r="O348" s="112">
        <f>IFERROR(IF($B348&lt;&gt;"",$E348+($D348*VLOOKUP($B348,Codigos!$A:$P,5,0)),""),"Verf")</f>
        <v>30720</v>
      </c>
      <c r="P348" s="112">
        <f>IFERROR(IF($B348&lt;&gt;"",$F348+($O348*VLOOKUP($B348,Codigos!$A:$P,4,0)),""),"Verf")</f>
        <v>184320</v>
      </c>
      <c r="Q348" s="116">
        <f>IFERROR(IF($B348&lt;&gt;"",P348*VLOOKUP($B348,Codigos!$A:$I,7,0)/100000,""),"Verf")</f>
        <v>608.25599999999997</v>
      </c>
      <c r="R348" s="110">
        <f>IFERROR(IF($B348&lt;&gt;"",VLOOKUP($B348,Codigos!$A:$P,2,0),""),"Verf")</f>
        <v>5252</v>
      </c>
      <c r="S348" s="110" t="str">
        <f>IFERROR(IF($B348&lt;&gt;"",VLOOKUP($B348,Codigos!$A:$P,9,0),""),"Verf")</f>
        <v>Lata</v>
      </c>
      <c r="T348" s="110">
        <f>IFERROR(IF(B348&lt;&gt;"",VLOOKUP(B348,Codigos!$A:$P,10,0),""),"Verf")</f>
        <v>270</v>
      </c>
      <c r="U348" s="280" t="str">
        <f ca="1">IFERROR(IF($B348&lt;&gt;"",IF(AND($H348&gt;=VLOOKUP($B348,Codigos!$A:$P,12,0),$H348&lt;=VLOOKUP($B348,Codigos!$A:$P,13,0)),"Si","No"),""),"Verf")</f>
        <v>No</v>
      </c>
      <c r="V348" s="280" t="str">
        <f ca="1">IFERROR(IF($B348&lt;&gt;"",IF(AND($H348&gt;=VLOOKUP($B348,Codigos!$A:$P,14,0),$H348&lt;=VLOOKUP($B348,Codigos!$A:$P,15,0)),"Si","No"),""),"Verf")</f>
        <v>No</v>
      </c>
      <c r="W348" s="280" t="str">
        <f ca="1">IFERROR(IF($B348&lt;&gt;"",IF($H348&gt;=VLOOKUP($B348,Codigos!$A:$P,12,0),"Si","No"),""),"Verf")</f>
        <v>Si</v>
      </c>
      <c r="X348" s="280" t="str">
        <f ca="1">IFERROR(IF($B348&lt;&gt;"",IF($H348&lt;VLOOKUP($B348,Codigos!$A:$P,14,0),"No","Si"),""),"Verf")</f>
        <v>Si</v>
      </c>
      <c r="Y348" s="280" t="str">
        <f ca="1">IFERROR(IF($B348&lt;&gt;"",IF($H348&gt;VLOOKUP($B348,Codigos!$A:$P,16,0),"Si","No"),""),"Verf")</f>
        <v>Si</v>
      </c>
      <c r="Z348" s="280" t="str">
        <f ca="1">IFERROR(IF($B348&lt;&gt;"",IF($H348&lt;VLOOKUP($B348,Codigos!$A:$P,14,0),"Bloquear","No"),""),"Verf")</f>
        <v>No</v>
      </c>
      <c r="AA348" s="281">
        <f>IFERROR(IF($B348&lt;&gt;"",$G348-VLOOKUP($B348,Codigos!$A:$P,11,0),""),"")</f>
        <v>46420</v>
      </c>
      <c r="AB348" s="280" t="str">
        <f t="shared" si="115"/>
        <v/>
      </c>
      <c r="AC348">
        <f t="shared" ca="1" si="116"/>
        <v>4</v>
      </c>
      <c r="AE348" t="s">
        <v>1987</v>
      </c>
      <c r="AF348" t="s">
        <v>1988</v>
      </c>
    </row>
    <row r="349" spans="1:32" ht="18.95" customHeight="1">
      <c r="A349" s="290" t="s">
        <v>541</v>
      </c>
      <c r="B349" s="446"/>
      <c r="C349" s="104" t="str">
        <f>IFERROR(IF(B349&lt;&gt;"",VLOOKUP($B349,Codigos!$A:$P,3,0),""),"Verf")</f>
        <v/>
      </c>
      <c r="D349" s="105"/>
      <c r="E349" s="105"/>
      <c r="F349" s="105"/>
      <c r="G349" s="106"/>
      <c r="H349" s="448" t="str">
        <f t="shared" ca="1" si="111"/>
        <v/>
      </c>
      <c r="I349" s="105" t="str">
        <f t="shared" ca="1" si="112"/>
        <v/>
      </c>
      <c r="J349" s="109" t="str">
        <f t="shared" ca="1" si="113"/>
        <v/>
      </c>
      <c r="K349" s="294"/>
      <c r="L349" s="292"/>
      <c r="M349" s="110" t="str">
        <f>IFERROR(IF(VLOOKUP(L349,Codigos!$T$2:$U$50,2,0)=0,"",VLOOKUP(L349,Codigos!$T$2:$U$50,2,0)),"")</f>
        <v/>
      </c>
      <c r="N349" s="111" t="str">
        <f t="shared" si="114"/>
        <v/>
      </c>
      <c r="O349" s="112" t="str">
        <f>IFERROR(IF($B349&lt;&gt;"",$E349+($D349*VLOOKUP($B349,Codigos!$A:$P,5,0)),""),"Verf")</f>
        <v/>
      </c>
      <c r="P349" s="112" t="str">
        <f>IFERROR(IF($B349&lt;&gt;"",$F349+($O349*VLOOKUP($B349,Codigos!$A:$P,4,0)),""),"Verf")</f>
        <v/>
      </c>
      <c r="Q349" s="116" t="str">
        <f>IFERROR(IF($B349&lt;&gt;"",P349*VLOOKUP($B349,Codigos!$A:$I,7,0)/100000,""),"Verf")</f>
        <v/>
      </c>
      <c r="R349" s="110" t="str">
        <f>IFERROR(IF($B349&lt;&gt;"",VLOOKUP($B349,Codigos!$A:$P,2,0),""),"Verf")</f>
        <v/>
      </c>
      <c r="S349" s="110" t="str">
        <f>IFERROR(IF($B349&lt;&gt;"",VLOOKUP($B349,Codigos!$A:$P,9,0),""),"Verf")</f>
        <v/>
      </c>
      <c r="T349" s="110" t="str">
        <f>IFERROR(IF(B349&lt;&gt;"",VLOOKUP(B349,Codigos!$A:$P,10,0),""),"Verf")</f>
        <v/>
      </c>
      <c r="U349" s="280" t="str">
        <f>IFERROR(IF($B349&lt;&gt;"",IF(AND($H349&gt;=VLOOKUP($B349,Codigos!$A:$P,12,0),$H349&lt;=VLOOKUP($B349,Codigos!$A:$P,13,0)),"Si","No"),""),"Verf")</f>
        <v/>
      </c>
      <c r="V349" s="280" t="str">
        <f>IFERROR(IF($B349&lt;&gt;"",IF(AND($H349&gt;=VLOOKUP($B349,Codigos!$A:$P,14,0),$H349&lt;=VLOOKUP($B349,Codigos!$A:$P,15,0)),"Si","No"),""),"Verf")</f>
        <v/>
      </c>
      <c r="W349" s="280" t="str">
        <f>IFERROR(IF($B349&lt;&gt;"",IF($H349&gt;=VLOOKUP($B349,Codigos!$A:$P,12,0),"Si","No"),""),"Verf")</f>
        <v/>
      </c>
      <c r="X349" s="280" t="str">
        <f>IFERROR(IF($B349&lt;&gt;"",IF($H349&lt;VLOOKUP($B349,Codigos!$A:$P,14,0),"No","Si"),""),"Verf")</f>
        <v/>
      </c>
      <c r="Y349" s="280" t="str">
        <f>IFERROR(IF($B349&lt;&gt;"",IF($H349&gt;VLOOKUP($B349,Codigos!$A:$P,16,0),"Si","No"),""),"Verf")</f>
        <v/>
      </c>
      <c r="Z349" s="280" t="str">
        <f>IFERROR(IF($B349&lt;&gt;"",IF($H349&lt;VLOOKUP($B349,Codigos!$A:$P,14,0),"Bloquear","No"),""),"Verf")</f>
        <v/>
      </c>
      <c r="AA349" s="281" t="str">
        <f>IFERROR(IF($B349&lt;&gt;"",$G349-VLOOKUP($B349,Codigos!$A:$P,11,0),""),"")</f>
        <v/>
      </c>
      <c r="AB349" s="280" t="str">
        <f t="shared" si="115"/>
        <v>V</v>
      </c>
      <c r="AC349" t="str">
        <f t="shared" si="116"/>
        <v/>
      </c>
      <c r="AE349" t="s">
        <v>1987</v>
      </c>
      <c r="AF349" t="s">
        <v>1988</v>
      </c>
    </row>
    <row r="350" spans="1:32" ht="18.95" customHeight="1">
      <c r="A350" s="290" t="s">
        <v>542</v>
      </c>
      <c r="B350" s="474" t="s">
        <v>703</v>
      </c>
      <c r="C350" s="104" t="str">
        <f>IFERROR(IF(B350&lt;&gt;"",VLOOKUP($B350,Codigos!$A:$P,3,0),""),"Verf")</f>
        <v>Coronita Nr 210Cc X 6</v>
      </c>
      <c r="D350" s="105">
        <v>103</v>
      </c>
      <c r="E350" s="105"/>
      <c r="F350" s="105"/>
      <c r="G350" s="106">
        <v>46535</v>
      </c>
      <c r="H350" s="448">
        <f t="shared" ca="1" si="111"/>
        <v>351</v>
      </c>
      <c r="I350" s="105" t="str">
        <f t="shared" ca="1" si="112"/>
        <v>Mayor a 120 días</v>
      </c>
      <c r="J350" s="109">
        <f t="shared" ca="1" si="113"/>
        <v>0.9616438356164384</v>
      </c>
      <c r="K350" s="294"/>
      <c r="L350" s="460"/>
      <c r="M350" s="110" t="str">
        <f>IFERROR(IF(VLOOKUP(L350,Codigos!$T$2:$U$50,2,0)=0,"",VLOOKUP(L350,Codigos!$T$2:$U$50,2,0)),"")</f>
        <v/>
      </c>
      <c r="N350" s="111">
        <f t="shared" si="114"/>
        <v>46170</v>
      </c>
      <c r="O350" s="112">
        <f>IFERROR(IF($B350&lt;&gt;"",$E350+($D350*VLOOKUP($B350,Codigos!$A:$P,5,0)),""),"Verf")</f>
        <v>39552</v>
      </c>
      <c r="P350" s="112">
        <f>IFERROR(IF($B350&lt;&gt;"",$F350+($O350*VLOOKUP($B350,Codigos!$A:$P,4,0)),""),"Verf")</f>
        <v>237312</v>
      </c>
      <c r="Q350" s="116">
        <f>IFERROR(IF($B350&lt;&gt;"",P350*VLOOKUP($B350,Codigos!$A:$I,7,0)/100000,""),"Verf")</f>
        <v>498.35520000000002</v>
      </c>
      <c r="R350" s="110">
        <f>IFERROR(IF($B350&lt;&gt;"",VLOOKUP($B350,Codigos!$A:$P,2,0),""),"Verf")</f>
        <v>9508</v>
      </c>
      <c r="S350" s="110" t="str">
        <f>IFERROR(IF($B350&lt;&gt;"",VLOOKUP($B350,Codigos!$A:$P,9,0),""),"Verf")</f>
        <v>NR</v>
      </c>
      <c r="T350" s="110">
        <f>IFERROR(IF(B350&lt;&gt;"",VLOOKUP(B350,Codigos!$A:$P,10,0),""),"Verf")</f>
        <v>365</v>
      </c>
      <c r="U350" s="280" t="str">
        <f ca="1">IFERROR(IF($B350&lt;&gt;"",IF(AND($H350&gt;=VLOOKUP($B350,Codigos!$A:$P,12,0),$H350&lt;=VLOOKUP($B350,Codigos!$A:$P,13,0)),"Si","No"),""),"Verf")</f>
        <v>No</v>
      </c>
      <c r="V350" s="280" t="str">
        <f ca="1">IFERROR(IF($B350&lt;&gt;"",IF(AND($H350&gt;=VLOOKUP($B350,Codigos!$A:$P,14,0),$H350&lt;=VLOOKUP($B350,Codigos!$A:$P,15,0)),"Si","No"),""),"Verf")</f>
        <v>No</v>
      </c>
      <c r="W350" s="280" t="str">
        <f ca="1">IFERROR(IF($B350&lt;&gt;"",IF($H350&gt;=VLOOKUP($B350,Codigos!$A:$P,12,0),"Si","No"),""),"Verf")</f>
        <v>Si</v>
      </c>
      <c r="X350" s="280" t="str">
        <f ca="1">IFERROR(IF($B350&lt;&gt;"",IF($H350&lt;VLOOKUP($B350,Codigos!$A:$P,14,0),"No","Si"),""),"Verf")</f>
        <v>Si</v>
      </c>
      <c r="Y350" s="280" t="str">
        <f ca="1">IFERROR(IF($B350&lt;&gt;"",IF($H350&gt;VLOOKUP($B350,Codigos!$A:$P,16,0),"Si","No"),""),"Verf")</f>
        <v>Si</v>
      </c>
      <c r="Z350" s="280" t="str">
        <f ca="1">IFERROR(IF($B350&lt;&gt;"",IF($H350&lt;VLOOKUP($B350,Codigos!$A:$P,14,0),"Bloquear","No"),""),"Verf")</f>
        <v>No</v>
      </c>
      <c r="AA350" s="281">
        <f>IFERROR(IF($B350&lt;&gt;"",$G350-VLOOKUP($B350,Codigos!$A:$P,11,0),""),"")</f>
        <v>46505</v>
      </c>
      <c r="AB350" s="280" t="str">
        <f t="shared" si="115"/>
        <v/>
      </c>
      <c r="AC350">
        <f t="shared" ca="1" si="116"/>
        <v>14</v>
      </c>
      <c r="AE350" t="s">
        <v>1987</v>
      </c>
      <c r="AF350" t="s">
        <v>1988</v>
      </c>
    </row>
    <row r="351" spans="1:32" ht="18.95" customHeight="1">
      <c r="A351" s="290" t="s">
        <v>524</v>
      </c>
      <c r="B351" s="494" t="s">
        <v>192</v>
      </c>
      <c r="C351" s="104" t="str">
        <f>IFERROR(IF(B351&lt;&gt;"",VLOOKUP($B351,Codigos!$A:$P,3,0),""),"Verf")</f>
        <v>Corona Nr 330Cc X 6</v>
      </c>
      <c r="D351" s="105">
        <v>75</v>
      </c>
      <c r="E351" s="105"/>
      <c r="F351" s="105"/>
      <c r="G351" s="106">
        <v>46546</v>
      </c>
      <c r="H351" s="448">
        <f t="shared" ca="1" si="111"/>
        <v>362</v>
      </c>
      <c r="I351" s="105" t="str">
        <f t="shared" ca="1" si="112"/>
        <v>Mayor a 120 días</v>
      </c>
      <c r="J351" s="109">
        <f t="shared" ca="1" si="113"/>
        <v>0.99178082191780825</v>
      </c>
      <c r="K351" s="343"/>
      <c r="L351" s="292"/>
      <c r="M351" s="110" t="str">
        <f>IFERROR(IF(VLOOKUP(L351,Codigos!$T$2:$U$50,2,0)=0,"",VLOOKUP(L351,Codigos!$T$2:$U$50,2,0)),"")</f>
        <v/>
      </c>
      <c r="N351" s="111">
        <f t="shared" si="114"/>
        <v>46181</v>
      </c>
      <c r="O351" s="112">
        <f>IFERROR(IF($B351&lt;&gt;"",$E351+($D351*VLOOKUP($B351,Codigos!$A:$P,5,0)),""),"Verf")</f>
        <v>19500</v>
      </c>
      <c r="P351" s="112">
        <f>IFERROR(IF($B351&lt;&gt;"",$F351+($O351*VLOOKUP($B351,Codigos!$A:$P,4,0)),""),"Verf")</f>
        <v>117000</v>
      </c>
      <c r="Q351" s="116">
        <f>IFERROR(IF($B351&lt;&gt;"",P351*VLOOKUP($B351,Codigos!$A:$I,7,0)/100000,""),"Verf")</f>
        <v>386.1</v>
      </c>
      <c r="R351" s="110">
        <f>IFERROR(IF($B351&lt;&gt;"",VLOOKUP($B351,Codigos!$A:$P,2,0),""),"Verf")</f>
        <v>20050</v>
      </c>
      <c r="S351" s="110" t="str">
        <f>IFERROR(IF($B351&lt;&gt;"",VLOOKUP($B351,Codigos!$A:$P,9,0),""),"Verf")</f>
        <v>NR</v>
      </c>
      <c r="T351" s="110">
        <f>IFERROR(IF(B351&lt;&gt;"",VLOOKUP(B351,Codigos!$A:$P,10,0),""),"Verf")</f>
        <v>365</v>
      </c>
      <c r="U351" s="280" t="str">
        <f ca="1">IFERROR(IF($B351&lt;&gt;"",IF(AND($H351&gt;=VLOOKUP($B351,Codigos!$A:$P,12,0),$H351&lt;=VLOOKUP($B351,Codigos!$A:$P,13,0)),"Si","No"),""),"Verf")</f>
        <v>No</v>
      </c>
      <c r="V351" s="280" t="str">
        <f ca="1">IFERROR(IF($B351&lt;&gt;"",IF(AND($H351&gt;=VLOOKUP($B351,Codigos!$A:$P,14,0),$H351&lt;=VLOOKUP($B351,Codigos!$A:$P,15,0)),"Si","No"),""),"Verf")</f>
        <v>No</v>
      </c>
      <c r="W351" s="280" t="str">
        <f ca="1">IFERROR(IF($B351&lt;&gt;"",IF($H351&gt;=VLOOKUP($B351,Codigos!$A:$P,12,0),"Si","No"),""),"Verf")</f>
        <v>Si</v>
      </c>
      <c r="X351" s="280" t="str">
        <f ca="1">IFERROR(IF($B351&lt;&gt;"",IF($H351&lt;VLOOKUP($B351,Codigos!$A:$P,14,0),"No","Si"),""),"Verf")</f>
        <v>Si</v>
      </c>
      <c r="Y351" s="280" t="str">
        <f ca="1">IFERROR(IF($B351&lt;&gt;"",IF($H351&gt;VLOOKUP($B351,Codigos!$A:$P,16,0),"Si","No"),""),"Verf")</f>
        <v>Si</v>
      </c>
      <c r="Z351" s="280" t="str">
        <f ca="1">IFERROR(IF($B351&lt;&gt;"",IF($H351&lt;VLOOKUP($B351,Codigos!$A:$P,14,0),"Bloquear","No"),""),"Verf")</f>
        <v>No</v>
      </c>
      <c r="AA351" s="281">
        <f>IFERROR(IF($B351&lt;&gt;"",$G351-VLOOKUP($B351,Codigos!$A:$P,11,0),""),"")</f>
        <v>46516</v>
      </c>
      <c r="AB351" s="280" t="str">
        <f t="shared" si="115"/>
        <v/>
      </c>
      <c r="AC351">
        <f t="shared" ca="1" si="116"/>
        <v>3</v>
      </c>
      <c r="AE351" t="s">
        <v>1987</v>
      </c>
      <c r="AF351" t="s">
        <v>1988</v>
      </c>
    </row>
    <row r="352" spans="1:32" ht="18.95" customHeight="1">
      <c r="A352" s="290" t="s">
        <v>525</v>
      </c>
      <c r="B352" s="331" t="s">
        <v>192</v>
      </c>
      <c r="C352" s="104" t="str">
        <f>IFERROR(IF(B352&lt;&gt;"",VLOOKUP($B352,Codigos!$A:$P,3,0),""),"Verf")</f>
        <v>Corona Nr 330Cc X 6</v>
      </c>
      <c r="D352" s="105">
        <v>75</v>
      </c>
      <c r="E352" s="105"/>
      <c r="F352" s="105"/>
      <c r="G352" s="106">
        <v>46544</v>
      </c>
      <c r="H352" s="448">
        <f t="shared" ca="1" si="111"/>
        <v>360</v>
      </c>
      <c r="I352" s="105" t="str">
        <f t="shared" ca="1" si="112"/>
        <v>Mayor a 120 días</v>
      </c>
      <c r="J352" s="109">
        <f t="shared" ca="1" si="113"/>
        <v>0.98630136986301364</v>
      </c>
      <c r="K352" s="294"/>
      <c r="L352" s="292"/>
      <c r="M352" s="110" t="str">
        <f>IFERROR(IF(VLOOKUP(L352,Codigos!$T$2:$U$50,2,0)=0,"",VLOOKUP(L352,Codigos!$T$2:$U$50,2,0)),"")</f>
        <v/>
      </c>
      <c r="N352" s="111">
        <f t="shared" si="114"/>
        <v>46179</v>
      </c>
      <c r="O352" s="112">
        <f>IFERROR(IF($B352&lt;&gt;"",$E352+($D352*VLOOKUP($B352,Codigos!$A:$P,5,0)),""),"Verf")</f>
        <v>19500</v>
      </c>
      <c r="P352" s="112">
        <f>IFERROR(IF($B352&lt;&gt;"",$F352+($O352*VLOOKUP($B352,Codigos!$A:$P,4,0)),""),"Verf")</f>
        <v>117000</v>
      </c>
      <c r="Q352" s="116">
        <f>IFERROR(IF($B352&lt;&gt;"",P352*VLOOKUP($B352,Codigos!$A:$I,7,0)/100000,""),"Verf")</f>
        <v>386.1</v>
      </c>
      <c r="R352" s="110">
        <f>IFERROR(IF($B352&lt;&gt;"",VLOOKUP($B352,Codigos!$A:$P,2,0),""),"Verf")</f>
        <v>20050</v>
      </c>
      <c r="S352" s="110" t="str">
        <f>IFERROR(IF($B352&lt;&gt;"",VLOOKUP($B352,Codigos!$A:$P,9,0),""),"Verf")</f>
        <v>NR</v>
      </c>
      <c r="T352" s="110">
        <f>IFERROR(IF(B352&lt;&gt;"",VLOOKUP(B352,Codigos!$A:$P,10,0),""),"Verf")</f>
        <v>365</v>
      </c>
      <c r="U352" s="280" t="str">
        <f ca="1">IFERROR(IF($B352&lt;&gt;"",IF(AND($H352&gt;=VLOOKUP($B352,Codigos!$A:$P,12,0),$H352&lt;=VLOOKUP($B352,Codigos!$A:$P,13,0)),"Si","No"),""),"Verf")</f>
        <v>No</v>
      </c>
      <c r="V352" s="280" t="str">
        <f ca="1">IFERROR(IF($B352&lt;&gt;"",IF(AND($H352&gt;=VLOOKUP($B352,Codigos!$A:$P,14,0),$H352&lt;=VLOOKUP($B352,Codigos!$A:$P,15,0)),"Si","No"),""),"Verf")</f>
        <v>No</v>
      </c>
      <c r="W352" s="280" t="str">
        <f ca="1">IFERROR(IF($B352&lt;&gt;"",IF($H352&gt;=VLOOKUP($B352,Codigos!$A:$P,12,0),"Si","No"),""),"Verf")</f>
        <v>Si</v>
      </c>
      <c r="X352" s="280" t="str">
        <f ca="1">IFERROR(IF($B352&lt;&gt;"",IF($H352&lt;VLOOKUP($B352,Codigos!$A:$P,14,0),"No","Si"),""),"Verf")</f>
        <v>Si</v>
      </c>
      <c r="Y352" s="280" t="str">
        <f ca="1">IFERROR(IF($B352&lt;&gt;"",IF($H352&gt;VLOOKUP($B352,Codigos!$A:$P,16,0),"Si","No"),""),"Verf")</f>
        <v>Si</v>
      </c>
      <c r="Z352" s="280" t="str">
        <f ca="1">IFERROR(IF($B352&lt;&gt;"",IF($H352&lt;VLOOKUP($B352,Codigos!$A:$P,14,0),"Bloquear","No"),""),"Verf")</f>
        <v>No</v>
      </c>
      <c r="AA352" s="281">
        <f>IFERROR(IF($B352&lt;&gt;"",$G352-VLOOKUP($B352,Codigos!$A:$P,11,0),""),"")</f>
        <v>46514</v>
      </c>
      <c r="AB352" s="280" t="str">
        <f t="shared" si="115"/>
        <v/>
      </c>
      <c r="AC352">
        <f t="shared" ca="1" si="116"/>
        <v>5</v>
      </c>
      <c r="AE352" t="s">
        <v>1987</v>
      </c>
      <c r="AF352" t="s">
        <v>1988</v>
      </c>
    </row>
    <row r="353" spans="1:32" ht="18.95" customHeight="1">
      <c r="A353" s="290" t="s">
        <v>526</v>
      </c>
      <c r="B353" s="296" t="s">
        <v>703</v>
      </c>
      <c r="C353" s="104" t="str">
        <f>IFERROR(IF(B353&lt;&gt;"",VLOOKUP($B353,Codigos!$A:$P,3,0),""),"Verf")</f>
        <v>Coronita Nr 210Cc X 6</v>
      </c>
      <c r="D353" s="105">
        <v>103</v>
      </c>
      <c r="E353" s="105"/>
      <c r="F353" s="105"/>
      <c r="G353" s="106">
        <v>46540</v>
      </c>
      <c r="H353" s="448">
        <f t="shared" ca="1" si="111"/>
        <v>356</v>
      </c>
      <c r="I353" s="105" t="str">
        <f t="shared" ca="1" si="112"/>
        <v>Mayor a 120 días</v>
      </c>
      <c r="J353" s="109">
        <f t="shared" ca="1" si="113"/>
        <v>0.97534246575342465</v>
      </c>
      <c r="K353" s="294"/>
      <c r="L353" s="292"/>
      <c r="M353" s="110" t="str">
        <f>IFERROR(IF(VLOOKUP(L353,Codigos!$T$2:$U$50,2,0)=0,"",VLOOKUP(L353,Codigos!$T$2:$U$50,2,0)),"")</f>
        <v/>
      </c>
      <c r="N353" s="111">
        <f t="shared" si="114"/>
        <v>46175</v>
      </c>
      <c r="O353" s="112">
        <f>IFERROR(IF($B353&lt;&gt;"",$E353+($D353*VLOOKUP($B353,Codigos!$A:$P,5,0)),""),"Verf")</f>
        <v>39552</v>
      </c>
      <c r="P353" s="112">
        <f>IFERROR(IF($B353&lt;&gt;"",$F353+($O353*VLOOKUP($B353,Codigos!$A:$P,4,0)),""),"Verf")</f>
        <v>237312</v>
      </c>
      <c r="Q353" s="116">
        <f>IFERROR(IF($B353&lt;&gt;"",P353*VLOOKUP($B353,Codigos!$A:$I,7,0)/100000,""),"Verf")</f>
        <v>498.35520000000002</v>
      </c>
      <c r="R353" s="110">
        <f>IFERROR(IF($B353&lt;&gt;"",VLOOKUP($B353,Codigos!$A:$P,2,0),""),"Verf")</f>
        <v>9508</v>
      </c>
      <c r="S353" s="110" t="str">
        <f>IFERROR(IF($B353&lt;&gt;"",VLOOKUP($B353,Codigos!$A:$P,9,0),""),"Verf")</f>
        <v>NR</v>
      </c>
      <c r="T353" s="110">
        <f>IFERROR(IF(B353&lt;&gt;"",VLOOKUP(B353,Codigos!$A:$P,10,0),""),"Verf")</f>
        <v>365</v>
      </c>
      <c r="U353" s="280" t="str">
        <f ca="1">IFERROR(IF($B353&lt;&gt;"",IF(AND($H353&gt;=VLOOKUP($B353,Codigos!$A:$P,12,0),$H353&lt;=VLOOKUP($B353,Codigos!$A:$P,13,0)),"Si","No"),""),"Verf")</f>
        <v>No</v>
      </c>
      <c r="V353" s="280" t="str">
        <f ca="1">IFERROR(IF($B353&lt;&gt;"",IF(AND($H353&gt;=VLOOKUP($B353,Codigos!$A:$P,14,0),$H353&lt;=VLOOKUP($B353,Codigos!$A:$P,15,0)),"Si","No"),""),"Verf")</f>
        <v>No</v>
      </c>
      <c r="W353" s="280" t="str">
        <f ca="1">IFERROR(IF($B353&lt;&gt;"",IF($H353&gt;=VLOOKUP($B353,Codigos!$A:$P,12,0),"Si","No"),""),"Verf")</f>
        <v>Si</v>
      </c>
      <c r="X353" s="280" t="str">
        <f ca="1">IFERROR(IF($B353&lt;&gt;"",IF($H353&lt;VLOOKUP($B353,Codigos!$A:$P,14,0),"No","Si"),""),"Verf")</f>
        <v>Si</v>
      </c>
      <c r="Y353" s="280" t="str">
        <f ca="1">IFERROR(IF($B353&lt;&gt;"",IF($H353&gt;VLOOKUP($B353,Codigos!$A:$P,16,0),"Si","No"),""),"Verf")</f>
        <v>Si</v>
      </c>
      <c r="Z353" s="280" t="str">
        <f ca="1">IFERROR(IF($B353&lt;&gt;"",IF($H353&lt;VLOOKUP($B353,Codigos!$A:$P,14,0),"Bloquear","No"),""),"Verf")</f>
        <v>No</v>
      </c>
      <c r="AA353" s="281">
        <f>IFERROR(IF($B353&lt;&gt;"",$G353-VLOOKUP($B353,Codigos!$A:$P,11,0),""),"")</f>
        <v>46510</v>
      </c>
      <c r="AB353" s="280" t="str">
        <f t="shared" si="115"/>
        <v/>
      </c>
      <c r="AC353">
        <f t="shared" ca="1" si="116"/>
        <v>9</v>
      </c>
      <c r="AE353" t="s">
        <v>1987</v>
      </c>
      <c r="AF353" t="s">
        <v>1988</v>
      </c>
    </row>
    <row r="354" spans="1:32" ht="18.95" customHeight="1">
      <c r="A354" s="290" t="s">
        <v>527</v>
      </c>
      <c r="B354" s="330" t="s">
        <v>192</v>
      </c>
      <c r="C354" s="104" t="str">
        <f>IFERROR(IF(B354&lt;&gt;"",VLOOKUP($B354,Codigos!$A:$P,3,0),""),"Verf")</f>
        <v>Corona Nr 330Cc X 6</v>
      </c>
      <c r="D354" s="105">
        <v>95</v>
      </c>
      <c r="E354" s="105"/>
      <c r="F354" s="105"/>
      <c r="G354" s="106">
        <v>46543</v>
      </c>
      <c r="H354" s="448">
        <f t="shared" ca="1" si="111"/>
        <v>359</v>
      </c>
      <c r="I354" s="105" t="str">
        <f t="shared" ca="1" si="112"/>
        <v>Mayor a 120 días</v>
      </c>
      <c r="J354" s="109">
        <f t="shared" ca="1" si="113"/>
        <v>0.98356164383561639</v>
      </c>
      <c r="K354" s="294"/>
      <c r="L354" s="292"/>
      <c r="M354" s="110" t="str">
        <f>IFERROR(IF(VLOOKUP(L354,Codigos!$T$2:$U$50,2,0)=0,"",VLOOKUP(L354,Codigos!$T$2:$U$50,2,0)),"")</f>
        <v/>
      </c>
      <c r="N354" s="111">
        <f t="shared" si="114"/>
        <v>46178</v>
      </c>
      <c r="O354" s="112">
        <f>IFERROR(IF($B354&lt;&gt;"",$E354+($D354*VLOOKUP($B354,Codigos!$A:$P,5,0)),""),"Verf")</f>
        <v>24700</v>
      </c>
      <c r="P354" s="112">
        <f>IFERROR(IF($B354&lt;&gt;"",$F354+($O354*VLOOKUP($B354,Codigos!$A:$P,4,0)),""),"Verf")</f>
        <v>148200</v>
      </c>
      <c r="Q354" s="116">
        <f>IFERROR(IF($B354&lt;&gt;"",P354*VLOOKUP($B354,Codigos!$A:$I,7,0)/100000,""),"Verf")</f>
        <v>489.06</v>
      </c>
      <c r="R354" s="110">
        <f>IFERROR(IF($B354&lt;&gt;"",VLOOKUP($B354,Codigos!$A:$P,2,0),""),"Verf")</f>
        <v>20050</v>
      </c>
      <c r="S354" s="110" t="str">
        <f>IFERROR(IF($B354&lt;&gt;"",VLOOKUP($B354,Codigos!$A:$P,9,0),""),"Verf")</f>
        <v>NR</v>
      </c>
      <c r="T354" s="110">
        <f>IFERROR(IF(B354&lt;&gt;"",VLOOKUP(B354,Codigos!$A:$P,10,0),""),"Verf")</f>
        <v>365</v>
      </c>
      <c r="U354" s="280" t="str">
        <f ca="1">IFERROR(IF($B354&lt;&gt;"",IF(AND($H354&gt;=VLOOKUP($B354,Codigos!$A:$P,12,0),$H354&lt;=VLOOKUP($B354,Codigos!$A:$P,13,0)),"Si","No"),""),"Verf")</f>
        <v>No</v>
      </c>
      <c r="V354" s="280" t="str">
        <f ca="1">IFERROR(IF($B354&lt;&gt;"",IF(AND($H354&gt;=VLOOKUP($B354,Codigos!$A:$P,14,0),$H354&lt;=VLOOKUP($B354,Codigos!$A:$P,15,0)),"Si","No"),""),"Verf")</f>
        <v>No</v>
      </c>
      <c r="W354" s="280" t="str">
        <f ca="1">IFERROR(IF($B354&lt;&gt;"",IF($H354&gt;=VLOOKUP($B354,Codigos!$A:$P,12,0),"Si","No"),""),"Verf")</f>
        <v>Si</v>
      </c>
      <c r="X354" s="280" t="str">
        <f ca="1">IFERROR(IF($B354&lt;&gt;"",IF($H354&lt;VLOOKUP($B354,Codigos!$A:$P,14,0),"No","Si"),""),"Verf")</f>
        <v>Si</v>
      </c>
      <c r="Y354" s="280" t="str">
        <f ca="1">IFERROR(IF($B354&lt;&gt;"",IF($H354&gt;VLOOKUP($B354,Codigos!$A:$P,16,0),"Si","No"),""),"Verf")</f>
        <v>Si</v>
      </c>
      <c r="Z354" s="280" t="str">
        <f ca="1">IFERROR(IF($B354&lt;&gt;"",IF($H354&lt;VLOOKUP($B354,Codigos!$A:$P,14,0),"Bloquear","No"),""),"Verf")</f>
        <v>No</v>
      </c>
      <c r="AA354" s="281">
        <f>IFERROR(IF($B354&lt;&gt;"",$G354-VLOOKUP($B354,Codigos!$A:$P,11,0),""),"")</f>
        <v>46513</v>
      </c>
      <c r="AB354" s="280" t="str">
        <f t="shared" si="115"/>
        <v/>
      </c>
      <c r="AC354">
        <f t="shared" ca="1" si="116"/>
        <v>6</v>
      </c>
      <c r="AE354" t="s">
        <v>1987</v>
      </c>
      <c r="AF354" t="s">
        <v>1988</v>
      </c>
    </row>
    <row r="355" spans="1:32" ht="18.95" customHeight="1">
      <c r="A355" s="290" t="s">
        <v>2800</v>
      </c>
      <c r="B355" s="483" t="s">
        <v>703</v>
      </c>
      <c r="C355" s="104" t="str">
        <f>IFERROR(IF(B355&lt;&gt;"",VLOOKUP($B355,Codigos!$A:$P,3,0),""),"Verf")</f>
        <v>Coronita Nr 210Cc X 6</v>
      </c>
      <c r="D355" s="105">
        <v>103</v>
      </c>
      <c r="E355" s="105"/>
      <c r="F355" s="105"/>
      <c r="G355" s="106">
        <v>46539</v>
      </c>
      <c r="H355" s="448">
        <f t="shared" ca="1" si="111"/>
        <v>355</v>
      </c>
      <c r="I355" s="105" t="str">
        <f t="shared" ca="1" si="112"/>
        <v>Mayor a 120 días</v>
      </c>
      <c r="J355" s="109">
        <f t="shared" ca="1" si="113"/>
        <v>0.9726027397260274</v>
      </c>
      <c r="K355" s="343"/>
      <c r="L355" s="292"/>
      <c r="M355" s="110" t="str">
        <f>IFERROR(IF(VLOOKUP(L355,Codigos!$T$2:$U$50,2,0)=0,"",VLOOKUP(L355,Codigos!$T$2:$U$50,2,0)),"")</f>
        <v/>
      </c>
      <c r="N355" s="111">
        <f t="shared" si="114"/>
        <v>46174</v>
      </c>
      <c r="O355" s="112">
        <f>IFERROR(IF($B355&lt;&gt;"",$E355+($D355*VLOOKUP($B355,Codigos!$A:$P,5,0)),""),"Verf")</f>
        <v>39552</v>
      </c>
      <c r="P355" s="112">
        <f>IFERROR(IF($B355&lt;&gt;"",$F355+($O355*VLOOKUP($B355,Codigos!$A:$P,4,0)),""),"Verf")</f>
        <v>237312</v>
      </c>
      <c r="Q355" s="116">
        <f>IFERROR(IF($B355&lt;&gt;"",P355*VLOOKUP($B355,Codigos!$A:$I,7,0)/100000,""),"Verf")</f>
        <v>498.35520000000002</v>
      </c>
      <c r="R355" s="110">
        <f>IFERROR(IF($B355&lt;&gt;"",VLOOKUP($B355,Codigos!$A:$P,2,0),""),"Verf")</f>
        <v>9508</v>
      </c>
      <c r="S355" s="110" t="str">
        <f>IFERROR(IF($B355&lt;&gt;"",VLOOKUP($B355,Codigos!$A:$P,9,0),""),"Verf")</f>
        <v>NR</v>
      </c>
      <c r="T355" s="110">
        <f>IFERROR(IF(B355&lt;&gt;"",VLOOKUP(B355,Codigos!$A:$P,10,0),""),"Verf")</f>
        <v>365</v>
      </c>
      <c r="U355" s="280" t="str">
        <f ca="1">IFERROR(IF($B355&lt;&gt;"",IF(AND($H355&gt;=VLOOKUP($B355,Codigos!$A:$P,12,0),$H355&lt;=VLOOKUP($B355,Codigos!$A:$P,13,0)),"Si","No"),""),"Verf")</f>
        <v>No</v>
      </c>
      <c r="V355" s="280" t="str">
        <f ca="1">IFERROR(IF($B355&lt;&gt;"",IF(AND($H355&gt;=VLOOKUP($B355,Codigos!$A:$P,14,0),$H355&lt;=VLOOKUP($B355,Codigos!$A:$P,15,0)),"Si","No"),""),"Verf")</f>
        <v>No</v>
      </c>
      <c r="W355" s="280" t="str">
        <f ca="1">IFERROR(IF($B355&lt;&gt;"",IF($H355&gt;=VLOOKUP($B355,Codigos!$A:$P,12,0),"Si","No"),""),"Verf")</f>
        <v>Si</v>
      </c>
      <c r="X355" s="280" t="str">
        <f ca="1">IFERROR(IF($B355&lt;&gt;"",IF($H355&lt;VLOOKUP($B355,Codigos!$A:$P,14,0),"No","Si"),""),"Verf")</f>
        <v>Si</v>
      </c>
      <c r="Y355" s="280" t="str">
        <f ca="1">IFERROR(IF($B355&lt;&gt;"",IF($H355&gt;VLOOKUP($B355,Codigos!$A:$P,16,0),"Si","No"),""),"Verf")</f>
        <v>Si</v>
      </c>
      <c r="Z355" s="280" t="str">
        <f ca="1">IFERROR(IF($B355&lt;&gt;"",IF($H355&lt;VLOOKUP($B355,Codigos!$A:$P,14,0),"Bloquear","No"),""),"Verf")</f>
        <v>No</v>
      </c>
      <c r="AA355" s="281">
        <f>IFERROR(IF($B355&lt;&gt;"",$G355-VLOOKUP($B355,Codigos!$A:$P,11,0),""),"")</f>
        <v>46509</v>
      </c>
      <c r="AB355" s="280" t="str">
        <f t="shared" si="115"/>
        <v/>
      </c>
      <c r="AC355">
        <f t="shared" ca="1" si="116"/>
        <v>10</v>
      </c>
      <c r="AE355" t="s">
        <v>1987</v>
      </c>
      <c r="AF355" t="s">
        <v>1988</v>
      </c>
    </row>
    <row r="356" spans="1:32" ht="18.95" customHeight="1">
      <c r="A356" s="290" t="s">
        <v>528</v>
      </c>
      <c r="B356" s="291" t="s">
        <v>192</v>
      </c>
      <c r="C356" s="104" t="str">
        <f>IFERROR(IF(B356&lt;&gt;"",VLOOKUP($B356,Codigos!$A:$P,3,0),""),"Verf")</f>
        <v>Corona Nr 330Cc X 6</v>
      </c>
      <c r="D356" s="105">
        <v>103</v>
      </c>
      <c r="E356" s="105"/>
      <c r="F356" s="105"/>
      <c r="G356" s="106">
        <v>46545</v>
      </c>
      <c r="H356" s="448">
        <f t="shared" ca="1" si="111"/>
        <v>361</v>
      </c>
      <c r="I356" s="105" t="str">
        <f t="shared" ca="1" si="112"/>
        <v>Mayor a 120 días</v>
      </c>
      <c r="J356" s="109">
        <f t="shared" ca="1" si="113"/>
        <v>0.989041095890411</v>
      </c>
      <c r="K356" s="343"/>
      <c r="L356" s="292"/>
      <c r="M356" s="110" t="str">
        <f>IFERROR(IF(VLOOKUP(L356,Codigos!$T$2:$U$50,2,0)=0,"",VLOOKUP(L356,Codigos!$T$2:$U$50,2,0)),"")</f>
        <v/>
      </c>
      <c r="N356" s="111">
        <f t="shared" si="114"/>
        <v>46180</v>
      </c>
      <c r="O356" s="112">
        <f>IFERROR(IF($B356&lt;&gt;"",$E356+($D356*VLOOKUP($B356,Codigos!$A:$P,5,0)),""),"Verf")</f>
        <v>26780</v>
      </c>
      <c r="P356" s="112">
        <f>IFERROR(IF($B356&lt;&gt;"",$F356+($O356*VLOOKUP($B356,Codigos!$A:$P,4,0)),""),"Verf")</f>
        <v>160680</v>
      </c>
      <c r="Q356" s="116">
        <f>IFERROR(IF($B356&lt;&gt;"",P356*VLOOKUP($B356,Codigos!$A:$I,7,0)/100000,""),"Verf")</f>
        <v>530.24400000000003</v>
      </c>
      <c r="R356" s="110">
        <f>IFERROR(IF($B356&lt;&gt;"",VLOOKUP($B356,Codigos!$A:$P,2,0),""),"Verf")</f>
        <v>20050</v>
      </c>
      <c r="S356" s="110" t="str">
        <f>IFERROR(IF($B356&lt;&gt;"",VLOOKUP($B356,Codigos!$A:$P,9,0),""),"Verf")</f>
        <v>NR</v>
      </c>
      <c r="T356" s="110">
        <f>IFERROR(IF(B356&lt;&gt;"",VLOOKUP(B356,Codigos!$A:$P,10,0),""),"Verf")</f>
        <v>365</v>
      </c>
      <c r="U356" s="280" t="str">
        <f ca="1">IFERROR(IF($B356&lt;&gt;"",IF(AND($H356&gt;=VLOOKUP($B356,Codigos!$A:$P,12,0),$H356&lt;=VLOOKUP($B356,Codigos!$A:$P,13,0)),"Si","No"),""),"Verf")</f>
        <v>No</v>
      </c>
      <c r="V356" s="280" t="str">
        <f ca="1">IFERROR(IF($B356&lt;&gt;"",IF(AND($H356&gt;=VLOOKUP($B356,Codigos!$A:$P,14,0),$H356&lt;=VLOOKUP($B356,Codigos!$A:$P,15,0)),"Si","No"),""),"Verf")</f>
        <v>No</v>
      </c>
      <c r="W356" s="280" t="str">
        <f ca="1">IFERROR(IF($B356&lt;&gt;"",IF($H356&gt;=VLOOKUP($B356,Codigos!$A:$P,12,0),"Si","No"),""),"Verf")</f>
        <v>Si</v>
      </c>
      <c r="X356" s="280" t="str">
        <f ca="1">IFERROR(IF($B356&lt;&gt;"",IF($H356&lt;VLOOKUP($B356,Codigos!$A:$P,14,0),"No","Si"),""),"Verf")</f>
        <v>Si</v>
      </c>
      <c r="Y356" s="280" t="str">
        <f ca="1">IFERROR(IF($B356&lt;&gt;"",IF($H356&gt;VLOOKUP($B356,Codigos!$A:$P,16,0),"Si","No"),""),"Verf")</f>
        <v>Si</v>
      </c>
      <c r="Z356" s="280" t="str">
        <f ca="1">IFERROR(IF($B356&lt;&gt;"",IF($H356&lt;VLOOKUP($B356,Codigos!$A:$P,14,0),"Bloquear","No"),""),"Verf")</f>
        <v>No</v>
      </c>
      <c r="AA356" s="281">
        <f>IFERROR(IF($B356&lt;&gt;"",$G356-VLOOKUP($B356,Codigos!$A:$P,11,0),""),"")</f>
        <v>46515</v>
      </c>
      <c r="AB356" s="280" t="str">
        <f t="shared" si="115"/>
        <v/>
      </c>
      <c r="AC356">
        <f t="shared" ca="1" si="116"/>
        <v>4</v>
      </c>
      <c r="AE356" t="s">
        <v>1987</v>
      </c>
      <c r="AF356" t="s">
        <v>1988</v>
      </c>
    </row>
    <row r="357" spans="1:32" ht="18.95" customHeight="1">
      <c r="A357" s="290" t="s">
        <v>529</v>
      </c>
      <c r="B357" s="345" t="s">
        <v>192</v>
      </c>
      <c r="C357" s="104" t="str">
        <f>IFERROR(IF(B357&lt;&gt;"",VLOOKUP($B357,Codigos!$A:$P,3,0),""),"Verf")</f>
        <v>Corona Nr 330Cc X 6</v>
      </c>
      <c r="D357" s="105">
        <v>103</v>
      </c>
      <c r="E357" s="105"/>
      <c r="F357" s="105"/>
      <c r="G357" s="106">
        <v>46545</v>
      </c>
      <c r="H357" s="448">
        <f t="shared" ca="1" si="111"/>
        <v>361</v>
      </c>
      <c r="I357" s="105" t="str">
        <f t="shared" ca="1" si="112"/>
        <v>Mayor a 120 días</v>
      </c>
      <c r="J357" s="109">
        <f t="shared" ca="1" si="113"/>
        <v>0.989041095890411</v>
      </c>
      <c r="K357" s="294"/>
      <c r="L357" s="292"/>
      <c r="M357" s="110" t="str">
        <f>IFERROR(IF(VLOOKUP(L357,Codigos!$T$2:$U$50,2,0)=0,"",VLOOKUP(L357,Codigos!$T$2:$U$50,2,0)),"")</f>
        <v/>
      </c>
      <c r="N357" s="111">
        <f t="shared" si="114"/>
        <v>46180</v>
      </c>
      <c r="O357" s="112">
        <f>IFERROR(IF($B357&lt;&gt;"",$E357+($D357*VLOOKUP($B357,Codigos!$A:$P,5,0)),""),"Verf")</f>
        <v>26780</v>
      </c>
      <c r="P357" s="112">
        <f>IFERROR(IF($B357&lt;&gt;"",$F357+($O357*VLOOKUP($B357,Codigos!$A:$P,4,0)),""),"Verf")</f>
        <v>160680</v>
      </c>
      <c r="Q357" s="116">
        <f>IFERROR(IF($B357&lt;&gt;"",P357*VLOOKUP($B357,Codigos!$A:$I,7,0)/100000,""),"Verf")</f>
        <v>530.24400000000003</v>
      </c>
      <c r="R357" s="110">
        <f>IFERROR(IF($B357&lt;&gt;"",VLOOKUP($B357,Codigos!$A:$P,2,0),""),"Verf")</f>
        <v>20050</v>
      </c>
      <c r="S357" s="110" t="str">
        <f>IFERROR(IF($B357&lt;&gt;"",VLOOKUP($B357,Codigos!$A:$P,9,0),""),"Verf")</f>
        <v>NR</v>
      </c>
      <c r="T357" s="110">
        <f>IFERROR(IF(B357&lt;&gt;"",VLOOKUP(B357,Codigos!$A:$P,10,0),""),"Verf")</f>
        <v>365</v>
      </c>
      <c r="U357" s="280" t="str">
        <f ca="1">IFERROR(IF($B357&lt;&gt;"",IF(AND($H357&gt;=VLOOKUP($B357,Codigos!$A:$P,12,0),$H357&lt;=VLOOKUP($B357,Codigos!$A:$P,13,0)),"Si","No"),""),"Verf")</f>
        <v>No</v>
      </c>
      <c r="V357" s="280" t="str">
        <f ca="1">IFERROR(IF($B357&lt;&gt;"",IF(AND($H357&gt;=VLOOKUP($B357,Codigos!$A:$P,14,0),$H357&lt;=VLOOKUP($B357,Codigos!$A:$P,15,0)),"Si","No"),""),"Verf")</f>
        <v>No</v>
      </c>
      <c r="W357" s="280" t="str">
        <f ca="1">IFERROR(IF($B357&lt;&gt;"",IF($H357&gt;=VLOOKUP($B357,Codigos!$A:$P,12,0),"Si","No"),""),"Verf")</f>
        <v>Si</v>
      </c>
      <c r="X357" s="280" t="str">
        <f ca="1">IFERROR(IF($B357&lt;&gt;"",IF($H357&lt;VLOOKUP($B357,Codigos!$A:$P,14,0),"No","Si"),""),"Verf")</f>
        <v>Si</v>
      </c>
      <c r="Y357" s="280" t="str">
        <f ca="1">IFERROR(IF($B357&lt;&gt;"",IF($H357&gt;VLOOKUP($B357,Codigos!$A:$P,16,0),"Si","No"),""),"Verf")</f>
        <v>Si</v>
      </c>
      <c r="Z357" s="280" t="str">
        <f ca="1">IFERROR(IF($B357&lt;&gt;"",IF($H357&lt;VLOOKUP($B357,Codigos!$A:$P,14,0),"Bloquear","No"),""),"Verf")</f>
        <v>No</v>
      </c>
      <c r="AA357" s="281">
        <f>IFERROR(IF($B357&lt;&gt;"",$G357-VLOOKUP($B357,Codigos!$A:$P,11,0),""),"")</f>
        <v>46515</v>
      </c>
      <c r="AB357" s="280" t="str">
        <f t="shared" si="115"/>
        <v/>
      </c>
      <c r="AC357">
        <f t="shared" ca="1" si="116"/>
        <v>4</v>
      </c>
      <c r="AE357" t="s">
        <v>1987</v>
      </c>
      <c r="AF357" t="s">
        <v>1988</v>
      </c>
    </row>
    <row r="358" spans="1:32" ht="18.95" customHeight="1">
      <c r="A358" s="290" t="s">
        <v>543</v>
      </c>
      <c r="B358" s="296" t="s">
        <v>703</v>
      </c>
      <c r="C358" s="104" t="str">
        <f>IFERROR(IF(B358&lt;&gt;"",VLOOKUP($B358,Codigos!$A:$P,3,0),""),"Verf")</f>
        <v>Coronita Nr 210Cc X 6</v>
      </c>
      <c r="D358" s="105">
        <v>103</v>
      </c>
      <c r="E358" s="105"/>
      <c r="F358" s="105"/>
      <c r="G358" s="106">
        <v>46538</v>
      </c>
      <c r="H358" s="448">
        <f t="shared" ca="1" si="111"/>
        <v>354</v>
      </c>
      <c r="I358" s="105" t="str">
        <f t="shared" ca="1" si="112"/>
        <v>Mayor a 120 días</v>
      </c>
      <c r="J358" s="109">
        <f t="shared" ca="1" si="113"/>
        <v>0.96986301369863015</v>
      </c>
      <c r="K358" s="343"/>
      <c r="L358" s="292"/>
      <c r="M358" s="110" t="str">
        <f>IFERROR(IF(VLOOKUP(L358,Codigos!$T$2:$U$50,2,0)=0,"",VLOOKUP(L358,Codigos!$T$2:$U$50,2,0)),"")</f>
        <v/>
      </c>
      <c r="N358" s="111">
        <f t="shared" si="114"/>
        <v>46173</v>
      </c>
      <c r="O358" s="112">
        <f>IFERROR(IF($B358&lt;&gt;"",$E358+($D358*VLOOKUP($B358,Codigos!$A:$P,5,0)),""),"Verf")</f>
        <v>39552</v>
      </c>
      <c r="P358" s="112">
        <f>IFERROR(IF($B358&lt;&gt;"",$F358+($O358*VLOOKUP($B358,Codigos!$A:$P,4,0)),""),"Verf")</f>
        <v>237312</v>
      </c>
      <c r="Q358" s="116">
        <f>IFERROR(IF($B358&lt;&gt;"",P358*VLOOKUP($B358,Codigos!$A:$I,7,0)/100000,""),"Verf")</f>
        <v>498.35520000000002</v>
      </c>
      <c r="R358" s="110">
        <f>IFERROR(IF($B358&lt;&gt;"",VLOOKUP($B358,Codigos!$A:$P,2,0),""),"Verf")</f>
        <v>9508</v>
      </c>
      <c r="S358" s="110" t="str">
        <f>IFERROR(IF($B358&lt;&gt;"",VLOOKUP($B358,Codigos!$A:$P,9,0),""),"Verf")</f>
        <v>NR</v>
      </c>
      <c r="T358" s="110">
        <f>IFERROR(IF(B358&lt;&gt;"",VLOOKUP(B358,Codigos!$A:$P,10,0),""),"Verf")</f>
        <v>365</v>
      </c>
      <c r="U358" s="280" t="str">
        <f ca="1">IFERROR(IF($B358&lt;&gt;"",IF(AND($H358&gt;=VLOOKUP($B358,Codigos!$A:$P,12,0),$H358&lt;=VLOOKUP($B358,Codigos!$A:$P,13,0)),"Si","No"),""),"Verf")</f>
        <v>No</v>
      </c>
      <c r="V358" s="280" t="str">
        <f ca="1">IFERROR(IF($B358&lt;&gt;"",IF(AND($H358&gt;=VLOOKUP($B358,Codigos!$A:$P,14,0),$H358&lt;=VLOOKUP($B358,Codigos!$A:$P,15,0)),"Si","No"),""),"Verf")</f>
        <v>No</v>
      </c>
      <c r="W358" s="280" t="str">
        <f ca="1">IFERROR(IF($B358&lt;&gt;"",IF($H358&gt;=VLOOKUP($B358,Codigos!$A:$P,12,0),"Si","No"),""),"Verf")</f>
        <v>Si</v>
      </c>
      <c r="X358" s="280" t="str">
        <f ca="1">IFERROR(IF($B358&lt;&gt;"",IF($H358&lt;VLOOKUP($B358,Codigos!$A:$P,14,0),"No","Si"),""),"Verf")</f>
        <v>Si</v>
      </c>
      <c r="Y358" s="280" t="str">
        <f ca="1">IFERROR(IF($B358&lt;&gt;"",IF($H358&gt;VLOOKUP($B358,Codigos!$A:$P,16,0),"Si","No"),""),"Verf")</f>
        <v>Si</v>
      </c>
      <c r="Z358" s="280" t="str">
        <f ca="1">IFERROR(IF($B358&lt;&gt;"",IF($H358&lt;VLOOKUP($B358,Codigos!$A:$P,14,0),"Bloquear","No"),""),"Verf")</f>
        <v>No</v>
      </c>
      <c r="AA358" s="281">
        <f>IFERROR(IF($B358&lt;&gt;"",$G358-VLOOKUP($B358,Codigos!$A:$P,11,0),""),"")</f>
        <v>46508</v>
      </c>
      <c r="AB358" s="280" t="str">
        <f t="shared" si="115"/>
        <v/>
      </c>
      <c r="AC358">
        <f t="shared" ca="1" si="116"/>
        <v>11</v>
      </c>
      <c r="AE358" t="s">
        <v>1987</v>
      </c>
      <c r="AF358" t="s">
        <v>1988</v>
      </c>
    </row>
    <row r="359" spans="1:32" ht="18.95" customHeight="1">
      <c r="A359" s="290" t="s">
        <v>546</v>
      </c>
      <c r="B359" s="303" t="s">
        <v>703</v>
      </c>
      <c r="C359" s="104" t="str">
        <f>IFERROR(IF(B359&lt;&gt;"",VLOOKUP($B359,Codigos!$A:$P,3,0),""),"Verf")</f>
        <v>Coronita Nr 210Cc X 6</v>
      </c>
      <c r="D359" s="105">
        <v>62</v>
      </c>
      <c r="E359" s="105"/>
      <c r="F359" s="105"/>
      <c r="G359" s="106">
        <v>46543</v>
      </c>
      <c r="H359" s="448">
        <f t="shared" ca="1" si="111"/>
        <v>359</v>
      </c>
      <c r="I359" s="105" t="str">
        <f t="shared" ca="1" si="112"/>
        <v>Mayor a 120 días</v>
      </c>
      <c r="J359" s="109">
        <f t="shared" ca="1" si="113"/>
        <v>0.98356164383561639</v>
      </c>
      <c r="K359" s="294"/>
      <c r="L359" s="292"/>
      <c r="M359" s="110" t="str">
        <f>IFERROR(IF(VLOOKUP(L359,Codigos!$T$2:$U$50,2,0)=0,"",VLOOKUP(L359,Codigos!$T$2:$U$50,2,0)),"")</f>
        <v/>
      </c>
      <c r="N359" s="111">
        <f t="shared" si="114"/>
        <v>46178</v>
      </c>
      <c r="O359" s="112">
        <f>IFERROR(IF($B359&lt;&gt;"",$E359+($D359*VLOOKUP($B359,Codigos!$A:$P,5,0)),""),"Verf")</f>
        <v>23808</v>
      </c>
      <c r="P359" s="112">
        <f>IFERROR(IF($B359&lt;&gt;"",$F359+($O359*VLOOKUP($B359,Codigos!$A:$P,4,0)),""),"Verf")</f>
        <v>142848</v>
      </c>
      <c r="Q359" s="116">
        <f>IFERROR(IF($B359&lt;&gt;"",P359*VLOOKUP($B359,Codigos!$A:$I,7,0)/100000,""),"Verf")</f>
        <v>299.98079999999999</v>
      </c>
      <c r="R359" s="110">
        <f>IFERROR(IF($B359&lt;&gt;"",VLOOKUP($B359,Codigos!$A:$P,2,0),""),"Verf")</f>
        <v>9508</v>
      </c>
      <c r="S359" s="110" t="str">
        <f>IFERROR(IF($B359&lt;&gt;"",VLOOKUP($B359,Codigos!$A:$P,9,0),""),"Verf")</f>
        <v>NR</v>
      </c>
      <c r="T359" s="110">
        <f>IFERROR(IF(B359&lt;&gt;"",VLOOKUP(B359,Codigos!$A:$P,10,0),""),"Verf")</f>
        <v>365</v>
      </c>
      <c r="U359" s="280" t="str">
        <f ca="1">IFERROR(IF($B359&lt;&gt;"",IF(AND($H359&gt;=VLOOKUP($B359,Codigos!$A:$P,12,0),$H359&lt;=VLOOKUP($B359,Codigos!$A:$P,13,0)),"Si","No"),""),"Verf")</f>
        <v>No</v>
      </c>
      <c r="V359" s="280" t="str">
        <f ca="1">IFERROR(IF($B359&lt;&gt;"",IF(AND($H359&gt;=VLOOKUP($B359,Codigos!$A:$P,14,0),$H359&lt;=VLOOKUP($B359,Codigos!$A:$P,15,0)),"Si","No"),""),"Verf")</f>
        <v>No</v>
      </c>
      <c r="W359" s="280" t="str">
        <f ca="1">IFERROR(IF($B359&lt;&gt;"",IF($H359&gt;=VLOOKUP($B359,Codigos!$A:$P,12,0),"Si","No"),""),"Verf")</f>
        <v>Si</v>
      </c>
      <c r="X359" s="280" t="str">
        <f ca="1">IFERROR(IF($B359&lt;&gt;"",IF($H359&lt;VLOOKUP($B359,Codigos!$A:$P,14,0),"No","Si"),""),"Verf")</f>
        <v>Si</v>
      </c>
      <c r="Y359" s="280" t="str">
        <f ca="1">IFERROR(IF($B359&lt;&gt;"",IF($H359&gt;VLOOKUP($B359,Codigos!$A:$P,16,0),"Si","No"),""),"Verf")</f>
        <v>Si</v>
      </c>
      <c r="Z359" s="280" t="str">
        <f ca="1">IFERROR(IF($B359&lt;&gt;"",IF($H359&lt;VLOOKUP($B359,Codigos!$A:$P,14,0),"Bloquear","No"),""),"Verf")</f>
        <v>No</v>
      </c>
      <c r="AA359" s="281">
        <f>IFERROR(IF($B359&lt;&gt;"",$G359-VLOOKUP($B359,Codigos!$A:$P,11,0),""),"")</f>
        <v>46513</v>
      </c>
      <c r="AB359" s="280" t="str">
        <f t="shared" si="115"/>
        <v/>
      </c>
      <c r="AC359">
        <f t="shared" ca="1" si="116"/>
        <v>6</v>
      </c>
      <c r="AE359" t="s">
        <v>1987</v>
      </c>
      <c r="AF359" t="s">
        <v>1988</v>
      </c>
    </row>
    <row r="360" spans="1:32" ht="18.95" customHeight="1">
      <c r="A360" s="290" t="s">
        <v>544</v>
      </c>
      <c r="B360" s="496" t="s">
        <v>192</v>
      </c>
      <c r="C360" s="104" t="str">
        <f>IFERROR(IF(B360&lt;&gt;"",VLOOKUP($B360,Codigos!$A:$P,3,0),""),"Verf")</f>
        <v>Corona Nr 330Cc X 6</v>
      </c>
      <c r="D360" s="105">
        <v>68</v>
      </c>
      <c r="E360" s="105"/>
      <c r="F360" s="105"/>
      <c r="G360" s="106">
        <v>46546</v>
      </c>
      <c r="H360" s="448">
        <f t="shared" ca="1" si="111"/>
        <v>362</v>
      </c>
      <c r="I360" s="105" t="str">
        <f t="shared" ca="1" si="112"/>
        <v>Mayor a 120 días</v>
      </c>
      <c r="J360" s="109">
        <f t="shared" ca="1" si="113"/>
        <v>0.99178082191780825</v>
      </c>
      <c r="K360" s="294" t="s">
        <v>2819</v>
      </c>
      <c r="L360" s="292"/>
      <c r="M360" s="110" t="str">
        <f>IFERROR(IF(VLOOKUP(L360,Codigos!$T$2:$U$50,2,0)=0,"",VLOOKUP(L360,Codigos!$T$2:$U$50,2,0)),"")</f>
        <v/>
      </c>
      <c r="N360" s="111">
        <f t="shared" si="114"/>
        <v>46181</v>
      </c>
      <c r="O360" s="112">
        <f>IFERROR(IF($B360&lt;&gt;"",$E360+($D360*VLOOKUP($B360,Codigos!$A:$P,5,0)),""),"Verf")</f>
        <v>17680</v>
      </c>
      <c r="P360" s="112">
        <f>IFERROR(IF($B360&lt;&gt;"",$F360+($O360*VLOOKUP($B360,Codigos!$A:$P,4,0)),""),"Verf")</f>
        <v>106080</v>
      </c>
      <c r="Q360" s="116">
        <f>IFERROR(IF($B360&lt;&gt;"",P360*VLOOKUP($B360,Codigos!$A:$I,7,0)/100000,""),"Verf")</f>
        <v>350.06400000000002</v>
      </c>
      <c r="R360" s="110">
        <f>IFERROR(IF($B360&lt;&gt;"",VLOOKUP($B360,Codigos!$A:$P,2,0),""),"Verf")</f>
        <v>20050</v>
      </c>
      <c r="S360" s="110" t="str">
        <f>IFERROR(IF($B360&lt;&gt;"",VLOOKUP($B360,Codigos!$A:$P,9,0),""),"Verf")</f>
        <v>NR</v>
      </c>
      <c r="T360" s="110">
        <f>IFERROR(IF(B360&lt;&gt;"",VLOOKUP(B360,Codigos!$A:$P,10,0),""),"Verf")</f>
        <v>365</v>
      </c>
      <c r="U360" s="280" t="str">
        <f ca="1">IFERROR(IF($B360&lt;&gt;"",IF(AND($H360&gt;=VLOOKUP($B360,Codigos!$A:$P,12,0),$H360&lt;=VLOOKUP($B360,Codigos!$A:$P,13,0)),"Si","No"),""),"Verf")</f>
        <v>No</v>
      </c>
      <c r="V360" s="280" t="str">
        <f ca="1">IFERROR(IF($B360&lt;&gt;"",IF(AND($H360&gt;=VLOOKUP($B360,Codigos!$A:$P,14,0),$H360&lt;=VLOOKUP($B360,Codigos!$A:$P,15,0)),"Si","No"),""),"Verf")</f>
        <v>No</v>
      </c>
      <c r="W360" s="280" t="str">
        <f ca="1">IFERROR(IF($B360&lt;&gt;"",IF($H360&gt;=VLOOKUP($B360,Codigos!$A:$P,12,0),"Si","No"),""),"Verf")</f>
        <v>Si</v>
      </c>
      <c r="X360" s="280" t="str">
        <f ca="1">IFERROR(IF($B360&lt;&gt;"",IF($H360&lt;VLOOKUP($B360,Codigos!$A:$P,14,0),"No","Si"),""),"Verf")</f>
        <v>Si</v>
      </c>
      <c r="Y360" s="280" t="str">
        <f ca="1">IFERROR(IF($B360&lt;&gt;"",IF($H360&gt;VLOOKUP($B360,Codigos!$A:$P,16,0),"Si","No"),""),"Verf")</f>
        <v>Si</v>
      </c>
      <c r="Z360" s="280" t="str">
        <f ca="1">IFERROR(IF($B360&lt;&gt;"",IF($H360&lt;VLOOKUP($B360,Codigos!$A:$P,14,0),"Bloquear","No"),""),"Verf")</f>
        <v>No</v>
      </c>
      <c r="AA360" s="281">
        <f>IFERROR(IF($B360&lt;&gt;"",$G360-VLOOKUP($B360,Codigos!$A:$P,11,0),""),"")</f>
        <v>46516</v>
      </c>
      <c r="AB360" s="280" t="str">
        <f t="shared" si="115"/>
        <v/>
      </c>
      <c r="AC360">
        <f t="shared" ca="1" si="116"/>
        <v>3</v>
      </c>
      <c r="AE360" t="s">
        <v>1987</v>
      </c>
      <c r="AF360" t="s">
        <v>1988</v>
      </c>
    </row>
    <row r="361" spans="1:32" ht="18.95" customHeight="1">
      <c r="A361" s="290" t="s">
        <v>545</v>
      </c>
      <c r="B361" s="311" t="s">
        <v>615</v>
      </c>
      <c r="C361" s="104" t="str">
        <f>IFERROR(IF(B361&lt;&gt;"",VLOOKUP($B361,Codigos!$A:$P,3,0),""),"Verf")</f>
        <v>Club Col Lta 330X6 N</v>
      </c>
      <c r="D361" s="105">
        <v>74</v>
      </c>
      <c r="E361" s="105"/>
      <c r="F361" s="105"/>
      <c r="G361" s="106">
        <v>46449</v>
      </c>
      <c r="H361" s="448">
        <f t="shared" ca="1" si="111"/>
        <v>265</v>
      </c>
      <c r="I361" s="105" t="str">
        <f t="shared" ca="1" si="112"/>
        <v>Mayor a 120 días</v>
      </c>
      <c r="J361" s="109">
        <f t="shared" ca="1" si="113"/>
        <v>0.98148148148148151</v>
      </c>
      <c r="K361" s="343"/>
      <c r="L361" s="487"/>
      <c r="M361" s="110" t="str">
        <f>IFERROR(IF(VLOOKUP(L361,Codigos!$T$2:$U$50,2,0)=0,"",VLOOKUP(L361,Codigos!$T$2:$U$50,2,0)),"")</f>
        <v/>
      </c>
      <c r="N361" s="111">
        <f t="shared" si="114"/>
        <v>46179</v>
      </c>
      <c r="O361" s="112">
        <f>IFERROR(IF($B361&lt;&gt;"",$E361+($D361*VLOOKUP($B361,Codigos!$A:$P,5,0)),""),"Verf")</f>
        <v>35520</v>
      </c>
      <c r="P361" s="112">
        <f>IFERROR(IF($B361&lt;&gt;"",$F361+($O361*VLOOKUP($B361,Codigos!$A:$P,4,0)),""),"Verf")</f>
        <v>213120</v>
      </c>
      <c r="Q361" s="116">
        <f>IFERROR(IF($B361&lt;&gt;"",P361*VLOOKUP($B361,Codigos!$A:$I,7,0)/100000,""),"Verf")</f>
        <v>703.29600000000005</v>
      </c>
      <c r="R361" s="110">
        <f>IFERROR(IF($B361&lt;&gt;"",VLOOKUP($B361,Codigos!$A:$P,2,0),""),"Verf")</f>
        <v>5252</v>
      </c>
      <c r="S361" s="110" t="str">
        <f>IFERROR(IF($B361&lt;&gt;"",VLOOKUP($B361,Codigos!$A:$P,9,0),""),"Verf")</f>
        <v>Lata</v>
      </c>
      <c r="T361" s="110">
        <f>IFERROR(IF(B361&lt;&gt;"",VLOOKUP(B361,Codigos!$A:$P,10,0),""),"Verf")</f>
        <v>270</v>
      </c>
      <c r="U361" s="280" t="str">
        <f ca="1">IFERROR(IF($B361&lt;&gt;"",IF(AND($H361&gt;=VLOOKUP($B361,Codigos!$A:$P,12,0),$H361&lt;=VLOOKUP($B361,Codigos!$A:$P,13,0)),"Si","No"),""),"Verf")</f>
        <v>No</v>
      </c>
      <c r="V361" s="280" t="str">
        <f ca="1">IFERROR(IF($B361&lt;&gt;"",IF(AND($H361&gt;=VLOOKUP($B361,Codigos!$A:$P,14,0),$H361&lt;=VLOOKUP($B361,Codigos!$A:$P,15,0)),"Si","No"),""),"Verf")</f>
        <v>No</v>
      </c>
      <c r="W361" s="280" t="str">
        <f ca="1">IFERROR(IF($B361&lt;&gt;"",IF($H361&gt;=VLOOKUP($B361,Codigos!$A:$P,12,0),"Si","No"),""),"Verf")</f>
        <v>Si</v>
      </c>
      <c r="X361" s="280" t="str">
        <f ca="1">IFERROR(IF($B361&lt;&gt;"",IF($H361&lt;VLOOKUP($B361,Codigos!$A:$P,14,0),"No","Si"),""),"Verf")</f>
        <v>Si</v>
      </c>
      <c r="Y361" s="280" t="str">
        <f ca="1">IFERROR(IF($B361&lt;&gt;"",IF($H361&gt;VLOOKUP($B361,Codigos!$A:$P,16,0),"Si","No"),""),"Verf")</f>
        <v>Si</v>
      </c>
      <c r="Z361" s="280" t="str">
        <f ca="1">IFERROR(IF($B361&lt;&gt;"",IF($H361&lt;VLOOKUP($B361,Codigos!$A:$P,14,0),"Bloquear","No"),""),"Verf")</f>
        <v>No</v>
      </c>
      <c r="AA361" s="281">
        <f>IFERROR(IF($B361&lt;&gt;"",$G361-VLOOKUP($B361,Codigos!$A:$P,11,0),""),"")</f>
        <v>46419</v>
      </c>
      <c r="AB361" s="280" t="str">
        <f t="shared" si="115"/>
        <v/>
      </c>
      <c r="AC361">
        <f t="shared" ca="1" si="116"/>
        <v>5</v>
      </c>
      <c r="AE361" t="s">
        <v>1987</v>
      </c>
      <c r="AF361" t="s">
        <v>1988</v>
      </c>
    </row>
    <row r="362" spans="1:32" ht="18.95" customHeight="1">
      <c r="A362" s="290" t="s">
        <v>201</v>
      </c>
      <c r="B362" s="459"/>
      <c r="C362" s="104" t="str">
        <f>IFERROR(IF(B362&lt;&gt;"",VLOOKUP($B362,Codigos!$A:$P,3,0),""),"Verf")</f>
        <v/>
      </c>
      <c r="D362" s="105"/>
      <c r="E362" s="105"/>
      <c r="F362" s="105"/>
      <c r="G362" s="106"/>
      <c r="H362" s="448" t="str">
        <f t="shared" ca="1" si="111"/>
        <v/>
      </c>
      <c r="I362" s="105" t="str">
        <f t="shared" ca="1" si="112"/>
        <v/>
      </c>
      <c r="J362" s="109" t="str">
        <f t="shared" ca="1" si="113"/>
        <v/>
      </c>
      <c r="K362" s="294"/>
      <c r="L362" s="478"/>
      <c r="M362" s="110" t="str">
        <f>IFERROR(IF(VLOOKUP(L362,Codigos!$T$2:$U$50,2,0)=0,"",VLOOKUP(L362,Codigos!$T$2:$U$50,2,0)),"")</f>
        <v/>
      </c>
      <c r="N362" s="111" t="str">
        <f t="shared" si="114"/>
        <v/>
      </c>
      <c r="O362" s="112" t="str">
        <f>IFERROR(IF($B362&lt;&gt;"",$E362+($D362*VLOOKUP($B362,Codigos!$A:$P,5,0)),""),"Verf")</f>
        <v/>
      </c>
      <c r="P362" s="112" t="str">
        <f>IFERROR(IF($B362&lt;&gt;"",$F362+($O362*VLOOKUP($B362,Codigos!$A:$P,4,0)),""),"Verf")</f>
        <v/>
      </c>
      <c r="Q362" s="116" t="str">
        <f>IFERROR(IF($B362&lt;&gt;"",P362*VLOOKUP($B362,Codigos!$A:$I,7,0)/100000,""),"Verf")</f>
        <v/>
      </c>
      <c r="R362" s="110" t="str">
        <f>IFERROR(IF($B362&lt;&gt;"",VLOOKUP($B362,Codigos!$A:$P,2,0),""),"Verf")</f>
        <v/>
      </c>
      <c r="S362" s="110" t="str">
        <f>IFERROR(IF($B362&lt;&gt;"",VLOOKUP($B362,Codigos!$A:$P,9,0),""),"Verf")</f>
        <v/>
      </c>
      <c r="T362" s="110" t="str">
        <f>IFERROR(IF(B362&lt;&gt;"",VLOOKUP(B362,Codigos!$A:$P,10,0),""),"Verf")</f>
        <v/>
      </c>
      <c r="U362" s="280" t="str">
        <f>IFERROR(IF($B362&lt;&gt;"",IF(AND($H362&gt;=VLOOKUP($B362,Codigos!$A:$P,12,0),$H362&lt;=VLOOKUP($B362,Codigos!$A:$P,13,0)),"Si","No"),""),"Verf")</f>
        <v/>
      </c>
      <c r="V362" s="280" t="str">
        <f>IFERROR(IF($B362&lt;&gt;"",IF(AND($H362&gt;=VLOOKUP($B362,Codigos!$A:$P,14,0),$H362&lt;=VLOOKUP($B362,Codigos!$A:$P,15,0)),"Si","No"),""),"Verf")</f>
        <v/>
      </c>
      <c r="W362" s="280" t="str">
        <f>IFERROR(IF($B362&lt;&gt;"",IF($H362&gt;=VLOOKUP($B362,Codigos!$A:$P,12,0),"Si","No"),""),"Verf")</f>
        <v/>
      </c>
      <c r="X362" s="280" t="str">
        <f>IFERROR(IF($B362&lt;&gt;"",IF($H362&lt;VLOOKUP($B362,Codigos!$A:$P,14,0),"No","Si"),""),"Verf")</f>
        <v/>
      </c>
      <c r="Y362" s="280" t="str">
        <f>IFERROR(IF($B362&lt;&gt;"",IF($H362&gt;VLOOKUP($B362,Codigos!$A:$P,16,0),"Si","No"),""),"Verf")</f>
        <v/>
      </c>
      <c r="Z362" s="280" t="str">
        <f>IFERROR(IF($B362&lt;&gt;"",IF($H362&lt;VLOOKUP($B362,Codigos!$A:$P,14,0),"Bloquear","No"),""),"Verf")</f>
        <v/>
      </c>
      <c r="AA362" s="281" t="str">
        <f>IFERROR(IF($B362&lt;&gt;"",$G362-VLOOKUP($B362,Codigos!$A:$P,11,0),""),"")</f>
        <v/>
      </c>
      <c r="AB362" s="280" t="str">
        <f t="shared" si="115"/>
        <v>V</v>
      </c>
      <c r="AC362" t="str">
        <f t="shared" si="116"/>
        <v/>
      </c>
      <c r="AE362" t="s">
        <v>1987</v>
      </c>
      <c r="AF362" t="s">
        <v>1988</v>
      </c>
    </row>
    <row r="363" spans="1:32" ht="18.95" customHeight="1">
      <c r="A363" s="290" t="s">
        <v>389</v>
      </c>
      <c r="B363" s="341" t="s">
        <v>629</v>
      </c>
      <c r="C363" s="104" t="str">
        <f>IFERROR(IF(B363&lt;&gt;"",VLOOKUP($B363,Codigos!$A:$P,3,0),""),"Verf")</f>
        <v>Aguila Lta 473cc X 6</v>
      </c>
      <c r="D363" s="105">
        <v>12</v>
      </c>
      <c r="E363" s="105"/>
      <c r="F363" s="105"/>
      <c r="G363" s="222">
        <v>46445</v>
      </c>
      <c r="H363" s="448">
        <f t="shared" ca="1" si="111"/>
        <v>261</v>
      </c>
      <c r="I363" s="105" t="str">
        <f t="shared" ca="1" si="112"/>
        <v>Mayor a 120 días</v>
      </c>
      <c r="J363" s="109">
        <f t="shared" ca="1" si="113"/>
        <v>0.96666666666666667</v>
      </c>
      <c r="K363" s="343"/>
      <c r="L363" s="460"/>
      <c r="M363" s="110" t="str">
        <f>IFERROR(IF(VLOOKUP(L363,Codigos!$T$2:$U$50,2,0)=0,"",VLOOKUP(L363,Codigos!$T$2:$U$50,2,0)),"")</f>
        <v/>
      </c>
      <c r="N363" s="111">
        <f t="shared" si="114"/>
        <v>46175</v>
      </c>
      <c r="O363" s="112">
        <f>IFERROR(IF($B363&lt;&gt;"",$E363+($D363*VLOOKUP($B363,Codigos!$A:$P,5,0)),""),"Verf")</f>
        <v>4032</v>
      </c>
      <c r="P363" s="112">
        <f>IFERROR(IF($B363&lt;&gt;"",$F363+($O363*VLOOKUP($B363,Codigos!$A:$P,4,0)),""),"Verf")</f>
        <v>24192</v>
      </c>
      <c r="Q363" s="116">
        <f>IFERROR(IF($B363&lt;&gt;"",P363*VLOOKUP($B363,Codigos!$A:$I,7,0)/100000,""),"Verf")</f>
        <v>114.42816000000001</v>
      </c>
      <c r="R363" s="110">
        <f>IFERROR(IF($B363&lt;&gt;"",VLOOKUP($B363,Codigos!$A:$P,2,0),""),"Verf")</f>
        <v>5630</v>
      </c>
      <c r="S363" s="110" t="str">
        <f>IFERROR(IF($B363&lt;&gt;"",VLOOKUP($B363,Codigos!$A:$P,9,0),""),"Verf")</f>
        <v>Lata</v>
      </c>
      <c r="T363" s="110">
        <f>IFERROR(IF(B363&lt;&gt;"",VLOOKUP(B363,Codigos!$A:$P,10,0),""),"Verf")</f>
        <v>270</v>
      </c>
      <c r="U363" s="280" t="str">
        <f ca="1">IFERROR(IF($B363&lt;&gt;"",IF(AND($H363&gt;=VLOOKUP($B363,Codigos!$A:$P,12,0),$H363&lt;=VLOOKUP($B363,Codigos!$A:$P,13,0)),"Si","No"),""),"Verf")</f>
        <v>No</v>
      </c>
      <c r="V363" s="280" t="str">
        <f ca="1">IFERROR(IF($B363&lt;&gt;"",IF(AND($H363&gt;=VLOOKUP($B363,Codigos!$A:$P,14,0),$H363&lt;=VLOOKUP($B363,Codigos!$A:$P,15,0)),"Si","No"),""),"Verf")</f>
        <v>No</v>
      </c>
      <c r="W363" s="280" t="str">
        <f ca="1">IFERROR(IF($B363&lt;&gt;"",IF($H363&gt;=VLOOKUP($B363,Codigos!$A:$P,12,0),"Si","No"),""),"Verf")</f>
        <v>Si</v>
      </c>
      <c r="X363" s="280" t="str">
        <f ca="1">IFERROR(IF($B363&lt;&gt;"",IF($H363&lt;VLOOKUP($B363,Codigos!$A:$P,14,0),"No","Si"),""),"Verf")</f>
        <v>Si</v>
      </c>
      <c r="Y363" s="280" t="str">
        <f ca="1">IFERROR(IF($B363&lt;&gt;"",IF($H363&gt;VLOOKUP($B363,Codigos!$A:$P,16,0),"Si","No"),""),"Verf")</f>
        <v>Si</v>
      </c>
      <c r="Z363" s="280" t="str">
        <f ca="1">IFERROR(IF($B363&lt;&gt;"",IF($H363&lt;VLOOKUP($B363,Codigos!$A:$P,14,0),"Bloquear","No"),""),"Verf")</f>
        <v>No</v>
      </c>
      <c r="AA363" s="281">
        <f>IFERROR(IF($B363&lt;&gt;"",$G363-VLOOKUP($B363,Codigos!$A:$P,11,0),""),"")</f>
        <v>46415</v>
      </c>
      <c r="AB363" s="280" t="str">
        <f t="shared" si="115"/>
        <v/>
      </c>
      <c r="AC363">
        <f t="shared" ca="1" si="116"/>
        <v>9</v>
      </c>
      <c r="AE363" t="s">
        <v>1987</v>
      </c>
      <c r="AF363" t="s">
        <v>1988</v>
      </c>
    </row>
    <row r="364" spans="1:32" ht="18.95" customHeight="1">
      <c r="A364" s="290" t="s">
        <v>627</v>
      </c>
      <c r="B364" s="303" t="s">
        <v>57</v>
      </c>
      <c r="C364" s="104" t="str">
        <f>IFERROR(IF(B364&lt;&gt;"",VLOOKUP($B364,Codigos!$A:$P,3,0),""),"Verf")</f>
        <v>Poker Lta 330Cc X 6</v>
      </c>
      <c r="D364" s="105">
        <v>90</v>
      </c>
      <c r="E364" s="105"/>
      <c r="F364" s="105"/>
      <c r="G364" s="106">
        <v>46448</v>
      </c>
      <c r="H364" s="448">
        <f t="shared" ca="1" si="111"/>
        <v>264</v>
      </c>
      <c r="I364" s="105" t="str">
        <f t="shared" ca="1" si="112"/>
        <v>Mayor a 120 días</v>
      </c>
      <c r="J364" s="109">
        <f t="shared" ca="1" si="113"/>
        <v>0.97777777777777775</v>
      </c>
      <c r="K364" s="343"/>
      <c r="L364" s="466"/>
      <c r="M364" s="110" t="str">
        <f>IFERROR(IF(VLOOKUP(L364,Codigos!$T$2:$U$50,2,0)=0,"",VLOOKUP(L364,Codigos!$T$2:$U$50,2,0)),"")</f>
        <v/>
      </c>
      <c r="N364" s="111">
        <f t="shared" si="114"/>
        <v>46178</v>
      </c>
      <c r="O364" s="112">
        <f>IFERROR(IF($B364&lt;&gt;"",$E364+($D364*VLOOKUP($B364,Codigos!$A:$P,5,0)),""),"Verf")</f>
        <v>43200</v>
      </c>
      <c r="P364" s="112">
        <f>IFERROR(IF($B364&lt;&gt;"",$F364+($O364*VLOOKUP($B364,Codigos!$A:$P,4,0)),""),"Verf")</f>
        <v>259200</v>
      </c>
      <c r="Q364" s="116">
        <f>IFERROR(IF($B364&lt;&gt;"",P364*VLOOKUP($B364,Codigos!$A:$I,7,0)/100000,""),"Verf")</f>
        <v>920.16</v>
      </c>
      <c r="R364" s="110">
        <f>IFERROR(IF($B364&lt;&gt;"",VLOOKUP($B364,Codigos!$A:$P,2,0),""),"Verf")</f>
        <v>1428</v>
      </c>
      <c r="S364" s="110" t="str">
        <f>IFERROR(IF($B364&lt;&gt;"",VLOOKUP($B364,Codigos!$A:$P,9,0),""),"Verf")</f>
        <v>Lata</v>
      </c>
      <c r="T364" s="110">
        <f>IFERROR(IF(B364&lt;&gt;"",VLOOKUP(B364,Codigos!$A:$P,10,0),""),"Verf")</f>
        <v>270</v>
      </c>
      <c r="U364" s="280" t="str">
        <f ca="1">IFERROR(IF($B364&lt;&gt;"",IF(AND($H364&gt;=VLOOKUP($B364,Codigos!$A:$P,12,0),$H364&lt;=VLOOKUP($B364,Codigos!$A:$P,13,0)),"Si","No"),""),"Verf")</f>
        <v>No</v>
      </c>
      <c r="V364" s="280" t="str">
        <f ca="1">IFERROR(IF($B364&lt;&gt;"",IF(AND($H364&gt;=VLOOKUP($B364,Codigos!$A:$P,14,0),$H364&lt;=VLOOKUP($B364,Codigos!$A:$P,15,0)),"Si","No"),""),"Verf")</f>
        <v>No</v>
      </c>
      <c r="W364" s="280" t="str">
        <f ca="1">IFERROR(IF($B364&lt;&gt;"",IF($H364&gt;=VLOOKUP($B364,Codigos!$A:$P,12,0),"Si","No"),""),"Verf")</f>
        <v>Si</v>
      </c>
      <c r="X364" s="280" t="str">
        <f ca="1">IFERROR(IF($B364&lt;&gt;"",IF($H364&lt;VLOOKUP($B364,Codigos!$A:$P,14,0),"No","Si"),""),"Verf")</f>
        <v>Si</v>
      </c>
      <c r="Y364" s="280" t="str">
        <f ca="1">IFERROR(IF($B364&lt;&gt;"",IF($H364&gt;VLOOKUP($B364,Codigos!$A:$P,16,0),"Si","No"),""),"Verf")</f>
        <v>Si</v>
      </c>
      <c r="Z364" s="280" t="str">
        <f ca="1">IFERROR(IF($B364&lt;&gt;"",IF($H364&lt;VLOOKUP($B364,Codigos!$A:$P,14,0),"Bloquear","No"),""),"Verf")</f>
        <v>No</v>
      </c>
      <c r="AA364" s="281">
        <f>IFERROR(IF($B364&lt;&gt;"",$G364-VLOOKUP($B364,Codigos!$A:$P,11,0),""),"")</f>
        <v>46418</v>
      </c>
      <c r="AB364" s="280" t="str">
        <f t="shared" si="115"/>
        <v/>
      </c>
      <c r="AC364">
        <f t="shared" ca="1" si="116"/>
        <v>6</v>
      </c>
      <c r="AE364" t="s">
        <v>1987</v>
      </c>
      <c r="AF364" t="s">
        <v>1988</v>
      </c>
    </row>
    <row r="365" spans="1:32" ht="18.95" customHeight="1">
      <c r="A365" s="290" t="s">
        <v>559</v>
      </c>
      <c r="B365" s="303" t="s">
        <v>57</v>
      </c>
      <c r="C365" s="104" t="str">
        <f>IFERROR(IF(B365&lt;&gt;"",VLOOKUP($B365,Codigos!$A:$P,3,0),""),"Verf")</f>
        <v>Poker Lta 330Cc X 6</v>
      </c>
      <c r="D365" s="105">
        <v>52</v>
      </c>
      <c r="E365" s="105"/>
      <c r="F365" s="105"/>
      <c r="G365" s="106">
        <v>46449</v>
      </c>
      <c r="H365" s="448">
        <f t="shared" ca="1" si="111"/>
        <v>265</v>
      </c>
      <c r="I365" s="105" t="str">
        <f t="shared" ca="1" si="112"/>
        <v>Mayor a 120 días</v>
      </c>
      <c r="J365" s="109">
        <f t="shared" ca="1" si="113"/>
        <v>0.98148148148148151</v>
      </c>
      <c r="K365" s="343"/>
      <c r="L365" s="466"/>
      <c r="M365" s="110" t="str">
        <f>IFERROR(IF(VLOOKUP(L365,Codigos!$T$2:$U$50,2,0)=0,"",VLOOKUP(L365,Codigos!$T$2:$U$50,2,0)),"")</f>
        <v/>
      </c>
      <c r="N365" s="111">
        <f t="shared" si="114"/>
        <v>46179</v>
      </c>
      <c r="O365" s="112">
        <f>IFERROR(IF($B365&lt;&gt;"",$E365+($D365*VLOOKUP($B365,Codigos!$A:$P,5,0)),""),"Verf")</f>
        <v>24960</v>
      </c>
      <c r="P365" s="112">
        <f>IFERROR(IF($B365&lt;&gt;"",$F365+($O365*VLOOKUP($B365,Codigos!$A:$P,4,0)),""),"Verf")</f>
        <v>149760</v>
      </c>
      <c r="Q365" s="116">
        <f>IFERROR(IF($B365&lt;&gt;"",P365*VLOOKUP($B365,Codigos!$A:$I,7,0)/100000,""),"Verf")</f>
        <v>531.64800000000002</v>
      </c>
      <c r="R365" s="110">
        <f>IFERROR(IF($B365&lt;&gt;"",VLOOKUP($B365,Codigos!$A:$P,2,0),""),"Verf")</f>
        <v>1428</v>
      </c>
      <c r="S365" s="110" t="str">
        <f>IFERROR(IF($B365&lt;&gt;"",VLOOKUP($B365,Codigos!$A:$P,9,0),""),"Verf")</f>
        <v>Lata</v>
      </c>
      <c r="T365" s="110">
        <f>IFERROR(IF(B365&lt;&gt;"",VLOOKUP(B365,Codigos!$A:$P,10,0),""),"Verf")</f>
        <v>270</v>
      </c>
      <c r="U365" s="280" t="str">
        <f ca="1">IFERROR(IF($B365&lt;&gt;"",IF(AND($H365&gt;=VLOOKUP($B365,Codigos!$A:$P,12,0),$H365&lt;=VLOOKUP($B365,Codigos!$A:$P,13,0)),"Si","No"),""),"Verf")</f>
        <v>No</v>
      </c>
      <c r="V365" s="280" t="str">
        <f ca="1">IFERROR(IF($B365&lt;&gt;"",IF(AND($H365&gt;=VLOOKUP($B365,Codigos!$A:$P,14,0),$H365&lt;=VLOOKUP($B365,Codigos!$A:$P,15,0)),"Si","No"),""),"Verf")</f>
        <v>No</v>
      </c>
      <c r="W365" s="280" t="str">
        <f ca="1">IFERROR(IF($B365&lt;&gt;"",IF($H365&gt;=VLOOKUP($B365,Codigos!$A:$P,12,0),"Si","No"),""),"Verf")</f>
        <v>Si</v>
      </c>
      <c r="X365" s="280" t="str">
        <f ca="1">IFERROR(IF($B365&lt;&gt;"",IF($H365&lt;VLOOKUP($B365,Codigos!$A:$P,14,0),"No","Si"),""),"Verf")</f>
        <v>Si</v>
      </c>
      <c r="Y365" s="280" t="str">
        <f ca="1">IFERROR(IF($B365&lt;&gt;"",IF($H365&gt;VLOOKUP($B365,Codigos!$A:$P,16,0),"Si","No"),""),"Verf")</f>
        <v>Si</v>
      </c>
      <c r="Z365" s="280" t="str">
        <f ca="1">IFERROR(IF($B365&lt;&gt;"",IF($H365&lt;VLOOKUP($B365,Codigos!$A:$P,14,0),"Bloquear","No"),""),"Verf")</f>
        <v>No</v>
      </c>
      <c r="AA365" s="281">
        <f>IFERROR(IF($B365&lt;&gt;"",$G365-VLOOKUP($B365,Codigos!$A:$P,11,0),""),"")</f>
        <v>46419</v>
      </c>
      <c r="AB365" s="280" t="str">
        <f t="shared" si="115"/>
        <v/>
      </c>
      <c r="AC365">
        <f t="shared" ca="1" si="116"/>
        <v>5</v>
      </c>
      <c r="AE365" t="s">
        <v>1987</v>
      </c>
      <c r="AF365" t="s">
        <v>1988</v>
      </c>
    </row>
    <row r="366" spans="1:32" ht="18.95" customHeight="1">
      <c r="A366" s="290" t="s">
        <v>240</v>
      </c>
      <c r="B366" s="486" t="s">
        <v>192</v>
      </c>
      <c r="C366" s="104" t="str">
        <f>IFERROR(IF(B366&lt;&gt;"",VLOOKUP($B366,Codigos!$A:$P,3,0),""),"Verf")</f>
        <v>Corona Nr 330Cc X 6</v>
      </c>
      <c r="D366" s="105">
        <v>117</v>
      </c>
      <c r="E366" s="105"/>
      <c r="F366" s="105"/>
      <c r="G366" s="106">
        <v>46545</v>
      </c>
      <c r="H366" s="448">
        <f t="shared" ca="1" si="111"/>
        <v>361</v>
      </c>
      <c r="I366" s="105" t="str">
        <f t="shared" ca="1" si="112"/>
        <v>Mayor a 120 días</v>
      </c>
      <c r="J366" s="109">
        <f t="shared" ca="1" si="113"/>
        <v>0.989041095890411</v>
      </c>
      <c r="K366" s="294"/>
      <c r="L366" s="292"/>
      <c r="M366" s="110" t="str">
        <f>IFERROR(IF(VLOOKUP(L366,Codigos!$T$2:$U$50,2,0)=0,"",VLOOKUP(L366,Codigos!$T$2:$U$50,2,0)),"")</f>
        <v/>
      </c>
      <c r="N366" s="111">
        <f t="shared" si="114"/>
        <v>46180</v>
      </c>
      <c r="O366" s="112">
        <f>IFERROR(IF($B366&lt;&gt;"",$E366+($D366*VLOOKUP($B366,Codigos!$A:$P,5,0)),""),"Verf")</f>
        <v>30420</v>
      </c>
      <c r="P366" s="112">
        <f>IFERROR(IF($B366&lt;&gt;"",$F366+($O366*VLOOKUP($B366,Codigos!$A:$P,4,0)),""),"Verf")</f>
        <v>182520</v>
      </c>
      <c r="Q366" s="116">
        <f>IFERROR(IF($B366&lt;&gt;"",P366*VLOOKUP($B366,Codigos!$A:$I,7,0)/100000,""),"Verf")</f>
        <v>602.31600000000003</v>
      </c>
      <c r="R366" s="110">
        <f>IFERROR(IF($B366&lt;&gt;"",VLOOKUP($B366,Codigos!$A:$P,2,0),""),"Verf")</f>
        <v>20050</v>
      </c>
      <c r="S366" s="110" t="str">
        <f>IFERROR(IF($B366&lt;&gt;"",VLOOKUP($B366,Codigos!$A:$P,9,0),""),"Verf")</f>
        <v>NR</v>
      </c>
      <c r="T366" s="110">
        <f>IFERROR(IF(B366&lt;&gt;"",VLOOKUP(B366,Codigos!$A:$P,10,0),""),"Verf")</f>
        <v>365</v>
      </c>
      <c r="U366" s="280" t="str">
        <f ca="1">IFERROR(IF($B366&lt;&gt;"",IF(AND($H366&gt;=VLOOKUP($B366,Codigos!$A:$P,12,0),$H366&lt;=VLOOKUP($B366,Codigos!$A:$P,13,0)),"Si","No"),""),"Verf")</f>
        <v>No</v>
      </c>
      <c r="V366" s="280" t="str">
        <f ca="1">IFERROR(IF($B366&lt;&gt;"",IF(AND($H366&gt;=VLOOKUP($B366,Codigos!$A:$P,14,0),$H366&lt;=VLOOKUP($B366,Codigos!$A:$P,15,0)),"Si","No"),""),"Verf")</f>
        <v>No</v>
      </c>
      <c r="W366" s="280" t="str">
        <f ca="1">IFERROR(IF($B366&lt;&gt;"",IF($H366&gt;=VLOOKUP($B366,Codigos!$A:$P,12,0),"Si","No"),""),"Verf")</f>
        <v>Si</v>
      </c>
      <c r="X366" s="280" t="str">
        <f ca="1">IFERROR(IF($B366&lt;&gt;"",IF($H366&lt;VLOOKUP($B366,Codigos!$A:$P,14,0),"No","Si"),""),"Verf")</f>
        <v>Si</v>
      </c>
      <c r="Y366" s="280" t="str">
        <f ca="1">IFERROR(IF($B366&lt;&gt;"",IF($H366&gt;VLOOKUP($B366,Codigos!$A:$P,16,0),"Si","No"),""),"Verf")</f>
        <v>Si</v>
      </c>
      <c r="Z366" s="280" t="str">
        <f ca="1">IFERROR(IF($B366&lt;&gt;"",IF($H366&lt;VLOOKUP($B366,Codigos!$A:$P,14,0),"Bloquear","No"),""),"Verf")</f>
        <v>No</v>
      </c>
      <c r="AA366" s="281">
        <f>IFERROR(IF($B366&lt;&gt;"",$G366-VLOOKUP($B366,Codigos!$A:$P,11,0),""),"")</f>
        <v>46515</v>
      </c>
      <c r="AB366" s="280" t="str">
        <f t="shared" si="115"/>
        <v/>
      </c>
      <c r="AC366">
        <f t="shared" ca="1" si="116"/>
        <v>4</v>
      </c>
      <c r="AE366" t="s">
        <v>1987</v>
      </c>
      <c r="AF366" t="s">
        <v>1988</v>
      </c>
    </row>
    <row r="367" spans="1:32" ht="18.95" customHeight="1">
      <c r="A367" s="290" t="s">
        <v>86</v>
      </c>
      <c r="B367" s="521" t="s">
        <v>703</v>
      </c>
      <c r="C367" s="104" t="str">
        <f>IFERROR(IF(B367&lt;&gt;"",VLOOKUP($B367,Codigos!$A:$P,3,0),""),"Verf")</f>
        <v>Coronita Nr 210Cc X 6</v>
      </c>
      <c r="D367" s="105">
        <v>117</v>
      </c>
      <c r="E367" s="105"/>
      <c r="F367" s="105"/>
      <c r="G367" s="106">
        <v>46549</v>
      </c>
      <c r="H367" s="448">
        <f t="shared" ca="1" si="111"/>
        <v>365</v>
      </c>
      <c r="I367" s="105" t="str">
        <f t="shared" ca="1" si="112"/>
        <v>Mayor a 120 días</v>
      </c>
      <c r="J367" s="109">
        <f t="shared" ca="1" si="113"/>
        <v>1</v>
      </c>
      <c r="K367" s="294" t="s">
        <v>2819</v>
      </c>
      <c r="L367" s="292" t="s">
        <v>377</v>
      </c>
      <c r="M367" s="110" t="str">
        <f>IFERROR(IF(VLOOKUP(L367,Codigos!$T$2:$U$50,2,0)=0,"",VLOOKUP(L367,Codigos!$T$2:$U$50,2,0)),"")</f>
        <v>Excluir</v>
      </c>
      <c r="N367" s="111">
        <f t="shared" si="114"/>
        <v>46184</v>
      </c>
      <c r="O367" s="112">
        <f>IFERROR(IF($B367&lt;&gt;"",$E367+($D367*VLOOKUP($B367,Codigos!$A:$P,5,0)),""),"Verf")</f>
        <v>44928</v>
      </c>
      <c r="P367" s="112">
        <f>IFERROR(IF($B367&lt;&gt;"",$F367+($O367*VLOOKUP($B367,Codigos!$A:$P,4,0)),""),"Verf")</f>
        <v>269568</v>
      </c>
      <c r="Q367" s="116">
        <f>IFERROR(IF($B367&lt;&gt;"",P367*VLOOKUP($B367,Codigos!$A:$I,7,0)/100000,""),"Verf")</f>
        <v>566.09280000000001</v>
      </c>
      <c r="R367" s="110">
        <f>IFERROR(IF($B367&lt;&gt;"",VLOOKUP($B367,Codigos!$A:$P,2,0),""),"Verf")</f>
        <v>9508</v>
      </c>
      <c r="S367" s="110" t="str">
        <f>IFERROR(IF($B367&lt;&gt;"",VLOOKUP($B367,Codigos!$A:$P,9,0),""),"Verf")</f>
        <v>NR</v>
      </c>
      <c r="T367" s="110">
        <f>IFERROR(IF(B367&lt;&gt;"",VLOOKUP(B367,Codigos!$A:$P,10,0),""),"Verf")</f>
        <v>365</v>
      </c>
      <c r="U367" s="280" t="str">
        <f ca="1">IFERROR(IF($B367&lt;&gt;"",IF(AND($H367&gt;=VLOOKUP($B367,Codigos!$A:$P,12,0),$H367&lt;=VLOOKUP($B367,Codigos!$A:$P,13,0)),"Si","No"),""),"Verf")</f>
        <v>No</v>
      </c>
      <c r="V367" s="280" t="str">
        <f ca="1">IFERROR(IF($B367&lt;&gt;"",IF(AND($H367&gt;=VLOOKUP($B367,Codigos!$A:$P,14,0),$H367&lt;=VLOOKUP($B367,Codigos!$A:$P,15,0)),"Si","No"),""),"Verf")</f>
        <v>No</v>
      </c>
      <c r="W367" s="280" t="str">
        <f ca="1">IFERROR(IF($B367&lt;&gt;"",IF($H367&gt;=VLOOKUP($B367,Codigos!$A:$P,12,0),"Si","No"),""),"Verf")</f>
        <v>Si</v>
      </c>
      <c r="X367" s="280" t="str">
        <f ca="1">IFERROR(IF($B367&lt;&gt;"",IF($H367&lt;VLOOKUP($B367,Codigos!$A:$P,14,0),"No","Si"),""),"Verf")</f>
        <v>Si</v>
      </c>
      <c r="Y367" s="280" t="str">
        <f ca="1">IFERROR(IF($B367&lt;&gt;"",IF($H367&gt;VLOOKUP($B367,Codigos!$A:$P,16,0),"Si","No"),""),"Verf")</f>
        <v>Si</v>
      </c>
      <c r="Z367" s="280" t="str">
        <f ca="1">IFERROR(IF($B367&lt;&gt;"",IF($H367&lt;VLOOKUP($B367,Codigos!$A:$P,14,0),"Bloquear","No"),""),"Verf")</f>
        <v>No</v>
      </c>
      <c r="AA367" s="281">
        <f>IFERROR(IF($B367&lt;&gt;"",$G367-VLOOKUP($B367,Codigos!$A:$P,11,0),""),"")</f>
        <v>46519</v>
      </c>
      <c r="AB367" s="280" t="str">
        <f t="shared" si="115"/>
        <v/>
      </c>
      <c r="AC367">
        <f t="shared" ca="1" si="116"/>
        <v>0</v>
      </c>
      <c r="AE367" t="s">
        <v>1987</v>
      </c>
      <c r="AF367" t="s">
        <v>1988</v>
      </c>
    </row>
    <row r="368" spans="1:32" ht="18.95" customHeight="1">
      <c r="A368" s="290" t="s">
        <v>560</v>
      </c>
      <c r="B368" s="291" t="s">
        <v>703</v>
      </c>
      <c r="C368" s="104" t="str">
        <f>IFERROR(IF(B368&lt;&gt;"",VLOOKUP($B368,Codigos!$A:$P,3,0),""),"Verf")</f>
        <v>Coronita Nr 210Cc X 6</v>
      </c>
      <c r="D368" s="105">
        <v>117</v>
      </c>
      <c r="E368" s="105"/>
      <c r="F368" s="105"/>
      <c r="G368" s="106">
        <v>46214</v>
      </c>
      <c r="H368" s="448">
        <f t="shared" ca="1" si="111"/>
        <v>30</v>
      </c>
      <c r="I368" s="105" t="str">
        <f t="shared" ca="1" si="112"/>
        <v>Menos de 60 días</v>
      </c>
      <c r="J368" s="109">
        <f t="shared" ca="1" si="113"/>
        <v>8.2191780821917804E-2</v>
      </c>
      <c r="K368" s="343" t="s">
        <v>2819</v>
      </c>
      <c r="L368" s="292" t="s">
        <v>377</v>
      </c>
      <c r="M368" s="110" t="str">
        <f>IFERROR(IF(VLOOKUP(L368,Codigos!$T$2:$U$50,2,0)=0,"",VLOOKUP(L368,Codigos!$T$2:$U$50,2,0)),"")</f>
        <v>Excluir</v>
      </c>
      <c r="N368" s="111">
        <f t="shared" si="114"/>
        <v>45849</v>
      </c>
      <c r="O368" s="112">
        <f>IFERROR(IF($B368&lt;&gt;"",$E368+($D368*VLOOKUP($B368,Codigos!$A:$P,5,0)),""),"Verf")</f>
        <v>44928</v>
      </c>
      <c r="P368" s="112">
        <f>IFERROR(IF($B368&lt;&gt;"",$F368+($O368*VLOOKUP($B368,Codigos!$A:$P,4,0)),""),"Verf")</f>
        <v>269568</v>
      </c>
      <c r="Q368" s="116">
        <f>IFERROR(IF($B368&lt;&gt;"",P368*VLOOKUP($B368,Codigos!$A:$I,7,0)/100000,""),"Verf")</f>
        <v>566.09280000000001</v>
      </c>
      <c r="R368" s="110">
        <f>IFERROR(IF($B368&lt;&gt;"",VLOOKUP($B368,Codigos!$A:$P,2,0),""),"Verf")</f>
        <v>9508</v>
      </c>
      <c r="S368" s="110" t="str">
        <f>IFERROR(IF($B368&lt;&gt;"",VLOOKUP($B368,Codigos!$A:$P,9,0),""),"Verf")</f>
        <v>NR</v>
      </c>
      <c r="T368" s="110">
        <f>IFERROR(IF(B368&lt;&gt;"",VLOOKUP(B368,Codigos!$A:$P,10,0),""),"Verf")</f>
        <v>365</v>
      </c>
      <c r="U368" s="280" t="str">
        <f ca="1">IFERROR(IF($B368&lt;&gt;"",IF(AND($H368&gt;=VLOOKUP($B368,Codigos!$A:$P,12,0),$H368&lt;=VLOOKUP($B368,Codigos!$A:$P,13,0)),"Si","No"),""),"Verf")</f>
        <v>No</v>
      </c>
      <c r="V368" s="280" t="str">
        <f ca="1">IFERROR(IF($B368&lt;&gt;"",IF(AND($H368&gt;=VLOOKUP($B368,Codigos!$A:$P,14,0),$H368&lt;=VLOOKUP($B368,Codigos!$A:$P,15,0)),"Si","No"),""),"Verf")</f>
        <v>Si</v>
      </c>
      <c r="W368" s="280" t="str">
        <f ca="1">IFERROR(IF($B368&lt;&gt;"",IF($H368&gt;=VLOOKUP($B368,Codigos!$A:$P,12,0),"Si","No"),""),"Verf")</f>
        <v>No</v>
      </c>
      <c r="X368" s="280" t="str">
        <f ca="1">IFERROR(IF($B368&lt;&gt;"",IF($H368&lt;VLOOKUP($B368,Codigos!$A:$P,14,0),"No","Si"),""),"Verf")</f>
        <v>Si</v>
      </c>
      <c r="Y368" s="280" t="str">
        <f ca="1">IFERROR(IF($B368&lt;&gt;"",IF($H368&gt;VLOOKUP($B368,Codigos!$A:$P,16,0),"Si","No"),""),"Verf")</f>
        <v>No</v>
      </c>
      <c r="Z368" s="280" t="str">
        <f ca="1">IFERROR(IF($B368&lt;&gt;"",IF($H368&lt;VLOOKUP($B368,Codigos!$A:$P,14,0),"Bloquear","No"),""),"Verf")</f>
        <v>No</v>
      </c>
      <c r="AA368" s="281">
        <f>IFERROR(IF($B368&lt;&gt;"",$G368-VLOOKUP($B368,Codigos!$A:$P,11,0),""),"")</f>
        <v>46184</v>
      </c>
      <c r="AB368" s="280" t="str">
        <f t="shared" si="115"/>
        <v/>
      </c>
      <c r="AC368">
        <f t="shared" ca="1" si="116"/>
        <v>335</v>
      </c>
      <c r="AE368" t="s">
        <v>1987</v>
      </c>
      <c r="AF368" t="s">
        <v>1988</v>
      </c>
    </row>
    <row r="369" spans="1:32" ht="18.95" customHeight="1">
      <c r="A369" s="290" t="s">
        <v>330</v>
      </c>
      <c r="B369" s="474" t="s">
        <v>703</v>
      </c>
      <c r="C369" s="104" t="str">
        <f>IFERROR(IF(B369&lt;&gt;"",VLOOKUP($B369,Codigos!$A:$P,3,0),""),"Verf")</f>
        <v>Coronita Nr 210Cc X 6</v>
      </c>
      <c r="D369" s="105">
        <v>115</v>
      </c>
      <c r="E369" s="105"/>
      <c r="F369" s="105"/>
      <c r="G369" s="106">
        <v>46539</v>
      </c>
      <c r="H369" s="448">
        <f t="shared" ca="1" si="111"/>
        <v>355</v>
      </c>
      <c r="I369" s="105" t="str">
        <f t="shared" ca="1" si="112"/>
        <v>Mayor a 120 días</v>
      </c>
      <c r="J369" s="109">
        <f t="shared" ca="1" si="113"/>
        <v>0.9726027397260274</v>
      </c>
      <c r="K369" s="294"/>
      <c r="L369" s="292"/>
      <c r="M369" s="110" t="str">
        <f>IFERROR(IF(VLOOKUP(L369,Codigos!$T$2:$U$50,2,0)=0,"",VLOOKUP(L369,Codigos!$T$2:$U$50,2,0)),"")</f>
        <v/>
      </c>
      <c r="N369" s="111">
        <f t="shared" si="114"/>
        <v>46174</v>
      </c>
      <c r="O369" s="112">
        <f>IFERROR(IF($B369&lt;&gt;"",$E369+($D369*VLOOKUP($B369,Codigos!$A:$P,5,0)),""),"Verf")</f>
        <v>44160</v>
      </c>
      <c r="P369" s="112">
        <f>IFERROR(IF($B369&lt;&gt;"",$F369+($O369*VLOOKUP($B369,Codigos!$A:$P,4,0)),""),"Verf")</f>
        <v>264960</v>
      </c>
      <c r="Q369" s="116">
        <f>IFERROR(IF($B369&lt;&gt;"",P369*VLOOKUP($B369,Codigos!$A:$I,7,0)/100000,""),"Verf")</f>
        <v>556.41600000000005</v>
      </c>
      <c r="R369" s="110">
        <f>IFERROR(IF($B369&lt;&gt;"",VLOOKUP($B369,Codigos!$A:$P,2,0),""),"Verf")</f>
        <v>9508</v>
      </c>
      <c r="S369" s="110" t="str">
        <f>IFERROR(IF($B369&lt;&gt;"",VLOOKUP($B369,Codigos!$A:$P,9,0),""),"Verf")</f>
        <v>NR</v>
      </c>
      <c r="T369" s="110">
        <f>IFERROR(IF(B369&lt;&gt;"",VLOOKUP(B369,Codigos!$A:$P,10,0),""),"Verf")</f>
        <v>365</v>
      </c>
      <c r="U369" s="280" t="str">
        <f ca="1">IFERROR(IF($B369&lt;&gt;"",IF(AND($H369&gt;=VLOOKUP($B369,Codigos!$A:$P,12,0),$H369&lt;=VLOOKUP($B369,Codigos!$A:$P,13,0)),"Si","No"),""),"Verf")</f>
        <v>No</v>
      </c>
      <c r="V369" s="280" t="str">
        <f ca="1">IFERROR(IF($B369&lt;&gt;"",IF(AND($H369&gt;=VLOOKUP($B369,Codigos!$A:$P,14,0),$H369&lt;=VLOOKUP($B369,Codigos!$A:$P,15,0)),"Si","No"),""),"Verf")</f>
        <v>No</v>
      </c>
      <c r="W369" s="280" t="str">
        <f ca="1">IFERROR(IF($B369&lt;&gt;"",IF($H369&gt;=VLOOKUP($B369,Codigos!$A:$P,12,0),"Si","No"),""),"Verf")</f>
        <v>Si</v>
      </c>
      <c r="X369" s="280" t="str">
        <f ca="1">IFERROR(IF($B369&lt;&gt;"",IF($H369&lt;VLOOKUP($B369,Codigos!$A:$P,14,0),"No","Si"),""),"Verf")</f>
        <v>Si</v>
      </c>
      <c r="Y369" s="280" t="str">
        <f ca="1">IFERROR(IF($B369&lt;&gt;"",IF($H369&gt;VLOOKUP($B369,Codigos!$A:$P,16,0),"Si","No"),""),"Verf")</f>
        <v>Si</v>
      </c>
      <c r="Z369" s="280" t="str">
        <f ca="1">IFERROR(IF($B369&lt;&gt;"",IF($H369&lt;VLOOKUP($B369,Codigos!$A:$P,14,0),"Bloquear","No"),""),"Verf")</f>
        <v>No</v>
      </c>
      <c r="AA369" s="281">
        <f>IFERROR(IF($B369&lt;&gt;"",$G369-VLOOKUP($B369,Codigos!$A:$P,11,0),""),"")</f>
        <v>46509</v>
      </c>
      <c r="AB369" s="280" t="str">
        <f t="shared" si="115"/>
        <v/>
      </c>
      <c r="AC369">
        <f t="shared" ca="1" si="116"/>
        <v>10</v>
      </c>
      <c r="AE369" t="s">
        <v>1987</v>
      </c>
      <c r="AF369" t="s">
        <v>1988</v>
      </c>
    </row>
    <row r="370" spans="1:32" ht="18.95" customHeight="1">
      <c r="A370" s="290" t="s">
        <v>625</v>
      </c>
      <c r="B370" s="335" t="s">
        <v>192</v>
      </c>
      <c r="C370" s="104" t="str">
        <f>IFERROR(IF(B370&lt;&gt;"",VLOOKUP($B370,Codigos!$A:$P,3,0),""),"Verf")</f>
        <v>Corona Nr 330Cc X 6</v>
      </c>
      <c r="D370" s="105">
        <v>117</v>
      </c>
      <c r="E370" s="105"/>
      <c r="F370" s="105"/>
      <c r="G370" s="106">
        <v>46544</v>
      </c>
      <c r="H370" s="448">
        <f t="shared" ca="1" si="111"/>
        <v>360</v>
      </c>
      <c r="I370" s="105" t="str">
        <f t="shared" ca="1" si="112"/>
        <v>Mayor a 120 días</v>
      </c>
      <c r="J370" s="109">
        <f t="shared" ca="1" si="113"/>
        <v>0.98630136986301364</v>
      </c>
      <c r="K370" s="294"/>
      <c r="L370" s="460"/>
      <c r="M370" s="110" t="str">
        <f>IFERROR(IF(VLOOKUP(L370,Codigos!$T$2:$U$50,2,0)=0,"",VLOOKUP(L370,Codigos!$T$2:$U$50,2,0)),"")</f>
        <v/>
      </c>
      <c r="N370" s="111">
        <f t="shared" si="114"/>
        <v>46179</v>
      </c>
      <c r="O370" s="112">
        <f>IFERROR(IF($B370&lt;&gt;"",$E370+($D370*VLOOKUP($B370,Codigos!$A:$P,5,0)),""),"Verf")</f>
        <v>30420</v>
      </c>
      <c r="P370" s="112">
        <f>IFERROR(IF($B370&lt;&gt;"",$F370+($O370*VLOOKUP($B370,Codigos!$A:$P,4,0)),""),"Verf")</f>
        <v>182520</v>
      </c>
      <c r="Q370" s="116">
        <f>IFERROR(IF($B370&lt;&gt;"",P370*VLOOKUP($B370,Codigos!$A:$I,7,0)/100000,""),"Verf")</f>
        <v>602.31600000000003</v>
      </c>
      <c r="R370" s="110">
        <f>IFERROR(IF($B370&lt;&gt;"",VLOOKUP($B370,Codigos!$A:$P,2,0),""),"Verf")</f>
        <v>20050</v>
      </c>
      <c r="S370" s="110" t="str">
        <f>IFERROR(IF($B370&lt;&gt;"",VLOOKUP($B370,Codigos!$A:$P,9,0),""),"Verf")</f>
        <v>NR</v>
      </c>
      <c r="T370" s="110">
        <f>IFERROR(IF(B370&lt;&gt;"",VLOOKUP(B370,Codigos!$A:$P,10,0),""),"Verf")</f>
        <v>365</v>
      </c>
      <c r="U370" s="280" t="str">
        <f ca="1">IFERROR(IF($B370&lt;&gt;"",IF(AND($H370&gt;=VLOOKUP($B370,Codigos!$A:$P,12,0),$H370&lt;=VLOOKUP($B370,Codigos!$A:$P,13,0)),"Si","No"),""),"Verf")</f>
        <v>No</v>
      </c>
      <c r="V370" s="280" t="str">
        <f ca="1">IFERROR(IF($B370&lt;&gt;"",IF(AND($H370&gt;=VLOOKUP($B370,Codigos!$A:$P,14,0),$H370&lt;=VLOOKUP($B370,Codigos!$A:$P,15,0)),"Si","No"),""),"Verf")</f>
        <v>No</v>
      </c>
      <c r="W370" s="280" t="str">
        <f ca="1">IFERROR(IF($B370&lt;&gt;"",IF($H370&gt;=VLOOKUP($B370,Codigos!$A:$P,12,0),"Si","No"),""),"Verf")</f>
        <v>Si</v>
      </c>
      <c r="X370" s="280" t="str">
        <f ca="1">IFERROR(IF($B370&lt;&gt;"",IF($H370&lt;VLOOKUP($B370,Codigos!$A:$P,14,0),"No","Si"),""),"Verf")</f>
        <v>Si</v>
      </c>
      <c r="Y370" s="280" t="str">
        <f ca="1">IFERROR(IF($B370&lt;&gt;"",IF($H370&gt;VLOOKUP($B370,Codigos!$A:$P,16,0),"Si","No"),""),"Verf")</f>
        <v>Si</v>
      </c>
      <c r="Z370" s="280" t="str">
        <f ca="1">IFERROR(IF($B370&lt;&gt;"",IF($H370&lt;VLOOKUP($B370,Codigos!$A:$P,14,0),"Bloquear","No"),""),"Verf")</f>
        <v>No</v>
      </c>
      <c r="AA370" s="281">
        <f>IFERROR(IF($B370&lt;&gt;"",$G370-VLOOKUP($B370,Codigos!$A:$P,11,0),""),"")</f>
        <v>46514</v>
      </c>
      <c r="AB370" s="280" t="str">
        <f t="shared" si="115"/>
        <v/>
      </c>
      <c r="AC370">
        <f t="shared" ca="1" si="116"/>
        <v>5</v>
      </c>
      <c r="AE370" t="s">
        <v>1987</v>
      </c>
      <c r="AF370" t="s">
        <v>1988</v>
      </c>
    </row>
    <row r="371" spans="1:32" ht="18.95" customHeight="1">
      <c r="A371" s="290" t="s">
        <v>628</v>
      </c>
      <c r="B371" s="291" t="s">
        <v>555</v>
      </c>
      <c r="C371" s="104" t="str">
        <f>IFERROR(IF(B371&lt;&gt;"",VLOOKUP($B371,Codigos!$A:$P,3,0),""),"Verf")</f>
        <v>Redds Cold Lt 269X6</v>
      </c>
      <c r="D371" s="105">
        <v>37</v>
      </c>
      <c r="E371" s="105"/>
      <c r="F371" s="105"/>
      <c r="G371" s="106">
        <v>46338</v>
      </c>
      <c r="H371" s="448">
        <f t="shared" ca="1" si="111"/>
        <v>154</v>
      </c>
      <c r="I371" s="105" t="str">
        <f t="shared" ca="1" si="112"/>
        <v>Mayor a 120 días</v>
      </c>
      <c r="J371" s="109">
        <f t="shared" ca="1" si="113"/>
        <v>0.57037037037037042</v>
      </c>
      <c r="K371" s="294" t="s">
        <v>2803</v>
      </c>
      <c r="L371" s="292"/>
      <c r="M371" s="110" t="str">
        <f>IFERROR(IF(VLOOKUP(L371,Codigos!$T$2:$U$50,2,0)=0,"",VLOOKUP(L371,Codigos!$T$2:$U$50,2,0)),"")</f>
        <v/>
      </c>
      <c r="N371" s="111">
        <f t="shared" si="114"/>
        <v>46068</v>
      </c>
      <c r="O371" s="112">
        <f>IFERROR(IF($B371&lt;&gt;"",$E371+($D371*VLOOKUP($B371,Codigos!$A:$P,5,0)),""),"Verf")</f>
        <v>22200</v>
      </c>
      <c r="P371" s="112">
        <f>IFERROR(IF($B371&lt;&gt;"",$F371+($O371*VLOOKUP($B371,Codigos!$A:$P,4,0)),""),"Verf")</f>
        <v>133200</v>
      </c>
      <c r="Q371" s="116">
        <f>IFERROR(IF($B371&lt;&gt;"",P371*VLOOKUP($B371,Codigos!$A:$I,7,0)/100000,""),"Verf")</f>
        <v>358.30799999999999</v>
      </c>
      <c r="R371" s="110">
        <f>IFERROR(IF($B371&lt;&gt;"",VLOOKUP($B371,Codigos!$A:$P,2,0),""),"Verf")</f>
        <v>3228</v>
      </c>
      <c r="S371" s="110" t="str">
        <f>IFERROR(IF($B371&lt;&gt;"",VLOOKUP($B371,Codigos!$A:$P,9,0),""),"Verf")</f>
        <v>Lata</v>
      </c>
      <c r="T371" s="110">
        <f>IFERROR(IF(B371&lt;&gt;"",VLOOKUP(B371,Codigos!$A:$P,10,0),""),"Verf")</f>
        <v>270</v>
      </c>
      <c r="U371" s="280" t="str">
        <f ca="1">IFERROR(IF($B371&lt;&gt;"",IF(AND($H371&gt;=VLOOKUP($B371,Codigos!$A:$P,12,0),$H371&lt;=VLOOKUP($B371,Codigos!$A:$P,13,0)),"Si","No"),""),"Verf")</f>
        <v>No</v>
      </c>
      <c r="V371" s="280" t="str">
        <f ca="1">IFERROR(IF($B371&lt;&gt;"",IF(AND($H371&gt;=VLOOKUP($B371,Codigos!$A:$P,14,0),$H371&lt;=VLOOKUP($B371,Codigos!$A:$P,15,0)),"Si","No"),""),"Verf")</f>
        <v>No</v>
      </c>
      <c r="W371" s="280" t="str">
        <f ca="1">IFERROR(IF($B371&lt;&gt;"",IF($H371&gt;=VLOOKUP($B371,Codigos!$A:$P,12,0),"Si","No"),""),"Verf")</f>
        <v>No</v>
      </c>
      <c r="X371" s="280" t="str">
        <f ca="1">IFERROR(IF($B371&lt;&gt;"",IF($H371&lt;VLOOKUP($B371,Codigos!$A:$P,14,0),"No","Si"),""),"Verf")</f>
        <v>Si</v>
      </c>
      <c r="Y371" s="280" t="str">
        <f ca="1">IFERROR(IF($B371&lt;&gt;"",IF($H371&gt;VLOOKUP($B371,Codigos!$A:$P,16,0),"Si","No"),""),"Verf")</f>
        <v>Si</v>
      </c>
      <c r="Z371" s="280" t="str">
        <f ca="1">IFERROR(IF($B371&lt;&gt;"",IF($H371&lt;VLOOKUP($B371,Codigos!$A:$P,14,0),"Bloquear","No"),""),"Verf")</f>
        <v>No</v>
      </c>
      <c r="AA371" s="281">
        <f>IFERROR(IF($B371&lt;&gt;"",$G371-VLOOKUP($B371,Codigos!$A:$P,11,0),""),"")</f>
        <v>46308</v>
      </c>
      <c r="AB371" s="280" t="str">
        <f t="shared" si="115"/>
        <v/>
      </c>
      <c r="AC371">
        <f t="shared" ca="1" si="116"/>
        <v>116</v>
      </c>
      <c r="AE371" t="s">
        <v>1987</v>
      </c>
      <c r="AF371" t="s">
        <v>1988</v>
      </c>
    </row>
    <row r="372" spans="1:32" ht="18.95" customHeight="1">
      <c r="A372" s="290" t="s">
        <v>327</v>
      </c>
      <c r="B372" s="483" t="s">
        <v>703</v>
      </c>
      <c r="C372" s="104" t="str">
        <f>IFERROR(IF(B372&lt;&gt;"",VLOOKUP($B372,Codigos!$A:$P,3,0),""),"Verf")</f>
        <v>Coronita Nr 210Cc X 6</v>
      </c>
      <c r="D372" s="105">
        <v>117</v>
      </c>
      <c r="E372" s="105"/>
      <c r="F372" s="105"/>
      <c r="G372" s="106">
        <v>46547</v>
      </c>
      <c r="H372" s="448">
        <f t="shared" ca="1" si="111"/>
        <v>363</v>
      </c>
      <c r="I372" s="105" t="str">
        <f t="shared" ca="1" si="112"/>
        <v>Mayor a 120 días</v>
      </c>
      <c r="J372" s="109">
        <f t="shared" ca="1" si="113"/>
        <v>0.9945205479452055</v>
      </c>
      <c r="K372" s="343" t="s">
        <v>2819</v>
      </c>
      <c r="L372" s="292"/>
      <c r="M372" s="110" t="str">
        <f>IFERROR(IF(VLOOKUP(L372,Codigos!$T$2:$U$50,2,0)=0,"",VLOOKUP(L372,Codigos!$T$2:$U$50,2,0)),"")</f>
        <v/>
      </c>
      <c r="N372" s="111">
        <f t="shared" si="114"/>
        <v>46182</v>
      </c>
      <c r="O372" s="112">
        <f>IFERROR(IF($B372&lt;&gt;"",$E372+($D372*VLOOKUP($B372,Codigos!$A:$P,5,0)),""),"Verf")</f>
        <v>44928</v>
      </c>
      <c r="P372" s="112">
        <f>IFERROR(IF($B372&lt;&gt;"",$F372+($O372*VLOOKUP($B372,Codigos!$A:$P,4,0)),""),"Verf")</f>
        <v>269568</v>
      </c>
      <c r="Q372" s="116">
        <f>IFERROR(IF($B372&lt;&gt;"",P372*VLOOKUP($B372,Codigos!$A:$I,7,0)/100000,""),"Verf")</f>
        <v>566.09280000000001</v>
      </c>
      <c r="R372" s="110">
        <f>IFERROR(IF($B372&lt;&gt;"",VLOOKUP($B372,Codigos!$A:$P,2,0),""),"Verf")</f>
        <v>9508</v>
      </c>
      <c r="S372" s="110" t="str">
        <f>IFERROR(IF($B372&lt;&gt;"",VLOOKUP($B372,Codigos!$A:$P,9,0),""),"Verf")</f>
        <v>NR</v>
      </c>
      <c r="T372" s="110">
        <f>IFERROR(IF(B372&lt;&gt;"",VLOOKUP(B372,Codigos!$A:$P,10,0),""),"Verf")</f>
        <v>365</v>
      </c>
      <c r="U372" s="280" t="str">
        <f ca="1">IFERROR(IF($B372&lt;&gt;"",IF(AND($H372&gt;=VLOOKUP($B372,Codigos!$A:$P,12,0),$H372&lt;=VLOOKUP($B372,Codigos!$A:$P,13,0)),"Si","No"),""),"Verf")</f>
        <v>No</v>
      </c>
      <c r="V372" s="280" t="str">
        <f ca="1">IFERROR(IF($B372&lt;&gt;"",IF(AND($H372&gt;=VLOOKUP($B372,Codigos!$A:$P,14,0),$H372&lt;=VLOOKUP($B372,Codigos!$A:$P,15,0)),"Si","No"),""),"Verf")</f>
        <v>No</v>
      </c>
      <c r="W372" s="280" t="str">
        <f ca="1">IFERROR(IF($B372&lt;&gt;"",IF($H372&gt;=VLOOKUP($B372,Codigos!$A:$P,12,0),"Si","No"),""),"Verf")</f>
        <v>Si</v>
      </c>
      <c r="X372" s="280" t="str">
        <f ca="1">IFERROR(IF($B372&lt;&gt;"",IF($H372&lt;VLOOKUP($B372,Codigos!$A:$P,14,0),"No","Si"),""),"Verf")</f>
        <v>Si</v>
      </c>
      <c r="Y372" s="280" t="str">
        <f ca="1">IFERROR(IF($B372&lt;&gt;"",IF($H372&gt;VLOOKUP($B372,Codigos!$A:$P,16,0),"Si","No"),""),"Verf")</f>
        <v>Si</v>
      </c>
      <c r="Z372" s="280" t="str">
        <f ca="1">IFERROR(IF($B372&lt;&gt;"",IF($H372&lt;VLOOKUP($B372,Codigos!$A:$P,14,0),"Bloquear","No"),""),"Verf")</f>
        <v>No</v>
      </c>
      <c r="AA372" s="281">
        <f>IFERROR(IF($B372&lt;&gt;"",$G372-VLOOKUP($B372,Codigos!$A:$P,11,0),""),"")</f>
        <v>46517</v>
      </c>
      <c r="AB372" s="280" t="str">
        <f t="shared" si="115"/>
        <v/>
      </c>
      <c r="AC372">
        <f t="shared" ca="1" si="116"/>
        <v>2</v>
      </c>
      <c r="AE372" t="s">
        <v>1987</v>
      </c>
      <c r="AF372" t="s">
        <v>1988</v>
      </c>
    </row>
    <row r="373" spans="1:32" ht="18.95" customHeight="1">
      <c r="A373" s="290" t="s">
        <v>325</v>
      </c>
      <c r="B373" s="291" t="s">
        <v>487</v>
      </c>
      <c r="C373" s="104" t="str">
        <f>IFERROR(IF(B373&lt;&gt;"",VLOOKUP($B373,Codigos!$A:$P,3,0),""),"Verf")</f>
        <v>Cola&amp;Pola Lt 330cc X 6</v>
      </c>
      <c r="D373" s="105">
        <v>61</v>
      </c>
      <c r="E373" s="105">
        <v>129</v>
      </c>
      <c r="F373" s="105"/>
      <c r="G373" s="106">
        <v>46357</v>
      </c>
      <c r="H373" s="448">
        <f t="shared" ca="1" si="111"/>
        <v>173</v>
      </c>
      <c r="I373" s="105" t="str">
        <f t="shared" ca="1" si="112"/>
        <v>Mayor a 120 días</v>
      </c>
      <c r="J373" s="109">
        <f t="shared" ca="1" si="113"/>
        <v>0.96111111111111114</v>
      </c>
      <c r="K373" s="343"/>
      <c r="L373" s="468"/>
      <c r="M373" s="110" t="str">
        <f>IFERROR(IF(VLOOKUP(L373,Codigos!$T$2:$U$50,2,0)=0,"",VLOOKUP(L373,Codigos!$T$2:$U$50,2,0)),"")</f>
        <v/>
      </c>
      <c r="N373" s="111">
        <f t="shared" si="114"/>
        <v>46177</v>
      </c>
      <c r="O373" s="112">
        <f>IFERROR(IF($B373&lt;&gt;"",$E373+($D373*VLOOKUP($B373,Codigos!$A:$P,5,0)),""),"Verf")</f>
        <v>29409</v>
      </c>
      <c r="P373" s="112">
        <f>IFERROR(IF($B373&lt;&gt;"",$F373+($O373*VLOOKUP($B373,Codigos!$A:$P,4,0)),""),"Verf")</f>
        <v>176454</v>
      </c>
      <c r="Q373" s="116">
        <f>IFERROR(IF($B373&lt;&gt;"",P373*VLOOKUP($B373,Codigos!$A:$I,7,0)/100000,""),"Verf")</f>
        <v>582.29819999999995</v>
      </c>
      <c r="R373" s="110">
        <f>IFERROR(IF($B373&lt;&gt;"",VLOOKUP($B373,Codigos!$A:$P,2,0),""),"Verf")</f>
        <v>2976</v>
      </c>
      <c r="S373" s="110" t="str">
        <f>IFERROR(IF($B373&lt;&gt;"",VLOOKUP($B373,Codigos!$A:$P,9,0),""),"Verf")</f>
        <v>Lata</v>
      </c>
      <c r="T373" s="110">
        <f>IFERROR(IF(B373&lt;&gt;"",VLOOKUP(B373,Codigos!$A:$P,10,0),""),"Verf")</f>
        <v>180</v>
      </c>
      <c r="U373" s="280" t="str">
        <f ca="1">IFERROR(IF($B373&lt;&gt;"",IF(AND($H373&gt;=VLOOKUP($B373,Codigos!$A:$P,12,0),$H373&lt;=VLOOKUP($B373,Codigos!$A:$P,13,0)),"Si","No"),""),"Verf")</f>
        <v>No</v>
      </c>
      <c r="V373" s="280" t="str">
        <f ca="1">IFERROR(IF($B373&lt;&gt;"",IF(AND($H373&gt;=VLOOKUP($B373,Codigos!$A:$P,14,0),$H373&lt;=VLOOKUP($B373,Codigos!$A:$P,15,0)),"Si","No"),""),"Verf")</f>
        <v>No</v>
      </c>
      <c r="W373" s="280" t="str">
        <f ca="1">IFERROR(IF($B373&lt;&gt;"",IF($H373&gt;=VLOOKUP($B373,Codigos!$A:$P,12,0),"Si","No"),""),"Verf")</f>
        <v>Si</v>
      </c>
      <c r="X373" s="280" t="str">
        <f ca="1">IFERROR(IF($B373&lt;&gt;"",IF($H373&lt;VLOOKUP($B373,Codigos!$A:$P,14,0),"No","Si"),""),"Verf")</f>
        <v>Si</v>
      </c>
      <c r="Y373" s="280" t="str">
        <f ca="1">IFERROR(IF($B373&lt;&gt;"",IF($H373&gt;VLOOKUP($B373,Codigos!$A:$P,16,0),"Si","No"),""),"Verf")</f>
        <v>Si</v>
      </c>
      <c r="Z373" s="280" t="str">
        <f ca="1">IFERROR(IF($B373&lt;&gt;"",IF($H373&lt;VLOOKUP($B373,Codigos!$A:$P,14,0),"Bloquear","No"),""),"Verf")</f>
        <v>No</v>
      </c>
      <c r="AA373" s="281">
        <f>IFERROR(IF($B373&lt;&gt;"",$G373-VLOOKUP($B373,Codigos!$A:$P,11,0),""),"")</f>
        <v>46327</v>
      </c>
      <c r="AB373" s="280" t="str">
        <f t="shared" si="115"/>
        <v/>
      </c>
      <c r="AC373">
        <f t="shared" ca="1" si="116"/>
        <v>7</v>
      </c>
      <c r="AE373" t="s">
        <v>1987</v>
      </c>
      <c r="AF373" t="s">
        <v>1988</v>
      </c>
    </row>
    <row r="374" spans="1:32" ht="18.95" customHeight="1">
      <c r="A374" s="290" t="s">
        <v>331</v>
      </c>
      <c r="B374" s="494" t="s">
        <v>622</v>
      </c>
      <c r="C374" s="104" t="str">
        <f>IFERROR(IF(B374&lt;&gt;"",VLOOKUP($B374,Codigos!$A:$P,3,0),""),"Verf")</f>
        <v>Club Col RJ Lta 330X6 N</v>
      </c>
      <c r="D374" s="105">
        <v>132</v>
      </c>
      <c r="E374" s="105"/>
      <c r="F374" s="105"/>
      <c r="G374" s="106">
        <v>46361</v>
      </c>
      <c r="H374" s="448">
        <f t="shared" ca="1" si="111"/>
        <v>177</v>
      </c>
      <c r="I374" s="105" t="str">
        <f t="shared" ca="1" si="112"/>
        <v>Mayor a 120 días</v>
      </c>
      <c r="J374" s="109">
        <f t="shared" ca="1" si="113"/>
        <v>0.98333333333333328</v>
      </c>
      <c r="K374" s="343"/>
      <c r="L374" s="292"/>
      <c r="M374" s="110" t="str">
        <f>IFERROR(IF(VLOOKUP(L374,Codigos!$T$2:$U$50,2,0)=0,"",VLOOKUP(L374,Codigos!$T$2:$U$50,2,0)),"")</f>
        <v/>
      </c>
      <c r="N374" s="111">
        <f t="shared" si="114"/>
        <v>46181</v>
      </c>
      <c r="O374" s="112">
        <f>IFERROR(IF($B374&lt;&gt;"",$E374+($D374*VLOOKUP($B374,Codigos!$A:$P,5,0)),""),"Verf")</f>
        <v>63360</v>
      </c>
      <c r="P374" s="112">
        <f>IFERROR(IF($B374&lt;&gt;"",$F374+($O374*VLOOKUP($B374,Codigos!$A:$P,4,0)),""),"Verf")</f>
        <v>380160</v>
      </c>
      <c r="Q374" s="116">
        <f>IFERROR(IF($B374&lt;&gt;"",P374*VLOOKUP($B374,Codigos!$A:$I,7,0)/100000,""),"Verf")</f>
        <v>1254.528</v>
      </c>
      <c r="R374" s="110">
        <f>IFERROR(IF($B374&lt;&gt;"",VLOOKUP($B374,Codigos!$A:$P,2,0),""),"Verf")</f>
        <v>5255</v>
      </c>
      <c r="S374" s="110" t="str">
        <f>IFERROR(IF($B374&lt;&gt;"",VLOOKUP($B374,Codigos!$A:$P,9,0),""),"Verf")</f>
        <v>Lata</v>
      </c>
      <c r="T374" s="110">
        <f>IFERROR(IF(B374&lt;&gt;"",VLOOKUP(B374,Codigos!$A:$P,10,0),""),"Verf")</f>
        <v>180</v>
      </c>
      <c r="U374" s="280" t="str">
        <f ca="1">IFERROR(IF($B374&lt;&gt;"",IF(AND($H374&gt;=VLOOKUP($B374,Codigos!$A:$P,12,0),$H374&lt;=VLOOKUP($B374,Codigos!$A:$P,13,0)),"Si","No"),""),"Verf")</f>
        <v>No</v>
      </c>
      <c r="V374" s="280" t="str">
        <f ca="1">IFERROR(IF($B374&lt;&gt;"",IF(AND($H374&gt;=VLOOKUP($B374,Codigos!$A:$P,14,0),$H374&lt;=VLOOKUP($B374,Codigos!$A:$P,15,0)),"Si","No"),""),"Verf")</f>
        <v>No</v>
      </c>
      <c r="W374" s="280" t="str">
        <f ca="1">IFERROR(IF($B374&lt;&gt;"",IF($H374&gt;=VLOOKUP($B374,Codigos!$A:$P,12,0),"Si","No"),""),"Verf")</f>
        <v>Si</v>
      </c>
      <c r="X374" s="280" t="str">
        <f ca="1">IFERROR(IF($B374&lt;&gt;"",IF($H374&lt;VLOOKUP($B374,Codigos!$A:$P,14,0),"No","Si"),""),"Verf")</f>
        <v>Si</v>
      </c>
      <c r="Y374" s="280" t="str">
        <f ca="1">IFERROR(IF($B374&lt;&gt;"",IF($H374&gt;VLOOKUP($B374,Codigos!$A:$P,16,0),"Si","No"),""),"Verf")</f>
        <v>Si</v>
      </c>
      <c r="Z374" s="280" t="str">
        <f ca="1">IFERROR(IF($B374&lt;&gt;"",IF($H374&lt;VLOOKUP($B374,Codigos!$A:$P,14,0),"Bloquear","No"),""),"Verf")</f>
        <v>No</v>
      </c>
      <c r="AA374" s="281">
        <f>IFERROR(IF($B374&lt;&gt;"",$G374-VLOOKUP($B374,Codigos!$A:$P,11,0),""),"")</f>
        <v>46331</v>
      </c>
      <c r="AB374" s="280" t="str">
        <f t="shared" si="115"/>
        <v/>
      </c>
      <c r="AC374">
        <f t="shared" ca="1" si="116"/>
        <v>3</v>
      </c>
      <c r="AE374" t="s">
        <v>1987</v>
      </c>
      <c r="AF374" t="s">
        <v>1988</v>
      </c>
    </row>
    <row r="375" spans="1:32" ht="18.95" customHeight="1">
      <c r="A375" s="290" t="s">
        <v>660</v>
      </c>
      <c r="B375" s="474" t="s">
        <v>703</v>
      </c>
      <c r="C375" s="104" t="str">
        <f>IFERROR(IF(B375&lt;&gt;"",VLOOKUP($B375,Codigos!$A:$P,3,0),""),"Verf")</f>
        <v>Coronita Nr 210Cc X 6</v>
      </c>
      <c r="D375" s="105">
        <v>117</v>
      </c>
      <c r="E375" s="105"/>
      <c r="F375" s="105"/>
      <c r="G375" s="106">
        <v>46541</v>
      </c>
      <c r="H375" s="448">
        <f t="shared" ca="1" si="111"/>
        <v>357</v>
      </c>
      <c r="I375" s="105" t="str">
        <f t="shared" ca="1" si="112"/>
        <v>Mayor a 120 días</v>
      </c>
      <c r="J375" s="109">
        <f t="shared" ca="1" si="113"/>
        <v>0.9780821917808219</v>
      </c>
      <c r="K375" s="343"/>
      <c r="L375" s="292"/>
      <c r="M375" s="110" t="str">
        <f>IFERROR(IF(VLOOKUP(L375,Codigos!$T$2:$U$50,2,0)=0,"",VLOOKUP(L375,Codigos!$T$2:$U$50,2,0)),"")</f>
        <v/>
      </c>
      <c r="N375" s="111">
        <f t="shared" si="114"/>
        <v>46176</v>
      </c>
      <c r="O375" s="112">
        <f>IFERROR(IF($B375&lt;&gt;"",$E375+($D375*VLOOKUP($B375,Codigos!$A:$P,5,0)),""),"Verf")</f>
        <v>44928</v>
      </c>
      <c r="P375" s="112">
        <f>IFERROR(IF($B375&lt;&gt;"",$F375+($O375*VLOOKUP($B375,Codigos!$A:$P,4,0)),""),"Verf")</f>
        <v>269568</v>
      </c>
      <c r="Q375" s="116">
        <f>IFERROR(IF($B375&lt;&gt;"",P375*VLOOKUP($B375,Codigos!$A:$I,7,0)/100000,""),"Verf")</f>
        <v>566.09280000000001</v>
      </c>
      <c r="R375" s="110">
        <f>IFERROR(IF($B375&lt;&gt;"",VLOOKUP($B375,Codigos!$A:$P,2,0),""),"Verf")</f>
        <v>9508</v>
      </c>
      <c r="S375" s="110" t="str">
        <f>IFERROR(IF($B375&lt;&gt;"",VLOOKUP($B375,Codigos!$A:$P,9,0),""),"Verf")</f>
        <v>NR</v>
      </c>
      <c r="T375" s="110">
        <f>IFERROR(IF(B375&lt;&gt;"",VLOOKUP(B375,Codigos!$A:$P,10,0),""),"Verf")</f>
        <v>365</v>
      </c>
      <c r="U375" s="280" t="str">
        <f ca="1">IFERROR(IF($B375&lt;&gt;"",IF(AND($H375&gt;=VLOOKUP($B375,Codigos!$A:$P,12,0),$H375&lt;=VLOOKUP($B375,Codigos!$A:$P,13,0)),"Si","No"),""),"Verf")</f>
        <v>No</v>
      </c>
      <c r="V375" s="280" t="str">
        <f ca="1">IFERROR(IF($B375&lt;&gt;"",IF(AND($H375&gt;=VLOOKUP($B375,Codigos!$A:$P,14,0),$H375&lt;=VLOOKUP($B375,Codigos!$A:$P,15,0)),"Si","No"),""),"Verf")</f>
        <v>No</v>
      </c>
      <c r="W375" s="280" t="str">
        <f ca="1">IFERROR(IF($B375&lt;&gt;"",IF($H375&gt;=VLOOKUP($B375,Codigos!$A:$P,12,0),"Si","No"),""),"Verf")</f>
        <v>Si</v>
      </c>
      <c r="X375" s="280" t="str">
        <f ca="1">IFERROR(IF($B375&lt;&gt;"",IF($H375&lt;VLOOKUP($B375,Codigos!$A:$P,14,0),"No","Si"),""),"Verf")</f>
        <v>Si</v>
      </c>
      <c r="Y375" s="280" t="str">
        <f ca="1">IFERROR(IF($B375&lt;&gt;"",IF($H375&gt;VLOOKUP($B375,Codigos!$A:$P,16,0),"Si","No"),""),"Verf")</f>
        <v>Si</v>
      </c>
      <c r="Z375" s="280" t="str">
        <f ca="1">IFERROR(IF($B375&lt;&gt;"",IF($H375&lt;VLOOKUP($B375,Codigos!$A:$P,14,0),"Bloquear","No"),""),"Verf")</f>
        <v>No</v>
      </c>
      <c r="AA375" s="281">
        <f>IFERROR(IF($B375&lt;&gt;"",$G375-VLOOKUP($B375,Codigos!$A:$P,11,0),""),"")</f>
        <v>46511</v>
      </c>
      <c r="AB375" s="280" t="str">
        <f t="shared" si="115"/>
        <v/>
      </c>
      <c r="AC375">
        <f t="shared" ca="1" si="116"/>
        <v>8</v>
      </c>
      <c r="AE375" t="s">
        <v>1987</v>
      </c>
      <c r="AF375" t="s">
        <v>1988</v>
      </c>
    </row>
    <row r="376" spans="1:32" ht="18.95" customHeight="1">
      <c r="A376" s="290" t="s">
        <v>554</v>
      </c>
      <c r="B376" s="303" t="s">
        <v>268</v>
      </c>
      <c r="C376" s="104" t="str">
        <f>IFERROR(IF(B376&lt;&gt;"",VLOOKUP($B376,Codigos!$A:$P,3,0),""),"Verf")</f>
        <v>Corona CERO Nr 330Cc X 6</v>
      </c>
      <c r="D376" s="105">
        <v>80</v>
      </c>
      <c r="E376" s="105"/>
      <c r="F376" s="105"/>
      <c r="G376" s="106">
        <v>46515</v>
      </c>
      <c r="H376" s="448">
        <f t="shared" ca="1" si="111"/>
        <v>331</v>
      </c>
      <c r="I376" s="105" t="str">
        <f t="shared" ca="1" si="112"/>
        <v>Mayor a 120 días</v>
      </c>
      <c r="J376" s="109">
        <f t="shared" ca="1" si="113"/>
        <v>0.9068493150684932</v>
      </c>
      <c r="K376" s="294"/>
      <c r="L376" s="292" t="s">
        <v>899</v>
      </c>
      <c r="M376" s="110" t="str">
        <f>IFERROR(IF(VLOOKUP(L376,Codigos!$T$2:$U$50,2,0)=0,"",VLOOKUP(L376,Codigos!$T$2:$U$50,2,0)),"")</f>
        <v>Excluir</v>
      </c>
      <c r="N376" s="111">
        <f t="shared" si="114"/>
        <v>46150</v>
      </c>
      <c r="O376" s="112">
        <f>IFERROR(IF($B376&lt;&gt;"",$E376+($D376*VLOOKUP($B376,Codigos!$A:$P,5,0)),""),"Verf")</f>
        <v>20800</v>
      </c>
      <c r="P376" s="112">
        <f>IFERROR(IF($B376&lt;&gt;"",$F376+($O376*VLOOKUP($B376,Codigos!$A:$P,4,0)),""),"Verf")</f>
        <v>124800</v>
      </c>
      <c r="Q376" s="116">
        <f>IFERROR(IF($B376&lt;&gt;"",P376*VLOOKUP($B376,Codigos!$A:$I,7,0)/100000,""),"Verf")</f>
        <v>411.84</v>
      </c>
      <c r="R376" s="110">
        <f>IFERROR(IF($B376&lt;&gt;"",VLOOKUP($B376,Codigos!$A:$P,2,0),""),"Verf")</f>
        <v>21255</v>
      </c>
      <c r="S376" s="110" t="str">
        <f>IFERROR(IF($B376&lt;&gt;"",VLOOKUP($B376,Codigos!$A:$P,9,0),""),"Verf")</f>
        <v>NR</v>
      </c>
      <c r="T376" s="110">
        <f>IFERROR(IF(B376&lt;&gt;"",VLOOKUP(B376,Codigos!$A:$P,10,0),""),"Verf")</f>
        <v>365</v>
      </c>
      <c r="U376" s="280" t="str">
        <f ca="1">IFERROR(IF($B376&lt;&gt;"",IF(AND($H376&gt;=VLOOKUP($B376,Codigos!$A:$P,12,0),$H376&lt;=VLOOKUP($B376,Codigos!$A:$P,13,0)),"Si","No"),""),"Verf")</f>
        <v>No</v>
      </c>
      <c r="V376" s="280" t="str">
        <f ca="1">IFERROR(IF($B376&lt;&gt;"",IF(AND($H376&gt;=VLOOKUP($B376,Codigos!$A:$P,14,0),$H376&lt;=VLOOKUP($B376,Codigos!$A:$P,15,0)),"Si","No"),""),"Verf")</f>
        <v>No</v>
      </c>
      <c r="W376" s="280" t="str">
        <f ca="1">IFERROR(IF($B376&lt;&gt;"",IF($H376&gt;=VLOOKUP($B376,Codigos!$A:$P,12,0),"Si","No"),""),"Verf")</f>
        <v>Si</v>
      </c>
      <c r="X376" s="280" t="str">
        <f ca="1">IFERROR(IF($B376&lt;&gt;"",IF($H376&lt;VLOOKUP($B376,Codigos!$A:$P,14,0),"No","Si"),""),"Verf")</f>
        <v>Si</v>
      </c>
      <c r="Y376" s="280" t="str">
        <f ca="1">IFERROR(IF($B376&lt;&gt;"",IF($H376&gt;VLOOKUP($B376,Codigos!$A:$P,16,0),"Si","No"),""),"Verf")</f>
        <v>Si</v>
      </c>
      <c r="Z376" s="280" t="str">
        <f ca="1">IFERROR(IF($B376&lt;&gt;"",IF($H376&lt;VLOOKUP($B376,Codigos!$A:$P,14,0),"Bloquear","No"),""),"Verf")</f>
        <v>No</v>
      </c>
      <c r="AA376" s="281">
        <f>IFERROR(IF($B376&lt;&gt;"",$G376-VLOOKUP($B376,Codigos!$A:$P,11,0),""),"")</f>
        <v>46485</v>
      </c>
      <c r="AB376" s="280" t="str">
        <f t="shared" si="115"/>
        <v/>
      </c>
      <c r="AC376">
        <f t="shared" ca="1" si="116"/>
        <v>34</v>
      </c>
      <c r="AE376" t="s">
        <v>1987</v>
      </c>
      <c r="AF376" t="s">
        <v>1988</v>
      </c>
    </row>
    <row r="377" spans="1:32" ht="18.95" customHeight="1">
      <c r="A377" s="290" t="s">
        <v>266</v>
      </c>
      <c r="B377" s="461"/>
      <c r="C377" s="104" t="str">
        <f>IFERROR(IF(B377&lt;&gt;"",VLOOKUP($B377,Codigos!$A:$P,3,0),""),"Verf")</f>
        <v/>
      </c>
      <c r="D377" s="105"/>
      <c r="E377" s="105"/>
      <c r="F377" s="105"/>
      <c r="G377" s="106"/>
      <c r="H377" s="448" t="str">
        <f t="shared" ca="1" si="111"/>
        <v/>
      </c>
      <c r="I377" s="105" t="str">
        <f t="shared" ca="1" si="112"/>
        <v/>
      </c>
      <c r="J377" s="109" t="str">
        <f t="shared" ca="1" si="113"/>
        <v/>
      </c>
      <c r="K377" s="294"/>
      <c r="L377" s="292"/>
      <c r="M377" s="110" t="str">
        <f>IFERROR(IF(VLOOKUP(L377,Codigos!$T$2:$U$50,2,0)=0,"",VLOOKUP(L377,Codigos!$T$2:$U$50,2,0)),"")</f>
        <v/>
      </c>
      <c r="N377" s="111" t="str">
        <f t="shared" si="114"/>
        <v/>
      </c>
      <c r="O377" s="112" t="str">
        <f>IFERROR(IF($B377&lt;&gt;"",$E377+($D377*VLOOKUP($B377,Codigos!$A:$P,5,0)),""),"Verf")</f>
        <v/>
      </c>
      <c r="P377" s="112" t="str">
        <f>IFERROR(IF($B377&lt;&gt;"",$F377+($O377*VLOOKUP($B377,Codigos!$A:$P,4,0)),""),"Verf")</f>
        <v/>
      </c>
      <c r="Q377" s="116" t="str">
        <f>IFERROR(IF($B377&lt;&gt;"",P377*VLOOKUP($B377,Codigos!$A:$I,7,0)/100000,""),"Verf")</f>
        <v/>
      </c>
      <c r="R377" s="110" t="str">
        <f>IFERROR(IF($B377&lt;&gt;"",VLOOKUP($B377,Codigos!$A:$P,2,0),""),"Verf")</f>
        <v/>
      </c>
      <c r="S377" s="110" t="str">
        <f>IFERROR(IF($B377&lt;&gt;"",VLOOKUP($B377,Codigos!$A:$P,9,0),""),"Verf")</f>
        <v/>
      </c>
      <c r="T377" s="110" t="str">
        <f>IFERROR(IF(B377&lt;&gt;"",VLOOKUP(B377,Codigos!$A:$P,10,0),""),"Verf")</f>
        <v/>
      </c>
      <c r="U377" s="280" t="str">
        <f>IFERROR(IF($B377&lt;&gt;"",IF(AND($H377&gt;=VLOOKUP($B377,Codigos!$A:$P,12,0),$H377&lt;=VLOOKUP($B377,Codigos!$A:$P,13,0)),"Si","No"),""),"Verf")</f>
        <v/>
      </c>
      <c r="V377" s="280" t="str">
        <f>IFERROR(IF($B377&lt;&gt;"",IF(AND($H377&gt;=VLOOKUP($B377,Codigos!$A:$P,14,0),$H377&lt;=VLOOKUP($B377,Codigos!$A:$P,15,0)),"Si","No"),""),"Verf")</f>
        <v/>
      </c>
      <c r="W377" s="280" t="str">
        <f>IFERROR(IF($B377&lt;&gt;"",IF($H377&gt;=VLOOKUP($B377,Codigos!$A:$P,12,0),"Si","No"),""),"Verf")</f>
        <v/>
      </c>
      <c r="X377" s="280" t="str">
        <f>IFERROR(IF($B377&lt;&gt;"",IF($H377&lt;VLOOKUP($B377,Codigos!$A:$P,14,0),"No","Si"),""),"Verf")</f>
        <v/>
      </c>
      <c r="Y377" s="280" t="str">
        <f>IFERROR(IF($B377&lt;&gt;"",IF($H377&gt;VLOOKUP($B377,Codigos!$A:$P,16,0),"Si","No"),""),"Verf")</f>
        <v/>
      </c>
      <c r="Z377" s="280" t="str">
        <f>IFERROR(IF($B377&lt;&gt;"",IF($H377&lt;VLOOKUP($B377,Codigos!$A:$P,14,0),"Bloquear","No"),""),"Verf")</f>
        <v/>
      </c>
      <c r="AA377" s="281" t="str">
        <f>IFERROR(IF($B377&lt;&gt;"",$G377-VLOOKUP($B377,Codigos!$A:$P,11,0),""),"")</f>
        <v/>
      </c>
      <c r="AB377" s="280" t="str">
        <f t="shared" si="115"/>
        <v>V</v>
      </c>
      <c r="AC377" t="str">
        <f t="shared" si="116"/>
        <v/>
      </c>
      <c r="AE377" t="s">
        <v>1987</v>
      </c>
      <c r="AF377" t="s">
        <v>1988</v>
      </c>
    </row>
    <row r="378" spans="1:32" ht="18.95" customHeight="1">
      <c r="A378" s="290" t="s">
        <v>328</v>
      </c>
      <c r="B378" s="469" t="s">
        <v>487</v>
      </c>
      <c r="C378" s="104" t="str">
        <f>IFERROR(IF(B378&lt;&gt;"",VLOOKUP($B378,Codigos!$A:$P,3,0),""),"Verf")</f>
        <v>Cola&amp;Pola Lt 330cc X 6</v>
      </c>
      <c r="D378" s="105">
        <v>73</v>
      </c>
      <c r="E378" s="105"/>
      <c r="F378" s="105"/>
      <c r="G378" s="106">
        <v>46356</v>
      </c>
      <c r="H378" s="448">
        <f t="shared" ref="H378" ca="1" si="123">IF(G378&lt;&gt;"",G378-TODAY(),"")</f>
        <v>172</v>
      </c>
      <c r="I378" s="105" t="str">
        <f t="shared" ref="I378" ca="1" si="124">IF(G378="","",IF(G378&lt;TODAY(),"Vencido",IF(G378&lt;TODAY()+10,"Menos de 10 días",IF(G378&lt;TODAY()+30,"Menos de 30 días",IF(G378&lt;TODAY()+60,"Menos de 60 días",IF(G378&lt;TODAY()+90,"Menos de 90 dìas",IF(G378&lt;TODAY()+120,"Menos de 120 días","Mayor a 120 días")))))))</f>
        <v>Mayor a 120 días</v>
      </c>
      <c r="J378" s="109">
        <f t="shared" ref="J378" ca="1" si="125">IFERROR(IF(H378&lt;&gt;"",H378/T378,""),"Verf")</f>
        <v>0.9555555555555556</v>
      </c>
      <c r="K378" s="343" t="s">
        <v>2811</v>
      </c>
      <c r="L378" s="292"/>
      <c r="M378" s="110" t="str">
        <f>IFERROR(IF(VLOOKUP(L378,Codigos!$T$2:$U$50,2,0)=0,"",VLOOKUP(L378,Codigos!$T$2:$U$50,2,0)),"")</f>
        <v/>
      </c>
      <c r="N378" s="111">
        <f t="shared" ref="N378" si="126">IFERROR(IF(G378&lt;&gt;"",G378-T378,""),"Verf")</f>
        <v>46176</v>
      </c>
      <c r="O378" s="112">
        <f>IFERROR(IF($B378&lt;&gt;"",$E378+($D378*VLOOKUP($B378,Codigos!$A:$P,5,0)),""),"Verf")</f>
        <v>35040</v>
      </c>
      <c r="P378" s="112">
        <f>IFERROR(IF($B378&lt;&gt;"",$F378+($O378*VLOOKUP($B378,Codigos!$A:$P,4,0)),""),"Verf")</f>
        <v>210240</v>
      </c>
      <c r="Q378" s="116">
        <f>IFERROR(IF($B378&lt;&gt;"",P378*VLOOKUP($B378,Codigos!$A:$I,7,0)/100000,""),"Verf")</f>
        <v>693.79200000000003</v>
      </c>
      <c r="R378" s="110">
        <f>IFERROR(IF($B378&lt;&gt;"",VLOOKUP($B378,Codigos!$A:$P,2,0),""),"Verf")</f>
        <v>2976</v>
      </c>
      <c r="S378" s="110" t="str">
        <f>IFERROR(IF($B378&lt;&gt;"",VLOOKUP($B378,Codigos!$A:$P,9,0),""),"Verf")</f>
        <v>Lata</v>
      </c>
      <c r="T378" s="110">
        <f>IFERROR(IF(B378&lt;&gt;"",VLOOKUP(B378,Codigos!$A:$P,10,0),""),"Verf")</f>
        <v>180</v>
      </c>
      <c r="U378" s="280" t="str">
        <f ca="1">IFERROR(IF($B378&lt;&gt;"",IF(AND($H378&gt;=VLOOKUP($B378,Codigos!$A:$P,12,0),$H378&lt;=VLOOKUP($B378,Codigos!$A:$P,13,0)),"Si","No"),""),"Verf")</f>
        <v>No</v>
      </c>
      <c r="V378" s="280" t="str">
        <f ca="1">IFERROR(IF($B378&lt;&gt;"",IF(AND($H378&gt;=VLOOKUP($B378,Codigos!$A:$P,14,0),$H378&lt;=VLOOKUP($B378,Codigos!$A:$P,15,0)),"Si","No"),""),"Verf")</f>
        <v>No</v>
      </c>
      <c r="W378" s="280" t="str">
        <f ca="1">IFERROR(IF($B378&lt;&gt;"",IF($H378&gt;=VLOOKUP($B378,Codigos!$A:$P,12,0),"Si","No"),""),"Verf")</f>
        <v>Si</v>
      </c>
      <c r="X378" s="280" t="str">
        <f ca="1">IFERROR(IF($B378&lt;&gt;"",IF($H378&lt;VLOOKUP($B378,Codigos!$A:$P,14,0),"No","Si"),""),"Verf")</f>
        <v>Si</v>
      </c>
      <c r="Y378" s="280" t="str">
        <f ca="1">IFERROR(IF($B378&lt;&gt;"",IF($H378&gt;VLOOKUP($B378,Codigos!$A:$P,16,0),"Si","No"),""),"Verf")</f>
        <v>Si</v>
      </c>
      <c r="Z378" s="280" t="str">
        <f ca="1">IFERROR(IF($B378&lt;&gt;"",IF($H378&lt;VLOOKUP($B378,Codigos!$A:$P,14,0),"Bloquear","No"),""),"Verf")</f>
        <v>No</v>
      </c>
      <c r="AA378" s="281">
        <f>IFERROR(IF($B378&lt;&gt;"",$G378-VLOOKUP($B378,Codigos!$A:$P,11,0),""),"")</f>
        <v>46326</v>
      </c>
      <c r="AB378" s="280" t="str">
        <f t="shared" ref="AB378" si="127">IFERROR(IF(AND(A378&lt;&gt;"",B378=""),"V",""),"")</f>
        <v/>
      </c>
      <c r="AC378">
        <f t="shared" ref="AC378" ca="1" si="128">IF(B378&lt;&gt;"",$C$4-N378,"")</f>
        <v>8</v>
      </c>
      <c r="AE378" t="s">
        <v>1987</v>
      </c>
      <c r="AF378" t="s">
        <v>1988</v>
      </c>
    </row>
    <row r="379" spans="1:32" ht="18.95" customHeight="1">
      <c r="A379" s="290" t="s">
        <v>626</v>
      </c>
      <c r="B379" s="467" t="s">
        <v>703</v>
      </c>
      <c r="C379" s="104" t="str">
        <f>IFERROR(IF(B379&lt;&gt;"",VLOOKUP($B379,Codigos!$A:$P,3,0),""),"Verf")</f>
        <v>Coronita Nr 210Cc X 6</v>
      </c>
      <c r="D379" s="105">
        <v>117</v>
      </c>
      <c r="E379" s="105"/>
      <c r="F379" s="105"/>
      <c r="G379" s="106">
        <v>46542</v>
      </c>
      <c r="H379" s="448">
        <f t="shared" ca="1" si="111"/>
        <v>358</v>
      </c>
      <c r="I379" s="105" t="str">
        <f t="shared" ca="1" si="112"/>
        <v>Mayor a 120 días</v>
      </c>
      <c r="J379" s="109">
        <f t="shared" ca="1" si="113"/>
        <v>0.98082191780821915</v>
      </c>
      <c r="K379" s="294"/>
      <c r="L379" s="292"/>
      <c r="M379" s="110" t="str">
        <f>IFERROR(IF(VLOOKUP(L379,Codigos!$T$2:$U$50,2,0)=0,"",VLOOKUP(L379,Codigos!$T$2:$U$50,2,0)),"")</f>
        <v/>
      </c>
      <c r="N379" s="111">
        <f t="shared" si="114"/>
        <v>46177</v>
      </c>
      <c r="O379" s="112">
        <f>IFERROR(IF($B379&lt;&gt;"",$E379+($D379*VLOOKUP($B379,Codigos!$A:$P,5,0)),""),"Verf")</f>
        <v>44928</v>
      </c>
      <c r="P379" s="112">
        <f>IFERROR(IF($B379&lt;&gt;"",$F379+($O379*VLOOKUP($B379,Codigos!$A:$P,4,0)),""),"Verf")</f>
        <v>269568</v>
      </c>
      <c r="Q379" s="116">
        <f>IFERROR(IF($B379&lt;&gt;"",P379*VLOOKUP($B379,Codigos!$A:$I,7,0)/100000,""),"Verf")</f>
        <v>566.09280000000001</v>
      </c>
      <c r="R379" s="110">
        <f>IFERROR(IF($B379&lt;&gt;"",VLOOKUP($B379,Codigos!$A:$P,2,0),""),"Verf")</f>
        <v>9508</v>
      </c>
      <c r="S379" s="110" t="str">
        <f>IFERROR(IF($B379&lt;&gt;"",VLOOKUP($B379,Codigos!$A:$P,9,0),""),"Verf")</f>
        <v>NR</v>
      </c>
      <c r="T379" s="110">
        <f>IFERROR(IF(B379&lt;&gt;"",VLOOKUP(B379,Codigos!$A:$P,10,0),""),"Verf")</f>
        <v>365</v>
      </c>
      <c r="U379" s="280" t="str">
        <f ca="1">IFERROR(IF($B379&lt;&gt;"",IF(AND($H379&gt;=VLOOKUP($B379,Codigos!$A:$P,12,0),$H379&lt;=VLOOKUP($B379,Codigos!$A:$P,13,0)),"Si","No"),""),"Verf")</f>
        <v>No</v>
      </c>
      <c r="V379" s="280" t="str">
        <f ca="1">IFERROR(IF($B379&lt;&gt;"",IF(AND($H379&gt;=VLOOKUP($B379,Codigos!$A:$P,14,0),$H379&lt;=VLOOKUP($B379,Codigos!$A:$P,15,0)),"Si","No"),""),"Verf")</f>
        <v>No</v>
      </c>
      <c r="W379" s="280" t="str">
        <f ca="1">IFERROR(IF($B379&lt;&gt;"",IF($H379&gt;=VLOOKUP($B379,Codigos!$A:$P,12,0),"Si","No"),""),"Verf")</f>
        <v>Si</v>
      </c>
      <c r="X379" s="280" t="str">
        <f ca="1">IFERROR(IF($B379&lt;&gt;"",IF($H379&lt;VLOOKUP($B379,Codigos!$A:$P,14,0),"No","Si"),""),"Verf")</f>
        <v>Si</v>
      </c>
      <c r="Y379" s="280" t="str">
        <f ca="1">IFERROR(IF($B379&lt;&gt;"",IF($H379&gt;VLOOKUP($B379,Codigos!$A:$P,16,0),"Si","No"),""),"Verf")</f>
        <v>Si</v>
      </c>
      <c r="Z379" s="280" t="str">
        <f ca="1">IFERROR(IF($B379&lt;&gt;"",IF($H379&lt;VLOOKUP($B379,Codigos!$A:$P,14,0),"Bloquear","No"),""),"Verf")</f>
        <v>No</v>
      </c>
      <c r="AA379" s="281">
        <f>IFERROR(IF($B379&lt;&gt;"",$G379-VLOOKUP($B379,Codigos!$A:$P,11,0),""),"")</f>
        <v>46512</v>
      </c>
      <c r="AB379" s="280" t="str">
        <f t="shared" si="115"/>
        <v/>
      </c>
      <c r="AC379">
        <f t="shared" ca="1" si="116"/>
        <v>7</v>
      </c>
      <c r="AE379" t="s">
        <v>1987</v>
      </c>
      <c r="AF379" t="s">
        <v>1988</v>
      </c>
    </row>
    <row r="380" spans="1:32" ht="18.95" customHeight="1">
      <c r="A380" s="290" t="s">
        <v>663</v>
      </c>
      <c r="B380" s="464" t="s">
        <v>703</v>
      </c>
      <c r="C380" s="104" t="str">
        <f>IFERROR(IF(B380&lt;&gt;"",VLOOKUP($B380,Codigos!$A:$P,3,0),""),"Verf")</f>
        <v>Coronita Nr 210Cc X 6</v>
      </c>
      <c r="D380" s="105">
        <v>117</v>
      </c>
      <c r="E380" s="105"/>
      <c r="F380" s="105"/>
      <c r="G380" s="106">
        <v>46539</v>
      </c>
      <c r="H380" s="448">
        <f t="shared" ca="1" si="111"/>
        <v>355</v>
      </c>
      <c r="I380" s="105" t="str">
        <f t="shared" ca="1" si="112"/>
        <v>Mayor a 120 días</v>
      </c>
      <c r="J380" s="109">
        <f t="shared" ca="1" si="113"/>
        <v>0.9726027397260274</v>
      </c>
      <c r="K380" s="343" t="s">
        <v>927</v>
      </c>
      <c r="L380" s="292"/>
      <c r="M380" s="110" t="str">
        <f>IFERROR(IF(VLOOKUP(L380,Codigos!$T$2:$U$50,2,0)=0,"",VLOOKUP(L380,Codigos!$T$2:$U$50,2,0)),"")</f>
        <v/>
      </c>
      <c r="N380" s="111">
        <f t="shared" si="114"/>
        <v>46174</v>
      </c>
      <c r="O380" s="112">
        <f>IFERROR(IF($B380&lt;&gt;"",$E380+($D380*VLOOKUP($B380,Codigos!$A:$P,5,0)),""),"Verf")</f>
        <v>44928</v>
      </c>
      <c r="P380" s="112">
        <f>IFERROR(IF($B380&lt;&gt;"",$F380+($O380*VLOOKUP($B380,Codigos!$A:$P,4,0)),""),"Verf")</f>
        <v>269568</v>
      </c>
      <c r="Q380" s="116">
        <f>IFERROR(IF($B380&lt;&gt;"",P380*VLOOKUP($B380,Codigos!$A:$I,7,0)/100000,""),"Verf")</f>
        <v>566.09280000000001</v>
      </c>
      <c r="R380" s="110">
        <f>IFERROR(IF($B380&lt;&gt;"",VLOOKUP($B380,Codigos!$A:$P,2,0),""),"Verf")</f>
        <v>9508</v>
      </c>
      <c r="S380" s="110" t="str">
        <f>IFERROR(IF($B380&lt;&gt;"",VLOOKUP($B380,Codigos!$A:$P,9,0),""),"Verf")</f>
        <v>NR</v>
      </c>
      <c r="T380" s="110">
        <f>IFERROR(IF(B380&lt;&gt;"",VLOOKUP(B380,Codigos!$A:$P,10,0),""),"Verf")</f>
        <v>365</v>
      </c>
      <c r="U380" s="280" t="str">
        <f ca="1">IFERROR(IF($B380&lt;&gt;"",IF(AND($H380&gt;=VLOOKUP($B380,Codigos!$A:$P,12,0),$H380&lt;=VLOOKUP($B380,Codigos!$A:$P,13,0)),"Si","No"),""),"Verf")</f>
        <v>No</v>
      </c>
      <c r="V380" s="280" t="str">
        <f ca="1">IFERROR(IF($B380&lt;&gt;"",IF(AND($H380&gt;=VLOOKUP($B380,Codigos!$A:$P,14,0),$H380&lt;=VLOOKUP($B380,Codigos!$A:$P,15,0)),"Si","No"),""),"Verf")</f>
        <v>No</v>
      </c>
      <c r="W380" s="280" t="str">
        <f ca="1">IFERROR(IF($B380&lt;&gt;"",IF($H380&gt;=VLOOKUP($B380,Codigos!$A:$P,12,0),"Si","No"),""),"Verf")</f>
        <v>Si</v>
      </c>
      <c r="X380" s="280" t="str">
        <f ca="1">IFERROR(IF($B380&lt;&gt;"",IF($H380&lt;VLOOKUP($B380,Codigos!$A:$P,14,0),"No","Si"),""),"Verf")</f>
        <v>Si</v>
      </c>
      <c r="Y380" s="280" t="str">
        <f ca="1">IFERROR(IF($B380&lt;&gt;"",IF($H380&gt;VLOOKUP($B380,Codigos!$A:$P,16,0),"Si","No"),""),"Verf")</f>
        <v>Si</v>
      </c>
      <c r="Z380" s="280" t="str">
        <f ca="1">IFERROR(IF($B380&lt;&gt;"",IF($H380&lt;VLOOKUP($B380,Codigos!$A:$P,14,0),"Bloquear","No"),""),"Verf")</f>
        <v>No</v>
      </c>
      <c r="AA380" s="281">
        <f>IFERROR(IF($B380&lt;&gt;"",$G380-VLOOKUP($B380,Codigos!$A:$P,11,0),""),"")</f>
        <v>46509</v>
      </c>
      <c r="AB380" s="280" t="str">
        <f t="shared" si="115"/>
        <v/>
      </c>
      <c r="AC380">
        <f t="shared" ca="1" si="116"/>
        <v>10</v>
      </c>
      <c r="AE380" t="s">
        <v>1987</v>
      </c>
      <c r="AF380" t="s">
        <v>1988</v>
      </c>
    </row>
    <row r="381" spans="1:32" ht="18.95" customHeight="1">
      <c r="A381" s="290" t="s">
        <v>332</v>
      </c>
      <c r="B381" s="291" t="s">
        <v>429</v>
      </c>
      <c r="C381" s="104" t="str">
        <f>IFERROR(IF(B381&lt;&gt;"",VLOOKUP($B381,Codigos!$A:$P,3,0),""),"Verf")</f>
        <v>Cola&amp;Pola ROJA Lt 330cc X 6</v>
      </c>
      <c r="D381" s="105">
        <v>79</v>
      </c>
      <c r="E381" s="105"/>
      <c r="F381" s="105"/>
      <c r="G381" s="106">
        <v>46352</v>
      </c>
      <c r="H381" s="448">
        <f t="shared" ca="1" si="111"/>
        <v>168</v>
      </c>
      <c r="I381" s="105" t="str">
        <f t="shared" ca="1" si="112"/>
        <v>Mayor a 120 días</v>
      </c>
      <c r="J381" s="109">
        <f t="shared" ca="1" si="113"/>
        <v>0.93333333333333335</v>
      </c>
      <c r="K381" s="343"/>
      <c r="L381" s="292"/>
      <c r="M381" s="110" t="str">
        <f>IFERROR(IF(VLOOKUP(L381,Codigos!$T$2:$U$50,2,0)=0,"",VLOOKUP(L381,Codigos!$T$2:$U$50,2,0)),"")</f>
        <v/>
      </c>
      <c r="N381" s="111">
        <f t="shared" si="114"/>
        <v>46172</v>
      </c>
      <c r="O381" s="112">
        <f>IFERROR(IF($B381&lt;&gt;"",$E381+($D381*VLOOKUP($B381,Codigos!$A:$P,5,0)),""),"Verf")</f>
        <v>37920</v>
      </c>
      <c r="P381" s="112">
        <f>IFERROR(IF($B381&lt;&gt;"",$F381+($O381*VLOOKUP($B381,Codigos!$A:$P,4,0)),""),"Verf")</f>
        <v>227520</v>
      </c>
      <c r="Q381" s="116">
        <f>IFERROR(IF($B381&lt;&gt;"",P381*VLOOKUP($B381,Codigos!$A:$I,7,0)/100000,""),"Verf")</f>
        <v>750.81600000000003</v>
      </c>
      <c r="R381" s="110">
        <f>IFERROR(IF($B381&lt;&gt;"",VLOOKUP($B381,Codigos!$A:$P,2,0),""),"Verf")</f>
        <v>23121</v>
      </c>
      <c r="S381" s="110" t="str">
        <f>IFERROR(IF($B381&lt;&gt;"",VLOOKUP($B381,Codigos!$A:$P,9,0),""),"Verf")</f>
        <v>Lata</v>
      </c>
      <c r="T381" s="110">
        <f>IFERROR(IF(B381&lt;&gt;"",VLOOKUP(B381,Codigos!$A:$P,10,0),""),"Verf")</f>
        <v>180</v>
      </c>
      <c r="U381" s="280" t="str">
        <f ca="1">IFERROR(IF($B381&lt;&gt;"",IF(AND($H381&gt;=VLOOKUP($B381,Codigos!$A:$P,12,0),$H381&lt;=VLOOKUP($B381,Codigos!$A:$P,13,0)),"Si","No"),""),"Verf")</f>
        <v>No</v>
      </c>
      <c r="V381" s="280" t="str">
        <f ca="1">IFERROR(IF($B381&lt;&gt;"",IF(AND($H381&gt;=VLOOKUP($B381,Codigos!$A:$P,14,0),$H381&lt;=VLOOKUP($B381,Codigos!$A:$P,15,0)),"Si","No"),""),"Verf")</f>
        <v>No</v>
      </c>
      <c r="W381" s="280" t="str">
        <f ca="1">IFERROR(IF($B381&lt;&gt;"",IF($H381&gt;=VLOOKUP($B381,Codigos!$A:$P,12,0),"Si","No"),""),"Verf")</f>
        <v>Si</v>
      </c>
      <c r="X381" s="280" t="str">
        <f ca="1">IFERROR(IF($B381&lt;&gt;"",IF($H381&lt;VLOOKUP($B381,Codigos!$A:$P,14,0),"No","Si"),""),"Verf")</f>
        <v>Si</v>
      </c>
      <c r="Y381" s="280" t="str">
        <f ca="1">IFERROR(IF($B381&lt;&gt;"",IF($H381&gt;VLOOKUP($B381,Codigos!$A:$P,16,0),"Si","No"),""),"Verf")</f>
        <v>Si</v>
      </c>
      <c r="Z381" s="280" t="str">
        <f ca="1">IFERROR(IF($B381&lt;&gt;"",IF($H381&lt;VLOOKUP($B381,Codigos!$A:$P,14,0),"Bloquear","No"),""),"Verf")</f>
        <v>No</v>
      </c>
      <c r="AA381" s="281">
        <f>IFERROR(IF($B381&lt;&gt;"",$G381-VLOOKUP($B381,Codigos!$A:$P,11,0),""),"")</f>
        <v>46322</v>
      </c>
      <c r="AB381" s="280" t="str">
        <f t="shared" si="115"/>
        <v/>
      </c>
      <c r="AC381">
        <f t="shared" ca="1" si="116"/>
        <v>12</v>
      </c>
      <c r="AE381" t="s">
        <v>1987</v>
      </c>
      <c r="AF381" t="s">
        <v>1988</v>
      </c>
    </row>
    <row r="382" spans="1:32" ht="18.95" customHeight="1">
      <c r="A382" s="290" t="s">
        <v>428</v>
      </c>
      <c r="B382" s="315" t="s">
        <v>703</v>
      </c>
      <c r="C382" s="104" t="str">
        <f>IFERROR(IF(B382&lt;&gt;"",VLOOKUP($B382,Codigos!$A:$P,3,0),""),"Verf")</f>
        <v>Coronita Nr 210Cc X 6</v>
      </c>
      <c r="D382" s="105">
        <v>117</v>
      </c>
      <c r="E382" s="105"/>
      <c r="F382" s="105"/>
      <c r="G382" s="106">
        <v>46538</v>
      </c>
      <c r="H382" s="448">
        <f t="shared" ca="1" si="111"/>
        <v>354</v>
      </c>
      <c r="I382" s="105" t="str">
        <f t="shared" ca="1" si="112"/>
        <v>Mayor a 120 días</v>
      </c>
      <c r="J382" s="109">
        <f t="shared" ca="1" si="113"/>
        <v>0.96986301369863015</v>
      </c>
      <c r="K382" s="294"/>
      <c r="L382" s="292"/>
      <c r="M382" s="110" t="str">
        <f>IFERROR(IF(VLOOKUP(L382,Codigos!$T$2:$U$50,2,0)=0,"",VLOOKUP(L382,Codigos!$T$2:$U$50,2,0)),"")</f>
        <v/>
      </c>
      <c r="N382" s="111">
        <f t="shared" si="114"/>
        <v>46173</v>
      </c>
      <c r="O382" s="112">
        <f>IFERROR(IF($B382&lt;&gt;"",$E382+($D382*VLOOKUP($B382,Codigos!$A:$P,5,0)),""),"Verf")</f>
        <v>44928</v>
      </c>
      <c r="P382" s="112">
        <f>IFERROR(IF($B382&lt;&gt;"",$F382+($O382*VLOOKUP($B382,Codigos!$A:$P,4,0)),""),"Verf")</f>
        <v>269568</v>
      </c>
      <c r="Q382" s="116">
        <f>IFERROR(IF($B382&lt;&gt;"",P382*VLOOKUP($B382,Codigos!$A:$I,7,0)/100000,""),"Verf")</f>
        <v>566.09280000000001</v>
      </c>
      <c r="R382" s="110">
        <f>IFERROR(IF($B382&lt;&gt;"",VLOOKUP($B382,Codigos!$A:$P,2,0),""),"Verf")</f>
        <v>9508</v>
      </c>
      <c r="S382" s="110" t="str">
        <f>IFERROR(IF($B382&lt;&gt;"",VLOOKUP($B382,Codigos!$A:$P,9,0),""),"Verf")</f>
        <v>NR</v>
      </c>
      <c r="T382" s="110">
        <f>IFERROR(IF(B382&lt;&gt;"",VLOOKUP(B382,Codigos!$A:$P,10,0),""),"Verf")</f>
        <v>365</v>
      </c>
      <c r="U382" s="280" t="str">
        <f ca="1">IFERROR(IF($B382&lt;&gt;"",IF(AND($H382&gt;=VLOOKUP($B382,Codigos!$A:$P,12,0),$H382&lt;=VLOOKUP($B382,Codigos!$A:$P,13,0)),"Si","No"),""),"Verf")</f>
        <v>No</v>
      </c>
      <c r="V382" s="280" t="str">
        <f ca="1">IFERROR(IF($B382&lt;&gt;"",IF(AND($H382&gt;=VLOOKUP($B382,Codigos!$A:$P,14,0),$H382&lt;=VLOOKUP($B382,Codigos!$A:$P,15,0)),"Si","No"),""),"Verf")</f>
        <v>No</v>
      </c>
      <c r="W382" s="280" t="str">
        <f ca="1">IFERROR(IF($B382&lt;&gt;"",IF($H382&gt;=VLOOKUP($B382,Codigos!$A:$P,12,0),"Si","No"),""),"Verf")</f>
        <v>Si</v>
      </c>
      <c r="X382" s="280" t="str">
        <f ca="1">IFERROR(IF($B382&lt;&gt;"",IF($H382&lt;VLOOKUP($B382,Codigos!$A:$P,14,0),"No","Si"),""),"Verf")</f>
        <v>Si</v>
      </c>
      <c r="Y382" s="280" t="str">
        <f ca="1">IFERROR(IF($B382&lt;&gt;"",IF($H382&gt;VLOOKUP($B382,Codigos!$A:$P,16,0),"Si","No"),""),"Verf")</f>
        <v>Si</v>
      </c>
      <c r="Z382" s="280" t="str">
        <f ca="1">IFERROR(IF($B382&lt;&gt;"",IF($H382&lt;VLOOKUP($B382,Codigos!$A:$P,14,0),"Bloquear","No"),""),"Verf")</f>
        <v>No</v>
      </c>
      <c r="AA382" s="281">
        <f>IFERROR(IF($B382&lt;&gt;"",$G382-VLOOKUP($B382,Codigos!$A:$P,11,0),""),"")</f>
        <v>46508</v>
      </c>
      <c r="AB382" s="280" t="str">
        <f t="shared" si="115"/>
        <v/>
      </c>
      <c r="AC382">
        <f t="shared" ca="1" si="116"/>
        <v>11</v>
      </c>
      <c r="AE382" t="s">
        <v>1987</v>
      </c>
      <c r="AF382" t="s">
        <v>1988</v>
      </c>
    </row>
    <row r="383" spans="1:32" ht="18.95" customHeight="1">
      <c r="A383" s="290" t="s">
        <v>561</v>
      </c>
      <c r="B383" s="348" t="s">
        <v>703</v>
      </c>
      <c r="C383" s="104" t="str">
        <f>IFERROR(IF(B383&lt;&gt;"",VLOOKUP($B383,Codigos!$A:$P,3,0),""),"Verf")</f>
        <v>Coronita Nr 210Cc X 6</v>
      </c>
      <c r="D383" s="105">
        <v>115</v>
      </c>
      <c r="E383" s="105"/>
      <c r="F383" s="105"/>
      <c r="G383" s="106">
        <v>46542</v>
      </c>
      <c r="H383" s="448">
        <f t="shared" ca="1" si="111"/>
        <v>358</v>
      </c>
      <c r="I383" s="105" t="str">
        <f t="shared" ca="1" si="112"/>
        <v>Mayor a 120 días</v>
      </c>
      <c r="J383" s="109">
        <f t="shared" ca="1" si="113"/>
        <v>0.98082191780821915</v>
      </c>
      <c r="K383" s="294"/>
      <c r="L383" s="460"/>
      <c r="M383" s="110" t="str">
        <f>IFERROR(IF(VLOOKUP(L383,Codigos!$T$2:$U$50,2,0)=0,"",VLOOKUP(L383,Codigos!$T$2:$U$50,2,0)),"")</f>
        <v/>
      </c>
      <c r="N383" s="111">
        <f t="shared" si="114"/>
        <v>46177</v>
      </c>
      <c r="O383" s="112">
        <f>IFERROR(IF($B383&lt;&gt;"",$E383+($D383*VLOOKUP($B383,Codigos!$A:$P,5,0)),""),"Verf")</f>
        <v>44160</v>
      </c>
      <c r="P383" s="112">
        <f>IFERROR(IF($B383&lt;&gt;"",$F383+($O383*VLOOKUP($B383,Codigos!$A:$P,4,0)),""),"Verf")</f>
        <v>264960</v>
      </c>
      <c r="Q383" s="116">
        <f>IFERROR(IF($B383&lt;&gt;"",P383*VLOOKUP($B383,Codigos!$A:$I,7,0)/100000,""),"Verf")</f>
        <v>556.41600000000005</v>
      </c>
      <c r="R383" s="110">
        <f>IFERROR(IF($B383&lt;&gt;"",VLOOKUP($B383,Codigos!$A:$P,2,0),""),"Verf")</f>
        <v>9508</v>
      </c>
      <c r="S383" s="110" t="str">
        <f>IFERROR(IF($B383&lt;&gt;"",VLOOKUP($B383,Codigos!$A:$P,9,0),""),"Verf")</f>
        <v>NR</v>
      </c>
      <c r="T383" s="110">
        <f>IFERROR(IF(B383&lt;&gt;"",VLOOKUP(B383,Codigos!$A:$P,10,0),""),"Verf")</f>
        <v>365</v>
      </c>
      <c r="U383" s="280" t="str">
        <f ca="1">IFERROR(IF($B383&lt;&gt;"",IF(AND($H383&gt;=VLOOKUP($B383,Codigos!$A:$P,12,0),$H383&lt;=VLOOKUP($B383,Codigos!$A:$P,13,0)),"Si","No"),""),"Verf")</f>
        <v>No</v>
      </c>
      <c r="V383" s="280" t="str">
        <f ca="1">IFERROR(IF($B383&lt;&gt;"",IF(AND($H383&gt;=VLOOKUP($B383,Codigos!$A:$P,14,0),$H383&lt;=VLOOKUP($B383,Codigos!$A:$P,15,0)),"Si","No"),""),"Verf")</f>
        <v>No</v>
      </c>
      <c r="W383" s="280" t="str">
        <f ca="1">IFERROR(IF($B383&lt;&gt;"",IF($H383&gt;=VLOOKUP($B383,Codigos!$A:$P,12,0),"Si","No"),""),"Verf")</f>
        <v>Si</v>
      </c>
      <c r="X383" s="280" t="str">
        <f ca="1">IFERROR(IF($B383&lt;&gt;"",IF($H383&lt;VLOOKUP($B383,Codigos!$A:$P,14,0),"No","Si"),""),"Verf")</f>
        <v>Si</v>
      </c>
      <c r="Y383" s="280" t="str">
        <f ca="1">IFERROR(IF($B383&lt;&gt;"",IF($H383&gt;VLOOKUP($B383,Codigos!$A:$P,16,0),"Si","No"),""),"Verf")</f>
        <v>Si</v>
      </c>
      <c r="Z383" s="280" t="str">
        <f ca="1">IFERROR(IF($B383&lt;&gt;"",IF($H383&lt;VLOOKUP($B383,Codigos!$A:$P,14,0),"Bloquear","No"),""),"Verf")</f>
        <v>No</v>
      </c>
      <c r="AA383" s="281">
        <f>IFERROR(IF($B383&lt;&gt;"",$G383-VLOOKUP($B383,Codigos!$A:$P,11,0),""),"")</f>
        <v>46512</v>
      </c>
      <c r="AB383" s="280" t="str">
        <f t="shared" si="115"/>
        <v/>
      </c>
      <c r="AC383">
        <f t="shared" ca="1" si="116"/>
        <v>7</v>
      </c>
      <c r="AE383" t="s">
        <v>1987</v>
      </c>
      <c r="AF383" t="s">
        <v>1988</v>
      </c>
    </row>
    <row r="384" spans="1:32" ht="18.95" customHeight="1">
      <c r="A384" s="290" t="s">
        <v>486</v>
      </c>
      <c r="B384" s="337" t="s">
        <v>703</v>
      </c>
      <c r="C384" s="104" t="str">
        <f>IFERROR(IF(B384&lt;&gt;"",VLOOKUP($B384,Codigos!$A:$P,3,0),""),"Verf")</f>
        <v>Coronita Nr 210Cc X 6</v>
      </c>
      <c r="D384" s="105">
        <v>117</v>
      </c>
      <c r="E384" s="105"/>
      <c r="F384" s="105"/>
      <c r="G384" s="106">
        <v>46543</v>
      </c>
      <c r="H384" s="448">
        <f t="shared" ca="1" si="111"/>
        <v>359</v>
      </c>
      <c r="I384" s="105" t="str">
        <f t="shared" ca="1" si="112"/>
        <v>Mayor a 120 días</v>
      </c>
      <c r="J384" s="109">
        <f t="shared" ca="1" si="113"/>
        <v>0.98356164383561639</v>
      </c>
      <c r="K384" s="294"/>
      <c r="L384" s="292"/>
      <c r="M384" s="110" t="str">
        <f>IFERROR(IF(VLOOKUP(L384,Codigos!$T$2:$U$50,2,0)=0,"",VLOOKUP(L384,Codigos!$T$2:$U$50,2,0)),"")</f>
        <v/>
      </c>
      <c r="N384" s="111">
        <f t="shared" si="114"/>
        <v>46178</v>
      </c>
      <c r="O384" s="112">
        <f>IFERROR(IF($B384&lt;&gt;"",$E384+($D384*VLOOKUP($B384,Codigos!$A:$P,5,0)),""),"Verf")</f>
        <v>44928</v>
      </c>
      <c r="P384" s="112">
        <f>IFERROR(IF($B384&lt;&gt;"",$F384+($O384*VLOOKUP($B384,Codigos!$A:$P,4,0)),""),"Verf")</f>
        <v>269568</v>
      </c>
      <c r="Q384" s="116">
        <f>IFERROR(IF($B384&lt;&gt;"",P384*VLOOKUP($B384,Codigos!$A:$I,7,0)/100000,""),"Verf")</f>
        <v>566.09280000000001</v>
      </c>
      <c r="R384" s="110">
        <f>IFERROR(IF($B384&lt;&gt;"",VLOOKUP($B384,Codigos!$A:$P,2,0),""),"Verf")</f>
        <v>9508</v>
      </c>
      <c r="S384" s="110" t="str">
        <f>IFERROR(IF($B384&lt;&gt;"",VLOOKUP($B384,Codigos!$A:$P,9,0),""),"Verf")</f>
        <v>NR</v>
      </c>
      <c r="T384" s="110">
        <f>IFERROR(IF(B384&lt;&gt;"",VLOOKUP(B384,Codigos!$A:$P,10,0),""),"Verf")</f>
        <v>365</v>
      </c>
      <c r="U384" s="280" t="str">
        <f ca="1">IFERROR(IF($B384&lt;&gt;"",IF(AND($H384&gt;=VLOOKUP($B384,Codigos!$A:$P,12,0),$H384&lt;=VLOOKUP($B384,Codigos!$A:$P,13,0)),"Si","No"),""),"Verf")</f>
        <v>No</v>
      </c>
      <c r="V384" s="280" t="str">
        <f ca="1">IFERROR(IF($B384&lt;&gt;"",IF(AND($H384&gt;=VLOOKUP($B384,Codigos!$A:$P,14,0),$H384&lt;=VLOOKUP($B384,Codigos!$A:$P,15,0)),"Si","No"),""),"Verf")</f>
        <v>No</v>
      </c>
      <c r="W384" s="280" t="str">
        <f ca="1">IFERROR(IF($B384&lt;&gt;"",IF($H384&gt;=VLOOKUP($B384,Codigos!$A:$P,12,0),"Si","No"),""),"Verf")</f>
        <v>Si</v>
      </c>
      <c r="X384" s="280" t="str">
        <f ca="1">IFERROR(IF($B384&lt;&gt;"",IF($H384&lt;VLOOKUP($B384,Codigos!$A:$P,14,0),"No","Si"),""),"Verf")</f>
        <v>Si</v>
      </c>
      <c r="Y384" s="280" t="str">
        <f ca="1">IFERROR(IF($B384&lt;&gt;"",IF($H384&gt;VLOOKUP($B384,Codigos!$A:$P,16,0),"Si","No"),""),"Verf")</f>
        <v>Si</v>
      </c>
      <c r="Z384" s="280" t="str">
        <f ca="1">IFERROR(IF($B384&lt;&gt;"",IF($H384&lt;VLOOKUP($B384,Codigos!$A:$P,14,0),"Bloquear","No"),""),"Verf")</f>
        <v>No</v>
      </c>
      <c r="AA384" s="281">
        <f>IFERROR(IF($B384&lt;&gt;"",$G384-VLOOKUP($B384,Codigos!$A:$P,11,0),""),"")</f>
        <v>46513</v>
      </c>
      <c r="AB384" s="280" t="str">
        <f t="shared" si="115"/>
        <v/>
      </c>
      <c r="AC384">
        <f t="shared" ca="1" si="116"/>
        <v>6</v>
      </c>
      <c r="AE384" t="s">
        <v>1987</v>
      </c>
      <c r="AF384" t="s">
        <v>1988</v>
      </c>
    </row>
    <row r="385" spans="1:32" ht="18.95" customHeight="1">
      <c r="A385" s="290" t="s">
        <v>489</v>
      </c>
      <c r="B385" s="303" t="s">
        <v>703</v>
      </c>
      <c r="C385" s="104" t="str">
        <f>IFERROR(IF(B385&lt;&gt;"",VLOOKUP($B385,Codigos!$A:$P,3,0),""),"Verf")</f>
        <v>Coronita Nr 210Cc X 6</v>
      </c>
      <c r="D385" s="105">
        <v>117</v>
      </c>
      <c r="E385" s="105"/>
      <c r="F385" s="105"/>
      <c r="G385" s="106">
        <v>46540</v>
      </c>
      <c r="H385" s="448">
        <f t="shared" ca="1" si="111"/>
        <v>356</v>
      </c>
      <c r="I385" s="105" t="str">
        <f t="shared" ca="1" si="112"/>
        <v>Mayor a 120 días</v>
      </c>
      <c r="J385" s="109">
        <f t="shared" ca="1" si="113"/>
        <v>0.97534246575342465</v>
      </c>
      <c r="K385" s="343"/>
      <c r="L385" s="292"/>
      <c r="M385" s="110" t="str">
        <f>IFERROR(IF(VLOOKUP(L385,Codigos!$T$2:$U$50,2,0)=0,"",VLOOKUP(L385,Codigos!$T$2:$U$50,2,0)),"")</f>
        <v/>
      </c>
      <c r="N385" s="111">
        <f t="shared" si="114"/>
        <v>46175</v>
      </c>
      <c r="O385" s="112">
        <f>IFERROR(IF($B385&lt;&gt;"",$E385+($D385*VLOOKUP($B385,Codigos!$A:$P,5,0)),""),"Verf")</f>
        <v>44928</v>
      </c>
      <c r="P385" s="112">
        <f>IFERROR(IF($B385&lt;&gt;"",$F385+($O385*VLOOKUP($B385,Codigos!$A:$P,4,0)),""),"Verf")</f>
        <v>269568</v>
      </c>
      <c r="Q385" s="116">
        <f>IFERROR(IF($B385&lt;&gt;"",P385*VLOOKUP($B385,Codigos!$A:$I,7,0)/100000,""),"Verf")</f>
        <v>566.09280000000001</v>
      </c>
      <c r="R385" s="110">
        <f>IFERROR(IF($B385&lt;&gt;"",VLOOKUP($B385,Codigos!$A:$P,2,0),""),"Verf")</f>
        <v>9508</v>
      </c>
      <c r="S385" s="110" t="str">
        <f>IFERROR(IF($B385&lt;&gt;"",VLOOKUP($B385,Codigos!$A:$P,9,0),""),"Verf")</f>
        <v>NR</v>
      </c>
      <c r="T385" s="110">
        <f>IFERROR(IF(B385&lt;&gt;"",VLOOKUP(B385,Codigos!$A:$P,10,0),""),"Verf")</f>
        <v>365</v>
      </c>
      <c r="U385" s="280" t="str">
        <f ca="1">IFERROR(IF($B385&lt;&gt;"",IF(AND($H385&gt;=VLOOKUP($B385,Codigos!$A:$P,12,0),$H385&lt;=VLOOKUP($B385,Codigos!$A:$P,13,0)),"Si","No"),""),"Verf")</f>
        <v>No</v>
      </c>
      <c r="V385" s="280" t="str">
        <f ca="1">IFERROR(IF($B385&lt;&gt;"",IF(AND($H385&gt;=VLOOKUP($B385,Codigos!$A:$P,14,0),$H385&lt;=VLOOKUP($B385,Codigos!$A:$P,15,0)),"Si","No"),""),"Verf")</f>
        <v>No</v>
      </c>
      <c r="W385" s="280" t="str">
        <f ca="1">IFERROR(IF($B385&lt;&gt;"",IF($H385&gt;=VLOOKUP($B385,Codigos!$A:$P,12,0),"Si","No"),""),"Verf")</f>
        <v>Si</v>
      </c>
      <c r="X385" s="280" t="str">
        <f ca="1">IFERROR(IF($B385&lt;&gt;"",IF($H385&lt;VLOOKUP($B385,Codigos!$A:$P,14,0),"No","Si"),""),"Verf")</f>
        <v>Si</v>
      </c>
      <c r="Y385" s="280" t="str">
        <f ca="1">IFERROR(IF($B385&lt;&gt;"",IF($H385&gt;VLOOKUP($B385,Codigos!$A:$P,16,0),"Si","No"),""),"Verf")</f>
        <v>Si</v>
      </c>
      <c r="Z385" s="280" t="str">
        <f ca="1">IFERROR(IF($B385&lt;&gt;"",IF($H385&lt;VLOOKUP($B385,Codigos!$A:$P,14,0),"Bloquear","No"),""),"Verf")</f>
        <v>No</v>
      </c>
      <c r="AA385" s="281">
        <f>IFERROR(IF($B385&lt;&gt;"",$G385-VLOOKUP($B385,Codigos!$A:$P,11,0),""),"")</f>
        <v>46510</v>
      </c>
      <c r="AB385" s="280" t="str">
        <f t="shared" si="115"/>
        <v/>
      </c>
      <c r="AC385">
        <f t="shared" ca="1" si="116"/>
        <v>9</v>
      </c>
      <c r="AE385" t="s">
        <v>1987</v>
      </c>
      <c r="AF385" t="s">
        <v>1988</v>
      </c>
    </row>
    <row r="386" spans="1:32" ht="18.95" customHeight="1">
      <c r="A386" s="290" t="s">
        <v>557</v>
      </c>
      <c r="B386" s="291" t="s">
        <v>703</v>
      </c>
      <c r="C386" s="104" t="str">
        <f>IFERROR(IF(B386&lt;&gt;"",VLOOKUP($B386,Codigos!$A:$P,3,0),""),"Verf")</f>
        <v>Coronita Nr 210Cc X 6</v>
      </c>
      <c r="D386" s="105">
        <v>117</v>
      </c>
      <c r="E386" s="105"/>
      <c r="F386" s="105"/>
      <c r="G386" s="106">
        <v>46541</v>
      </c>
      <c r="H386" s="448">
        <f t="shared" ca="1" si="111"/>
        <v>357</v>
      </c>
      <c r="I386" s="105" t="str">
        <f t="shared" ca="1" si="112"/>
        <v>Mayor a 120 días</v>
      </c>
      <c r="J386" s="109">
        <f t="shared" ca="1" si="113"/>
        <v>0.9780821917808219</v>
      </c>
      <c r="K386" s="343"/>
      <c r="L386" s="292"/>
      <c r="M386" s="110" t="str">
        <f>IFERROR(IF(VLOOKUP(L386,Codigos!$T$2:$U$50,2,0)=0,"",VLOOKUP(L386,Codigos!$T$2:$U$50,2,0)),"")</f>
        <v/>
      </c>
      <c r="N386" s="111">
        <f t="shared" si="114"/>
        <v>46176</v>
      </c>
      <c r="O386" s="112">
        <f>IFERROR(IF($B386&lt;&gt;"",$E386+($D386*VLOOKUP($B386,Codigos!$A:$P,5,0)),""),"Verf")</f>
        <v>44928</v>
      </c>
      <c r="P386" s="112">
        <f>IFERROR(IF($B386&lt;&gt;"",$F386+($O386*VLOOKUP($B386,Codigos!$A:$P,4,0)),""),"Verf")</f>
        <v>269568</v>
      </c>
      <c r="Q386" s="116">
        <f>IFERROR(IF($B386&lt;&gt;"",P386*VLOOKUP($B386,Codigos!$A:$I,7,0)/100000,""),"Verf")</f>
        <v>566.09280000000001</v>
      </c>
      <c r="R386" s="110">
        <f>IFERROR(IF($B386&lt;&gt;"",VLOOKUP($B386,Codigos!$A:$P,2,0),""),"Verf")</f>
        <v>9508</v>
      </c>
      <c r="S386" s="110" t="str">
        <f>IFERROR(IF($B386&lt;&gt;"",VLOOKUP($B386,Codigos!$A:$P,9,0),""),"Verf")</f>
        <v>NR</v>
      </c>
      <c r="T386" s="110">
        <f>IFERROR(IF(B386&lt;&gt;"",VLOOKUP(B386,Codigos!$A:$P,10,0),""),"Verf")</f>
        <v>365</v>
      </c>
      <c r="U386" s="280" t="str">
        <f ca="1">IFERROR(IF($B386&lt;&gt;"",IF(AND($H386&gt;=VLOOKUP($B386,Codigos!$A:$P,12,0),$H386&lt;=VLOOKUP($B386,Codigos!$A:$P,13,0)),"Si","No"),""),"Verf")</f>
        <v>No</v>
      </c>
      <c r="V386" s="280" t="str">
        <f ca="1">IFERROR(IF($B386&lt;&gt;"",IF(AND($H386&gt;=VLOOKUP($B386,Codigos!$A:$P,14,0),$H386&lt;=VLOOKUP($B386,Codigos!$A:$P,15,0)),"Si","No"),""),"Verf")</f>
        <v>No</v>
      </c>
      <c r="W386" s="280" t="str">
        <f ca="1">IFERROR(IF($B386&lt;&gt;"",IF($H386&gt;=VLOOKUP($B386,Codigos!$A:$P,12,0),"Si","No"),""),"Verf")</f>
        <v>Si</v>
      </c>
      <c r="X386" s="280" t="str">
        <f ca="1">IFERROR(IF($B386&lt;&gt;"",IF($H386&lt;VLOOKUP($B386,Codigos!$A:$P,14,0),"No","Si"),""),"Verf")</f>
        <v>Si</v>
      </c>
      <c r="Y386" s="280" t="str">
        <f ca="1">IFERROR(IF($B386&lt;&gt;"",IF($H386&gt;VLOOKUP($B386,Codigos!$A:$P,16,0),"Si","No"),""),"Verf")</f>
        <v>Si</v>
      </c>
      <c r="Z386" s="280" t="str">
        <f ca="1">IFERROR(IF($B386&lt;&gt;"",IF($H386&lt;VLOOKUP($B386,Codigos!$A:$P,14,0),"Bloquear","No"),""),"Verf")</f>
        <v>No</v>
      </c>
      <c r="AA386" s="281">
        <f>IFERROR(IF($B386&lt;&gt;"",$G386-VLOOKUP($B386,Codigos!$A:$P,11,0),""),"")</f>
        <v>46511</v>
      </c>
      <c r="AB386" s="280" t="str">
        <f t="shared" si="115"/>
        <v/>
      </c>
      <c r="AC386">
        <f t="shared" ca="1" si="116"/>
        <v>8</v>
      </c>
      <c r="AE386" t="s">
        <v>1987</v>
      </c>
      <c r="AF386" t="s">
        <v>1988</v>
      </c>
    </row>
    <row r="387" spans="1:32" ht="18.95" customHeight="1">
      <c r="A387" s="290" t="s">
        <v>326</v>
      </c>
      <c r="B387" s="327" t="s">
        <v>192</v>
      </c>
      <c r="C387" s="104" t="str">
        <f>IFERROR(IF(B387&lt;&gt;"",VLOOKUP($B387,Codigos!$A:$P,3,0),""),"Verf")</f>
        <v>Corona Nr 330Cc X 6</v>
      </c>
      <c r="D387" s="105">
        <v>38</v>
      </c>
      <c r="E387" s="105"/>
      <c r="F387" s="105"/>
      <c r="G387" s="106">
        <v>46544</v>
      </c>
      <c r="H387" s="448">
        <f t="shared" ca="1" si="111"/>
        <v>360</v>
      </c>
      <c r="I387" s="105" t="str">
        <f t="shared" ca="1" si="112"/>
        <v>Mayor a 120 días</v>
      </c>
      <c r="J387" s="109">
        <f t="shared" ca="1" si="113"/>
        <v>0.98630136986301364</v>
      </c>
      <c r="K387" s="294"/>
      <c r="L387" s="292"/>
      <c r="M387" s="110" t="str">
        <f>IFERROR(IF(VLOOKUP(L387,Codigos!$T$2:$U$50,2,0)=0,"",VLOOKUP(L387,Codigos!$T$2:$U$50,2,0)),"")</f>
        <v/>
      </c>
      <c r="N387" s="111">
        <f t="shared" si="114"/>
        <v>46179</v>
      </c>
      <c r="O387" s="112">
        <f>IFERROR(IF($B387&lt;&gt;"",$E387+($D387*VLOOKUP($B387,Codigos!$A:$P,5,0)),""),"Verf")</f>
        <v>9880</v>
      </c>
      <c r="P387" s="112">
        <f>IFERROR(IF($B387&lt;&gt;"",$F387+($O387*VLOOKUP($B387,Codigos!$A:$P,4,0)),""),"Verf")</f>
        <v>59280</v>
      </c>
      <c r="Q387" s="116">
        <f>IFERROR(IF($B387&lt;&gt;"",P387*VLOOKUP($B387,Codigos!$A:$I,7,0)/100000,""),"Verf")</f>
        <v>195.624</v>
      </c>
      <c r="R387" s="110">
        <f>IFERROR(IF($B387&lt;&gt;"",VLOOKUP($B387,Codigos!$A:$P,2,0),""),"Verf")</f>
        <v>20050</v>
      </c>
      <c r="S387" s="110" t="str">
        <f>IFERROR(IF($B387&lt;&gt;"",VLOOKUP($B387,Codigos!$A:$P,9,0),""),"Verf")</f>
        <v>NR</v>
      </c>
      <c r="T387" s="110">
        <f>IFERROR(IF(B387&lt;&gt;"",VLOOKUP(B387,Codigos!$A:$P,10,0),""),"Verf")</f>
        <v>365</v>
      </c>
      <c r="U387" s="280" t="str">
        <f ca="1">IFERROR(IF($B387&lt;&gt;"",IF(AND($H387&gt;=VLOOKUP($B387,Codigos!$A:$P,12,0),$H387&lt;=VLOOKUP($B387,Codigos!$A:$P,13,0)),"Si","No"),""),"Verf")</f>
        <v>No</v>
      </c>
      <c r="V387" s="280" t="str">
        <f ca="1">IFERROR(IF($B387&lt;&gt;"",IF(AND($H387&gt;=VLOOKUP($B387,Codigos!$A:$P,14,0),$H387&lt;=VLOOKUP($B387,Codigos!$A:$P,15,0)),"Si","No"),""),"Verf")</f>
        <v>No</v>
      </c>
      <c r="W387" s="280" t="str">
        <f ca="1">IFERROR(IF($B387&lt;&gt;"",IF($H387&gt;=VLOOKUP($B387,Codigos!$A:$P,12,0),"Si","No"),""),"Verf")</f>
        <v>Si</v>
      </c>
      <c r="X387" s="280" t="str">
        <f ca="1">IFERROR(IF($B387&lt;&gt;"",IF($H387&lt;VLOOKUP($B387,Codigos!$A:$P,14,0),"No","Si"),""),"Verf")</f>
        <v>Si</v>
      </c>
      <c r="Y387" s="280" t="str">
        <f ca="1">IFERROR(IF($B387&lt;&gt;"",IF($H387&gt;VLOOKUP($B387,Codigos!$A:$P,16,0),"Si","No"),""),"Verf")</f>
        <v>Si</v>
      </c>
      <c r="Z387" s="280" t="str">
        <f ca="1">IFERROR(IF($B387&lt;&gt;"",IF($H387&lt;VLOOKUP($B387,Codigos!$A:$P,14,0),"Bloquear","No"),""),"Verf")</f>
        <v>No</v>
      </c>
      <c r="AA387" s="281">
        <f>IFERROR(IF($B387&lt;&gt;"",$G387-VLOOKUP($B387,Codigos!$A:$P,11,0),""),"")</f>
        <v>46514</v>
      </c>
      <c r="AB387" s="280" t="str">
        <f t="shared" si="115"/>
        <v/>
      </c>
      <c r="AC387">
        <f t="shared" ca="1" si="116"/>
        <v>5</v>
      </c>
      <c r="AE387" t="s">
        <v>1987</v>
      </c>
      <c r="AF387" t="s">
        <v>1988</v>
      </c>
    </row>
    <row r="388" spans="1:32" ht="18.95" customHeight="1">
      <c r="A388" s="290" t="s">
        <v>321</v>
      </c>
      <c r="B388" s="291" t="s">
        <v>316</v>
      </c>
      <c r="C388" s="104" t="str">
        <f>IFERROR(IF(B388&lt;&gt;"",VLOOKUP($B388,Codigos!$A:$P,3,0),""),"Verf")</f>
        <v>Redds Rose Lt 269X6</v>
      </c>
      <c r="D388" s="105">
        <v>21</v>
      </c>
      <c r="E388" s="105"/>
      <c r="F388" s="105"/>
      <c r="G388" s="106">
        <v>46338</v>
      </c>
      <c r="H388" s="448">
        <f t="shared" ref="H388" ca="1" si="129">IF(G388&lt;&gt;"",G388-TODAY(),"")</f>
        <v>154</v>
      </c>
      <c r="I388" s="105" t="str">
        <f t="shared" ref="I388" ca="1" si="130">IF(G388="","",IF(G388&lt;TODAY(),"Vencido",IF(G388&lt;TODAY()+10,"Menos de 10 días",IF(G388&lt;TODAY()+30,"Menos de 30 días",IF(G388&lt;TODAY()+60,"Menos de 60 días",IF(G388&lt;TODAY()+90,"Menos de 90 dìas",IF(G388&lt;TODAY()+120,"Menos de 120 días","Mayor a 120 días")))))))</f>
        <v>Mayor a 120 días</v>
      </c>
      <c r="J388" s="109">
        <f t="shared" ref="J388" ca="1" si="131">IFERROR(IF(H388&lt;&gt;"",H388/T388,""),"Verf")</f>
        <v>0.85555555555555551</v>
      </c>
      <c r="K388" s="343"/>
      <c r="L388" s="292"/>
      <c r="M388" s="110" t="str">
        <f>IFERROR(IF(VLOOKUP(L388,Codigos!$T$2:$U$50,2,0)=0,"",VLOOKUP(L388,Codigos!$T$2:$U$50,2,0)),"")</f>
        <v/>
      </c>
      <c r="N388" s="111">
        <f t="shared" ref="N388" si="132">IFERROR(IF(G388&lt;&gt;"",G388-T388,""),"Verf")</f>
        <v>46158</v>
      </c>
      <c r="O388" s="112">
        <f>IFERROR(IF($B388&lt;&gt;"",$E388+($D388*VLOOKUP($B388,Codigos!$A:$P,5,0)),""),"Verf")</f>
        <v>12600</v>
      </c>
      <c r="P388" s="112">
        <f>IFERROR(IF($B388&lt;&gt;"",$F388+($O388*VLOOKUP($B388,Codigos!$A:$P,4,0)),""),"Verf")</f>
        <v>75600</v>
      </c>
      <c r="Q388" s="116">
        <f>IFERROR(IF($B388&lt;&gt;"",P388*VLOOKUP($B388,Codigos!$A:$I,7,0)/100000,""),"Verf")</f>
        <v>203.364</v>
      </c>
      <c r="R388" s="110">
        <f>IFERROR(IF($B388&lt;&gt;"",VLOOKUP($B388,Codigos!$A:$P,2,0),""),"Verf")</f>
        <v>21730</v>
      </c>
      <c r="S388" s="110" t="str">
        <f>IFERROR(IF($B388&lt;&gt;"",VLOOKUP($B388,Codigos!$A:$P,9,0),""),"Verf")</f>
        <v>Lata</v>
      </c>
      <c r="T388" s="110">
        <f>IFERROR(IF(B388&lt;&gt;"",VLOOKUP(B388,Codigos!$A:$P,10,0),""),"Verf")</f>
        <v>180</v>
      </c>
      <c r="U388" s="280" t="str">
        <f ca="1">IFERROR(IF($B388&lt;&gt;"",IF(AND($H388&gt;=VLOOKUP($B388,Codigos!$A:$P,12,0),$H388&lt;=VLOOKUP($B388,Codigos!$A:$P,13,0)),"Si","No"),""),"Verf")</f>
        <v>No</v>
      </c>
      <c r="V388" s="280" t="str">
        <f ca="1">IFERROR(IF($B388&lt;&gt;"",IF(AND($H388&gt;=VLOOKUP($B388,Codigos!$A:$P,14,0),$H388&lt;=VLOOKUP($B388,Codigos!$A:$P,15,0)),"Si","No"),""),"Verf")</f>
        <v>No</v>
      </c>
      <c r="W388" s="280" t="str">
        <f ca="1">IFERROR(IF($B388&lt;&gt;"",IF($H388&gt;=VLOOKUP($B388,Codigos!$A:$P,12,0),"Si","No"),""),"Verf")</f>
        <v>Si</v>
      </c>
      <c r="X388" s="280" t="str">
        <f ca="1">IFERROR(IF($B388&lt;&gt;"",IF($H388&lt;VLOOKUP($B388,Codigos!$A:$P,14,0),"No","Si"),""),"Verf")</f>
        <v>Si</v>
      </c>
      <c r="Y388" s="280" t="str">
        <f ca="1">IFERROR(IF($B388&lt;&gt;"",IF($H388&gt;VLOOKUP($B388,Codigos!$A:$P,16,0),"Si","No"),""),"Verf")</f>
        <v>Si</v>
      </c>
      <c r="Z388" s="280" t="str">
        <f ca="1">IFERROR(IF($B388&lt;&gt;"",IF($H388&lt;VLOOKUP($B388,Codigos!$A:$P,14,0),"Bloquear","No"),""),"Verf")</f>
        <v>No</v>
      </c>
      <c r="AA388" s="281">
        <f>IFERROR(IF($B388&lt;&gt;"",$G388-VLOOKUP($B388,Codigos!$A:$P,11,0),""),"")</f>
        <v>46308</v>
      </c>
      <c r="AB388" s="280" t="str">
        <f t="shared" ref="AB388" si="133">IFERROR(IF(AND(A388&lt;&gt;"",B388=""),"V",""),"")</f>
        <v/>
      </c>
      <c r="AC388">
        <f t="shared" ref="AC388" ca="1" si="134">IF(B388&lt;&gt;"",$C$4-N388,"")</f>
        <v>26</v>
      </c>
      <c r="AE388" t="s">
        <v>1987</v>
      </c>
      <c r="AF388" t="s">
        <v>1988</v>
      </c>
    </row>
    <row r="389" spans="1:32" ht="18.95" customHeight="1">
      <c r="A389" s="290" t="s">
        <v>321</v>
      </c>
      <c r="B389" s="291" t="s">
        <v>316</v>
      </c>
      <c r="C389" s="104" t="str">
        <f>IFERROR(IF(B389&lt;&gt;"",VLOOKUP($B389,Codigos!$A:$P,3,0),""),"Verf")</f>
        <v>Redds Rose Lt 269X6</v>
      </c>
      <c r="D389" s="105">
        <v>53</v>
      </c>
      <c r="E389" s="105"/>
      <c r="F389" s="105"/>
      <c r="G389" s="106">
        <v>46347</v>
      </c>
      <c r="H389" s="448">
        <f t="shared" ca="1" si="111"/>
        <v>163</v>
      </c>
      <c r="I389" s="105" t="str">
        <f t="shared" ca="1" si="112"/>
        <v>Mayor a 120 días</v>
      </c>
      <c r="J389" s="109">
        <f t="shared" ca="1" si="113"/>
        <v>0.90555555555555556</v>
      </c>
      <c r="K389" s="343"/>
      <c r="L389" s="292"/>
      <c r="M389" s="110" t="str">
        <f>IFERROR(IF(VLOOKUP(L389,Codigos!$T$2:$U$50,2,0)=0,"",VLOOKUP(L389,Codigos!$T$2:$U$50,2,0)),"")</f>
        <v/>
      </c>
      <c r="N389" s="111">
        <f t="shared" si="114"/>
        <v>46167</v>
      </c>
      <c r="O389" s="112">
        <f>IFERROR(IF($B389&lt;&gt;"",$E389+($D389*VLOOKUP($B389,Codigos!$A:$P,5,0)),""),"Verf")</f>
        <v>31800</v>
      </c>
      <c r="P389" s="112">
        <f>IFERROR(IF($B389&lt;&gt;"",$F389+($O389*VLOOKUP($B389,Codigos!$A:$P,4,0)),""),"Verf")</f>
        <v>190800</v>
      </c>
      <c r="Q389" s="116">
        <f>IFERROR(IF($B389&lt;&gt;"",P389*VLOOKUP($B389,Codigos!$A:$I,7,0)/100000,""),"Verf")</f>
        <v>513.25199999999995</v>
      </c>
      <c r="R389" s="110">
        <f>IFERROR(IF($B389&lt;&gt;"",VLOOKUP($B389,Codigos!$A:$P,2,0),""),"Verf")</f>
        <v>21730</v>
      </c>
      <c r="S389" s="110" t="str">
        <f>IFERROR(IF($B389&lt;&gt;"",VLOOKUP($B389,Codigos!$A:$P,9,0),""),"Verf")</f>
        <v>Lata</v>
      </c>
      <c r="T389" s="110">
        <f>IFERROR(IF(B389&lt;&gt;"",VLOOKUP(B389,Codigos!$A:$P,10,0),""),"Verf")</f>
        <v>180</v>
      </c>
      <c r="U389" s="280" t="str">
        <f ca="1">IFERROR(IF($B389&lt;&gt;"",IF(AND($H389&gt;=VLOOKUP($B389,Codigos!$A:$P,12,0),$H389&lt;=VLOOKUP($B389,Codigos!$A:$P,13,0)),"Si","No"),""),"Verf")</f>
        <v>No</v>
      </c>
      <c r="V389" s="280" t="str">
        <f ca="1">IFERROR(IF($B389&lt;&gt;"",IF(AND($H389&gt;=VLOOKUP($B389,Codigos!$A:$P,14,0),$H389&lt;=VLOOKUP($B389,Codigos!$A:$P,15,0)),"Si","No"),""),"Verf")</f>
        <v>No</v>
      </c>
      <c r="W389" s="280" t="str">
        <f ca="1">IFERROR(IF($B389&lt;&gt;"",IF($H389&gt;=VLOOKUP($B389,Codigos!$A:$P,12,0),"Si","No"),""),"Verf")</f>
        <v>Si</v>
      </c>
      <c r="X389" s="280" t="str">
        <f ca="1">IFERROR(IF($B389&lt;&gt;"",IF($H389&lt;VLOOKUP($B389,Codigos!$A:$P,14,0),"No","Si"),""),"Verf")</f>
        <v>Si</v>
      </c>
      <c r="Y389" s="280" t="str">
        <f ca="1">IFERROR(IF($B389&lt;&gt;"",IF($H389&gt;VLOOKUP($B389,Codigos!$A:$P,16,0),"Si","No"),""),"Verf")</f>
        <v>Si</v>
      </c>
      <c r="Z389" s="280" t="str">
        <f ca="1">IFERROR(IF($B389&lt;&gt;"",IF($H389&lt;VLOOKUP($B389,Codigos!$A:$P,14,0),"Bloquear","No"),""),"Verf")</f>
        <v>No</v>
      </c>
      <c r="AA389" s="281">
        <f>IFERROR(IF($B389&lt;&gt;"",$G389-VLOOKUP($B389,Codigos!$A:$P,11,0),""),"")</f>
        <v>46317</v>
      </c>
      <c r="AB389" s="280" t="str">
        <f t="shared" si="115"/>
        <v/>
      </c>
      <c r="AC389">
        <f t="shared" ca="1" si="116"/>
        <v>17</v>
      </c>
      <c r="AE389" t="s">
        <v>1987</v>
      </c>
      <c r="AF389" t="s">
        <v>1988</v>
      </c>
    </row>
    <row r="390" spans="1:32" ht="18.95" customHeight="1">
      <c r="A390" s="290" t="s">
        <v>89</v>
      </c>
      <c r="B390" s="506" t="s">
        <v>622</v>
      </c>
      <c r="C390" s="104" t="str">
        <f>IFERROR(IF(B390&lt;&gt;"",VLOOKUP($B390,Codigos!$A:$P,3,0),""),"Verf")</f>
        <v>Club Col RJ Lta 330X6 N</v>
      </c>
      <c r="D390" s="105">
        <v>54</v>
      </c>
      <c r="E390" s="105"/>
      <c r="F390" s="105"/>
      <c r="G390" s="106">
        <v>46361</v>
      </c>
      <c r="H390" s="448">
        <f t="shared" ca="1" si="111"/>
        <v>177</v>
      </c>
      <c r="I390" s="105" t="str">
        <f t="shared" ca="1" si="112"/>
        <v>Mayor a 120 días</v>
      </c>
      <c r="J390" s="109">
        <f t="shared" ca="1" si="113"/>
        <v>0.98333333333333328</v>
      </c>
      <c r="K390" s="343"/>
      <c r="L390" s="292"/>
      <c r="M390" s="110" t="str">
        <f>IFERROR(IF(VLOOKUP(L390,Codigos!$T$2:$U$50,2,0)=0,"",VLOOKUP(L390,Codigos!$T$2:$U$50,2,0)),"")</f>
        <v/>
      </c>
      <c r="N390" s="111">
        <f t="shared" si="114"/>
        <v>46181</v>
      </c>
      <c r="O390" s="112">
        <f>IFERROR(IF($B390&lt;&gt;"",$E390+($D390*VLOOKUP($B390,Codigos!$A:$P,5,0)),""),"Verf")</f>
        <v>25920</v>
      </c>
      <c r="P390" s="112">
        <f>IFERROR(IF($B390&lt;&gt;"",$F390+($O390*VLOOKUP($B390,Codigos!$A:$P,4,0)),""),"Verf")</f>
        <v>155520</v>
      </c>
      <c r="Q390" s="116">
        <f>IFERROR(IF($B390&lt;&gt;"",P390*VLOOKUP($B390,Codigos!$A:$I,7,0)/100000,""),"Verf")</f>
        <v>513.21600000000001</v>
      </c>
      <c r="R390" s="110">
        <f>IFERROR(IF($B390&lt;&gt;"",VLOOKUP($B390,Codigos!$A:$P,2,0),""),"Verf")</f>
        <v>5255</v>
      </c>
      <c r="S390" s="110" t="str">
        <f>IFERROR(IF($B390&lt;&gt;"",VLOOKUP($B390,Codigos!$A:$P,9,0),""),"Verf")</f>
        <v>Lata</v>
      </c>
      <c r="T390" s="110">
        <f>IFERROR(IF(B390&lt;&gt;"",VLOOKUP(B390,Codigos!$A:$P,10,0),""),"Verf")</f>
        <v>180</v>
      </c>
      <c r="U390" s="280" t="str">
        <f ca="1">IFERROR(IF($B390&lt;&gt;"",IF(AND($H390&gt;=VLOOKUP($B390,Codigos!$A:$P,12,0),$H390&lt;=VLOOKUP($B390,Codigos!$A:$P,13,0)),"Si","No"),""),"Verf")</f>
        <v>No</v>
      </c>
      <c r="V390" s="280" t="str">
        <f ca="1">IFERROR(IF($B390&lt;&gt;"",IF(AND($H390&gt;=VLOOKUP($B390,Codigos!$A:$P,14,0),$H390&lt;=VLOOKUP($B390,Codigos!$A:$P,15,0)),"Si","No"),""),"Verf")</f>
        <v>No</v>
      </c>
      <c r="W390" s="280" t="str">
        <f ca="1">IFERROR(IF($B390&lt;&gt;"",IF($H390&gt;=VLOOKUP($B390,Codigos!$A:$P,12,0),"Si","No"),""),"Verf")</f>
        <v>Si</v>
      </c>
      <c r="X390" s="280" t="str">
        <f ca="1">IFERROR(IF($B390&lt;&gt;"",IF($H390&lt;VLOOKUP($B390,Codigos!$A:$P,14,0),"No","Si"),""),"Verf")</f>
        <v>Si</v>
      </c>
      <c r="Y390" s="280" t="str">
        <f ca="1">IFERROR(IF($B390&lt;&gt;"",IF($H390&gt;VLOOKUP($B390,Codigos!$A:$P,16,0),"Si","No"),""),"Verf")</f>
        <v>Si</v>
      </c>
      <c r="Z390" s="280" t="str">
        <f ca="1">IFERROR(IF($B390&lt;&gt;"",IF($H390&lt;VLOOKUP($B390,Codigos!$A:$P,14,0),"Bloquear","No"),""),"Verf")</f>
        <v>No</v>
      </c>
      <c r="AA390" s="281">
        <f>IFERROR(IF($B390&lt;&gt;"",$G390-VLOOKUP($B390,Codigos!$A:$P,11,0),""),"")</f>
        <v>46331</v>
      </c>
      <c r="AB390" s="280" t="str">
        <f t="shared" si="115"/>
        <v/>
      </c>
      <c r="AC390">
        <f t="shared" ca="1" si="116"/>
        <v>3</v>
      </c>
      <c r="AE390" t="s">
        <v>1987</v>
      </c>
      <c r="AF390" t="s">
        <v>1988</v>
      </c>
    </row>
    <row r="391" spans="1:32" ht="18.95" customHeight="1">
      <c r="A391" s="290" t="s">
        <v>757</v>
      </c>
      <c r="B391" s="291"/>
      <c r="C391" s="104" t="str">
        <f>IFERROR(IF(B391&lt;&gt;"",VLOOKUP($B391,Codigos!$A:$P,3,0),""),"Verf")</f>
        <v/>
      </c>
      <c r="D391" s="105"/>
      <c r="E391" s="105"/>
      <c r="F391" s="105"/>
      <c r="G391" s="106"/>
      <c r="H391" s="448" t="str">
        <f t="shared" ca="1" si="111"/>
        <v/>
      </c>
      <c r="I391" s="105" t="str">
        <f t="shared" ca="1" si="112"/>
        <v/>
      </c>
      <c r="J391" s="109" t="str">
        <f t="shared" ca="1" si="113"/>
        <v/>
      </c>
      <c r="K391" s="343"/>
      <c r="L391" s="105"/>
      <c r="M391" s="110" t="str">
        <f>IFERROR(IF(VLOOKUP(L391,Codigos!$T$2:$U$50,2,0)=0,"",VLOOKUP(L391,Codigos!$T$2:$U$50,2,0)),"")</f>
        <v/>
      </c>
      <c r="N391" s="111" t="str">
        <f t="shared" si="114"/>
        <v/>
      </c>
      <c r="O391" s="112" t="str">
        <f>IFERROR(IF($B391&lt;&gt;"",$E391+($D391*VLOOKUP($B391,Codigos!$A:$P,5,0)),""),"Verf")</f>
        <v/>
      </c>
      <c r="P391" s="112" t="str">
        <f>IFERROR(IF($B391&lt;&gt;"",$F391+($O391*VLOOKUP($B391,Codigos!$A:$P,4,0)),""),"Verf")</f>
        <v/>
      </c>
      <c r="Q391" s="116" t="str">
        <f>IFERROR(IF($B391&lt;&gt;"",P391*VLOOKUP($B391,Codigos!$A:$I,7,0)/100000,""),"Verf")</f>
        <v/>
      </c>
      <c r="R391" s="110" t="str">
        <f>IFERROR(IF($B391&lt;&gt;"",VLOOKUP($B391,Codigos!$A:$P,2,0),""),"Verf")</f>
        <v/>
      </c>
      <c r="S391" s="110" t="str">
        <f>IFERROR(IF($B391&lt;&gt;"",VLOOKUP($B391,Codigos!$A:$P,9,0),""),"Verf")</f>
        <v/>
      </c>
      <c r="T391" s="110" t="str">
        <f>IFERROR(IF(B391&lt;&gt;"",VLOOKUP(B391,Codigos!$A:$P,10,0),""),"Verf")</f>
        <v/>
      </c>
      <c r="U391" s="280" t="str">
        <f>IFERROR(IF($B391&lt;&gt;"",IF(AND($H391&gt;=VLOOKUP($B391,Codigos!$A:$P,12,0),$H391&lt;=VLOOKUP($B391,Codigos!$A:$P,13,0)),"Si","No"),""),"Verf")</f>
        <v/>
      </c>
      <c r="V391" s="280" t="str">
        <f>IFERROR(IF($B391&lt;&gt;"",IF(AND($H391&gt;=VLOOKUP($B391,Codigos!$A:$P,14,0),$H391&lt;=VLOOKUP($B391,Codigos!$A:$P,15,0)),"Si","No"),""),"Verf")</f>
        <v/>
      </c>
      <c r="W391" s="280" t="str">
        <f>IFERROR(IF($B391&lt;&gt;"",IF($H391&gt;=VLOOKUP($B391,Codigos!$A:$P,12,0),"Si","No"),""),"Verf")</f>
        <v/>
      </c>
      <c r="X391" s="280" t="str">
        <f>IFERROR(IF($B391&lt;&gt;"",IF($H391&lt;VLOOKUP($B391,Codigos!$A:$P,14,0),"No","Si"),""),"Verf")</f>
        <v/>
      </c>
      <c r="Y391" s="280" t="str">
        <f>IFERROR(IF($B391&lt;&gt;"",IF($H391&gt;VLOOKUP($B391,Codigos!$A:$P,16,0),"Si","No"),""),"Verf")</f>
        <v/>
      </c>
      <c r="Z391" s="280" t="str">
        <f>IFERROR(IF($B391&lt;&gt;"",IF($H391&lt;VLOOKUP($B391,Codigos!$A:$P,14,0),"Bloquear","No"),""),"Verf")</f>
        <v/>
      </c>
      <c r="AA391" s="281" t="str">
        <f>IFERROR(IF($B391&lt;&gt;"",$G391-VLOOKUP($B391,Codigos!$A:$P,11,0),""),"")</f>
        <v/>
      </c>
      <c r="AB391" s="280" t="str">
        <f t="shared" si="115"/>
        <v>V</v>
      </c>
      <c r="AC391" t="str">
        <f t="shared" si="116"/>
        <v/>
      </c>
      <c r="AE391" t="s">
        <v>1987</v>
      </c>
      <c r="AF391" t="s">
        <v>1988</v>
      </c>
    </row>
    <row r="392" spans="1:32" ht="18.95" customHeight="1">
      <c r="A392" s="290" t="s">
        <v>490</v>
      </c>
      <c r="B392" s="496" t="s">
        <v>192</v>
      </c>
      <c r="C392" s="104" t="str">
        <f>IFERROR(IF(B392&lt;&gt;"",VLOOKUP($B392,Codigos!$A:$P,3,0),""),"Verf")</f>
        <v>Corona Nr 330Cc X 6</v>
      </c>
      <c r="D392" s="105">
        <v>61</v>
      </c>
      <c r="E392" s="105"/>
      <c r="F392" s="105"/>
      <c r="G392" s="106">
        <v>46546</v>
      </c>
      <c r="H392" s="448">
        <f t="shared" ca="1" si="111"/>
        <v>362</v>
      </c>
      <c r="I392" s="105" t="str">
        <f t="shared" ca="1" si="112"/>
        <v>Mayor a 120 días</v>
      </c>
      <c r="J392" s="109">
        <f t="shared" ca="1" si="113"/>
        <v>0.99178082191780825</v>
      </c>
      <c r="K392" s="294"/>
      <c r="L392" s="292"/>
      <c r="M392" s="110" t="str">
        <f>IFERROR(IF(VLOOKUP(L392,Codigos!$T$2:$U$50,2,0)=0,"",VLOOKUP(L392,Codigos!$T$2:$U$50,2,0)),"")</f>
        <v/>
      </c>
      <c r="N392" s="111">
        <f t="shared" si="114"/>
        <v>46181</v>
      </c>
      <c r="O392" s="112">
        <f>IFERROR(IF($B392&lt;&gt;"",$E392+($D392*VLOOKUP($B392,Codigos!$A:$P,5,0)),""),"Verf")</f>
        <v>15860</v>
      </c>
      <c r="P392" s="112">
        <f>IFERROR(IF($B392&lt;&gt;"",$F392+($O392*VLOOKUP($B392,Codigos!$A:$P,4,0)),""),"Verf")</f>
        <v>95160</v>
      </c>
      <c r="Q392" s="116">
        <f>IFERROR(IF($B392&lt;&gt;"",P392*VLOOKUP($B392,Codigos!$A:$I,7,0)/100000,""),"Verf")</f>
        <v>314.02800000000002</v>
      </c>
      <c r="R392" s="110">
        <f>IFERROR(IF($B392&lt;&gt;"",VLOOKUP($B392,Codigos!$A:$P,2,0),""),"Verf")</f>
        <v>20050</v>
      </c>
      <c r="S392" s="110" t="str">
        <f>IFERROR(IF($B392&lt;&gt;"",VLOOKUP($B392,Codigos!$A:$P,9,0),""),"Verf")</f>
        <v>NR</v>
      </c>
      <c r="T392" s="110">
        <f>IFERROR(IF(B392&lt;&gt;"",VLOOKUP(B392,Codigos!$A:$P,10,0),""),"Verf")</f>
        <v>365</v>
      </c>
      <c r="U392" s="280" t="str">
        <f ca="1">IFERROR(IF($B392&lt;&gt;"",IF(AND($H392&gt;=VLOOKUP($B392,Codigos!$A:$P,12,0),$H392&lt;=VLOOKUP($B392,Codigos!$A:$P,13,0)),"Si","No"),""),"Verf")</f>
        <v>No</v>
      </c>
      <c r="V392" s="280" t="str">
        <f ca="1">IFERROR(IF($B392&lt;&gt;"",IF(AND($H392&gt;=VLOOKUP($B392,Codigos!$A:$P,14,0),$H392&lt;=VLOOKUP($B392,Codigos!$A:$P,15,0)),"Si","No"),""),"Verf")</f>
        <v>No</v>
      </c>
      <c r="W392" s="280" t="str">
        <f ca="1">IFERROR(IF($B392&lt;&gt;"",IF($H392&gt;=VLOOKUP($B392,Codigos!$A:$P,12,0),"Si","No"),""),"Verf")</f>
        <v>Si</v>
      </c>
      <c r="X392" s="280" t="str">
        <f ca="1">IFERROR(IF($B392&lt;&gt;"",IF($H392&lt;VLOOKUP($B392,Codigos!$A:$P,14,0),"No","Si"),""),"Verf")</f>
        <v>Si</v>
      </c>
      <c r="Y392" s="280" t="str">
        <f ca="1">IFERROR(IF($B392&lt;&gt;"",IF($H392&gt;VLOOKUP($B392,Codigos!$A:$P,16,0),"Si","No"),""),"Verf")</f>
        <v>Si</v>
      </c>
      <c r="Z392" s="280" t="str">
        <f ca="1">IFERROR(IF($B392&lt;&gt;"",IF($H392&lt;VLOOKUP($B392,Codigos!$A:$P,14,0),"Bloquear","No"),""),"Verf")</f>
        <v>No</v>
      </c>
      <c r="AA392" s="281">
        <f>IFERROR(IF($B392&lt;&gt;"",$G392-VLOOKUP($B392,Codigos!$A:$P,11,0),""),"")</f>
        <v>46516</v>
      </c>
      <c r="AB392" s="280" t="str">
        <f t="shared" si="115"/>
        <v/>
      </c>
      <c r="AC392">
        <f t="shared" ca="1" si="116"/>
        <v>3</v>
      </c>
      <c r="AE392" t="s">
        <v>1987</v>
      </c>
      <c r="AF392" t="s">
        <v>1988</v>
      </c>
    </row>
    <row r="393" spans="1:32" ht="18.95" customHeight="1">
      <c r="A393" s="290" t="s">
        <v>491</v>
      </c>
      <c r="B393" s="291" t="s">
        <v>703</v>
      </c>
      <c r="C393" s="104" t="str">
        <f>IFERROR(IF(B393&lt;&gt;"",VLOOKUP($B393,Codigos!$A:$P,3,0),""),"Verf")</f>
        <v>Coronita Nr 210Cc X 6</v>
      </c>
      <c r="D393" s="105">
        <v>61</v>
      </c>
      <c r="E393" s="105"/>
      <c r="F393" s="105"/>
      <c r="G393" s="106">
        <v>46535</v>
      </c>
      <c r="H393" s="448">
        <f t="shared" ca="1" si="111"/>
        <v>351</v>
      </c>
      <c r="I393" s="105" t="str">
        <f t="shared" ca="1" si="112"/>
        <v>Mayor a 120 días</v>
      </c>
      <c r="J393" s="109">
        <f t="shared" ca="1" si="113"/>
        <v>0.9616438356164384</v>
      </c>
      <c r="K393" s="294"/>
      <c r="L393" s="460"/>
      <c r="M393" s="110" t="str">
        <f>IFERROR(IF(VLOOKUP(L393,Codigos!$T$2:$U$50,2,0)=0,"",VLOOKUP(L393,Codigos!$T$2:$U$50,2,0)),"")</f>
        <v/>
      </c>
      <c r="N393" s="111">
        <f t="shared" si="114"/>
        <v>46170</v>
      </c>
      <c r="O393" s="112">
        <f>IFERROR(IF($B393&lt;&gt;"",$E393+($D393*VLOOKUP($B393,Codigos!$A:$P,5,0)),""),"Verf")</f>
        <v>23424</v>
      </c>
      <c r="P393" s="112">
        <f>IFERROR(IF($B393&lt;&gt;"",$F393+($O393*VLOOKUP($B393,Codigos!$A:$P,4,0)),""),"Verf")</f>
        <v>140544</v>
      </c>
      <c r="Q393" s="116">
        <f>IFERROR(IF($B393&lt;&gt;"",P393*VLOOKUP($B393,Codigos!$A:$I,7,0)/100000,""),"Verf")</f>
        <v>295.14240000000001</v>
      </c>
      <c r="R393" s="110">
        <f>IFERROR(IF($B393&lt;&gt;"",VLOOKUP($B393,Codigos!$A:$P,2,0),""),"Verf")</f>
        <v>9508</v>
      </c>
      <c r="S393" s="110" t="str">
        <f>IFERROR(IF($B393&lt;&gt;"",VLOOKUP($B393,Codigos!$A:$P,9,0),""),"Verf")</f>
        <v>NR</v>
      </c>
      <c r="T393" s="110">
        <f>IFERROR(IF(B393&lt;&gt;"",VLOOKUP(B393,Codigos!$A:$P,10,0),""),"Verf")</f>
        <v>365</v>
      </c>
      <c r="U393" s="280" t="str">
        <f ca="1">IFERROR(IF($B393&lt;&gt;"",IF(AND($H393&gt;=VLOOKUP($B393,Codigos!$A:$P,12,0),$H393&lt;=VLOOKUP($B393,Codigos!$A:$P,13,0)),"Si","No"),""),"Verf")</f>
        <v>No</v>
      </c>
      <c r="V393" s="280" t="str">
        <f ca="1">IFERROR(IF($B393&lt;&gt;"",IF(AND($H393&gt;=VLOOKUP($B393,Codigos!$A:$P,14,0),$H393&lt;=VLOOKUP($B393,Codigos!$A:$P,15,0)),"Si","No"),""),"Verf")</f>
        <v>No</v>
      </c>
      <c r="W393" s="280" t="str">
        <f ca="1">IFERROR(IF($B393&lt;&gt;"",IF($H393&gt;=VLOOKUP($B393,Codigos!$A:$P,12,0),"Si","No"),""),"Verf")</f>
        <v>Si</v>
      </c>
      <c r="X393" s="280" t="str">
        <f ca="1">IFERROR(IF($B393&lt;&gt;"",IF($H393&lt;VLOOKUP($B393,Codigos!$A:$P,14,0),"No","Si"),""),"Verf")</f>
        <v>Si</v>
      </c>
      <c r="Y393" s="280" t="str">
        <f ca="1">IFERROR(IF($B393&lt;&gt;"",IF($H393&gt;VLOOKUP($B393,Codigos!$A:$P,16,0),"Si","No"),""),"Verf")</f>
        <v>Si</v>
      </c>
      <c r="Z393" s="280" t="str">
        <f ca="1">IFERROR(IF($B393&lt;&gt;"",IF($H393&lt;VLOOKUP($B393,Codigos!$A:$P,14,0),"Bloquear","No"),""),"Verf")</f>
        <v>No</v>
      </c>
      <c r="AA393" s="281">
        <f>IFERROR(IF($B393&lt;&gt;"",$G393-VLOOKUP($B393,Codigos!$A:$P,11,0),""),"")</f>
        <v>46505</v>
      </c>
      <c r="AB393" s="280" t="str">
        <f t="shared" si="115"/>
        <v/>
      </c>
      <c r="AC393">
        <f t="shared" ca="1" si="116"/>
        <v>14</v>
      </c>
      <c r="AE393" t="s">
        <v>1987</v>
      </c>
      <c r="AF393" t="s">
        <v>1988</v>
      </c>
    </row>
    <row r="394" spans="1:32" ht="18.95" customHeight="1">
      <c r="A394" s="290" t="s">
        <v>492</v>
      </c>
      <c r="B394" s="291" t="s">
        <v>703</v>
      </c>
      <c r="C394" s="104" t="str">
        <f>IFERROR(IF(B394&lt;&gt;"",VLOOKUP($B394,Codigos!$A:$P,3,0),""),"Verf")</f>
        <v>Coronita Nr 210Cc X 6</v>
      </c>
      <c r="D394" s="105">
        <v>61</v>
      </c>
      <c r="E394" s="105"/>
      <c r="F394" s="105"/>
      <c r="G394" s="106">
        <v>46535</v>
      </c>
      <c r="H394" s="448">
        <f t="shared" ref="H394:H457" ca="1" si="135">IF(G394&lt;&gt;"",G394-TODAY(),"")</f>
        <v>351</v>
      </c>
      <c r="I394" s="105" t="str">
        <f t="shared" ref="I394:I457" ca="1" si="136">IF(G394="","",IF(G394&lt;TODAY(),"Vencido",IF(G394&lt;TODAY()+10,"Menos de 10 días",IF(G394&lt;TODAY()+30,"Menos de 30 días",IF(G394&lt;TODAY()+60,"Menos de 60 días",IF(G394&lt;TODAY()+90,"Menos de 90 dìas",IF(G394&lt;TODAY()+120,"Menos de 120 días","Mayor a 120 días")))))))</f>
        <v>Mayor a 120 días</v>
      </c>
      <c r="J394" s="109">
        <f t="shared" ref="J394:J457" ca="1" si="137">IFERROR(IF(H394&lt;&gt;"",H394/T394,""),"Verf")</f>
        <v>0.9616438356164384</v>
      </c>
      <c r="K394" s="294"/>
      <c r="L394" s="292"/>
      <c r="M394" s="110" t="str">
        <f>IFERROR(IF(VLOOKUP(L394,Codigos!$T$2:$U$50,2,0)=0,"",VLOOKUP(L394,Codigos!$T$2:$U$50,2,0)),"")</f>
        <v/>
      </c>
      <c r="N394" s="111">
        <f t="shared" ref="N394:N457" si="138">IFERROR(IF(G394&lt;&gt;"",G394-T394,""),"Verf")</f>
        <v>46170</v>
      </c>
      <c r="O394" s="112">
        <f>IFERROR(IF($B394&lt;&gt;"",$E394+($D394*VLOOKUP($B394,Codigos!$A:$P,5,0)),""),"Verf")</f>
        <v>23424</v>
      </c>
      <c r="P394" s="112">
        <f>IFERROR(IF($B394&lt;&gt;"",$F394+($O394*VLOOKUP($B394,Codigos!$A:$P,4,0)),""),"Verf")</f>
        <v>140544</v>
      </c>
      <c r="Q394" s="116">
        <f>IFERROR(IF($B394&lt;&gt;"",P394*VLOOKUP($B394,Codigos!$A:$I,7,0)/100000,""),"Verf")</f>
        <v>295.14240000000001</v>
      </c>
      <c r="R394" s="110">
        <f>IFERROR(IF($B394&lt;&gt;"",VLOOKUP($B394,Codigos!$A:$P,2,0),""),"Verf")</f>
        <v>9508</v>
      </c>
      <c r="S394" s="110" t="str">
        <f>IFERROR(IF($B394&lt;&gt;"",VLOOKUP($B394,Codigos!$A:$P,9,0),""),"Verf")</f>
        <v>NR</v>
      </c>
      <c r="T394" s="110">
        <f>IFERROR(IF(B394&lt;&gt;"",VLOOKUP(B394,Codigos!$A:$P,10,0),""),"Verf")</f>
        <v>365</v>
      </c>
      <c r="U394" s="280" t="str">
        <f ca="1">IFERROR(IF($B394&lt;&gt;"",IF(AND($H394&gt;=VLOOKUP($B394,Codigos!$A:$P,12,0),$H394&lt;=VLOOKUP($B394,Codigos!$A:$P,13,0)),"Si","No"),""),"Verf")</f>
        <v>No</v>
      </c>
      <c r="V394" s="280" t="str">
        <f ca="1">IFERROR(IF($B394&lt;&gt;"",IF(AND($H394&gt;=VLOOKUP($B394,Codigos!$A:$P,14,0),$H394&lt;=VLOOKUP($B394,Codigos!$A:$P,15,0)),"Si","No"),""),"Verf")</f>
        <v>No</v>
      </c>
      <c r="W394" s="280" t="str">
        <f ca="1">IFERROR(IF($B394&lt;&gt;"",IF($H394&gt;=VLOOKUP($B394,Codigos!$A:$P,12,0),"Si","No"),""),"Verf")</f>
        <v>Si</v>
      </c>
      <c r="X394" s="280" t="str">
        <f ca="1">IFERROR(IF($B394&lt;&gt;"",IF($H394&lt;VLOOKUP($B394,Codigos!$A:$P,14,0),"No","Si"),""),"Verf")</f>
        <v>Si</v>
      </c>
      <c r="Y394" s="280" t="str">
        <f ca="1">IFERROR(IF($B394&lt;&gt;"",IF($H394&gt;VLOOKUP($B394,Codigos!$A:$P,16,0),"Si","No"),""),"Verf")</f>
        <v>Si</v>
      </c>
      <c r="Z394" s="280" t="str">
        <f ca="1">IFERROR(IF($B394&lt;&gt;"",IF($H394&lt;VLOOKUP($B394,Codigos!$A:$P,14,0),"Bloquear","No"),""),"Verf")</f>
        <v>No</v>
      </c>
      <c r="AA394" s="281">
        <f>IFERROR(IF($B394&lt;&gt;"",$G394-VLOOKUP($B394,Codigos!$A:$P,11,0),""),"")</f>
        <v>46505</v>
      </c>
      <c r="AB394" s="280" t="str">
        <f t="shared" ref="AB394:AB457" si="139">IFERROR(IF(AND(A394&lt;&gt;"",B394=""),"V",""),"")</f>
        <v/>
      </c>
      <c r="AC394">
        <f t="shared" ref="AC394:AC457" ca="1" si="140">IF(B394&lt;&gt;"",$C$4-N394,"")</f>
        <v>14</v>
      </c>
      <c r="AE394" t="s">
        <v>1987</v>
      </c>
      <c r="AF394" t="s">
        <v>1988</v>
      </c>
    </row>
    <row r="395" spans="1:32" ht="18.95" customHeight="1">
      <c r="A395" s="290" t="s">
        <v>68</v>
      </c>
      <c r="B395" s="338" t="s">
        <v>141</v>
      </c>
      <c r="C395" s="104" t="str">
        <f>IFERROR(IF(B395&lt;&gt;"",VLOOKUP($B395,Codigos!$A:$P,3,0),""),"Verf")</f>
        <v>Pony Malta LtaN 330ccX6</v>
      </c>
      <c r="D395" s="105">
        <v>34</v>
      </c>
      <c r="E395" s="105"/>
      <c r="F395" s="105"/>
      <c r="G395" s="106">
        <v>46522</v>
      </c>
      <c r="H395" s="448">
        <f t="shared" ref="H395" ca="1" si="141">IF(G395&lt;&gt;"",G395-TODAY(),"")</f>
        <v>338</v>
      </c>
      <c r="I395" s="105" t="str">
        <f t="shared" ref="I395" ca="1" si="142">IF(G395="","",IF(G395&lt;TODAY(),"Vencido",IF(G395&lt;TODAY()+10,"Menos de 10 días",IF(G395&lt;TODAY()+30,"Menos de 30 días",IF(G395&lt;TODAY()+60,"Menos de 60 días",IF(G395&lt;TODAY()+90,"Menos de 90 dìas",IF(G395&lt;TODAY()+120,"Menos de 120 días","Mayor a 120 días")))))))</f>
        <v>Mayor a 120 días</v>
      </c>
      <c r="J395" s="109">
        <f t="shared" ref="J395" ca="1" si="143">IFERROR(IF(H395&lt;&gt;"",H395/T395,""),"Verf")</f>
        <v>0.92602739726027394</v>
      </c>
      <c r="K395" s="294" t="s">
        <v>705</v>
      </c>
      <c r="L395" s="292" t="s">
        <v>67</v>
      </c>
      <c r="M395" s="110" t="str">
        <f>IFERROR(IF(VLOOKUP(L395,Codigos!$T$2:$U$50,2,0)=0,"",VLOOKUP(L395,Codigos!$T$2:$U$50,2,0)),"")</f>
        <v>Excluir</v>
      </c>
      <c r="N395" s="111">
        <f t="shared" ref="N395" si="144">IFERROR(IF(G395&lt;&gt;"",G395-T395,""),"Verf")</f>
        <v>46157</v>
      </c>
      <c r="O395" s="112">
        <f>IFERROR(IF($B395&lt;&gt;"",$E395+($D395*VLOOKUP($B395,Codigos!$A:$P,5,0)),""),"Verf")</f>
        <v>16320</v>
      </c>
      <c r="P395" s="112">
        <f>IFERROR(IF($B395&lt;&gt;"",$F395+($O395*VLOOKUP($B395,Codigos!$A:$P,4,0)),""),"Verf")</f>
        <v>97920</v>
      </c>
      <c r="Q395" s="116">
        <f>IFERROR(IF($B395&lt;&gt;"",P395*VLOOKUP($B395,Codigos!$A:$I,7,0)/100000,""),"Verf")</f>
        <v>323.13600000000002</v>
      </c>
      <c r="R395" s="110">
        <f>IFERROR(IF($B395&lt;&gt;"",VLOOKUP($B395,Codigos!$A:$P,2,0),""),"Verf")</f>
        <v>16210</v>
      </c>
      <c r="S395" s="110" t="str">
        <f>IFERROR(IF($B395&lt;&gt;"",VLOOKUP($B395,Codigos!$A:$P,9,0),""),"Verf")</f>
        <v>Lata</v>
      </c>
      <c r="T395" s="110">
        <f>IFERROR(IF(B395&lt;&gt;"",VLOOKUP(B395,Codigos!$A:$P,10,0),""),"Verf")</f>
        <v>365</v>
      </c>
      <c r="U395" s="280" t="str">
        <f ca="1">IFERROR(IF($B395&lt;&gt;"",IF(AND($H395&gt;=VLOOKUP($B395,Codigos!$A:$P,12,0),$H395&lt;=VLOOKUP($B395,Codigos!$A:$P,13,0)),"Si","No"),""),"Verf")</f>
        <v>No</v>
      </c>
      <c r="V395" s="280" t="str">
        <f ca="1">IFERROR(IF($B395&lt;&gt;"",IF(AND($H395&gt;=VLOOKUP($B395,Codigos!$A:$P,14,0),$H395&lt;=VLOOKUP($B395,Codigos!$A:$P,15,0)),"Si","No"),""),"Verf")</f>
        <v>No</v>
      </c>
      <c r="W395" s="280" t="str">
        <f ca="1">IFERROR(IF($B395&lt;&gt;"",IF($H395&gt;=VLOOKUP($B395,Codigos!$A:$P,12,0),"Si","No"),""),"Verf")</f>
        <v>Si</v>
      </c>
      <c r="X395" s="280" t="str">
        <f ca="1">IFERROR(IF($B395&lt;&gt;"",IF($H395&lt;VLOOKUP($B395,Codigos!$A:$P,14,0),"No","Si"),""),"Verf")</f>
        <v>Si</v>
      </c>
      <c r="Y395" s="280" t="str">
        <f ca="1">IFERROR(IF($B395&lt;&gt;"",IF($H395&gt;VLOOKUP($B395,Codigos!$A:$P,16,0),"Si","No"),""),"Verf")</f>
        <v>Si</v>
      </c>
      <c r="Z395" s="280" t="str">
        <f ca="1">IFERROR(IF($B395&lt;&gt;"",IF($H395&lt;VLOOKUP($B395,Codigos!$A:$P,14,0),"Bloquear","No"),""),"Verf")</f>
        <v>No</v>
      </c>
      <c r="AA395" s="281">
        <f>IFERROR(IF($B395&lt;&gt;"",$G395-VLOOKUP($B395,Codigos!$A:$P,11,0),""),"")</f>
        <v>46492</v>
      </c>
      <c r="AB395" s="280" t="str">
        <f t="shared" ref="AB395" si="145">IFERROR(IF(AND(A395&lt;&gt;"",B395=""),"V",""),"")</f>
        <v/>
      </c>
      <c r="AC395">
        <f t="shared" ref="AC395" ca="1" si="146">IF(B395&lt;&gt;"",$C$4-N395,"")</f>
        <v>27</v>
      </c>
      <c r="AE395" t="s">
        <v>1987</v>
      </c>
      <c r="AF395" t="s">
        <v>1988</v>
      </c>
    </row>
    <row r="396" spans="1:32" ht="18.95" customHeight="1">
      <c r="A396" s="290" t="s">
        <v>717</v>
      </c>
      <c r="B396" s="338" t="s">
        <v>703</v>
      </c>
      <c r="C396" s="104" t="str">
        <f>IFERROR(IF(B396&lt;&gt;"",VLOOKUP($B396,Codigos!$A:$P,3,0),""),"Verf")</f>
        <v>Coronita Nr 210Cc X 6</v>
      </c>
      <c r="D396" s="105">
        <v>61</v>
      </c>
      <c r="E396" s="105"/>
      <c r="F396" s="105"/>
      <c r="G396" s="106">
        <v>46535</v>
      </c>
      <c r="H396" s="448">
        <f t="shared" ca="1" si="135"/>
        <v>351</v>
      </c>
      <c r="I396" s="105" t="str">
        <f t="shared" ca="1" si="136"/>
        <v>Mayor a 120 días</v>
      </c>
      <c r="J396" s="109">
        <f t="shared" ca="1" si="137"/>
        <v>0.9616438356164384</v>
      </c>
      <c r="K396" s="294"/>
      <c r="L396" s="292"/>
      <c r="M396" s="110" t="str">
        <f>IFERROR(IF(VLOOKUP(L396,Codigos!$T$2:$U$50,2,0)=0,"",VLOOKUP(L396,Codigos!$T$2:$U$50,2,0)),"")</f>
        <v/>
      </c>
      <c r="N396" s="111">
        <f t="shared" si="138"/>
        <v>46170</v>
      </c>
      <c r="O396" s="112">
        <f>IFERROR(IF($B396&lt;&gt;"",$E396+($D396*VLOOKUP($B396,Codigos!$A:$P,5,0)),""),"Verf")</f>
        <v>23424</v>
      </c>
      <c r="P396" s="112">
        <f>IFERROR(IF($B396&lt;&gt;"",$F396+($O396*VLOOKUP($B396,Codigos!$A:$P,4,0)),""),"Verf")</f>
        <v>140544</v>
      </c>
      <c r="Q396" s="116">
        <f>IFERROR(IF($B396&lt;&gt;"",P396*VLOOKUP($B396,Codigos!$A:$I,7,0)/100000,""),"Verf")</f>
        <v>295.14240000000001</v>
      </c>
      <c r="R396" s="110">
        <f>IFERROR(IF($B396&lt;&gt;"",VLOOKUP($B396,Codigos!$A:$P,2,0),""),"Verf")</f>
        <v>9508</v>
      </c>
      <c r="S396" s="110" t="str">
        <f>IFERROR(IF($B396&lt;&gt;"",VLOOKUP($B396,Codigos!$A:$P,9,0),""),"Verf")</f>
        <v>NR</v>
      </c>
      <c r="T396" s="110">
        <f>IFERROR(IF(B396&lt;&gt;"",VLOOKUP(B396,Codigos!$A:$P,10,0),""),"Verf")</f>
        <v>365</v>
      </c>
      <c r="U396" s="280" t="str">
        <f ca="1">IFERROR(IF($B396&lt;&gt;"",IF(AND($H396&gt;=VLOOKUP($B396,Codigos!$A:$P,12,0),$H396&lt;=VLOOKUP($B396,Codigos!$A:$P,13,0)),"Si","No"),""),"Verf")</f>
        <v>No</v>
      </c>
      <c r="V396" s="280" t="str">
        <f ca="1">IFERROR(IF($B396&lt;&gt;"",IF(AND($H396&gt;=VLOOKUP($B396,Codigos!$A:$P,14,0),$H396&lt;=VLOOKUP($B396,Codigos!$A:$P,15,0)),"Si","No"),""),"Verf")</f>
        <v>No</v>
      </c>
      <c r="W396" s="280" t="str">
        <f ca="1">IFERROR(IF($B396&lt;&gt;"",IF($H396&gt;=VLOOKUP($B396,Codigos!$A:$P,12,0),"Si","No"),""),"Verf")</f>
        <v>Si</v>
      </c>
      <c r="X396" s="280" t="str">
        <f ca="1">IFERROR(IF($B396&lt;&gt;"",IF($H396&lt;VLOOKUP($B396,Codigos!$A:$P,14,0),"No","Si"),""),"Verf")</f>
        <v>Si</v>
      </c>
      <c r="Y396" s="280" t="str">
        <f ca="1">IFERROR(IF($B396&lt;&gt;"",IF($H396&gt;VLOOKUP($B396,Codigos!$A:$P,16,0),"Si","No"),""),"Verf")</f>
        <v>Si</v>
      </c>
      <c r="Z396" s="280" t="str">
        <f ca="1">IFERROR(IF($B396&lt;&gt;"",IF($H396&lt;VLOOKUP($B396,Codigos!$A:$P,14,0),"Bloquear","No"),""),"Verf")</f>
        <v>No</v>
      </c>
      <c r="AA396" s="281">
        <f>IFERROR(IF($B396&lt;&gt;"",$G396-VLOOKUP($B396,Codigos!$A:$P,11,0),""),"")</f>
        <v>46505</v>
      </c>
      <c r="AB396" s="280" t="str">
        <f t="shared" si="139"/>
        <v/>
      </c>
      <c r="AC396">
        <f t="shared" ca="1" si="140"/>
        <v>14</v>
      </c>
      <c r="AE396" t="s">
        <v>1987</v>
      </c>
      <c r="AF396" t="s">
        <v>1988</v>
      </c>
    </row>
    <row r="397" spans="1:32" ht="18.95" customHeight="1">
      <c r="A397" s="290" t="s">
        <v>189</v>
      </c>
      <c r="B397" s="514" t="s">
        <v>703</v>
      </c>
      <c r="C397" s="104" t="str">
        <f>IFERROR(IF(B397&lt;&gt;"",VLOOKUP($B397,Codigos!$A:$P,3,0),""),"Verf")</f>
        <v>Coronita Nr 210Cc X 6</v>
      </c>
      <c r="D397" s="105">
        <v>61</v>
      </c>
      <c r="E397" s="105"/>
      <c r="F397" s="105"/>
      <c r="G397" s="106">
        <v>46548</v>
      </c>
      <c r="H397" s="448">
        <f t="shared" ca="1" si="135"/>
        <v>364</v>
      </c>
      <c r="I397" s="105" t="str">
        <f t="shared" ca="1" si="136"/>
        <v>Mayor a 120 días</v>
      </c>
      <c r="J397" s="109">
        <f t="shared" ca="1" si="137"/>
        <v>0.99726027397260275</v>
      </c>
      <c r="K397" s="294" t="s">
        <v>2819</v>
      </c>
      <c r="L397" s="292"/>
      <c r="M397" s="110" t="str">
        <f>IFERROR(IF(VLOOKUP(L397,Codigos!$T$2:$U$50,2,0)=0,"",VLOOKUP(L397,Codigos!$T$2:$U$50,2,0)),"")</f>
        <v/>
      </c>
      <c r="N397" s="111">
        <f t="shared" si="138"/>
        <v>46183</v>
      </c>
      <c r="O397" s="112">
        <f>IFERROR(IF($B397&lt;&gt;"",$E397+($D397*VLOOKUP($B397,Codigos!$A:$P,5,0)),""),"Verf")</f>
        <v>23424</v>
      </c>
      <c r="P397" s="112">
        <f>IFERROR(IF($B397&lt;&gt;"",$F397+($O397*VLOOKUP($B397,Codigos!$A:$P,4,0)),""),"Verf")</f>
        <v>140544</v>
      </c>
      <c r="Q397" s="116">
        <f>IFERROR(IF($B397&lt;&gt;"",P397*VLOOKUP($B397,Codigos!$A:$I,7,0)/100000,""),"Verf")</f>
        <v>295.14240000000001</v>
      </c>
      <c r="R397" s="110">
        <f>IFERROR(IF($B397&lt;&gt;"",VLOOKUP($B397,Codigos!$A:$P,2,0),""),"Verf")</f>
        <v>9508</v>
      </c>
      <c r="S397" s="110" t="str">
        <f>IFERROR(IF($B397&lt;&gt;"",VLOOKUP($B397,Codigos!$A:$P,9,0),""),"Verf")</f>
        <v>NR</v>
      </c>
      <c r="T397" s="110">
        <f>IFERROR(IF(B397&lt;&gt;"",VLOOKUP(B397,Codigos!$A:$P,10,0),""),"Verf")</f>
        <v>365</v>
      </c>
      <c r="U397" s="280" t="str">
        <f ca="1">IFERROR(IF($B397&lt;&gt;"",IF(AND($H397&gt;=VLOOKUP($B397,Codigos!$A:$P,12,0),$H397&lt;=VLOOKUP($B397,Codigos!$A:$P,13,0)),"Si","No"),""),"Verf")</f>
        <v>No</v>
      </c>
      <c r="V397" s="280" t="str">
        <f ca="1">IFERROR(IF($B397&lt;&gt;"",IF(AND($H397&gt;=VLOOKUP($B397,Codigos!$A:$P,14,0),$H397&lt;=VLOOKUP($B397,Codigos!$A:$P,15,0)),"Si","No"),""),"Verf")</f>
        <v>No</v>
      </c>
      <c r="W397" s="280" t="str">
        <f ca="1">IFERROR(IF($B397&lt;&gt;"",IF($H397&gt;=VLOOKUP($B397,Codigos!$A:$P,12,0),"Si","No"),""),"Verf")</f>
        <v>Si</v>
      </c>
      <c r="X397" s="280" t="str">
        <f ca="1">IFERROR(IF($B397&lt;&gt;"",IF($H397&lt;VLOOKUP($B397,Codigos!$A:$P,14,0),"No","Si"),""),"Verf")</f>
        <v>Si</v>
      </c>
      <c r="Y397" s="280" t="str">
        <f ca="1">IFERROR(IF($B397&lt;&gt;"",IF($H397&gt;VLOOKUP($B397,Codigos!$A:$P,16,0),"Si","No"),""),"Verf")</f>
        <v>Si</v>
      </c>
      <c r="Z397" s="280" t="str">
        <f ca="1">IFERROR(IF($B397&lt;&gt;"",IF($H397&lt;VLOOKUP($B397,Codigos!$A:$P,14,0),"Bloquear","No"),""),"Verf")</f>
        <v>No</v>
      </c>
      <c r="AA397" s="281">
        <f>IFERROR(IF($B397&lt;&gt;"",$G397-VLOOKUP($B397,Codigos!$A:$P,11,0),""),"")</f>
        <v>46518</v>
      </c>
      <c r="AB397" s="280" t="str">
        <f t="shared" si="139"/>
        <v/>
      </c>
      <c r="AC397">
        <f t="shared" ca="1" si="140"/>
        <v>1</v>
      </c>
      <c r="AE397" t="s">
        <v>1987</v>
      </c>
      <c r="AF397" t="s">
        <v>1988</v>
      </c>
    </row>
    <row r="398" spans="1:32" ht="18.95" customHeight="1">
      <c r="A398" s="290" t="s">
        <v>322</v>
      </c>
      <c r="B398" s="303" t="s">
        <v>703</v>
      </c>
      <c r="C398" s="104" t="str">
        <f>IFERROR(IF(B398&lt;&gt;"",VLOOKUP($B398,Codigos!$A:$P,3,0),""),"Verf")</f>
        <v>Coronita Nr 210Cc X 6</v>
      </c>
      <c r="D398" s="105">
        <v>19</v>
      </c>
      <c r="E398" s="105"/>
      <c r="F398" s="105"/>
      <c r="G398" s="106">
        <v>46529</v>
      </c>
      <c r="H398" s="448">
        <f t="shared" ca="1" si="135"/>
        <v>345</v>
      </c>
      <c r="I398" s="105" t="str">
        <f t="shared" ca="1" si="136"/>
        <v>Mayor a 120 días</v>
      </c>
      <c r="J398" s="109">
        <f t="shared" ca="1" si="137"/>
        <v>0.9452054794520548</v>
      </c>
      <c r="K398" s="294" t="s">
        <v>2819</v>
      </c>
      <c r="L398" s="292" t="s">
        <v>34</v>
      </c>
      <c r="M398" s="110" t="str">
        <f>IFERROR(IF(VLOOKUP(L398,Codigos!$T$2:$U$50,2,0)=0,"",VLOOKUP(L398,Codigos!$T$2:$U$50,2,0)),"")</f>
        <v>Excluir</v>
      </c>
      <c r="N398" s="111">
        <f t="shared" si="138"/>
        <v>46164</v>
      </c>
      <c r="O398" s="112">
        <f>IFERROR(IF($B398&lt;&gt;"",$E398+($D398*VLOOKUP($B398,Codigos!$A:$P,5,0)),""),"Verf")</f>
        <v>7296</v>
      </c>
      <c r="P398" s="112">
        <f>IFERROR(IF($B398&lt;&gt;"",$F398+($O398*VLOOKUP($B398,Codigos!$A:$P,4,0)),""),"Verf")</f>
        <v>43776</v>
      </c>
      <c r="Q398" s="116">
        <f>IFERROR(IF($B398&lt;&gt;"",P398*VLOOKUP($B398,Codigos!$A:$I,7,0)/100000,""),"Verf")</f>
        <v>91.929599999999994</v>
      </c>
      <c r="R398" s="110">
        <f>IFERROR(IF($B398&lt;&gt;"",VLOOKUP($B398,Codigos!$A:$P,2,0),""),"Verf")</f>
        <v>9508</v>
      </c>
      <c r="S398" s="110" t="str">
        <f>IFERROR(IF($B398&lt;&gt;"",VLOOKUP($B398,Codigos!$A:$P,9,0),""),"Verf")</f>
        <v>NR</v>
      </c>
      <c r="T398" s="110">
        <f>IFERROR(IF(B398&lt;&gt;"",VLOOKUP(B398,Codigos!$A:$P,10,0),""),"Verf")</f>
        <v>365</v>
      </c>
      <c r="U398" s="280" t="str">
        <f ca="1">IFERROR(IF($B398&lt;&gt;"",IF(AND($H398&gt;=VLOOKUP($B398,Codigos!$A:$P,12,0),$H398&lt;=VLOOKUP($B398,Codigos!$A:$P,13,0)),"Si","No"),""),"Verf")</f>
        <v>No</v>
      </c>
      <c r="V398" s="280" t="str">
        <f ca="1">IFERROR(IF($B398&lt;&gt;"",IF(AND($H398&gt;=VLOOKUP($B398,Codigos!$A:$P,14,0),$H398&lt;=VLOOKUP($B398,Codigos!$A:$P,15,0)),"Si","No"),""),"Verf")</f>
        <v>No</v>
      </c>
      <c r="W398" s="280" t="str">
        <f ca="1">IFERROR(IF($B398&lt;&gt;"",IF($H398&gt;=VLOOKUP($B398,Codigos!$A:$P,12,0),"Si","No"),""),"Verf")</f>
        <v>Si</v>
      </c>
      <c r="X398" s="280" t="str">
        <f ca="1">IFERROR(IF($B398&lt;&gt;"",IF($H398&lt;VLOOKUP($B398,Codigos!$A:$P,14,0),"No","Si"),""),"Verf")</f>
        <v>Si</v>
      </c>
      <c r="Y398" s="280" t="str">
        <f ca="1">IFERROR(IF($B398&lt;&gt;"",IF($H398&gt;VLOOKUP($B398,Codigos!$A:$P,16,0),"Si","No"),""),"Verf")</f>
        <v>Si</v>
      </c>
      <c r="Z398" s="280" t="str">
        <f ca="1">IFERROR(IF($B398&lt;&gt;"",IF($H398&lt;VLOOKUP($B398,Codigos!$A:$P,14,0),"Bloquear","No"),""),"Verf")</f>
        <v>No</v>
      </c>
      <c r="AA398" s="281">
        <f>IFERROR(IF($B398&lt;&gt;"",$G398-VLOOKUP($B398,Codigos!$A:$P,11,0),""),"")</f>
        <v>46499</v>
      </c>
      <c r="AB398" s="280" t="str">
        <f t="shared" si="139"/>
        <v/>
      </c>
      <c r="AC398">
        <f t="shared" ca="1" si="140"/>
        <v>20</v>
      </c>
      <c r="AE398" t="s">
        <v>1987</v>
      </c>
      <c r="AF398" t="s">
        <v>1988</v>
      </c>
    </row>
    <row r="399" spans="1:32" ht="18.95" customHeight="1">
      <c r="A399" s="290" t="s">
        <v>2529</v>
      </c>
      <c r="B399" s="303" t="s">
        <v>555</v>
      </c>
      <c r="C399" s="104" t="str">
        <f>IFERROR(IF(B399&lt;&gt;"",VLOOKUP($B399,Codigos!$A:$P,3,0),""),"Verf")</f>
        <v>Redds Cold Lt 269X6</v>
      </c>
      <c r="D399" s="105">
        <v>25</v>
      </c>
      <c r="E399" s="105">
        <v>587</v>
      </c>
      <c r="F399" s="105"/>
      <c r="G399" s="106">
        <v>46338</v>
      </c>
      <c r="H399" s="448">
        <f t="shared" ca="1" si="135"/>
        <v>154</v>
      </c>
      <c r="I399" s="105" t="str">
        <f t="shared" ca="1" si="136"/>
        <v>Mayor a 120 días</v>
      </c>
      <c r="J399" s="109">
        <f t="shared" ca="1" si="137"/>
        <v>0.57037037037037042</v>
      </c>
      <c r="K399" s="294" t="s">
        <v>2803</v>
      </c>
      <c r="L399" s="292" t="s">
        <v>34</v>
      </c>
      <c r="M399" s="110" t="str">
        <f>IFERROR(IF(VLOOKUP(L399,Codigos!$T$2:$U$50,2,0)=0,"",VLOOKUP(L399,Codigos!$T$2:$U$50,2,0)),"")</f>
        <v>Excluir</v>
      </c>
      <c r="N399" s="111">
        <f t="shared" si="138"/>
        <v>46068</v>
      </c>
      <c r="O399" s="112">
        <f>IFERROR(IF($B399&lt;&gt;"",$E399+($D399*VLOOKUP($B399,Codigos!$A:$P,5,0)),""),"Verf")</f>
        <v>15587</v>
      </c>
      <c r="P399" s="112">
        <f>IFERROR(IF($B399&lt;&gt;"",$F399+($O399*VLOOKUP($B399,Codigos!$A:$P,4,0)),""),"Verf")</f>
        <v>93522</v>
      </c>
      <c r="Q399" s="116">
        <f>IFERROR(IF($B399&lt;&gt;"",P399*VLOOKUP($B399,Codigos!$A:$I,7,0)/100000,""),"Verf")</f>
        <v>251.57418000000001</v>
      </c>
      <c r="R399" s="110">
        <f>IFERROR(IF($B399&lt;&gt;"",VLOOKUP($B399,Codigos!$A:$P,2,0),""),"Verf")</f>
        <v>3228</v>
      </c>
      <c r="S399" s="110" t="str">
        <f>IFERROR(IF($B399&lt;&gt;"",VLOOKUP($B399,Codigos!$A:$P,9,0),""),"Verf")</f>
        <v>Lata</v>
      </c>
      <c r="T399" s="110">
        <f>IFERROR(IF(B399&lt;&gt;"",VLOOKUP(B399,Codigos!$A:$P,10,0),""),"Verf")</f>
        <v>270</v>
      </c>
      <c r="U399" s="280" t="str">
        <f ca="1">IFERROR(IF($B399&lt;&gt;"",IF(AND($H399&gt;=VLOOKUP($B399,Codigos!$A:$P,12,0),$H399&lt;=VLOOKUP($B399,Codigos!$A:$P,13,0)),"Si","No"),""),"Verf")</f>
        <v>No</v>
      </c>
      <c r="V399" s="280" t="str">
        <f ca="1">IFERROR(IF($B399&lt;&gt;"",IF(AND($H399&gt;=VLOOKUP($B399,Codigos!$A:$P,14,0),$H399&lt;=VLOOKUP($B399,Codigos!$A:$P,15,0)),"Si","No"),""),"Verf")</f>
        <v>No</v>
      </c>
      <c r="W399" s="280" t="str">
        <f ca="1">IFERROR(IF($B399&lt;&gt;"",IF($H399&gt;=VLOOKUP($B399,Codigos!$A:$P,12,0),"Si","No"),""),"Verf")</f>
        <v>No</v>
      </c>
      <c r="X399" s="280" t="str">
        <f ca="1">IFERROR(IF($B399&lt;&gt;"",IF($H399&lt;VLOOKUP($B399,Codigos!$A:$P,14,0),"No","Si"),""),"Verf")</f>
        <v>Si</v>
      </c>
      <c r="Y399" s="280" t="str">
        <f ca="1">IFERROR(IF($B399&lt;&gt;"",IF($H399&gt;VLOOKUP($B399,Codigos!$A:$P,16,0),"Si","No"),""),"Verf")</f>
        <v>Si</v>
      </c>
      <c r="Z399" s="280" t="str">
        <f ca="1">IFERROR(IF($B399&lt;&gt;"",IF($H399&lt;VLOOKUP($B399,Codigos!$A:$P,14,0),"Bloquear","No"),""),"Verf")</f>
        <v>No</v>
      </c>
      <c r="AA399" s="281">
        <f>IFERROR(IF($B399&lt;&gt;"",$G399-VLOOKUP($B399,Codigos!$A:$P,11,0),""),"")</f>
        <v>46308</v>
      </c>
      <c r="AB399" s="280" t="str">
        <f t="shared" si="139"/>
        <v/>
      </c>
      <c r="AC399">
        <f t="shared" ca="1" si="140"/>
        <v>116</v>
      </c>
      <c r="AE399" t="s">
        <v>1987</v>
      </c>
      <c r="AF399" t="s">
        <v>1988</v>
      </c>
    </row>
    <row r="400" spans="1:32" ht="18.95" customHeight="1">
      <c r="A400" s="290" t="s">
        <v>2529</v>
      </c>
      <c r="B400" s="303" t="s">
        <v>661</v>
      </c>
      <c r="C400" s="104" t="str">
        <f>IFERROR(IF(B400&lt;&gt;"",VLOOKUP($B400,Codigos!$A:$P,3,0),""),"Verf")</f>
        <v>Budweiser Lta  269Ccx24 Pack</v>
      </c>
      <c r="D400" s="105">
        <v>2</v>
      </c>
      <c r="E400" s="105"/>
      <c r="F400" s="105"/>
      <c r="G400" s="106">
        <v>46424</v>
      </c>
      <c r="H400" s="448">
        <f t="shared" ca="1" si="135"/>
        <v>240</v>
      </c>
      <c r="I400" s="105" t="str">
        <f t="shared" ca="1" si="136"/>
        <v>Mayor a 120 días</v>
      </c>
      <c r="J400" s="109">
        <f t="shared" ca="1" si="137"/>
        <v>0.88888888888888884</v>
      </c>
      <c r="K400" s="343"/>
      <c r="L400" s="292" t="s">
        <v>34</v>
      </c>
      <c r="M400" s="110" t="str">
        <f>IFERROR(IF(VLOOKUP(L400,Codigos!$T$2:$U$50,2,0)=0,"",VLOOKUP(L400,Codigos!$T$2:$U$50,2,0)),"")</f>
        <v>Excluir</v>
      </c>
      <c r="N400" s="111">
        <f t="shared" si="138"/>
        <v>46154</v>
      </c>
      <c r="O400" s="112">
        <f>IFERROR(IF($B400&lt;&gt;"",$E400+($D400*VLOOKUP($B400,Codigos!$A:$P,5,0)),""),"Verf")</f>
        <v>300</v>
      </c>
      <c r="P400" s="112">
        <f>IFERROR(IF($B400&lt;&gt;"",$F400+($O400*VLOOKUP($B400,Codigos!$A:$P,4,0)),""),"Verf")</f>
        <v>7200</v>
      </c>
      <c r="Q400" s="116">
        <f>IFERROR(IF($B400&lt;&gt;"",P400*VLOOKUP($B400,Codigos!$A:$I,7,0)/100000,""),"Verf")</f>
        <v>19.367999999999999</v>
      </c>
      <c r="R400" s="110">
        <f>IFERROR(IF($B400&lt;&gt;"",VLOOKUP($B400,Codigos!$A:$P,2,0),""),"Verf")</f>
        <v>7993</v>
      </c>
      <c r="S400" s="110" t="str">
        <f>IFERROR(IF($B400&lt;&gt;"",VLOOKUP($B400,Codigos!$A:$P,9,0),""),"Verf")</f>
        <v>Lata</v>
      </c>
      <c r="T400" s="110">
        <f>IFERROR(IF(B400&lt;&gt;"",VLOOKUP(B400,Codigos!$A:$P,10,0),""),"Verf")</f>
        <v>270</v>
      </c>
      <c r="U400" s="280" t="str">
        <f ca="1">IFERROR(IF($B400&lt;&gt;"",IF(AND($H400&gt;=VLOOKUP($B400,Codigos!$A:$P,12,0),$H400&lt;=VLOOKUP($B400,Codigos!$A:$P,13,0)),"Si","No"),""),"Verf")</f>
        <v>No</v>
      </c>
      <c r="V400" s="280" t="str">
        <f ca="1">IFERROR(IF($B400&lt;&gt;"",IF(AND($H400&gt;=VLOOKUP($B400,Codigos!$A:$P,14,0),$H400&lt;=VLOOKUP($B400,Codigos!$A:$P,15,0)),"Si","No"),""),"Verf")</f>
        <v>No</v>
      </c>
      <c r="W400" s="280" t="str">
        <f ca="1">IFERROR(IF($B400&lt;&gt;"",IF($H400&gt;=VLOOKUP($B400,Codigos!$A:$P,12,0),"Si","No"),""),"Verf")</f>
        <v>Si</v>
      </c>
      <c r="X400" s="280" t="str">
        <f ca="1">IFERROR(IF($B400&lt;&gt;"",IF($H400&lt;VLOOKUP($B400,Codigos!$A:$P,14,0),"No","Si"),""),"Verf")</f>
        <v>Si</v>
      </c>
      <c r="Y400" s="280" t="str">
        <f ca="1">IFERROR(IF($B400&lt;&gt;"",IF($H400&gt;VLOOKUP($B400,Codigos!$A:$P,16,0),"Si","No"),""),"Verf")</f>
        <v>Si</v>
      </c>
      <c r="Z400" s="280" t="str">
        <f ca="1">IFERROR(IF($B400&lt;&gt;"",IF($H400&lt;VLOOKUP($B400,Codigos!$A:$P,14,0),"Bloquear","No"),""),"Verf")</f>
        <v>No</v>
      </c>
      <c r="AA400" s="281">
        <f>IFERROR(IF($B400&lt;&gt;"",$G400-VLOOKUP($B400,Codigos!$A:$P,11,0),""),"")</f>
        <v>46394</v>
      </c>
      <c r="AB400" s="280" t="str">
        <f t="shared" si="139"/>
        <v/>
      </c>
      <c r="AC400">
        <f t="shared" ca="1" si="140"/>
        <v>30</v>
      </c>
      <c r="AE400" t="s">
        <v>1987</v>
      </c>
      <c r="AF400" t="s">
        <v>1988</v>
      </c>
    </row>
    <row r="401" spans="1:32" ht="18.95" customHeight="1">
      <c r="A401" s="290" t="s">
        <v>2529</v>
      </c>
      <c r="B401" s="303" t="s">
        <v>1535</v>
      </c>
      <c r="C401" s="104" t="str">
        <f>IFERROR(IF(B401&lt;&gt;"",VLOOKUP($B401,Codigos!$A:$P,3,0),""),"Verf")</f>
        <v>Costeña Lta 310cc X 6</v>
      </c>
      <c r="D401" s="105"/>
      <c r="E401" s="105">
        <v>463</v>
      </c>
      <c r="F401" s="105"/>
      <c r="G401" s="106">
        <v>46432</v>
      </c>
      <c r="H401" s="448">
        <f t="shared" ca="1" si="135"/>
        <v>248</v>
      </c>
      <c r="I401" s="105" t="str">
        <f t="shared" ca="1" si="136"/>
        <v>Mayor a 120 días</v>
      </c>
      <c r="J401" s="109">
        <f t="shared" ca="1" si="137"/>
        <v>0.91851851851851851</v>
      </c>
      <c r="K401" s="343"/>
      <c r="L401" s="468" t="s">
        <v>34</v>
      </c>
      <c r="M401" s="110" t="str">
        <f>IFERROR(IF(VLOOKUP(L401,Codigos!$T$2:$U$50,2,0)=0,"",VLOOKUP(L401,Codigos!$T$2:$U$50,2,0)),"")</f>
        <v>Excluir</v>
      </c>
      <c r="N401" s="111">
        <f t="shared" si="138"/>
        <v>46162</v>
      </c>
      <c r="O401" s="112">
        <f>IFERROR(IF($B401&lt;&gt;"",$E401+($D401*VLOOKUP($B401,Codigos!$A:$P,5,0)),""),"Verf")</f>
        <v>463</v>
      </c>
      <c r="P401" s="112">
        <f>IFERROR(IF($B401&lt;&gt;"",$F401+($O401*VLOOKUP($B401,Codigos!$A:$P,4,0)),""),"Verf")</f>
        <v>2778</v>
      </c>
      <c r="Q401" s="116">
        <f>IFERROR(IF($B401&lt;&gt;"",P401*VLOOKUP($B401,Codigos!$A:$I,7,0)/100000,""),"Verf")</f>
        <v>8.6118000000000006</v>
      </c>
      <c r="R401" s="110">
        <f>IFERROR(IF($B401&lt;&gt;"",VLOOKUP($B401,Codigos!$A:$P,2,0),""),"Verf")</f>
        <v>22271</v>
      </c>
      <c r="S401" s="110" t="str">
        <f>IFERROR(IF($B401&lt;&gt;"",VLOOKUP($B401,Codigos!$A:$P,9,0),""),"Verf")</f>
        <v>Lata</v>
      </c>
      <c r="T401" s="110">
        <f>IFERROR(IF(B401&lt;&gt;"",VLOOKUP(B401,Codigos!$A:$P,10,0),""),"Verf")</f>
        <v>270</v>
      </c>
      <c r="U401" s="280" t="str">
        <f ca="1">IFERROR(IF($B401&lt;&gt;"",IF(AND($H401&gt;=VLOOKUP($B401,Codigos!$A:$P,12,0),$H401&lt;=VLOOKUP($B401,Codigos!$A:$P,13,0)),"Si","No"),""),"Verf")</f>
        <v>No</v>
      </c>
      <c r="V401" s="280" t="str">
        <f ca="1">IFERROR(IF($B401&lt;&gt;"",IF(AND($H401&gt;=VLOOKUP($B401,Codigos!$A:$P,14,0),$H401&lt;=VLOOKUP($B401,Codigos!$A:$P,15,0)),"Si","No"),""),"Verf")</f>
        <v>No</v>
      </c>
      <c r="W401" s="280" t="str">
        <f ca="1">IFERROR(IF($B401&lt;&gt;"",IF($H401&gt;=VLOOKUP($B401,Codigos!$A:$P,12,0),"Si","No"),""),"Verf")</f>
        <v>Si</v>
      </c>
      <c r="X401" s="280" t="str">
        <f ca="1">IFERROR(IF($B401&lt;&gt;"",IF($H401&lt;VLOOKUP($B401,Codigos!$A:$P,14,0),"No","Si"),""),"Verf")</f>
        <v>Si</v>
      </c>
      <c r="Y401" s="280" t="str">
        <f ca="1">IFERROR(IF($B401&lt;&gt;"",IF($H401&gt;VLOOKUP($B401,Codigos!$A:$P,16,0),"Si","No"),""),"Verf")</f>
        <v>Si</v>
      </c>
      <c r="Z401" s="280" t="str">
        <f ca="1">IFERROR(IF($B401&lt;&gt;"",IF($H401&lt;VLOOKUP($B401,Codigos!$A:$P,14,0),"Bloquear","No"),""),"Verf")</f>
        <v>No</v>
      </c>
      <c r="AA401" s="281">
        <f>IFERROR(IF($B401&lt;&gt;"",$G401-VLOOKUP($B401,Codigos!$A:$P,11,0),""),"")</f>
        <v>46402</v>
      </c>
      <c r="AB401" s="280" t="str">
        <f t="shared" si="139"/>
        <v/>
      </c>
      <c r="AC401">
        <f t="shared" ca="1" si="140"/>
        <v>22</v>
      </c>
      <c r="AE401" t="s">
        <v>1987</v>
      </c>
      <c r="AF401" t="s">
        <v>1988</v>
      </c>
    </row>
    <row r="402" spans="1:32" ht="18.95" customHeight="1">
      <c r="A402" s="290" t="s">
        <v>2529</v>
      </c>
      <c r="B402" s="303" t="s">
        <v>417</v>
      </c>
      <c r="C402" s="104" t="str">
        <f>IFERROR(IF(B402&lt;&gt;"",VLOOKUP($B402,Codigos!$A:$P,3,0),""),"Verf")</f>
        <v>Michelob Ultra NR 330 CC X6 REM</v>
      </c>
      <c r="D402" s="105">
        <v>2</v>
      </c>
      <c r="E402" s="105"/>
      <c r="F402" s="105"/>
      <c r="G402" s="106">
        <v>46426</v>
      </c>
      <c r="H402" s="448">
        <f t="shared" ca="1" si="135"/>
        <v>242</v>
      </c>
      <c r="I402" s="105" t="str">
        <f t="shared" ca="1" si="136"/>
        <v>Mayor a 120 días</v>
      </c>
      <c r="J402" s="109">
        <f t="shared" ca="1" si="137"/>
        <v>0.89629629629629626</v>
      </c>
      <c r="K402" s="343"/>
      <c r="L402" s="292" t="s">
        <v>34</v>
      </c>
      <c r="M402" s="110" t="str">
        <f>IFERROR(IF(VLOOKUP(L402,Codigos!$T$2:$U$50,2,0)=0,"",VLOOKUP(L402,Codigos!$T$2:$U$50,2,0)),"")</f>
        <v>Excluir</v>
      </c>
      <c r="N402" s="111">
        <f t="shared" si="138"/>
        <v>46156</v>
      </c>
      <c r="O402" s="112">
        <f>IFERROR(IF($B402&lt;&gt;"",$E402+($D402*VLOOKUP($B402,Codigos!$A:$P,5,0)),""),"Verf")</f>
        <v>520</v>
      </c>
      <c r="P402" s="112">
        <f>IFERROR(IF($B402&lt;&gt;"",$F402+($O402*VLOOKUP($B402,Codigos!$A:$P,4,0)),""),"Verf")</f>
        <v>3120</v>
      </c>
      <c r="Q402" s="116">
        <f>IFERROR(IF($B402&lt;&gt;"",P402*VLOOKUP($B402,Codigos!$A:$I,7,0)/100000,""),"Verf")</f>
        <v>10.295999999999999</v>
      </c>
      <c r="R402" s="110">
        <f>IFERROR(IF($B402&lt;&gt;"",VLOOKUP($B402,Codigos!$A:$P,2,0),""),"Verf")</f>
        <v>22866</v>
      </c>
      <c r="S402" s="110" t="str">
        <f>IFERROR(IF($B402&lt;&gt;"",VLOOKUP($B402,Codigos!$A:$P,9,0),""),"Verf")</f>
        <v>NR</v>
      </c>
      <c r="T402" s="110">
        <f>IFERROR(IF(B402&lt;&gt;"",VLOOKUP(B402,Codigos!$A:$P,10,0),""),"Verf")</f>
        <v>270</v>
      </c>
      <c r="U402" s="280" t="str">
        <f ca="1">IFERROR(IF($B402&lt;&gt;"",IF(AND($H402&gt;=VLOOKUP($B402,Codigos!$A:$P,12,0),$H402&lt;=VLOOKUP($B402,Codigos!$A:$P,13,0)),"Si","No"),""),"Verf")</f>
        <v>No</v>
      </c>
      <c r="V402" s="280" t="str">
        <f ca="1">IFERROR(IF($B402&lt;&gt;"",IF(AND($H402&gt;=VLOOKUP($B402,Codigos!$A:$P,14,0),$H402&lt;=VLOOKUP($B402,Codigos!$A:$P,15,0)),"Si","No"),""),"Verf")</f>
        <v>No</v>
      </c>
      <c r="W402" s="280" t="str">
        <f ca="1">IFERROR(IF($B402&lt;&gt;"",IF($H402&gt;=VLOOKUP($B402,Codigos!$A:$P,12,0),"Si","No"),""),"Verf")</f>
        <v>Si</v>
      </c>
      <c r="X402" s="280" t="str">
        <f ca="1">IFERROR(IF($B402&lt;&gt;"",IF($H402&lt;VLOOKUP($B402,Codigos!$A:$P,14,0),"No","Si"),""),"Verf")</f>
        <v>Si</v>
      </c>
      <c r="Y402" s="280" t="str">
        <f ca="1">IFERROR(IF($B402&lt;&gt;"",IF($H402&gt;VLOOKUP($B402,Codigos!$A:$P,16,0),"Si","No"),""),"Verf")</f>
        <v>Si</v>
      </c>
      <c r="Z402" s="280" t="str">
        <f ca="1">IFERROR(IF($B402&lt;&gt;"",IF($H402&lt;VLOOKUP($B402,Codigos!$A:$P,14,0),"Bloquear","No"),""),"Verf")</f>
        <v>No</v>
      </c>
      <c r="AA402" s="281">
        <f>IFERROR(IF($B402&lt;&gt;"",$G402-VLOOKUP($B402,Codigos!$A:$P,11,0),""),"")</f>
        <v>46396</v>
      </c>
      <c r="AB402" s="280" t="str">
        <f t="shared" si="139"/>
        <v/>
      </c>
      <c r="AC402">
        <f t="shared" ca="1" si="140"/>
        <v>28</v>
      </c>
      <c r="AE402" t="s">
        <v>1987</v>
      </c>
      <c r="AF402" t="s">
        <v>1988</v>
      </c>
    </row>
    <row r="403" spans="1:32" ht="18.95" customHeight="1">
      <c r="A403" s="290" t="s">
        <v>2739</v>
      </c>
      <c r="B403" s="303" t="s">
        <v>192</v>
      </c>
      <c r="C403" s="104" t="str">
        <f>IFERROR(IF(B403&lt;&gt;"",VLOOKUP($B403,Codigos!$A:$P,3,0),""),"Verf")</f>
        <v>Corona Nr 330Cc X 6</v>
      </c>
      <c r="D403" s="105">
        <v>33</v>
      </c>
      <c r="E403" s="105"/>
      <c r="F403" s="105"/>
      <c r="G403" s="106">
        <v>46543</v>
      </c>
      <c r="H403" s="448">
        <f t="shared" ca="1" si="135"/>
        <v>359</v>
      </c>
      <c r="I403" s="105" t="str">
        <f t="shared" ca="1" si="136"/>
        <v>Mayor a 120 días</v>
      </c>
      <c r="J403" s="109">
        <f t="shared" ca="1" si="137"/>
        <v>0.98356164383561639</v>
      </c>
      <c r="K403" s="343"/>
      <c r="L403" s="292"/>
      <c r="M403" s="110" t="str">
        <f>IFERROR(IF(VLOOKUP(L403,Codigos!$T$2:$U$50,2,0)=0,"",VLOOKUP(L403,Codigos!$T$2:$U$50,2,0)),"")</f>
        <v/>
      </c>
      <c r="N403" s="111">
        <f t="shared" si="138"/>
        <v>46178</v>
      </c>
      <c r="O403" s="112">
        <f>IFERROR(IF($B403&lt;&gt;"",$E403+($D403*VLOOKUP($B403,Codigos!$A:$P,5,0)),""),"Verf")</f>
        <v>8580</v>
      </c>
      <c r="P403" s="112">
        <f>IFERROR(IF($B403&lt;&gt;"",$F403+($O403*VLOOKUP($B403,Codigos!$A:$P,4,0)),""),"Verf")</f>
        <v>51480</v>
      </c>
      <c r="Q403" s="116">
        <f>IFERROR(IF($B403&lt;&gt;"",P403*VLOOKUP($B403,Codigos!$A:$I,7,0)/100000,""),"Verf")</f>
        <v>169.88399999999999</v>
      </c>
      <c r="R403" s="110">
        <f>IFERROR(IF($B403&lt;&gt;"",VLOOKUP($B403,Codigos!$A:$P,2,0),""),"Verf")</f>
        <v>20050</v>
      </c>
      <c r="S403" s="110" t="str">
        <f>IFERROR(IF($B403&lt;&gt;"",VLOOKUP($B403,Codigos!$A:$P,9,0),""),"Verf")</f>
        <v>NR</v>
      </c>
      <c r="T403" s="110">
        <f>IFERROR(IF(B403&lt;&gt;"",VLOOKUP(B403,Codigos!$A:$P,10,0),""),"Verf")</f>
        <v>365</v>
      </c>
      <c r="U403" s="280" t="str">
        <f ca="1">IFERROR(IF($B403&lt;&gt;"",IF(AND($H403&gt;=VLOOKUP($B403,Codigos!$A:$P,12,0),$H403&lt;=VLOOKUP($B403,Codigos!$A:$P,13,0)),"Si","No"),""),"Verf")</f>
        <v>No</v>
      </c>
      <c r="V403" s="280" t="str">
        <f ca="1">IFERROR(IF($B403&lt;&gt;"",IF(AND($H403&gt;=VLOOKUP($B403,Codigos!$A:$P,14,0),$H403&lt;=VLOOKUP($B403,Codigos!$A:$P,15,0)),"Si","No"),""),"Verf")</f>
        <v>No</v>
      </c>
      <c r="W403" s="280" t="str">
        <f ca="1">IFERROR(IF($B403&lt;&gt;"",IF($H403&gt;=VLOOKUP($B403,Codigos!$A:$P,12,0),"Si","No"),""),"Verf")</f>
        <v>Si</v>
      </c>
      <c r="X403" s="280" t="str">
        <f ca="1">IFERROR(IF($B403&lt;&gt;"",IF($H403&lt;VLOOKUP($B403,Codigos!$A:$P,14,0),"No","Si"),""),"Verf")</f>
        <v>Si</v>
      </c>
      <c r="Y403" s="280" t="str">
        <f ca="1">IFERROR(IF($B403&lt;&gt;"",IF($H403&gt;VLOOKUP($B403,Codigos!$A:$P,16,0),"Si","No"),""),"Verf")</f>
        <v>Si</v>
      </c>
      <c r="Z403" s="280" t="str">
        <f ca="1">IFERROR(IF($B403&lt;&gt;"",IF($H403&lt;VLOOKUP($B403,Codigos!$A:$P,14,0),"Bloquear","No"),""),"Verf")</f>
        <v>No</v>
      </c>
      <c r="AA403" s="281">
        <f>IFERROR(IF($B403&lt;&gt;"",$G403-VLOOKUP($B403,Codigos!$A:$P,11,0),""),"")</f>
        <v>46513</v>
      </c>
      <c r="AB403" s="280" t="str">
        <f t="shared" si="139"/>
        <v/>
      </c>
      <c r="AC403">
        <f t="shared" ca="1" si="140"/>
        <v>6</v>
      </c>
      <c r="AE403" t="s">
        <v>1987</v>
      </c>
      <c r="AF403" t="s">
        <v>1988</v>
      </c>
    </row>
    <row r="404" spans="1:32" ht="18.95" customHeight="1">
      <c r="A404" s="290" t="s">
        <v>2801</v>
      </c>
      <c r="B404" s="303" t="s">
        <v>703</v>
      </c>
      <c r="C404" s="104" t="str">
        <f>IFERROR(IF(B404&lt;&gt;"",VLOOKUP($B404,Codigos!$A:$P,3,0),""),"Verf")</f>
        <v>Coronita Nr 210Cc X 6</v>
      </c>
      <c r="D404" s="105">
        <v>57</v>
      </c>
      <c r="E404" s="105"/>
      <c r="F404" s="105"/>
      <c r="G404" s="106">
        <v>46538</v>
      </c>
      <c r="H404" s="448">
        <f t="shared" ca="1" si="135"/>
        <v>354</v>
      </c>
      <c r="I404" s="105" t="str">
        <f t="shared" ca="1" si="136"/>
        <v>Mayor a 120 días</v>
      </c>
      <c r="J404" s="109">
        <f t="shared" ca="1" si="137"/>
        <v>0.96986301369863015</v>
      </c>
      <c r="K404" s="343"/>
      <c r="L404" s="292"/>
      <c r="M404" s="110" t="str">
        <f>IFERROR(IF(VLOOKUP(L404,Codigos!$T$2:$U$50,2,0)=0,"",VLOOKUP(L404,Codigos!$T$2:$U$50,2,0)),"")</f>
        <v/>
      </c>
      <c r="N404" s="111">
        <f t="shared" si="138"/>
        <v>46173</v>
      </c>
      <c r="O404" s="112">
        <f>IFERROR(IF($B404&lt;&gt;"",$E404+($D404*VLOOKUP($B404,Codigos!$A:$P,5,0)),""),"Verf")</f>
        <v>21888</v>
      </c>
      <c r="P404" s="112">
        <f>IFERROR(IF($B404&lt;&gt;"",$F404+($O404*VLOOKUP($B404,Codigos!$A:$P,4,0)),""),"Verf")</f>
        <v>131328</v>
      </c>
      <c r="Q404" s="116">
        <f>IFERROR(IF($B404&lt;&gt;"",P404*VLOOKUP($B404,Codigos!$A:$I,7,0)/100000,""),"Verf")</f>
        <v>275.78879999999998</v>
      </c>
      <c r="R404" s="110">
        <f>IFERROR(IF($B404&lt;&gt;"",VLOOKUP($B404,Codigos!$A:$P,2,0),""),"Verf")</f>
        <v>9508</v>
      </c>
      <c r="S404" s="110" t="str">
        <f>IFERROR(IF($B404&lt;&gt;"",VLOOKUP($B404,Codigos!$A:$P,9,0),""),"Verf")</f>
        <v>NR</v>
      </c>
      <c r="T404" s="110">
        <f>IFERROR(IF(B404&lt;&gt;"",VLOOKUP(B404,Codigos!$A:$P,10,0),""),"Verf")</f>
        <v>365</v>
      </c>
      <c r="U404" s="280" t="str">
        <f ca="1">IFERROR(IF($B404&lt;&gt;"",IF(AND($H404&gt;=VLOOKUP($B404,Codigos!$A:$P,12,0),$H404&lt;=VLOOKUP($B404,Codigos!$A:$P,13,0)),"Si","No"),""),"Verf")</f>
        <v>No</v>
      </c>
      <c r="V404" s="280" t="str">
        <f ca="1">IFERROR(IF($B404&lt;&gt;"",IF(AND($H404&gt;=VLOOKUP($B404,Codigos!$A:$P,14,0),$H404&lt;=VLOOKUP($B404,Codigos!$A:$P,15,0)),"Si","No"),""),"Verf")</f>
        <v>No</v>
      </c>
      <c r="W404" s="280" t="str">
        <f ca="1">IFERROR(IF($B404&lt;&gt;"",IF($H404&gt;=VLOOKUP($B404,Codigos!$A:$P,12,0),"Si","No"),""),"Verf")</f>
        <v>Si</v>
      </c>
      <c r="X404" s="280" t="str">
        <f ca="1">IFERROR(IF($B404&lt;&gt;"",IF($H404&lt;VLOOKUP($B404,Codigos!$A:$P,14,0),"No","Si"),""),"Verf")</f>
        <v>Si</v>
      </c>
      <c r="Y404" s="280" t="str">
        <f ca="1">IFERROR(IF($B404&lt;&gt;"",IF($H404&gt;VLOOKUP($B404,Codigos!$A:$P,16,0),"Si","No"),""),"Verf")</f>
        <v>Si</v>
      </c>
      <c r="Z404" s="280" t="str">
        <f ca="1">IFERROR(IF($B404&lt;&gt;"",IF($H404&lt;VLOOKUP($B404,Codigos!$A:$P,14,0),"Bloquear","No"),""),"Verf")</f>
        <v>No</v>
      </c>
      <c r="AA404" s="281">
        <f>IFERROR(IF($B404&lt;&gt;"",$G404-VLOOKUP($B404,Codigos!$A:$P,11,0),""),"")</f>
        <v>46508</v>
      </c>
      <c r="AB404" s="280" t="str">
        <f t="shared" si="139"/>
        <v/>
      </c>
      <c r="AC404">
        <f t="shared" ca="1" si="140"/>
        <v>11</v>
      </c>
      <c r="AE404" t="s">
        <v>1987</v>
      </c>
      <c r="AF404" t="s">
        <v>1988</v>
      </c>
    </row>
    <row r="405" spans="1:32" ht="18.95" customHeight="1">
      <c r="A405" s="290" t="s">
        <v>718</v>
      </c>
      <c r="B405" s="303"/>
      <c r="C405" s="104" t="str">
        <f>IFERROR(IF(B405&lt;&gt;"",VLOOKUP($B405,Codigos!$A:$P,3,0),""),"Verf")</f>
        <v/>
      </c>
      <c r="D405" s="105"/>
      <c r="E405" s="105"/>
      <c r="F405" s="105"/>
      <c r="G405" s="106"/>
      <c r="H405" s="448" t="str">
        <f t="shared" ca="1" si="135"/>
        <v/>
      </c>
      <c r="I405" s="105" t="str">
        <f t="shared" ca="1" si="136"/>
        <v/>
      </c>
      <c r="J405" s="109" t="str">
        <f t="shared" ca="1" si="137"/>
        <v/>
      </c>
      <c r="K405" s="343"/>
      <c r="L405" s="292"/>
      <c r="M405" s="110" t="str">
        <f>IFERROR(IF(VLOOKUP(L405,Codigos!$T$2:$U$50,2,0)=0,"",VLOOKUP(L405,Codigos!$T$2:$U$50,2,0)),"")</f>
        <v/>
      </c>
      <c r="N405" s="111" t="str">
        <f t="shared" si="138"/>
        <v/>
      </c>
      <c r="O405" s="112" t="str">
        <f>IFERROR(IF($B405&lt;&gt;"",$E405+($D405*VLOOKUP($B405,Codigos!$A:$P,5,0)),""),"Verf")</f>
        <v/>
      </c>
      <c r="P405" s="112" t="str">
        <f>IFERROR(IF($B405&lt;&gt;"",$F405+($O405*VLOOKUP($B405,Codigos!$A:$P,4,0)),""),"Verf")</f>
        <v/>
      </c>
      <c r="Q405" s="116" t="str">
        <f>IFERROR(IF($B405&lt;&gt;"",P405*VLOOKUP($B405,Codigos!$A:$I,7,0)/100000,""),"Verf")</f>
        <v/>
      </c>
      <c r="R405" s="110" t="str">
        <f>IFERROR(IF($B405&lt;&gt;"",VLOOKUP($B405,Codigos!$A:$P,2,0),""),"Verf")</f>
        <v/>
      </c>
      <c r="S405" s="110" t="str">
        <f>IFERROR(IF($B405&lt;&gt;"",VLOOKUP($B405,Codigos!$A:$P,9,0),""),"Verf")</f>
        <v/>
      </c>
      <c r="T405" s="110" t="str">
        <f>IFERROR(IF(B405&lt;&gt;"",VLOOKUP(B405,Codigos!$A:$P,10,0),""),"Verf")</f>
        <v/>
      </c>
      <c r="U405" s="280" t="str">
        <f>IFERROR(IF($B405&lt;&gt;"",IF(AND($H405&gt;=VLOOKUP($B405,Codigos!$A:$P,12,0),$H405&lt;=VLOOKUP($B405,Codigos!$A:$P,13,0)),"Si","No"),""),"Verf")</f>
        <v/>
      </c>
      <c r="V405" s="280" t="str">
        <f>IFERROR(IF($B405&lt;&gt;"",IF(AND($H405&gt;=VLOOKUP($B405,Codigos!$A:$P,14,0),$H405&lt;=VLOOKUP($B405,Codigos!$A:$P,15,0)),"Si","No"),""),"Verf")</f>
        <v/>
      </c>
      <c r="W405" s="280" t="str">
        <f>IFERROR(IF($B405&lt;&gt;"",IF($H405&gt;=VLOOKUP($B405,Codigos!$A:$P,12,0),"Si","No"),""),"Verf")</f>
        <v/>
      </c>
      <c r="X405" s="280" t="str">
        <f>IFERROR(IF($B405&lt;&gt;"",IF($H405&lt;VLOOKUP($B405,Codigos!$A:$P,14,0),"No","Si"),""),"Verf")</f>
        <v/>
      </c>
      <c r="Y405" s="280" t="str">
        <f>IFERROR(IF($B405&lt;&gt;"",IF($H405&gt;VLOOKUP($B405,Codigos!$A:$P,16,0),"Si","No"),""),"Verf")</f>
        <v/>
      </c>
      <c r="Z405" s="280" t="str">
        <f>IFERROR(IF($B405&lt;&gt;"",IF($H405&lt;VLOOKUP($B405,Codigos!$A:$P,14,0),"Bloquear","No"),""),"Verf")</f>
        <v/>
      </c>
      <c r="AA405" s="281" t="str">
        <f>IFERROR(IF($B405&lt;&gt;"",$G405-VLOOKUP($B405,Codigos!$A:$P,11,0),""),"")</f>
        <v/>
      </c>
      <c r="AB405" s="280" t="str">
        <f t="shared" si="139"/>
        <v>V</v>
      </c>
      <c r="AC405" t="str">
        <f t="shared" si="140"/>
        <v/>
      </c>
      <c r="AE405" t="s">
        <v>1987</v>
      </c>
      <c r="AF405" t="s">
        <v>1988</v>
      </c>
    </row>
    <row r="406" spans="1:32" ht="18.95" customHeight="1">
      <c r="A406" s="290" t="s">
        <v>2482</v>
      </c>
      <c r="B406" s="303" t="s">
        <v>1535</v>
      </c>
      <c r="C406" s="104" t="str">
        <f>IFERROR(IF(B406&lt;&gt;"",VLOOKUP($B406,Codigos!$A:$P,3,0),""),"Verf")</f>
        <v>Costeña Lta 310cc X 6</v>
      </c>
      <c r="D406" s="105">
        <v>21</v>
      </c>
      <c r="E406" s="105"/>
      <c r="F406" s="105"/>
      <c r="G406" s="106">
        <v>46424</v>
      </c>
      <c r="H406" s="448">
        <f t="shared" ca="1" si="135"/>
        <v>240</v>
      </c>
      <c r="I406" s="105" t="str">
        <f t="shared" ca="1" si="136"/>
        <v>Mayor a 120 días</v>
      </c>
      <c r="J406" s="109">
        <f t="shared" ca="1" si="137"/>
        <v>0.88888888888888884</v>
      </c>
      <c r="K406" s="294"/>
      <c r="L406" s="292" t="s">
        <v>62</v>
      </c>
      <c r="M406" s="110" t="str">
        <f>IFERROR(IF(VLOOKUP(L406,Codigos!$T$2:$U$50,2,0)=0,"",VLOOKUP(L406,Codigos!$T$2:$U$50,2,0)),"")</f>
        <v>Excluir</v>
      </c>
      <c r="N406" s="111">
        <f t="shared" si="138"/>
        <v>46154</v>
      </c>
      <c r="O406" s="112">
        <f>IFERROR(IF($B406&lt;&gt;"",$E406+($D406*VLOOKUP($B406,Codigos!$A:$P,5,0)),""),"Verf")</f>
        <v>11088</v>
      </c>
      <c r="P406" s="112">
        <f>IFERROR(IF($B406&lt;&gt;"",$F406+($O406*VLOOKUP($B406,Codigos!$A:$P,4,0)),""),"Verf")</f>
        <v>66528</v>
      </c>
      <c r="Q406" s="116">
        <f>IFERROR(IF($B406&lt;&gt;"",P406*VLOOKUP($B406,Codigos!$A:$I,7,0)/100000,""),"Verf")</f>
        <v>206.23679999999999</v>
      </c>
      <c r="R406" s="110">
        <f>IFERROR(IF($B406&lt;&gt;"",VLOOKUP($B406,Codigos!$A:$P,2,0),""),"Verf")</f>
        <v>22271</v>
      </c>
      <c r="S406" s="110" t="str">
        <f>IFERROR(IF($B406&lt;&gt;"",VLOOKUP($B406,Codigos!$A:$P,9,0),""),"Verf")</f>
        <v>Lata</v>
      </c>
      <c r="T406" s="110">
        <f>IFERROR(IF(B406&lt;&gt;"",VLOOKUP(B406,Codigos!$A:$P,10,0),""),"Verf")</f>
        <v>270</v>
      </c>
      <c r="U406" s="280" t="str">
        <f ca="1">IFERROR(IF($B406&lt;&gt;"",IF(AND($H406&gt;=VLOOKUP($B406,Codigos!$A:$P,12,0),$H406&lt;=VLOOKUP($B406,Codigos!$A:$P,13,0)),"Si","No"),""),"Verf")</f>
        <v>No</v>
      </c>
      <c r="V406" s="280" t="str">
        <f ca="1">IFERROR(IF($B406&lt;&gt;"",IF(AND($H406&gt;=VLOOKUP($B406,Codigos!$A:$P,14,0),$H406&lt;=VLOOKUP($B406,Codigos!$A:$P,15,0)),"Si","No"),""),"Verf")</f>
        <v>No</v>
      </c>
      <c r="W406" s="280" t="str">
        <f ca="1">IFERROR(IF($B406&lt;&gt;"",IF($H406&gt;=VLOOKUP($B406,Codigos!$A:$P,12,0),"Si","No"),""),"Verf")</f>
        <v>Si</v>
      </c>
      <c r="X406" s="280" t="str">
        <f ca="1">IFERROR(IF($B406&lt;&gt;"",IF($H406&lt;VLOOKUP($B406,Codigos!$A:$P,14,0),"No","Si"),""),"Verf")</f>
        <v>Si</v>
      </c>
      <c r="Y406" s="280" t="str">
        <f ca="1">IFERROR(IF($B406&lt;&gt;"",IF($H406&gt;VLOOKUP($B406,Codigos!$A:$P,16,0),"Si","No"),""),"Verf")</f>
        <v>Si</v>
      </c>
      <c r="Z406" s="280" t="str">
        <f ca="1">IFERROR(IF($B406&lt;&gt;"",IF($H406&lt;VLOOKUP($B406,Codigos!$A:$P,14,0),"Bloquear","No"),""),"Verf")</f>
        <v>No</v>
      </c>
      <c r="AA406" s="281">
        <f>IFERROR(IF($B406&lt;&gt;"",$G406-VLOOKUP($B406,Codigos!$A:$P,11,0),""),"")</f>
        <v>46394</v>
      </c>
      <c r="AB406" s="280" t="str">
        <f t="shared" si="139"/>
        <v/>
      </c>
      <c r="AC406">
        <f t="shared" ca="1" si="140"/>
        <v>30</v>
      </c>
      <c r="AE406" t="s">
        <v>1987</v>
      </c>
      <c r="AF406" t="s">
        <v>1988</v>
      </c>
    </row>
    <row r="407" spans="1:32" ht="18.95" customHeight="1">
      <c r="A407" s="290" t="s">
        <v>2482</v>
      </c>
      <c r="B407" s="303" t="s">
        <v>615</v>
      </c>
      <c r="C407" s="104" t="str">
        <f>IFERROR(IF(B407&lt;&gt;"",VLOOKUP($B407,Codigos!$A:$P,3,0),""),"Verf")</f>
        <v>Club Col Lta 330X6 N</v>
      </c>
      <c r="D407" s="105">
        <v>19</v>
      </c>
      <c r="E407" s="105"/>
      <c r="F407" s="105"/>
      <c r="G407" s="106">
        <v>46410</v>
      </c>
      <c r="H407" s="448">
        <f t="shared" ca="1" si="135"/>
        <v>226</v>
      </c>
      <c r="I407" s="105" t="str">
        <f t="shared" ca="1" si="136"/>
        <v>Mayor a 120 días</v>
      </c>
      <c r="J407" s="109">
        <f t="shared" ca="1" si="137"/>
        <v>0.83703703703703702</v>
      </c>
      <c r="K407" s="294"/>
      <c r="L407" s="292" t="s">
        <v>62</v>
      </c>
      <c r="M407" s="110" t="str">
        <f>IFERROR(IF(VLOOKUP(L407,Codigos!$T$2:$U$50,2,0)=0,"",VLOOKUP(L407,Codigos!$T$2:$U$50,2,0)),"")</f>
        <v>Excluir</v>
      </c>
      <c r="N407" s="111">
        <f t="shared" si="138"/>
        <v>46140</v>
      </c>
      <c r="O407" s="112">
        <f>IFERROR(IF($B407&lt;&gt;"",$E407+($D407*VLOOKUP($B407,Codigos!$A:$P,5,0)),""),"Verf")</f>
        <v>9120</v>
      </c>
      <c r="P407" s="112">
        <f>IFERROR(IF($B407&lt;&gt;"",$F407+($O407*VLOOKUP($B407,Codigos!$A:$P,4,0)),""),"Verf")</f>
        <v>54720</v>
      </c>
      <c r="Q407" s="116">
        <f>IFERROR(IF($B407&lt;&gt;"",P407*VLOOKUP($B407,Codigos!$A:$I,7,0)/100000,""),"Verf")</f>
        <v>180.57599999999999</v>
      </c>
      <c r="R407" s="110">
        <f>IFERROR(IF($B407&lt;&gt;"",VLOOKUP($B407,Codigos!$A:$P,2,0),""),"Verf")</f>
        <v>5252</v>
      </c>
      <c r="S407" s="110" t="str">
        <f>IFERROR(IF($B407&lt;&gt;"",VLOOKUP($B407,Codigos!$A:$P,9,0),""),"Verf")</f>
        <v>Lata</v>
      </c>
      <c r="T407" s="110">
        <f>IFERROR(IF(B407&lt;&gt;"",VLOOKUP(B407,Codigos!$A:$P,10,0),""),"Verf")</f>
        <v>270</v>
      </c>
      <c r="U407" s="280" t="str">
        <f ca="1">IFERROR(IF($B407&lt;&gt;"",IF(AND($H407&gt;=VLOOKUP($B407,Codigos!$A:$P,12,0),$H407&lt;=VLOOKUP($B407,Codigos!$A:$P,13,0)),"Si","No"),""),"Verf")</f>
        <v>No</v>
      </c>
      <c r="V407" s="280" t="str">
        <f ca="1">IFERROR(IF($B407&lt;&gt;"",IF(AND($H407&gt;=VLOOKUP($B407,Codigos!$A:$P,14,0),$H407&lt;=VLOOKUP($B407,Codigos!$A:$P,15,0)),"Si","No"),""),"Verf")</f>
        <v>No</v>
      </c>
      <c r="W407" s="280" t="str">
        <f ca="1">IFERROR(IF($B407&lt;&gt;"",IF($H407&gt;=VLOOKUP($B407,Codigos!$A:$P,12,0),"Si","No"),""),"Verf")</f>
        <v>Si</v>
      </c>
      <c r="X407" s="280" t="str">
        <f ca="1">IFERROR(IF($B407&lt;&gt;"",IF($H407&lt;VLOOKUP($B407,Codigos!$A:$P,14,0),"No","Si"),""),"Verf")</f>
        <v>Si</v>
      </c>
      <c r="Y407" s="280" t="str">
        <f ca="1">IFERROR(IF($B407&lt;&gt;"",IF($H407&gt;VLOOKUP($B407,Codigos!$A:$P,16,0),"Si","No"),""),"Verf")</f>
        <v>Si</v>
      </c>
      <c r="Z407" s="280" t="str">
        <f ca="1">IFERROR(IF($B407&lt;&gt;"",IF($H407&lt;VLOOKUP($B407,Codigos!$A:$P,14,0),"Bloquear","No"),""),"Verf")</f>
        <v>No</v>
      </c>
      <c r="AA407" s="281">
        <f>IFERROR(IF($B407&lt;&gt;"",$G407-VLOOKUP($B407,Codigos!$A:$P,11,0),""),"")</f>
        <v>46380</v>
      </c>
      <c r="AB407" s="280" t="str">
        <f t="shared" si="139"/>
        <v/>
      </c>
      <c r="AC407">
        <f t="shared" ca="1" si="140"/>
        <v>44</v>
      </c>
      <c r="AE407" t="s">
        <v>1987</v>
      </c>
      <c r="AF407" t="s">
        <v>1988</v>
      </c>
    </row>
    <row r="408" spans="1:32" ht="18.95" customHeight="1">
      <c r="A408" s="290" t="s">
        <v>2483</v>
      </c>
      <c r="B408" s="303" t="s">
        <v>1767</v>
      </c>
      <c r="C408" s="104" t="str">
        <f>IFERROR(IF(B408&lt;&gt;"",VLOOKUP($B408,Codigos!$A:$P,3,0),""),"Verf")</f>
        <v>Pilsen LtaN 330cc  X  6</v>
      </c>
      <c r="D408" s="504">
        <v>28</v>
      </c>
      <c r="E408" s="105"/>
      <c r="F408" s="105"/>
      <c r="G408" s="106">
        <v>46394</v>
      </c>
      <c r="H408" s="448">
        <f t="shared" ca="1" si="135"/>
        <v>210</v>
      </c>
      <c r="I408" s="105" t="str">
        <f t="shared" ca="1" si="136"/>
        <v>Mayor a 120 días</v>
      </c>
      <c r="J408" s="109">
        <f t="shared" ca="1" si="137"/>
        <v>0.77777777777777779</v>
      </c>
      <c r="K408" s="294"/>
      <c r="L408" s="105"/>
      <c r="M408" s="110" t="str">
        <f>IFERROR(IF(VLOOKUP(L408,Codigos!$T$2:$U$50,2,0)=0,"",VLOOKUP(L408,Codigos!$T$2:$U$50,2,0)),"")</f>
        <v/>
      </c>
      <c r="N408" s="111">
        <f t="shared" si="138"/>
        <v>46124</v>
      </c>
      <c r="O408" s="112">
        <f>IFERROR(IF($B408&lt;&gt;"",$E408+($D408*VLOOKUP($B408,Codigos!$A:$P,5,0)),""),"Verf")</f>
        <v>13440</v>
      </c>
      <c r="P408" s="112">
        <f>IFERROR(IF($B408&lt;&gt;"",$F408+($O408*VLOOKUP($B408,Codigos!$A:$P,4,0)),""),"Verf")</f>
        <v>80640</v>
      </c>
      <c r="Q408" s="116">
        <f>IFERROR(IF($B408&lt;&gt;"",P408*VLOOKUP($B408,Codigos!$A:$I,7,0)/100000,""),"Verf")</f>
        <v>266.11200000000002</v>
      </c>
      <c r="R408" s="110">
        <f>IFERROR(IF($B408&lt;&gt;"",VLOOKUP($B408,Codigos!$A:$P,2,0),""),"Verf")</f>
        <v>2641</v>
      </c>
      <c r="S408" s="110" t="str">
        <f>IFERROR(IF($B408&lt;&gt;"",VLOOKUP($B408,Codigos!$A:$P,9,0),""),"Verf")</f>
        <v>Lata</v>
      </c>
      <c r="T408" s="110">
        <f>IFERROR(IF(B408&lt;&gt;"",VLOOKUP(B408,Codigos!$A:$P,10,0),""),"Verf")</f>
        <v>270</v>
      </c>
      <c r="U408" s="280" t="str">
        <f ca="1">IFERROR(IF($B408&lt;&gt;"",IF(AND($H408&gt;=VLOOKUP($B408,Codigos!$A:$P,12,0),$H408&lt;=VLOOKUP($B408,Codigos!$A:$P,13,0)),"Si","No"),""),"Verf")</f>
        <v>No</v>
      </c>
      <c r="V408" s="280" t="str">
        <f ca="1">IFERROR(IF($B408&lt;&gt;"",IF(AND($H408&gt;=VLOOKUP($B408,Codigos!$A:$P,14,0),$H408&lt;=VLOOKUP($B408,Codigos!$A:$P,15,0)),"Si","No"),""),"Verf")</f>
        <v>No</v>
      </c>
      <c r="W408" s="280" t="str">
        <f ca="1">IFERROR(IF($B408&lt;&gt;"",IF($H408&gt;=VLOOKUP($B408,Codigos!$A:$P,12,0),"Si","No"),""),"Verf")</f>
        <v>Si</v>
      </c>
      <c r="X408" s="280" t="str">
        <f ca="1">IFERROR(IF($B408&lt;&gt;"",IF($H408&lt;VLOOKUP($B408,Codigos!$A:$P,14,0),"No","Si"),""),"Verf")</f>
        <v>Si</v>
      </c>
      <c r="Y408" s="280" t="str">
        <f ca="1">IFERROR(IF($B408&lt;&gt;"",IF($H408&gt;VLOOKUP($B408,Codigos!$A:$P,16,0),"Si","No"),""),"Verf")</f>
        <v>Si</v>
      </c>
      <c r="Z408" s="280" t="str">
        <f ca="1">IFERROR(IF($B408&lt;&gt;"",IF($H408&lt;VLOOKUP($B408,Codigos!$A:$P,14,0),"Bloquear","No"),""),"Verf")</f>
        <v>No</v>
      </c>
      <c r="AA408" s="281">
        <f>IFERROR(IF($B408&lt;&gt;"",$G408-VLOOKUP($B408,Codigos!$A:$P,11,0),""),"")</f>
        <v>46364</v>
      </c>
      <c r="AB408" s="280" t="str">
        <f t="shared" si="139"/>
        <v/>
      </c>
      <c r="AC408">
        <f t="shared" ca="1" si="140"/>
        <v>60</v>
      </c>
      <c r="AE408" t="s">
        <v>1987</v>
      </c>
      <c r="AF408" t="s">
        <v>1988</v>
      </c>
    </row>
    <row r="409" spans="1:32" ht="18.95" customHeight="1">
      <c r="A409" s="290" t="s">
        <v>759</v>
      </c>
      <c r="B409" s="303" t="s">
        <v>192</v>
      </c>
      <c r="C409" s="104" t="str">
        <f>IFERROR(IF(B409&lt;&gt;"",VLOOKUP($B409,Codigos!$A:$P,3,0),""),"Verf")</f>
        <v>Corona Nr 330Cc X 6</v>
      </c>
      <c r="D409" s="105">
        <v>61</v>
      </c>
      <c r="E409" s="105"/>
      <c r="F409" s="105"/>
      <c r="G409" s="106">
        <v>46546</v>
      </c>
      <c r="H409" s="448">
        <f t="shared" ca="1" si="135"/>
        <v>362</v>
      </c>
      <c r="I409" s="105" t="str">
        <f t="shared" ca="1" si="136"/>
        <v>Mayor a 120 días</v>
      </c>
      <c r="J409" s="109">
        <f t="shared" ca="1" si="137"/>
        <v>0.99178082191780825</v>
      </c>
      <c r="K409" s="294"/>
      <c r="L409" s="105"/>
      <c r="M409" s="110" t="str">
        <f>IFERROR(IF(VLOOKUP(L409,Codigos!$T$2:$U$50,2,0)=0,"",VLOOKUP(L409,Codigos!$T$2:$U$50,2,0)),"")</f>
        <v/>
      </c>
      <c r="N409" s="111">
        <f t="shared" si="138"/>
        <v>46181</v>
      </c>
      <c r="O409" s="112">
        <f>IFERROR(IF($B409&lt;&gt;"",$E409+($D409*VLOOKUP($B409,Codigos!$A:$P,5,0)),""),"Verf")</f>
        <v>15860</v>
      </c>
      <c r="P409" s="112">
        <f>IFERROR(IF($B409&lt;&gt;"",$F409+($O409*VLOOKUP($B409,Codigos!$A:$P,4,0)),""),"Verf")</f>
        <v>95160</v>
      </c>
      <c r="Q409" s="116">
        <f>IFERROR(IF($B409&lt;&gt;"",P409*VLOOKUP($B409,Codigos!$A:$I,7,0)/100000,""),"Verf")</f>
        <v>314.02800000000002</v>
      </c>
      <c r="R409" s="110">
        <f>IFERROR(IF($B409&lt;&gt;"",VLOOKUP($B409,Codigos!$A:$P,2,0),""),"Verf")</f>
        <v>20050</v>
      </c>
      <c r="S409" s="110" t="str">
        <f>IFERROR(IF($B409&lt;&gt;"",VLOOKUP($B409,Codigos!$A:$P,9,0),""),"Verf")</f>
        <v>NR</v>
      </c>
      <c r="T409" s="110">
        <f>IFERROR(IF(B409&lt;&gt;"",VLOOKUP(B409,Codigos!$A:$P,10,0),""),"Verf")</f>
        <v>365</v>
      </c>
      <c r="U409" s="280" t="str">
        <f ca="1">IFERROR(IF($B409&lt;&gt;"",IF(AND($H409&gt;=VLOOKUP($B409,Codigos!$A:$P,12,0),$H409&lt;=VLOOKUP($B409,Codigos!$A:$P,13,0)),"Si","No"),""),"Verf")</f>
        <v>No</v>
      </c>
      <c r="V409" s="280" t="str">
        <f ca="1">IFERROR(IF($B409&lt;&gt;"",IF(AND($H409&gt;=VLOOKUP($B409,Codigos!$A:$P,14,0),$H409&lt;=VLOOKUP($B409,Codigos!$A:$P,15,0)),"Si","No"),""),"Verf")</f>
        <v>No</v>
      </c>
      <c r="W409" s="280" t="str">
        <f ca="1">IFERROR(IF($B409&lt;&gt;"",IF($H409&gt;=VLOOKUP($B409,Codigos!$A:$P,12,0),"Si","No"),""),"Verf")</f>
        <v>Si</v>
      </c>
      <c r="X409" s="280" t="str">
        <f ca="1">IFERROR(IF($B409&lt;&gt;"",IF($H409&lt;VLOOKUP($B409,Codigos!$A:$P,14,0),"No","Si"),""),"Verf")</f>
        <v>Si</v>
      </c>
      <c r="Y409" s="280" t="str">
        <f ca="1">IFERROR(IF($B409&lt;&gt;"",IF($H409&gt;VLOOKUP($B409,Codigos!$A:$P,16,0),"Si","No"),""),"Verf")</f>
        <v>Si</v>
      </c>
      <c r="Z409" s="280" t="str">
        <f ca="1">IFERROR(IF($B409&lt;&gt;"",IF($H409&lt;VLOOKUP($B409,Codigos!$A:$P,14,0),"Bloquear","No"),""),"Verf")</f>
        <v>No</v>
      </c>
      <c r="AA409" s="281">
        <f>IFERROR(IF($B409&lt;&gt;"",$G409-VLOOKUP($B409,Codigos!$A:$P,11,0),""),"")</f>
        <v>46516</v>
      </c>
      <c r="AB409" s="280" t="str">
        <f t="shared" si="139"/>
        <v/>
      </c>
      <c r="AC409">
        <f t="shared" ca="1" si="140"/>
        <v>3</v>
      </c>
      <c r="AE409" t="s">
        <v>1987</v>
      </c>
      <c r="AF409" t="s">
        <v>1988</v>
      </c>
    </row>
    <row r="410" spans="1:32" ht="18.95" customHeight="1">
      <c r="A410" s="290" t="s">
        <v>758</v>
      </c>
      <c r="B410" s="303" t="s">
        <v>192</v>
      </c>
      <c r="C410" s="104" t="str">
        <f>IFERROR(IF(B410&lt;&gt;"",VLOOKUP($B410,Codigos!$A:$P,3,0),""),"Verf")</f>
        <v>Corona Nr 330Cc X 6</v>
      </c>
      <c r="D410" s="105">
        <v>61</v>
      </c>
      <c r="E410" s="105"/>
      <c r="F410" s="105"/>
      <c r="G410" s="106">
        <v>46545</v>
      </c>
      <c r="H410" s="448">
        <f t="shared" ca="1" si="135"/>
        <v>361</v>
      </c>
      <c r="I410" s="105" t="str">
        <f t="shared" ca="1" si="136"/>
        <v>Mayor a 120 días</v>
      </c>
      <c r="J410" s="109">
        <f t="shared" ca="1" si="137"/>
        <v>0.989041095890411</v>
      </c>
      <c r="K410" s="294"/>
      <c r="L410" s="105"/>
      <c r="M410" s="110" t="str">
        <f>IFERROR(IF(VLOOKUP(L410,Codigos!$T$2:$U$50,2,0)=0,"",VLOOKUP(L410,Codigos!$T$2:$U$50,2,0)),"")</f>
        <v/>
      </c>
      <c r="N410" s="111">
        <f t="shared" si="138"/>
        <v>46180</v>
      </c>
      <c r="O410" s="112">
        <f>IFERROR(IF($B410&lt;&gt;"",$E410+($D410*VLOOKUP($B410,Codigos!$A:$P,5,0)),""),"Verf")</f>
        <v>15860</v>
      </c>
      <c r="P410" s="112">
        <f>IFERROR(IF($B410&lt;&gt;"",$F410+($O410*VLOOKUP($B410,Codigos!$A:$P,4,0)),""),"Verf")</f>
        <v>95160</v>
      </c>
      <c r="Q410" s="116">
        <f>IFERROR(IF($B410&lt;&gt;"",P410*VLOOKUP($B410,Codigos!$A:$I,7,0)/100000,""),"Verf")</f>
        <v>314.02800000000002</v>
      </c>
      <c r="R410" s="110">
        <f>IFERROR(IF($B410&lt;&gt;"",VLOOKUP($B410,Codigos!$A:$P,2,0),""),"Verf")</f>
        <v>20050</v>
      </c>
      <c r="S410" s="110" t="str">
        <f>IFERROR(IF($B410&lt;&gt;"",VLOOKUP($B410,Codigos!$A:$P,9,0),""),"Verf")</f>
        <v>NR</v>
      </c>
      <c r="T410" s="110">
        <f>IFERROR(IF(B410&lt;&gt;"",VLOOKUP(B410,Codigos!$A:$P,10,0),""),"Verf")</f>
        <v>365</v>
      </c>
      <c r="U410" s="280" t="str">
        <f ca="1">IFERROR(IF($B410&lt;&gt;"",IF(AND($H410&gt;=VLOOKUP($B410,Codigos!$A:$P,12,0),$H410&lt;=VLOOKUP($B410,Codigos!$A:$P,13,0)),"Si","No"),""),"Verf")</f>
        <v>No</v>
      </c>
      <c r="V410" s="280" t="str">
        <f ca="1">IFERROR(IF($B410&lt;&gt;"",IF(AND($H410&gt;=VLOOKUP($B410,Codigos!$A:$P,14,0),$H410&lt;=VLOOKUP($B410,Codigos!$A:$P,15,0)),"Si","No"),""),"Verf")</f>
        <v>No</v>
      </c>
      <c r="W410" s="280" t="str">
        <f ca="1">IFERROR(IF($B410&lt;&gt;"",IF($H410&gt;=VLOOKUP($B410,Codigos!$A:$P,12,0),"Si","No"),""),"Verf")</f>
        <v>Si</v>
      </c>
      <c r="X410" s="280" t="str">
        <f ca="1">IFERROR(IF($B410&lt;&gt;"",IF($H410&lt;VLOOKUP($B410,Codigos!$A:$P,14,0),"No","Si"),""),"Verf")</f>
        <v>Si</v>
      </c>
      <c r="Y410" s="280" t="str">
        <f ca="1">IFERROR(IF($B410&lt;&gt;"",IF($H410&gt;VLOOKUP($B410,Codigos!$A:$P,16,0),"Si","No"),""),"Verf")</f>
        <v>Si</v>
      </c>
      <c r="Z410" s="280" t="str">
        <f ca="1">IFERROR(IF($B410&lt;&gt;"",IF($H410&lt;VLOOKUP($B410,Codigos!$A:$P,14,0),"Bloquear","No"),""),"Verf")</f>
        <v>No</v>
      </c>
      <c r="AA410" s="281">
        <f>IFERROR(IF($B410&lt;&gt;"",$G410-VLOOKUP($B410,Codigos!$A:$P,11,0),""),"")</f>
        <v>46515</v>
      </c>
      <c r="AB410" s="280" t="str">
        <f t="shared" si="139"/>
        <v/>
      </c>
      <c r="AC410">
        <f t="shared" ca="1" si="140"/>
        <v>4</v>
      </c>
      <c r="AE410" t="s">
        <v>1987</v>
      </c>
      <c r="AF410" t="s">
        <v>1988</v>
      </c>
    </row>
    <row r="411" spans="1:32" ht="18.95" customHeight="1">
      <c r="A411" s="290" t="s">
        <v>720</v>
      </c>
      <c r="B411" s="328" t="s">
        <v>192</v>
      </c>
      <c r="C411" s="104" t="str">
        <f>IFERROR(IF(B411&lt;&gt;"",VLOOKUP($B411,Codigos!$A:$P,3,0),""),"Verf")</f>
        <v>Corona Nr 330Cc X 6</v>
      </c>
      <c r="D411" s="105">
        <v>61</v>
      </c>
      <c r="E411" s="105"/>
      <c r="F411" s="105"/>
      <c r="G411" s="106">
        <v>46544</v>
      </c>
      <c r="H411" s="448">
        <f t="shared" ca="1" si="135"/>
        <v>360</v>
      </c>
      <c r="I411" s="105" t="str">
        <f t="shared" ca="1" si="136"/>
        <v>Mayor a 120 días</v>
      </c>
      <c r="J411" s="109">
        <f t="shared" ca="1" si="137"/>
        <v>0.98630136986301364</v>
      </c>
      <c r="K411" s="343"/>
      <c r="L411" s="105"/>
      <c r="M411" s="110" t="str">
        <f>IFERROR(IF(VLOOKUP(L411,Codigos!$T$2:$U$50,2,0)=0,"",VLOOKUP(L411,Codigos!$T$2:$U$50,2,0)),"")</f>
        <v/>
      </c>
      <c r="N411" s="111">
        <f t="shared" si="138"/>
        <v>46179</v>
      </c>
      <c r="O411" s="112">
        <f>IFERROR(IF($B411&lt;&gt;"",$E411+($D411*VLOOKUP($B411,Codigos!$A:$P,5,0)),""),"Verf")</f>
        <v>15860</v>
      </c>
      <c r="P411" s="112">
        <f>IFERROR(IF($B411&lt;&gt;"",$F411+($O411*VLOOKUP($B411,Codigos!$A:$P,4,0)),""),"Verf")</f>
        <v>95160</v>
      </c>
      <c r="Q411" s="116">
        <f>IFERROR(IF($B411&lt;&gt;"",P411*VLOOKUP($B411,Codigos!$A:$I,7,0)/100000,""),"Verf")</f>
        <v>314.02800000000002</v>
      </c>
      <c r="R411" s="110">
        <f>IFERROR(IF($B411&lt;&gt;"",VLOOKUP($B411,Codigos!$A:$P,2,0),""),"Verf")</f>
        <v>20050</v>
      </c>
      <c r="S411" s="110" t="str">
        <f>IFERROR(IF($B411&lt;&gt;"",VLOOKUP($B411,Codigos!$A:$P,9,0),""),"Verf")</f>
        <v>NR</v>
      </c>
      <c r="T411" s="110">
        <f>IFERROR(IF(B411&lt;&gt;"",VLOOKUP(B411,Codigos!$A:$P,10,0),""),"Verf")</f>
        <v>365</v>
      </c>
      <c r="U411" s="280" t="str">
        <f ca="1">IFERROR(IF($B411&lt;&gt;"",IF(AND($H411&gt;=VLOOKUP($B411,Codigos!$A:$P,12,0),$H411&lt;=VLOOKUP($B411,Codigos!$A:$P,13,0)),"Si","No"),""),"Verf")</f>
        <v>No</v>
      </c>
      <c r="V411" s="280" t="str">
        <f ca="1">IFERROR(IF($B411&lt;&gt;"",IF(AND($H411&gt;=VLOOKUP($B411,Codigos!$A:$P,14,0),$H411&lt;=VLOOKUP($B411,Codigos!$A:$P,15,0)),"Si","No"),""),"Verf")</f>
        <v>No</v>
      </c>
      <c r="W411" s="280" t="str">
        <f ca="1">IFERROR(IF($B411&lt;&gt;"",IF($H411&gt;=VLOOKUP($B411,Codigos!$A:$P,12,0),"Si","No"),""),"Verf")</f>
        <v>Si</v>
      </c>
      <c r="X411" s="280" t="str">
        <f ca="1">IFERROR(IF($B411&lt;&gt;"",IF($H411&lt;VLOOKUP($B411,Codigos!$A:$P,14,0),"No","Si"),""),"Verf")</f>
        <v>Si</v>
      </c>
      <c r="Y411" s="280" t="str">
        <f ca="1">IFERROR(IF($B411&lt;&gt;"",IF($H411&gt;VLOOKUP($B411,Codigos!$A:$P,16,0),"Si","No"),""),"Verf")</f>
        <v>Si</v>
      </c>
      <c r="Z411" s="280" t="str">
        <f ca="1">IFERROR(IF($B411&lt;&gt;"",IF($H411&lt;VLOOKUP($B411,Codigos!$A:$P,14,0),"Bloquear","No"),""),"Verf")</f>
        <v>No</v>
      </c>
      <c r="AA411" s="281">
        <f>IFERROR(IF($B411&lt;&gt;"",$G411-VLOOKUP($B411,Codigos!$A:$P,11,0),""),"")</f>
        <v>46514</v>
      </c>
      <c r="AB411" s="280" t="str">
        <f t="shared" si="139"/>
        <v/>
      </c>
      <c r="AC411">
        <f t="shared" ca="1" si="140"/>
        <v>5</v>
      </c>
      <c r="AE411" t="s">
        <v>1987</v>
      </c>
      <c r="AF411" t="s">
        <v>1988</v>
      </c>
    </row>
    <row r="412" spans="1:32" ht="18.95" customHeight="1">
      <c r="A412" s="290" t="s">
        <v>719</v>
      </c>
      <c r="B412" s="303" t="s">
        <v>192</v>
      </c>
      <c r="C412" s="104" t="str">
        <f>IFERROR(IF(B412&lt;&gt;"",VLOOKUP($B412,Codigos!$A:$P,3,0),""),"Verf")</f>
        <v>Corona Nr 330Cc X 6</v>
      </c>
      <c r="D412" s="105">
        <v>61</v>
      </c>
      <c r="E412" s="105"/>
      <c r="F412" s="105"/>
      <c r="G412" s="106">
        <v>46544</v>
      </c>
      <c r="H412" s="448">
        <f t="shared" ca="1" si="135"/>
        <v>360</v>
      </c>
      <c r="I412" s="105" t="str">
        <f t="shared" ca="1" si="136"/>
        <v>Mayor a 120 días</v>
      </c>
      <c r="J412" s="109">
        <f t="shared" ca="1" si="137"/>
        <v>0.98630136986301364</v>
      </c>
      <c r="K412" s="343"/>
      <c r="L412" s="292"/>
      <c r="M412" s="110" t="str">
        <f>IFERROR(IF(VLOOKUP(L412,Codigos!$T$2:$U$50,2,0)=0,"",VLOOKUP(L412,Codigos!$T$2:$U$50,2,0)),"")</f>
        <v/>
      </c>
      <c r="N412" s="111">
        <f t="shared" si="138"/>
        <v>46179</v>
      </c>
      <c r="O412" s="112">
        <f>IFERROR(IF($B412&lt;&gt;"",$E412+($D412*VLOOKUP($B412,Codigos!$A:$P,5,0)),""),"Verf")</f>
        <v>15860</v>
      </c>
      <c r="P412" s="112">
        <f>IFERROR(IF($B412&lt;&gt;"",$F412+($O412*VLOOKUP($B412,Codigos!$A:$P,4,0)),""),"Verf")</f>
        <v>95160</v>
      </c>
      <c r="Q412" s="116">
        <f>IFERROR(IF($B412&lt;&gt;"",P412*VLOOKUP($B412,Codigos!$A:$I,7,0)/100000,""),"Verf")</f>
        <v>314.02800000000002</v>
      </c>
      <c r="R412" s="110">
        <f>IFERROR(IF($B412&lt;&gt;"",VLOOKUP($B412,Codigos!$A:$P,2,0),""),"Verf")</f>
        <v>20050</v>
      </c>
      <c r="S412" s="110" t="str">
        <f>IFERROR(IF($B412&lt;&gt;"",VLOOKUP($B412,Codigos!$A:$P,9,0),""),"Verf")</f>
        <v>NR</v>
      </c>
      <c r="T412" s="110">
        <f>IFERROR(IF(B412&lt;&gt;"",VLOOKUP(B412,Codigos!$A:$P,10,0),""),"Verf")</f>
        <v>365</v>
      </c>
      <c r="U412" s="280" t="str">
        <f ca="1">IFERROR(IF($B412&lt;&gt;"",IF(AND($H412&gt;=VLOOKUP($B412,Codigos!$A:$P,12,0),$H412&lt;=VLOOKUP($B412,Codigos!$A:$P,13,0)),"Si","No"),""),"Verf")</f>
        <v>No</v>
      </c>
      <c r="V412" s="280" t="str">
        <f ca="1">IFERROR(IF($B412&lt;&gt;"",IF(AND($H412&gt;=VLOOKUP($B412,Codigos!$A:$P,14,0),$H412&lt;=VLOOKUP($B412,Codigos!$A:$P,15,0)),"Si","No"),""),"Verf")</f>
        <v>No</v>
      </c>
      <c r="W412" s="280" t="str">
        <f ca="1">IFERROR(IF($B412&lt;&gt;"",IF($H412&gt;=VLOOKUP($B412,Codigos!$A:$P,12,0),"Si","No"),""),"Verf")</f>
        <v>Si</v>
      </c>
      <c r="X412" s="280" t="str">
        <f ca="1">IFERROR(IF($B412&lt;&gt;"",IF($H412&lt;VLOOKUP($B412,Codigos!$A:$P,14,0),"No","Si"),""),"Verf")</f>
        <v>Si</v>
      </c>
      <c r="Y412" s="280" t="str">
        <f ca="1">IFERROR(IF($B412&lt;&gt;"",IF($H412&gt;VLOOKUP($B412,Codigos!$A:$P,16,0),"Si","No"),""),"Verf")</f>
        <v>Si</v>
      </c>
      <c r="Z412" s="280" t="str">
        <f ca="1">IFERROR(IF($B412&lt;&gt;"",IF($H412&lt;VLOOKUP($B412,Codigos!$A:$P,14,0),"Bloquear","No"),""),"Verf")</f>
        <v>No</v>
      </c>
      <c r="AA412" s="281">
        <f>IFERROR(IF($B412&lt;&gt;"",$G412-VLOOKUP($B412,Codigos!$A:$P,11,0),""),"")</f>
        <v>46514</v>
      </c>
      <c r="AB412" s="280" t="str">
        <f t="shared" si="139"/>
        <v/>
      </c>
      <c r="AC412">
        <f t="shared" ca="1" si="140"/>
        <v>5</v>
      </c>
      <c r="AE412" t="s">
        <v>1987</v>
      </c>
      <c r="AF412" t="s">
        <v>1988</v>
      </c>
    </row>
    <row r="413" spans="1:32" ht="18.95" customHeight="1">
      <c r="A413" s="290" t="s">
        <v>2826</v>
      </c>
      <c r="B413" s="303"/>
      <c r="C413" s="104" t="str">
        <f>IFERROR(IF(B413&lt;&gt;"",VLOOKUP($B413,Codigos!$A:$P,3,0),""),"Verf")</f>
        <v/>
      </c>
      <c r="D413" s="105"/>
      <c r="E413" s="105"/>
      <c r="F413" s="105"/>
      <c r="G413" s="106"/>
      <c r="H413" s="448" t="str">
        <f t="shared" ref="H413" ca="1" si="147">IF(G413&lt;&gt;"",G413-TODAY(),"")</f>
        <v/>
      </c>
      <c r="I413" s="105" t="str">
        <f t="shared" ref="I413" ca="1" si="148">IF(G413="","",IF(G413&lt;TODAY(),"Vencido",IF(G413&lt;TODAY()+10,"Menos de 10 días",IF(G413&lt;TODAY()+30,"Menos de 30 días",IF(G413&lt;TODAY()+60,"Menos de 60 días",IF(G413&lt;TODAY()+90,"Menos de 90 dìas",IF(G413&lt;TODAY()+120,"Menos de 120 días","Mayor a 120 días")))))))</f>
        <v/>
      </c>
      <c r="J413" s="109" t="str">
        <f t="shared" ref="J413" ca="1" si="149">IFERROR(IF(H413&lt;&gt;"",H413/T413,""),"Verf")</f>
        <v/>
      </c>
      <c r="K413" s="343"/>
      <c r="L413" s="292"/>
      <c r="M413" s="110" t="str">
        <f>IFERROR(IF(VLOOKUP(L413,Codigos!$T$2:$U$50,2,0)=0,"",VLOOKUP(L413,Codigos!$T$2:$U$50,2,0)),"")</f>
        <v/>
      </c>
      <c r="N413" s="111" t="str">
        <f t="shared" ref="N413" si="150">IFERROR(IF(G413&lt;&gt;"",G413-T413,""),"Verf")</f>
        <v/>
      </c>
      <c r="O413" s="112" t="str">
        <f>IFERROR(IF($B413&lt;&gt;"",$E413+($D413*VLOOKUP($B413,Codigos!$A:$P,5,0)),""),"Verf")</f>
        <v/>
      </c>
      <c r="P413" s="112" t="str">
        <f>IFERROR(IF($B413&lt;&gt;"",$F413+($O413*VLOOKUP($B413,Codigos!$A:$P,4,0)),""),"Verf")</f>
        <v/>
      </c>
      <c r="Q413" s="116" t="str">
        <f>IFERROR(IF($B413&lt;&gt;"",P413*VLOOKUP($B413,Codigos!$A:$I,7,0)/100000,""),"Verf")</f>
        <v/>
      </c>
      <c r="R413" s="110" t="str">
        <f>IFERROR(IF($B413&lt;&gt;"",VLOOKUP($B413,Codigos!$A:$P,2,0),""),"Verf")</f>
        <v/>
      </c>
      <c r="S413" s="110" t="str">
        <f>IFERROR(IF($B413&lt;&gt;"",VLOOKUP($B413,Codigos!$A:$P,9,0),""),"Verf")</f>
        <v/>
      </c>
      <c r="T413" s="110" t="str">
        <f>IFERROR(IF(B413&lt;&gt;"",VLOOKUP(B413,Codigos!$A:$P,10,0),""),"Verf")</f>
        <v/>
      </c>
      <c r="U413" s="280" t="str">
        <f>IFERROR(IF($B413&lt;&gt;"",IF(AND($H413&gt;=VLOOKUP($B413,Codigos!$A:$P,12,0),$H413&lt;=VLOOKUP($B413,Codigos!$A:$P,13,0)),"Si","No"),""),"Verf")</f>
        <v/>
      </c>
      <c r="V413" s="280" t="str">
        <f>IFERROR(IF($B413&lt;&gt;"",IF(AND($H413&gt;=VLOOKUP($B413,Codigos!$A:$P,14,0),$H413&lt;=VLOOKUP($B413,Codigos!$A:$P,15,0)),"Si","No"),""),"Verf")</f>
        <v/>
      </c>
      <c r="W413" s="280" t="str">
        <f>IFERROR(IF($B413&lt;&gt;"",IF($H413&gt;=VLOOKUP($B413,Codigos!$A:$P,12,0),"Si","No"),""),"Verf")</f>
        <v/>
      </c>
      <c r="X413" s="280" t="str">
        <f>IFERROR(IF($B413&lt;&gt;"",IF($H413&lt;VLOOKUP($B413,Codigos!$A:$P,14,0),"No","Si"),""),"Verf")</f>
        <v/>
      </c>
      <c r="Y413" s="280" t="str">
        <f>IFERROR(IF($B413&lt;&gt;"",IF($H413&gt;VLOOKUP($B413,Codigos!$A:$P,16,0),"Si","No"),""),"Verf")</f>
        <v/>
      </c>
      <c r="Z413" s="280" t="str">
        <f>IFERROR(IF($B413&lt;&gt;"",IF($H413&lt;VLOOKUP($B413,Codigos!$A:$P,14,0),"Bloquear","No"),""),"Verf")</f>
        <v/>
      </c>
      <c r="AA413" s="281" t="str">
        <f>IFERROR(IF($B413&lt;&gt;"",$G413-VLOOKUP($B413,Codigos!$A:$P,11,0),""),"")</f>
        <v/>
      </c>
      <c r="AB413" s="280" t="str">
        <f t="shared" ref="AB413" si="151">IFERROR(IF(AND(A413&lt;&gt;"",B413=""),"V",""),"")</f>
        <v>V</v>
      </c>
      <c r="AC413" t="str">
        <f t="shared" ref="AC413" si="152">IF(B413&lt;&gt;"",$C$4-N413,"")</f>
        <v/>
      </c>
      <c r="AE413" t="s">
        <v>1987</v>
      </c>
      <c r="AF413" t="s">
        <v>1988</v>
      </c>
    </row>
    <row r="414" spans="1:32" ht="18.95" customHeight="1">
      <c r="A414" s="290" t="s">
        <v>172</v>
      </c>
      <c r="B414" s="303" t="s">
        <v>703</v>
      </c>
      <c r="C414" s="104" t="str">
        <f>IFERROR(IF(B414&lt;&gt;"",VLOOKUP($B414,Codigos!$A:$P,3,0),""),"Verf")</f>
        <v>Coronita Nr 210Cc X 6</v>
      </c>
      <c r="D414" s="105">
        <v>50</v>
      </c>
      <c r="E414" s="105"/>
      <c r="F414" s="105"/>
      <c r="G414" s="106">
        <v>46547</v>
      </c>
      <c r="H414" s="448">
        <f t="shared" ca="1" si="135"/>
        <v>363</v>
      </c>
      <c r="I414" s="105" t="str">
        <f t="shared" ca="1" si="136"/>
        <v>Mayor a 120 días</v>
      </c>
      <c r="J414" s="109">
        <f t="shared" ca="1" si="137"/>
        <v>0.9945205479452055</v>
      </c>
      <c r="K414" s="343" t="s">
        <v>2819</v>
      </c>
      <c r="L414" s="292"/>
      <c r="M414" s="110" t="str">
        <f>IFERROR(IF(VLOOKUP(L414,Codigos!$T$2:$U$50,2,0)=0,"",VLOOKUP(L414,Codigos!$T$2:$U$50,2,0)),"")</f>
        <v/>
      </c>
      <c r="N414" s="111">
        <f t="shared" si="138"/>
        <v>46182</v>
      </c>
      <c r="O414" s="112">
        <f>IFERROR(IF($B414&lt;&gt;"",$E414+($D414*VLOOKUP($B414,Codigos!$A:$P,5,0)),""),"Verf")</f>
        <v>19200</v>
      </c>
      <c r="P414" s="112">
        <f>IFERROR(IF($B414&lt;&gt;"",$F414+($O414*VLOOKUP($B414,Codigos!$A:$P,4,0)),""),"Verf")</f>
        <v>115200</v>
      </c>
      <c r="Q414" s="116">
        <f>IFERROR(IF($B414&lt;&gt;"",P414*VLOOKUP($B414,Codigos!$A:$I,7,0)/100000,""),"Verf")</f>
        <v>241.92</v>
      </c>
      <c r="R414" s="110">
        <f>IFERROR(IF($B414&lt;&gt;"",VLOOKUP($B414,Codigos!$A:$P,2,0),""),"Verf")</f>
        <v>9508</v>
      </c>
      <c r="S414" s="110" t="str">
        <f>IFERROR(IF($B414&lt;&gt;"",VLOOKUP($B414,Codigos!$A:$P,9,0),""),"Verf")</f>
        <v>NR</v>
      </c>
      <c r="T414" s="110">
        <f>IFERROR(IF(B414&lt;&gt;"",VLOOKUP(B414,Codigos!$A:$P,10,0),""),"Verf")</f>
        <v>365</v>
      </c>
      <c r="U414" s="280" t="str">
        <f ca="1">IFERROR(IF($B414&lt;&gt;"",IF(AND($H414&gt;=VLOOKUP($B414,Codigos!$A:$P,12,0),$H414&lt;=VLOOKUP($B414,Codigos!$A:$P,13,0)),"Si","No"),""),"Verf")</f>
        <v>No</v>
      </c>
      <c r="V414" s="280" t="str">
        <f ca="1">IFERROR(IF($B414&lt;&gt;"",IF(AND($H414&gt;=VLOOKUP($B414,Codigos!$A:$P,14,0),$H414&lt;=VLOOKUP($B414,Codigos!$A:$P,15,0)),"Si","No"),""),"Verf")</f>
        <v>No</v>
      </c>
      <c r="W414" s="280" t="str">
        <f ca="1">IFERROR(IF($B414&lt;&gt;"",IF($H414&gt;=VLOOKUP($B414,Codigos!$A:$P,12,0),"Si","No"),""),"Verf")</f>
        <v>Si</v>
      </c>
      <c r="X414" s="280" t="str">
        <f ca="1">IFERROR(IF($B414&lt;&gt;"",IF($H414&lt;VLOOKUP($B414,Codigos!$A:$P,14,0),"No","Si"),""),"Verf")</f>
        <v>Si</v>
      </c>
      <c r="Y414" s="280" t="str">
        <f ca="1">IFERROR(IF($B414&lt;&gt;"",IF($H414&gt;VLOOKUP($B414,Codigos!$A:$P,16,0),"Si","No"),""),"Verf")</f>
        <v>Si</v>
      </c>
      <c r="Z414" s="280" t="str">
        <f ca="1">IFERROR(IF($B414&lt;&gt;"",IF($H414&lt;VLOOKUP($B414,Codigos!$A:$P,14,0),"Bloquear","No"),""),"Verf")</f>
        <v>No</v>
      </c>
      <c r="AA414" s="281">
        <f>IFERROR(IF($B414&lt;&gt;"",$G414-VLOOKUP($B414,Codigos!$A:$P,11,0),""),"")</f>
        <v>46517</v>
      </c>
      <c r="AB414" s="280" t="str">
        <f t="shared" si="139"/>
        <v/>
      </c>
      <c r="AC414">
        <f t="shared" ca="1" si="140"/>
        <v>2</v>
      </c>
      <c r="AE414" t="s">
        <v>1987</v>
      </c>
      <c r="AF414" t="s">
        <v>1988</v>
      </c>
    </row>
    <row r="415" spans="1:32" ht="18.95" customHeight="1">
      <c r="A415" s="290" t="s">
        <v>237</v>
      </c>
      <c r="B415" s="303"/>
      <c r="C415" s="104" t="str">
        <f>IFERROR(IF(B415&lt;&gt;"",VLOOKUP($B415,Codigos!$A:$P,3,0),""),"Verf")</f>
        <v/>
      </c>
      <c r="D415" s="105"/>
      <c r="E415" s="105"/>
      <c r="F415" s="105"/>
      <c r="G415" s="106"/>
      <c r="H415" s="448" t="str">
        <f t="shared" ca="1" si="135"/>
        <v/>
      </c>
      <c r="I415" s="105" t="str">
        <f t="shared" ca="1" si="136"/>
        <v/>
      </c>
      <c r="J415" s="109" t="str">
        <f t="shared" ca="1" si="137"/>
        <v/>
      </c>
      <c r="K415" s="343"/>
      <c r="L415" s="460"/>
      <c r="M415" s="110" t="str">
        <f>IFERROR(IF(VLOOKUP(L415,Codigos!$T$2:$U$50,2,0)=0,"",VLOOKUP(L415,Codigos!$T$2:$U$50,2,0)),"")</f>
        <v/>
      </c>
      <c r="N415" s="111" t="str">
        <f t="shared" si="138"/>
        <v/>
      </c>
      <c r="O415" s="112" t="str">
        <f>IFERROR(IF($B415&lt;&gt;"",$E415+($D415*VLOOKUP($B415,Codigos!$A:$P,5,0)),""),"Verf")</f>
        <v/>
      </c>
      <c r="P415" s="112" t="str">
        <f>IFERROR(IF($B415&lt;&gt;"",$F415+($O415*VLOOKUP($B415,Codigos!$A:$P,4,0)),""),"Verf")</f>
        <v/>
      </c>
      <c r="Q415" s="116" t="str">
        <f>IFERROR(IF($B415&lt;&gt;"",P415*VLOOKUP($B415,Codigos!$A:$I,7,0)/100000,""),"Verf")</f>
        <v/>
      </c>
      <c r="R415" s="110" t="str">
        <f>IFERROR(IF($B415&lt;&gt;"",VLOOKUP($B415,Codigos!$A:$P,2,0),""),"Verf")</f>
        <v/>
      </c>
      <c r="S415" s="110" t="str">
        <f>IFERROR(IF($B415&lt;&gt;"",VLOOKUP($B415,Codigos!$A:$P,9,0),""),"Verf")</f>
        <v/>
      </c>
      <c r="T415" s="110" t="str">
        <f>IFERROR(IF(B415&lt;&gt;"",VLOOKUP(B415,Codigos!$A:$P,10,0),""),"Verf")</f>
        <v/>
      </c>
      <c r="U415" s="280" t="str">
        <f>IFERROR(IF($B415&lt;&gt;"",IF(AND($H415&gt;=VLOOKUP($B415,Codigos!$A:$P,12,0),$H415&lt;=VLOOKUP($B415,Codigos!$A:$P,13,0)),"Si","No"),""),"Verf")</f>
        <v/>
      </c>
      <c r="V415" s="280" t="str">
        <f>IFERROR(IF($B415&lt;&gt;"",IF(AND($H415&gt;=VLOOKUP($B415,Codigos!$A:$P,14,0),$H415&lt;=VLOOKUP($B415,Codigos!$A:$P,15,0)),"Si","No"),""),"Verf")</f>
        <v/>
      </c>
      <c r="W415" s="280" t="str">
        <f>IFERROR(IF($B415&lt;&gt;"",IF($H415&gt;=VLOOKUP($B415,Codigos!$A:$P,12,0),"Si","No"),""),"Verf")</f>
        <v/>
      </c>
      <c r="X415" s="280" t="str">
        <f>IFERROR(IF($B415&lt;&gt;"",IF($H415&lt;VLOOKUP($B415,Codigos!$A:$P,14,0),"No","Si"),""),"Verf")</f>
        <v/>
      </c>
      <c r="Y415" s="280" t="str">
        <f>IFERROR(IF($B415&lt;&gt;"",IF($H415&gt;VLOOKUP($B415,Codigos!$A:$P,16,0),"Si","No"),""),"Verf")</f>
        <v/>
      </c>
      <c r="Z415" s="280" t="str">
        <f>IFERROR(IF($B415&lt;&gt;"",IF($H415&lt;VLOOKUP($B415,Codigos!$A:$P,14,0),"Bloquear","No"),""),"Verf")</f>
        <v/>
      </c>
      <c r="AA415" s="281" t="str">
        <f>IFERROR(IF($B415&lt;&gt;"",$G415-VLOOKUP($B415,Codigos!$A:$P,11,0),""),"")</f>
        <v/>
      </c>
      <c r="AB415" s="280" t="str">
        <f t="shared" si="139"/>
        <v>V</v>
      </c>
      <c r="AC415" t="str">
        <f t="shared" si="140"/>
        <v/>
      </c>
      <c r="AE415" t="s">
        <v>1987</v>
      </c>
      <c r="AF415" t="s">
        <v>1988</v>
      </c>
    </row>
    <row r="416" spans="1:32" ht="18.95" customHeight="1">
      <c r="A416" s="290" t="s">
        <v>707</v>
      </c>
      <c r="B416" s="303" t="s">
        <v>703</v>
      </c>
      <c r="C416" s="104" t="str">
        <f>IFERROR(IF(B416&lt;&gt;"",VLOOKUP($B416,Codigos!$A:$P,3,0),""),"Verf")</f>
        <v>Coronita Nr 210Cc X 6</v>
      </c>
      <c r="D416" s="105">
        <v>60</v>
      </c>
      <c r="E416" s="105"/>
      <c r="F416" s="105"/>
      <c r="G416" s="106">
        <v>46536</v>
      </c>
      <c r="H416" s="448">
        <f t="shared" ca="1" si="135"/>
        <v>352</v>
      </c>
      <c r="I416" s="105" t="str">
        <f t="shared" ca="1" si="136"/>
        <v>Mayor a 120 días</v>
      </c>
      <c r="J416" s="109">
        <f t="shared" ca="1" si="137"/>
        <v>0.96438356164383565</v>
      </c>
      <c r="K416" s="343"/>
      <c r="L416" s="292"/>
      <c r="M416" s="110" t="str">
        <f>IFERROR(IF(VLOOKUP(L416,Codigos!$T$2:$U$50,2,0)=0,"",VLOOKUP(L416,Codigos!$T$2:$U$50,2,0)),"")</f>
        <v/>
      </c>
      <c r="N416" s="111">
        <f t="shared" si="138"/>
        <v>46171</v>
      </c>
      <c r="O416" s="112">
        <f>IFERROR(IF($B416&lt;&gt;"",$E416+($D416*VLOOKUP($B416,Codigos!$A:$P,5,0)),""),"Verf")</f>
        <v>23040</v>
      </c>
      <c r="P416" s="112">
        <f>IFERROR(IF($B416&lt;&gt;"",$F416+($O416*VLOOKUP($B416,Codigos!$A:$P,4,0)),""),"Verf")</f>
        <v>138240</v>
      </c>
      <c r="Q416" s="116">
        <f>IFERROR(IF($B416&lt;&gt;"",P416*VLOOKUP($B416,Codigos!$A:$I,7,0)/100000,""),"Verf")</f>
        <v>290.30399999999997</v>
      </c>
      <c r="R416" s="110">
        <f>IFERROR(IF($B416&lt;&gt;"",VLOOKUP($B416,Codigos!$A:$P,2,0),""),"Verf")</f>
        <v>9508</v>
      </c>
      <c r="S416" s="110" t="str">
        <f>IFERROR(IF($B416&lt;&gt;"",VLOOKUP($B416,Codigos!$A:$P,9,0),""),"Verf")</f>
        <v>NR</v>
      </c>
      <c r="T416" s="110">
        <f>IFERROR(IF(B416&lt;&gt;"",VLOOKUP(B416,Codigos!$A:$P,10,0),""),"Verf")</f>
        <v>365</v>
      </c>
      <c r="U416" s="280" t="str">
        <f ca="1">IFERROR(IF($B416&lt;&gt;"",IF(AND($H416&gt;=VLOOKUP($B416,Codigos!$A:$P,12,0),$H416&lt;=VLOOKUP($B416,Codigos!$A:$P,13,0)),"Si","No"),""),"Verf")</f>
        <v>No</v>
      </c>
      <c r="V416" s="280" t="str">
        <f ca="1">IFERROR(IF($B416&lt;&gt;"",IF(AND($H416&gt;=VLOOKUP($B416,Codigos!$A:$P,14,0),$H416&lt;=VLOOKUP($B416,Codigos!$A:$P,15,0)),"Si","No"),""),"Verf")</f>
        <v>No</v>
      </c>
      <c r="W416" s="280" t="str">
        <f ca="1">IFERROR(IF($B416&lt;&gt;"",IF($H416&gt;=VLOOKUP($B416,Codigos!$A:$P,12,0),"Si","No"),""),"Verf")</f>
        <v>Si</v>
      </c>
      <c r="X416" s="280" t="str">
        <f ca="1">IFERROR(IF($B416&lt;&gt;"",IF($H416&lt;VLOOKUP($B416,Codigos!$A:$P,14,0),"No","Si"),""),"Verf")</f>
        <v>Si</v>
      </c>
      <c r="Y416" s="280" t="str">
        <f ca="1">IFERROR(IF($B416&lt;&gt;"",IF($H416&gt;VLOOKUP($B416,Codigos!$A:$P,16,0),"Si","No"),""),"Verf")</f>
        <v>Si</v>
      </c>
      <c r="Z416" s="280" t="str">
        <f ca="1">IFERROR(IF($B416&lt;&gt;"",IF($H416&lt;VLOOKUP($B416,Codigos!$A:$P,14,0),"Bloquear","No"),""),"Verf")</f>
        <v>No</v>
      </c>
      <c r="AA416" s="281">
        <f>IFERROR(IF($B416&lt;&gt;"",$G416-VLOOKUP($B416,Codigos!$A:$P,11,0),""),"")</f>
        <v>46506</v>
      </c>
      <c r="AB416" s="280" t="str">
        <f t="shared" si="139"/>
        <v/>
      </c>
      <c r="AC416">
        <f t="shared" ca="1" si="140"/>
        <v>13</v>
      </c>
      <c r="AE416" t="s">
        <v>1987</v>
      </c>
      <c r="AF416" t="s">
        <v>1988</v>
      </c>
    </row>
    <row r="417" spans="1:32" ht="18.95" customHeight="1">
      <c r="A417" s="290" t="s">
        <v>708</v>
      </c>
      <c r="B417" s="303" t="s">
        <v>703</v>
      </c>
      <c r="C417" s="104" t="str">
        <f>IFERROR(IF(B417&lt;&gt;"",VLOOKUP($B417,Codigos!$A:$P,3,0),""),"Verf")</f>
        <v>Coronita Nr 210Cc X 6</v>
      </c>
      <c r="D417" s="105">
        <v>61</v>
      </c>
      <c r="E417" s="105"/>
      <c r="F417" s="105"/>
      <c r="G417" s="106">
        <v>46539</v>
      </c>
      <c r="H417" s="448">
        <f t="shared" ca="1" si="135"/>
        <v>355</v>
      </c>
      <c r="I417" s="105" t="str">
        <f t="shared" ca="1" si="136"/>
        <v>Mayor a 120 días</v>
      </c>
      <c r="J417" s="109">
        <f t="shared" ca="1" si="137"/>
        <v>0.9726027397260274</v>
      </c>
      <c r="K417" s="343"/>
      <c r="L417" s="292"/>
      <c r="M417" s="110" t="str">
        <f>IFERROR(IF(VLOOKUP(L417,Codigos!$T$2:$U$50,2,0)=0,"",VLOOKUP(L417,Codigos!$T$2:$U$50,2,0)),"")</f>
        <v/>
      </c>
      <c r="N417" s="111">
        <f t="shared" si="138"/>
        <v>46174</v>
      </c>
      <c r="O417" s="112">
        <f>IFERROR(IF($B417&lt;&gt;"",$E417+($D417*VLOOKUP($B417,Codigos!$A:$P,5,0)),""),"Verf")</f>
        <v>23424</v>
      </c>
      <c r="P417" s="112">
        <f>IFERROR(IF($B417&lt;&gt;"",$F417+($O417*VLOOKUP($B417,Codigos!$A:$P,4,0)),""),"Verf")</f>
        <v>140544</v>
      </c>
      <c r="Q417" s="116">
        <f>IFERROR(IF($B417&lt;&gt;"",P417*VLOOKUP($B417,Codigos!$A:$I,7,0)/100000,""),"Verf")</f>
        <v>295.14240000000001</v>
      </c>
      <c r="R417" s="110">
        <f>IFERROR(IF($B417&lt;&gt;"",VLOOKUP($B417,Codigos!$A:$P,2,0),""),"Verf")</f>
        <v>9508</v>
      </c>
      <c r="S417" s="110" t="str">
        <f>IFERROR(IF($B417&lt;&gt;"",VLOOKUP($B417,Codigos!$A:$P,9,0),""),"Verf")</f>
        <v>NR</v>
      </c>
      <c r="T417" s="110">
        <f>IFERROR(IF(B417&lt;&gt;"",VLOOKUP(B417,Codigos!$A:$P,10,0),""),"Verf")</f>
        <v>365</v>
      </c>
      <c r="U417" s="280" t="str">
        <f ca="1">IFERROR(IF($B417&lt;&gt;"",IF(AND($H417&gt;=VLOOKUP($B417,Codigos!$A:$P,12,0),$H417&lt;=VLOOKUP($B417,Codigos!$A:$P,13,0)),"Si","No"),""),"Verf")</f>
        <v>No</v>
      </c>
      <c r="V417" s="280" t="str">
        <f ca="1">IFERROR(IF($B417&lt;&gt;"",IF(AND($H417&gt;=VLOOKUP($B417,Codigos!$A:$P,14,0),$H417&lt;=VLOOKUP($B417,Codigos!$A:$P,15,0)),"Si","No"),""),"Verf")</f>
        <v>No</v>
      </c>
      <c r="W417" s="280" t="str">
        <f ca="1">IFERROR(IF($B417&lt;&gt;"",IF($H417&gt;=VLOOKUP($B417,Codigos!$A:$P,12,0),"Si","No"),""),"Verf")</f>
        <v>Si</v>
      </c>
      <c r="X417" s="280" t="str">
        <f ca="1">IFERROR(IF($B417&lt;&gt;"",IF($H417&lt;VLOOKUP($B417,Codigos!$A:$P,14,0),"No","Si"),""),"Verf")</f>
        <v>Si</v>
      </c>
      <c r="Y417" s="280" t="str">
        <f ca="1">IFERROR(IF($B417&lt;&gt;"",IF($H417&gt;VLOOKUP($B417,Codigos!$A:$P,16,0),"Si","No"),""),"Verf")</f>
        <v>Si</v>
      </c>
      <c r="Z417" s="280" t="str">
        <f ca="1">IFERROR(IF($B417&lt;&gt;"",IF($H417&lt;VLOOKUP($B417,Codigos!$A:$P,14,0),"Bloquear","No"),""),"Verf")</f>
        <v>No</v>
      </c>
      <c r="AA417" s="281">
        <f>IFERROR(IF($B417&lt;&gt;"",$G417-VLOOKUP($B417,Codigos!$A:$P,11,0),""),"")</f>
        <v>46509</v>
      </c>
      <c r="AB417" s="280" t="str">
        <f t="shared" si="139"/>
        <v/>
      </c>
      <c r="AC417">
        <f t="shared" ca="1" si="140"/>
        <v>10</v>
      </c>
      <c r="AE417" t="s">
        <v>1987</v>
      </c>
      <c r="AF417" t="s">
        <v>1988</v>
      </c>
    </row>
    <row r="418" spans="1:32" ht="18.95" customHeight="1">
      <c r="A418" s="290" t="s">
        <v>709</v>
      </c>
      <c r="B418" s="303" t="s">
        <v>316</v>
      </c>
      <c r="C418" s="104" t="str">
        <f>IFERROR(IF(B418&lt;&gt;"",VLOOKUP($B418,Codigos!$A:$P,3,0),""),"Verf")</f>
        <v>Redds Rose Lt 269X6</v>
      </c>
      <c r="D418" s="105">
        <v>59</v>
      </c>
      <c r="E418" s="105"/>
      <c r="F418" s="105"/>
      <c r="G418" s="106">
        <v>46338</v>
      </c>
      <c r="H418" s="448">
        <f t="shared" ca="1" si="135"/>
        <v>154</v>
      </c>
      <c r="I418" s="105" t="str">
        <f t="shared" ca="1" si="136"/>
        <v>Mayor a 120 días</v>
      </c>
      <c r="J418" s="109">
        <f t="shared" ca="1" si="137"/>
        <v>0.85555555555555551</v>
      </c>
      <c r="K418" s="294"/>
      <c r="L418" s="292"/>
      <c r="M418" s="110" t="str">
        <f>IFERROR(IF(VLOOKUP(L418,Codigos!$T$2:$U$50,2,0)=0,"",VLOOKUP(L418,Codigos!$T$2:$U$50,2,0)),"")</f>
        <v/>
      </c>
      <c r="N418" s="111">
        <f t="shared" si="138"/>
        <v>46158</v>
      </c>
      <c r="O418" s="112">
        <f>IFERROR(IF($B418&lt;&gt;"",$E418+($D418*VLOOKUP($B418,Codigos!$A:$P,5,0)),""),"Verf")</f>
        <v>35400</v>
      </c>
      <c r="P418" s="112">
        <f>IFERROR(IF($B418&lt;&gt;"",$F418+($O418*VLOOKUP($B418,Codigos!$A:$P,4,0)),""),"Verf")</f>
        <v>212400</v>
      </c>
      <c r="Q418" s="116">
        <f>IFERROR(IF($B418&lt;&gt;"",P418*VLOOKUP($B418,Codigos!$A:$I,7,0)/100000,""),"Verf")</f>
        <v>571.35599999999999</v>
      </c>
      <c r="R418" s="110">
        <f>IFERROR(IF($B418&lt;&gt;"",VLOOKUP($B418,Codigos!$A:$P,2,0),""),"Verf")</f>
        <v>21730</v>
      </c>
      <c r="S418" s="110" t="str">
        <f>IFERROR(IF($B418&lt;&gt;"",VLOOKUP($B418,Codigos!$A:$P,9,0),""),"Verf")</f>
        <v>Lata</v>
      </c>
      <c r="T418" s="110">
        <f>IFERROR(IF(B418&lt;&gt;"",VLOOKUP(B418,Codigos!$A:$P,10,0),""),"Verf")</f>
        <v>180</v>
      </c>
      <c r="U418" s="280" t="str">
        <f ca="1">IFERROR(IF($B418&lt;&gt;"",IF(AND($H418&gt;=VLOOKUP($B418,Codigos!$A:$P,12,0),$H418&lt;=VLOOKUP($B418,Codigos!$A:$P,13,0)),"Si","No"),""),"Verf")</f>
        <v>No</v>
      </c>
      <c r="V418" s="280" t="str">
        <f ca="1">IFERROR(IF($B418&lt;&gt;"",IF(AND($H418&gt;=VLOOKUP($B418,Codigos!$A:$P,14,0),$H418&lt;=VLOOKUP($B418,Codigos!$A:$P,15,0)),"Si","No"),""),"Verf")</f>
        <v>No</v>
      </c>
      <c r="W418" s="280" t="str">
        <f ca="1">IFERROR(IF($B418&lt;&gt;"",IF($H418&gt;=VLOOKUP($B418,Codigos!$A:$P,12,0),"Si","No"),""),"Verf")</f>
        <v>Si</v>
      </c>
      <c r="X418" s="280" t="str">
        <f ca="1">IFERROR(IF($B418&lt;&gt;"",IF($H418&lt;VLOOKUP($B418,Codigos!$A:$P,14,0),"No","Si"),""),"Verf")</f>
        <v>Si</v>
      </c>
      <c r="Y418" s="280" t="str">
        <f ca="1">IFERROR(IF($B418&lt;&gt;"",IF($H418&gt;VLOOKUP($B418,Codigos!$A:$P,16,0),"Si","No"),""),"Verf")</f>
        <v>Si</v>
      </c>
      <c r="Z418" s="280" t="str">
        <f ca="1">IFERROR(IF($B418&lt;&gt;"",IF($H418&lt;VLOOKUP($B418,Codigos!$A:$P,14,0),"Bloquear","No"),""),"Verf")</f>
        <v>No</v>
      </c>
      <c r="AA418" s="281">
        <f>IFERROR(IF($B418&lt;&gt;"",$G418-VLOOKUP($B418,Codigos!$A:$P,11,0),""),"")</f>
        <v>46308</v>
      </c>
      <c r="AB418" s="280" t="str">
        <f t="shared" si="139"/>
        <v/>
      </c>
      <c r="AC418">
        <f t="shared" ca="1" si="140"/>
        <v>26</v>
      </c>
      <c r="AE418" t="s">
        <v>1987</v>
      </c>
      <c r="AF418" t="s">
        <v>1988</v>
      </c>
    </row>
    <row r="419" spans="1:32" ht="18.95" customHeight="1">
      <c r="A419" s="290" t="s">
        <v>706</v>
      </c>
      <c r="B419" s="291" t="s">
        <v>192</v>
      </c>
      <c r="C419" s="104" t="str">
        <f>IFERROR(IF(B419&lt;&gt;"",VLOOKUP($B419,Codigos!$A:$P,3,0),""),"Verf")</f>
        <v>Corona Nr 330Cc X 6</v>
      </c>
      <c r="D419" s="105">
        <v>60</v>
      </c>
      <c r="E419" s="105">
        <v>240</v>
      </c>
      <c r="F419" s="105"/>
      <c r="G419" s="106">
        <v>46546</v>
      </c>
      <c r="H419" s="448">
        <f t="shared" ca="1" si="135"/>
        <v>362</v>
      </c>
      <c r="I419" s="105" t="str">
        <f t="shared" ca="1" si="136"/>
        <v>Mayor a 120 días</v>
      </c>
      <c r="J419" s="109">
        <f t="shared" ca="1" si="137"/>
        <v>0.99178082191780825</v>
      </c>
      <c r="K419" s="294"/>
      <c r="L419" s="292"/>
      <c r="M419" s="110" t="str">
        <f>IFERROR(IF(VLOOKUP(L419,Codigos!$T$2:$U$50,2,0)=0,"",VLOOKUP(L419,Codigos!$T$2:$U$50,2,0)),"")</f>
        <v/>
      </c>
      <c r="N419" s="111">
        <f t="shared" si="138"/>
        <v>46181</v>
      </c>
      <c r="O419" s="112">
        <f>IFERROR(IF($B419&lt;&gt;"",$E419+($D419*VLOOKUP($B419,Codigos!$A:$P,5,0)),""),"Verf")</f>
        <v>15840</v>
      </c>
      <c r="P419" s="112">
        <f>IFERROR(IF($B419&lt;&gt;"",$F419+($O419*VLOOKUP($B419,Codigos!$A:$P,4,0)),""),"Verf")</f>
        <v>95040</v>
      </c>
      <c r="Q419" s="116">
        <f>IFERROR(IF($B419&lt;&gt;"",P419*VLOOKUP($B419,Codigos!$A:$I,7,0)/100000,""),"Verf")</f>
        <v>313.63200000000001</v>
      </c>
      <c r="R419" s="110">
        <f>IFERROR(IF($B419&lt;&gt;"",VLOOKUP($B419,Codigos!$A:$P,2,0),""),"Verf")</f>
        <v>20050</v>
      </c>
      <c r="S419" s="110" t="str">
        <f>IFERROR(IF($B419&lt;&gt;"",VLOOKUP($B419,Codigos!$A:$P,9,0),""),"Verf")</f>
        <v>NR</v>
      </c>
      <c r="T419" s="110">
        <f>IFERROR(IF(B419&lt;&gt;"",VLOOKUP(B419,Codigos!$A:$P,10,0),""),"Verf")</f>
        <v>365</v>
      </c>
      <c r="U419" s="280" t="str">
        <f ca="1">IFERROR(IF($B419&lt;&gt;"",IF(AND($H419&gt;=VLOOKUP($B419,Codigos!$A:$P,12,0),$H419&lt;=VLOOKUP($B419,Codigos!$A:$P,13,0)),"Si","No"),""),"Verf")</f>
        <v>No</v>
      </c>
      <c r="V419" s="280" t="str">
        <f ca="1">IFERROR(IF($B419&lt;&gt;"",IF(AND($H419&gt;=VLOOKUP($B419,Codigos!$A:$P,14,0),$H419&lt;=VLOOKUP($B419,Codigos!$A:$P,15,0)),"Si","No"),""),"Verf")</f>
        <v>No</v>
      </c>
      <c r="W419" s="280" t="str">
        <f ca="1">IFERROR(IF($B419&lt;&gt;"",IF($H419&gt;=VLOOKUP($B419,Codigos!$A:$P,12,0),"Si","No"),""),"Verf")</f>
        <v>Si</v>
      </c>
      <c r="X419" s="280" t="str">
        <f ca="1">IFERROR(IF($B419&lt;&gt;"",IF($H419&lt;VLOOKUP($B419,Codigos!$A:$P,14,0),"No","Si"),""),"Verf")</f>
        <v>Si</v>
      </c>
      <c r="Y419" s="280" t="str">
        <f ca="1">IFERROR(IF($B419&lt;&gt;"",IF($H419&gt;VLOOKUP($B419,Codigos!$A:$P,16,0),"Si","No"),""),"Verf")</f>
        <v>Si</v>
      </c>
      <c r="Z419" s="280" t="str">
        <f ca="1">IFERROR(IF($B419&lt;&gt;"",IF($H419&lt;VLOOKUP($B419,Codigos!$A:$P,14,0),"Bloquear","No"),""),"Verf")</f>
        <v>No</v>
      </c>
      <c r="AA419" s="281">
        <f>IFERROR(IF($B419&lt;&gt;"",$G419-VLOOKUP($B419,Codigos!$A:$P,11,0),""),"")</f>
        <v>46516</v>
      </c>
      <c r="AB419" s="280" t="str">
        <f t="shared" si="139"/>
        <v/>
      </c>
      <c r="AC419">
        <f t="shared" ca="1" si="140"/>
        <v>3</v>
      </c>
      <c r="AE419" t="s">
        <v>1987</v>
      </c>
      <c r="AF419" t="s">
        <v>1988</v>
      </c>
    </row>
    <row r="420" spans="1:32" ht="18.95" customHeight="1">
      <c r="A420" s="290" t="s">
        <v>2530</v>
      </c>
      <c r="B420" s="291" t="s">
        <v>238</v>
      </c>
      <c r="C420" s="104" t="str">
        <f>IFERROR(IF(B420&lt;&gt;"",VLOOKUP($B420,Codigos!$A:$P,3,0),""),"Verf")</f>
        <v>Club Col Trigo Lta 330ccX6 N</v>
      </c>
      <c r="D420" s="105">
        <v>18</v>
      </c>
      <c r="E420" s="105"/>
      <c r="F420" s="105"/>
      <c r="G420" s="106">
        <v>46350</v>
      </c>
      <c r="H420" s="448">
        <f t="shared" ca="1" si="135"/>
        <v>166</v>
      </c>
      <c r="I420" s="105" t="str">
        <f t="shared" ca="1" si="136"/>
        <v>Mayor a 120 días</v>
      </c>
      <c r="J420" s="109">
        <f t="shared" ca="1" si="137"/>
        <v>0.92222222222222228</v>
      </c>
      <c r="K420" s="294"/>
      <c r="L420" s="292"/>
      <c r="M420" s="110" t="str">
        <f>IFERROR(IF(VLOOKUP(L420,Codigos!$T$2:$U$50,2,0)=0,"",VLOOKUP(L420,Codigos!$T$2:$U$50,2,0)),"")</f>
        <v/>
      </c>
      <c r="N420" s="111">
        <f t="shared" si="138"/>
        <v>46170</v>
      </c>
      <c r="O420" s="112">
        <f>IFERROR(IF($B420&lt;&gt;"",$E420+($D420*VLOOKUP($B420,Codigos!$A:$P,5,0)),""),"Verf")</f>
        <v>8640</v>
      </c>
      <c r="P420" s="112">
        <f>IFERROR(IF($B420&lt;&gt;"",$F420+($O420*VLOOKUP($B420,Codigos!$A:$P,4,0)),""),"Verf")</f>
        <v>51840</v>
      </c>
      <c r="Q420" s="116">
        <f>IFERROR(IF($B420&lt;&gt;"",P420*VLOOKUP($B420,Codigos!$A:$I,7,0)/100000,""),"Verf")</f>
        <v>171.072</v>
      </c>
      <c r="R420" s="110">
        <f>IFERROR(IF($B420&lt;&gt;"",VLOOKUP($B420,Codigos!$A:$P,2,0),""),"Verf")</f>
        <v>21155</v>
      </c>
      <c r="S420" s="110" t="str">
        <f>IFERROR(IF($B420&lt;&gt;"",VLOOKUP($B420,Codigos!$A:$P,9,0),""),"Verf")</f>
        <v>Lata</v>
      </c>
      <c r="T420" s="110">
        <f>IFERROR(IF(B420&lt;&gt;"",VLOOKUP(B420,Codigos!$A:$P,10,0),""),"Verf")</f>
        <v>180</v>
      </c>
      <c r="U420" s="280" t="str">
        <f ca="1">IFERROR(IF($B420&lt;&gt;"",IF(AND($H420&gt;=VLOOKUP($B420,Codigos!$A:$P,12,0),$H420&lt;=VLOOKUP($B420,Codigos!$A:$P,13,0)),"Si","No"),""),"Verf")</f>
        <v>No</v>
      </c>
      <c r="V420" s="280" t="str">
        <f ca="1">IFERROR(IF($B420&lt;&gt;"",IF(AND($H420&gt;=VLOOKUP($B420,Codigos!$A:$P,14,0),$H420&lt;=VLOOKUP($B420,Codigos!$A:$P,15,0)),"Si","No"),""),"Verf")</f>
        <v>No</v>
      </c>
      <c r="W420" s="280" t="str">
        <f ca="1">IFERROR(IF($B420&lt;&gt;"",IF($H420&gt;=VLOOKUP($B420,Codigos!$A:$P,12,0),"Si","No"),""),"Verf")</f>
        <v>Si</v>
      </c>
      <c r="X420" s="280" t="str">
        <f ca="1">IFERROR(IF($B420&lt;&gt;"",IF($H420&lt;VLOOKUP($B420,Codigos!$A:$P,14,0),"No","Si"),""),"Verf")</f>
        <v>Si</v>
      </c>
      <c r="Y420" s="280" t="str">
        <f ca="1">IFERROR(IF($B420&lt;&gt;"",IF($H420&gt;VLOOKUP($B420,Codigos!$A:$P,16,0),"Si","No"),""),"Verf")</f>
        <v>Si</v>
      </c>
      <c r="Z420" s="280" t="str">
        <f ca="1">IFERROR(IF($B420&lt;&gt;"",IF($H420&lt;VLOOKUP($B420,Codigos!$A:$P,14,0),"Bloquear","No"),""),"Verf")</f>
        <v>No</v>
      </c>
      <c r="AA420" s="281">
        <f>IFERROR(IF($B420&lt;&gt;"",$G420-VLOOKUP($B420,Codigos!$A:$P,11,0),""),"")</f>
        <v>46320</v>
      </c>
      <c r="AB420" s="280" t="str">
        <f t="shared" si="139"/>
        <v/>
      </c>
      <c r="AC420">
        <f t="shared" ca="1" si="140"/>
        <v>14</v>
      </c>
      <c r="AE420" t="s">
        <v>1987</v>
      </c>
      <c r="AF420" t="s">
        <v>1988</v>
      </c>
    </row>
    <row r="421" spans="1:32" ht="18.95" customHeight="1">
      <c r="A421" s="290" t="s">
        <v>760</v>
      </c>
      <c r="B421" s="291" t="s">
        <v>316</v>
      </c>
      <c r="C421" s="104" t="str">
        <f>IFERROR(IF(B421&lt;&gt;"",VLOOKUP($B421,Codigos!$A:$P,3,0),""),"Verf")</f>
        <v>Redds Rose Lt 269X6</v>
      </c>
      <c r="D421" s="105">
        <v>5</v>
      </c>
      <c r="E421" s="105"/>
      <c r="F421" s="105"/>
      <c r="G421" s="106">
        <v>46338</v>
      </c>
      <c r="H421" s="448">
        <f t="shared" ca="1" si="135"/>
        <v>154</v>
      </c>
      <c r="I421" s="105" t="str">
        <f t="shared" ca="1" si="136"/>
        <v>Mayor a 120 días</v>
      </c>
      <c r="J421" s="109">
        <f t="shared" ca="1" si="137"/>
        <v>0.85555555555555551</v>
      </c>
      <c r="K421" s="294"/>
      <c r="L421" s="292"/>
      <c r="M421" s="110" t="str">
        <f>IFERROR(IF(VLOOKUP(L421,Codigos!$T$2:$U$50,2,0)=0,"",VLOOKUP(L421,Codigos!$T$2:$U$50,2,0)),"")</f>
        <v/>
      </c>
      <c r="N421" s="111">
        <f t="shared" si="138"/>
        <v>46158</v>
      </c>
      <c r="O421" s="112">
        <f>IFERROR(IF($B421&lt;&gt;"",$E421+($D421*VLOOKUP($B421,Codigos!$A:$P,5,0)),""),"Verf")</f>
        <v>3000</v>
      </c>
      <c r="P421" s="112">
        <f>IFERROR(IF($B421&lt;&gt;"",$F421+($O421*VLOOKUP($B421,Codigos!$A:$P,4,0)),""),"Verf")</f>
        <v>18000</v>
      </c>
      <c r="Q421" s="116">
        <f>IFERROR(IF($B421&lt;&gt;"",P421*VLOOKUP($B421,Codigos!$A:$I,7,0)/100000,""),"Verf")</f>
        <v>48.42</v>
      </c>
      <c r="R421" s="110">
        <f>IFERROR(IF($B421&lt;&gt;"",VLOOKUP($B421,Codigos!$A:$P,2,0),""),"Verf")</f>
        <v>21730</v>
      </c>
      <c r="S421" s="110" t="str">
        <f>IFERROR(IF($B421&lt;&gt;"",VLOOKUP($B421,Codigos!$A:$P,9,0),""),"Verf")</f>
        <v>Lata</v>
      </c>
      <c r="T421" s="110">
        <f>IFERROR(IF(B421&lt;&gt;"",VLOOKUP(B421,Codigos!$A:$P,10,0),""),"Verf")</f>
        <v>180</v>
      </c>
      <c r="U421" s="280" t="str">
        <f ca="1">IFERROR(IF($B421&lt;&gt;"",IF(AND($H421&gt;=VLOOKUP($B421,Codigos!$A:$P,12,0),$H421&lt;=VLOOKUP($B421,Codigos!$A:$P,13,0)),"Si","No"),""),"Verf")</f>
        <v>No</v>
      </c>
      <c r="V421" s="280" t="str">
        <f ca="1">IFERROR(IF($B421&lt;&gt;"",IF(AND($H421&gt;=VLOOKUP($B421,Codigos!$A:$P,14,0),$H421&lt;=VLOOKUP($B421,Codigos!$A:$P,15,0)),"Si","No"),""),"Verf")</f>
        <v>No</v>
      </c>
      <c r="W421" s="280" t="str">
        <f ca="1">IFERROR(IF($B421&lt;&gt;"",IF($H421&gt;=VLOOKUP($B421,Codigos!$A:$P,12,0),"Si","No"),""),"Verf")</f>
        <v>Si</v>
      </c>
      <c r="X421" s="280" t="str">
        <f ca="1">IFERROR(IF($B421&lt;&gt;"",IF($H421&lt;VLOOKUP($B421,Codigos!$A:$P,14,0),"No","Si"),""),"Verf")</f>
        <v>Si</v>
      </c>
      <c r="Y421" s="280" t="str">
        <f ca="1">IFERROR(IF($B421&lt;&gt;"",IF($H421&gt;VLOOKUP($B421,Codigos!$A:$P,16,0),"Si","No"),""),"Verf")</f>
        <v>Si</v>
      </c>
      <c r="Z421" s="280" t="str">
        <f ca="1">IFERROR(IF($B421&lt;&gt;"",IF($H421&lt;VLOOKUP($B421,Codigos!$A:$P,14,0),"Bloquear","No"),""),"Verf")</f>
        <v>No</v>
      </c>
      <c r="AA421" s="281">
        <f>IFERROR(IF($B421&lt;&gt;"",$G421-VLOOKUP($B421,Codigos!$A:$P,11,0),""),"")</f>
        <v>46308</v>
      </c>
      <c r="AB421" s="280" t="str">
        <f t="shared" si="139"/>
        <v/>
      </c>
      <c r="AC421">
        <f t="shared" ca="1" si="140"/>
        <v>26</v>
      </c>
      <c r="AE421" t="s">
        <v>1987</v>
      </c>
      <c r="AF421" t="s">
        <v>1988</v>
      </c>
    </row>
    <row r="422" spans="1:32" ht="18.95" customHeight="1">
      <c r="A422" s="290" t="s">
        <v>721</v>
      </c>
      <c r="B422" s="291" t="s">
        <v>703</v>
      </c>
      <c r="C422" s="104" t="str">
        <f>IFERROR(IF(B422&lt;&gt;"",VLOOKUP($B422,Codigos!$A:$P,3,0),""),"Verf")</f>
        <v>Coronita Nr 210Cc X 6</v>
      </c>
      <c r="D422" s="105">
        <v>61</v>
      </c>
      <c r="E422" s="105"/>
      <c r="F422" s="105"/>
      <c r="G422" s="106">
        <v>46548</v>
      </c>
      <c r="H422" s="448">
        <f t="shared" ca="1" si="135"/>
        <v>364</v>
      </c>
      <c r="I422" s="105" t="str">
        <f t="shared" ca="1" si="136"/>
        <v>Mayor a 120 días</v>
      </c>
      <c r="J422" s="109">
        <f t="shared" ca="1" si="137"/>
        <v>0.99726027397260275</v>
      </c>
      <c r="K422" s="350" t="s">
        <v>2819</v>
      </c>
      <c r="L422" s="515" t="s">
        <v>377</v>
      </c>
      <c r="M422" s="110" t="str">
        <f>IFERROR(IF(VLOOKUP(L422,Codigos!$T$2:$U$50,2,0)=0,"",VLOOKUP(L422,Codigos!$T$2:$U$50,2,0)),"")</f>
        <v>Excluir</v>
      </c>
      <c r="N422" s="111">
        <f t="shared" si="138"/>
        <v>46183</v>
      </c>
      <c r="O422" s="112">
        <f>IFERROR(IF($B422&lt;&gt;"",$E422+($D422*VLOOKUP($B422,Codigos!$A:$P,5,0)),""),"Verf")</f>
        <v>23424</v>
      </c>
      <c r="P422" s="112">
        <f>IFERROR(IF($B422&lt;&gt;"",$F422+($O422*VLOOKUP($B422,Codigos!$A:$P,4,0)),""),"Verf")</f>
        <v>140544</v>
      </c>
      <c r="Q422" s="116">
        <f>IFERROR(IF($B422&lt;&gt;"",P422*VLOOKUP($B422,Codigos!$A:$I,7,0)/100000,""),"Verf")</f>
        <v>295.14240000000001</v>
      </c>
      <c r="R422" s="110">
        <f>IFERROR(IF($B422&lt;&gt;"",VLOOKUP($B422,Codigos!$A:$P,2,0),""),"Verf")</f>
        <v>9508</v>
      </c>
      <c r="S422" s="110" t="str">
        <f>IFERROR(IF($B422&lt;&gt;"",VLOOKUP($B422,Codigos!$A:$P,9,0),""),"Verf")</f>
        <v>NR</v>
      </c>
      <c r="T422" s="110">
        <f>IFERROR(IF(B422&lt;&gt;"",VLOOKUP(B422,Codigos!$A:$P,10,0),""),"Verf")</f>
        <v>365</v>
      </c>
      <c r="U422" s="280" t="str">
        <f ca="1">IFERROR(IF($B422&lt;&gt;"",IF(AND($H422&gt;=VLOOKUP($B422,Codigos!$A:$P,12,0),$H422&lt;=VLOOKUP($B422,Codigos!$A:$P,13,0)),"Si","No"),""),"Verf")</f>
        <v>No</v>
      </c>
      <c r="V422" s="280" t="str">
        <f ca="1">IFERROR(IF($B422&lt;&gt;"",IF(AND($H422&gt;=VLOOKUP($B422,Codigos!$A:$P,14,0),$H422&lt;=VLOOKUP($B422,Codigos!$A:$P,15,0)),"Si","No"),""),"Verf")</f>
        <v>No</v>
      </c>
      <c r="W422" s="280" t="str">
        <f ca="1">IFERROR(IF($B422&lt;&gt;"",IF($H422&gt;=VLOOKUP($B422,Codigos!$A:$P,12,0),"Si","No"),""),"Verf")</f>
        <v>Si</v>
      </c>
      <c r="X422" s="280" t="str">
        <f ca="1">IFERROR(IF($B422&lt;&gt;"",IF($H422&lt;VLOOKUP($B422,Codigos!$A:$P,14,0),"No","Si"),""),"Verf")</f>
        <v>Si</v>
      </c>
      <c r="Y422" s="280" t="str">
        <f ca="1">IFERROR(IF($B422&lt;&gt;"",IF($H422&gt;VLOOKUP($B422,Codigos!$A:$P,16,0),"Si","No"),""),"Verf")</f>
        <v>Si</v>
      </c>
      <c r="Z422" s="280" t="str">
        <f ca="1">IFERROR(IF($B422&lt;&gt;"",IF($H422&lt;VLOOKUP($B422,Codigos!$A:$P,14,0),"Bloquear","No"),""),"Verf")</f>
        <v>No</v>
      </c>
      <c r="AA422" s="281">
        <f>IFERROR(IF($B422&lt;&gt;"",$G422-VLOOKUP($B422,Codigos!$A:$P,11,0),""),"")</f>
        <v>46518</v>
      </c>
      <c r="AB422" s="280" t="str">
        <f t="shared" si="139"/>
        <v/>
      </c>
      <c r="AC422">
        <f t="shared" ca="1" si="140"/>
        <v>1</v>
      </c>
      <c r="AE422" t="s">
        <v>1987</v>
      </c>
      <c r="AF422" t="s">
        <v>1988</v>
      </c>
    </row>
    <row r="423" spans="1:32" ht="18.95" customHeight="1">
      <c r="A423" s="290" t="s">
        <v>710</v>
      </c>
      <c r="B423" s="291" t="s">
        <v>703</v>
      </c>
      <c r="C423" s="104" t="str">
        <f>IFERROR(IF(B423&lt;&gt;"",VLOOKUP($B423,Codigos!$A:$P,3,0),""),"Verf")</f>
        <v>Coronita Nr 210Cc X 6</v>
      </c>
      <c r="D423" s="105">
        <v>61</v>
      </c>
      <c r="E423" s="105"/>
      <c r="F423" s="105"/>
      <c r="G423" s="106">
        <v>46548</v>
      </c>
      <c r="H423" s="448">
        <f t="shared" ca="1" si="135"/>
        <v>364</v>
      </c>
      <c r="I423" s="105" t="str">
        <f t="shared" ca="1" si="136"/>
        <v>Mayor a 120 días</v>
      </c>
      <c r="J423" s="109">
        <f t="shared" ca="1" si="137"/>
        <v>0.99726027397260275</v>
      </c>
      <c r="K423" s="343" t="s">
        <v>2819</v>
      </c>
      <c r="L423" s="515" t="s">
        <v>377</v>
      </c>
      <c r="M423" s="110" t="str">
        <f>IFERROR(IF(VLOOKUP(L423,Codigos!$T$2:$U$50,2,0)=0,"",VLOOKUP(L423,Codigos!$T$2:$U$50,2,0)),"")</f>
        <v>Excluir</v>
      </c>
      <c r="N423" s="111">
        <f t="shared" si="138"/>
        <v>46183</v>
      </c>
      <c r="O423" s="112">
        <f>IFERROR(IF($B423&lt;&gt;"",$E423+($D423*VLOOKUP($B423,Codigos!$A:$P,5,0)),""),"Verf")</f>
        <v>23424</v>
      </c>
      <c r="P423" s="112">
        <f>IFERROR(IF($B423&lt;&gt;"",$F423+($O423*VLOOKUP($B423,Codigos!$A:$P,4,0)),""),"Verf")</f>
        <v>140544</v>
      </c>
      <c r="Q423" s="116">
        <f>IFERROR(IF($B423&lt;&gt;"",P423*VLOOKUP($B423,Codigos!$A:$I,7,0)/100000,""),"Verf")</f>
        <v>295.14240000000001</v>
      </c>
      <c r="R423" s="110">
        <f>IFERROR(IF($B423&lt;&gt;"",VLOOKUP($B423,Codigos!$A:$P,2,0),""),"Verf")</f>
        <v>9508</v>
      </c>
      <c r="S423" s="110" t="str">
        <f>IFERROR(IF($B423&lt;&gt;"",VLOOKUP($B423,Codigos!$A:$P,9,0),""),"Verf")</f>
        <v>NR</v>
      </c>
      <c r="T423" s="110">
        <f>IFERROR(IF(B423&lt;&gt;"",VLOOKUP(B423,Codigos!$A:$P,10,0),""),"Verf")</f>
        <v>365</v>
      </c>
      <c r="U423" s="280" t="str">
        <f ca="1">IFERROR(IF($B423&lt;&gt;"",IF(AND($H423&gt;=VLOOKUP($B423,Codigos!$A:$P,12,0),$H423&lt;=VLOOKUP($B423,Codigos!$A:$P,13,0)),"Si","No"),""),"Verf")</f>
        <v>No</v>
      </c>
      <c r="V423" s="280" t="str">
        <f ca="1">IFERROR(IF($B423&lt;&gt;"",IF(AND($H423&gt;=VLOOKUP($B423,Codigos!$A:$P,14,0),$H423&lt;=VLOOKUP($B423,Codigos!$A:$P,15,0)),"Si","No"),""),"Verf")</f>
        <v>No</v>
      </c>
      <c r="W423" s="280" t="str">
        <f ca="1">IFERROR(IF($B423&lt;&gt;"",IF($H423&gt;=VLOOKUP($B423,Codigos!$A:$P,12,0),"Si","No"),""),"Verf")</f>
        <v>Si</v>
      </c>
      <c r="X423" s="280" t="str">
        <f ca="1">IFERROR(IF($B423&lt;&gt;"",IF($H423&lt;VLOOKUP($B423,Codigos!$A:$P,14,0),"No","Si"),""),"Verf")</f>
        <v>Si</v>
      </c>
      <c r="Y423" s="280" t="str">
        <f ca="1">IFERROR(IF($B423&lt;&gt;"",IF($H423&gt;VLOOKUP($B423,Codigos!$A:$P,16,0),"Si","No"),""),"Verf")</f>
        <v>Si</v>
      </c>
      <c r="Z423" s="280" t="str">
        <f ca="1">IFERROR(IF($B423&lt;&gt;"",IF($H423&lt;VLOOKUP($B423,Codigos!$A:$P,14,0),"Bloquear","No"),""),"Verf")</f>
        <v>No</v>
      </c>
      <c r="AA423" s="281">
        <f>IFERROR(IF($B423&lt;&gt;"",$G423-VLOOKUP($B423,Codigos!$A:$P,11,0),""),"")</f>
        <v>46518</v>
      </c>
      <c r="AB423" s="280" t="str">
        <f t="shared" si="139"/>
        <v/>
      </c>
      <c r="AC423">
        <f t="shared" ca="1" si="140"/>
        <v>1</v>
      </c>
      <c r="AE423" t="s">
        <v>1987</v>
      </c>
      <c r="AF423" t="s">
        <v>1988</v>
      </c>
    </row>
    <row r="424" spans="1:32" ht="18.95" customHeight="1">
      <c r="A424" s="290" t="s">
        <v>711</v>
      </c>
      <c r="B424" s="291" t="s">
        <v>703</v>
      </c>
      <c r="C424" s="104" t="str">
        <f>IFERROR(IF(B424&lt;&gt;"",VLOOKUP($B424,Codigos!$A:$P,3,0),""),"Verf")</f>
        <v>Coronita Nr 210Cc X 6</v>
      </c>
      <c r="D424" s="105">
        <v>61</v>
      </c>
      <c r="E424" s="105"/>
      <c r="F424" s="105"/>
      <c r="G424" s="106">
        <v>46533</v>
      </c>
      <c r="H424" s="448">
        <f t="shared" ca="1" si="135"/>
        <v>349</v>
      </c>
      <c r="I424" s="105" t="str">
        <f t="shared" ca="1" si="136"/>
        <v>Mayor a 120 días</v>
      </c>
      <c r="J424" s="109">
        <f t="shared" ca="1" si="137"/>
        <v>0.95616438356164379</v>
      </c>
      <c r="K424" s="350"/>
      <c r="L424" s="460"/>
      <c r="M424" s="110" t="str">
        <f>IFERROR(IF(VLOOKUP(L424,Codigos!$T$2:$U$50,2,0)=0,"",VLOOKUP(L424,Codigos!$T$2:$U$50,2,0)),"")</f>
        <v/>
      </c>
      <c r="N424" s="111">
        <f t="shared" si="138"/>
        <v>46168</v>
      </c>
      <c r="O424" s="112">
        <f>IFERROR(IF($B424&lt;&gt;"",$E424+($D424*VLOOKUP($B424,Codigos!$A:$P,5,0)),""),"Verf")</f>
        <v>23424</v>
      </c>
      <c r="P424" s="112">
        <f>IFERROR(IF($B424&lt;&gt;"",$F424+($O424*VLOOKUP($B424,Codigos!$A:$P,4,0)),""),"Verf")</f>
        <v>140544</v>
      </c>
      <c r="Q424" s="116">
        <f>IFERROR(IF($B424&lt;&gt;"",P424*VLOOKUP($B424,Codigos!$A:$I,7,0)/100000,""),"Verf")</f>
        <v>295.14240000000001</v>
      </c>
      <c r="R424" s="110">
        <f>IFERROR(IF($B424&lt;&gt;"",VLOOKUP($B424,Codigos!$A:$P,2,0),""),"Verf")</f>
        <v>9508</v>
      </c>
      <c r="S424" s="110" t="str">
        <f>IFERROR(IF($B424&lt;&gt;"",VLOOKUP($B424,Codigos!$A:$P,9,0),""),"Verf")</f>
        <v>NR</v>
      </c>
      <c r="T424" s="110">
        <f>IFERROR(IF(B424&lt;&gt;"",VLOOKUP(B424,Codigos!$A:$P,10,0),""),"Verf")</f>
        <v>365</v>
      </c>
      <c r="U424" s="280" t="str">
        <f ca="1">IFERROR(IF($B424&lt;&gt;"",IF(AND($H424&gt;=VLOOKUP($B424,Codigos!$A:$P,12,0),$H424&lt;=VLOOKUP($B424,Codigos!$A:$P,13,0)),"Si","No"),""),"Verf")</f>
        <v>No</v>
      </c>
      <c r="V424" s="280" t="str">
        <f ca="1">IFERROR(IF($B424&lt;&gt;"",IF(AND($H424&gt;=VLOOKUP($B424,Codigos!$A:$P,14,0),$H424&lt;=VLOOKUP($B424,Codigos!$A:$P,15,0)),"Si","No"),""),"Verf")</f>
        <v>No</v>
      </c>
      <c r="W424" s="280" t="str">
        <f ca="1">IFERROR(IF($B424&lt;&gt;"",IF($H424&gt;=VLOOKUP($B424,Codigos!$A:$P,12,0),"Si","No"),""),"Verf")</f>
        <v>Si</v>
      </c>
      <c r="X424" s="280" t="str">
        <f ca="1">IFERROR(IF($B424&lt;&gt;"",IF($H424&lt;VLOOKUP($B424,Codigos!$A:$P,14,0),"No","Si"),""),"Verf")</f>
        <v>Si</v>
      </c>
      <c r="Y424" s="280" t="str">
        <f ca="1">IFERROR(IF($B424&lt;&gt;"",IF($H424&gt;VLOOKUP($B424,Codigos!$A:$P,16,0),"Si","No"),""),"Verf")</f>
        <v>Si</v>
      </c>
      <c r="Z424" s="280" t="str">
        <f ca="1">IFERROR(IF($B424&lt;&gt;"",IF($H424&lt;VLOOKUP($B424,Codigos!$A:$P,14,0),"Bloquear","No"),""),"Verf")</f>
        <v>No</v>
      </c>
      <c r="AA424" s="281">
        <f>IFERROR(IF($B424&lt;&gt;"",$G424-VLOOKUP($B424,Codigos!$A:$P,11,0),""),"")</f>
        <v>46503</v>
      </c>
      <c r="AB424" s="280" t="str">
        <f t="shared" si="139"/>
        <v/>
      </c>
      <c r="AC424">
        <f t="shared" ca="1" si="140"/>
        <v>16</v>
      </c>
      <c r="AE424" t="s">
        <v>1987</v>
      </c>
      <c r="AF424" t="s">
        <v>1988</v>
      </c>
    </row>
    <row r="425" spans="1:32" ht="18.95" customHeight="1">
      <c r="A425" s="290" t="s">
        <v>712</v>
      </c>
      <c r="B425" s="291" t="s">
        <v>703</v>
      </c>
      <c r="C425" s="104" t="str">
        <f>IFERROR(IF(B425&lt;&gt;"",VLOOKUP($B425,Codigos!$A:$P,3,0),""),"Verf")</f>
        <v>Coronita Nr 210Cc X 6</v>
      </c>
      <c r="D425" s="105">
        <v>61</v>
      </c>
      <c r="E425" s="105"/>
      <c r="F425" s="105"/>
      <c r="G425" s="106">
        <v>46547</v>
      </c>
      <c r="H425" s="448">
        <f t="shared" ca="1" si="135"/>
        <v>363</v>
      </c>
      <c r="I425" s="105" t="str">
        <f t="shared" ca="1" si="136"/>
        <v>Mayor a 120 días</v>
      </c>
      <c r="J425" s="109">
        <f t="shared" ca="1" si="137"/>
        <v>0.9945205479452055</v>
      </c>
      <c r="K425" s="350" t="s">
        <v>2819</v>
      </c>
      <c r="L425" s="292"/>
      <c r="M425" s="110" t="str">
        <f>IFERROR(IF(VLOOKUP(L425,Codigos!$T$2:$U$50,2,0)=0,"",VLOOKUP(L425,Codigos!$T$2:$U$50,2,0)),"")</f>
        <v/>
      </c>
      <c r="N425" s="111">
        <f t="shared" si="138"/>
        <v>46182</v>
      </c>
      <c r="O425" s="112">
        <f>IFERROR(IF($B425&lt;&gt;"",$E425+($D425*VLOOKUP($B425,Codigos!$A:$P,5,0)),""),"Verf")</f>
        <v>23424</v>
      </c>
      <c r="P425" s="112">
        <f>IFERROR(IF($B425&lt;&gt;"",$F425+($O425*VLOOKUP($B425,Codigos!$A:$P,4,0)),""),"Verf")</f>
        <v>140544</v>
      </c>
      <c r="Q425" s="116">
        <f>IFERROR(IF($B425&lt;&gt;"",P425*VLOOKUP($B425,Codigos!$A:$I,7,0)/100000,""),"Verf")</f>
        <v>295.14240000000001</v>
      </c>
      <c r="R425" s="110">
        <f>IFERROR(IF($B425&lt;&gt;"",VLOOKUP($B425,Codigos!$A:$P,2,0),""),"Verf")</f>
        <v>9508</v>
      </c>
      <c r="S425" s="110" t="str">
        <f>IFERROR(IF($B425&lt;&gt;"",VLOOKUP($B425,Codigos!$A:$P,9,0),""),"Verf")</f>
        <v>NR</v>
      </c>
      <c r="T425" s="110">
        <f>IFERROR(IF(B425&lt;&gt;"",VLOOKUP(B425,Codigos!$A:$P,10,0),""),"Verf")</f>
        <v>365</v>
      </c>
      <c r="U425" s="280" t="str">
        <f ca="1">IFERROR(IF($B425&lt;&gt;"",IF(AND($H425&gt;=VLOOKUP($B425,Codigos!$A:$P,12,0),$H425&lt;=VLOOKUP($B425,Codigos!$A:$P,13,0)),"Si","No"),""),"Verf")</f>
        <v>No</v>
      </c>
      <c r="V425" s="280" t="str">
        <f ca="1">IFERROR(IF($B425&lt;&gt;"",IF(AND($H425&gt;=VLOOKUP($B425,Codigos!$A:$P,14,0),$H425&lt;=VLOOKUP($B425,Codigos!$A:$P,15,0)),"Si","No"),""),"Verf")</f>
        <v>No</v>
      </c>
      <c r="W425" s="280" t="str">
        <f ca="1">IFERROR(IF($B425&lt;&gt;"",IF($H425&gt;=VLOOKUP($B425,Codigos!$A:$P,12,0),"Si","No"),""),"Verf")</f>
        <v>Si</v>
      </c>
      <c r="X425" s="280" t="str">
        <f ca="1">IFERROR(IF($B425&lt;&gt;"",IF($H425&lt;VLOOKUP($B425,Codigos!$A:$P,14,0),"No","Si"),""),"Verf")</f>
        <v>Si</v>
      </c>
      <c r="Y425" s="280" t="str">
        <f ca="1">IFERROR(IF($B425&lt;&gt;"",IF($H425&gt;VLOOKUP($B425,Codigos!$A:$P,16,0),"Si","No"),""),"Verf")</f>
        <v>Si</v>
      </c>
      <c r="Z425" s="280" t="str">
        <f ca="1">IFERROR(IF($B425&lt;&gt;"",IF($H425&lt;VLOOKUP($B425,Codigos!$A:$P,14,0),"Bloquear","No"),""),"Verf")</f>
        <v>No</v>
      </c>
      <c r="AA425" s="281">
        <f>IFERROR(IF($B425&lt;&gt;"",$G425-VLOOKUP($B425,Codigos!$A:$P,11,0),""),"")</f>
        <v>46517</v>
      </c>
      <c r="AB425" s="280" t="str">
        <f t="shared" si="139"/>
        <v/>
      </c>
      <c r="AC425">
        <f t="shared" ca="1" si="140"/>
        <v>2</v>
      </c>
      <c r="AE425" t="s">
        <v>1987</v>
      </c>
      <c r="AF425" t="s">
        <v>1988</v>
      </c>
    </row>
    <row r="426" spans="1:32" ht="18.95" customHeight="1">
      <c r="A426" s="290" t="s">
        <v>713</v>
      </c>
      <c r="B426" s="303" t="s">
        <v>192</v>
      </c>
      <c r="C426" s="104" t="str">
        <f>IFERROR(IF(B426&lt;&gt;"",VLOOKUP($B426,Codigos!$A:$P,3,0),""),"Verf")</f>
        <v>Corona Nr 330Cc X 6</v>
      </c>
      <c r="D426" s="105">
        <v>61</v>
      </c>
      <c r="E426" s="105"/>
      <c r="F426" s="105"/>
      <c r="G426" s="106">
        <v>46544</v>
      </c>
      <c r="H426" s="448">
        <f t="shared" ca="1" si="135"/>
        <v>360</v>
      </c>
      <c r="I426" s="105" t="str">
        <f t="shared" ca="1" si="136"/>
        <v>Mayor a 120 días</v>
      </c>
      <c r="J426" s="109">
        <f t="shared" ca="1" si="137"/>
        <v>0.98630136986301364</v>
      </c>
      <c r="K426" s="343"/>
      <c r="L426" s="292"/>
      <c r="M426" s="110" t="str">
        <f>IFERROR(IF(VLOOKUP(L426,Codigos!$T$2:$U$50,2,0)=0,"",VLOOKUP(L426,Codigos!$T$2:$U$50,2,0)),"")</f>
        <v/>
      </c>
      <c r="N426" s="111">
        <f t="shared" si="138"/>
        <v>46179</v>
      </c>
      <c r="O426" s="112">
        <f>IFERROR(IF($B426&lt;&gt;"",$E426+($D426*VLOOKUP($B426,Codigos!$A:$P,5,0)),""),"Verf")</f>
        <v>15860</v>
      </c>
      <c r="P426" s="112">
        <f>IFERROR(IF($B426&lt;&gt;"",$F426+($O426*VLOOKUP($B426,Codigos!$A:$P,4,0)),""),"Verf")</f>
        <v>95160</v>
      </c>
      <c r="Q426" s="116">
        <f>IFERROR(IF($B426&lt;&gt;"",P426*VLOOKUP($B426,Codigos!$A:$I,7,0)/100000,""),"Verf")</f>
        <v>314.02800000000002</v>
      </c>
      <c r="R426" s="110">
        <f>IFERROR(IF($B426&lt;&gt;"",VLOOKUP($B426,Codigos!$A:$P,2,0),""),"Verf")</f>
        <v>20050</v>
      </c>
      <c r="S426" s="110" t="str">
        <f>IFERROR(IF($B426&lt;&gt;"",VLOOKUP($B426,Codigos!$A:$P,9,0),""),"Verf")</f>
        <v>NR</v>
      </c>
      <c r="T426" s="110">
        <f>IFERROR(IF(B426&lt;&gt;"",VLOOKUP(B426,Codigos!$A:$P,10,0),""),"Verf")</f>
        <v>365</v>
      </c>
      <c r="U426" s="280" t="str">
        <f ca="1">IFERROR(IF($B426&lt;&gt;"",IF(AND($H426&gt;=VLOOKUP($B426,Codigos!$A:$P,12,0),$H426&lt;=VLOOKUP($B426,Codigos!$A:$P,13,0)),"Si","No"),""),"Verf")</f>
        <v>No</v>
      </c>
      <c r="V426" s="280" t="str">
        <f ca="1">IFERROR(IF($B426&lt;&gt;"",IF(AND($H426&gt;=VLOOKUP($B426,Codigos!$A:$P,14,0),$H426&lt;=VLOOKUP($B426,Codigos!$A:$P,15,0)),"Si","No"),""),"Verf")</f>
        <v>No</v>
      </c>
      <c r="W426" s="280" t="str">
        <f ca="1">IFERROR(IF($B426&lt;&gt;"",IF($H426&gt;=VLOOKUP($B426,Codigos!$A:$P,12,0),"Si","No"),""),"Verf")</f>
        <v>Si</v>
      </c>
      <c r="X426" s="280" t="str">
        <f ca="1">IFERROR(IF($B426&lt;&gt;"",IF($H426&lt;VLOOKUP($B426,Codigos!$A:$P,14,0),"No","Si"),""),"Verf")</f>
        <v>Si</v>
      </c>
      <c r="Y426" s="280" t="str">
        <f ca="1">IFERROR(IF($B426&lt;&gt;"",IF($H426&gt;VLOOKUP($B426,Codigos!$A:$P,16,0),"Si","No"),""),"Verf")</f>
        <v>Si</v>
      </c>
      <c r="Z426" s="280" t="str">
        <f ca="1">IFERROR(IF($B426&lt;&gt;"",IF($H426&lt;VLOOKUP($B426,Codigos!$A:$P,14,0),"Bloquear","No"),""),"Verf")</f>
        <v>No</v>
      </c>
      <c r="AA426" s="281">
        <f>IFERROR(IF($B426&lt;&gt;"",$G426-VLOOKUP($B426,Codigos!$A:$P,11,0),""),"")</f>
        <v>46514</v>
      </c>
      <c r="AB426" s="280" t="str">
        <f t="shared" si="139"/>
        <v/>
      </c>
      <c r="AC426">
        <f t="shared" ca="1" si="140"/>
        <v>5</v>
      </c>
      <c r="AE426" t="s">
        <v>1987</v>
      </c>
      <c r="AF426" t="s">
        <v>1988</v>
      </c>
    </row>
    <row r="427" spans="1:32" ht="18.95" customHeight="1">
      <c r="A427" s="290" t="s">
        <v>714</v>
      </c>
      <c r="B427" s="303"/>
      <c r="C427" s="104" t="str">
        <f>IFERROR(IF(B427&lt;&gt;"",VLOOKUP($B427,Codigos!$A:$P,3,0),""),"Verf")</f>
        <v/>
      </c>
      <c r="D427" s="105"/>
      <c r="E427" s="105"/>
      <c r="F427" s="105"/>
      <c r="G427" s="106"/>
      <c r="H427" s="448" t="str">
        <f t="shared" ca="1" si="135"/>
        <v/>
      </c>
      <c r="I427" s="105" t="str">
        <f t="shared" ca="1" si="136"/>
        <v/>
      </c>
      <c r="J427" s="109" t="str">
        <f t="shared" ca="1" si="137"/>
        <v/>
      </c>
      <c r="K427" s="343"/>
      <c r="L427" s="292"/>
      <c r="M427" s="110" t="str">
        <f>IFERROR(IF(VLOOKUP(L427,Codigos!$T$2:$U$50,2,0)=0,"",VLOOKUP(L427,Codigos!$T$2:$U$50,2,0)),"")</f>
        <v/>
      </c>
      <c r="N427" s="111" t="str">
        <f t="shared" si="138"/>
        <v/>
      </c>
      <c r="O427" s="112" t="str">
        <f>IFERROR(IF($B427&lt;&gt;"",$E427+($D427*VLOOKUP($B427,Codigos!$A:$P,5,0)),""),"Verf")</f>
        <v/>
      </c>
      <c r="P427" s="112" t="str">
        <f>IFERROR(IF($B427&lt;&gt;"",$F427+($O427*VLOOKUP($B427,Codigos!$A:$P,4,0)),""),"Verf")</f>
        <v/>
      </c>
      <c r="Q427" s="116" t="str">
        <f>IFERROR(IF($B427&lt;&gt;"",P427*VLOOKUP($B427,Codigos!$A:$I,7,0)/100000,""),"Verf")</f>
        <v/>
      </c>
      <c r="R427" s="110" t="str">
        <f>IFERROR(IF($B427&lt;&gt;"",VLOOKUP($B427,Codigos!$A:$P,2,0),""),"Verf")</f>
        <v/>
      </c>
      <c r="S427" s="110" t="str">
        <f>IFERROR(IF($B427&lt;&gt;"",VLOOKUP($B427,Codigos!$A:$P,9,0),""),"Verf")</f>
        <v/>
      </c>
      <c r="T427" s="110" t="str">
        <f>IFERROR(IF(B427&lt;&gt;"",VLOOKUP(B427,Codigos!$A:$P,10,0),""),"Verf")</f>
        <v/>
      </c>
      <c r="U427" s="280" t="str">
        <f>IFERROR(IF($B427&lt;&gt;"",IF(AND($H427&gt;=VLOOKUP($B427,Codigos!$A:$P,12,0),$H427&lt;=VLOOKUP($B427,Codigos!$A:$P,13,0)),"Si","No"),""),"Verf")</f>
        <v/>
      </c>
      <c r="V427" s="280" t="str">
        <f>IFERROR(IF($B427&lt;&gt;"",IF(AND($H427&gt;=VLOOKUP($B427,Codigos!$A:$P,14,0),$H427&lt;=VLOOKUP($B427,Codigos!$A:$P,15,0)),"Si","No"),""),"Verf")</f>
        <v/>
      </c>
      <c r="W427" s="280" t="str">
        <f>IFERROR(IF($B427&lt;&gt;"",IF($H427&gt;=VLOOKUP($B427,Codigos!$A:$P,12,0),"Si","No"),""),"Verf")</f>
        <v/>
      </c>
      <c r="X427" s="280" t="str">
        <f>IFERROR(IF($B427&lt;&gt;"",IF($H427&lt;VLOOKUP($B427,Codigos!$A:$P,14,0),"No","Si"),""),"Verf")</f>
        <v/>
      </c>
      <c r="Y427" s="280" t="str">
        <f>IFERROR(IF($B427&lt;&gt;"",IF($H427&gt;VLOOKUP($B427,Codigos!$A:$P,16,0),"Si","No"),""),"Verf")</f>
        <v/>
      </c>
      <c r="Z427" s="280" t="str">
        <f>IFERROR(IF($B427&lt;&gt;"",IF($H427&lt;VLOOKUP($B427,Codigos!$A:$P,14,0),"Bloquear","No"),""),"Verf")</f>
        <v/>
      </c>
      <c r="AA427" s="281" t="str">
        <f>IFERROR(IF($B427&lt;&gt;"",$G427-VLOOKUP($B427,Codigos!$A:$P,11,0),""),"")</f>
        <v/>
      </c>
      <c r="AB427" s="280" t="str">
        <f t="shared" si="139"/>
        <v>V</v>
      </c>
      <c r="AC427" t="str">
        <f t="shared" si="140"/>
        <v/>
      </c>
      <c r="AE427" t="s">
        <v>1987</v>
      </c>
      <c r="AF427" t="s">
        <v>1988</v>
      </c>
    </row>
    <row r="428" spans="1:32" ht="18.95" customHeight="1">
      <c r="A428" s="290" t="s">
        <v>761</v>
      </c>
      <c r="B428" s="342" t="s">
        <v>703</v>
      </c>
      <c r="C428" s="104" t="str">
        <f>IFERROR(IF(B428&lt;&gt;"",VLOOKUP($B428,Codigos!$A:$P,3,0),""),"Verf")</f>
        <v>Coronita Nr 210Cc X 6</v>
      </c>
      <c r="D428" s="105">
        <v>61</v>
      </c>
      <c r="E428" s="105"/>
      <c r="F428" s="105"/>
      <c r="G428" s="106">
        <v>46540</v>
      </c>
      <c r="H428" s="448">
        <f t="shared" ca="1" si="135"/>
        <v>356</v>
      </c>
      <c r="I428" s="105" t="str">
        <f t="shared" ca="1" si="136"/>
        <v>Mayor a 120 días</v>
      </c>
      <c r="J428" s="109">
        <f t="shared" ca="1" si="137"/>
        <v>0.97534246575342465</v>
      </c>
      <c r="K428" s="343"/>
      <c r="L428" s="292"/>
      <c r="M428" s="110" t="str">
        <f>IFERROR(IF(VLOOKUP(L428,Codigos!$T$2:$U$50,2,0)=0,"",VLOOKUP(L428,Codigos!$T$2:$U$50,2,0)),"")</f>
        <v/>
      </c>
      <c r="N428" s="111">
        <f t="shared" si="138"/>
        <v>46175</v>
      </c>
      <c r="O428" s="112">
        <f>IFERROR(IF($B428&lt;&gt;"",$E428+($D428*VLOOKUP($B428,Codigos!$A:$P,5,0)),""),"Verf")</f>
        <v>23424</v>
      </c>
      <c r="P428" s="112">
        <f>IFERROR(IF($B428&lt;&gt;"",$F428+($O428*VLOOKUP($B428,Codigos!$A:$P,4,0)),""),"Verf")</f>
        <v>140544</v>
      </c>
      <c r="Q428" s="116">
        <f>IFERROR(IF($B428&lt;&gt;"",P428*VLOOKUP($B428,Codigos!$A:$I,7,0)/100000,""),"Verf")</f>
        <v>295.14240000000001</v>
      </c>
      <c r="R428" s="110">
        <f>IFERROR(IF($B428&lt;&gt;"",VLOOKUP($B428,Codigos!$A:$P,2,0),""),"Verf")</f>
        <v>9508</v>
      </c>
      <c r="S428" s="110" t="str">
        <f>IFERROR(IF($B428&lt;&gt;"",VLOOKUP($B428,Codigos!$A:$P,9,0),""),"Verf")</f>
        <v>NR</v>
      </c>
      <c r="T428" s="110">
        <f>IFERROR(IF(B428&lt;&gt;"",VLOOKUP(B428,Codigos!$A:$P,10,0),""),"Verf")</f>
        <v>365</v>
      </c>
      <c r="U428" s="280" t="str">
        <f ca="1">IFERROR(IF($B428&lt;&gt;"",IF(AND($H428&gt;=VLOOKUP($B428,Codigos!$A:$P,12,0),$H428&lt;=VLOOKUP($B428,Codigos!$A:$P,13,0)),"Si","No"),""),"Verf")</f>
        <v>No</v>
      </c>
      <c r="V428" s="280" t="str">
        <f ca="1">IFERROR(IF($B428&lt;&gt;"",IF(AND($H428&gt;=VLOOKUP($B428,Codigos!$A:$P,14,0),$H428&lt;=VLOOKUP($B428,Codigos!$A:$P,15,0)),"Si","No"),""),"Verf")</f>
        <v>No</v>
      </c>
      <c r="W428" s="280" t="str">
        <f ca="1">IFERROR(IF($B428&lt;&gt;"",IF($H428&gt;=VLOOKUP($B428,Codigos!$A:$P,12,0),"Si","No"),""),"Verf")</f>
        <v>Si</v>
      </c>
      <c r="X428" s="280" t="str">
        <f ca="1">IFERROR(IF($B428&lt;&gt;"",IF($H428&lt;VLOOKUP($B428,Codigos!$A:$P,14,0),"No","Si"),""),"Verf")</f>
        <v>Si</v>
      </c>
      <c r="Y428" s="280" t="str">
        <f ca="1">IFERROR(IF($B428&lt;&gt;"",IF($H428&gt;VLOOKUP($B428,Codigos!$A:$P,16,0),"Si","No"),""),"Verf")</f>
        <v>Si</v>
      </c>
      <c r="Z428" s="280" t="str">
        <f ca="1">IFERROR(IF($B428&lt;&gt;"",IF($H428&lt;VLOOKUP($B428,Codigos!$A:$P,14,0),"Bloquear","No"),""),"Verf")</f>
        <v>No</v>
      </c>
      <c r="AA428" s="281">
        <f>IFERROR(IF($B428&lt;&gt;"",$G428-VLOOKUP($B428,Codigos!$A:$P,11,0),""),"")</f>
        <v>46510</v>
      </c>
      <c r="AB428" s="280" t="str">
        <f t="shared" si="139"/>
        <v/>
      </c>
      <c r="AC428">
        <f t="shared" ca="1" si="140"/>
        <v>9</v>
      </c>
      <c r="AE428" t="s">
        <v>1987</v>
      </c>
      <c r="AF428" t="s">
        <v>1988</v>
      </c>
    </row>
    <row r="429" spans="1:32" ht="18.95" customHeight="1">
      <c r="A429" s="290" t="s">
        <v>2815</v>
      </c>
      <c r="B429" s="335"/>
      <c r="C429" s="104" t="str">
        <f>IFERROR(IF(B429&lt;&gt;"",VLOOKUP($B429,Codigos!$A:$P,3,0),""),"Verf")</f>
        <v/>
      </c>
      <c r="D429" s="105"/>
      <c r="E429" s="105"/>
      <c r="F429" s="105"/>
      <c r="G429" s="106"/>
      <c r="H429" s="448" t="str">
        <f t="shared" ca="1" si="135"/>
        <v/>
      </c>
      <c r="I429" s="105" t="str">
        <f t="shared" ca="1" si="136"/>
        <v/>
      </c>
      <c r="J429" s="109" t="str">
        <f t="shared" ca="1" si="137"/>
        <v/>
      </c>
      <c r="K429" s="343"/>
      <c r="L429" s="292"/>
      <c r="M429" s="110" t="str">
        <f>IFERROR(IF(VLOOKUP(L429,Codigos!$T$2:$U$50,2,0)=0,"",VLOOKUP(L429,Codigos!$T$2:$U$50,2,0)),"")</f>
        <v/>
      </c>
      <c r="N429" s="111" t="str">
        <f t="shared" si="138"/>
        <v/>
      </c>
      <c r="O429" s="112" t="str">
        <f>IFERROR(IF($B429&lt;&gt;"",$E429+($D429*VLOOKUP($B429,Codigos!$A:$P,5,0)),""),"Verf")</f>
        <v/>
      </c>
      <c r="P429" s="112" t="str">
        <f>IFERROR(IF($B429&lt;&gt;"",$F429+($O429*VLOOKUP($B429,Codigos!$A:$P,4,0)),""),"Verf")</f>
        <v/>
      </c>
      <c r="Q429" s="116" t="str">
        <f>IFERROR(IF($B429&lt;&gt;"",P429*VLOOKUP($B429,Codigos!$A:$I,7,0)/100000,""),"Verf")</f>
        <v/>
      </c>
      <c r="R429" s="110" t="str">
        <f>IFERROR(IF($B429&lt;&gt;"",VLOOKUP($B429,Codigos!$A:$P,2,0),""),"Verf")</f>
        <v/>
      </c>
      <c r="S429" s="110" t="str">
        <f>IFERROR(IF($B429&lt;&gt;"",VLOOKUP($B429,Codigos!$A:$P,9,0),""),"Verf")</f>
        <v/>
      </c>
      <c r="T429" s="110" t="str">
        <f>IFERROR(IF(B429&lt;&gt;"",VLOOKUP(B429,Codigos!$A:$P,10,0),""),"Verf")</f>
        <v/>
      </c>
      <c r="U429" s="280" t="str">
        <f>IFERROR(IF($B429&lt;&gt;"",IF(AND($H429&gt;=VLOOKUP($B429,Codigos!$A:$P,12,0),$H429&lt;=VLOOKUP($B429,Codigos!$A:$P,13,0)),"Si","No"),""),"Verf")</f>
        <v/>
      </c>
      <c r="V429" s="280" t="str">
        <f>IFERROR(IF($B429&lt;&gt;"",IF(AND($H429&gt;=VLOOKUP($B429,Codigos!$A:$P,14,0),$H429&lt;=VLOOKUP($B429,Codigos!$A:$P,15,0)),"Si","No"),""),"Verf")</f>
        <v/>
      </c>
      <c r="W429" s="280" t="str">
        <f>IFERROR(IF($B429&lt;&gt;"",IF($H429&gt;=VLOOKUP($B429,Codigos!$A:$P,12,0),"Si","No"),""),"Verf")</f>
        <v/>
      </c>
      <c r="X429" s="280" t="str">
        <f>IFERROR(IF($B429&lt;&gt;"",IF($H429&lt;VLOOKUP($B429,Codigos!$A:$P,14,0),"No","Si"),""),"Verf")</f>
        <v/>
      </c>
      <c r="Y429" s="280" t="str">
        <f>IFERROR(IF($B429&lt;&gt;"",IF($H429&gt;VLOOKUP($B429,Codigos!$A:$P,16,0),"Si","No"),""),"Verf")</f>
        <v/>
      </c>
      <c r="Z429" s="280" t="str">
        <f>IFERROR(IF($B429&lt;&gt;"",IF($H429&lt;VLOOKUP($B429,Codigos!$A:$P,14,0),"Bloquear","No"),""),"Verf")</f>
        <v/>
      </c>
      <c r="AA429" s="281" t="str">
        <f>IFERROR(IF($B429&lt;&gt;"",$G429-VLOOKUP($B429,Codigos!$A:$P,11,0),""),"")</f>
        <v/>
      </c>
      <c r="AB429" s="280" t="str">
        <f t="shared" si="139"/>
        <v>V</v>
      </c>
      <c r="AC429" t="str">
        <f t="shared" si="140"/>
        <v/>
      </c>
      <c r="AE429" t="s">
        <v>1987</v>
      </c>
      <c r="AF429" t="s">
        <v>1988</v>
      </c>
    </row>
    <row r="430" spans="1:32" ht="18.95" customHeight="1">
      <c r="A430" s="290" t="s">
        <v>2531</v>
      </c>
      <c r="B430" s="291" t="s">
        <v>356</v>
      </c>
      <c r="C430" s="104" t="str">
        <f>IFERROR(IF(B430&lt;&gt;"",VLOOKUP($B430,Codigos!$A:$P,3,0),""),"Verf")</f>
        <v>Pony Malta Pet 330cc X 24</v>
      </c>
      <c r="D430" s="105">
        <v>12</v>
      </c>
      <c r="E430" s="105"/>
      <c r="F430" s="105"/>
      <c r="G430" s="106">
        <v>46261</v>
      </c>
      <c r="H430" s="448">
        <f t="shared" ca="1" si="135"/>
        <v>77</v>
      </c>
      <c r="I430" s="105" t="str">
        <f t="shared" ca="1" si="136"/>
        <v>Menos de 90 dìas</v>
      </c>
      <c r="J430" s="109">
        <f t="shared" ca="1" si="137"/>
        <v>0.85555555555555551</v>
      </c>
      <c r="K430" s="294"/>
      <c r="L430" s="292"/>
      <c r="M430" s="110" t="str">
        <f>IFERROR(IF(VLOOKUP(L430,Codigos!$T$2:$U$50,2,0)=0,"",VLOOKUP(L430,Codigos!$T$2:$U$50,2,0)),"")</f>
        <v/>
      </c>
      <c r="N430" s="111">
        <f t="shared" si="138"/>
        <v>46171</v>
      </c>
      <c r="O430" s="112">
        <f>IFERROR(IF($B430&lt;&gt;"",$E430+($D430*VLOOKUP($B430,Codigos!$A:$P,5,0)),""),"Verf")</f>
        <v>1152</v>
      </c>
      <c r="P430" s="112">
        <f>IFERROR(IF($B430&lt;&gt;"",$F430+($O430*VLOOKUP($B430,Codigos!$A:$P,4,0)),""),"Verf")</f>
        <v>27648</v>
      </c>
      <c r="Q430" s="116">
        <f>IFERROR(IF($B430&lt;&gt;"",P430*VLOOKUP($B430,Codigos!$A:$I,7,0)/100000,""),"Verf")</f>
        <v>91.238399999999999</v>
      </c>
      <c r="R430" s="110">
        <f>IFERROR(IF($B430&lt;&gt;"",VLOOKUP($B430,Codigos!$A:$P,2,0),""),"Verf")</f>
        <v>2222</v>
      </c>
      <c r="S430" s="110" t="str">
        <f>IFERROR(IF($B430&lt;&gt;"",VLOOKUP($B430,Codigos!$A:$P,9,0),""),"Verf")</f>
        <v>Pet</v>
      </c>
      <c r="T430" s="110">
        <f>IFERROR(IF(B430&lt;&gt;"",VLOOKUP(B430,Codigos!$A:$P,10,0),""),"Verf")</f>
        <v>90</v>
      </c>
      <c r="U430" s="280" t="str">
        <f ca="1">IFERROR(IF($B430&lt;&gt;"",IF(AND($H430&gt;=VLOOKUP($B430,Codigos!$A:$P,12,0),$H430&lt;=VLOOKUP($B430,Codigos!$A:$P,13,0)),"Si","No"),""),"Verf")</f>
        <v>No</v>
      </c>
      <c r="V430" s="280" t="str">
        <f ca="1">IFERROR(IF($B430&lt;&gt;"",IF(AND($H430&gt;=VLOOKUP($B430,Codigos!$A:$P,14,0),$H430&lt;=VLOOKUP($B430,Codigos!$A:$P,15,0)),"Si","No"),""),"Verf")</f>
        <v>No</v>
      </c>
      <c r="W430" s="280" t="str">
        <f ca="1">IFERROR(IF($B430&lt;&gt;"",IF($H430&gt;=VLOOKUP($B430,Codigos!$A:$P,12,0),"Si","No"),""),"Verf")</f>
        <v>Si</v>
      </c>
      <c r="X430" s="280" t="str">
        <f ca="1">IFERROR(IF($B430&lt;&gt;"",IF($H430&lt;VLOOKUP($B430,Codigos!$A:$P,14,0),"No","Si"),""),"Verf")</f>
        <v>Si</v>
      </c>
      <c r="Y430" s="280" t="str">
        <f ca="1">IFERROR(IF($B430&lt;&gt;"",IF($H430&gt;VLOOKUP($B430,Codigos!$A:$P,16,0),"Si","No"),""),"Verf")</f>
        <v>Si</v>
      </c>
      <c r="Z430" s="280" t="str">
        <f ca="1">IFERROR(IF($B430&lt;&gt;"",IF($H430&lt;VLOOKUP($B430,Codigos!$A:$P,14,0),"Bloquear","No"),""),"Verf")</f>
        <v>No</v>
      </c>
      <c r="AA430" s="281">
        <f>IFERROR(IF($B430&lt;&gt;"",$G430-VLOOKUP($B430,Codigos!$A:$P,11,0),""),"")</f>
        <v>46231</v>
      </c>
      <c r="AB430" s="280" t="str">
        <f t="shared" si="139"/>
        <v/>
      </c>
      <c r="AC430">
        <f t="shared" ca="1" si="140"/>
        <v>13</v>
      </c>
      <c r="AE430" t="s">
        <v>1987</v>
      </c>
      <c r="AF430" t="s">
        <v>1988</v>
      </c>
    </row>
    <row r="431" spans="1:32" ht="18.95" customHeight="1">
      <c r="A431" s="290" t="s">
        <v>2532</v>
      </c>
      <c r="B431" s="324" t="s">
        <v>356</v>
      </c>
      <c r="C431" s="104" t="str">
        <f>IFERROR(IF(B431&lt;&gt;"",VLOOKUP($B431,Codigos!$A:$P,3,0),""),"Verf")</f>
        <v>Pony Malta Pet 330cc X 24</v>
      </c>
      <c r="D431" s="105">
        <v>24</v>
      </c>
      <c r="E431" s="105"/>
      <c r="F431" s="105"/>
      <c r="G431" s="106">
        <v>46261</v>
      </c>
      <c r="H431" s="448">
        <f t="shared" ca="1" si="135"/>
        <v>77</v>
      </c>
      <c r="I431" s="105" t="str">
        <f t="shared" ca="1" si="136"/>
        <v>Menos de 90 dìas</v>
      </c>
      <c r="J431" s="109">
        <f t="shared" ca="1" si="137"/>
        <v>0.85555555555555551</v>
      </c>
      <c r="K431" s="294"/>
      <c r="L431" s="292"/>
      <c r="M431" s="110" t="str">
        <f>IFERROR(IF(VLOOKUP(L431,Codigos!$T$2:$U$50,2,0)=0,"",VLOOKUP(L431,Codigos!$T$2:$U$50,2,0)),"")</f>
        <v/>
      </c>
      <c r="N431" s="111">
        <f t="shared" si="138"/>
        <v>46171</v>
      </c>
      <c r="O431" s="112">
        <f>IFERROR(IF($B431&lt;&gt;"",$E431+($D431*VLOOKUP($B431,Codigos!$A:$P,5,0)),""),"Verf")</f>
        <v>2304</v>
      </c>
      <c r="P431" s="112">
        <f>IFERROR(IF($B431&lt;&gt;"",$F431+($O431*VLOOKUP($B431,Codigos!$A:$P,4,0)),""),"Verf")</f>
        <v>55296</v>
      </c>
      <c r="Q431" s="116">
        <f>IFERROR(IF($B431&lt;&gt;"",P431*VLOOKUP($B431,Codigos!$A:$I,7,0)/100000,""),"Verf")</f>
        <v>182.4768</v>
      </c>
      <c r="R431" s="110">
        <f>IFERROR(IF($B431&lt;&gt;"",VLOOKUP($B431,Codigos!$A:$P,2,0),""),"Verf")</f>
        <v>2222</v>
      </c>
      <c r="S431" s="110" t="str">
        <f>IFERROR(IF($B431&lt;&gt;"",VLOOKUP($B431,Codigos!$A:$P,9,0),""),"Verf")</f>
        <v>Pet</v>
      </c>
      <c r="T431" s="110">
        <f>IFERROR(IF(B431&lt;&gt;"",VLOOKUP(B431,Codigos!$A:$P,10,0),""),"Verf")</f>
        <v>90</v>
      </c>
      <c r="U431" s="280" t="str">
        <f ca="1">IFERROR(IF($B431&lt;&gt;"",IF(AND($H431&gt;=VLOOKUP($B431,Codigos!$A:$P,12,0),$H431&lt;=VLOOKUP($B431,Codigos!$A:$P,13,0)),"Si","No"),""),"Verf")</f>
        <v>No</v>
      </c>
      <c r="V431" s="280" t="str">
        <f ca="1">IFERROR(IF($B431&lt;&gt;"",IF(AND($H431&gt;=VLOOKUP($B431,Codigos!$A:$P,14,0),$H431&lt;=VLOOKUP($B431,Codigos!$A:$P,15,0)),"Si","No"),""),"Verf")</f>
        <v>No</v>
      </c>
      <c r="W431" s="280" t="str">
        <f ca="1">IFERROR(IF($B431&lt;&gt;"",IF($H431&gt;=VLOOKUP($B431,Codigos!$A:$P,12,0),"Si","No"),""),"Verf")</f>
        <v>Si</v>
      </c>
      <c r="X431" s="280" t="str">
        <f ca="1">IFERROR(IF($B431&lt;&gt;"",IF($H431&lt;VLOOKUP($B431,Codigos!$A:$P,14,0),"No","Si"),""),"Verf")</f>
        <v>Si</v>
      </c>
      <c r="Y431" s="280" t="str">
        <f ca="1">IFERROR(IF($B431&lt;&gt;"",IF($H431&gt;VLOOKUP($B431,Codigos!$A:$P,16,0),"Si","No"),""),"Verf")</f>
        <v>Si</v>
      </c>
      <c r="Z431" s="280" t="str">
        <f ca="1">IFERROR(IF($B431&lt;&gt;"",IF($H431&lt;VLOOKUP($B431,Codigos!$A:$P,14,0),"Bloquear","No"),""),"Verf")</f>
        <v>No</v>
      </c>
      <c r="AA431" s="281">
        <f>IFERROR(IF($B431&lt;&gt;"",$G431-VLOOKUP($B431,Codigos!$A:$P,11,0),""),"")</f>
        <v>46231</v>
      </c>
      <c r="AB431" s="280" t="str">
        <f t="shared" si="139"/>
        <v/>
      </c>
      <c r="AC431">
        <f t="shared" ca="1" si="140"/>
        <v>13</v>
      </c>
      <c r="AE431" t="s">
        <v>1987</v>
      </c>
      <c r="AF431" t="s">
        <v>1988</v>
      </c>
    </row>
    <row r="432" spans="1:32" ht="18.95" customHeight="1">
      <c r="A432" s="290" t="s">
        <v>2533</v>
      </c>
      <c r="B432" s="324" t="s">
        <v>31</v>
      </c>
      <c r="C432" s="104" t="str">
        <f>IFERROR(IF(B432&lt;&gt;"",VLOOKUP($B432,Codigos!$A:$P,3,0),""),"Verf")</f>
        <v>Agua Zalva Sin Gas Pet 600Cc X 12</v>
      </c>
      <c r="D432" s="105">
        <v>22</v>
      </c>
      <c r="E432" s="105">
        <v>118</v>
      </c>
      <c r="F432" s="105"/>
      <c r="G432" s="106">
        <v>46242</v>
      </c>
      <c r="H432" s="448">
        <f t="shared" ca="1" si="135"/>
        <v>58</v>
      </c>
      <c r="I432" s="105" t="str">
        <f t="shared" ca="1" si="136"/>
        <v>Menos de 60 días</v>
      </c>
      <c r="J432" s="109">
        <f t="shared" ca="1" si="137"/>
        <v>0.32222222222222224</v>
      </c>
      <c r="K432" s="294"/>
      <c r="L432" s="292"/>
      <c r="M432" s="110" t="str">
        <f>IFERROR(IF(VLOOKUP(L432,Codigos!$T$2:$U$50,2,0)=0,"",VLOOKUP(L432,Codigos!$T$2:$U$50,2,0)),"")</f>
        <v/>
      </c>
      <c r="N432" s="111">
        <f t="shared" si="138"/>
        <v>46062</v>
      </c>
      <c r="O432" s="112">
        <f>IFERROR(IF($B432&lt;&gt;"",$E432+($D432*VLOOKUP($B432,Codigos!$A:$P,5,0)),""),"Verf")</f>
        <v>2758</v>
      </c>
      <c r="P432" s="112">
        <f>IFERROR(IF($B432&lt;&gt;"",$F432+($O432*VLOOKUP($B432,Codigos!$A:$P,4,0)),""),"Verf")</f>
        <v>33096</v>
      </c>
      <c r="Q432" s="116">
        <f>IFERROR(IF($B432&lt;&gt;"",P432*VLOOKUP($B432,Codigos!$A:$I,7,0)/100000,""),"Verf")</f>
        <v>198.57599999999999</v>
      </c>
      <c r="R432" s="110">
        <f>IFERROR(IF($B432&lt;&gt;"",VLOOKUP($B432,Codigos!$A:$P,2,0),""),"Verf")</f>
        <v>12026</v>
      </c>
      <c r="S432" s="110" t="str">
        <f>IFERROR(IF($B432&lt;&gt;"",VLOOKUP($B432,Codigos!$A:$P,9,0),""),"Verf")</f>
        <v>Pet</v>
      </c>
      <c r="T432" s="110">
        <f>IFERROR(IF(B432&lt;&gt;"",VLOOKUP(B432,Codigos!$A:$P,10,0),""),"Verf")</f>
        <v>180</v>
      </c>
      <c r="U432" s="280" t="str">
        <f ca="1">IFERROR(IF($B432&lt;&gt;"",IF(AND($H432&gt;=VLOOKUP($B432,Codigos!$A:$P,12,0),$H432&lt;=VLOOKUP($B432,Codigos!$A:$P,13,0)),"Si","No"),""),"Verf")</f>
        <v>No</v>
      </c>
      <c r="V432" s="280" t="str">
        <f ca="1">IFERROR(IF($B432&lt;&gt;"",IF(AND($H432&gt;=VLOOKUP($B432,Codigos!$A:$P,14,0),$H432&lt;=VLOOKUP($B432,Codigos!$A:$P,15,0)),"Si","No"),""),"Verf")</f>
        <v>Si</v>
      </c>
      <c r="W432" s="280" t="str">
        <f ca="1">IFERROR(IF($B432&lt;&gt;"",IF($H432&gt;=VLOOKUP($B432,Codigos!$A:$P,12,0),"Si","No"),""),"Verf")</f>
        <v>No</v>
      </c>
      <c r="X432" s="280" t="str">
        <f ca="1">IFERROR(IF($B432&lt;&gt;"",IF($H432&lt;VLOOKUP($B432,Codigos!$A:$P,14,0),"No","Si"),""),"Verf")</f>
        <v>Si</v>
      </c>
      <c r="Y432" s="280" t="str">
        <f ca="1">IFERROR(IF($B432&lt;&gt;"",IF($H432&gt;VLOOKUP($B432,Codigos!$A:$P,16,0),"Si","No"),""),"Verf")</f>
        <v>Si</v>
      </c>
      <c r="Z432" s="280" t="str">
        <f ca="1">IFERROR(IF($B432&lt;&gt;"",IF($H432&lt;VLOOKUP($B432,Codigos!$A:$P,14,0),"Bloquear","No"),""),"Verf")</f>
        <v>No</v>
      </c>
      <c r="AA432" s="281">
        <f>IFERROR(IF($B432&lt;&gt;"",$G432-VLOOKUP($B432,Codigos!$A:$P,11,0),""),"")</f>
        <v>46212</v>
      </c>
      <c r="AB432" s="280" t="str">
        <f t="shared" si="139"/>
        <v/>
      </c>
      <c r="AC432">
        <f t="shared" ca="1" si="140"/>
        <v>122</v>
      </c>
      <c r="AE432" t="s">
        <v>1987</v>
      </c>
      <c r="AF432" t="s">
        <v>1988</v>
      </c>
    </row>
    <row r="433" spans="1:32" ht="18.95" customHeight="1">
      <c r="A433" s="290" t="s">
        <v>2534</v>
      </c>
      <c r="B433" s="474" t="s">
        <v>313</v>
      </c>
      <c r="C433" s="104" t="str">
        <f>IFERROR(IF(B433&lt;&gt;"",VLOOKUP($B433,Codigos!$A:$P,3,0),""),"Verf")</f>
        <v>PONY LESS SUGAR  2.0L X6</v>
      </c>
      <c r="D433" s="105">
        <v>8</v>
      </c>
      <c r="E433" s="105"/>
      <c r="F433" s="105"/>
      <c r="G433" s="106">
        <v>46278</v>
      </c>
      <c r="H433" s="448">
        <f t="shared" ca="1" si="135"/>
        <v>94</v>
      </c>
      <c r="I433" s="105" t="str">
        <f t="shared" ca="1" si="136"/>
        <v>Menos de 120 días</v>
      </c>
      <c r="J433" s="109">
        <f t="shared" ca="1" si="137"/>
        <v>0.78333333333333333</v>
      </c>
      <c r="K433" s="294"/>
      <c r="L433" s="292"/>
      <c r="M433" s="110" t="str">
        <f>IFERROR(IF(VLOOKUP(L433,Codigos!$T$2:$U$50,2,0)=0,"",VLOOKUP(L433,Codigos!$T$2:$U$50,2,0)),"")</f>
        <v/>
      </c>
      <c r="N433" s="111">
        <f t="shared" si="138"/>
        <v>46158</v>
      </c>
      <c r="O433" s="112">
        <f>IFERROR(IF($B433&lt;&gt;"",$E433+($D433*VLOOKUP($B433,Codigos!$A:$P,5,0)),""),"Verf")</f>
        <v>480</v>
      </c>
      <c r="P433" s="112">
        <f>IFERROR(IF($B433&lt;&gt;"",$F433+($O433*VLOOKUP($B433,Codigos!$A:$P,4,0)),""),"Verf")</f>
        <v>2880</v>
      </c>
      <c r="Q433" s="116">
        <f>IFERROR(IF($B433&lt;&gt;"",P433*VLOOKUP($B433,Codigos!$A:$I,7,0)/100000,""),"Verf")</f>
        <v>57.6</v>
      </c>
      <c r="R433" s="110">
        <f>IFERROR(IF($B433&lt;&gt;"",VLOOKUP($B433,Codigos!$A:$P,2,0),""),"Verf")</f>
        <v>21703</v>
      </c>
      <c r="S433" s="110" t="str">
        <f>IFERROR(IF($B433&lt;&gt;"",VLOOKUP($B433,Codigos!$A:$P,9,0),""),"Verf")</f>
        <v>Pet</v>
      </c>
      <c r="T433" s="110">
        <f>IFERROR(IF(B433&lt;&gt;"",VLOOKUP(B433,Codigos!$A:$P,10,0),""),"Verf")</f>
        <v>120</v>
      </c>
      <c r="U433" s="280" t="str">
        <f ca="1">IFERROR(IF($B433&lt;&gt;"",IF(AND($H433&gt;=VLOOKUP($B433,Codigos!$A:$P,12,0),$H433&lt;=VLOOKUP($B433,Codigos!$A:$P,13,0)),"Si","No"),""),"Verf")</f>
        <v>No</v>
      </c>
      <c r="V433" s="280" t="str">
        <f ca="1">IFERROR(IF($B433&lt;&gt;"",IF(AND($H433&gt;=VLOOKUP($B433,Codigos!$A:$P,14,0),$H433&lt;=VLOOKUP($B433,Codigos!$A:$P,15,0)),"Si","No"),""),"Verf")</f>
        <v>No</v>
      </c>
      <c r="W433" s="280" t="str">
        <f ca="1">IFERROR(IF($B433&lt;&gt;"",IF($H433&gt;=VLOOKUP($B433,Codigos!$A:$P,12,0),"Si","No"),""),"Verf")</f>
        <v>Si</v>
      </c>
      <c r="X433" s="280" t="str">
        <f ca="1">IFERROR(IF($B433&lt;&gt;"",IF($H433&lt;VLOOKUP($B433,Codigos!$A:$P,14,0),"No","Si"),""),"Verf")</f>
        <v>Si</v>
      </c>
      <c r="Y433" s="280" t="str">
        <f ca="1">IFERROR(IF($B433&lt;&gt;"",IF($H433&gt;VLOOKUP($B433,Codigos!$A:$P,16,0),"Si","No"),""),"Verf")</f>
        <v>Si</v>
      </c>
      <c r="Z433" s="280" t="str">
        <f ca="1">IFERROR(IF($B433&lt;&gt;"",IF($H433&lt;VLOOKUP($B433,Codigos!$A:$P,14,0),"Bloquear","No"),""),"Verf")</f>
        <v>No</v>
      </c>
      <c r="AA433" s="281">
        <f>IFERROR(IF($B433&lt;&gt;"",$G433-VLOOKUP($B433,Codigos!$A:$P,11,0),""),"")</f>
        <v>46248</v>
      </c>
      <c r="AB433" s="280" t="str">
        <f t="shared" si="139"/>
        <v/>
      </c>
      <c r="AC433">
        <f t="shared" ca="1" si="140"/>
        <v>26</v>
      </c>
      <c r="AE433" t="s">
        <v>1987</v>
      </c>
      <c r="AF433" t="s">
        <v>1988</v>
      </c>
    </row>
    <row r="434" spans="1:32" ht="18.95" customHeight="1">
      <c r="A434" s="290" t="s">
        <v>2535</v>
      </c>
      <c r="B434" s="325" t="s">
        <v>31</v>
      </c>
      <c r="C434" s="104" t="str">
        <f>IFERROR(IF(B434&lt;&gt;"",VLOOKUP($B434,Codigos!$A:$P,3,0),""),"Verf")</f>
        <v>Agua Zalva Sin Gas Pet 600Cc X 12</v>
      </c>
      <c r="D434" s="105">
        <v>20</v>
      </c>
      <c r="E434" s="105">
        <v>107</v>
      </c>
      <c r="F434" s="105"/>
      <c r="G434" s="106">
        <v>46242</v>
      </c>
      <c r="H434" s="448">
        <f t="shared" ca="1" si="135"/>
        <v>58</v>
      </c>
      <c r="I434" s="105" t="str">
        <f t="shared" ca="1" si="136"/>
        <v>Menos de 60 días</v>
      </c>
      <c r="J434" s="109">
        <f t="shared" ca="1" si="137"/>
        <v>0.32222222222222224</v>
      </c>
      <c r="K434" s="294"/>
      <c r="L434" s="460"/>
      <c r="M434" s="110" t="str">
        <f>IFERROR(IF(VLOOKUP(L434,Codigos!$T$2:$U$50,2,0)=0,"",VLOOKUP(L434,Codigos!$T$2:$U$50,2,0)),"")</f>
        <v/>
      </c>
      <c r="N434" s="111">
        <f t="shared" si="138"/>
        <v>46062</v>
      </c>
      <c r="O434" s="112">
        <f>IFERROR(IF($B434&lt;&gt;"",$E434+($D434*VLOOKUP($B434,Codigos!$A:$P,5,0)),""),"Verf")</f>
        <v>2507</v>
      </c>
      <c r="P434" s="112">
        <f>IFERROR(IF($B434&lt;&gt;"",$F434+($O434*VLOOKUP($B434,Codigos!$A:$P,4,0)),""),"Verf")</f>
        <v>30084</v>
      </c>
      <c r="Q434" s="116">
        <f>IFERROR(IF($B434&lt;&gt;"",P434*VLOOKUP($B434,Codigos!$A:$I,7,0)/100000,""),"Verf")</f>
        <v>180.50399999999999</v>
      </c>
      <c r="R434" s="110">
        <f>IFERROR(IF($B434&lt;&gt;"",VLOOKUP($B434,Codigos!$A:$P,2,0),""),"Verf")</f>
        <v>12026</v>
      </c>
      <c r="S434" s="110" t="str">
        <f>IFERROR(IF($B434&lt;&gt;"",VLOOKUP($B434,Codigos!$A:$P,9,0),""),"Verf")</f>
        <v>Pet</v>
      </c>
      <c r="T434" s="110">
        <f>IFERROR(IF(B434&lt;&gt;"",VLOOKUP(B434,Codigos!$A:$P,10,0),""),"Verf")</f>
        <v>180</v>
      </c>
      <c r="U434" s="280" t="str">
        <f ca="1">IFERROR(IF($B434&lt;&gt;"",IF(AND($H434&gt;=VLOOKUP($B434,Codigos!$A:$P,12,0),$H434&lt;=VLOOKUP($B434,Codigos!$A:$P,13,0)),"Si","No"),""),"Verf")</f>
        <v>No</v>
      </c>
      <c r="V434" s="280" t="str">
        <f ca="1">IFERROR(IF($B434&lt;&gt;"",IF(AND($H434&gt;=VLOOKUP($B434,Codigos!$A:$P,14,0),$H434&lt;=VLOOKUP($B434,Codigos!$A:$P,15,0)),"Si","No"),""),"Verf")</f>
        <v>Si</v>
      </c>
      <c r="W434" s="280" t="str">
        <f ca="1">IFERROR(IF($B434&lt;&gt;"",IF($H434&gt;=VLOOKUP($B434,Codigos!$A:$P,12,0),"Si","No"),""),"Verf")</f>
        <v>No</v>
      </c>
      <c r="X434" s="280" t="str">
        <f ca="1">IFERROR(IF($B434&lt;&gt;"",IF($H434&lt;VLOOKUP($B434,Codigos!$A:$P,14,0),"No","Si"),""),"Verf")</f>
        <v>Si</v>
      </c>
      <c r="Y434" s="280" t="str">
        <f ca="1">IFERROR(IF($B434&lt;&gt;"",IF($H434&gt;VLOOKUP($B434,Codigos!$A:$P,16,0),"Si","No"),""),"Verf")</f>
        <v>Si</v>
      </c>
      <c r="Z434" s="280" t="str">
        <f ca="1">IFERROR(IF($B434&lt;&gt;"",IF($H434&lt;VLOOKUP($B434,Codigos!$A:$P,14,0),"Bloquear","No"),""),"Verf")</f>
        <v>No</v>
      </c>
      <c r="AA434" s="281">
        <f>IFERROR(IF($B434&lt;&gt;"",$G434-VLOOKUP($B434,Codigos!$A:$P,11,0),""),"")</f>
        <v>46212</v>
      </c>
      <c r="AB434" s="280" t="str">
        <f t="shared" si="139"/>
        <v/>
      </c>
      <c r="AC434">
        <f t="shared" ca="1" si="140"/>
        <v>122</v>
      </c>
      <c r="AE434" t="s">
        <v>1987</v>
      </c>
      <c r="AF434" t="s">
        <v>1988</v>
      </c>
    </row>
    <row r="435" spans="1:32" ht="18.95" customHeight="1">
      <c r="A435" s="290" t="s">
        <v>2536</v>
      </c>
      <c r="B435" s="458" t="s">
        <v>313</v>
      </c>
      <c r="C435" s="104" t="str">
        <f>IFERROR(IF(B435&lt;&gt;"",VLOOKUP($B435,Codigos!$A:$P,3,0),""),"Verf")</f>
        <v>PONY LESS SUGAR  2.0L X6</v>
      </c>
      <c r="D435" s="105">
        <v>2</v>
      </c>
      <c r="E435" s="105"/>
      <c r="F435" s="105"/>
      <c r="G435" s="106">
        <v>46284</v>
      </c>
      <c r="H435" s="448">
        <f t="shared" ca="1" si="135"/>
        <v>100</v>
      </c>
      <c r="I435" s="105" t="str">
        <f t="shared" ca="1" si="136"/>
        <v>Menos de 120 días</v>
      </c>
      <c r="J435" s="109">
        <f t="shared" ca="1" si="137"/>
        <v>0.83333333333333337</v>
      </c>
      <c r="K435" s="343"/>
      <c r="L435" s="460"/>
      <c r="M435" s="110" t="str">
        <f>IFERROR(IF(VLOOKUP(L435,Codigos!$T$2:$U$50,2,0)=0,"",VLOOKUP(L435,Codigos!$T$2:$U$50,2,0)),"")</f>
        <v/>
      </c>
      <c r="N435" s="111">
        <f t="shared" si="138"/>
        <v>46164</v>
      </c>
      <c r="O435" s="112">
        <f>IFERROR(IF($B435&lt;&gt;"",$E435+($D435*VLOOKUP($B435,Codigos!$A:$P,5,0)),""),"Verf")</f>
        <v>120</v>
      </c>
      <c r="P435" s="112">
        <f>IFERROR(IF($B435&lt;&gt;"",$F435+($O435*VLOOKUP($B435,Codigos!$A:$P,4,0)),""),"Verf")</f>
        <v>720</v>
      </c>
      <c r="Q435" s="116">
        <f>IFERROR(IF($B435&lt;&gt;"",P435*VLOOKUP($B435,Codigos!$A:$I,7,0)/100000,""),"Verf")</f>
        <v>14.4</v>
      </c>
      <c r="R435" s="110">
        <f>IFERROR(IF($B435&lt;&gt;"",VLOOKUP($B435,Codigos!$A:$P,2,0),""),"Verf")</f>
        <v>21703</v>
      </c>
      <c r="S435" s="110" t="str">
        <f>IFERROR(IF($B435&lt;&gt;"",VLOOKUP($B435,Codigos!$A:$P,9,0),""),"Verf")</f>
        <v>Pet</v>
      </c>
      <c r="T435" s="110">
        <f>IFERROR(IF(B435&lt;&gt;"",VLOOKUP(B435,Codigos!$A:$P,10,0),""),"Verf")</f>
        <v>120</v>
      </c>
      <c r="U435" s="280" t="str">
        <f ca="1">IFERROR(IF($B435&lt;&gt;"",IF(AND($H435&gt;=VLOOKUP($B435,Codigos!$A:$P,12,0),$H435&lt;=VLOOKUP($B435,Codigos!$A:$P,13,0)),"Si","No"),""),"Verf")</f>
        <v>No</v>
      </c>
      <c r="V435" s="280" t="str">
        <f ca="1">IFERROR(IF($B435&lt;&gt;"",IF(AND($H435&gt;=VLOOKUP($B435,Codigos!$A:$P,14,0),$H435&lt;=VLOOKUP($B435,Codigos!$A:$P,15,0)),"Si","No"),""),"Verf")</f>
        <v>No</v>
      </c>
      <c r="W435" s="280" t="str">
        <f ca="1">IFERROR(IF($B435&lt;&gt;"",IF($H435&gt;=VLOOKUP($B435,Codigos!$A:$P,12,0),"Si","No"),""),"Verf")</f>
        <v>Si</v>
      </c>
      <c r="X435" s="280" t="str">
        <f ca="1">IFERROR(IF($B435&lt;&gt;"",IF($H435&lt;VLOOKUP($B435,Codigos!$A:$P,14,0),"No","Si"),""),"Verf")</f>
        <v>Si</v>
      </c>
      <c r="Y435" s="280" t="str">
        <f ca="1">IFERROR(IF($B435&lt;&gt;"",IF($H435&gt;VLOOKUP($B435,Codigos!$A:$P,16,0),"Si","No"),""),"Verf")</f>
        <v>Si</v>
      </c>
      <c r="Z435" s="280" t="str">
        <f ca="1">IFERROR(IF($B435&lt;&gt;"",IF($H435&lt;VLOOKUP($B435,Codigos!$A:$P,14,0),"Bloquear","No"),""),"Verf")</f>
        <v>No</v>
      </c>
      <c r="AA435" s="281">
        <f>IFERROR(IF($B435&lt;&gt;"",$G435-VLOOKUP($B435,Codigos!$A:$P,11,0),""),"")</f>
        <v>46254</v>
      </c>
      <c r="AB435" s="280" t="str">
        <f t="shared" si="139"/>
        <v/>
      </c>
      <c r="AC435">
        <f t="shared" ca="1" si="140"/>
        <v>20</v>
      </c>
      <c r="AE435" t="s">
        <v>1987</v>
      </c>
      <c r="AF435" t="s">
        <v>1988</v>
      </c>
    </row>
    <row r="436" spans="1:32" ht="18.95" customHeight="1">
      <c r="A436" s="290" t="s">
        <v>2537</v>
      </c>
      <c r="B436" s="303" t="s">
        <v>635</v>
      </c>
      <c r="C436" s="104" t="str">
        <f>IFERROR(IF(B436&lt;&gt;"",VLOOKUP($B436,Codigos!$A:$P,3,0),""),"Verf")</f>
        <v>Pony Malta Pet 1.0L X 15</v>
      </c>
      <c r="D436" s="105">
        <v>2</v>
      </c>
      <c r="E436" s="105"/>
      <c r="F436" s="105"/>
      <c r="G436" s="106">
        <v>46293</v>
      </c>
      <c r="H436" s="448">
        <f t="shared" ca="1" si="135"/>
        <v>109</v>
      </c>
      <c r="I436" s="105" t="str">
        <f t="shared" ca="1" si="136"/>
        <v>Menos de 120 días</v>
      </c>
      <c r="J436" s="109">
        <f t="shared" ca="1" si="137"/>
        <v>0.90833333333333333</v>
      </c>
      <c r="K436" s="343"/>
      <c r="L436" s="460"/>
      <c r="M436" s="110" t="str">
        <f>IFERROR(IF(VLOOKUP(L436,Codigos!$T$2:$U$50,2,0)=0,"",VLOOKUP(L436,Codigos!$T$2:$U$50,2,0)),"")</f>
        <v/>
      </c>
      <c r="N436" s="111">
        <f t="shared" si="138"/>
        <v>46173</v>
      </c>
      <c r="O436" s="112">
        <f>IFERROR(IF($B436&lt;&gt;"",$E436+($D436*VLOOKUP($B436,Codigos!$A:$P,5,0)),""),"Verf")</f>
        <v>104</v>
      </c>
      <c r="P436" s="112">
        <f>IFERROR(IF($B436&lt;&gt;"",$F436+($O436*VLOOKUP($B436,Codigos!$A:$P,4,0)),""),"Verf")</f>
        <v>1560</v>
      </c>
      <c r="Q436" s="116">
        <f>IFERROR(IF($B436&lt;&gt;"",P436*VLOOKUP($B436,Codigos!$A:$I,7,0)/100000,""),"Verf")</f>
        <v>15.6</v>
      </c>
      <c r="R436" s="110">
        <f>IFERROR(IF($B436&lt;&gt;"",VLOOKUP($B436,Codigos!$A:$P,2,0),""),"Verf")</f>
        <v>7078</v>
      </c>
      <c r="S436" s="110" t="str">
        <f>IFERROR(IF($B436&lt;&gt;"",VLOOKUP($B436,Codigos!$A:$P,9,0),""),"Verf")</f>
        <v>Pet</v>
      </c>
      <c r="T436" s="110">
        <f>IFERROR(IF(B436&lt;&gt;"",VLOOKUP(B436,Codigos!$A:$P,10,0),""),"Verf")</f>
        <v>120</v>
      </c>
      <c r="U436" s="280" t="str">
        <f ca="1">IFERROR(IF($B436&lt;&gt;"",IF(AND($H436&gt;=VLOOKUP($B436,Codigos!$A:$P,12,0),$H436&lt;=VLOOKUP($B436,Codigos!$A:$P,13,0)),"Si","No"),""),"Verf")</f>
        <v>No</v>
      </c>
      <c r="V436" s="280" t="str">
        <f ca="1">IFERROR(IF($B436&lt;&gt;"",IF(AND($H436&gt;=VLOOKUP($B436,Codigos!$A:$P,14,0),$H436&lt;=VLOOKUP($B436,Codigos!$A:$P,15,0)),"Si","No"),""),"Verf")</f>
        <v>No</v>
      </c>
      <c r="W436" s="280" t="str">
        <f ca="1">IFERROR(IF($B436&lt;&gt;"",IF($H436&gt;=VLOOKUP($B436,Codigos!$A:$P,12,0),"Si","No"),""),"Verf")</f>
        <v>Si</v>
      </c>
      <c r="X436" s="280" t="str">
        <f ca="1">IFERROR(IF($B436&lt;&gt;"",IF($H436&lt;VLOOKUP($B436,Codigos!$A:$P,14,0),"No","Si"),""),"Verf")</f>
        <v>Si</v>
      </c>
      <c r="Y436" s="280" t="str">
        <f ca="1">IFERROR(IF($B436&lt;&gt;"",IF($H436&gt;VLOOKUP($B436,Codigos!$A:$P,16,0),"Si","No"),""),"Verf")</f>
        <v>Si</v>
      </c>
      <c r="Z436" s="280" t="str">
        <f ca="1">IFERROR(IF($B436&lt;&gt;"",IF($H436&lt;VLOOKUP($B436,Codigos!$A:$P,14,0),"Bloquear","No"),""),"Verf")</f>
        <v>No</v>
      </c>
      <c r="AA436" s="281">
        <f>IFERROR(IF($B436&lt;&gt;"",$G436-VLOOKUP($B436,Codigos!$A:$P,11,0),""),"")</f>
        <v>46263</v>
      </c>
      <c r="AB436" s="280" t="str">
        <f t="shared" si="139"/>
        <v/>
      </c>
      <c r="AC436">
        <f t="shared" ca="1" si="140"/>
        <v>11</v>
      </c>
      <c r="AE436" t="s">
        <v>1987</v>
      </c>
      <c r="AF436" t="s">
        <v>1988</v>
      </c>
    </row>
    <row r="437" spans="1:32" ht="18.95" customHeight="1">
      <c r="A437" s="290" t="s">
        <v>2538</v>
      </c>
      <c r="B437" s="340" t="s">
        <v>31</v>
      </c>
      <c r="C437" s="104" t="str">
        <f>IFERROR(IF(B437&lt;&gt;"",VLOOKUP($B437,Codigos!$A:$P,3,0),""),"Verf")</f>
        <v>Agua Zalva Sin Gas Pet 600Cc X 12</v>
      </c>
      <c r="D437" s="105">
        <v>24</v>
      </c>
      <c r="E437" s="105"/>
      <c r="F437" s="105"/>
      <c r="G437" s="106">
        <v>46242</v>
      </c>
      <c r="H437" s="448">
        <f t="shared" ca="1" si="135"/>
        <v>58</v>
      </c>
      <c r="I437" s="105" t="str">
        <f t="shared" ca="1" si="136"/>
        <v>Menos de 60 días</v>
      </c>
      <c r="J437" s="109">
        <f t="shared" ca="1" si="137"/>
        <v>0.32222222222222224</v>
      </c>
      <c r="K437" s="294"/>
      <c r="L437" s="460"/>
      <c r="M437" s="110" t="str">
        <f>IFERROR(IF(VLOOKUP(L437,Codigos!$T$2:$U$50,2,0)=0,"",VLOOKUP(L437,Codigos!$T$2:$U$50,2,0)),"")</f>
        <v/>
      </c>
      <c r="N437" s="111">
        <f t="shared" si="138"/>
        <v>46062</v>
      </c>
      <c r="O437" s="112">
        <f>IFERROR(IF($B437&lt;&gt;"",$E437+($D437*VLOOKUP($B437,Codigos!$A:$P,5,0)),""),"Verf")</f>
        <v>2880</v>
      </c>
      <c r="P437" s="112">
        <f>IFERROR(IF($B437&lt;&gt;"",$F437+($O437*VLOOKUP($B437,Codigos!$A:$P,4,0)),""),"Verf")</f>
        <v>34560</v>
      </c>
      <c r="Q437" s="116">
        <f>IFERROR(IF($B437&lt;&gt;"",P437*VLOOKUP($B437,Codigos!$A:$I,7,0)/100000,""),"Verf")</f>
        <v>207.36</v>
      </c>
      <c r="R437" s="110">
        <f>IFERROR(IF($B437&lt;&gt;"",VLOOKUP($B437,Codigos!$A:$P,2,0),""),"Verf")</f>
        <v>12026</v>
      </c>
      <c r="S437" s="110" t="str">
        <f>IFERROR(IF($B437&lt;&gt;"",VLOOKUP($B437,Codigos!$A:$P,9,0),""),"Verf")</f>
        <v>Pet</v>
      </c>
      <c r="T437" s="110">
        <f>IFERROR(IF(B437&lt;&gt;"",VLOOKUP(B437,Codigos!$A:$P,10,0),""),"Verf")</f>
        <v>180</v>
      </c>
      <c r="U437" s="280" t="str">
        <f ca="1">IFERROR(IF($B437&lt;&gt;"",IF(AND($H437&gt;=VLOOKUP($B437,Codigos!$A:$P,12,0),$H437&lt;=VLOOKUP($B437,Codigos!$A:$P,13,0)),"Si","No"),""),"Verf")</f>
        <v>No</v>
      </c>
      <c r="V437" s="280" t="str">
        <f ca="1">IFERROR(IF($B437&lt;&gt;"",IF(AND($H437&gt;=VLOOKUP($B437,Codigos!$A:$P,14,0),$H437&lt;=VLOOKUP($B437,Codigos!$A:$P,15,0)),"Si","No"),""),"Verf")</f>
        <v>Si</v>
      </c>
      <c r="W437" s="280" t="str">
        <f ca="1">IFERROR(IF($B437&lt;&gt;"",IF($H437&gt;=VLOOKUP($B437,Codigos!$A:$P,12,0),"Si","No"),""),"Verf")</f>
        <v>No</v>
      </c>
      <c r="X437" s="280" t="str">
        <f ca="1">IFERROR(IF($B437&lt;&gt;"",IF($H437&lt;VLOOKUP($B437,Codigos!$A:$P,14,0),"No","Si"),""),"Verf")</f>
        <v>Si</v>
      </c>
      <c r="Y437" s="280" t="str">
        <f ca="1">IFERROR(IF($B437&lt;&gt;"",IF($H437&gt;VLOOKUP($B437,Codigos!$A:$P,16,0),"Si","No"),""),"Verf")</f>
        <v>Si</v>
      </c>
      <c r="Z437" s="280" t="str">
        <f ca="1">IFERROR(IF($B437&lt;&gt;"",IF($H437&lt;VLOOKUP($B437,Codigos!$A:$P,14,0),"Bloquear","No"),""),"Verf")</f>
        <v>No</v>
      </c>
      <c r="AA437" s="281">
        <f>IFERROR(IF($B437&lt;&gt;"",$G437-VLOOKUP($B437,Codigos!$A:$P,11,0),""),"")</f>
        <v>46212</v>
      </c>
      <c r="AB437" s="280" t="str">
        <f t="shared" si="139"/>
        <v/>
      </c>
      <c r="AC437">
        <f t="shared" ca="1" si="140"/>
        <v>122</v>
      </c>
      <c r="AE437" t="s">
        <v>1987</v>
      </c>
      <c r="AF437" t="s">
        <v>1988</v>
      </c>
    </row>
    <row r="438" spans="1:32" ht="18.95" customHeight="1">
      <c r="A438" s="290" t="s">
        <v>2539</v>
      </c>
      <c r="B438" s="351" t="s">
        <v>31</v>
      </c>
      <c r="C438" s="104" t="str">
        <f>IFERROR(IF(B438&lt;&gt;"",VLOOKUP($B438,Codigos!$A:$P,3,0),""),"Verf")</f>
        <v>Agua Zalva Sin Gas Pet 600Cc X 12</v>
      </c>
      <c r="D438" s="105">
        <v>24</v>
      </c>
      <c r="E438" s="105"/>
      <c r="F438" s="105"/>
      <c r="G438" s="106">
        <v>46242</v>
      </c>
      <c r="H438" s="448">
        <f t="shared" ca="1" si="135"/>
        <v>58</v>
      </c>
      <c r="I438" s="105" t="str">
        <f t="shared" ca="1" si="136"/>
        <v>Menos de 60 días</v>
      </c>
      <c r="J438" s="109">
        <f t="shared" ca="1" si="137"/>
        <v>0.32222222222222224</v>
      </c>
      <c r="K438" s="343"/>
      <c r="L438" s="460"/>
      <c r="M438" s="110" t="str">
        <f>IFERROR(IF(VLOOKUP(L438,Codigos!$T$2:$U$50,2,0)=0,"",VLOOKUP(L438,Codigos!$T$2:$U$50,2,0)),"")</f>
        <v/>
      </c>
      <c r="N438" s="111">
        <f t="shared" si="138"/>
        <v>46062</v>
      </c>
      <c r="O438" s="112">
        <f>IFERROR(IF($B438&lt;&gt;"",$E438+($D438*VLOOKUP($B438,Codigos!$A:$P,5,0)),""),"Verf")</f>
        <v>2880</v>
      </c>
      <c r="P438" s="112">
        <f>IFERROR(IF($B438&lt;&gt;"",$F438+($O438*VLOOKUP($B438,Codigos!$A:$P,4,0)),""),"Verf")</f>
        <v>34560</v>
      </c>
      <c r="Q438" s="116">
        <f>IFERROR(IF($B438&lt;&gt;"",P438*VLOOKUP($B438,Codigos!$A:$I,7,0)/100000,""),"Verf")</f>
        <v>207.36</v>
      </c>
      <c r="R438" s="110">
        <f>IFERROR(IF($B438&lt;&gt;"",VLOOKUP($B438,Codigos!$A:$P,2,0),""),"Verf")</f>
        <v>12026</v>
      </c>
      <c r="S438" s="110" t="str">
        <f>IFERROR(IF($B438&lt;&gt;"",VLOOKUP($B438,Codigos!$A:$P,9,0),""),"Verf")</f>
        <v>Pet</v>
      </c>
      <c r="T438" s="110">
        <f>IFERROR(IF(B438&lt;&gt;"",VLOOKUP(B438,Codigos!$A:$P,10,0),""),"Verf")</f>
        <v>180</v>
      </c>
      <c r="U438" s="280" t="str">
        <f ca="1">IFERROR(IF($B438&lt;&gt;"",IF(AND($H438&gt;=VLOOKUP($B438,Codigos!$A:$P,12,0),$H438&lt;=VLOOKUP($B438,Codigos!$A:$P,13,0)),"Si","No"),""),"Verf")</f>
        <v>No</v>
      </c>
      <c r="V438" s="280" t="str">
        <f ca="1">IFERROR(IF($B438&lt;&gt;"",IF(AND($H438&gt;=VLOOKUP($B438,Codigos!$A:$P,14,0),$H438&lt;=VLOOKUP($B438,Codigos!$A:$P,15,0)),"Si","No"),""),"Verf")</f>
        <v>Si</v>
      </c>
      <c r="W438" s="280" t="str">
        <f ca="1">IFERROR(IF($B438&lt;&gt;"",IF($H438&gt;=VLOOKUP($B438,Codigos!$A:$P,12,0),"Si","No"),""),"Verf")</f>
        <v>No</v>
      </c>
      <c r="X438" s="280" t="str">
        <f ca="1">IFERROR(IF($B438&lt;&gt;"",IF($H438&lt;VLOOKUP($B438,Codigos!$A:$P,14,0),"No","Si"),""),"Verf")</f>
        <v>Si</v>
      </c>
      <c r="Y438" s="280" t="str">
        <f ca="1">IFERROR(IF($B438&lt;&gt;"",IF($H438&gt;VLOOKUP($B438,Codigos!$A:$P,16,0),"Si","No"),""),"Verf")</f>
        <v>Si</v>
      </c>
      <c r="Z438" s="280" t="str">
        <f ca="1">IFERROR(IF($B438&lt;&gt;"",IF($H438&lt;VLOOKUP($B438,Codigos!$A:$P,14,0),"Bloquear","No"),""),"Verf")</f>
        <v>No</v>
      </c>
      <c r="AA438" s="281">
        <f>IFERROR(IF($B438&lt;&gt;"",$G438-VLOOKUP($B438,Codigos!$A:$P,11,0),""),"")</f>
        <v>46212</v>
      </c>
      <c r="AB438" s="280" t="str">
        <f t="shared" si="139"/>
        <v/>
      </c>
      <c r="AC438">
        <f t="shared" ca="1" si="140"/>
        <v>122</v>
      </c>
      <c r="AE438" t="s">
        <v>1987</v>
      </c>
      <c r="AF438" t="s">
        <v>1988</v>
      </c>
    </row>
    <row r="439" spans="1:32" ht="18.95" customHeight="1">
      <c r="A439" s="290" t="s">
        <v>2540</v>
      </c>
      <c r="B439" s="291"/>
      <c r="C439" s="104" t="str">
        <f>IFERROR(IF(B439&lt;&gt;"",VLOOKUP($B439,Codigos!$A:$P,3,0),""),"Verf")</f>
        <v/>
      </c>
      <c r="D439" s="105"/>
      <c r="E439" s="105"/>
      <c r="F439" s="105"/>
      <c r="G439" s="106"/>
      <c r="H439" s="448" t="str">
        <f t="shared" ca="1" si="135"/>
        <v/>
      </c>
      <c r="I439" s="105" t="str">
        <f t="shared" ca="1" si="136"/>
        <v/>
      </c>
      <c r="J439" s="109" t="str">
        <f t="shared" ca="1" si="137"/>
        <v/>
      </c>
      <c r="K439" s="343" t="s">
        <v>2804</v>
      </c>
      <c r="L439" s="292"/>
      <c r="M439" s="110" t="str">
        <f>IFERROR(IF(VLOOKUP(L439,Codigos!$T$2:$U$50,2,0)=0,"",VLOOKUP(L439,Codigos!$T$2:$U$50,2,0)),"")</f>
        <v/>
      </c>
      <c r="N439" s="111" t="str">
        <f t="shared" si="138"/>
        <v/>
      </c>
      <c r="O439" s="112" t="str">
        <f>IFERROR(IF($B439&lt;&gt;"",$E439+($D439*VLOOKUP($B439,Codigos!$A:$P,5,0)),""),"Verf")</f>
        <v/>
      </c>
      <c r="P439" s="112" t="str">
        <f>IFERROR(IF($B439&lt;&gt;"",$F439+($O439*VLOOKUP($B439,Codigos!$A:$P,4,0)),""),"Verf")</f>
        <v/>
      </c>
      <c r="Q439" s="116" t="str">
        <f>IFERROR(IF($B439&lt;&gt;"",P439*VLOOKUP($B439,Codigos!$A:$I,7,0)/100000,""),"Verf")</f>
        <v/>
      </c>
      <c r="R439" s="110" t="str">
        <f>IFERROR(IF($B439&lt;&gt;"",VLOOKUP($B439,Codigos!$A:$P,2,0),""),"Verf")</f>
        <v/>
      </c>
      <c r="S439" s="110" t="str">
        <f>IFERROR(IF($B439&lt;&gt;"",VLOOKUP($B439,Codigos!$A:$P,9,0),""),"Verf")</f>
        <v/>
      </c>
      <c r="T439" s="110" t="str">
        <f>IFERROR(IF(B439&lt;&gt;"",VLOOKUP(B439,Codigos!$A:$P,10,0),""),"Verf")</f>
        <v/>
      </c>
      <c r="U439" s="280" t="str">
        <f>IFERROR(IF($B439&lt;&gt;"",IF(AND($H439&gt;=VLOOKUP($B439,Codigos!$A:$P,12,0),$H439&lt;=VLOOKUP($B439,Codigos!$A:$P,13,0)),"Si","No"),""),"Verf")</f>
        <v/>
      </c>
      <c r="V439" s="280" t="str">
        <f>IFERROR(IF($B439&lt;&gt;"",IF(AND($H439&gt;=VLOOKUP($B439,Codigos!$A:$P,14,0),$H439&lt;=VLOOKUP($B439,Codigos!$A:$P,15,0)),"Si","No"),""),"Verf")</f>
        <v/>
      </c>
      <c r="W439" s="280" t="str">
        <f>IFERROR(IF($B439&lt;&gt;"",IF($H439&gt;=VLOOKUP($B439,Codigos!$A:$P,12,0),"Si","No"),""),"Verf")</f>
        <v/>
      </c>
      <c r="X439" s="280" t="str">
        <f>IFERROR(IF($B439&lt;&gt;"",IF($H439&lt;VLOOKUP($B439,Codigos!$A:$P,14,0),"No","Si"),""),"Verf")</f>
        <v/>
      </c>
      <c r="Y439" s="280" t="str">
        <f>IFERROR(IF($B439&lt;&gt;"",IF($H439&gt;VLOOKUP($B439,Codigos!$A:$P,16,0),"Si","No"),""),"Verf")</f>
        <v/>
      </c>
      <c r="Z439" s="280" t="str">
        <f>IFERROR(IF($B439&lt;&gt;"",IF($H439&lt;VLOOKUP($B439,Codigos!$A:$P,14,0),"Bloquear","No"),""),"Verf")</f>
        <v/>
      </c>
      <c r="AA439" s="281" t="str">
        <f>IFERROR(IF($B439&lt;&gt;"",$G439-VLOOKUP($B439,Codigos!$A:$P,11,0),""),"")</f>
        <v/>
      </c>
      <c r="AB439" s="280" t="str">
        <f t="shared" si="139"/>
        <v>V</v>
      </c>
      <c r="AC439" t="str">
        <f t="shared" si="140"/>
        <v/>
      </c>
      <c r="AE439" t="s">
        <v>1987</v>
      </c>
      <c r="AF439" t="s">
        <v>1988</v>
      </c>
    </row>
    <row r="440" spans="1:32" ht="18.95" customHeight="1">
      <c r="A440" s="290" t="s">
        <v>2541</v>
      </c>
      <c r="B440" s="310" t="s">
        <v>31</v>
      </c>
      <c r="C440" s="104" t="str">
        <f>IFERROR(IF(B440&lt;&gt;"",VLOOKUP($B440,Codigos!$A:$P,3,0),""),"Verf")</f>
        <v>Agua Zalva Sin Gas Pet 600Cc X 12</v>
      </c>
      <c r="D440" s="105">
        <v>24</v>
      </c>
      <c r="E440" s="105"/>
      <c r="F440" s="105"/>
      <c r="G440" s="106">
        <v>46242</v>
      </c>
      <c r="H440" s="448">
        <f t="shared" ca="1" si="135"/>
        <v>58</v>
      </c>
      <c r="I440" s="105" t="str">
        <f t="shared" ca="1" si="136"/>
        <v>Menos de 60 días</v>
      </c>
      <c r="J440" s="109">
        <f t="shared" ca="1" si="137"/>
        <v>0.32222222222222224</v>
      </c>
      <c r="K440" s="294"/>
      <c r="L440" s="460"/>
      <c r="M440" s="110" t="str">
        <f>IFERROR(IF(VLOOKUP(L440,Codigos!$T$2:$U$50,2,0)=0,"",VLOOKUP(L440,Codigos!$T$2:$U$50,2,0)),"")</f>
        <v/>
      </c>
      <c r="N440" s="111">
        <f t="shared" si="138"/>
        <v>46062</v>
      </c>
      <c r="O440" s="112">
        <f>IFERROR(IF($B440&lt;&gt;"",$E440+($D440*VLOOKUP($B440,Codigos!$A:$P,5,0)),""),"Verf")</f>
        <v>2880</v>
      </c>
      <c r="P440" s="112">
        <f>IFERROR(IF($B440&lt;&gt;"",$F440+($O440*VLOOKUP($B440,Codigos!$A:$P,4,0)),""),"Verf")</f>
        <v>34560</v>
      </c>
      <c r="Q440" s="116">
        <f>IFERROR(IF($B440&lt;&gt;"",P440*VLOOKUP($B440,Codigos!$A:$I,7,0)/100000,""),"Verf")</f>
        <v>207.36</v>
      </c>
      <c r="R440" s="110">
        <f>IFERROR(IF($B440&lt;&gt;"",VLOOKUP($B440,Codigos!$A:$P,2,0),""),"Verf")</f>
        <v>12026</v>
      </c>
      <c r="S440" s="110" t="str">
        <f>IFERROR(IF($B440&lt;&gt;"",VLOOKUP($B440,Codigos!$A:$P,9,0),""),"Verf")</f>
        <v>Pet</v>
      </c>
      <c r="T440" s="110">
        <f>IFERROR(IF(B440&lt;&gt;"",VLOOKUP(B440,Codigos!$A:$P,10,0),""),"Verf")</f>
        <v>180</v>
      </c>
      <c r="U440" s="280" t="str">
        <f ca="1">IFERROR(IF($B440&lt;&gt;"",IF(AND($H440&gt;=VLOOKUP($B440,Codigos!$A:$P,12,0),$H440&lt;=VLOOKUP($B440,Codigos!$A:$P,13,0)),"Si","No"),""),"Verf")</f>
        <v>No</v>
      </c>
      <c r="V440" s="280" t="str">
        <f ca="1">IFERROR(IF($B440&lt;&gt;"",IF(AND($H440&gt;=VLOOKUP($B440,Codigos!$A:$P,14,0),$H440&lt;=VLOOKUP($B440,Codigos!$A:$P,15,0)),"Si","No"),""),"Verf")</f>
        <v>Si</v>
      </c>
      <c r="W440" s="280" t="str">
        <f ca="1">IFERROR(IF($B440&lt;&gt;"",IF($H440&gt;=VLOOKUP($B440,Codigos!$A:$P,12,0),"Si","No"),""),"Verf")</f>
        <v>No</v>
      </c>
      <c r="X440" s="280" t="str">
        <f ca="1">IFERROR(IF($B440&lt;&gt;"",IF($H440&lt;VLOOKUP($B440,Codigos!$A:$P,14,0),"No","Si"),""),"Verf")</f>
        <v>Si</v>
      </c>
      <c r="Y440" s="280" t="str">
        <f ca="1">IFERROR(IF($B440&lt;&gt;"",IF($H440&gt;VLOOKUP($B440,Codigos!$A:$P,16,0),"Si","No"),""),"Verf")</f>
        <v>Si</v>
      </c>
      <c r="Z440" s="280" t="str">
        <f ca="1">IFERROR(IF($B440&lt;&gt;"",IF($H440&lt;VLOOKUP($B440,Codigos!$A:$P,14,0),"Bloquear","No"),""),"Verf")</f>
        <v>No</v>
      </c>
      <c r="AA440" s="281">
        <f>IFERROR(IF($B440&lt;&gt;"",$G440-VLOOKUP($B440,Codigos!$A:$P,11,0),""),"")</f>
        <v>46212</v>
      </c>
      <c r="AB440" s="280" t="str">
        <f t="shared" si="139"/>
        <v/>
      </c>
      <c r="AC440">
        <f t="shared" ca="1" si="140"/>
        <v>122</v>
      </c>
      <c r="AE440" t="s">
        <v>1987</v>
      </c>
      <c r="AF440" t="s">
        <v>1988</v>
      </c>
    </row>
    <row r="441" spans="1:32" ht="18.95" customHeight="1">
      <c r="A441" s="290" t="s">
        <v>2542</v>
      </c>
      <c r="B441" s="486" t="s">
        <v>483</v>
      </c>
      <c r="C441" s="104" t="str">
        <f>IFERROR(IF(B441&lt;&gt;"",VLOOKUP($B441,Codigos!$A:$P,3,0),""),"Verf")</f>
        <v>Cola&amp;Pola Pet 1.5L X 6</v>
      </c>
      <c r="D441" s="105">
        <v>8</v>
      </c>
      <c r="E441" s="105"/>
      <c r="F441" s="105"/>
      <c r="G441" s="106">
        <v>46266</v>
      </c>
      <c r="H441" s="448">
        <f t="shared" ca="1" si="135"/>
        <v>82</v>
      </c>
      <c r="I441" s="105" t="str">
        <f t="shared" ca="1" si="136"/>
        <v>Menos de 90 dìas</v>
      </c>
      <c r="J441" s="109">
        <f t="shared" ca="1" si="137"/>
        <v>0.91111111111111109</v>
      </c>
      <c r="K441" s="294"/>
      <c r="L441" s="105"/>
      <c r="M441" s="110" t="str">
        <f>IFERROR(IF(VLOOKUP(L441,Codigos!$T$2:$U$50,2,0)=0,"",VLOOKUP(L441,Codigos!$T$2:$U$50,2,0)),"")</f>
        <v/>
      </c>
      <c r="N441" s="111">
        <f t="shared" si="138"/>
        <v>46176</v>
      </c>
      <c r="O441" s="112">
        <f>IFERROR(IF($B441&lt;&gt;"",$E441+($D441*VLOOKUP($B441,Codigos!$A:$P,5,0)),""),"Verf")</f>
        <v>800</v>
      </c>
      <c r="P441" s="112">
        <f>IFERROR(IF($B441&lt;&gt;"",$F441+($O441*VLOOKUP($B441,Codigos!$A:$P,4,0)),""),"Verf")</f>
        <v>4800</v>
      </c>
      <c r="Q441" s="116">
        <f>IFERROR(IF($B441&lt;&gt;"",P441*VLOOKUP($B441,Codigos!$A:$I,7,0)/100000,""),"Verf")</f>
        <v>72</v>
      </c>
      <c r="R441" s="110">
        <f>IFERROR(IF($B441&lt;&gt;"",VLOOKUP($B441,Codigos!$A:$P,2,0),""),"Verf")</f>
        <v>2882</v>
      </c>
      <c r="S441" s="110" t="str">
        <f>IFERROR(IF($B441&lt;&gt;"",VLOOKUP($B441,Codigos!$A:$P,9,0),""),"Verf")</f>
        <v>Pet</v>
      </c>
      <c r="T441" s="110">
        <f>IFERROR(IF(B441&lt;&gt;"",VLOOKUP(B441,Codigos!$A:$P,10,0),""),"Verf")</f>
        <v>90</v>
      </c>
      <c r="U441" s="280" t="str">
        <f ca="1">IFERROR(IF($B441&lt;&gt;"",IF(AND($H441&gt;=VLOOKUP($B441,Codigos!$A:$P,12,0),$H441&lt;=VLOOKUP($B441,Codigos!$A:$P,13,0)),"Si","No"),""),"Verf")</f>
        <v>No</v>
      </c>
      <c r="V441" s="280" t="str">
        <f ca="1">IFERROR(IF($B441&lt;&gt;"",IF(AND($H441&gt;=VLOOKUP($B441,Codigos!$A:$P,14,0),$H441&lt;=VLOOKUP($B441,Codigos!$A:$P,15,0)),"Si","No"),""),"Verf")</f>
        <v>No</v>
      </c>
      <c r="W441" s="280" t="str">
        <f ca="1">IFERROR(IF($B441&lt;&gt;"",IF($H441&gt;=VLOOKUP($B441,Codigos!$A:$P,12,0),"Si","No"),""),"Verf")</f>
        <v>Si</v>
      </c>
      <c r="X441" s="280" t="str">
        <f ca="1">IFERROR(IF($B441&lt;&gt;"",IF($H441&lt;VLOOKUP($B441,Codigos!$A:$P,14,0),"No","Si"),""),"Verf")</f>
        <v>Si</v>
      </c>
      <c r="Y441" s="280" t="str">
        <f ca="1">IFERROR(IF($B441&lt;&gt;"",IF($H441&gt;VLOOKUP($B441,Codigos!$A:$P,16,0),"Si","No"),""),"Verf")</f>
        <v>Si</v>
      </c>
      <c r="Z441" s="280" t="str">
        <f ca="1">IFERROR(IF($B441&lt;&gt;"",IF($H441&lt;VLOOKUP($B441,Codigos!$A:$P,14,0),"Bloquear","No"),""),"Verf")</f>
        <v>No</v>
      </c>
      <c r="AA441" s="281">
        <f>IFERROR(IF($B441&lt;&gt;"",$G441-VLOOKUP($B441,Codigos!$A:$P,11,0),""),"")</f>
        <v>46236</v>
      </c>
      <c r="AB441" s="280" t="str">
        <f t="shared" si="139"/>
        <v/>
      </c>
      <c r="AC441">
        <f t="shared" ca="1" si="140"/>
        <v>8</v>
      </c>
      <c r="AE441" t="s">
        <v>1987</v>
      </c>
      <c r="AF441" t="s">
        <v>1988</v>
      </c>
    </row>
    <row r="442" spans="1:32" ht="18.95" customHeight="1">
      <c r="A442" s="290" t="s">
        <v>2543</v>
      </c>
      <c r="B442" s="486"/>
      <c r="C442" s="104" t="str">
        <f>IFERROR(IF(B442&lt;&gt;"",VLOOKUP($B442,Codigos!$A:$P,3,0),""),"Verf")</f>
        <v/>
      </c>
      <c r="D442" s="105"/>
      <c r="E442" s="105"/>
      <c r="F442" s="105"/>
      <c r="G442" s="106"/>
      <c r="H442" s="448" t="str">
        <f t="shared" ca="1" si="135"/>
        <v/>
      </c>
      <c r="I442" s="105" t="str">
        <f t="shared" ca="1" si="136"/>
        <v/>
      </c>
      <c r="J442" s="109" t="str">
        <f t="shared" ca="1" si="137"/>
        <v/>
      </c>
      <c r="K442" s="294"/>
      <c r="L442" s="495"/>
      <c r="M442" s="110" t="str">
        <f>IFERROR(IF(VLOOKUP(L442,Codigos!$T$2:$U$50,2,0)=0,"",VLOOKUP(L442,Codigos!$T$2:$U$50,2,0)),"")</f>
        <v/>
      </c>
      <c r="N442" s="111" t="str">
        <f t="shared" si="138"/>
        <v/>
      </c>
      <c r="O442" s="112" t="str">
        <f>IFERROR(IF($B442&lt;&gt;"",$E442+($D442*VLOOKUP($B442,Codigos!$A:$P,5,0)),""),"Verf")</f>
        <v/>
      </c>
      <c r="P442" s="112" t="str">
        <f>IFERROR(IF($B442&lt;&gt;"",$F442+($O442*VLOOKUP($B442,Codigos!$A:$P,4,0)),""),"Verf")</f>
        <v/>
      </c>
      <c r="Q442" s="116" t="str">
        <f>IFERROR(IF($B442&lt;&gt;"",P442*VLOOKUP($B442,Codigos!$A:$I,7,0)/100000,""),"Verf")</f>
        <v/>
      </c>
      <c r="R442" s="110" t="str">
        <f>IFERROR(IF($B442&lt;&gt;"",VLOOKUP($B442,Codigos!$A:$P,2,0),""),"Verf")</f>
        <v/>
      </c>
      <c r="S442" s="110" t="str">
        <f>IFERROR(IF($B442&lt;&gt;"",VLOOKUP($B442,Codigos!$A:$P,9,0),""),"Verf")</f>
        <v/>
      </c>
      <c r="T442" s="110" t="str">
        <f>IFERROR(IF(B442&lt;&gt;"",VLOOKUP(B442,Codigos!$A:$P,10,0),""),"Verf")</f>
        <v/>
      </c>
      <c r="U442" s="280" t="str">
        <f>IFERROR(IF($B442&lt;&gt;"",IF(AND($H442&gt;=VLOOKUP($B442,Codigos!$A:$P,12,0),$H442&lt;=VLOOKUP($B442,Codigos!$A:$P,13,0)),"Si","No"),""),"Verf")</f>
        <v/>
      </c>
      <c r="V442" s="280" t="str">
        <f>IFERROR(IF($B442&lt;&gt;"",IF(AND($H442&gt;=VLOOKUP($B442,Codigos!$A:$P,14,0),$H442&lt;=VLOOKUP($B442,Codigos!$A:$P,15,0)),"Si","No"),""),"Verf")</f>
        <v/>
      </c>
      <c r="W442" s="280" t="str">
        <f>IFERROR(IF($B442&lt;&gt;"",IF($H442&gt;=VLOOKUP($B442,Codigos!$A:$P,12,0),"Si","No"),""),"Verf")</f>
        <v/>
      </c>
      <c r="X442" s="280" t="str">
        <f>IFERROR(IF($B442&lt;&gt;"",IF($H442&lt;VLOOKUP($B442,Codigos!$A:$P,14,0),"No","Si"),""),"Verf")</f>
        <v/>
      </c>
      <c r="Y442" s="280" t="str">
        <f>IFERROR(IF($B442&lt;&gt;"",IF($H442&gt;VLOOKUP($B442,Codigos!$A:$P,16,0),"Si","No"),""),"Verf")</f>
        <v/>
      </c>
      <c r="Z442" s="280" t="str">
        <f>IFERROR(IF($B442&lt;&gt;"",IF($H442&lt;VLOOKUP($B442,Codigos!$A:$P,14,0),"Bloquear","No"),""),"Verf")</f>
        <v/>
      </c>
      <c r="AA442" s="281" t="str">
        <f>IFERROR(IF($B442&lt;&gt;"",$G442-VLOOKUP($B442,Codigos!$A:$P,11,0),""),"")</f>
        <v/>
      </c>
      <c r="AB442" s="280" t="str">
        <f t="shared" si="139"/>
        <v>V</v>
      </c>
      <c r="AC442" t="str">
        <f t="shared" si="140"/>
        <v/>
      </c>
      <c r="AE442" t="s">
        <v>1987</v>
      </c>
      <c r="AF442" t="s">
        <v>1988</v>
      </c>
    </row>
    <row r="443" spans="1:32" ht="18.95" customHeight="1">
      <c r="A443" s="290" t="s">
        <v>2544</v>
      </c>
      <c r="B443" s="346" t="s">
        <v>31</v>
      </c>
      <c r="C443" s="104" t="str">
        <f>IFERROR(IF(B443&lt;&gt;"",VLOOKUP($B443,Codigos!$A:$P,3,0),""),"Verf")</f>
        <v>Agua Zalva Sin Gas Pet 600Cc X 12</v>
      </c>
      <c r="D443" s="105">
        <v>21</v>
      </c>
      <c r="E443" s="105"/>
      <c r="F443" s="105"/>
      <c r="G443" s="106">
        <v>46241</v>
      </c>
      <c r="H443" s="448">
        <f t="shared" ca="1" si="135"/>
        <v>57</v>
      </c>
      <c r="I443" s="105" t="str">
        <f t="shared" ca="1" si="136"/>
        <v>Menos de 60 días</v>
      </c>
      <c r="J443" s="109">
        <f t="shared" ca="1" si="137"/>
        <v>0.31666666666666665</v>
      </c>
      <c r="K443" s="343"/>
      <c r="L443" s="460"/>
      <c r="M443" s="110" t="str">
        <f>IFERROR(IF(VLOOKUP(L443,Codigos!$T$2:$U$50,2,0)=0,"",VLOOKUP(L443,Codigos!$T$2:$U$50,2,0)),"")</f>
        <v/>
      </c>
      <c r="N443" s="111">
        <f t="shared" si="138"/>
        <v>46061</v>
      </c>
      <c r="O443" s="112">
        <f>IFERROR(IF($B443&lt;&gt;"",$E443+($D443*VLOOKUP($B443,Codigos!$A:$P,5,0)),""),"Verf")</f>
        <v>2520</v>
      </c>
      <c r="P443" s="112">
        <f>IFERROR(IF($B443&lt;&gt;"",$F443+($O443*VLOOKUP($B443,Codigos!$A:$P,4,0)),""),"Verf")</f>
        <v>30240</v>
      </c>
      <c r="Q443" s="116">
        <f>IFERROR(IF($B443&lt;&gt;"",P443*VLOOKUP($B443,Codigos!$A:$I,7,0)/100000,""),"Verf")</f>
        <v>181.44</v>
      </c>
      <c r="R443" s="110">
        <f>IFERROR(IF($B443&lt;&gt;"",VLOOKUP($B443,Codigos!$A:$P,2,0),""),"Verf")</f>
        <v>12026</v>
      </c>
      <c r="S443" s="110" t="str">
        <f>IFERROR(IF($B443&lt;&gt;"",VLOOKUP($B443,Codigos!$A:$P,9,0),""),"Verf")</f>
        <v>Pet</v>
      </c>
      <c r="T443" s="110">
        <f>IFERROR(IF(B443&lt;&gt;"",VLOOKUP(B443,Codigos!$A:$P,10,0),""),"Verf")</f>
        <v>180</v>
      </c>
      <c r="U443" s="280" t="str">
        <f ca="1">IFERROR(IF($B443&lt;&gt;"",IF(AND($H443&gt;=VLOOKUP($B443,Codigos!$A:$P,12,0),$H443&lt;=VLOOKUP($B443,Codigos!$A:$P,13,0)),"Si","No"),""),"Verf")</f>
        <v>No</v>
      </c>
      <c r="V443" s="280" t="str">
        <f ca="1">IFERROR(IF($B443&lt;&gt;"",IF(AND($H443&gt;=VLOOKUP($B443,Codigos!$A:$P,14,0),$H443&lt;=VLOOKUP($B443,Codigos!$A:$P,15,0)),"Si","No"),""),"Verf")</f>
        <v>Si</v>
      </c>
      <c r="W443" s="280" t="str">
        <f ca="1">IFERROR(IF($B443&lt;&gt;"",IF($H443&gt;=VLOOKUP($B443,Codigos!$A:$P,12,0),"Si","No"),""),"Verf")</f>
        <v>No</v>
      </c>
      <c r="X443" s="280" t="str">
        <f ca="1">IFERROR(IF($B443&lt;&gt;"",IF($H443&lt;VLOOKUP($B443,Codigos!$A:$P,14,0),"No","Si"),""),"Verf")</f>
        <v>Si</v>
      </c>
      <c r="Y443" s="280" t="str">
        <f ca="1">IFERROR(IF($B443&lt;&gt;"",IF($H443&gt;VLOOKUP($B443,Codigos!$A:$P,16,0),"Si","No"),""),"Verf")</f>
        <v>Si</v>
      </c>
      <c r="Z443" s="280" t="str">
        <f ca="1">IFERROR(IF($B443&lt;&gt;"",IF($H443&lt;VLOOKUP($B443,Codigos!$A:$P,14,0),"Bloquear","No"),""),"Verf")</f>
        <v>No</v>
      </c>
      <c r="AA443" s="281">
        <f>IFERROR(IF($B443&lt;&gt;"",$G443-VLOOKUP($B443,Codigos!$A:$P,11,0),""),"")</f>
        <v>46211</v>
      </c>
      <c r="AB443" s="280" t="str">
        <f t="shared" si="139"/>
        <v/>
      </c>
      <c r="AC443">
        <f t="shared" ca="1" si="140"/>
        <v>123</v>
      </c>
      <c r="AE443" t="s">
        <v>1987</v>
      </c>
      <c r="AF443" t="s">
        <v>1988</v>
      </c>
    </row>
    <row r="444" spans="1:32" ht="18.95" customHeight="1">
      <c r="A444" s="290" t="s">
        <v>2545</v>
      </c>
      <c r="B444" s="346" t="s">
        <v>635</v>
      </c>
      <c r="C444" s="104" t="str">
        <f>IFERROR(IF(B444&lt;&gt;"",VLOOKUP($B444,Codigos!$A:$P,3,0),""),"Verf")</f>
        <v>Pony Malta Pet 1.0L X 15</v>
      </c>
      <c r="D444" s="105">
        <v>30</v>
      </c>
      <c r="E444" s="105"/>
      <c r="F444" s="105"/>
      <c r="G444" s="106">
        <v>46300</v>
      </c>
      <c r="H444" s="448">
        <f t="shared" ca="1" si="135"/>
        <v>116</v>
      </c>
      <c r="I444" s="105" t="str">
        <f t="shared" ca="1" si="136"/>
        <v>Menos de 120 días</v>
      </c>
      <c r="J444" s="109">
        <f t="shared" ca="1" si="137"/>
        <v>0.96666666666666667</v>
      </c>
      <c r="K444" s="343"/>
      <c r="L444" s="490"/>
      <c r="M444" s="110" t="str">
        <f>IFERROR(IF(VLOOKUP(L444,Codigos!$T$2:$U$50,2,0)=0,"",VLOOKUP(L444,Codigos!$T$2:$U$50,2,0)),"")</f>
        <v/>
      </c>
      <c r="N444" s="111">
        <f t="shared" si="138"/>
        <v>46180</v>
      </c>
      <c r="O444" s="112">
        <f>IFERROR(IF($B444&lt;&gt;"",$E444+($D444*VLOOKUP($B444,Codigos!$A:$P,5,0)),""),"Verf")</f>
        <v>1560</v>
      </c>
      <c r="P444" s="112">
        <f>IFERROR(IF($B444&lt;&gt;"",$F444+($O444*VLOOKUP($B444,Codigos!$A:$P,4,0)),""),"Verf")</f>
        <v>23400</v>
      </c>
      <c r="Q444" s="116">
        <f>IFERROR(IF($B444&lt;&gt;"",P444*VLOOKUP($B444,Codigos!$A:$I,7,0)/100000,""),"Verf")</f>
        <v>234</v>
      </c>
      <c r="R444" s="110">
        <f>IFERROR(IF($B444&lt;&gt;"",VLOOKUP($B444,Codigos!$A:$P,2,0),""),"Verf")</f>
        <v>7078</v>
      </c>
      <c r="S444" s="110" t="str">
        <f>IFERROR(IF($B444&lt;&gt;"",VLOOKUP($B444,Codigos!$A:$P,9,0),""),"Verf")</f>
        <v>Pet</v>
      </c>
      <c r="T444" s="110">
        <f>IFERROR(IF(B444&lt;&gt;"",VLOOKUP(B444,Codigos!$A:$P,10,0),""),"Verf")</f>
        <v>120</v>
      </c>
      <c r="U444" s="280" t="str">
        <f ca="1">IFERROR(IF($B444&lt;&gt;"",IF(AND($H444&gt;=VLOOKUP($B444,Codigos!$A:$P,12,0),$H444&lt;=VLOOKUP($B444,Codigos!$A:$P,13,0)),"Si","No"),""),"Verf")</f>
        <v>No</v>
      </c>
      <c r="V444" s="280" t="str">
        <f ca="1">IFERROR(IF($B444&lt;&gt;"",IF(AND($H444&gt;=VLOOKUP($B444,Codigos!$A:$P,14,0),$H444&lt;=VLOOKUP($B444,Codigos!$A:$P,15,0)),"Si","No"),""),"Verf")</f>
        <v>No</v>
      </c>
      <c r="W444" s="280" t="str">
        <f ca="1">IFERROR(IF($B444&lt;&gt;"",IF($H444&gt;=VLOOKUP($B444,Codigos!$A:$P,12,0),"Si","No"),""),"Verf")</f>
        <v>Si</v>
      </c>
      <c r="X444" s="280" t="str">
        <f ca="1">IFERROR(IF($B444&lt;&gt;"",IF($H444&lt;VLOOKUP($B444,Codigos!$A:$P,14,0),"No","Si"),""),"Verf")</f>
        <v>Si</v>
      </c>
      <c r="Y444" s="280" t="str">
        <f ca="1">IFERROR(IF($B444&lt;&gt;"",IF($H444&gt;VLOOKUP($B444,Codigos!$A:$P,16,0),"Si","No"),""),"Verf")</f>
        <v>Si</v>
      </c>
      <c r="Z444" s="280" t="str">
        <f ca="1">IFERROR(IF($B444&lt;&gt;"",IF($H444&lt;VLOOKUP($B444,Codigos!$A:$P,14,0),"Bloquear","No"),""),"Verf")</f>
        <v>No</v>
      </c>
      <c r="AA444" s="281">
        <f>IFERROR(IF($B444&lt;&gt;"",$G444-VLOOKUP($B444,Codigos!$A:$P,11,0),""),"")</f>
        <v>46270</v>
      </c>
      <c r="AB444" s="280" t="str">
        <f t="shared" si="139"/>
        <v/>
      </c>
      <c r="AC444">
        <f t="shared" ca="1" si="140"/>
        <v>4</v>
      </c>
      <c r="AE444" t="s">
        <v>1987</v>
      </c>
      <c r="AF444" t="s">
        <v>1988</v>
      </c>
    </row>
    <row r="445" spans="1:32" ht="18.95" customHeight="1">
      <c r="A445" s="290" t="s">
        <v>2546</v>
      </c>
      <c r="B445" s="489" t="s">
        <v>635</v>
      </c>
      <c r="C445" s="104" t="str">
        <f>IFERROR(IF(B445&lt;&gt;"",VLOOKUP($B445,Codigos!$A:$P,3,0),""),"Verf")</f>
        <v>Pony Malta Pet 1.0L X 15</v>
      </c>
      <c r="D445" s="105">
        <v>10</v>
      </c>
      <c r="E445" s="105"/>
      <c r="F445" s="105"/>
      <c r="G445" s="106">
        <v>46300</v>
      </c>
      <c r="H445" s="448">
        <f t="shared" ca="1" si="135"/>
        <v>116</v>
      </c>
      <c r="I445" s="105" t="str">
        <f t="shared" ca="1" si="136"/>
        <v>Menos de 120 días</v>
      </c>
      <c r="J445" s="109">
        <f t="shared" ca="1" si="137"/>
        <v>0.96666666666666667</v>
      </c>
      <c r="K445" s="343"/>
      <c r="L445" s="490"/>
      <c r="M445" s="110" t="str">
        <f>IFERROR(IF(VLOOKUP(L445,Codigos!$T$2:$U$50,2,0)=0,"",VLOOKUP(L445,Codigos!$T$2:$U$50,2,0)),"")</f>
        <v/>
      </c>
      <c r="N445" s="111">
        <f t="shared" si="138"/>
        <v>46180</v>
      </c>
      <c r="O445" s="112">
        <f>IFERROR(IF($B445&lt;&gt;"",$E445+($D445*VLOOKUP($B445,Codigos!$A:$P,5,0)),""),"Verf")</f>
        <v>520</v>
      </c>
      <c r="P445" s="112">
        <f>IFERROR(IF($B445&lt;&gt;"",$F445+($O445*VLOOKUP($B445,Codigos!$A:$P,4,0)),""),"Verf")</f>
        <v>7800</v>
      </c>
      <c r="Q445" s="116">
        <f>IFERROR(IF($B445&lt;&gt;"",P445*VLOOKUP($B445,Codigos!$A:$I,7,0)/100000,""),"Verf")</f>
        <v>78</v>
      </c>
      <c r="R445" s="110">
        <f>IFERROR(IF($B445&lt;&gt;"",VLOOKUP($B445,Codigos!$A:$P,2,0),""),"Verf")</f>
        <v>7078</v>
      </c>
      <c r="S445" s="110" t="str">
        <f>IFERROR(IF($B445&lt;&gt;"",VLOOKUP($B445,Codigos!$A:$P,9,0),""),"Verf")</f>
        <v>Pet</v>
      </c>
      <c r="T445" s="110">
        <f>IFERROR(IF(B445&lt;&gt;"",VLOOKUP(B445,Codigos!$A:$P,10,0),""),"Verf")</f>
        <v>120</v>
      </c>
      <c r="U445" s="280" t="str">
        <f ca="1">IFERROR(IF($B445&lt;&gt;"",IF(AND($H445&gt;=VLOOKUP($B445,Codigos!$A:$P,12,0),$H445&lt;=VLOOKUP($B445,Codigos!$A:$P,13,0)),"Si","No"),""),"Verf")</f>
        <v>No</v>
      </c>
      <c r="V445" s="280" t="str">
        <f ca="1">IFERROR(IF($B445&lt;&gt;"",IF(AND($H445&gt;=VLOOKUP($B445,Codigos!$A:$P,14,0),$H445&lt;=VLOOKUP($B445,Codigos!$A:$P,15,0)),"Si","No"),""),"Verf")</f>
        <v>No</v>
      </c>
      <c r="W445" s="280" t="str">
        <f ca="1">IFERROR(IF($B445&lt;&gt;"",IF($H445&gt;=VLOOKUP($B445,Codigos!$A:$P,12,0),"Si","No"),""),"Verf")</f>
        <v>Si</v>
      </c>
      <c r="X445" s="280" t="str">
        <f ca="1">IFERROR(IF($B445&lt;&gt;"",IF($H445&lt;VLOOKUP($B445,Codigos!$A:$P,14,0),"No","Si"),""),"Verf")</f>
        <v>Si</v>
      </c>
      <c r="Y445" s="280" t="str">
        <f ca="1">IFERROR(IF($B445&lt;&gt;"",IF($H445&gt;VLOOKUP($B445,Codigos!$A:$P,16,0),"Si","No"),""),"Verf")</f>
        <v>Si</v>
      </c>
      <c r="Z445" s="280" t="str">
        <f ca="1">IFERROR(IF($B445&lt;&gt;"",IF($H445&lt;VLOOKUP($B445,Codigos!$A:$P,14,0),"Bloquear","No"),""),"Verf")</f>
        <v>No</v>
      </c>
      <c r="AA445" s="281">
        <f>IFERROR(IF($B445&lt;&gt;"",$G445-VLOOKUP($B445,Codigos!$A:$P,11,0),""),"")</f>
        <v>46270</v>
      </c>
      <c r="AB445" s="280" t="str">
        <f t="shared" si="139"/>
        <v/>
      </c>
      <c r="AC445">
        <f t="shared" ca="1" si="140"/>
        <v>4</v>
      </c>
      <c r="AE445" t="s">
        <v>1987</v>
      </c>
      <c r="AF445" t="s">
        <v>1988</v>
      </c>
    </row>
    <row r="446" spans="1:32" ht="18.95" customHeight="1">
      <c r="A446" s="290" t="s">
        <v>2547</v>
      </c>
      <c r="B446" s="313" t="s">
        <v>249</v>
      </c>
      <c r="C446" s="104" t="str">
        <f>IFERROR(IF(B446&lt;&gt;"",VLOOKUP($B446,Codigos!$A:$P,3,0),""),"Verf")</f>
        <v>PONY MALTA LESS 1000CC X15</v>
      </c>
      <c r="D446" s="105">
        <v>9</v>
      </c>
      <c r="E446" s="105"/>
      <c r="F446" s="105"/>
      <c r="G446" s="106">
        <v>46268</v>
      </c>
      <c r="H446" s="448">
        <f t="shared" ca="1" si="135"/>
        <v>84</v>
      </c>
      <c r="I446" s="105" t="str">
        <f t="shared" ca="1" si="136"/>
        <v>Menos de 90 dìas</v>
      </c>
      <c r="J446" s="109">
        <f t="shared" ca="1" si="137"/>
        <v>0.7</v>
      </c>
      <c r="K446" s="343"/>
      <c r="L446" s="460"/>
      <c r="M446" s="110" t="str">
        <f>IFERROR(IF(VLOOKUP(L446,Codigos!$T$2:$U$50,2,0)=0,"",VLOOKUP(L446,Codigos!$T$2:$U$50,2,0)),"")</f>
        <v/>
      </c>
      <c r="N446" s="111">
        <f t="shared" si="138"/>
        <v>46148</v>
      </c>
      <c r="O446" s="112">
        <f>IFERROR(IF($B446&lt;&gt;"",$E446+($D446*VLOOKUP($B446,Codigos!$A:$P,5,0)),""),"Verf")</f>
        <v>468</v>
      </c>
      <c r="P446" s="112">
        <f>IFERROR(IF($B446&lt;&gt;"",$F446+($O446*VLOOKUP($B446,Codigos!$A:$P,4,0)),""),"Verf")</f>
        <v>7020</v>
      </c>
      <c r="Q446" s="116">
        <f>IFERROR(IF($B446&lt;&gt;"",P446*VLOOKUP($B446,Codigos!$A:$I,7,0)/100000,""),"Verf")</f>
        <v>70.2</v>
      </c>
      <c r="R446" s="110">
        <f>IFERROR(IF($B446&lt;&gt;"",VLOOKUP($B446,Codigos!$A:$P,2,0),""),"Verf")</f>
        <v>21173</v>
      </c>
      <c r="S446" s="110" t="str">
        <f>IFERROR(IF($B446&lt;&gt;"",VLOOKUP($B446,Codigos!$A:$P,9,0),""),"Verf")</f>
        <v>Pet</v>
      </c>
      <c r="T446" s="110">
        <f>IFERROR(IF(B446&lt;&gt;"",VLOOKUP(B446,Codigos!$A:$P,10,0),""),"Verf")</f>
        <v>120</v>
      </c>
      <c r="U446" s="280" t="str">
        <f ca="1">IFERROR(IF($B446&lt;&gt;"",IF(AND($H446&gt;=VLOOKUP($B446,Codigos!$A:$P,12,0),$H446&lt;=VLOOKUP($B446,Codigos!$A:$P,13,0)),"Si","No"),""),"Verf")</f>
        <v>No</v>
      </c>
      <c r="V446" s="280" t="str">
        <f ca="1">IFERROR(IF($B446&lt;&gt;"",IF(AND($H446&gt;=VLOOKUP($B446,Codigos!$A:$P,14,0),$H446&lt;=VLOOKUP($B446,Codigos!$A:$P,15,0)),"Si","No"),""),"Verf")</f>
        <v>No</v>
      </c>
      <c r="W446" s="280" t="str">
        <f ca="1">IFERROR(IF($B446&lt;&gt;"",IF($H446&gt;=VLOOKUP($B446,Codigos!$A:$P,12,0),"Si","No"),""),"Verf")</f>
        <v>No</v>
      </c>
      <c r="X446" s="280" t="str">
        <f ca="1">IFERROR(IF($B446&lt;&gt;"",IF($H446&lt;VLOOKUP($B446,Codigos!$A:$P,14,0),"No","Si"),""),"Verf")</f>
        <v>Si</v>
      </c>
      <c r="Y446" s="280" t="str">
        <f ca="1">IFERROR(IF($B446&lt;&gt;"",IF($H446&gt;VLOOKUP($B446,Codigos!$A:$P,16,0),"Si","No"),""),"Verf")</f>
        <v>Si</v>
      </c>
      <c r="Z446" s="280" t="str">
        <f ca="1">IFERROR(IF($B446&lt;&gt;"",IF($H446&lt;VLOOKUP($B446,Codigos!$A:$P,14,0),"Bloquear","No"),""),"Verf")</f>
        <v>No</v>
      </c>
      <c r="AA446" s="281">
        <f>IFERROR(IF($B446&lt;&gt;"",$G446-VLOOKUP($B446,Codigos!$A:$P,11,0),""),"")</f>
        <v>46238</v>
      </c>
      <c r="AB446" s="280" t="str">
        <f t="shared" si="139"/>
        <v/>
      </c>
      <c r="AC446">
        <f t="shared" ca="1" si="140"/>
        <v>36</v>
      </c>
      <c r="AE446" t="s">
        <v>1987</v>
      </c>
      <c r="AF446" t="s">
        <v>1988</v>
      </c>
    </row>
    <row r="447" spans="1:32" ht="18.95" customHeight="1">
      <c r="A447" s="499" t="s">
        <v>2548</v>
      </c>
      <c r="B447" s="291" t="s">
        <v>356</v>
      </c>
      <c r="C447" s="104" t="str">
        <f>IFERROR(IF(B447&lt;&gt;"",VLOOKUP($B447,Codigos!$A:$P,3,0),""),"Verf")</f>
        <v>Pony Malta Pet 330cc X 24</v>
      </c>
      <c r="D447" s="105">
        <v>2</v>
      </c>
      <c r="E447" s="105"/>
      <c r="F447" s="105"/>
      <c r="G447" s="106">
        <v>46261</v>
      </c>
      <c r="H447" s="500">
        <f ca="1">IF(G447&lt;&gt;"",G447-TODAY(),"")</f>
        <v>77</v>
      </c>
      <c r="I447" s="105" t="str">
        <f ca="1">IF(G447="","",IF(G447&lt;TODAY(),"Vencido",IF(G447&lt;TODAY()+10,"Menos de 10 días",IF(G447&lt;TODAY()+30,"Menos de 30 días",IF(G447&lt;TODAY()+60,"Menos de 60 días",IF(G447&lt;TODAY()+90,"Menos de 90 dìas",IF(G447&lt;TODAY()+120,"Menos de 120 días","Mayor a 120 días")))))))</f>
        <v>Menos de 90 dìas</v>
      </c>
      <c r="J447" s="109">
        <f ca="1">IFERROR(IF(H447&lt;&gt;"",H447/T447,""),"Verf")</f>
        <v>0.85555555555555551</v>
      </c>
      <c r="K447" s="501"/>
      <c r="L447" s="105"/>
      <c r="M447" s="110" t="str">
        <f>IFERROR(IF(VLOOKUP(L447,Codigos!$T$2:$U$50,2,0)=0,"",VLOOKUP(L447,Codigos!$T$2:$U$50,2,0)),"")</f>
        <v/>
      </c>
      <c r="N447" s="111">
        <f>IFERROR(IF(G447&lt;&gt;"",G447-T447,""),"Verf")</f>
        <v>46171</v>
      </c>
      <c r="O447" s="112">
        <f>IFERROR(IF($B447&lt;&gt;"",$E447+($D447*VLOOKUP($B447,Codigos!$A:$P,5,0)),""),"Verf")</f>
        <v>192</v>
      </c>
      <c r="P447" s="112">
        <f>IFERROR(IF($B447&lt;&gt;"",$F447+($O447*VLOOKUP($B447,Codigos!$A:$P,4,0)),""),"Verf")</f>
        <v>4608</v>
      </c>
      <c r="Q447" s="116">
        <f>IFERROR(IF($B447&lt;&gt;"",P447*VLOOKUP($B447,Codigos!$A:$I,7,0)/100000,""),"Verf")</f>
        <v>15.2064</v>
      </c>
      <c r="R447" s="110">
        <f>IFERROR(IF($B447&lt;&gt;"",VLOOKUP($B447,Codigos!$A:$P,2,0),""),"Verf")</f>
        <v>2222</v>
      </c>
      <c r="S447" s="110" t="str">
        <f>IFERROR(IF($B447&lt;&gt;"",VLOOKUP($B447,Codigos!$A:$P,9,0),""),"Verf")</f>
        <v>Pet</v>
      </c>
      <c r="T447" s="110">
        <f>IFERROR(IF(B447&lt;&gt;"",VLOOKUP(B447,Codigos!$A:$P,10,0),""),"Verf")</f>
        <v>90</v>
      </c>
      <c r="U447" s="280" t="str">
        <f ca="1">IFERROR(IF($B447&lt;&gt;"",IF(AND($H447&gt;=VLOOKUP($B447,Codigos!$A:$P,12,0),$H447&lt;=VLOOKUP($B447,Codigos!$A:$P,13,0)),"Si","No"),""),"Verf")</f>
        <v>No</v>
      </c>
      <c r="V447" s="280" t="str">
        <f ca="1">IFERROR(IF($B447&lt;&gt;"",IF(AND($H447&gt;=VLOOKUP($B447,Codigos!$A:$P,14,0),$H447&lt;=VLOOKUP($B447,Codigos!$A:$P,15,0)),"Si","No"),""),"Verf")</f>
        <v>No</v>
      </c>
      <c r="W447" s="280" t="str">
        <f ca="1">IFERROR(IF($B447&lt;&gt;"",IF($H447&gt;=VLOOKUP($B447,Codigos!$A:$P,12,0),"Si","No"),""),"Verf")</f>
        <v>Si</v>
      </c>
      <c r="X447" s="280" t="str">
        <f ca="1">IFERROR(IF($B447&lt;&gt;"",IF($H447&lt;VLOOKUP($B447,Codigos!$A:$P,14,0),"No","Si"),""),"Verf")</f>
        <v>Si</v>
      </c>
      <c r="Y447" s="280" t="str">
        <f ca="1">IFERROR(IF($B447&lt;&gt;"",IF($H447&gt;VLOOKUP($B447,Codigos!$A:$P,16,0),"Si","No"),""),"Verf")</f>
        <v>Si</v>
      </c>
      <c r="Z447" s="280" t="str">
        <f ca="1">IFERROR(IF($B447&lt;&gt;"",IF($H447&lt;VLOOKUP($B447,Codigos!$A:$P,14,0),"Bloquear","No"),""),"Verf")</f>
        <v>No</v>
      </c>
      <c r="AA447" s="281">
        <f>IFERROR(IF($B447&lt;&gt;"",$G447-VLOOKUP($B447,Codigos!$A:$P,11,0),""),"")</f>
        <v>46231</v>
      </c>
      <c r="AB447" s="280" t="str">
        <f>IFERROR(IF(AND(A447&lt;&gt;"",B447=""),"V",""),"")</f>
        <v/>
      </c>
      <c r="AC447">
        <f ca="1">IF(B447&lt;&gt;"",$C$4-N447,"")</f>
        <v>13</v>
      </c>
      <c r="AE447" t="s">
        <v>1987</v>
      </c>
      <c r="AF447" t="s">
        <v>1988</v>
      </c>
    </row>
    <row r="448" spans="1:32" ht="18.95" customHeight="1">
      <c r="A448" s="290" t="s">
        <v>2549</v>
      </c>
      <c r="B448" s="352"/>
      <c r="C448" s="104" t="str">
        <f>IFERROR(IF(B448&lt;&gt;"",VLOOKUP($B448,Codigos!$A:$P,3,0),""),"Verf")</f>
        <v/>
      </c>
      <c r="D448" s="105"/>
      <c r="E448" s="105"/>
      <c r="F448" s="105"/>
      <c r="G448" s="106"/>
      <c r="H448" s="448" t="str">
        <f t="shared" ca="1" si="135"/>
        <v/>
      </c>
      <c r="I448" s="105" t="str">
        <f t="shared" ca="1" si="136"/>
        <v/>
      </c>
      <c r="J448" s="109" t="str">
        <f t="shared" ca="1" si="137"/>
        <v/>
      </c>
      <c r="K448" s="294"/>
      <c r="L448" s="292"/>
      <c r="M448" s="110" t="str">
        <f>IFERROR(IF(VLOOKUP(L448,Codigos!$T$2:$U$50,2,0)=0,"",VLOOKUP(L448,Codigos!$T$2:$U$50,2,0)),"")</f>
        <v/>
      </c>
      <c r="N448" s="111" t="str">
        <f t="shared" si="138"/>
        <v/>
      </c>
      <c r="O448" s="112" t="str">
        <f>IFERROR(IF($B448&lt;&gt;"",$E448+($D448*VLOOKUP($B448,Codigos!$A:$P,5,0)),""),"Verf")</f>
        <v/>
      </c>
      <c r="P448" s="112" t="str">
        <f>IFERROR(IF($B448&lt;&gt;"",$F448+($O448*VLOOKUP($B448,Codigos!$A:$P,4,0)),""),"Verf")</f>
        <v/>
      </c>
      <c r="Q448" s="116" t="str">
        <f>IFERROR(IF($B448&lt;&gt;"",P448*VLOOKUP($B448,Codigos!$A:$I,7,0)/100000,""),"Verf")</f>
        <v/>
      </c>
      <c r="R448" s="110" t="str">
        <f>IFERROR(IF($B448&lt;&gt;"",VLOOKUP($B448,Codigos!$A:$P,2,0),""),"Verf")</f>
        <v/>
      </c>
      <c r="S448" s="110" t="str">
        <f>IFERROR(IF($B448&lt;&gt;"",VLOOKUP($B448,Codigos!$A:$P,9,0),""),"Verf")</f>
        <v/>
      </c>
      <c r="T448" s="110" t="str">
        <f>IFERROR(IF(B448&lt;&gt;"",VLOOKUP(B448,Codigos!$A:$P,10,0),""),"Verf")</f>
        <v/>
      </c>
      <c r="U448" s="280" t="str">
        <f>IFERROR(IF($B448&lt;&gt;"",IF(AND($H448&gt;=VLOOKUP($B448,Codigos!$A:$P,12,0),$H448&lt;=VLOOKUP($B448,Codigos!$A:$P,13,0)),"Si","No"),""),"Verf")</f>
        <v/>
      </c>
      <c r="V448" s="280" t="str">
        <f>IFERROR(IF($B448&lt;&gt;"",IF(AND($H448&gt;=VLOOKUP($B448,Codigos!$A:$P,14,0),$H448&lt;=VLOOKUP($B448,Codigos!$A:$P,15,0)),"Si","No"),""),"Verf")</f>
        <v/>
      </c>
      <c r="W448" s="280" t="str">
        <f>IFERROR(IF($B448&lt;&gt;"",IF($H448&gt;=VLOOKUP($B448,Codigos!$A:$P,12,0),"Si","No"),""),"Verf")</f>
        <v/>
      </c>
      <c r="X448" s="280" t="str">
        <f>IFERROR(IF($B448&lt;&gt;"",IF($H448&lt;VLOOKUP($B448,Codigos!$A:$P,14,0),"No","Si"),""),"Verf")</f>
        <v/>
      </c>
      <c r="Y448" s="280" t="str">
        <f>IFERROR(IF($B448&lt;&gt;"",IF($H448&gt;VLOOKUP($B448,Codigos!$A:$P,16,0),"Si","No"),""),"Verf")</f>
        <v/>
      </c>
      <c r="Z448" s="280" t="str">
        <f>IFERROR(IF($B448&lt;&gt;"",IF($H448&lt;VLOOKUP($B448,Codigos!$A:$P,14,0),"Bloquear","No"),""),"Verf")</f>
        <v/>
      </c>
      <c r="AA448" s="281" t="str">
        <f>IFERROR(IF($B448&lt;&gt;"",$G448-VLOOKUP($B448,Codigos!$A:$P,11,0),""),"")</f>
        <v/>
      </c>
      <c r="AB448" s="280" t="str">
        <f t="shared" si="139"/>
        <v>V</v>
      </c>
      <c r="AC448" t="str">
        <f t="shared" si="140"/>
        <v/>
      </c>
      <c r="AE448" t="s">
        <v>1987</v>
      </c>
      <c r="AF448" t="s">
        <v>1988</v>
      </c>
    </row>
    <row r="449" spans="1:32" ht="18.95" customHeight="1">
      <c r="A449" s="290" t="s">
        <v>2550</v>
      </c>
      <c r="B449" s="340" t="s">
        <v>339</v>
      </c>
      <c r="C449" s="104" t="str">
        <f>IFERROR(IF(B449&lt;&gt;"",VLOOKUP($B449,Codigos!$A:$P,3,0),""),"Verf")</f>
        <v>Pony MaltaGO Pet 1.5LX 6</v>
      </c>
      <c r="D449" s="105">
        <v>2</v>
      </c>
      <c r="E449" s="105"/>
      <c r="F449" s="105"/>
      <c r="G449" s="106">
        <v>46286</v>
      </c>
      <c r="H449" s="448">
        <f t="shared" ca="1" si="135"/>
        <v>102</v>
      </c>
      <c r="I449" s="105" t="str">
        <f t="shared" ca="1" si="136"/>
        <v>Menos de 120 días</v>
      </c>
      <c r="J449" s="109">
        <f t="shared" ca="1" si="137"/>
        <v>0.85</v>
      </c>
      <c r="K449" s="294"/>
      <c r="L449" s="460"/>
      <c r="M449" s="110" t="str">
        <f>IFERROR(IF(VLOOKUP(L449,Codigos!$T$2:$U$50,2,0)=0,"",VLOOKUP(L449,Codigos!$T$2:$U$50,2,0)),"")</f>
        <v/>
      </c>
      <c r="N449" s="111">
        <f t="shared" si="138"/>
        <v>46166</v>
      </c>
      <c r="O449" s="112">
        <f>IFERROR(IF($B449&lt;&gt;"",$E449+($D449*VLOOKUP($B449,Codigos!$A:$P,5,0)),""),"Verf")</f>
        <v>176</v>
      </c>
      <c r="P449" s="112">
        <f>IFERROR(IF($B449&lt;&gt;"",$F449+($O449*VLOOKUP($B449,Codigos!$A:$P,4,0)),""),"Verf")</f>
        <v>1056</v>
      </c>
      <c r="Q449" s="116">
        <f>IFERROR(IF($B449&lt;&gt;"",P449*VLOOKUP($B449,Codigos!$A:$I,7,0)/100000,""),"Verf")</f>
        <v>15.84</v>
      </c>
      <c r="R449" s="110">
        <f>IFERROR(IF($B449&lt;&gt;"",VLOOKUP($B449,Codigos!$A:$P,2,0),""),"Verf")</f>
        <v>21959</v>
      </c>
      <c r="S449" s="110" t="str">
        <f>IFERROR(IF($B449&lt;&gt;"",VLOOKUP($B449,Codigos!$A:$P,9,0),""),"Verf")</f>
        <v>Pet</v>
      </c>
      <c r="T449" s="110">
        <f>IFERROR(IF(B449&lt;&gt;"",VLOOKUP(B449,Codigos!$A:$P,10,0),""),"Verf")</f>
        <v>120</v>
      </c>
      <c r="U449" s="280" t="str">
        <f ca="1">IFERROR(IF($B449&lt;&gt;"",IF(AND($H449&gt;=VLOOKUP($B449,Codigos!$A:$P,12,0),$H449&lt;=VLOOKUP($B449,Codigos!$A:$P,13,0)),"Si","No"),""),"Verf")</f>
        <v>No</v>
      </c>
      <c r="V449" s="280" t="str">
        <f ca="1">IFERROR(IF($B449&lt;&gt;"",IF(AND($H449&gt;=VLOOKUP($B449,Codigos!$A:$P,14,0),$H449&lt;=VLOOKUP($B449,Codigos!$A:$P,15,0)),"Si","No"),""),"Verf")</f>
        <v>No</v>
      </c>
      <c r="W449" s="280" t="str">
        <f ca="1">IFERROR(IF($B449&lt;&gt;"",IF($H449&gt;=VLOOKUP($B449,Codigos!$A:$P,12,0),"Si","No"),""),"Verf")</f>
        <v>Si</v>
      </c>
      <c r="X449" s="280" t="str">
        <f ca="1">IFERROR(IF($B449&lt;&gt;"",IF($H449&lt;VLOOKUP($B449,Codigos!$A:$P,14,0),"No","Si"),""),"Verf")</f>
        <v>Si</v>
      </c>
      <c r="Y449" s="280" t="str">
        <f ca="1">IFERROR(IF($B449&lt;&gt;"",IF($H449&gt;VLOOKUP($B449,Codigos!$A:$P,16,0),"Si","No"),""),"Verf")</f>
        <v>Si</v>
      </c>
      <c r="Z449" s="280" t="str">
        <f ca="1">IFERROR(IF($B449&lt;&gt;"",IF($H449&lt;VLOOKUP($B449,Codigos!$A:$P,14,0),"Bloquear","No"),""),"Verf")</f>
        <v>No</v>
      </c>
      <c r="AA449" s="281">
        <f>IFERROR(IF($B449&lt;&gt;"",$G449-VLOOKUP($B449,Codigos!$A:$P,11,0),""),"")</f>
        <v>46256</v>
      </c>
      <c r="AB449" s="280" t="str">
        <f t="shared" si="139"/>
        <v/>
      </c>
      <c r="AC449">
        <f t="shared" ca="1" si="140"/>
        <v>18</v>
      </c>
      <c r="AE449" t="s">
        <v>1987</v>
      </c>
      <c r="AF449" t="s">
        <v>1988</v>
      </c>
    </row>
    <row r="450" spans="1:32" ht="18.95" customHeight="1">
      <c r="A450" s="290" t="s">
        <v>2551</v>
      </c>
      <c r="B450" s="353" t="s">
        <v>356</v>
      </c>
      <c r="C450" s="104" t="str">
        <f>IFERROR(IF(B450&lt;&gt;"",VLOOKUP($B450,Codigos!$A:$P,3,0),""),"Verf")</f>
        <v>Pony Malta Pet 330cc X 24</v>
      </c>
      <c r="D450" s="105">
        <v>4</v>
      </c>
      <c r="E450" s="105"/>
      <c r="F450" s="105"/>
      <c r="G450" s="106">
        <v>46261</v>
      </c>
      <c r="H450" s="448">
        <f t="shared" ca="1" si="135"/>
        <v>77</v>
      </c>
      <c r="I450" s="105" t="str">
        <f t="shared" ca="1" si="136"/>
        <v>Menos de 90 dìas</v>
      </c>
      <c r="J450" s="109">
        <f t="shared" ca="1" si="137"/>
        <v>0.85555555555555551</v>
      </c>
      <c r="K450" s="294" t="s">
        <v>2805</v>
      </c>
      <c r="L450" s="292"/>
      <c r="M450" s="110" t="str">
        <f>IFERROR(IF(VLOOKUP(L450,Codigos!$T$2:$U$50,2,0)=0,"",VLOOKUP(L450,Codigos!$T$2:$U$50,2,0)),"")</f>
        <v/>
      </c>
      <c r="N450" s="111">
        <f t="shared" si="138"/>
        <v>46171</v>
      </c>
      <c r="O450" s="112">
        <f>IFERROR(IF($B450&lt;&gt;"",$E450+($D450*VLOOKUP($B450,Codigos!$A:$P,5,0)),""),"Verf")</f>
        <v>384</v>
      </c>
      <c r="P450" s="112">
        <f>IFERROR(IF($B450&lt;&gt;"",$F450+($O450*VLOOKUP($B450,Codigos!$A:$P,4,0)),""),"Verf")</f>
        <v>9216</v>
      </c>
      <c r="Q450" s="116">
        <f>IFERROR(IF($B450&lt;&gt;"",P450*VLOOKUP($B450,Codigos!$A:$I,7,0)/100000,""),"Verf")</f>
        <v>30.412800000000001</v>
      </c>
      <c r="R450" s="110">
        <f>IFERROR(IF($B450&lt;&gt;"",VLOOKUP($B450,Codigos!$A:$P,2,0),""),"Verf")</f>
        <v>2222</v>
      </c>
      <c r="S450" s="110" t="str">
        <f>IFERROR(IF($B450&lt;&gt;"",VLOOKUP($B450,Codigos!$A:$P,9,0),""),"Verf")</f>
        <v>Pet</v>
      </c>
      <c r="T450" s="110">
        <f>IFERROR(IF(B450&lt;&gt;"",VLOOKUP(B450,Codigos!$A:$P,10,0),""),"Verf")</f>
        <v>90</v>
      </c>
      <c r="U450" s="280" t="str">
        <f ca="1">IFERROR(IF($B450&lt;&gt;"",IF(AND($H450&gt;=VLOOKUP($B450,Codigos!$A:$P,12,0),$H450&lt;=VLOOKUP($B450,Codigos!$A:$P,13,0)),"Si","No"),""),"Verf")</f>
        <v>No</v>
      </c>
      <c r="V450" s="280" t="str">
        <f ca="1">IFERROR(IF($B450&lt;&gt;"",IF(AND($H450&gt;=VLOOKUP($B450,Codigos!$A:$P,14,0),$H450&lt;=VLOOKUP($B450,Codigos!$A:$P,15,0)),"Si","No"),""),"Verf")</f>
        <v>No</v>
      </c>
      <c r="W450" s="280" t="str">
        <f ca="1">IFERROR(IF($B450&lt;&gt;"",IF($H450&gt;=VLOOKUP($B450,Codigos!$A:$P,12,0),"Si","No"),""),"Verf")</f>
        <v>Si</v>
      </c>
      <c r="X450" s="280" t="str">
        <f ca="1">IFERROR(IF($B450&lt;&gt;"",IF($H450&lt;VLOOKUP($B450,Codigos!$A:$P,14,0),"No","Si"),""),"Verf")</f>
        <v>Si</v>
      </c>
      <c r="Y450" s="280" t="str">
        <f ca="1">IFERROR(IF($B450&lt;&gt;"",IF($H450&gt;VLOOKUP($B450,Codigos!$A:$P,16,0),"Si","No"),""),"Verf")</f>
        <v>Si</v>
      </c>
      <c r="Z450" s="280" t="str">
        <f ca="1">IFERROR(IF($B450&lt;&gt;"",IF($H450&lt;VLOOKUP($B450,Codigos!$A:$P,14,0),"Bloquear","No"),""),"Verf")</f>
        <v>No</v>
      </c>
      <c r="AA450" s="281">
        <f>IFERROR(IF($B450&lt;&gt;"",$G450-VLOOKUP($B450,Codigos!$A:$P,11,0),""),"")</f>
        <v>46231</v>
      </c>
      <c r="AB450" s="280" t="str">
        <f t="shared" si="139"/>
        <v/>
      </c>
      <c r="AC450">
        <f t="shared" ca="1" si="140"/>
        <v>13</v>
      </c>
      <c r="AE450" t="s">
        <v>1987</v>
      </c>
      <c r="AF450" t="s">
        <v>1988</v>
      </c>
    </row>
    <row r="451" spans="1:32" ht="18.95" customHeight="1">
      <c r="A451" s="290" t="s">
        <v>2552</v>
      </c>
      <c r="B451" s="474" t="s">
        <v>249</v>
      </c>
      <c r="C451" s="104" t="str">
        <f>IFERROR(IF(B451&lt;&gt;"",VLOOKUP($B451,Codigos!$A:$P,3,0),""),"Verf")</f>
        <v>PONY MALTA LESS 1000CC X15</v>
      </c>
      <c r="D451" s="105">
        <v>2</v>
      </c>
      <c r="E451" s="105"/>
      <c r="F451" s="105"/>
      <c r="G451" s="106">
        <v>46268</v>
      </c>
      <c r="H451" s="448">
        <f t="shared" ca="1" si="135"/>
        <v>84</v>
      </c>
      <c r="I451" s="105" t="str">
        <f t="shared" ca="1" si="136"/>
        <v>Menos de 90 dìas</v>
      </c>
      <c r="J451" s="109">
        <f t="shared" ca="1" si="137"/>
        <v>0.7</v>
      </c>
      <c r="K451" s="294"/>
      <c r="L451" s="460"/>
      <c r="M451" s="110" t="str">
        <f>IFERROR(IF(VLOOKUP(L451,Codigos!$T$2:$U$50,2,0)=0,"",VLOOKUP(L451,Codigos!$T$2:$U$50,2,0)),"")</f>
        <v/>
      </c>
      <c r="N451" s="111">
        <f t="shared" si="138"/>
        <v>46148</v>
      </c>
      <c r="O451" s="112">
        <f>IFERROR(IF($B451&lt;&gt;"",$E451+($D451*VLOOKUP($B451,Codigos!$A:$P,5,0)),""),"Verf")</f>
        <v>104</v>
      </c>
      <c r="P451" s="112">
        <f>IFERROR(IF($B451&lt;&gt;"",$F451+($O451*VLOOKUP($B451,Codigos!$A:$P,4,0)),""),"Verf")</f>
        <v>1560</v>
      </c>
      <c r="Q451" s="116">
        <f>IFERROR(IF($B451&lt;&gt;"",P451*VLOOKUP($B451,Codigos!$A:$I,7,0)/100000,""),"Verf")</f>
        <v>15.6</v>
      </c>
      <c r="R451" s="110">
        <f>IFERROR(IF($B451&lt;&gt;"",VLOOKUP($B451,Codigos!$A:$P,2,0),""),"Verf")</f>
        <v>21173</v>
      </c>
      <c r="S451" s="110" t="str">
        <f>IFERROR(IF($B451&lt;&gt;"",VLOOKUP($B451,Codigos!$A:$P,9,0),""),"Verf")</f>
        <v>Pet</v>
      </c>
      <c r="T451" s="110">
        <f>IFERROR(IF(B451&lt;&gt;"",VLOOKUP(B451,Codigos!$A:$P,10,0),""),"Verf")</f>
        <v>120</v>
      </c>
      <c r="U451" s="280" t="str">
        <f ca="1">IFERROR(IF($B451&lt;&gt;"",IF(AND($H451&gt;=VLOOKUP($B451,Codigos!$A:$P,12,0),$H451&lt;=VLOOKUP($B451,Codigos!$A:$P,13,0)),"Si","No"),""),"Verf")</f>
        <v>No</v>
      </c>
      <c r="V451" s="280" t="str">
        <f ca="1">IFERROR(IF($B451&lt;&gt;"",IF(AND($H451&gt;=VLOOKUP($B451,Codigos!$A:$P,14,0),$H451&lt;=VLOOKUP($B451,Codigos!$A:$P,15,0)),"Si","No"),""),"Verf")</f>
        <v>No</v>
      </c>
      <c r="W451" s="280" t="str">
        <f ca="1">IFERROR(IF($B451&lt;&gt;"",IF($H451&gt;=VLOOKUP($B451,Codigos!$A:$P,12,0),"Si","No"),""),"Verf")</f>
        <v>No</v>
      </c>
      <c r="X451" s="280" t="str">
        <f ca="1">IFERROR(IF($B451&lt;&gt;"",IF($H451&lt;VLOOKUP($B451,Codigos!$A:$P,14,0),"No","Si"),""),"Verf")</f>
        <v>Si</v>
      </c>
      <c r="Y451" s="280" t="str">
        <f ca="1">IFERROR(IF($B451&lt;&gt;"",IF($H451&gt;VLOOKUP($B451,Codigos!$A:$P,16,0),"Si","No"),""),"Verf")</f>
        <v>Si</v>
      </c>
      <c r="Z451" s="280" t="str">
        <f ca="1">IFERROR(IF($B451&lt;&gt;"",IF($H451&lt;VLOOKUP($B451,Codigos!$A:$P,14,0),"Bloquear","No"),""),"Verf")</f>
        <v>No</v>
      </c>
      <c r="AA451" s="281">
        <f>IFERROR(IF($B451&lt;&gt;"",$G451-VLOOKUP($B451,Codigos!$A:$P,11,0),""),"")</f>
        <v>46238</v>
      </c>
      <c r="AB451" s="280" t="str">
        <f t="shared" si="139"/>
        <v/>
      </c>
      <c r="AC451">
        <f t="shared" ca="1" si="140"/>
        <v>36</v>
      </c>
      <c r="AE451" t="s">
        <v>1987</v>
      </c>
      <c r="AF451" t="s">
        <v>1988</v>
      </c>
    </row>
    <row r="452" spans="1:32" ht="18.95" customHeight="1">
      <c r="A452" s="499" t="s">
        <v>97</v>
      </c>
      <c r="B452" s="291" t="s">
        <v>956</v>
      </c>
      <c r="C452" s="104" t="str">
        <f>IFERROR(IF(B452&lt;&gt;"",VLOOKUP($B452,Codigos!$A:$P,3,0),""),"Verf")</f>
        <v>Aguila Lig Lta 473ccX6</v>
      </c>
      <c r="D452" s="105">
        <v>3</v>
      </c>
      <c r="E452" s="105"/>
      <c r="F452" s="105"/>
      <c r="G452" s="106">
        <v>46280</v>
      </c>
      <c r="H452" s="500">
        <f ca="1">IF(G452&lt;&gt;"",G452-TODAY(),"")</f>
        <v>96</v>
      </c>
      <c r="I452" s="105" t="str">
        <f ca="1">IF(G452="","",IF(G452&lt;TODAY(),"Vencido",IF(G452&lt;TODAY()+10,"Menos de 10 días",IF(G452&lt;TODAY()+30,"Menos de 30 días",IF(G452&lt;TODAY()+60,"Menos de 60 días",IF(G452&lt;TODAY()+90,"Menos de 90 dìas",IF(G452&lt;TODAY()+120,"Menos de 120 días","Mayor a 120 días")))))))</f>
        <v>Menos de 120 días</v>
      </c>
      <c r="J452" s="109">
        <f ca="1">IFERROR(IF(H452&lt;&gt;"",H452/T452,""),"Verf")</f>
        <v>0.53333333333333333</v>
      </c>
      <c r="K452" s="502"/>
      <c r="L452" s="105" t="s">
        <v>62</v>
      </c>
      <c r="M452" s="110" t="str">
        <f>IFERROR(IF(VLOOKUP(L452,Codigos!$T$2:$U$50,2,0)=0,"",VLOOKUP(L452,Codigos!$T$2:$U$50,2,0)),"")</f>
        <v>Excluir</v>
      </c>
      <c r="N452" s="111">
        <f>IFERROR(IF(G452&lt;&gt;"",G452-T452,""),"Verf")</f>
        <v>46100</v>
      </c>
      <c r="O452" s="112">
        <f>IFERROR(IF($B452&lt;&gt;"",$E452+($D452*VLOOKUP($B452,Codigos!$A:$P,5,0)),""),"Verf")</f>
        <v>1008</v>
      </c>
      <c r="P452" s="112">
        <f>IFERROR(IF($B452&lt;&gt;"",$F452+($O452*VLOOKUP($B452,Codigos!$A:$P,4,0)),""),"Verf")</f>
        <v>6048</v>
      </c>
      <c r="Q452" s="116">
        <f>IFERROR(IF($B452&lt;&gt;"",P452*VLOOKUP($B452,Codigos!$A:$I,7,0)/100000,""),"Verf")</f>
        <v>28.607040000000001</v>
      </c>
      <c r="R452" s="110">
        <f>IFERROR(IF($B452&lt;&gt;"",VLOOKUP($B452,Codigos!$A:$P,2,0),""),"Verf")</f>
        <v>5632</v>
      </c>
      <c r="S452" s="110" t="str">
        <f>IFERROR(IF($B452&lt;&gt;"",VLOOKUP($B452,Codigos!$A:$P,9,0),""),"Verf")</f>
        <v>Lata</v>
      </c>
      <c r="T452" s="110">
        <f>IFERROR(IF(B452&lt;&gt;"",VLOOKUP(B452,Codigos!$A:$P,10,0),""),"Verf")</f>
        <v>180</v>
      </c>
      <c r="U452" s="280" t="str">
        <f ca="1">IFERROR(IF($B452&lt;&gt;"",IF(AND($H452&gt;=VLOOKUP($B452,Codigos!$A:$P,12,0),$H452&lt;=VLOOKUP($B452,Codigos!$A:$P,13,0)),"Si","No"),""),"Verf")</f>
        <v>No</v>
      </c>
      <c r="V452" s="280" t="str">
        <f ca="1">IFERROR(IF($B452&lt;&gt;"",IF(AND($H452&gt;=VLOOKUP($B452,Codigos!$A:$P,14,0),$H452&lt;=VLOOKUP($B452,Codigos!$A:$P,15,0)),"Si","No"),""),"Verf")</f>
        <v>No</v>
      </c>
      <c r="W452" s="280" t="str">
        <f ca="1">IFERROR(IF($B452&lt;&gt;"",IF($H452&gt;=VLOOKUP($B452,Codigos!$A:$P,12,0),"Si","No"),""),"Verf")</f>
        <v>No</v>
      </c>
      <c r="X452" s="280" t="str">
        <f ca="1">IFERROR(IF($B452&lt;&gt;"",IF($H452&lt;VLOOKUP($B452,Codigos!$A:$P,14,0),"No","Si"),""),"Verf")</f>
        <v>Si</v>
      </c>
      <c r="Y452" s="280" t="str">
        <f ca="1">IFERROR(IF($B452&lt;&gt;"",IF($H452&gt;VLOOKUP($B452,Codigos!$A:$P,16,0),"Si","No"),""),"Verf")</f>
        <v>Si</v>
      </c>
      <c r="Z452" s="280" t="str">
        <f ca="1">IFERROR(IF($B452&lt;&gt;"",IF($H452&lt;VLOOKUP($B452,Codigos!$A:$P,14,0),"Bloquear","No"),""),"Verf")</f>
        <v>No</v>
      </c>
      <c r="AA452" s="281">
        <f>IFERROR(IF($B452&lt;&gt;"",$G452-VLOOKUP($B452,Codigos!$A:$P,11,0),""),"")</f>
        <v>46250</v>
      </c>
      <c r="AB452" s="280" t="str">
        <f>IFERROR(IF(AND(A452&lt;&gt;"",B452=""),"V",""),"")</f>
        <v/>
      </c>
      <c r="AC452">
        <f ca="1">IF(B452&lt;&gt;"",$C$4-N452,"")</f>
        <v>84</v>
      </c>
      <c r="AE452" t="s">
        <v>1987</v>
      </c>
      <c r="AF452" t="s">
        <v>1988</v>
      </c>
    </row>
    <row r="453" spans="1:32" ht="18.95" customHeight="1">
      <c r="A453" s="290" t="s">
        <v>2553</v>
      </c>
      <c r="B453" s="299" t="s">
        <v>382</v>
      </c>
      <c r="C453" s="104" t="str">
        <f>IFERROR(IF(B453&lt;&gt;"",VLOOKUP($B453,Codigos!$A:$P,3,0),""),"Verf")</f>
        <v>Aguila Lig CAN LtaN 330ccX6 THERMO INK</v>
      </c>
      <c r="D453" s="105">
        <v>6</v>
      </c>
      <c r="E453" s="105"/>
      <c r="F453" s="105"/>
      <c r="G453" s="106">
        <v>46263</v>
      </c>
      <c r="H453" s="448">
        <f t="shared" ref="H453" ca="1" si="153">IF(G453&lt;&gt;"",G453-TODAY(),"")</f>
        <v>79</v>
      </c>
      <c r="I453" s="105" t="str">
        <f t="shared" ref="I453" ca="1" si="154">IF(G453="","",IF(G453&lt;TODAY(),"Vencido",IF(G453&lt;TODAY()+10,"Menos de 10 días",IF(G453&lt;TODAY()+30,"Menos de 30 días",IF(G453&lt;TODAY()+60,"Menos de 60 días",IF(G453&lt;TODAY()+90,"Menos de 90 dìas",IF(G453&lt;TODAY()+120,"Menos de 120 días","Mayor a 120 días")))))))</f>
        <v>Menos de 90 dìas</v>
      </c>
      <c r="J453" s="109">
        <f t="shared" ref="J453" ca="1" si="155">IFERROR(IF(H453&lt;&gt;"",H453/T453,""),"Verf")</f>
        <v>0.43888888888888888</v>
      </c>
      <c r="K453" s="343"/>
      <c r="L453" s="292"/>
      <c r="M453" s="110" t="str">
        <f>IFERROR(IF(VLOOKUP(L453,Codigos!$T$2:$U$50,2,0)=0,"",VLOOKUP(L453,Codigos!$T$2:$U$50,2,0)),"")</f>
        <v/>
      </c>
      <c r="N453" s="111">
        <f t="shared" ref="N453" si="156">IFERROR(IF(G453&lt;&gt;"",G453-T453,""),"Verf")</f>
        <v>46083</v>
      </c>
      <c r="O453" s="112">
        <f>IFERROR(IF($B453&lt;&gt;"",$E453+($D453*VLOOKUP($B453,Codigos!$A:$P,5,0)),""),"Verf")</f>
        <v>2880</v>
      </c>
      <c r="P453" s="112">
        <f>IFERROR(IF($B453&lt;&gt;"",$F453+($O453*VLOOKUP($B453,Codigos!$A:$P,4,0)),""),"Verf")</f>
        <v>17280</v>
      </c>
      <c r="Q453" s="116">
        <f>IFERROR(IF($B453&lt;&gt;"",P453*VLOOKUP($B453,Codigos!$A:$I,7,0)/100000,""),"Verf")</f>
        <v>57.024000000000001</v>
      </c>
      <c r="R453" s="110">
        <f>IFERROR(IF($B453&lt;&gt;"",VLOOKUP($B453,Codigos!$A:$P,2,0),""),"Verf")</f>
        <v>22315</v>
      </c>
      <c r="S453" s="110" t="str">
        <f>IFERROR(IF($B453&lt;&gt;"",VLOOKUP($B453,Codigos!$A:$P,9,0),""),"Verf")</f>
        <v>Lata</v>
      </c>
      <c r="T453" s="110">
        <f>IFERROR(IF(B453&lt;&gt;"",VLOOKUP(B453,Codigos!$A:$P,10,0),""),"Verf")</f>
        <v>180</v>
      </c>
      <c r="U453" s="280" t="str">
        <f ca="1">IFERROR(IF($B453&lt;&gt;"",IF(AND($H453&gt;=VLOOKUP($B453,Codigos!$A:$P,12,0),$H453&lt;=VLOOKUP($B453,Codigos!$A:$P,13,0)),"Si","No"),""),"Verf")</f>
        <v>No</v>
      </c>
      <c r="V453" s="280" t="str">
        <f ca="1">IFERROR(IF($B453&lt;&gt;"",IF(AND($H453&gt;=VLOOKUP($B453,Codigos!$A:$P,14,0),$H453&lt;=VLOOKUP($B453,Codigos!$A:$P,15,0)),"Si","No"),""),"Verf")</f>
        <v>Si</v>
      </c>
      <c r="W453" s="280" t="str">
        <f ca="1">IFERROR(IF($B453&lt;&gt;"",IF($H453&gt;=VLOOKUP($B453,Codigos!$A:$P,12,0),"Si","No"),""),"Verf")</f>
        <v>No</v>
      </c>
      <c r="X453" s="280" t="str">
        <f ca="1">IFERROR(IF($B453&lt;&gt;"",IF($H453&lt;VLOOKUP($B453,Codigos!$A:$P,14,0),"No","Si"),""),"Verf")</f>
        <v>Si</v>
      </c>
      <c r="Y453" s="280" t="str">
        <f ca="1">IFERROR(IF($B453&lt;&gt;"",IF($H453&gt;VLOOKUP($B453,Codigos!$A:$P,16,0),"Si","No"),""),"Verf")</f>
        <v>No</v>
      </c>
      <c r="Z453" s="280" t="str">
        <f ca="1">IFERROR(IF($B453&lt;&gt;"",IF($H453&lt;VLOOKUP($B453,Codigos!$A:$P,14,0),"Bloquear","No"),""),"Verf")</f>
        <v>No</v>
      </c>
      <c r="AA453" s="281">
        <f>IFERROR(IF($B453&lt;&gt;"",$G453-VLOOKUP($B453,Codigos!$A:$P,11,0),""),"")</f>
        <v>46233</v>
      </c>
      <c r="AB453" s="280" t="str">
        <f t="shared" ref="AB453" si="157">IFERROR(IF(AND(A453&lt;&gt;"",B453=""),"V",""),"")</f>
        <v/>
      </c>
      <c r="AC453">
        <f t="shared" ref="AC453" ca="1" si="158">IF(B453&lt;&gt;"",$C$4-N453,"")</f>
        <v>101</v>
      </c>
      <c r="AE453" t="s">
        <v>1987</v>
      </c>
      <c r="AF453" t="s">
        <v>1988</v>
      </c>
    </row>
    <row r="454" spans="1:32" ht="18.95" customHeight="1">
      <c r="A454" s="290" t="s">
        <v>2553</v>
      </c>
      <c r="B454" s="508" t="s">
        <v>87</v>
      </c>
      <c r="C454" s="104" t="str">
        <f>IFERROR(IF(B454&lt;&gt;"",VLOOKUP($B454,Codigos!$A:$P,3,0),""),"Verf")</f>
        <v>Aguila 0,0 LTA 330CCX6</v>
      </c>
      <c r="D454" s="105">
        <v>7</v>
      </c>
      <c r="E454" s="105"/>
      <c r="F454" s="105"/>
      <c r="G454" s="106">
        <v>46323</v>
      </c>
      <c r="H454" s="448">
        <f t="shared" ca="1" si="135"/>
        <v>139</v>
      </c>
      <c r="I454" s="105" t="str">
        <f t="shared" ca="1" si="136"/>
        <v>Mayor a 120 días</v>
      </c>
      <c r="J454" s="109">
        <f t="shared" ca="1" si="137"/>
        <v>0.77222222222222225</v>
      </c>
      <c r="K454" s="343"/>
      <c r="L454" s="292" t="s">
        <v>62</v>
      </c>
      <c r="M454" s="110" t="str">
        <f>IFERROR(IF(VLOOKUP(L454,Codigos!$T$2:$U$50,2,0)=0,"",VLOOKUP(L454,Codigos!$T$2:$U$50,2,0)),"")</f>
        <v>Excluir</v>
      </c>
      <c r="N454" s="111">
        <f t="shared" si="138"/>
        <v>46143</v>
      </c>
      <c r="O454" s="112">
        <f>IFERROR(IF($B454&lt;&gt;"",$E454+($D454*VLOOKUP($B454,Codigos!$A:$P,5,0)),""),"Verf")</f>
        <v>3360</v>
      </c>
      <c r="P454" s="112">
        <f>IFERROR(IF($B454&lt;&gt;"",$F454+($O454*VLOOKUP($B454,Codigos!$A:$P,4,0)),""),"Verf")</f>
        <v>20160</v>
      </c>
      <c r="Q454" s="116">
        <f>IFERROR(IF($B454&lt;&gt;"",P454*VLOOKUP($B454,Codigos!$A:$I,7,0)/100000,""),"Verf")</f>
        <v>66.528000000000006</v>
      </c>
      <c r="R454" s="110">
        <f>IFERROR(IF($B454&lt;&gt;"",VLOOKUP($B454,Codigos!$A:$P,2,0),""),"Verf")</f>
        <v>14703</v>
      </c>
      <c r="S454" s="110" t="str">
        <f>IFERROR(IF($B454&lt;&gt;"",VLOOKUP($B454,Codigos!$A:$P,9,0),""),"Verf")</f>
        <v>Lata</v>
      </c>
      <c r="T454" s="110">
        <f>IFERROR(IF(B454&lt;&gt;"",VLOOKUP(B454,Codigos!$A:$P,10,0),""),"Verf")</f>
        <v>180</v>
      </c>
      <c r="U454" s="280" t="str">
        <f ca="1">IFERROR(IF($B454&lt;&gt;"",IF(AND($H454&gt;=VLOOKUP($B454,Codigos!$A:$P,12,0),$H454&lt;=VLOOKUP($B454,Codigos!$A:$P,13,0)),"Si","No"),""),"Verf")</f>
        <v>No</v>
      </c>
      <c r="V454" s="280" t="str">
        <f ca="1">IFERROR(IF($B454&lt;&gt;"",IF(AND($H454&gt;=VLOOKUP($B454,Codigos!$A:$P,14,0),$H454&lt;=VLOOKUP($B454,Codigos!$A:$P,15,0)),"Si","No"),""),"Verf")</f>
        <v>No</v>
      </c>
      <c r="W454" s="280" t="str">
        <f ca="1">IFERROR(IF($B454&lt;&gt;"",IF($H454&gt;=VLOOKUP($B454,Codigos!$A:$P,12,0),"Si","No"),""),"Verf")</f>
        <v>Si</v>
      </c>
      <c r="X454" s="280" t="str">
        <f ca="1">IFERROR(IF($B454&lt;&gt;"",IF($H454&lt;VLOOKUP($B454,Codigos!$A:$P,14,0),"No","Si"),""),"Verf")</f>
        <v>Si</v>
      </c>
      <c r="Y454" s="280" t="str">
        <f ca="1">IFERROR(IF($B454&lt;&gt;"",IF($H454&gt;VLOOKUP($B454,Codigos!$A:$P,16,0),"Si","No"),""),"Verf")</f>
        <v>Si</v>
      </c>
      <c r="Z454" s="280" t="str">
        <f ca="1">IFERROR(IF($B454&lt;&gt;"",IF($H454&lt;VLOOKUP($B454,Codigos!$A:$P,14,0),"Bloquear","No"),""),"Verf")</f>
        <v>No</v>
      </c>
      <c r="AA454" s="281">
        <f>IFERROR(IF($B454&lt;&gt;"",$G454-VLOOKUP($B454,Codigos!$A:$P,11,0),""),"")</f>
        <v>46293</v>
      </c>
      <c r="AB454" s="280" t="str">
        <f t="shared" si="139"/>
        <v/>
      </c>
      <c r="AC454">
        <f t="shared" ca="1" si="140"/>
        <v>41</v>
      </c>
      <c r="AE454" t="s">
        <v>1987</v>
      </c>
      <c r="AF454" t="s">
        <v>1988</v>
      </c>
    </row>
    <row r="455" spans="1:32" ht="18.95" customHeight="1">
      <c r="A455" s="290" t="s">
        <v>493</v>
      </c>
      <c r="B455" s="318" t="s">
        <v>57</v>
      </c>
      <c r="C455" s="104" t="str">
        <f>IFERROR(IF(B455&lt;&gt;"",VLOOKUP($B455,Codigos!$A:$P,3,0),""),"Verf")</f>
        <v>Poker Lta 330Cc X 6</v>
      </c>
      <c r="D455" s="105">
        <v>24</v>
      </c>
      <c r="E455" s="105"/>
      <c r="F455" s="105"/>
      <c r="G455" s="106">
        <v>46328</v>
      </c>
      <c r="H455" s="448">
        <f t="shared" ref="H455" ca="1" si="159">IF(G455&lt;&gt;"",G455-TODAY(),"")</f>
        <v>144</v>
      </c>
      <c r="I455" s="105" t="str">
        <f t="shared" ref="I455" ca="1" si="160">IF(G455="","",IF(G455&lt;TODAY(),"Vencido",IF(G455&lt;TODAY()+10,"Menos de 10 días",IF(G455&lt;TODAY()+30,"Menos de 30 días",IF(G455&lt;TODAY()+60,"Menos de 60 días",IF(G455&lt;TODAY()+90,"Menos de 90 dìas",IF(G455&lt;TODAY()+120,"Menos de 120 días","Mayor a 120 días")))))))</f>
        <v>Mayor a 120 días</v>
      </c>
      <c r="J455" s="109">
        <f t="shared" ref="J455" ca="1" si="161">IFERROR(IF(H455&lt;&gt;"",H455/T455,""),"Verf")</f>
        <v>0.53333333333333333</v>
      </c>
      <c r="K455" s="294"/>
      <c r="L455" s="460" t="s">
        <v>62</v>
      </c>
      <c r="M455" s="110" t="str">
        <f>IFERROR(IF(VLOOKUP(L455,Codigos!$T$2:$U$50,2,0)=0,"",VLOOKUP(L455,Codigos!$T$2:$U$50,2,0)),"")</f>
        <v>Excluir</v>
      </c>
      <c r="N455" s="111">
        <f t="shared" ref="N455" si="162">IFERROR(IF(G455&lt;&gt;"",G455-T455,""),"Verf")</f>
        <v>46058</v>
      </c>
      <c r="O455" s="112">
        <f>IFERROR(IF($B455&lt;&gt;"",$E455+($D455*VLOOKUP($B455,Codigos!$A:$P,5,0)),""),"Verf")</f>
        <v>11520</v>
      </c>
      <c r="P455" s="112">
        <f>IFERROR(IF($B455&lt;&gt;"",$F455+($O455*VLOOKUP($B455,Codigos!$A:$P,4,0)),""),"Verf")</f>
        <v>69120</v>
      </c>
      <c r="Q455" s="116">
        <f>IFERROR(IF($B455&lt;&gt;"",P455*VLOOKUP($B455,Codigos!$A:$I,7,0)/100000,""),"Verf")</f>
        <v>245.376</v>
      </c>
      <c r="R455" s="110">
        <f>IFERROR(IF($B455&lt;&gt;"",VLOOKUP($B455,Codigos!$A:$P,2,0),""),"Verf")</f>
        <v>1428</v>
      </c>
      <c r="S455" s="110" t="str">
        <f>IFERROR(IF($B455&lt;&gt;"",VLOOKUP($B455,Codigos!$A:$P,9,0),""),"Verf")</f>
        <v>Lata</v>
      </c>
      <c r="T455" s="110">
        <f>IFERROR(IF(B455&lt;&gt;"",VLOOKUP(B455,Codigos!$A:$P,10,0),""),"Verf")</f>
        <v>270</v>
      </c>
      <c r="U455" s="280" t="str">
        <f ca="1">IFERROR(IF($B455&lt;&gt;"",IF(AND($H455&gt;=VLOOKUP($B455,Codigos!$A:$P,12,0),$H455&lt;=VLOOKUP($B455,Codigos!$A:$P,13,0)),"Si","No"),""),"Verf")</f>
        <v>No</v>
      </c>
      <c r="V455" s="280" t="str">
        <f ca="1">IFERROR(IF($B455&lt;&gt;"",IF(AND($H455&gt;=VLOOKUP($B455,Codigos!$A:$P,14,0),$H455&lt;=VLOOKUP($B455,Codigos!$A:$P,15,0)),"Si","No"),""),"Verf")</f>
        <v>No</v>
      </c>
      <c r="W455" s="280" t="str">
        <f ca="1">IFERROR(IF($B455&lt;&gt;"",IF($H455&gt;=VLOOKUP($B455,Codigos!$A:$P,12,0),"Si","No"),""),"Verf")</f>
        <v>No</v>
      </c>
      <c r="X455" s="280" t="str">
        <f ca="1">IFERROR(IF($B455&lt;&gt;"",IF($H455&lt;VLOOKUP($B455,Codigos!$A:$P,14,0),"No","Si"),""),"Verf")</f>
        <v>Si</v>
      </c>
      <c r="Y455" s="280" t="str">
        <f ca="1">IFERROR(IF($B455&lt;&gt;"",IF($H455&gt;VLOOKUP($B455,Codigos!$A:$P,16,0),"Si","No"),""),"Verf")</f>
        <v>Si</v>
      </c>
      <c r="Z455" s="280" t="str">
        <f ca="1">IFERROR(IF($B455&lt;&gt;"",IF($H455&lt;VLOOKUP($B455,Codigos!$A:$P,14,0),"Bloquear","No"),""),"Verf")</f>
        <v>No</v>
      </c>
      <c r="AA455" s="281">
        <f>IFERROR(IF($B455&lt;&gt;"",$G455-VLOOKUP($B455,Codigos!$A:$P,11,0),""),"")</f>
        <v>46298</v>
      </c>
      <c r="AB455" s="280" t="str">
        <f t="shared" ref="AB455" si="163">IFERROR(IF(AND(A455&lt;&gt;"",B455=""),"V",""),"")</f>
        <v/>
      </c>
      <c r="AC455">
        <f t="shared" ref="AC455" ca="1" si="164">IF(B455&lt;&gt;"",$C$4-N455,"")</f>
        <v>126</v>
      </c>
      <c r="AE455" t="s">
        <v>1987</v>
      </c>
      <c r="AF455" t="s">
        <v>1988</v>
      </c>
    </row>
    <row r="456" spans="1:32" ht="18.95" customHeight="1">
      <c r="A456" s="290" t="s">
        <v>621</v>
      </c>
      <c r="B456" s="512" t="s">
        <v>1535</v>
      </c>
      <c r="C456" s="104" t="str">
        <f>IFERROR(IF(B456&lt;&gt;"",VLOOKUP($B456,Codigos!$A:$P,3,0),""),"Verf")</f>
        <v>Costeña Lta 310cc X 6</v>
      </c>
      <c r="D456" s="105">
        <v>24</v>
      </c>
      <c r="E456" s="105"/>
      <c r="F456" s="105"/>
      <c r="G456" s="106">
        <v>46425</v>
      </c>
      <c r="H456" s="448">
        <f t="shared" ca="1" si="135"/>
        <v>241</v>
      </c>
      <c r="I456" s="105" t="str">
        <f t="shared" ca="1" si="136"/>
        <v>Mayor a 120 días</v>
      </c>
      <c r="J456" s="109">
        <f t="shared" ca="1" si="137"/>
        <v>0.8925925925925926</v>
      </c>
      <c r="K456" s="343"/>
      <c r="L456" s="292" t="s">
        <v>62</v>
      </c>
      <c r="M456" s="110" t="str">
        <f>IFERROR(IF(VLOOKUP(L456,Codigos!$T$2:$U$50,2,0)=0,"",VLOOKUP(L456,Codigos!$T$2:$U$50,2,0)),"")</f>
        <v>Excluir</v>
      </c>
      <c r="N456" s="111">
        <f t="shared" si="138"/>
        <v>46155</v>
      </c>
      <c r="O456" s="112">
        <f>IFERROR(IF($B456&lt;&gt;"",$E456+($D456*VLOOKUP($B456,Codigos!$A:$P,5,0)),""),"Verf")</f>
        <v>12672</v>
      </c>
      <c r="P456" s="112">
        <f>IFERROR(IF($B456&lt;&gt;"",$F456+($O456*VLOOKUP($B456,Codigos!$A:$P,4,0)),""),"Verf")</f>
        <v>76032</v>
      </c>
      <c r="Q456" s="116">
        <f>IFERROR(IF($B456&lt;&gt;"",P456*VLOOKUP($B456,Codigos!$A:$I,7,0)/100000,""),"Verf")</f>
        <v>235.69919999999999</v>
      </c>
      <c r="R456" s="110">
        <f>IFERROR(IF($B456&lt;&gt;"",VLOOKUP($B456,Codigos!$A:$P,2,0),""),"Verf")</f>
        <v>22271</v>
      </c>
      <c r="S456" s="110" t="str">
        <f>IFERROR(IF($B456&lt;&gt;"",VLOOKUP($B456,Codigos!$A:$P,9,0),""),"Verf")</f>
        <v>Lata</v>
      </c>
      <c r="T456" s="110">
        <f>IFERROR(IF(B456&lt;&gt;"",VLOOKUP(B456,Codigos!$A:$P,10,0),""),"Verf")</f>
        <v>270</v>
      </c>
      <c r="U456" s="280" t="str">
        <f ca="1">IFERROR(IF($B456&lt;&gt;"",IF(AND($H456&gt;=VLOOKUP($B456,Codigos!$A:$P,12,0),$H456&lt;=VLOOKUP($B456,Codigos!$A:$P,13,0)),"Si","No"),""),"Verf")</f>
        <v>No</v>
      </c>
      <c r="V456" s="280" t="str">
        <f ca="1">IFERROR(IF($B456&lt;&gt;"",IF(AND($H456&gt;=VLOOKUP($B456,Codigos!$A:$P,14,0),$H456&lt;=VLOOKUP($B456,Codigos!$A:$P,15,0)),"Si","No"),""),"Verf")</f>
        <v>No</v>
      </c>
      <c r="W456" s="280" t="str">
        <f ca="1">IFERROR(IF($B456&lt;&gt;"",IF($H456&gt;=VLOOKUP($B456,Codigos!$A:$P,12,0),"Si","No"),""),"Verf")</f>
        <v>Si</v>
      </c>
      <c r="X456" s="280" t="str">
        <f ca="1">IFERROR(IF($B456&lt;&gt;"",IF($H456&lt;VLOOKUP($B456,Codigos!$A:$P,14,0),"No","Si"),""),"Verf")</f>
        <v>Si</v>
      </c>
      <c r="Y456" s="280" t="str">
        <f ca="1">IFERROR(IF($B456&lt;&gt;"",IF($H456&gt;VLOOKUP($B456,Codigos!$A:$P,16,0),"Si","No"),""),"Verf")</f>
        <v>Si</v>
      </c>
      <c r="Z456" s="280" t="str">
        <f ca="1">IFERROR(IF($B456&lt;&gt;"",IF($H456&lt;VLOOKUP($B456,Codigos!$A:$P,14,0),"Bloquear","No"),""),"Verf")</f>
        <v>No</v>
      </c>
      <c r="AA456" s="281">
        <f>IFERROR(IF($B456&lt;&gt;"",$G456-VLOOKUP($B456,Codigos!$A:$P,11,0),""),"")</f>
        <v>46395</v>
      </c>
      <c r="AB456" s="280" t="str">
        <f t="shared" si="139"/>
        <v/>
      </c>
      <c r="AC456">
        <f t="shared" ca="1" si="140"/>
        <v>29</v>
      </c>
      <c r="AE456" t="s">
        <v>1987</v>
      </c>
      <c r="AF456" t="s">
        <v>1988</v>
      </c>
    </row>
    <row r="457" spans="1:32" ht="18.95" customHeight="1">
      <c r="A457" s="290" t="s">
        <v>653</v>
      </c>
      <c r="B457" s="340" t="s">
        <v>722</v>
      </c>
      <c r="C457" s="104" t="str">
        <f>IFERROR(IF(B457&lt;&gt;"",VLOOKUP($B457,Codigos!$A:$P,3,0),""),"Verf")</f>
        <v xml:space="preserve">Budweiser Lta  269Ccx6 Pack TERMO </v>
      </c>
      <c r="D457" s="105">
        <v>18</v>
      </c>
      <c r="E457" s="105"/>
      <c r="F457" s="105"/>
      <c r="G457" s="106">
        <v>46425</v>
      </c>
      <c r="H457" s="448">
        <f t="shared" ca="1" si="135"/>
        <v>241</v>
      </c>
      <c r="I457" s="105" t="str">
        <f t="shared" ca="1" si="136"/>
        <v>Mayor a 120 días</v>
      </c>
      <c r="J457" s="109">
        <f t="shared" ca="1" si="137"/>
        <v>0.8925925925925926</v>
      </c>
      <c r="K457" s="294"/>
      <c r="L457" s="460" t="s">
        <v>62</v>
      </c>
      <c r="M457" s="110" t="str">
        <f>IFERROR(IF(VLOOKUP(L457,Codigos!$T$2:$U$50,2,0)=0,"",VLOOKUP(L457,Codigos!$T$2:$U$50,2,0)),"")</f>
        <v>Excluir</v>
      </c>
      <c r="N457" s="111">
        <f t="shared" si="138"/>
        <v>46155</v>
      </c>
      <c r="O457" s="112">
        <f>IFERROR(IF($B457&lt;&gt;"",$E457+($D457*VLOOKUP($B457,Codigos!$A:$P,5,0)),""),"Verf")</f>
        <v>10800</v>
      </c>
      <c r="P457" s="112">
        <f>IFERROR(IF($B457&lt;&gt;"",$F457+($O457*VLOOKUP($B457,Codigos!$A:$P,4,0)),""),"Verf")</f>
        <v>64800</v>
      </c>
      <c r="Q457" s="116">
        <f>IFERROR(IF($B457&lt;&gt;"",P457*VLOOKUP($B457,Codigos!$A:$I,7,0)/100000,""),"Verf")</f>
        <v>174.31200000000001</v>
      </c>
      <c r="R457" s="110">
        <f>IFERROR(IF($B457&lt;&gt;"",VLOOKUP($B457,Codigos!$A:$P,2,0),""),"Verf")</f>
        <v>9672</v>
      </c>
      <c r="S457" s="110" t="str">
        <f>IFERROR(IF($B457&lt;&gt;"",VLOOKUP($B457,Codigos!$A:$P,9,0),""),"Verf")</f>
        <v>Lata</v>
      </c>
      <c r="T457" s="110">
        <f>IFERROR(IF(B457&lt;&gt;"",VLOOKUP(B457,Codigos!$A:$P,10,0),""),"Verf")</f>
        <v>270</v>
      </c>
      <c r="U457" s="280" t="str">
        <f ca="1">IFERROR(IF($B457&lt;&gt;"",IF(AND($H457&gt;=VLOOKUP($B457,Codigos!$A:$P,12,0),$H457&lt;=VLOOKUP($B457,Codigos!$A:$P,13,0)),"Si","No"),""),"Verf")</f>
        <v>No</v>
      </c>
      <c r="V457" s="280" t="str">
        <f ca="1">IFERROR(IF($B457&lt;&gt;"",IF(AND($H457&gt;=VLOOKUP($B457,Codigos!$A:$P,14,0),$H457&lt;=VLOOKUP($B457,Codigos!$A:$P,15,0)),"Si","No"),""),"Verf")</f>
        <v>No</v>
      </c>
      <c r="W457" s="280" t="str">
        <f ca="1">IFERROR(IF($B457&lt;&gt;"",IF($H457&gt;=VLOOKUP($B457,Codigos!$A:$P,12,0),"Si","No"),""),"Verf")</f>
        <v>Si</v>
      </c>
      <c r="X457" s="280" t="str">
        <f ca="1">IFERROR(IF($B457&lt;&gt;"",IF($H457&lt;VLOOKUP($B457,Codigos!$A:$P,14,0),"No","Si"),""),"Verf")</f>
        <v>Si</v>
      </c>
      <c r="Y457" s="280" t="str">
        <f ca="1">IFERROR(IF($B457&lt;&gt;"",IF($H457&gt;VLOOKUP($B457,Codigos!$A:$P,16,0),"Si","No"),""),"Verf")</f>
        <v>Si</v>
      </c>
      <c r="Z457" s="280" t="str">
        <f ca="1">IFERROR(IF($B457&lt;&gt;"",IF($H457&lt;VLOOKUP($B457,Codigos!$A:$P,14,0),"Bloquear","No"),""),"Verf")</f>
        <v>No</v>
      </c>
      <c r="AA457" s="281">
        <f>IFERROR(IF($B457&lt;&gt;"",$G457-VLOOKUP($B457,Codigos!$A:$P,11,0),""),"")</f>
        <v>46395</v>
      </c>
      <c r="AB457" s="280" t="str">
        <f t="shared" si="139"/>
        <v/>
      </c>
      <c r="AC457">
        <f t="shared" ca="1" si="140"/>
        <v>29</v>
      </c>
      <c r="AE457" t="s">
        <v>1987</v>
      </c>
      <c r="AF457" t="s">
        <v>1988</v>
      </c>
    </row>
    <row r="458" spans="1:32" ht="18.95" customHeight="1">
      <c r="A458" s="290" t="s">
        <v>320</v>
      </c>
      <c r="B458" s="291" t="s">
        <v>57</v>
      </c>
      <c r="C458" s="104" t="str">
        <f>IFERROR(IF(B458&lt;&gt;"",VLOOKUP($B458,Codigos!$A:$P,3,0),""),"Verf")</f>
        <v>Poker Lta 330Cc X 6</v>
      </c>
      <c r="D458" s="105">
        <v>18</v>
      </c>
      <c r="E458" s="105"/>
      <c r="F458" s="105"/>
      <c r="G458" s="106">
        <v>46430</v>
      </c>
      <c r="H458" s="448">
        <f t="shared" ref="H458:H513" ca="1" si="165">IF(G458&lt;&gt;"",G458-TODAY(),"")</f>
        <v>246</v>
      </c>
      <c r="I458" s="105" t="str">
        <f t="shared" ref="I458:I513" ca="1" si="166">IF(G458="","",IF(G458&lt;TODAY(),"Vencido",IF(G458&lt;TODAY()+10,"Menos de 10 días",IF(G458&lt;TODAY()+30,"Menos de 30 días",IF(G458&lt;TODAY()+60,"Menos de 60 días",IF(G458&lt;TODAY()+90,"Menos de 90 dìas",IF(G458&lt;TODAY()+120,"Menos de 120 días","Mayor a 120 días")))))))</f>
        <v>Mayor a 120 días</v>
      </c>
      <c r="J458" s="109">
        <f t="shared" ref="J458:J513" ca="1" si="167">IFERROR(IF(H458&lt;&gt;"",H458/T458,""),"Verf")</f>
        <v>0.91111111111111109</v>
      </c>
      <c r="K458" s="294"/>
      <c r="L458" s="292" t="s">
        <v>62</v>
      </c>
      <c r="M458" s="110" t="str">
        <f>IFERROR(IF(VLOOKUP(L458,Codigos!$T$2:$U$50,2,0)=0,"",VLOOKUP(L458,Codigos!$T$2:$U$50,2,0)),"")</f>
        <v>Excluir</v>
      </c>
      <c r="N458" s="111">
        <f t="shared" ref="N458:N513" si="168">IFERROR(IF(G458&lt;&gt;"",G458-T458,""),"Verf")</f>
        <v>46160</v>
      </c>
      <c r="O458" s="112">
        <f>IFERROR(IF($B458&lt;&gt;"",$E458+($D458*VLOOKUP($B458,Codigos!$A:$P,5,0)),""),"Verf")</f>
        <v>8640</v>
      </c>
      <c r="P458" s="112">
        <f>IFERROR(IF($B458&lt;&gt;"",$F458+($O458*VLOOKUP($B458,Codigos!$A:$P,4,0)),""),"Verf")</f>
        <v>51840</v>
      </c>
      <c r="Q458" s="116">
        <f>IFERROR(IF($B458&lt;&gt;"",P458*VLOOKUP($B458,Codigos!$A:$I,7,0)/100000,""),"Verf")</f>
        <v>184.03200000000001</v>
      </c>
      <c r="R458" s="110">
        <f>IFERROR(IF($B458&lt;&gt;"",VLOOKUP($B458,Codigos!$A:$P,2,0),""),"Verf")</f>
        <v>1428</v>
      </c>
      <c r="S458" s="110" t="str">
        <f>IFERROR(IF($B458&lt;&gt;"",VLOOKUP($B458,Codigos!$A:$P,9,0),""),"Verf")</f>
        <v>Lata</v>
      </c>
      <c r="T458" s="110">
        <f>IFERROR(IF(B458&lt;&gt;"",VLOOKUP(B458,Codigos!$A:$P,10,0),""),"Verf")</f>
        <v>270</v>
      </c>
      <c r="U458" s="280" t="str">
        <f ca="1">IFERROR(IF($B458&lt;&gt;"",IF(AND($H458&gt;=VLOOKUP($B458,Codigos!$A:$P,12,0),$H458&lt;=VLOOKUP($B458,Codigos!$A:$P,13,0)),"Si","No"),""),"Verf")</f>
        <v>No</v>
      </c>
      <c r="V458" s="280" t="str">
        <f ca="1">IFERROR(IF($B458&lt;&gt;"",IF(AND($H458&gt;=VLOOKUP($B458,Codigos!$A:$P,14,0),$H458&lt;=VLOOKUP($B458,Codigos!$A:$P,15,0)),"Si","No"),""),"Verf")</f>
        <v>No</v>
      </c>
      <c r="W458" s="280" t="str">
        <f ca="1">IFERROR(IF($B458&lt;&gt;"",IF($H458&gt;=VLOOKUP($B458,Codigos!$A:$P,12,0),"Si","No"),""),"Verf")</f>
        <v>Si</v>
      </c>
      <c r="X458" s="280" t="str">
        <f ca="1">IFERROR(IF($B458&lt;&gt;"",IF($H458&lt;VLOOKUP($B458,Codigos!$A:$P,14,0),"No","Si"),""),"Verf")</f>
        <v>Si</v>
      </c>
      <c r="Y458" s="280" t="str">
        <f ca="1">IFERROR(IF($B458&lt;&gt;"",IF($H458&gt;VLOOKUP($B458,Codigos!$A:$P,16,0),"Si","No"),""),"Verf")</f>
        <v>Si</v>
      </c>
      <c r="Z458" s="280" t="str">
        <f ca="1">IFERROR(IF($B458&lt;&gt;"",IF($H458&lt;VLOOKUP($B458,Codigos!$A:$P,14,0),"Bloquear","No"),""),"Verf")</f>
        <v>No</v>
      </c>
      <c r="AA458" s="281">
        <f>IFERROR(IF($B458&lt;&gt;"",$G458-VLOOKUP($B458,Codigos!$A:$P,11,0),""),"")</f>
        <v>46400</v>
      </c>
      <c r="AB458" s="280" t="str">
        <f t="shared" ref="AB458:AB513" si="169">IFERROR(IF(AND(A458&lt;&gt;"",B458=""),"V",""),"")</f>
        <v/>
      </c>
      <c r="AC458">
        <f t="shared" ref="AC458:AC513" ca="1" si="170">IF(B458&lt;&gt;"",$C$4-N458,"")</f>
        <v>24</v>
      </c>
      <c r="AE458" t="s">
        <v>1987</v>
      </c>
      <c r="AF458" t="s">
        <v>1988</v>
      </c>
    </row>
    <row r="459" spans="1:32" ht="18.95" customHeight="1">
      <c r="A459" s="290" t="s">
        <v>2747</v>
      </c>
      <c r="B459" s="459" t="s">
        <v>1535</v>
      </c>
      <c r="C459" s="104" t="str">
        <f>IFERROR(IF(B459&lt;&gt;"",VLOOKUP($B459,Codigos!$A:$P,3,0),""),"Verf")</f>
        <v>Costeña Lta 310cc X 6</v>
      </c>
      <c r="D459" s="105">
        <v>18</v>
      </c>
      <c r="E459" s="105"/>
      <c r="F459" s="105"/>
      <c r="G459" s="106">
        <v>46437</v>
      </c>
      <c r="H459" s="448">
        <f t="shared" ca="1" si="165"/>
        <v>253</v>
      </c>
      <c r="I459" s="105" t="str">
        <f t="shared" ca="1" si="166"/>
        <v>Mayor a 120 días</v>
      </c>
      <c r="J459" s="109">
        <f t="shared" ca="1" si="167"/>
        <v>0.937037037037037</v>
      </c>
      <c r="K459" s="343"/>
      <c r="L459" s="460" t="s">
        <v>62</v>
      </c>
      <c r="M459" s="110" t="str">
        <f>IFERROR(IF(VLOOKUP(L459,Codigos!$T$2:$U$50,2,0)=0,"",VLOOKUP(L459,Codigos!$T$2:$U$50,2,0)),"")</f>
        <v>Excluir</v>
      </c>
      <c r="N459" s="111">
        <f t="shared" si="168"/>
        <v>46167</v>
      </c>
      <c r="O459" s="112">
        <f>IFERROR(IF($B459&lt;&gt;"",$E459+($D459*VLOOKUP($B459,Codigos!$A:$P,5,0)),""),"Verf")</f>
        <v>9504</v>
      </c>
      <c r="P459" s="112">
        <f>IFERROR(IF($B459&lt;&gt;"",$F459+($O459*VLOOKUP($B459,Codigos!$A:$P,4,0)),""),"Verf")</f>
        <v>57024</v>
      </c>
      <c r="Q459" s="116">
        <f>IFERROR(IF($B459&lt;&gt;"",P459*VLOOKUP($B459,Codigos!$A:$I,7,0)/100000,""),"Verf")</f>
        <v>176.77440000000001</v>
      </c>
      <c r="R459" s="110">
        <f>IFERROR(IF($B459&lt;&gt;"",VLOOKUP($B459,Codigos!$A:$P,2,0),""),"Verf")</f>
        <v>22271</v>
      </c>
      <c r="S459" s="110" t="str">
        <f>IFERROR(IF($B459&lt;&gt;"",VLOOKUP($B459,Codigos!$A:$P,9,0),""),"Verf")</f>
        <v>Lata</v>
      </c>
      <c r="T459" s="110">
        <f>IFERROR(IF(B459&lt;&gt;"",VLOOKUP(B459,Codigos!$A:$P,10,0),""),"Verf")</f>
        <v>270</v>
      </c>
      <c r="U459" s="280" t="str">
        <f ca="1">IFERROR(IF($B459&lt;&gt;"",IF(AND($H459&gt;=VLOOKUP($B459,Codigos!$A:$P,12,0),$H459&lt;=VLOOKUP($B459,Codigos!$A:$P,13,0)),"Si","No"),""),"Verf")</f>
        <v>No</v>
      </c>
      <c r="V459" s="280" t="str">
        <f ca="1">IFERROR(IF($B459&lt;&gt;"",IF(AND($H459&gt;=VLOOKUP($B459,Codigos!$A:$P,14,0),$H459&lt;=VLOOKUP($B459,Codigos!$A:$P,15,0)),"Si","No"),""),"Verf")</f>
        <v>No</v>
      </c>
      <c r="W459" s="280" t="str">
        <f ca="1">IFERROR(IF($B459&lt;&gt;"",IF($H459&gt;=VLOOKUP($B459,Codigos!$A:$P,12,0),"Si","No"),""),"Verf")</f>
        <v>Si</v>
      </c>
      <c r="X459" s="280" t="str">
        <f ca="1">IFERROR(IF($B459&lt;&gt;"",IF($H459&lt;VLOOKUP($B459,Codigos!$A:$P,14,0),"No","Si"),""),"Verf")</f>
        <v>Si</v>
      </c>
      <c r="Y459" s="280" t="str">
        <f ca="1">IFERROR(IF($B459&lt;&gt;"",IF($H459&gt;VLOOKUP($B459,Codigos!$A:$P,16,0),"Si","No"),""),"Verf")</f>
        <v>Si</v>
      </c>
      <c r="Z459" s="280" t="str">
        <f ca="1">IFERROR(IF($B459&lt;&gt;"",IF($H459&lt;VLOOKUP($B459,Codigos!$A:$P,14,0),"Bloquear","No"),""),"Verf")</f>
        <v>No</v>
      </c>
      <c r="AA459" s="281">
        <f>IFERROR(IF($B459&lt;&gt;"",$G459-VLOOKUP($B459,Codigos!$A:$P,11,0),""),"")</f>
        <v>46407</v>
      </c>
      <c r="AB459" s="280" t="str">
        <f t="shared" si="169"/>
        <v/>
      </c>
      <c r="AC459">
        <f t="shared" ca="1" si="170"/>
        <v>17</v>
      </c>
      <c r="AE459" t="s">
        <v>1987</v>
      </c>
      <c r="AF459" t="s">
        <v>1988</v>
      </c>
    </row>
    <row r="460" spans="1:32" ht="18.95" customHeight="1">
      <c r="A460" s="290" t="s">
        <v>92</v>
      </c>
      <c r="B460" s="297" t="s">
        <v>1535</v>
      </c>
      <c r="C460" s="104" t="str">
        <f>IFERROR(IF(B460&lt;&gt;"",VLOOKUP($B460,Codigos!$A:$P,3,0),""),"Verf")</f>
        <v>Costeña Lta 310cc X 6</v>
      </c>
      <c r="D460" s="105">
        <v>7</v>
      </c>
      <c r="E460" s="105"/>
      <c r="F460" s="293"/>
      <c r="G460" s="106">
        <v>46425</v>
      </c>
      <c r="H460" s="448">
        <f t="shared" ca="1" si="165"/>
        <v>241</v>
      </c>
      <c r="I460" s="105" t="str">
        <f t="shared" ca="1" si="166"/>
        <v>Mayor a 120 días</v>
      </c>
      <c r="J460" s="109">
        <f t="shared" ca="1" si="167"/>
        <v>0.8925925925925926</v>
      </c>
      <c r="K460" s="343"/>
      <c r="L460" s="460" t="s">
        <v>62</v>
      </c>
      <c r="M460" s="110" t="str">
        <f>IFERROR(IF(VLOOKUP(L460,Codigos!$T$2:$U$50,2,0)=0,"",VLOOKUP(L460,Codigos!$T$2:$U$50,2,0)),"")</f>
        <v>Excluir</v>
      </c>
      <c r="N460" s="111">
        <f t="shared" si="168"/>
        <v>46155</v>
      </c>
      <c r="O460" s="112">
        <f>IFERROR(IF($B460&lt;&gt;"",$E460+($D460*VLOOKUP($B460,Codigos!$A:$P,5,0)),""),"Verf")</f>
        <v>3696</v>
      </c>
      <c r="P460" s="112">
        <f>IFERROR(IF($B460&lt;&gt;"",$F460+($O460*VLOOKUP($B460,Codigos!$A:$P,4,0)),""),"Verf")</f>
        <v>22176</v>
      </c>
      <c r="Q460" s="116">
        <f>IFERROR(IF($B460&lt;&gt;"",P460*VLOOKUP($B460,Codigos!$A:$I,7,0)/100000,""),"Verf")</f>
        <v>68.745599999999996</v>
      </c>
      <c r="R460" s="110">
        <f>IFERROR(IF($B460&lt;&gt;"",VLOOKUP($B460,Codigos!$A:$P,2,0),""),"Verf")</f>
        <v>22271</v>
      </c>
      <c r="S460" s="110" t="str">
        <f>IFERROR(IF($B460&lt;&gt;"",VLOOKUP($B460,Codigos!$A:$P,9,0),""),"Verf")</f>
        <v>Lata</v>
      </c>
      <c r="T460" s="110">
        <f>IFERROR(IF(B460&lt;&gt;"",VLOOKUP(B460,Codigos!$A:$P,10,0),""),"Verf")</f>
        <v>270</v>
      </c>
      <c r="U460" s="280" t="str">
        <f ca="1">IFERROR(IF($B460&lt;&gt;"",IF(AND($H460&gt;=VLOOKUP($B460,Codigos!$A:$P,12,0),$H460&lt;=VLOOKUP($B460,Codigos!$A:$P,13,0)),"Si","No"),""),"Verf")</f>
        <v>No</v>
      </c>
      <c r="V460" s="280" t="str">
        <f ca="1">IFERROR(IF($B460&lt;&gt;"",IF(AND($H460&gt;=VLOOKUP($B460,Codigos!$A:$P,14,0),$H460&lt;=VLOOKUP($B460,Codigos!$A:$P,15,0)),"Si","No"),""),"Verf")</f>
        <v>No</v>
      </c>
      <c r="W460" s="280" t="str">
        <f ca="1">IFERROR(IF($B460&lt;&gt;"",IF($H460&gt;=VLOOKUP($B460,Codigos!$A:$P,12,0),"Si","No"),""),"Verf")</f>
        <v>Si</v>
      </c>
      <c r="X460" s="280" t="str">
        <f ca="1">IFERROR(IF($B460&lt;&gt;"",IF($H460&lt;VLOOKUP($B460,Codigos!$A:$P,14,0),"No","Si"),""),"Verf")</f>
        <v>Si</v>
      </c>
      <c r="Y460" s="280" t="str">
        <f ca="1">IFERROR(IF($B460&lt;&gt;"",IF($H460&gt;VLOOKUP($B460,Codigos!$A:$P,16,0),"Si","No"),""),"Verf")</f>
        <v>Si</v>
      </c>
      <c r="Z460" s="280" t="str">
        <f ca="1">IFERROR(IF($B460&lt;&gt;"",IF($H460&lt;VLOOKUP($B460,Codigos!$A:$P,14,0),"Bloquear","No"),""),"Verf")</f>
        <v>No</v>
      </c>
      <c r="AA460" s="281">
        <f>IFERROR(IF($B460&lt;&gt;"",$G460-VLOOKUP($B460,Codigos!$A:$P,11,0),""),"")</f>
        <v>46395</v>
      </c>
      <c r="AB460" s="280" t="str">
        <f t="shared" si="169"/>
        <v/>
      </c>
      <c r="AC460">
        <f t="shared" ca="1" si="170"/>
        <v>29</v>
      </c>
      <c r="AE460" t="s">
        <v>1987</v>
      </c>
      <c r="AF460" t="s">
        <v>1988</v>
      </c>
    </row>
    <row r="461" spans="1:32" ht="18.95" customHeight="1">
      <c r="A461" s="290" t="s">
        <v>61</v>
      </c>
      <c r="B461" s="469" t="s">
        <v>379</v>
      </c>
      <c r="C461" s="104" t="str">
        <f>IFERROR(IF(B461&lt;&gt;"",VLOOKUP($B461,Codigos!$A:$P,3,0),""),"Verf")</f>
        <v>BBC LAGER BRR 29.7L X1</v>
      </c>
      <c r="D461" s="105"/>
      <c r="E461" s="105">
        <v>14</v>
      </c>
      <c r="F461" s="105"/>
      <c r="G461" s="106">
        <v>46224</v>
      </c>
      <c r="H461" s="448">
        <f t="shared" ca="1" si="165"/>
        <v>40</v>
      </c>
      <c r="I461" s="105" t="str">
        <f t="shared" ca="1" si="166"/>
        <v>Menos de 60 días</v>
      </c>
      <c r="J461" s="109">
        <f t="shared" ca="1" si="167"/>
        <v>0.66666666666666663</v>
      </c>
      <c r="K461" s="343"/>
      <c r="L461" s="468" t="s">
        <v>34</v>
      </c>
      <c r="M461" s="110" t="str">
        <f>IFERROR(IF(VLOOKUP(L461,Codigos!$T$2:$U$50,2,0)=0,"",VLOOKUP(L461,Codigos!$T$2:$U$50,2,0)),"")</f>
        <v>Excluir</v>
      </c>
      <c r="N461" s="111">
        <f t="shared" si="168"/>
        <v>46164</v>
      </c>
      <c r="O461" s="112">
        <f>IFERROR(IF($B461&lt;&gt;"",$E461+($D461*VLOOKUP($B461,Codigos!$A:$P,5,0)),""),"Verf")</f>
        <v>14</v>
      </c>
      <c r="P461" s="112">
        <f>IFERROR(IF($B461&lt;&gt;"",$F461+($O461*VLOOKUP($B461,Codigos!$A:$P,4,0)),""),"Verf")</f>
        <v>14</v>
      </c>
      <c r="Q461" s="116">
        <f>IFERROR(IF($B461&lt;&gt;"",P461*VLOOKUP($B461,Codigos!$A:$I,7,0)/100000,""),"Verf")</f>
        <v>4.1999999999999997E-3</v>
      </c>
      <c r="R461" s="110">
        <f>IFERROR(IF($B461&lt;&gt;"",VLOOKUP($B461,Codigos!$A:$P,2,0),""),"Verf")</f>
        <v>22284</v>
      </c>
      <c r="S461" s="110" t="str">
        <f>IFERROR(IF($B461&lt;&gt;"",VLOOKUP($B461,Codigos!$A:$P,9,0),""),"Verf")</f>
        <v>Barril</v>
      </c>
      <c r="T461" s="110">
        <f>IFERROR(IF(B461&lt;&gt;"",VLOOKUP(B461,Codigos!$A:$P,10,0),""),"Verf")</f>
        <v>60</v>
      </c>
      <c r="U461" s="280" t="str">
        <f ca="1">IFERROR(IF($B461&lt;&gt;"",IF(AND($H461&gt;=VLOOKUP($B461,Codigos!$A:$P,12,0),$H461&lt;=VLOOKUP($B461,Codigos!$A:$P,13,0)),"Si","No"),""),"Verf")</f>
        <v>No</v>
      </c>
      <c r="V461" s="280" t="str">
        <f ca="1">IFERROR(IF($B461&lt;&gt;"",IF(AND($H461&gt;=VLOOKUP($B461,Codigos!$A:$P,14,0),$H461&lt;=VLOOKUP($B461,Codigos!$A:$P,15,0)),"Si","No"),""),"Verf")</f>
        <v>No</v>
      </c>
      <c r="W461" s="280" t="str">
        <f ca="1">IFERROR(IF($B461&lt;&gt;"",IF($H461&gt;=VLOOKUP($B461,Codigos!$A:$P,12,0),"Si","No"),""),"Verf")</f>
        <v>No</v>
      </c>
      <c r="X461" s="280" t="str">
        <f ca="1">IFERROR(IF($B461&lt;&gt;"",IF($H461&lt;VLOOKUP($B461,Codigos!$A:$P,14,0),"No","Si"),""),"Verf")</f>
        <v>Si</v>
      </c>
      <c r="Y461" s="280" t="str">
        <f ca="1">IFERROR(IF($B461&lt;&gt;"",IF($H461&gt;VLOOKUP($B461,Codigos!$A:$P,16,0),"Si","No"),""),"Verf")</f>
        <v>Si</v>
      </c>
      <c r="Z461" s="280" t="str">
        <f ca="1">IFERROR(IF($B461&lt;&gt;"",IF($H461&lt;VLOOKUP($B461,Codigos!$A:$P,14,0),"Bloquear","No"),""),"Verf")</f>
        <v>No</v>
      </c>
      <c r="AA461" s="281">
        <f>IFERROR(IF($B461&lt;&gt;"",$G461-VLOOKUP($B461,Codigos!$A:$P,11,0),""),"")</f>
        <v>46209</v>
      </c>
      <c r="AB461" s="280" t="str">
        <f t="shared" si="169"/>
        <v/>
      </c>
      <c r="AC461">
        <f t="shared" ca="1" si="170"/>
        <v>20</v>
      </c>
      <c r="AE461" t="s">
        <v>1987</v>
      </c>
      <c r="AF461" t="s">
        <v>1988</v>
      </c>
    </row>
    <row r="462" spans="1:32" ht="18.95" customHeight="1">
      <c r="A462" s="290" t="s">
        <v>61</v>
      </c>
      <c r="B462" s="312" t="s">
        <v>352</v>
      </c>
      <c r="C462" s="104" t="str">
        <f>IFERROR(IF(B462&lt;&gt;"",VLOOKUP($B462,Codigos!$A:$P,3,0),""),"Verf")</f>
        <v>BBC CAJICA MIEL BRR 29.7L X1</v>
      </c>
      <c r="D462" s="105"/>
      <c r="E462" s="105">
        <v>3</v>
      </c>
      <c r="F462" s="105"/>
      <c r="G462" s="106">
        <v>46222</v>
      </c>
      <c r="H462" s="448">
        <f t="shared" ca="1" si="165"/>
        <v>38</v>
      </c>
      <c r="I462" s="105" t="str">
        <f t="shared" ca="1" si="166"/>
        <v>Menos de 60 días</v>
      </c>
      <c r="J462" s="109">
        <f t="shared" ca="1" si="167"/>
        <v>0.6333333333333333</v>
      </c>
      <c r="K462" s="343"/>
      <c r="L462" s="292" t="s">
        <v>34</v>
      </c>
      <c r="M462" s="110" t="str">
        <f>IFERROR(IF(VLOOKUP(L462,Codigos!$T$2:$U$50,2,0)=0,"",VLOOKUP(L462,Codigos!$T$2:$U$50,2,0)),"")</f>
        <v>Excluir</v>
      </c>
      <c r="N462" s="111">
        <f t="shared" si="168"/>
        <v>46162</v>
      </c>
      <c r="O462" s="112">
        <f>IFERROR(IF($B462&lt;&gt;"",$E462+($D462*VLOOKUP($B462,Codigos!$A:$P,5,0)),""),"Verf")</f>
        <v>3</v>
      </c>
      <c r="P462" s="112">
        <f>IFERROR(IF($B462&lt;&gt;"",$F462+($O462*VLOOKUP($B462,Codigos!$A:$P,4,0)),""),"Verf")</f>
        <v>3</v>
      </c>
      <c r="Q462" s="116">
        <f>IFERROR(IF($B462&lt;&gt;"",P462*VLOOKUP($B462,Codigos!$A:$I,7,0)/100000,""),"Verf")</f>
        <v>8.9999999999999998E-4</v>
      </c>
      <c r="R462" s="110">
        <f>IFERROR(IF($B462&lt;&gt;"",VLOOKUP($B462,Codigos!$A:$P,2,0),""),"Verf")</f>
        <v>22202</v>
      </c>
      <c r="S462" s="110" t="str">
        <f>IFERROR(IF($B462&lt;&gt;"",VLOOKUP($B462,Codigos!$A:$P,9,0),""),"Verf")</f>
        <v>Barril</v>
      </c>
      <c r="T462" s="110">
        <f>IFERROR(IF(B462&lt;&gt;"",VLOOKUP(B462,Codigos!$A:$P,10,0),""),"Verf")</f>
        <v>60</v>
      </c>
      <c r="U462" s="280" t="str">
        <f ca="1">IFERROR(IF($B462&lt;&gt;"",IF(AND($H462&gt;=VLOOKUP($B462,Codigos!$A:$P,12,0),$H462&lt;=VLOOKUP($B462,Codigos!$A:$P,13,0)),"Si","No"),""),"Verf")</f>
        <v>No</v>
      </c>
      <c r="V462" s="280" t="str">
        <f ca="1">IFERROR(IF($B462&lt;&gt;"",IF(AND($H462&gt;=VLOOKUP($B462,Codigos!$A:$P,14,0),$H462&lt;=VLOOKUP($B462,Codigos!$A:$P,15,0)),"Si","No"),""),"Verf")</f>
        <v>No</v>
      </c>
      <c r="W462" s="280" t="str">
        <f ca="1">IFERROR(IF($B462&lt;&gt;"",IF($H462&gt;=VLOOKUP($B462,Codigos!$A:$P,12,0),"Si","No"),""),"Verf")</f>
        <v>No</v>
      </c>
      <c r="X462" s="280" t="str">
        <f ca="1">IFERROR(IF($B462&lt;&gt;"",IF($H462&lt;VLOOKUP($B462,Codigos!$A:$P,14,0),"No","Si"),""),"Verf")</f>
        <v>Si</v>
      </c>
      <c r="Y462" s="280" t="str">
        <f ca="1">IFERROR(IF($B462&lt;&gt;"",IF($H462&gt;VLOOKUP($B462,Codigos!$A:$P,16,0),"Si","No"),""),"Verf")</f>
        <v>Si</v>
      </c>
      <c r="Z462" s="280" t="str">
        <f ca="1">IFERROR(IF($B462&lt;&gt;"",IF($H462&lt;VLOOKUP($B462,Codigos!$A:$P,14,0),"Bloquear","No"),""),"Verf")</f>
        <v>No</v>
      </c>
      <c r="AA462" s="281">
        <f>IFERROR(IF($B462&lt;&gt;"",$G462-VLOOKUP($B462,Codigos!$A:$P,11,0),""),"")</f>
        <v>46207</v>
      </c>
      <c r="AB462" s="280" t="str">
        <f t="shared" si="169"/>
        <v/>
      </c>
      <c r="AC462">
        <f t="shared" ca="1" si="170"/>
        <v>22</v>
      </c>
      <c r="AE462" t="s">
        <v>1987</v>
      </c>
      <c r="AF462" t="s">
        <v>1988</v>
      </c>
    </row>
    <row r="463" spans="1:32" ht="18.95" customHeight="1">
      <c r="A463" s="290" t="s">
        <v>61</v>
      </c>
      <c r="B463" s="476" t="s">
        <v>494</v>
      </c>
      <c r="C463" s="104" t="str">
        <f>IFERROR(IF(B463&lt;&gt;"",VLOOKUP($B463,Codigos!$A:$P,3,0),""),"Verf")</f>
        <v>Club Col Brr 30L X 1</v>
      </c>
      <c r="D463" s="105"/>
      <c r="E463" s="105">
        <v>2</v>
      </c>
      <c r="F463" s="105"/>
      <c r="G463" s="266">
        <v>46229</v>
      </c>
      <c r="H463" s="448">
        <f t="shared" ca="1" si="165"/>
        <v>45</v>
      </c>
      <c r="I463" s="105" t="str">
        <f t="shared" ca="1" si="166"/>
        <v>Menos de 60 días</v>
      </c>
      <c r="J463" s="109">
        <f t="shared" ca="1" si="167"/>
        <v>0.75</v>
      </c>
      <c r="K463" s="343" t="s">
        <v>2838</v>
      </c>
      <c r="L463" s="460" t="s">
        <v>34</v>
      </c>
      <c r="M463" s="110" t="str">
        <f>IFERROR(IF(VLOOKUP(L463,Codigos!$T$2:$U$50,2,0)=0,"",VLOOKUP(L463,Codigos!$T$2:$U$50,2,0)),"")</f>
        <v>Excluir</v>
      </c>
      <c r="N463" s="111">
        <f t="shared" si="168"/>
        <v>46169</v>
      </c>
      <c r="O463" s="112">
        <f>IFERROR(IF($B463&lt;&gt;"",$E463+($D463*VLOOKUP($B463,Codigos!$A:$P,5,0)),""),"Verf")</f>
        <v>2</v>
      </c>
      <c r="P463" s="112">
        <f>IFERROR(IF($B463&lt;&gt;"",$F463+($O463*VLOOKUP($B463,Codigos!$A:$P,4,0)),""),"Verf")</f>
        <v>2</v>
      </c>
      <c r="Q463" s="116">
        <f>IFERROR(IF($B463&lt;&gt;"",P463*VLOOKUP($B463,Codigos!$A:$I,7,0)/100000,""),"Verf")</f>
        <v>5.9999999999999995E-4</v>
      </c>
      <c r="R463" s="110">
        <f>IFERROR(IF($B463&lt;&gt;"",VLOOKUP($B463,Codigos!$A:$P,2,0),""),"Verf")</f>
        <v>31</v>
      </c>
      <c r="S463" s="110" t="str">
        <f>IFERROR(IF($B463&lt;&gt;"",VLOOKUP($B463,Codigos!$A:$P,9,0),""),"Verf")</f>
        <v>Barril</v>
      </c>
      <c r="T463" s="110">
        <f>IFERROR(IF(B463&lt;&gt;"",VLOOKUP(B463,Codigos!$A:$P,10,0),""),"Verf")</f>
        <v>60</v>
      </c>
      <c r="U463" s="280" t="str">
        <f ca="1">IFERROR(IF($B463&lt;&gt;"",IF(AND($H463&gt;=VLOOKUP($B463,Codigos!$A:$P,12,0),$H463&lt;=VLOOKUP($B463,Codigos!$A:$P,13,0)),"Si","No"),""),"Verf")</f>
        <v>No</v>
      </c>
      <c r="V463" s="280" t="str">
        <f ca="1">IFERROR(IF($B463&lt;&gt;"",IF(AND($H463&gt;=VLOOKUP($B463,Codigos!$A:$P,14,0),$H463&lt;=VLOOKUP($B463,Codigos!$A:$P,15,0)),"Si","No"),""),"Verf")</f>
        <v>No</v>
      </c>
      <c r="W463" s="280" t="str">
        <f ca="1">IFERROR(IF($B463&lt;&gt;"",IF($H463&gt;=VLOOKUP($B463,Codigos!$A:$P,12,0),"Si","No"),""),"Verf")</f>
        <v>Si</v>
      </c>
      <c r="X463" s="280" t="str">
        <f ca="1">IFERROR(IF($B463&lt;&gt;"",IF($H463&lt;VLOOKUP($B463,Codigos!$A:$P,14,0),"No","Si"),""),"Verf")</f>
        <v>Si</v>
      </c>
      <c r="Y463" s="280" t="str">
        <f ca="1">IFERROR(IF($B463&lt;&gt;"",IF($H463&gt;VLOOKUP($B463,Codigos!$A:$P,16,0),"Si","No"),""),"Verf")</f>
        <v>Si</v>
      </c>
      <c r="Z463" s="280" t="str">
        <f ca="1">IFERROR(IF($B463&lt;&gt;"",IF($H463&lt;VLOOKUP($B463,Codigos!$A:$P,14,0),"Bloquear","No"),""),"Verf")</f>
        <v>No</v>
      </c>
      <c r="AA463" s="281">
        <f>IFERROR(IF($B463&lt;&gt;"",$G463-VLOOKUP($B463,Codigos!$A:$P,11,0),""),"")</f>
        <v>46214</v>
      </c>
      <c r="AB463" s="280" t="str">
        <f t="shared" si="169"/>
        <v/>
      </c>
      <c r="AC463">
        <f t="shared" ca="1" si="170"/>
        <v>15</v>
      </c>
      <c r="AE463" t="s">
        <v>1987</v>
      </c>
      <c r="AF463" t="s">
        <v>1988</v>
      </c>
    </row>
    <row r="464" spans="1:32" ht="18.95" customHeight="1">
      <c r="A464" s="290" t="s">
        <v>61</v>
      </c>
      <c r="B464" s="317" t="s">
        <v>352</v>
      </c>
      <c r="C464" s="104" t="str">
        <f>IFERROR(IF(B464&lt;&gt;"",VLOOKUP($B464,Codigos!$A:$P,3,0),""),"Verf")</f>
        <v>BBC CAJICA MIEL BRR 29.7L X1</v>
      </c>
      <c r="D464" s="105"/>
      <c r="E464" s="105">
        <v>2</v>
      </c>
      <c r="F464" s="105"/>
      <c r="G464" s="266">
        <v>46222</v>
      </c>
      <c r="H464" s="448">
        <f t="shared" ca="1" si="165"/>
        <v>38</v>
      </c>
      <c r="I464" s="105" t="str">
        <f t="shared" ca="1" si="166"/>
        <v>Menos de 60 días</v>
      </c>
      <c r="J464" s="109">
        <f t="shared" ca="1" si="167"/>
        <v>0.6333333333333333</v>
      </c>
      <c r="K464" s="343"/>
      <c r="L464" s="460" t="s">
        <v>34</v>
      </c>
      <c r="M464" s="110" t="str">
        <f>IFERROR(IF(VLOOKUP(L464,Codigos!$T$2:$U$50,2,0)=0,"",VLOOKUP(L464,Codigos!$T$2:$U$50,2,0)),"")</f>
        <v>Excluir</v>
      </c>
      <c r="N464" s="111">
        <f t="shared" si="168"/>
        <v>46162</v>
      </c>
      <c r="O464" s="112">
        <f>IFERROR(IF($B464&lt;&gt;"",$E464+($D464*VLOOKUP($B464,Codigos!$A:$P,5,0)),""),"Verf")</f>
        <v>2</v>
      </c>
      <c r="P464" s="112">
        <f>IFERROR(IF($B464&lt;&gt;"",$F464+($O464*VLOOKUP($B464,Codigos!$A:$P,4,0)),""),"Verf")</f>
        <v>2</v>
      </c>
      <c r="Q464" s="116">
        <f>IFERROR(IF($B464&lt;&gt;"",P464*VLOOKUP($B464,Codigos!$A:$I,7,0)/100000,""),"Verf")</f>
        <v>5.9999999999999995E-4</v>
      </c>
      <c r="R464" s="110">
        <f>IFERROR(IF($B464&lt;&gt;"",VLOOKUP($B464,Codigos!$A:$P,2,0),""),"Verf")</f>
        <v>22202</v>
      </c>
      <c r="S464" s="110" t="str">
        <f>IFERROR(IF($B464&lt;&gt;"",VLOOKUP($B464,Codigos!$A:$P,9,0),""),"Verf")</f>
        <v>Barril</v>
      </c>
      <c r="T464" s="110">
        <f>IFERROR(IF(B464&lt;&gt;"",VLOOKUP(B464,Codigos!$A:$P,10,0),""),"Verf")</f>
        <v>60</v>
      </c>
      <c r="U464" s="280" t="str">
        <f ca="1">IFERROR(IF($B464&lt;&gt;"",IF(AND($H464&gt;=VLOOKUP($B464,Codigos!$A:$P,12,0),$H464&lt;=VLOOKUP($B464,Codigos!$A:$P,13,0)),"Si","No"),""),"Verf")</f>
        <v>No</v>
      </c>
      <c r="V464" s="280" t="str">
        <f ca="1">IFERROR(IF($B464&lt;&gt;"",IF(AND($H464&gt;=VLOOKUP($B464,Codigos!$A:$P,14,0),$H464&lt;=VLOOKUP($B464,Codigos!$A:$P,15,0)),"Si","No"),""),"Verf")</f>
        <v>No</v>
      </c>
      <c r="W464" s="280" t="str">
        <f ca="1">IFERROR(IF($B464&lt;&gt;"",IF($H464&gt;=VLOOKUP($B464,Codigos!$A:$P,12,0),"Si","No"),""),"Verf")</f>
        <v>No</v>
      </c>
      <c r="X464" s="280" t="str">
        <f ca="1">IFERROR(IF($B464&lt;&gt;"",IF($H464&lt;VLOOKUP($B464,Codigos!$A:$P,14,0),"No","Si"),""),"Verf")</f>
        <v>Si</v>
      </c>
      <c r="Y464" s="280" t="str">
        <f ca="1">IFERROR(IF($B464&lt;&gt;"",IF($H464&gt;VLOOKUP($B464,Codigos!$A:$P,16,0),"Si","No"),""),"Verf")</f>
        <v>Si</v>
      </c>
      <c r="Z464" s="280" t="str">
        <f ca="1">IFERROR(IF($B464&lt;&gt;"",IF($H464&lt;VLOOKUP($B464,Codigos!$A:$P,14,0),"Bloquear","No"),""),"Verf")</f>
        <v>No</v>
      </c>
      <c r="AA464" s="281">
        <f>IFERROR(IF($B464&lt;&gt;"",$G464-VLOOKUP($B464,Codigos!$A:$P,11,0),""),"")</f>
        <v>46207</v>
      </c>
      <c r="AB464" s="280" t="str">
        <f t="shared" si="169"/>
        <v/>
      </c>
      <c r="AC464">
        <f t="shared" ca="1" si="170"/>
        <v>22</v>
      </c>
      <c r="AE464" t="s">
        <v>1987</v>
      </c>
      <c r="AF464" t="s">
        <v>1988</v>
      </c>
    </row>
    <row r="465" spans="1:32" ht="18.95" customHeight="1">
      <c r="A465" s="290" t="s">
        <v>61</v>
      </c>
      <c r="B465" s="317" t="s">
        <v>379</v>
      </c>
      <c r="C465" s="104" t="str">
        <f>IFERROR(IF(B465&lt;&gt;"",VLOOKUP($B465,Codigos!$A:$P,3,0),""),"Verf")</f>
        <v>BBC LAGER BRR 29.7L X1</v>
      </c>
      <c r="D465" s="105"/>
      <c r="E465" s="105">
        <v>10</v>
      </c>
      <c r="F465" s="105"/>
      <c r="G465" s="266">
        <v>46215</v>
      </c>
      <c r="H465" s="448">
        <f t="shared" ca="1" si="165"/>
        <v>31</v>
      </c>
      <c r="I465" s="105" t="str">
        <f t="shared" ca="1" si="166"/>
        <v>Menos de 60 días</v>
      </c>
      <c r="J465" s="109">
        <f t="shared" ca="1" si="167"/>
        <v>0.51666666666666672</v>
      </c>
      <c r="K465" s="343"/>
      <c r="L465" s="460" t="s">
        <v>34</v>
      </c>
      <c r="M465" s="110" t="str">
        <f>IFERROR(IF(VLOOKUP(L465,Codigos!$T$2:$U$50,2,0)=0,"",VLOOKUP(L465,Codigos!$T$2:$U$50,2,0)),"")</f>
        <v>Excluir</v>
      </c>
      <c r="N465" s="111">
        <f t="shared" si="168"/>
        <v>46155</v>
      </c>
      <c r="O465" s="112">
        <f>IFERROR(IF($B465&lt;&gt;"",$E465+($D465*VLOOKUP($B465,Codigos!$A:$P,5,0)),""),"Verf")</f>
        <v>10</v>
      </c>
      <c r="P465" s="112">
        <f>IFERROR(IF($B465&lt;&gt;"",$F465+($O465*VLOOKUP($B465,Codigos!$A:$P,4,0)),""),"Verf")</f>
        <v>10</v>
      </c>
      <c r="Q465" s="116">
        <f>IFERROR(IF($B465&lt;&gt;"",P465*VLOOKUP($B465,Codigos!$A:$I,7,0)/100000,""),"Verf")</f>
        <v>3.0000000000000001E-3</v>
      </c>
      <c r="R465" s="110">
        <f>IFERROR(IF($B465&lt;&gt;"",VLOOKUP($B465,Codigos!$A:$P,2,0),""),"Verf")</f>
        <v>22284</v>
      </c>
      <c r="S465" s="110" t="str">
        <f>IFERROR(IF($B465&lt;&gt;"",VLOOKUP($B465,Codigos!$A:$P,9,0),""),"Verf")</f>
        <v>Barril</v>
      </c>
      <c r="T465" s="110">
        <f>IFERROR(IF(B465&lt;&gt;"",VLOOKUP(B465,Codigos!$A:$P,10,0),""),"Verf")</f>
        <v>60</v>
      </c>
      <c r="U465" s="280" t="str">
        <f ca="1">IFERROR(IF($B465&lt;&gt;"",IF(AND($H465&gt;=VLOOKUP($B465,Codigos!$A:$P,12,0),$H465&lt;=VLOOKUP($B465,Codigos!$A:$P,13,0)),"Si","No"),""),"Verf")</f>
        <v>No</v>
      </c>
      <c r="V465" s="280" t="str">
        <f ca="1">IFERROR(IF($B465&lt;&gt;"",IF(AND($H465&gt;=VLOOKUP($B465,Codigos!$A:$P,14,0),$H465&lt;=VLOOKUP($B465,Codigos!$A:$P,15,0)),"Si","No"),""),"Verf")</f>
        <v>No</v>
      </c>
      <c r="W465" s="280" t="str">
        <f ca="1">IFERROR(IF($B465&lt;&gt;"",IF($H465&gt;=VLOOKUP($B465,Codigos!$A:$P,12,0),"Si","No"),""),"Verf")</f>
        <v>No</v>
      </c>
      <c r="X465" s="280" t="str">
        <f ca="1">IFERROR(IF($B465&lt;&gt;"",IF($H465&lt;VLOOKUP($B465,Codigos!$A:$P,14,0),"No","Si"),""),"Verf")</f>
        <v>Si</v>
      </c>
      <c r="Y465" s="280" t="str">
        <f ca="1">IFERROR(IF($B465&lt;&gt;"",IF($H465&gt;VLOOKUP($B465,Codigos!$A:$P,16,0),"Si","No"),""),"Verf")</f>
        <v>Si</v>
      </c>
      <c r="Z465" s="280" t="str">
        <f ca="1">IFERROR(IF($B465&lt;&gt;"",IF($H465&lt;VLOOKUP($B465,Codigos!$A:$P,14,0),"Bloquear","No"),""),"Verf")</f>
        <v>No</v>
      </c>
      <c r="AA465" s="281">
        <f>IFERROR(IF($B465&lt;&gt;"",$G465-VLOOKUP($B465,Codigos!$A:$P,11,0),""),"")</f>
        <v>46200</v>
      </c>
      <c r="AB465" s="280" t="str">
        <f t="shared" si="169"/>
        <v/>
      </c>
      <c r="AC465">
        <f t="shared" ca="1" si="170"/>
        <v>29</v>
      </c>
      <c r="AE465" t="s">
        <v>1987</v>
      </c>
      <c r="AF465" t="s">
        <v>1988</v>
      </c>
    </row>
    <row r="466" spans="1:32" ht="18.95" customHeight="1">
      <c r="A466" s="290" t="s">
        <v>61</v>
      </c>
      <c r="B466" s="303" t="s">
        <v>379</v>
      </c>
      <c r="C466" s="104" t="str">
        <f>IFERROR(IF(B466&lt;&gt;"",VLOOKUP($B466,Codigos!$A:$P,3,0),""),"Verf")</f>
        <v>BBC LAGER BRR 29.7L X1</v>
      </c>
      <c r="D466" s="105">
        <v>1</v>
      </c>
      <c r="E466" s="105"/>
      <c r="F466" s="105"/>
      <c r="G466" s="106">
        <v>46224</v>
      </c>
      <c r="H466" s="448">
        <f t="shared" ca="1" si="165"/>
        <v>40</v>
      </c>
      <c r="I466" s="105" t="str">
        <f t="shared" ca="1" si="166"/>
        <v>Menos de 60 días</v>
      </c>
      <c r="J466" s="109">
        <f t="shared" ca="1" si="167"/>
        <v>0.66666666666666663</v>
      </c>
      <c r="K466" s="294"/>
      <c r="L466" s="292" t="s">
        <v>34</v>
      </c>
      <c r="M466" s="110" t="str">
        <f>IFERROR(IF(VLOOKUP(L466,Codigos!$T$2:$U$50,2,0)=0,"",VLOOKUP(L466,Codigos!$T$2:$U$50,2,0)),"")</f>
        <v>Excluir</v>
      </c>
      <c r="N466" s="111">
        <f t="shared" si="168"/>
        <v>46164</v>
      </c>
      <c r="O466" s="112">
        <f>IFERROR(IF($B466&lt;&gt;"",$E466+($D466*VLOOKUP($B466,Codigos!$A:$P,5,0)),""),"Verf")</f>
        <v>16</v>
      </c>
      <c r="P466" s="112">
        <f>IFERROR(IF($B466&lt;&gt;"",$F466+($O466*VLOOKUP($B466,Codigos!$A:$P,4,0)),""),"Verf")</f>
        <v>16</v>
      </c>
      <c r="Q466" s="116">
        <f>IFERROR(IF($B466&lt;&gt;"",P466*VLOOKUP($B466,Codigos!$A:$I,7,0)/100000,""),"Verf")</f>
        <v>4.7999999999999996E-3</v>
      </c>
      <c r="R466" s="110">
        <f>IFERROR(IF($B466&lt;&gt;"",VLOOKUP($B466,Codigos!$A:$P,2,0),""),"Verf")</f>
        <v>22284</v>
      </c>
      <c r="S466" s="110" t="str">
        <f>IFERROR(IF($B466&lt;&gt;"",VLOOKUP($B466,Codigos!$A:$P,9,0),""),"Verf")</f>
        <v>Barril</v>
      </c>
      <c r="T466" s="110">
        <f>IFERROR(IF(B466&lt;&gt;"",VLOOKUP(B466,Codigos!$A:$P,10,0),""),"Verf")</f>
        <v>60</v>
      </c>
      <c r="U466" s="280" t="str">
        <f ca="1">IFERROR(IF($B466&lt;&gt;"",IF(AND($H466&gt;=VLOOKUP($B466,Codigos!$A:$P,12,0),$H466&lt;=VLOOKUP($B466,Codigos!$A:$P,13,0)),"Si","No"),""),"Verf")</f>
        <v>No</v>
      </c>
      <c r="V466" s="280" t="str">
        <f ca="1">IFERROR(IF($B466&lt;&gt;"",IF(AND($H466&gt;=VLOOKUP($B466,Codigos!$A:$P,14,0),$H466&lt;=VLOOKUP($B466,Codigos!$A:$P,15,0)),"Si","No"),""),"Verf")</f>
        <v>No</v>
      </c>
      <c r="W466" s="280" t="str">
        <f ca="1">IFERROR(IF($B466&lt;&gt;"",IF($H466&gt;=VLOOKUP($B466,Codigos!$A:$P,12,0),"Si","No"),""),"Verf")</f>
        <v>No</v>
      </c>
      <c r="X466" s="280" t="str">
        <f ca="1">IFERROR(IF($B466&lt;&gt;"",IF($H466&lt;VLOOKUP($B466,Codigos!$A:$P,14,0),"No","Si"),""),"Verf")</f>
        <v>Si</v>
      </c>
      <c r="Y466" s="280" t="str">
        <f ca="1">IFERROR(IF($B466&lt;&gt;"",IF($H466&gt;VLOOKUP($B466,Codigos!$A:$P,16,0),"Si","No"),""),"Verf")</f>
        <v>Si</v>
      </c>
      <c r="Z466" s="280" t="str">
        <f ca="1">IFERROR(IF($B466&lt;&gt;"",IF($H466&lt;VLOOKUP($B466,Codigos!$A:$P,14,0),"Bloquear","No"),""),"Verf")</f>
        <v>No</v>
      </c>
      <c r="AA466" s="281">
        <f>IFERROR(IF($B466&lt;&gt;"",$G466-VLOOKUP($B466,Codigos!$A:$P,11,0),""),"")</f>
        <v>46209</v>
      </c>
      <c r="AB466" s="280" t="str">
        <f t="shared" si="169"/>
        <v/>
      </c>
      <c r="AC466">
        <f t="shared" ca="1" si="170"/>
        <v>20</v>
      </c>
      <c r="AE466" t="s">
        <v>1987</v>
      </c>
      <c r="AF466" t="s">
        <v>1988</v>
      </c>
    </row>
    <row r="467" spans="1:32" ht="18.95" customHeight="1">
      <c r="A467" s="290" t="s">
        <v>61</v>
      </c>
      <c r="B467" s="303" t="s">
        <v>487</v>
      </c>
      <c r="C467" s="104" t="str">
        <f>IFERROR(IF(B467&lt;&gt;"",VLOOKUP($B467,Codigos!$A:$P,3,0),""),"Verf")</f>
        <v>Cola&amp;Pola Lt 330cc X 6</v>
      </c>
      <c r="D467" s="105">
        <v>7</v>
      </c>
      <c r="E467" s="105"/>
      <c r="F467" s="105"/>
      <c r="G467" s="106">
        <v>46344</v>
      </c>
      <c r="H467" s="448">
        <f t="shared" ca="1" si="165"/>
        <v>160</v>
      </c>
      <c r="I467" s="105" t="str">
        <f t="shared" ca="1" si="166"/>
        <v>Mayor a 120 días</v>
      </c>
      <c r="J467" s="109">
        <f t="shared" ca="1" si="167"/>
        <v>0.88888888888888884</v>
      </c>
      <c r="K467" s="294"/>
      <c r="L467" s="292" t="s">
        <v>62</v>
      </c>
      <c r="M467" s="110" t="str">
        <f>IFERROR(IF(VLOOKUP(L467,Codigos!$T$2:$U$50,2,0)=0,"",VLOOKUP(L467,Codigos!$T$2:$U$50,2,0)),"")</f>
        <v>Excluir</v>
      </c>
      <c r="N467" s="111">
        <f t="shared" si="168"/>
        <v>46164</v>
      </c>
      <c r="O467" s="112">
        <f>IFERROR(IF($B467&lt;&gt;"",$E467+($D467*VLOOKUP($B467,Codigos!$A:$P,5,0)),""),"Verf")</f>
        <v>3360</v>
      </c>
      <c r="P467" s="112">
        <f>IFERROR(IF($B467&lt;&gt;"",$F467+($O467*VLOOKUP($B467,Codigos!$A:$P,4,0)),""),"Verf")</f>
        <v>20160</v>
      </c>
      <c r="Q467" s="116">
        <f>IFERROR(IF($B467&lt;&gt;"",P467*VLOOKUP($B467,Codigos!$A:$I,7,0)/100000,""),"Verf")</f>
        <v>66.528000000000006</v>
      </c>
      <c r="R467" s="110">
        <f>IFERROR(IF($B467&lt;&gt;"",VLOOKUP($B467,Codigos!$A:$P,2,0),""),"Verf")</f>
        <v>2976</v>
      </c>
      <c r="S467" s="110" t="str">
        <f>IFERROR(IF($B467&lt;&gt;"",VLOOKUP($B467,Codigos!$A:$P,9,0),""),"Verf")</f>
        <v>Lata</v>
      </c>
      <c r="T467" s="110">
        <f>IFERROR(IF(B467&lt;&gt;"",VLOOKUP(B467,Codigos!$A:$P,10,0),""),"Verf")</f>
        <v>180</v>
      </c>
      <c r="U467" s="280" t="str">
        <f ca="1">IFERROR(IF($B467&lt;&gt;"",IF(AND($H467&gt;=VLOOKUP($B467,Codigos!$A:$P,12,0),$H467&lt;=VLOOKUP($B467,Codigos!$A:$P,13,0)),"Si","No"),""),"Verf")</f>
        <v>No</v>
      </c>
      <c r="V467" s="280" t="str">
        <f ca="1">IFERROR(IF($B467&lt;&gt;"",IF(AND($H467&gt;=VLOOKUP($B467,Codigos!$A:$P,14,0),$H467&lt;=VLOOKUP($B467,Codigos!$A:$P,15,0)),"Si","No"),""),"Verf")</f>
        <v>No</v>
      </c>
      <c r="W467" s="280" t="str">
        <f ca="1">IFERROR(IF($B467&lt;&gt;"",IF($H467&gt;=VLOOKUP($B467,Codigos!$A:$P,12,0),"Si","No"),""),"Verf")</f>
        <v>Si</v>
      </c>
      <c r="X467" s="280" t="str">
        <f ca="1">IFERROR(IF($B467&lt;&gt;"",IF($H467&lt;VLOOKUP($B467,Codigos!$A:$P,14,0),"No","Si"),""),"Verf")</f>
        <v>Si</v>
      </c>
      <c r="Y467" s="280" t="str">
        <f ca="1">IFERROR(IF($B467&lt;&gt;"",IF($H467&gt;VLOOKUP($B467,Codigos!$A:$P,16,0),"Si","No"),""),"Verf")</f>
        <v>Si</v>
      </c>
      <c r="Z467" s="280" t="str">
        <f ca="1">IFERROR(IF($B467&lt;&gt;"",IF($H467&lt;VLOOKUP($B467,Codigos!$A:$P,14,0),"Bloquear","No"),""),"Verf")</f>
        <v>No</v>
      </c>
      <c r="AA467" s="281">
        <f>IFERROR(IF($B467&lt;&gt;"",$G467-VLOOKUP($B467,Codigos!$A:$P,11,0),""),"")</f>
        <v>46314</v>
      </c>
      <c r="AB467" s="280" t="str">
        <f t="shared" si="169"/>
        <v/>
      </c>
      <c r="AC467">
        <f t="shared" ca="1" si="170"/>
        <v>20</v>
      </c>
      <c r="AE467" t="s">
        <v>1987</v>
      </c>
      <c r="AF467" t="s">
        <v>1988</v>
      </c>
    </row>
    <row r="468" spans="1:32" ht="18.95" customHeight="1">
      <c r="A468" s="290" t="s">
        <v>61</v>
      </c>
      <c r="B468" s="315" t="s">
        <v>487</v>
      </c>
      <c r="C468" s="104" t="str">
        <f>IFERROR(IF(B468&lt;&gt;"",VLOOKUP($B468,Codigos!$A:$P,3,0),""),"Verf")</f>
        <v>Cola&amp;Pola Lt 330cc X 6</v>
      </c>
      <c r="D468" s="105">
        <v>4</v>
      </c>
      <c r="E468" s="105"/>
      <c r="F468" s="105"/>
      <c r="G468" s="106">
        <v>46344</v>
      </c>
      <c r="H468" s="448">
        <f t="shared" ca="1" si="165"/>
        <v>160</v>
      </c>
      <c r="I468" s="105" t="str">
        <f t="shared" ca="1" si="166"/>
        <v>Mayor a 120 días</v>
      </c>
      <c r="J468" s="109">
        <f t="shared" ca="1" si="167"/>
        <v>0.88888888888888884</v>
      </c>
      <c r="K468" s="294"/>
      <c r="L468" s="460" t="s">
        <v>62</v>
      </c>
      <c r="M468" s="110" t="str">
        <f>IFERROR(IF(VLOOKUP(L468,Codigos!$T$2:$U$50,2,0)=0,"",VLOOKUP(L468,Codigos!$T$2:$U$50,2,0)),"")</f>
        <v>Excluir</v>
      </c>
      <c r="N468" s="111">
        <f t="shared" si="168"/>
        <v>46164</v>
      </c>
      <c r="O468" s="112">
        <f>IFERROR(IF($B468&lt;&gt;"",$E468+($D468*VLOOKUP($B468,Codigos!$A:$P,5,0)),""),"Verf")</f>
        <v>1920</v>
      </c>
      <c r="P468" s="112">
        <f>IFERROR(IF($B468&lt;&gt;"",$F468+($O468*VLOOKUP($B468,Codigos!$A:$P,4,0)),""),"Verf")</f>
        <v>11520</v>
      </c>
      <c r="Q468" s="116">
        <f>IFERROR(IF($B468&lt;&gt;"",P468*VLOOKUP($B468,Codigos!$A:$I,7,0)/100000,""),"Verf")</f>
        <v>38.015999999999998</v>
      </c>
      <c r="R468" s="110">
        <f>IFERROR(IF($B468&lt;&gt;"",VLOOKUP($B468,Codigos!$A:$P,2,0),""),"Verf")</f>
        <v>2976</v>
      </c>
      <c r="S468" s="110" t="str">
        <f>IFERROR(IF($B468&lt;&gt;"",VLOOKUP($B468,Codigos!$A:$P,9,0),""),"Verf")</f>
        <v>Lata</v>
      </c>
      <c r="T468" s="110">
        <f>IFERROR(IF(B468&lt;&gt;"",VLOOKUP(B468,Codigos!$A:$P,10,0),""),"Verf")</f>
        <v>180</v>
      </c>
      <c r="U468" s="280" t="str">
        <f ca="1">IFERROR(IF($B468&lt;&gt;"",IF(AND($H468&gt;=VLOOKUP($B468,Codigos!$A:$P,12,0),$H468&lt;=VLOOKUP($B468,Codigos!$A:$P,13,0)),"Si","No"),""),"Verf")</f>
        <v>No</v>
      </c>
      <c r="V468" s="280" t="str">
        <f ca="1">IFERROR(IF($B468&lt;&gt;"",IF(AND($H468&gt;=VLOOKUP($B468,Codigos!$A:$P,14,0),$H468&lt;=VLOOKUP($B468,Codigos!$A:$P,15,0)),"Si","No"),""),"Verf")</f>
        <v>No</v>
      </c>
      <c r="W468" s="280" t="str">
        <f ca="1">IFERROR(IF($B468&lt;&gt;"",IF($H468&gt;=VLOOKUP($B468,Codigos!$A:$P,12,0),"Si","No"),""),"Verf")</f>
        <v>Si</v>
      </c>
      <c r="X468" s="280" t="str">
        <f ca="1">IFERROR(IF($B468&lt;&gt;"",IF($H468&lt;VLOOKUP($B468,Codigos!$A:$P,14,0),"No","Si"),""),"Verf")</f>
        <v>Si</v>
      </c>
      <c r="Y468" s="280" t="str">
        <f ca="1">IFERROR(IF($B468&lt;&gt;"",IF($H468&gt;VLOOKUP($B468,Codigos!$A:$P,16,0),"Si","No"),""),"Verf")</f>
        <v>Si</v>
      </c>
      <c r="Z468" s="280" t="str">
        <f ca="1">IFERROR(IF($B468&lt;&gt;"",IF($H468&lt;VLOOKUP($B468,Codigos!$A:$P,14,0),"Bloquear","No"),""),"Verf")</f>
        <v>No</v>
      </c>
      <c r="AA468" s="281">
        <f>IFERROR(IF($B468&lt;&gt;"",$G468-VLOOKUP($B468,Codigos!$A:$P,11,0),""),"")</f>
        <v>46314</v>
      </c>
      <c r="AB468" s="280" t="str">
        <f t="shared" si="169"/>
        <v/>
      </c>
      <c r="AC468">
        <f t="shared" ca="1" si="170"/>
        <v>20</v>
      </c>
      <c r="AE468" t="s">
        <v>1987</v>
      </c>
      <c r="AF468" t="s">
        <v>1988</v>
      </c>
    </row>
    <row r="469" spans="1:32" ht="18.95" customHeight="1">
      <c r="A469" s="290" t="s">
        <v>61</v>
      </c>
      <c r="B469" s="337" t="s">
        <v>555</v>
      </c>
      <c r="C469" s="104" t="str">
        <f>IFERROR(IF(B469&lt;&gt;"",VLOOKUP($B469,Codigos!$A:$P,3,0),""),"Verf")</f>
        <v>Redds Cold Lt 269X6</v>
      </c>
      <c r="D469" s="105">
        <v>6</v>
      </c>
      <c r="E469" s="105"/>
      <c r="F469" s="105"/>
      <c r="G469" s="106">
        <v>46429</v>
      </c>
      <c r="H469" s="448">
        <f t="shared" ca="1" si="165"/>
        <v>245</v>
      </c>
      <c r="I469" s="105" t="str">
        <f t="shared" ca="1" si="166"/>
        <v>Mayor a 120 días</v>
      </c>
      <c r="J469" s="109">
        <f t="shared" ca="1" si="167"/>
        <v>0.90740740740740744</v>
      </c>
      <c r="K469" s="294"/>
      <c r="L469" s="292" t="s">
        <v>62</v>
      </c>
      <c r="M469" s="110" t="str">
        <f>IFERROR(IF(VLOOKUP(L469,Codigos!$T$2:$U$50,2,0)=0,"",VLOOKUP(L469,Codigos!$T$2:$U$50,2,0)),"")</f>
        <v>Excluir</v>
      </c>
      <c r="N469" s="111">
        <f t="shared" si="168"/>
        <v>46159</v>
      </c>
      <c r="O469" s="112">
        <f>IFERROR(IF($B469&lt;&gt;"",$E469+($D469*VLOOKUP($B469,Codigos!$A:$P,5,0)),""),"Verf")</f>
        <v>3600</v>
      </c>
      <c r="P469" s="112">
        <f>IFERROR(IF($B469&lt;&gt;"",$F469+($O469*VLOOKUP($B469,Codigos!$A:$P,4,0)),""),"Verf")</f>
        <v>21600</v>
      </c>
      <c r="Q469" s="116">
        <f>IFERROR(IF($B469&lt;&gt;"",P469*VLOOKUP($B469,Codigos!$A:$I,7,0)/100000,""),"Verf")</f>
        <v>58.103999999999999</v>
      </c>
      <c r="R469" s="110">
        <f>IFERROR(IF($B469&lt;&gt;"",VLOOKUP($B469,Codigos!$A:$P,2,0),""),"Verf")</f>
        <v>3228</v>
      </c>
      <c r="S469" s="110" t="str">
        <f>IFERROR(IF($B469&lt;&gt;"",VLOOKUP($B469,Codigos!$A:$P,9,0),""),"Verf")</f>
        <v>Lata</v>
      </c>
      <c r="T469" s="110">
        <f>IFERROR(IF(B469&lt;&gt;"",VLOOKUP(B469,Codigos!$A:$P,10,0),""),"Verf")</f>
        <v>270</v>
      </c>
      <c r="U469" s="280" t="str">
        <f ca="1">IFERROR(IF($B469&lt;&gt;"",IF(AND($H469&gt;=VLOOKUP($B469,Codigos!$A:$P,12,0),$H469&lt;=VLOOKUP($B469,Codigos!$A:$P,13,0)),"Si","No"),""),"Verf")</f>
        <v>No</v>
      </c>
      <c r="V469" s="280" t="str">
        <f ca="1">IFERROR(IF($B469&lt;&gt;"",IF(AND($H469&gt;=VLOOKUP($B469,Codigos!$A:$P,14,0),$H469&lt;=VLOOKUP($B469,Codigos!$A:$P,15,0)),"Si","No"),""),"Verf")</f>
        <v>No</v>
      </c>
      <c r="W469" s="280" t="str">
        <f ca="1">IFERROR(IF($B469&lt;&gt;"",IF($H469&gt;=VLOOKUP($B469,Codigos!$A:$P,12,0),"Si","No"),""),"Verf")</f>
        <v>Si</v>
      </c>
      <c r="X469" s="280" t="str">
        <f ca="1">IFERROR(IF($B469&lt;&gt;"",IF($H469&lt;VLOOKUP($B469,Codigos!$A:$P,14,0),"No","Si"),""),"Verf")</f>
        <v>Si</v>
      </c>
      <c r="Y469" s="280" t="str">
        <f ca="1">IFERROR(IF($B469&lt;&gt;"",IF($H469&gt;VLOOKUP($B469,Codigos!$A:$P,16,0),"Si","No"),""),"Verf")</f>
        <v>Si</v>
      </c>
      <c r="Z469" s="280" t="str">
        <f ca="1">IFERROR(IF($B469&lt;&gt;"",IF($H469&lt;VLOOKUP($B469,Codigos!$A:$P,14,0),"Bloquear","No"),""),"Verf")</f>
        <v>No</v>
      </c>
      <c r="AA469" s="281">
        <f>IFERROR(IF($B469&lt;&gt;"",$G469-VLOOKUP($B469,Codigos!$A:$P,11,0),""),"")</f>
        <v>46399</v>
      </c>
      <c r="AB469" s="280" t="str">
        <f t="shared" si="169"/>
        <v/>
      </c>
      <c r="AC469">
        <f t="shared" ca="1" si="170"/>
        <v>25</v>
      </c>
      <c r="AE469" t="s">
        <v>1987</v>
      </c>
      <c r="AF469" t="s">
        <v>1988</v>
      </c>
    </row>
    <row r="470" spans="1:32" ht="18.95" customHeight="1">
      <c r="A470" s="290" t="s">
        <v>61</v>
      </c>
      <c r="B470" s="355" t="s">
        <v>342</v>
      </c>
      <c r="C470" s="104" t="str">
        <f>IFERROR(IF(B470&lt;&gt;"",VLOOKUP($B470,Codigos!$A:$P,3,0),""),"Verf")</f>
        <v>AGUILA ORIGINAL  LTA 330 CC *12 LN9</v>
      </c>
      <c r="D470" s="105">
        <v>4</v>
      </c>
      <c r="E470" s="105">
        <v>338</v>
      </c>
      <c r="F470" s="105"/>
      <c r="G470" s="106">
        <v>46391</v>
      </c>
      <c r="H470" s="448">
        <f t="shared" ca="1" si="165"/>
        <v>207</v>
      </c>
      <c r="I470" s="105" t="str">
        <f t="shared" ca="1" si="166"/>
        <v>Mayor a 120 días</v>
      </c>
      <c r="J470" s="109">
        <f t="shared" ca="1" si="167"/>
        <v>0.76666666666666672</v>
      </c>
      <c r="K470" s="343"/>
      <c r="L470" s="292" t="s">
        <v>62</v>
      </c>
      <c r="M470" s="110" t="str">
        <f>IFERROR(IF(VLOOKUP(L470,Codigos!$T$2:$U$50,2,0)=0,"",VLOOKUP(L470,Codigos!$T$2:$U$50,2,0)),"")</f>
        <v>Excluir</v>
      </c>
      <c r="N470" s="111">
        <f t="shared" si="168"/>
        <v>46121</v>
      </c>
      <c r="O470" s="112">
        <f>IFERROR(IF($B470&lt;&gt;"",$E470+($D470*VLOOKUP($B470,Codigos!$A:$P,5,0)),""),"Verf")</f>
        <v>1338</v>
      </c>
      <c r="P470" s="112">
        <f>IFERROR(IF($B470&lt;&gt;"",$F470+($O470*VLOOKUP($B470,Codigos!$A:$P,4,0)),""),"Verf")</f>
        <v>16056</v>
      </c>
      <c r="Q470" s="116">
        <f>IFERROR(IF($B470&lt;&gt;"",P470*VLOOKUP($B470,Codigos!$A:$I,7,0)/100000,""),"Verf")</f>
        <v>52.9848</v>
      </c>
      <c r="R470" s="110">
        <f>IFERROR(IF($B470&lt;&gt;"",VLOOKUP($B470,Codigos!$A:$P,2,0),""),"Verf")</f>
        <v>22006</v>
      </c>
      <c r="S470" s="110" t="str">
        <f>IFERROR(IF($B470&lt;&gt;"",VLOOKUP($B470,Codigos!$A:$P,9,0),""),"Verf")</f>
        <v>Lata</v>
      </c>
      <c r="T470" s="110">
        <f>IFERROR(IF(B470&lt;&gt;"",VLOOKUP(B470,Codigos!$A:$P,10,0),""),"Verf")</f>
        <v>270</v>
      </c>
      <c r="U470" s="280" t="str">
        <f ca="1">IFERROR(IF($B470&lt;&gt;"",IF(AND($H470&gt;=VLOOKUP($B470,Codigos!$A:$P,12,0),$H470&lt;=VLOOKUP($B470,Codigos!$A:$P,13,0)),"Si","No"),""),"Verf")</f>
        <v>No</v>
      </c>
      <c r="V470" s="280" t="str">
        <f ca="1">IFERROR(IF($B470&lt;&gt;"",IF(AND($H470&gt;=VLOOKUP($B470,Codigos!$A:$P,14,0),$H470&lt;=VLOOKUP($B470,Codigos!$A:$P,15,0)),"Si","No"),""),"Verf")</f>
        <v>No</v>
      </c>
      <c r="W470" s="280" t="str">
        <f ca="1">IFERROR(IF($B470&lt;&gt;"",IF($H470&gt;=VLOOKUP($B470,Codigos!$A:$P,12,0),"Si","No"),""),"Verf")</f>
        <v>Si</v>
      </c>
      <c r="X470" s="280" t="str">
        <f ca="1">IFERROR(IF($B470&lt;&gt;"",IF($H470&lt;VLOOKUP($B470,Codigos!$A:$P,14,0),"No","Si"),""),"Verf")</f>
        <v>Si</v>
      </c>
      <c r="Y470" s="280" t="str">
        <f ca="1">IFERROR(IF($B470&lt;&gt;"",IF($H470&gt;VLOOKUP($B470,Codigos!$A:$P,16,0),"Si","No"),""),"Verf")</f>
        <v>Si</v>
      </c>
      <c r="Z470" s="280" t="str">
        <f ca="1">IFERROR(IF($B470&lt;&gt;"",IF($H470&lt;VLOOKUP($B470,Codigos!$A:$P,14,0),"Bloquear","No"),""),"Verf")</f>
        <v>No</v>
      </c>
      <c r="AA470" s="281">
        <f>IFERROR(IF($B470&lt;&gt;"",$G470-VLOOKUP($B470,Codigos!$A:$P,11,0),""),"")</f>
        <v>46361</v>
      </c>
      <c r="AB470" s="280" t="str">
        <f t="shared" si="169"/>
        <v/>
      </c>
      <c r="AC470">
        <f t="shared" ca="1" si="170"/>
        <v>63</v>
      </c>
      <c r="AE470" t="s">
        <v>1987</v>
      </c>
      <c r="AF470" t="s">
        <v>1988</v>
      </c>
    </row>
    <row r="471" spans="1:32" ht="18.95" customHeight="1">
      <c r="A471" s="290" t="s">
        <v>61</v>
      </c>
      <c r="B471" s="337" t="s">
        <v>318</v>
      </c>
      <c r="C471" s="104" t="str">
        <f>IFERROR(IF(B471&lt;&gt;"",VLOOKUP($B471,Codigos!$A:$P,3,0),""),"Verf")</f>
        <v>Aguila Lta N 330cc X 6</v>
      </c>
      <c r="D471" s="105">
        <v>1</v>
      </c>
      <c r="E471" s="105"/>
      <c r="F471" s="105"/>
      <c r="G471" s="106">
        <v>46441</v>
      </c>
      <c r="H471" s="448">
        <f t="shared" ca="1" si="165"/>
        <v>257</v>
      </c>
      <c r="I471" s="105" t="str">
        <f t="shared" ca="1" si="166"/>
        <v>Mayor a 120 días</v>
      </c>
      <c r="J471" s="109">
        <f t="shared" ca="1" si="167"/>
        <v>0.95185185185185184</v>
      </c>
      <c r="K471" s="343"/>
      <c r="L471" s="292" t="s">
        <v>62</v>
      </c>
      <c r="M471" s="110" t="str">
        <f>IFERROR(IF(VLOOKUP(L471,Codigos!$T$2:$U$50,2,0)=0,"",VLOOKUP(L471,Codigos!$T$2:$U$50,2,0)),"")</f>
        <v>Excluir</v>
      </c>
      <c r="N471" s="111">
        <f t="shared" si="168"/>
        <v>46171</v>
      </c>
      <c r="O471" s="112">
        <f>IFERROR(IF($B471&lt;&gt;"",$E471+($D471*VLOOKUP($B471,Codigos!$A:$P,5,0)),""),"Verf")</f>
        <v>480</v>
      </c>
      <c r="P471" s="112">
        <f>IFERROR(IF($B471&lt;&gt;"",$F471+($O471*VLOOKUP($B471,Codigos!$A:$P,4,0)),""),"Verf")</f>
        <v>2880</v>
      </c>
      <c r="Q471" s="116">
        <f>IFERROR(IF($B471&lt;&gt;"",P471*VLOOKUP($B471,Codigos!$A:$I,7,0)/100000,""),"Verf")</f>
        <v>9.5039999999999996</v>
      </c>
      <c r="R471" s="110">
        <f>IFERROR(IF($B471&lt;&gt;"",VLOOKUP($B471,Codigos!$A:$P,2,0),""),"Verf")</f>
        <v>2174</v>
      </c>
      <c r="S471" s="110" t="str">
        <f>IFERROR(IF($B471&lt;&gt;"",VLOOKUP($B471,Codigos!$A:$P,9,0),""),"Verf")</f>
        <v>Lata</v>
      </c>
      <c r="T471" s="110">
        <f>IFERROR(IF(B471&lt;&gt;"",VLOOKUP(B471,Codigos!$A:$P,10,0),""),"Verf")</f>
        <v>270</v>
      </c>
      <c r="U471" s="280" t="str">
        <f ca="1">IFERROR(IF($B471&lt;&gt;"",IF(AND($H471&gt;=VLOOKUP($B471,Codigos!$A:$P,12,0),$H471&lt;=VLOOKUP($B471,Codigos!$A:$P,13,0)),"Si","No"),""),"Verf")</f>
        <v>No</v>
      </c>
      <c r="V471" s="280" t="str">
        <f ca="1">IFERROR(IF($B471&lt;&gt;"",IF(AND($H471&gt;=VLOOKUP($B471,Codigos!$A:$P,14,0),$H471&lt;=VLOOKUP($B471,Codigos!$A:$P,15,0)),"Si","No"),""),"Verf")</f>
        <v>No</v>
      </c>
      <c r="W471" s="280" t="str">
        <f ca="1">IFERROR(IF($B471&lt;&gt;"",IF($H471&gt;=VLOOKUP($B471,Codigos!$A:$P,12,0),"Si","No"),""),"Verf")</f>
        <v>Si</v>
      </c>
      <c r="X471" s="280" t="str">
        <f ca="1">IFERROR(IF($B471&lt;&gt;"",IF($H471&lt;VLOOKUP($B471,Codigos!$A:$P,14,0),"No","Si"),""),"Verf")</f>
        <v>Si</v>
      </c>
      <c r="Y471" s="280" t="str">
        <f ca="1">IFERROR(IF($B471&lt;&gt;"",IF($H471&gt;VLOOKUP($B471,Codigos!$A:$P,16,0),"Si","No"),""),"Verf")</f>
        <v>Si</v>
      </c>
      <c r="Z471" s="280" t="str">
        <f ca="1">IFERROR(IF($B471&lt;&gt;"",IF($H471&lt;VLOOKUP($B471,Codigos!$A:$P,14,0),"Bloquear","No"),""),"Verf")</f>
        <v>No</v>
      </c>
      <c r="AA471" s="281">
        <f>IFERROR(IF($B471&lt;&gt;"",$G471-VLOOKUP($B471,Codigos!$A:$P,11,0),""),"")</f>
        <v>46411</v>
      </c>
      <c r="AB471" s="280" t="str">
        <f t="shared" si="169"/>
        <v/>
      </c>
      <c r="AC471">
        <f t="shared" ca="1" si="170"/>
        <v>13</v>
      </c>
      <c r="AE471" t="s">
        <v>1987</v>
      </c>
      <c r="AF471" t="s">
        <v>1988</v>
      </c>
    </row>
    <row r="472" spans="1:32" ht="18.95" customHeight="1">
      <c r="A472" s="290" t="s">
        <v>61</v>
      </c>
      <c r="B472" s="483" t="s">
        <v>429</v>
      </c>
      <c r="C472" s="104" t="str">
        <f>IFERROR(IF(B472&lt;&gt;"",VLOOKUP($B472,Codigos!$A:$P,3,0),""),"Verf")</f>
        <v>Cola&amp;Pola ROJA Lt 330cc X 6</v>
      </c>
      <c r="D472" s="105">
        <v>12</v>
      </c>
      <c r="E472" s="105"/>
      <c r="F472" s="105"/>
      <c r="G472" s="106">
        <v>46352</v>
      </c>
      <c r="H472" s="448">
        <f t="shared" ca="1" si="165"/>
        <v>168</v>
      </c>
      <c r="I472" s="105" t="str">
        <f t="shared" ca="1" si="166"/>
        <v>Mayor a 120 días</v>
      </c>
      <c r="J472" s="109">
        <f t="shared" ca="1" si="167"/>
        <v>0.93333333333333335</v>
      </c>
      <c r="K472" s="343"/>
      <c r="L472" s="292" t="s">
        <v>62</v>
      </c>
      <c r="M472" s="110" t="str">
        <f>IFERROR(IF(VLOOKUP(L472,Codigos!$T$2:$U$50,2,0)=0,"",VLOOKUP(L472,Codigos!$T$2:$U$50,2,0)),"")</f>
        <v>Excluir</v>
      </c>
      <c r="N472" s="111">
        <f t="shared" si="168"/>
        <v>46172</v>
      </c>
      <c r="O472" s="112">
        <f>IFERROR(IF($B472&lt;&gt;"",$E472+($D472*VLOOKUP($B472,Codigos!$A:$P,5,0)),""),"Verf")</f>
        <v>5760</v>
      </c>
      <c r="P472" s="112">
        <f>IFERROR(IF($B472&lt;&gt;"",$F472+($O472*VLOOKUP($B472,Codigos!$A:$P,4,0)),""),"Verf")</f>
        <v>34560</v>
      </c>
      <c r="Q472" s="116">
        <f>IFERROR(IF($B472&lt;&gt;"",P472*VLOOKUP($B472,Codigos!$A:$I,7,0)/100000,""),"Verf")</f>
        <v>114.048</v>
      </c>
      <c r="R472" s="110">
        <f>IFERROR(IF($B472&lt;&gt;"",VLOOKUP($B472,Codigos!$A:$P,2,0),""),"Verf")</f>
        <v>23121</v>
      </c>
      <c r="S472" s="110" t="str">
        <f>IFERROR(IF($B472&lt;&gt;"",VLOOKUP($B472,Codigos!$A:$P,9,0),""),"Verf")</f>
        <v>Lata</v>
      </c>
      <c r="T472" s="110">
        <f>IFERROR(IF(B472&lt;&gt;"",VLOOKUP(B472,Codigos!$A:$P,10,0),""),"Verf")</f>
        <v>180</v>
      </c>
      <c r="U472" s="280" t="str">
        <f ca="1">IFERROR(IF($B472&lt;&gt;"",IF(AND($H472&gt;=VLOOKUP($B472,Codigos!$A:$P,12,0),$H472&lt;=VLOOKUP($B472,Codigos!$A:$P,13,0)),"Si","No"),""),"Verf")</f>
        <v>No</v>
      </c>
      <c r="V472" s="280" t="str">
        <f ca="1">IFERROR(IF($B472&lt;&gt;"",IF(AND($H472&gt;=VLOOKUP($B472,Codigos!$A:$P,14,0),$H472&lt;=VLOOKUP($B472,Codigos!$A:$P,15,0)),"Si","No"),""),"Verf")</f>
        <v>No</v>
      </c>
      <c r="W472" s="280" t="str">
        <f ca="1">IFERROR(IF($B472&lt;&gt;"",IF($H472&gt;=VLOOKUP($B472,Codigos!$A:$P,12,0),"Si","No"),""),"Verf")</f>
        <v>Si</v>
      </c>
      <c r="X472" s="280" t="str">
        <f ca="1">IFERROR(IF($B472&lt;&gt;"",IF($H472&lt;VLOOKUP($B472,Codigos!$A:$P,14,0),"No","Si"),""),"Verf")</f>
        <v>Si</v>
      </c>
      <c r="Y472" s="280" t="str">
        <f ca="1">IFERROR(IF($B472&lt;&gt;"",IF($H472&gt;VLOOKUP($B472,Codigos!$A:$P,16,0),"Si","No"),""),"Verf")</f>
        <v>Si</v>
      </c>
      <c r="Z472" s="280" t="str">
        <f ca="1">IFERROR(IF($B472&lt;&gt;"",IF($H472&lt;VLOOKUP($B472,Codigos!$A:$P,14,0),"Bloquear","No"),""),"Verf")</f>
        <v>No</v>
      </c>
      <c r="AA472" s="281">
        <f>IFERROR(IF($B472&lt;&gt;"",$G472-VLOOKUP($B472,Codigos!$A:$P,11,0),""),"")</f>
        <v>46322</v>
      </c>
      <c r="AB472" s="280" t="str">
        <f t="shared" si="169"/>
        <v/>
      </c>
      <c r="AC472">
        <f t="shared" ca="1" si="170"/>
        <v>12</v>
      </c>
      <c r="AE472" t="s">
        <v>1987</v>
      </c>
      <c r="AF472" t="s">
        <v>1988</v>
      </c>
    </row>
    <row r="473" spans="1:32" ht="18.95" customHeight="1">
      <c r="A473" s="290" t="s">
        <v>61</v>
      </c>
      <c r="B473" s="483" t="s">
        <v>429</v>
      </c>
      <c r="C473" s="104" t="str">
        <f>IFERROR(IF(B473&lt;&gt;"",VLOOKUP($B473,Codigos!$A:$P,3,0),""),"Verf")</f>
        <v>Cola&amp;Pola ROJA Lt 330cc X 6</v>
      </c>
      <c r="D473" s="105">
        <v>7</v>
      </c>
      <c r="E473" s="105"/>
      <c r="F473" s="105"/>
      <c r="G473" s="106">
        <v>46352</v>
      </c>
      <c r="H473" s="448">
        <f t="shared" ca="1" si="165"/>
        <v>168</v>
      </c>
      <c r="I473" s="105" t="str">
        <f t="shared" ca="1" si="166"/>
        <v>Mayor a 120 días</v>
      </c>
      <c r="J473" s="109">
        <f t="shared" ca="1" si="167"/>
        <v>0.93333333333333335</v>
      </c>
      <c r="K473" s="343"/>
      <c r="L473" s="292" t="s">
        <v>62</v>
      </c>
      <c r="M473" s="110" t="str">
        <f>IFERROR(IF(VLOOKUP(L473,Codigos!$T$2:$U$50,2,0)=0,"",VLOOKUP(L473,Codigos!$T$2:$U$50,2,0)),"")</f>
        <v>Excluir</v>
      </c>
      <c r="N473" s="111">
        <f t="shared" si="168"/>
        <v>46172</v>
      </c>
      <c r="O473" s="112">
        <f>IFERROR(IF($B473&lt;&gt;"",$E473+($D473*VLOOKUP($B473,Codigos!$A:$P,5,0)),""),"Verf")</f>
        <v>3360</v>
      </c>
      <c r="P473" s="112">
        <f>IFERROR(IF($B473&lt;&gt;"",$F473+($O473*VLOOKUP($B473,Codigos!$A:$P,4,0)),""),"Verf")</f>
        <v>20160</v>
      </c>
      <c r="Q473" s="116">
        <f>IFERROR(IF($B473&lt;&gt;"",P473*VLOOKUP($B473,Codigos!$A:$I,7,0)/100000,""),"Verf")</f>
        <v>66.528000000000006</v>
      </c>
      <c r="R473" s="110">
        <f>IFERROR(IF($B473&lt;&gt;"",VLOOKUP($B473,Codigos!$A:$P,2,0),""),"Verf")</f>
        <v>23121</v>
      </c>
      <c r="S473" s="110" t="str">
        <f>IFERROR(IF($B473&lt;&gt;"",VLOOKUP($B473,Codigos!$A:$P,9,0),""),"Verf")</f>
        <v>Lata</v>
      </c>
      <c r="T473" s="110">
        <f>IFERROR(IF(B473&lt;&gt;"",VLOOKUP(B473,Codigos!$A:$P,10,0),""),"Verf")</f>
        <v>180</v>
      </c>
      <c r="U473" s="280" t="str">
        <f ca="1">IFERROR(IF($B473&lt;&gt;"",IF(AND($H473&gt;=VLOOKUP($B473,Codigos!$A:$P,12,0),$H473&lt;=VLOOKUP($B473,Codigos!$A:$P,13,0)),"Si","No"),""),"Verf")</f>
        <v>No</v>
      </c>
      <c r="V473" s="280" t="str">
        <f ca="1">IFERROR(IF($B473&lt;&gt;"",IF(AND($H473&gt;=VLOOKUP($B473,Codigos!$A:$P,14,0),$H473&lt;=VLOOKUP($B473,Codigos!$A:$P,15,0)),"Si","No"),""),"Verf")</f>
        <v>No</v>
      </c>
      <c r="W473" s="280" t="str">
        <f ca="1">IFERROR(IF($B473&lt;&gt;"",IF($H473&gt;=VLOOKUP($B473,Codigos!$A:$P,12,0),"Si","No"),""),"Verf")</f>
        <v>Si</v>
      </c>
      <c r="X473" s="280" t="str">
        <f ca="1">IFERROR(IF($B473&lt;&gt;"",IF($H473&lt;VLOOKUP($B473,Codigos!$A:$P,14,0),"No","Si"),""),"Verf")</f>
        <v>Si</v>
      </c>
      <c r="Y473" s="280" t="str">
        <f ca="1">IFERROR(IF($B473&lt;&gt;"",IF($H473&gt;VLOOKUP($B473,Codigos!$A:$P,16,0),"Si","No"),""),"Verf")</f>
        <v>Si</v>
      </c>
      <c r="Z473" s="280" t="str">
        <f ca="1">IFERROR(IF($B473&lt;&gt;"",IF($H473&lt;VLOOKUP($B473,Codigos!$A:$P,14,0),"Bloquear","No"),""),"Verf")</f>
        <v>No</v>
      </c>
      <c r="AA473" s="281">
        <f>IFERROR(IF($B473&lt;&gt;"",$G473-VLOOKUP($B473,Codigos!$A:$P,11,0),""),"")</f>
        <v>46322</v>
      </c>
      <c r="AB473" s="280" t="str">
        <f t="shared" si="169"/>
        <v/>
      </c>
      <c r="AC473">
        <f t="shared" ca="1" si="170"/>
        <v>12</v>
      </c>
      <c r="AE473" t="s">
        <v>1987</v>
      </c>
      <c r="AF473" t="s">
        <v>1988</v>
      </c>
    </row>
    <row r="474" spans="1:32" ht="18.95" customHeight="1">
      <c r="A474" s="290" t="s">
        <v>61</v>
      </c>
      <c r="B474" s="512" t="s">
        <v>90</v>
      </c>
      <c r="C474" s="104" t="str">
        <f>IFERROR(IF(B474&lt;&gt;"",VLOOKUP($B474,Codigos!$A:$P,3,0),""),"Verf")</f>
        <v>Costeñita Bacana Lta 330cc x6</v>
      </c>
      <c r="D474" s="105">
        <v>12</v>
      </c>
      <c r="E474" s="105"/>
      <c r="F474" s="105"/>
      <c r="G474" s="106">
        <v>46337</v>
      </c>
      <c r="H474" s="448">
        <f t="shared" ca="1" si="165"/>
        <v>153</v>
      </c>
      <c r="I474" s="105" t="str">
        <f t="shared" ca="1" si="166"/>
        <v>Mayor a 120 días</v>
      </c>
      <c r="J474" s="109">
        <f t="shared" ca="1" si="167"/>
        <v>0.85</v>
      </c>
      <c r="K474" s="343"/>
      <c r="L474" s="292" t="s">
        <v>62</v>
      </c>
      <c r="M474" s="110" t="str">
        <f>IFERROR(IF(VLOOKUP(L474,Codigos!$T$2:$U$50,2,0)=0,"",VLOOKUP(L474,Codigos!$T$2:$U$50,2,0)),"")</f>
        <v>Excluir</v>
      </c>
      <c r="N474" s="111">
        <f t="shared" si="168"/>
        <v>46157</v>
      </c>
      <c r="O474" s="112">
        <f>IFERROR(IF($B474&lt;&gt;"",$E474+($D474*VLOOKUP($B474,Codigos!$A:$P,5,0)),""),"Verf")</f>
        <v>5760</v>
      </c>
      <c r="P474" s="112">
        <f>IFERROR(IF($B474&lt;&gt;"",$F474+($O474*VLOOKUP($B474,Codigos!$A:$P,4,0)),""),"Verf")</f>
        <v>34560</v>
      </c>
      <c r="Q474" s="116">
        <f>IFERROR(IF($B474&lt;&gt;"",P474*VLOOKUP($B474,Codigos!$A:$I,7,0)/100000,""),"Verf")</f>
        <v>114.048</v>
      </c>
      <c r="R474" s="110">
        <f>IFERROR(IF($B474&lt;&gt;"",VLOOKUP($B474,Codigos!$A:$P,2,0),""),"Verf")</f>
        <v>14709</v>
      </c>
      <c r="S474" s="110" t="str">
        <f>IFERROR(IF($B474&lt;&gt;"",VLOOKUP($B474,Codigos!$A:$P,9,0),""),"Verf")</f>
        <v>Lata</v>
      </c>
      <c r="T474" s="110">
        <f>IFERROR(IF(B474&lt;&gt;"",VLOOKUP(B474,Codigos!$A:$P,10,0),""),"Verf")</f>
        <v>180</v>
      </c>
      <c r="U474" s="280" t="str">
        <f ca="1">IFERROR(IF($B474&lt;&gt;"",IF(AND($H474&gt;=VLOOKUP($B474,Codigos!$A:$P,12,0),$H474&lt;=VLOOKUP($B474,Codigos!$A:$P,13,0)),"Si","No"),""),"Verf")</f>
        <v>No</v>
      </c>
      <c r="V474" s="280" t="str">
        <f ca="1">IFERROR(IF($B474&lt;&gt;"",IF(AND($H474&gt;=VLOOKUP($B474,Codigos!$A:$P,14,0),$H474&lt;=VLOOKUP($B474,Codigos!$A:$P,15,0)),"Si","No"),""),"Verf")</f>
        <v>No</v>
      </c>
      <c r="W474" s="280" t="str">
        <f ca="1">IFERROR(IF($B474&lt;&gt;"",IF($H474&gt;=VLOOKUP($B474,Codigos!$A:$P,12,0),"Si","No"),""),"Verf")</f>
        <v>Si</v>
      </c>
      <c r="X474" s="280" t="str">
        <f ca="1">IFERROR(IF($B474&lt;&gt;"",IF($H474&lt;VLOOKUP($B474,Codigos!$A:$P,14,0),"No","Si"),""),"Verf")</f>
        <v>Si</v>
      </c>
      <c r="Y474" s="280" t="str">
        <f ca="1">IFERROR(IF($B474&lt;&gt;"",IF($H474&gt;VLOOKUP($B474,Codigos!$A:$P,16,0),"Si","No"),""),"Verf")</f>
        <v>Si</v>
      </c>
      <c r="Z474" s="280" t="str">
        <f ca="1">IFERROR(IF($B474&lt;&gt;"",IF($H474&lt;VLOOKUP($B474,Codigos!$A:$P,14,0),"Bloquear","No"),""),"Verf")</f>
        <v>No</v>
      </c>
      <c r="AA474" s="281">
        <f>IFERROR(IF($B474&lt;&gt;"",$G474-VLOOKUP($B474,Codigos!$A:$P,11,0),""),"")</f>
        <v>46307</v>
      </c>
      <c r="AB474" s="280" t="str">
        <f t="shared" si="169"/>
        <v/>
      </c>
      <c r="AC474">
        <f t="shared" ca="1" si="170"/>
        <v>27</v>
      </c>
      <c r="AE474" t="s">
        <v>1987</v>
      </c>
      <c r="AF474" t="s">
        <v>1988</v>
      </c>
    </row>
    <row r="475" spans="1:32" ht="18.95" customHeight="1">
      <c r="A475" s="290" t="s">
        <v>61</v>
      </c>
      <c r="B475" s="512" t="s">
        <v>90</v>
      </c>
      <c r="C475" s="104" t="str">
        <f>IFERROR(IF(B475&lt;&gt;"",VLOOKUP($B475,Codigos!$A:$P,3,0),""),"Verf")</f>
        <v>Costeñita Bacana Lta 330cc x6</v>
      </c>
      <c r="D475" s="105">
        <v>7</v>
      </c>
      <c r="E475" s="105"/>
      <c r="F475" s="105"/>
      <c r="G475" s="106">
        <v>46328</v>
      </c>
      <c r="H475" s="448">
        <f t="shared" ref="H475" ca="1" si="171">IF(G475&lt;&gt;"",G475-TODAY(),"")</f>
        <v>144</v>
      </c>
      <c r="I475" s="105" t="str">
        <f t="shared" ref="I475" ca="1" si="172">IF(G475="","",IF(G475&lt;TODAY(),"Vencido",IF(G475&lt;TODAY()+10,"Menos de 10 días",IF(G475&lt;TODAY()+30,"Menos de 30 días",IF(G475&lt;TODAY()+60,"Menos de 60 días",IF(G475&lt;TODAY()+90,"Menos de 90 dìas",IF(G475&lt;TODAY()+120,"Menos de 120 días","Mayor a 120 días")))))))</f>
        <v>Mayor a 120 días</v>
      </c>
      <c r="J475" s="109">
        <f t="shared" ref="J475" ca="1" si="173">IFERROR(IF(H475&lt;&gt;"",H475/T475,""),"Verf")</f>
        <v>0.8</v>
      </c>
      <c r="K475" s="343"/>
      <c r="L475" s="292" t="s">
        <v>62</v>
      </c>
      <c r="M475" s="110" t="str">
        <f>IFERROR(IF(VLOOKUP(L475,Codigos!$T$2:$U$50,2,0)=0,"",VLOOKUP(L475,Codigos!$T$2:$U$50,2,0)),"")</f>
        <v>Excluir</v>
      </c>
      <c r="N475" s="111">
        <f t="shared" ref="N475" si="174">IFERROR(IF(G475&lt;&gt;"",G475-T475,""),"Verf")</f>
        <v>46148</v>
      </c>
      <c r="O475" s="112">
        <f>IFERROR(IF($B475&lt;&gt;"",$E475+($D475*VLOOKUP($B475,Codigos!$A:$P,5,0)),""),"Verf")</f>
        <v>3360</v>
      </c>
      <c r="P475" s="112">
        <f>IFERROR(IF($B475&lt;&gt;"",$F475+($O475*VLOOKUP($B475,Codigos!$A:$P,4,0)),""),"Verf")</f>
        <v>20160</v>
      </c>
      <c r="Q475" s="116">
        <f>IFERROR(IF($B475&lt;&gt;"",P475*VLOOKUP($B475,Codigos!$A:$I,7,0)/100000,""),"Verf")</f>
        <v>66.528000000000006</v>
      </c>
      <c r="R475" s="110">
        <f>IFERROR(IF($B475&lt;&gt;"",VLOOKUP($B475,Codigos!$A:$P,2,0),""),"Verf")</f>
        <v>14709</v>
      </c>
      <c r="S475" s="110" t="str">
        <f>IFERROR(IF($B475&lt;&gt;"",VLOOKUP($B475,Codigos!$A:$P,9,0),""),"Verf")</f>
        <v>Lata</v>
      </c>
      <c r="T475" s="110">
        <f>IFERROR(IF(B475&lt;&gt;"",VLOOKUP(B475,Codigos!$A:$P,10,0),""),"Verf")</f>
        <v>180</v>
      </c>
      <c r="U475" s="280" t="str">
        <f ca="1">IFERROR(IF($B475&lt;&gt;"",IF(AND($H475&gt;=VLOOKUP($B475,Codigos!$A:$P,12,0),$H475&lt;=VLOOKUP($B475,Codigos!$A:$P,13,0)),"Si","No"),""),"Verf")</f>
        <v>No</v>
      </c>
      <c r="V475" s="280" t="str">
        <f ca="1">IFERROR(IF($B475&lt;&gt;"",IF(AND($H475&gt;=VLOOKUP($B475,Codigos!$A:$P,14,0),$H475&lt;=VLOOKUP($B475,Codigos!$A:$P,15,0)),"Si","No"),""),"Verf")</f>
        <v>No</v>
      </c>
      <c r="W475" s="280" t="str">
        <f ca="1">IFERROR(IF($B475&lt;&gt;"",IF($H475&gt;=VLOOKUP($B475,Codigos!$A:$P,12,0),"Si","No"),""),"Verf")</f>
        <v>Si</v>
      </c>
      <c r="X475" s="280" t="str">
        <f ca="1">IFERROR(IF($B475&lt;&gt;"",IF($H475&lt;VLOOKUP($B475,Codigos!$A:$P,14,0),"No","Si"),""),"Verf")</f>
        <v>Si</v>
      </c>
      <c r="Y475" s="280" t="str">
        <f ca="1">IFERROR(IF($B475&lt;&gt;"",IF($H475&gt;VLOOKUP($B475,Codigos!$A:$P,16,0),"Si","No"),""),"Verf")</f>
        <v>Si</v>
      </c>
      <c r="Z475" s="280" t="str">
        <f ca="1">IFERROR(IF($B475&lt;&gt;"",IF($H475&lt;VLOOKUP($B475,Codigos!$A:$P,14,0),"Bloquear","No"),""),"Verf")</f>
        <v>No</v>
      </c>
      <c r="AA475" s="281">
        <f>IFERROR(IF($B475&lt;&gt;"",$G475-VLOOKUP($B475,Codigos!$A:$P,11,0),""),"")</f>
        <v>46298</v>
      </c>
      <c r="AB475" s="280" t="str">
        <f t="shared" ref="AB475" si="175">IFERROR(IF(AND(A475&lt;&gt;"",B475=""),"V",""),"")</f>
        <v/>
      </c>
      <c r="AC475">
        <f t="shared" ref="AC475" ca="1" si="176">IF(B475&lt;&gt;"",$C$4-N475,"")</f>
        <v>36</v>
      </c>
      <c r="AE475" t="s">
        <v>1987</v>
      </c>
      <c r="AF475" t="s">
        <v>1988</v>
      </c>
    </row>
    <row r="476" spans="1:32" ht="18.95" customHeight="1">
      <c r="A476" s="290" t="s">
        <v>61</v>
      </c>
      <c r="B476" s="335" t="s">
        <v>342</v>
      </c>
      <c r="C476" s="104" t="str">
        <f>IFERROR(IF(B476&lt;&gt;"",VLOOKUP($B476,Codigos!$A:$P,3,0),""),"Verf")</f>
        <v>AGUILA ORIGINAL  LTA 330 CC *12 LN9</v>
      </c>
      <c r="D476" s="105">
        <v>8</v>
      </c>
      <c r="E476" s="105"/>
      <c r="F476" s="105"/>
      <c r="G476" s="106">
        <v>46390</v>
      </c>
      <c r="H476" s="448">
        <f t="shared" ca="1" si="165"/>
        <v>206</v>
      </c>
      <c r="I476" s="105" t="str">
        <f t="shared" ca="1" si="166"/>
        <v>Mayor a 120 días</v>
      </c>
      <c r="J476" s="109">
        <f t="shared" ca="1" si="167"/>
        <v>0.76296296296296295</v>
      </c>
      <c r="K476" s="343"/>
      <c r="L476" s="105" t="s">
        <v>62</v>
      </c>
      <c r="M476" s="110" t="str">
        <f>IFERROR(IF(VLOOKUP(L476,Codigos!$T$2:$U$50,2,0)=0,"",VLOOKUP(L476,Codigos!$T$2:$U$50,2,0)),"")</f>
        <v>Excluir</v>
      </c>
      <c r="N476" s="111">
        <f t="shared" si="168"/>
        <v>46120</v>
      </c>
      <c r="O476" s="112">
        <f>IFERROR(IF($B476&lt;&gt;"",$E476+($D476*VLOOKUP($B476,Codigos!$A:$P,5,0)),""),"Verf")</f>
        <v>2000</v>
      </c>
      <c r="P476" s="112">
        <f>IFERROR(IF($B476&lt;&gt;"",$F476+($O476*VLOOKUP($B476,Codigos!$A:$P,4,0)),""),"Verf")</f>
        <v>24000</v>
      </c>
      <c r="Q476" s="116">
        <f>IFERROR(IF($B476&lt;&gt;"",P476*VLOOKUP($B476,Codigos!$A:$I,7,0)/100000,""),"Verf")</f>
        <v>79.2</v>
      </c>
      <c r="R476" s="110">
        <f>IFERROR(IF($B476&lt;&gt;"",VLOOKUP($B476,Codigos!$A:$P,2,0),""),"Verf")</f>
        <v>22006</v>
      </c>
      <c r="S476" s="110" t="str">
        <f>IFERROR(IF($B476&lt;&gt;"",VLOOKUP($B476,Codigos!$A:$P,9,0),""),"Verf")</f>
        <v>Lata</v>
      </c>
      <c r="T476" s="110">
        <f>IFERROR(IF(B476&lt;&gt;"",VLOOKUP(B476,Codigos!$A:$P,10,0),""),"Verf")</f>
        <v>270</v>
      </c>
      <c r="U476" s="280" t="str">
        <f ca="1">IFERROR(IF($B476&lt;&gt;"",IF(AND($H476&gt;=VLOOKUP($B476,Codigos!$A:$P,12,0),$H476&lt;=VLOOKUP($B476,Codigos!$A:$P,13,0)),"Si","No"),""),"Verf")</f>
        <v>No</v>
      </c>
      <c r="V476" s="280" t="str">
        <f ca="1">IFERROR(IF($B476&lt;&gt;"",IF(AND($H476&gt;=VLOOKUP($B476,Codigos!$A:$P,14,0),$H476&lt;=VLOOKUP($B476,Codigos!$A:$P,15,0)),"Si","No"),""),"Verf")</f>
        <v>No</v>
      </c>
      <c r="W476" s="280" t="str">
        <f ca="1">IFERROR(IF($B476&lt;&gt;"",IF($H476&gt;=VLOOKUP($B476,Codigos!$A:$P,12,0),"Si","No"),""),"Verf")</f>
        <v>Si</v>
      </c>
      <c r="X476" s="280" t="str">
        <f ca="1">IFERROR(IF($B476&lt;&gt;"",IF($H476&lt;VLOOKUP($B476,Codigos!$A:$P,14,0),"No","Si"),""),"Verf")</f>
        <v>Si</v>
      </c>
      <c r="Y476" s="280" t="str">
        <f ca="1">IFERROR(IF($B476&lt;&gt;"",IF($H476&gt;VLOOKUP($B476,Codigos!$A:$P,16,0),"Si","No"),""),"Verf")</f>
        <v>Si</v>
      </c>
      <c r="Z476" s="280" t="str">
        <f ca="1">IFERROR(IF($B476&lt;&gt;"",IF($H476&lt;VLOOKUP($B476,Codigos!$A:$P,14,0),"Bloquear","No"),""),"Verf")</f>
        <v>No</v>
      </c>
      <c r="AA476" s="281">
        <f>IFERROR(IF($B476&lt;&gt;"",$G476-VLOOKUP($B476,Codigos!$A:$P,11,0),""),"")</f>
        <v>46360</v>
      </c>
      <c r="AB476" s="280" t="str">
        <f t="shared" si="169"/>
        <v/>
      </c>
      <c r="AC476">
        <f t="shared" ca="1" si="170"/>
        <v>64</v>
      </c>
      <c r="AE476" t="s">
        <v>1987</v>
      </c>
      <c r="AF476" t="s">
        <v>1988</v>
      </c>
    </row>
    <row r="477" spans="1:32" ht="18.95" customHeight="1">
      <c r="A477" s="290" t="s">
        <v>61</v>
      </c>
      <c r="B477" s="514" t="s">
        <v>318</v>
      </c>
      <c r="C477" s="104" t="str">
        <f>IFERROR(IF(B477&lt;&gt;"",VLOOKUP($B477,Codigos!$A:$P,3,0),""),"Verf")</f>
        <v>Aguila Lta N 330cc X 6</v>
      </c>
      <c r="D477" s="105">
        <v>6</v>
      </c>
      <c r="E477" s="105"/>
      <c r="F477" s="105"/>
      <c r="G477" s="106">
        <v>46444</v>
      </c>
      <c r="H477" s="448">
        <f t="shared" ca="1" si="165"/>
        <v>260</v>
      </c>
      <c r="I477" s="105" t="str">
        <f t="shared" ca="1" si="166"/>
        <v>Mayor a 120 días</v>
      </c>
      <c r="J477" s="109">
        <f t="shared" ca="1" si="167"/>
        <v>0.96296296296296291</v>
      </c>
      <c r="K477" s="343"/>
      <c r="L477" s="105" t="s">
        <v>62</v>
      </c>
      <c r="M477" s="110" t="str">
        <f>IFERROR(IF(VLOOKUP(L477,Codigos!$T$2:$U$50,2,0)=0,"",VLOOKUP(L477,Codigos!$T$2:$U$50,2,0)),"")</f>
        <v>Excluir</v>
      </c>
      <c r="N477" s="111">
        <f t="shared" si="168"/>
        <v>46174</v>
      </c>
      <c r="O477" s="112">
        <f>IFERROR(IF($B477&lt;&gt;"",$E477+($D477*VLOOKUP($B477,Codigos!$A:$P,5,0)),""),"Verf")</f>
        <v>2880</v>
      </c>
      <c r="P477" s="112">
        <f>IFERROR(IF($B477&lt;&gt;"",$F477+($O477*VLOOKUP($B477,Codigos!$A:$P,4,0)),""),"Verf")</f>
        <v>17280</v>
      </c>
      <c r="Q477" s="116">
        <f>IFERROR(IF($B477&lt;&gt;"",P477*VLOOKUP($B477,Codigos!$A:$I,7,0)/100000,""),"Verf")</f>
        <v>57.024000000000001</v>
      </c>
      <c r="R477" s="110">
        <f>IFERROR(IF($B477&lt;&gt;"",VLOOKUP($B477,Codigos!$A:$P,2,0),""),"Verf")</f>
        <v>2174</v>
      </c>
      <c r="S477" s="110" t="str">
        <f>IFERROR(IF($B477&lt;&gt;"",VLOOKUP($B477,Codigos!$A:$P,9,0),""),"Verf")</f>
        <v>Lata</v>
      </c>
      <c r="T477" s="110">
        <f>IFERROR(IF(B477&lt;&gt;"",VLOOKUP(B477,Codigos!$A:$P,10,0),""),"Verf")</f>
        <v>270</v>
      </c>
      <c r="U477" s="280" t="str">
        <f ca="1">IFERROR(IF($B477&lt;&gt;"",IF(AND($H477&gt;=VLOOKUP($B477,Codigos!$A:$P,12,0),$H477&lt;=VLOOKUP($B477,Codigos!$A:$P,13,0)),"Si","No"),""),"Verf")</f>
        <v>No</v>
      </c>
      <c r="V477" s="280" t="str">
        <f ca="1">IFERROR(IF($B477&lt;&gt;"",IF(AND($H477&gt;=VLOOKUP($B477,Codigos!$A:$P,14,0),$H477&lt;=VLOOKUP($B477,Codigos!$A:$P,15,0)),"Si","No"),""),"Verf")</f>
        <v>No</v>
      </c>
      <c r="W477" s="280" t="str">
        <f ca="1">IFERROR(IF($B477&lt;&gt;"",IF($H477&gt;=VLOOKUP($B477,Codigos!$A:$P,12,0),"Si","No"),""),"Verf")</f>
        <v>Si</v>
      </c>
      <c r="X477" s="280" t="str">
        <f ca="1">IFERROR(IF($B477&lt;&gt;"",IF($H477&lt;VLOOKUP($B477,Codigos!$A:$P,14,0),"No","Si"),""),"Verf")</f>
        <v>Si</v>
      </c>
      <c r="Y477" s="280" t="str">
        <f ca="1">IFERROR(IF($B477&lt;&gt;"",IF($H477&gt;VLOOKUP($B477,Codigos!$A:$P,16,0),"Si","No"),""),"Verf")</f>
        <v>Si</v>
      </c>
      <c r="Z477" s="280" t="str">
        <f ca="1">IFERROR(IF($B477&lt;&gt;"",IF($H477&lt;VLOOKUP($B477,Codigos!$A:$P,14,0),"Bloquear","No"),""),"Verf")</f>
        <v>No</v>
      </c>
      <c r="AA477" s="281">
        <f>IFERROR(IF($B477&lt;&gt;"",$G477-VLOOKUP($B477,Codigos!$A:$P,11,0),""),"")</f>
        <v>46414</v>
      </c>
      <c r="AB477" s="280" t="str">
        <f t="shared" si="169"/>
        <v/>
      </c>
      <c r="AC477">
        <f t="shared" ca="1" si="170"/>
        <v>10</v>
      </c>
      <c r="AE477" t="s">
        <v>1987</v>
      </c>
      <c r="AF477" t="s">
        <v>1988</v>
      </c>
    </row>
    <row r="478" spans="1:32" ht="18.95" customHeight="1">
      <c r="A478" s="290" t="s">
        <v>61</v>
      </c>
      <c r="B478" s="335" t="s">
        <v>318</v>
      </c>
      <c r="C478" s="104" t="str">
        <f>IFERROR(IF(B478&lt;&gt;"",VLOOKUP($B478,Codigos!$A:$P,3,0),""),"Verf")</f>
        <v>Aguila Lta N 330cc X 6</v>
      </c>
      <c r="D478" s="105">
        <v>8</v>
      </c>
      <c r="E478" s="105"/>
      <c r="F478" s="105"/>
      <c r="G478" s="106">
        <v>46441</v>
      </c>
      <c r="H478" s="448">
        <f t="shared" ca="1" si="165"/>
        <v>257</v>
      </c>
      <c r="I478" s="105" t="str">
        <f t="shared" ca="1" si="166"/>
        <v>Mayor a 120 días</v>
      </c>
      <c r="J478" s="109">
        <f t="shared" ca="1" si="167"/>
        <v>0.95185185185185184</v>
      </c>
      <c r="K478" s="343"/>
      <c r="L478" s="292" t="s">
        <v>62</v>
      </c>
      <c r="M478" s="110" t="str">
        <f>IFERROR(IF(VLOOKUP(L478,Codigos!$T$2:$U$50,2,0)=0,"",VLOOKUP(L478,Codigos!$T$2:$U$50,2,0)),"")</f>
        <v>Excluir</v>
      </c>
      <c r="N478" s="111">
        <f t="shared" si="168"/>
        <v>46171</v>
      </c>
      <c r="O478" s="112">
        <f>IFERROR(IF($B478&lt;&gt;"",$E478+($D478*VLOOKUP($B478,Codigos!$A:$P,5,0)),""),"Verf")</f>
        <v>3840</v>
      </c>
      <c r="P478" s="112">
        <f>IFERROR(IF($B478&lt;&gt;"",$F478+($O478*VLOOKUP($B478,Codigos!$A:$P,4,0)),""),"Verf")</f>
        <v>23040</v>
      </c>
      <c r="Q478" s="116">
        <f>IFERROR(IF($B478&lt;&gt;"",P478*VLOOKUP($B478,Codigos!$A:$I,7,0)/100000,""),"Verf")</f>
        <v>76.031999999999996</v>
      </c>
      <c r="R478" s="110">
        <f>IFERROR(IF($B478&lt;&gt;"",VLOOKUP($B478,Codigos!$A:$P,2,0),""),"Verf")</f>
        <v>2174</v>
      </c>
      <c r="S478" s="110" t="str">
        <f>IFERROR(IF($B478&lt;&gt;"",VLOOKUP($B478,Codigos!$A:$P,9,0),""),"Verf")</f>
        <v>Lata</v>
      </c>
      <c r="T478" s="110">
        <f>IFERROR(IF(B478&lt;&gt;"",VLOOKUP(B478,Codigos!$A:$P,10,0),""),"Verf")</f>
        <v>270</v>
      </c>
      <c r="U478" s="280" t="str">
        <f ca="1">IFERROR(IF($B478&lt;&gt;"",IF(AND($H478&gt;=VLOOKUP($B478,Codigos!$A:$P,12,0),$H478&lt;=VLOOKUP($B478,Codigos!$A:$P,13,0)),"Si","No"),""),"Verf")</f>
        <v>No</v>
      </c>
      <c r="V478" s="280" t="str">
        <f ca="1">IFERROR(IF($B478&lt;&gt;"",IF(AND($H478&gt;=VLOOKUP($B478,Codigos!$A:$P,14,0),$H478&lt;=VLOOKUP($B478,Codigos!$A:$P,15,0)),"Si","No"),""),"Verf")</f>
        <v>No</v>
      </c>
      <c r="W478" s="280" t="str">
        <f ca="1">IFERROR(IF($B478&lt;&gt;"",IF($H478&gt;=VLOOKUP($B478,Codigos!$A:$P,12,0),"Si","No"),""),"Verf")</f>
        <v>Si</v>
      </c>
      <c r="X478" s="280" t="str">
        <f ca="1">IFERROR(IF($B478&lt;&gt;"",IF($H478&lt;VLOOKUP($B478,Codigos!$A:$P,14,0),"No","Si"),""),"Verf")</f>
        <v>Si</v>
      </c>
      <c r="Y478" s="280" t="str">
        <f ca="1">IFERROR(IF($B478&lt;&gt;"",IF($H478&gt;VLOOKUP($B478,Codigos!$A:$P,16,0),"Si","No"),""),"Verf")</f>
        <v>Si</v>
      </c>
      <c r="Z478" s="280" t="str">
        <f ca="1">IFERROR(IF($B478&lt;&gt;"",IF($H478&lt;VLOOKUP($B478,Codigos!$A:$P,14,0),"Bloquear","No"),""),"Verf")</f>
        <v>No</v>
      </c>
      <c r="AA478" s="281">
        <f>IFERROR(IF($B478&lt;&gt;"",$G478-VLOOKUP($B478,Codigos!$A:$P,11,0),""),"")</f>
        <v>46411</v>
      </c>
      <c r="AB478" s="280" t="str">
        <f t="shared" si="169"/>
        <v/>
      </c>
      <c r="AC478">
        <f t="shared" ca="1" si="170"/>
        <v>13</v>
      </c>
      <c r="AE478" t="s">
        <v>1987</v>
      </c>
      <c r="AF478" t="s">
        <v>1988</v>
      </c>
    </row>
    <row r="479" spans="1:32" ht="18.95" customHeight="1">
      <c r="A479" s="290" t="s">
        <v>61</v>
      </c>
      <c r="B479" s="298" t="s">
        <v>622</v>
      </c>
      <c r="C479" s="104" t="str">
        <f>IFERROR(IF(B479&lt;&gt;"",VLOOKUP($B479,Codigos!$A:$P,3,0),""),"Verf")</f>
        <v>Club Col RJ Lta 330X6 N</v>
      </c>
      <c r="D479" s="105">
        <v>12</v>
      </c>
      <c r="E479" s="105"/>
      <c r="F479" s="105"/>
      <c r="G479" s="106">
        <v>46319</v>
      </c>
      <c r="H479" s="448">
        <f t="shared" ref="H479" ca="1" si="177">IF(G479&lt;&gt;"",G479-TODAY(),"")</f>
        <v>135</v>
      </c>
      <c r="I479" s="105" t="str">
        <f t="shared" ref="I479" ca="1" si="178">IF(G479="","",IF(G479&lt;TODAY(),"Vencido",IF(G479&lt;TODAY()+10,"Menos de 10 días",IF(G479&lt;TODAY()+30,"Menos de 30 días",IF(G479&lt;TODAY()+60,"Menos de 60 días",IF(G479&lt;TODAY()+90,"Menos de 90 dìas",IF(G479&lt;TODAY()+120,"Menos de 120 días","Mayor a 120 días")))))))</f>
        <v>Mayor a 120 días</v>
      </c>
      <c r="J479" s="109">
        <f t="shared" ref="J479" ca="1" si="179">IFERROR(IF(H479&lt;&gt;"",H479/T479,""),"Verf")</f>
        <v>0.75</v>
      </c>
      <c r="K479" s="343"/>
      <c r="L479" s="292" t="s">
        <v>62</v>
      </c>
      <c r="M479" s="110" t="str">
        <f>IFERROR(IF(VLOOKUP(L479,Codigos!$T$2:$U$50,2,0)=0,"",VLOOKUP(L479,Codigos!$T$2:$U$50,2,0)),"")</f>
        <v>Excluir</v>
      </c>
      <c r="N479" s="111">
        <f t="shared" ref="N479" si="180">IFERROR(IF(G479&lt;&gt;"",G479-T479,""),"Verf")</f>
        <v>46139</v>
      </c>
      <c r="O479" s="112">
        <f>IFERROR(IF($B479&lt;&gt;"",$E479+($D479*VLOOKUP($B479,Codigos!$A:$P,5,0)),""),"Verf")</f>
        <v>5760</v>
      </c>
      <c r="P479" s="112">
        <f>IFERROR(IF($B479&lt;&gt;"",$F479+($O479*VLOOKUP($B479,Codigos!$A:$P,4,0)),""),"Verf")</f>
        <v>34560</v>
      </c>
      <c r="Q479" s="116">
        <f>IFERROR(IF($B479&lt;&gt;"",P479*VLOOKUP($B479,Codigos!$A:$I,7,0)/100000,""),"Verf")</f>
        <v>114.048</v>
      </c>
      <c r="R479" s="110">
        <f>IFERROR(IF($B479&lt;&gt;"",VLOOKUP($B479,Codigos!$A:$P,2,0),""),"Verf")</f>
        <v>5255</v>
      </c>
      <c r="S479" s="110" t="str">
        <f>IFERROR(IF($B479&lt;&gt;"",VLOOKUP($B479,Codigos!$A:$P,9,0),""),"Verf")</f>
        <v>Lata</v>
      </c>
      <c r="T479" s="110">
        <f>IFERROR(IF(B479&lt;&gt;"",VLOOKUP(B479,Codigos!$A:$P,10,0),""),"Verf")</f>
        <v>180</v>
      </c>
      <c r="U479" s="280" t="str">
        <f ca="1">IFERROR(IF($B479&lt;&gt;"",IF(AND($H479&gt;=VLOOKUP($B479,Codigos!$A:$P,12,0),$H479&lt;=VLOOKUP($B479,Codigos!$A:$P,13,0)),"Si","No"),""),"Verf")</f>
        <v>No</v>
      </c>
      <c r="V479" s="280" t="str">
        <f ca="1">IFERROR(IF($B479&lt;&gt;"",IF(AND($H479&gt;=VLOOKUP($B479,Codigos!$A:$P,14,0),$H479&lt;=VLOOKUP($B479,Codigos!$A:$P,15,0)),"Si","No"),""),"Verf")</f>
        <v>No</v>
      </c>
      <c r="W479" s="280" t="str">
        <f ca="1">IFERROR(IF($B479&lt;&gt;"",IF($H479&gt;=VLOOKUP($B479,Codigos!$A:$P,12,0),"Si","No"),""),"Verf")</f>
        <v>Si</v>
      </c>
      <c r="X479" s="280" t="str">
        <f ca="1">IFERROR(IF($B479&lt;&gt;"",IF($H479&lt;VLOOKUP($B479,Codigos!$A:$P,14,0),"No","Si"),""),"Verf")</f>
        <v>Si</v>
      </c>
      <c r="Y479" s="280" t="str">
        <f ca="1">IFERROR(IF($B479&lt;&gt;"",IF($H479&gt;VLOOKUP($B479,Codigos!$A:$P,16,0),"Si","No"),""),"Verf")</f>
        <v>Si</v>
      </c>
      <c r="Z479" s="280" t="str">
        <f ca="1">IFERROR(IF($B479&lt;&gt;"",IF($H479&lt;VLOOKUP($B479,Codigos!$A:$P,14,0),"Bloquear","No"),""),"Verf")</f>
        <v>No</v>
      </c>
      <c r="AA479" s="281">
        <f>IFERROR(IF($B479&lt;&gt;"",$G479-VLOOKUP($B479,Codigos!$A:$P,11,0),""),"")</f>
        <v>46289</v>
      </c>
      <c r="AB479" s="280" t="str">
        <f t="shared" ref="AB479" si="181">IFERROR(IF(AND(A479&lt;&gt;"",B479=""),"V",""),"")</f>
        <v/>
      </c>
      <c r="AC479">
        <f t="shared" ref="AC479" ca="1" si="182">IF(B479&lt;&gt;"",$C$4-N479,"")</f>
        <v>45</v>
      </c>
      <c r="AE479" t="s">
        <v>1987</v>
      </c>
      <c r="AF479" t="s">
        <v>1988</v>
      </c>
    </row>
    <row r="480" spans="1:32" ht="18.95" customHeight="1">
      <c r="A480" s="290" t="s">
        <v>61</v>
      </c>
      <c r="B480" s="298" t="s">
        <v>622</v>
      </c>
      <c r="C480" s="104" t="str">
        <f>IFERROR(IF(B480&lt;&gt;"",VLOOKUP($B480,Codigos!$A:$P,3,0),""),"Verf")</f>
        <v>Club Col RJ Lta 330X6 N</v>
      </c>
      <c r="D480" s="105">
        <v>5</v>
      </c>
      <c r="E480" s="105"/>
      <c r="F480" s="105"/>
      <c r="G480" s="106">
        <v>46253</v>
      </c>
      <c r="H480" s="448">
        <f t="shared" ca="1" si="165"/>
        <v>69</v>
      </c>
      <c r="I480" s="105" t="str">
        <f t="shared" ca="1" si="166"/>
        <v>Menos de 90 dìas</v>
      </c>
      <c r="J480" s="109">
        <f t="shared" ca="1" si="167"/>
        <v>0.38333333333333336</v>
      </c>
      <c r="K480" s="343"/>
      <c r="L480" s="292" t="s">
        <v>62</v>
      </c>
      <c r="M480" s="110" t="str">
        <f>IFERROR(IF(VLOOKUP(L480,Codigos!$T$2:$U$50,2,0)=0,"",VLOOKUP(L480,Codigos!$T$2:$U$50,2,0)),"")</f>
        <v>Excluir</v>
      </c>
      <c r="N480" s="111">
        <f t="shared" si="168"/>
        <v>46073</v>
      </c>
      <c r="O480" s="112">
        <f>IFERROR(IF($B480&lt;&gt;"",$E480+($D480*VLOOKUP($B480,Codigos!$A:$P,5,0)),""),"Verf")</f>
        <v>2400</v>
      </c>
      <c r="P480" s="112">
        <f>IFERROR(IF($B480&lt;&gt;"",$F480+($O480*VLOOKUP($B480,Codigos!$A:$P,4,0)),""),"Verf")</f>
        <v>14400</v>
      </c>
      <c r="Q480" s="116">
        <f>IFERROR(IF($B480&lt;&gt;"",P480*VLOOKUP($B480,Codigos!$A:$I,7,0)/100000,""),"Verf")</f>
        <v>47.52</v>
      </c>
      <c r="R480" s="110">
        <f>IFERROR(IF($B480&lt;&gt;"",VLOOKUP($B480,Codigos!$A:$P,2,0),""),"Verf")</f>
        <v>5255</v>
      </c>
      <c r="S480" s="110" t="str">
        <f>IFERROR(IF($B480&lt;&gt;"",VLOOKUP($B480,Codigos!$A:$P,9,0),""),"Verf")</f>
        <v>Lata</v>
      </c>
      <c r="T480" s="110">
        <f>IFERROR(IF(B480&lt;&gt;"",VLOOKUP(B480,Codigos!$A:$P,10,0),""),"Verf")</f>
        <v>180</v>
      </c>
      <c r="U480" s="280" t="str">
        <f ca="1">IFERROR(IF($B480&lt;&gt;"",IF(AND($H480&gt;=VLOOKUP($B480,Codigos!$A:$P,12,0),$H480&lt;=VLOOKUP($B480,Codigos!$A:$P,13,0)),"Si","No"),""),"Verf")</f>
        <v>No</v>
      </c>
      <c r="V480" s="280" t="str">
        <f ca="1">IFERROR(IF($B480&lt;&gt;"",IF(AND($H480&gt;=VLOOKUP($B480,Codigos!$A:$P,14,0),$H480&lt;=VLOOKUP($B480,Codigos!$A:$P,15,0)),"Si","No"),""),"Verf")</f>
        <v>Si</v>
      </c>
      <c r="W480" s="280" t="str">
        <f ca="1">IFERROR(IF($B480&lt;&gt;"",IF($H480&gt;=VLOOKUP($B480,Codigos!$A:$P,12,0),"Si","No"),""),"Verf")</f>
        <v>No</v>
      </c>
      <c r="X480" s="280" t="str">
        <f ca="1">IFERROR(IF($B480&lt;&gt;"",IF($H480&lt;VLOOKUP($B480,Codigos!$A:$P,14,0),"No","Si"),""),"Verf")</f>
        <v>Si</v>
      </c>
      <c r="Y480" s="280" t="str">
        <f ca="1">IFERROR(IF($B480&lt;&gt;"",IF($H480&gt;VLOOKUP($B480,Codigos!$A:$P,16,0),"Si","No"),""),"Verf")</f>
        <v>No</v>
      </c>
      <c r="Z480" s="280" t="str">
        <f ca="1">IFERROR(IF($B480&lt;&gt;"",IF($H480&lt;VLOOKUP($B480,Codigos!$A:$P,14,0),"Bloquear","No"),""),"Verf")</f>
        <v>No</v>
      </c>
      <c r="AA480" s="281">
        <f>IFERROR(IF($B480&lt;&gt;"",$G480-VLOOKUP($B480,Codigos!$A:$P,11,0),""),"")</f>
        <v>46223</v>
      </c>
      <c r="AB480" s="280" t="str">
        <f t="shared" si="169"/>
        <v/>
      </c>
      <c r="AC480">
        <f t="shared" ca="1" si="170"/>
        <v>111</v>
      </c>
      <c r="AE480" t="s">
        <v>1987</v>
      </c>
      <c r="AF480" t="s">
        <v>1988</v>
      </c>
    </row>
    <row r="481" spans="1:32" ht="18.95" customHeight="1">
      <c r="A481" s="290" t="s">
        <v>61</v>
      </c>
      <c r="B481" s="467" t="s">
        <v>622</v>
      </c>
      <c r="C481" s="104" t="str">
        <f>IFERROR(IF(B481&lt;&gt;"",VLOOKUP($B481,Codigos!$A:$P,3,0),""),"Verf")</f>
        <v>Club Col RJ Lta 330X6 N</v>
      </c>
      <c r="D481" s="105">
        <v>7</v>
      </c>
      <c r="E481" s="105"/>
      <c r="F481" s="105"/>
      <c r="G481" s="106">
        <v>46226</v>
      </c>
      <c r="H481" s="448">
        <f t="shared" ca="1" si="165"/>
        <v>42</v>
      </c>
      <c r="I481" s="105" t="str">
        <f t="shared" ca="1" si="166"/>
        <v>Menos de 60 días</v>
      </c>
      <c r="J481" s="109">
        <f t="shared" ca="1" si="167"/>
        <v>0.23333333333333334</v>
      </c>
      <c r="K481" s="343" t="s">
        <v>2806</v>
      </c>
      <c r="L481" s="292" t="s">
        <v>62</v>
      </c>
      <c r="M481" s="110" t="str">
        <f>IFERROR(IF(VLOOKUP(L481,Codigos!$T$2:$U$50,2,0)=0,"",VLOOKUP(L481,Codigos!$T$2:$U$50,2,0)),"")</f>
        <v>Excluir</v>
      </c>
      <c r="N481" s="111">
        <f t="shared" si="168"/>
        <v>46046</v>
      </c>
      <c r="O481" s="112">
        <f>IFERROR(IF($B481&lt;&gt;"",$E481+($D481*VLOOKUP($B481,Codigos!$A:$P,5,0)),""),"Verf")</f>
        <v>3360</v>
      </c>
      <c r="P481" s="112">
        <f>IFERROR(IF($B481&lt;&gt;"",$F481+($O481*VLOOKUP($B481,Codigos!$A:$P,4,0)),""),"Verf")</f>
        <v>20160</v>
      </c>
      <c r="Q481" s="116">
        <f>IFERROR(IF($B481&lt;&gt;"",P481*VLOOKUP($B481,Codigos!$A:$I,7,0)/100000,""),"Verf")</f>
        <v>66.528000000000006</v>
      </c>
      <c r="R481" s="110">
        <f>IFERROR(IF($B481&lt;&gt;"",VLOOKUP($B481,Codigos!$A:$P,2,0),""),"Verf")</f>
        <v>5255</v>
      </c>
      <c r="S481" s="110" t="str">
        <f>IFERROR(IF($B481&lt;&gt;"",VLOOKUP($B481,Codigos!$A:$P,9,0),""),"Verf")</f>
        <v>Lata</v>
      </c>
      <c r="T481" s="110">
        <f>IFERROR(IF(B481&lt;&gt;"",VLOOKUP(B481,Codigos!$A:$P,10,0),""),"Verf")</f>
        <v>180</v>
      </c>
      <c r="U481" s="280" t="str">
        <f ca="1">IFERROR(IF($B481&lt;&gt;"",IF(AND($H481&gt;=VLOOKUP($B481,Codigos!$A:$P,12,0),$H481&lt;=VLOOKUP($B481,Codigos!$A:$P,13,0)),"Si","No"),""),"Verf")</f>
        <v>No</v>
      </c>
      <c r="V481" s="280" t="str">
        <f ca="1">IFERROR(IF($B481&lt;&gt;"",IF(AND($H481&gt;=VLOOKUP($B481,Codigos!$A:$P,14,0),$H481&lt;=VLOOKUP($B481,Codigos!$A:$P,15,0)),"Si","No"),""),"Verf")</f>
        <v>Si</v>
      </c>
      <c r="W481" s="280" t="str">
        <f ca="1">IFERROR(IF($B481&lt;&gt;"",IF($H481&gt;=VLOOKUP($B481,Codigos!$A:$P,12,0),"Si","No"),""),"Verf")</f>
        <v>No</v>
      </c>
      <c r="X481" s="280" t="str">
        <f ca="1">IFERROR(IF($B481&lt;&gt;"",IF($H481&lt;VLOOKUP($B481,Codigos!$A:$P,14,0),"No","Si"),""),"Verf")</f>
        <v>Si</v>
      </c>
      <c r="Y481" s="280" t="str">
        <f ca="1">IFERROR(IF($B481&lt;&gt;"",IF($H481&gt;VLOOKUP($B481,Codigos!$A:$P,16,0),"Si","No"),""),"Verf")</f>
        <v>No</v>
      </c>
      <c r="Z481" s="280" t="str">
        <f ca="1">IFERROR(IF($B481&lt;&gt;"",IF($H481&lt;VLOOKUP($B481,Codigos!$A:$P,14,0),"Bloquear","No"),""),"Verf")</f>
        <v>No</v>
      </c>
      <c r="AA481" s="281">
        <f>IFERROR(IF($B481&lt;&gt;"",$G481-VLOOKUP($B481,Codigos!$A:$P,11,0),""),"")</f>
        <v>46196</v>
      </c>
      <c r="AB481" s="280" t="str">
        <f t="shared" si="169"/>
        <v/>
      </c>
      <c r="AC481">
        <f t="shared" ca="1" si="170"/>
        <v>138</v>
      </c>
      <c r="AE481" t="s">
        <v>1987</v>
      </c>
      <c r="AF481" t="s">
        <v>1988</v>
      </c>
    </row>
    <row r="482" spans="1:32" ht="18.95" customHeight="1">
      <c r="A482" s="290" t="s">
        <v>61</v>
      </c>
      <c r="B482" s="319" t="s">
        <v>487</v>
      </c>
      <c r="C482" s="104" t="str">
        <f>IFERROR(IF(B482&lt;&gt;"",VLOOKUP($B482,Codigos!$A:$P,3,0),""),"Verf")</f>
        <v>Cola&amp;Pola Lt 330cc X 6</v>
      </c>
      <c r="D482" s="105">
        <v>12</v>
      </c>
      <c r="E482" s="105"/>
      <c r="F482" s="105"/>
      <c r="G482" s="277">
        <v>46343</v>
      </c>
      <c r="H482" s="448">
        <f t="shared" ca="1" si="165"/>
        <v>159</v>
      </c>
      <c r="I482" s="105" t="str">
        <f t="shared" ca="1" si="166"/>
        <v>Mayor a 120 días</v>
      </c>
      <c r="J482" s="109">
        <f t="shared" ca="1" si="167"/>
        <v>0.8833333333333333</v>
      </c>
      <c r="K482" s="343"/>
      <c r="L482" s="292" t="s">
        <v>62</v>
      </c>
      <c r="M482" s="110" t="str">
        <f>IFERROR(IF(VLOOKUP(L482,Codigos!$T$2:$U$50,2,0)=0,"",VLOOKUP(L482,Codigos!$T$2:$U$50,2,0)),"")</f>
        <v>Excluir</v>
      </c>
      <c r="N482" s="111">
        <f t="shared" si="168"/>
        <v>46163</v>
      </c>
      <c r="O482" s="112">
        <f>IFERROR(IF($B482&lt;&gt;"",$E482+($D482*VLOOKUP($B482,Codigos!$A:$P,5,0)),""),"Verf")</f>
        <v>5760</v>
      </c>
      <c r="P482" s="112">
        <f>IFERROR(IF($B482&lt;&gt;"",$F482+($O482*VLOOKUP($B482,Codigos!$A:$P,4,0)),""),"Verf")</f>
        <v>34560</v>
      </c>
      <c r="Q482" s="116">
        <f>IFERROR(IF($B482&lt;&gt;"",P482*VLOOKUP($B482,Codigos!$A:$I,7,0)/100000,""),"Verf")</f>
        <v>114.048</v>
      </c>
      <c r="R482" s="110">
        <f>IFERROR(IF($B482&lt;&gt;"",VLOOKUP($B482,Codigos!$A:$P,2,0),""),"Verf")</f>
        <v>2976</v>
      </c>
      <c r="S482" s="110" t="str">
        <f>IFERROR(IF($B482&lt;&gt;"",VLOOKUP($B482,Codigos!$A:$P,9,0),""),"Verf")</f>
        <v>Lata</v>
      </c>
      <c r="T482" s="110">
        <f>IFERROR(IF(B482&lt;&gt;"",VLOOKUP(B482,Codigos!$A:$P,10,0),""),"Verf")</f>
        <v>180</v>
      </c>
      <c r="U482" s="280" t="str">
        <f ca="1">IFERROR(IF($B482&lt;&gt;"",IF(AND($H482&gt;=VLOOKUP($B482,Codigos!$A:$P,12,0),$H482&lt;=VLOOKUP($B482,Codigos!$A:$P,13,0)),"Si","No"),""),"Verf")</f>
        <v>No</v>
      </c>
      <c r="V482" s="280" t="str">
        <f ca="1">IFERROR(IF($B482&lt;&gt;"",IF(AND($H482&gt;=VLOOKUP($B482,Codigos!$A:$P,14,0),$H482&lt;=VLOOKUP($B482,Codigos!$A:$P,15,0)),"Si","No"),""),"Verf")</f>
        <v>No</v>
      </c>
      <c r="W482" s="280" t="str">
        <f ca="1">IFERROR(IF($B482&lt;&gt;"",IF($H482&gt;=VLOOKUP($B482,Codigos!$A:$P,12,0),"Si","No"),""),"Verf")</f>
        <v>Si</v>
      </c>
      <c r="X482" s="280" t="str">
        <f ca="1">IFERROR(IF($B482&lt;&gt;"",IF($H482&lt;VLOOKUP($B482,Codigos!$A:$P,14,0),"No","Si"),""),"Verf")</f>
        <v>Si</v>
      </c>
      <c r="Y482" s="280" t="str">
        <f ca="1">IFERROR(IF($B482&lt;&gt;"",IF($H482&gt;VLOOKUP($B482,Codigos!$A:$P,16,0),"Si","No"),""),"Verf")</f>
        <v>Si</v>
      </c>
      <c r="Z482" s="280" t="str">
        <f ca="1">IFERROR(IF($B482&lt;&gt;"",IF($H482&lt;VLOOKUP($B482,Codigos!$A:$P,14,0),"Bloquear","No"),""),"Verf")</f>
        <v>No</v>
      </c>
      <c r="AA482" s="281">
        <f>IFERROR(IF($B482&lt;&gt;"",$G482-VLOOKUP($B482,Codigos!$A:$P,11,0),""),"")</f>
        <v>46313</v>
      </c>
      <c r="AB482" s="280" t="str">
        <f t="shared" si="169"/>
        <v/>
      </c>
      <c r="AC482">
        <f t="shared" ca="1" si="170"/>
        <v>21</v>
      </c>
      <c r="AE482" t="s">
        <v>1987</v>
      </c>
      <c r="AF482" t="s">
        <v>1988</v>
      </c>
    </row>
    <row r="483" spans="1:32" ht="18.95" customHeight="1">
      <c r="A483" s="290" t="s">
        <v>61</v>
      </c>
      <c r="B483" s="474" t="s">
        <v>615</v>
      </c>
      <c r="C483" s="104" t="str">
        <f>IFERROR(IF(B483&lt;&gt;"",VLOOKUP($B483,Codigos!$A:$P,3,0),""),"Verf")</f>
        <v>Club Col Lta 330X6 N</v>
      </c>
      <c r="D483" s="105">
        <v>12</v>
      </c>
      <c r="E483" s="105"/>
      <c r="F483" s="105"/>
      <c r="G483" s="106">
        <v>46410</v>
      </c>
      <c r="H483" s="448">
        <f t="shared" ref="H483" ca="1" si="183">IF(G483&lt;&gt;"",G483-TODAY(),"")</f>
        <v>226</v>
      </c>
      <c r="I483" s="105" t="str">
        <f t="shared" ref="I483" ca="1" si="184">IF(G483="","",IF(G483&lt;TODAY(),"Vencido",IF(G483&lt;TODAY()+10,"Menos de 10 días",IF(G483&lt;TODAY()+30,"Menos de 30 días",IF(G483&lt;TODAY()+60,"Menos de 60 días",IF(G483&lt;TODAY()+90,"Menos de 90 dìas",IF(G483&lt;TODAY()+120,"Menos de 120 días","Mayor a 120 días")))))))</f>
        <v>Mayor a 120 días</v>
      </c>
      <c r="J483" s="109">
        <f t="shared" ref="J483" ca="1" si="185">IFERROR(IF(H483&lt;&gt;"",H483/T483,""),"Verf")</f>
        <v>0.83703703703703702</v>
      </c>
      <c r="K483" s="343"/>
      <c r="L483" s="292" t="s">
        <v>62</v>
      </c>
      <c r="M483" s="110" t="str">
        <f>IFERROR(IF(VLOOKUP(L483,Codigos!$T$2:$U$50,2,0)=0,"",VLOOKUP(L483,Codigos!$T$2:$U$50,2,0)),"")</f>
        <v>Excluir</v>
      </c>
      <c r="N483" s="111">
        <f t="shared" ref="N483" si="186">IFERROR(IF(G483&lt;&gt;"",G483-T483,""),"Verf")</f>
        <v>46140</v>
      </c>
      <c r="O483" s="112">
        <f>IFERROR(IF($B483&lt;&gt;"",$E483+($D483*VLOOKUP($B483,Codigos!$A:$P,5,0)),""),"Verf")</f>
        <v>5760</v>
      </c>
      <c r="P483" s="112">
        <f>IFERROR(IF($B483&lt;&gt;"",$F483+($O483*VLOOKUP($B483,Codigos!$A:$P,4,0)),""),"Verf")</f>
        <v>34560</v>
      </c>
      <c r="Q483" s="116">
        <f>IFERROR(IF($B483&lt;&gt;"",P483*VLOOKUP($B483,Codigos!$A:$I,7,0)/100000,""),"Verf")</f>
        <v>114.048</v>
      </c>
      <c r="R483" s="110">
        <f>IFERROR(IF($B483&lt;&gt;"",VLOOKUP($B483,Codigos!$A:$P,2,0),""),"Verf")</f>
        <v>5252</v>
      </c>
      <c r="S483" s="110" t="str">
        <f>IFERROR(IF($B483&lt;&gt;"",VLOOKUP($B483,Codigos!$A:$P,9,0),""),"Verf")</f>
        <v>Lata</v>
      </c>
      <c r="T483" s="110">
        <f>IFERROR(IF(B483&lt;&gt;"",VLOOKUP(B483,Codigos!$A:$P,10,0),""),"Verf")</f>
        <v>270</v>
      </c>
      <c r="U483" s="280" t="str">
        <f ca="1">IFERROR(IF($B483&lt;&gt;"",IF(AND($H483&gt;=VLOOKUP($B483,Codigos!$A:$P,12,0),$H483&lt;=VLOOKUP($B483,Codigos!$A:$P,13,0)),"Si","No"),""),"Verf")</f>
        <v>No</v>
      </c>
      <c r="V483" s="280" t="str">
        <f ca="1">IFERROR(IF($B483&lt;&gt;"",IF(AND($H483&gt;=VLOOKUP($B483,Codigos!$A:$P,14,0),$H483&lt;=VLOOKUP($B483,Codigos!$A:$P,15,0)),"Si","No"),""),"Verf")</f>
        <v>No</v>
      </c>
      <c r="W483" s="280" t="str">
        <f ca="1">IFERROR(IF($B483&lt;&gt;"",IF($H483&gt;=VLOOKUP($B483,Codigos!$A:$P,12,0),"Si","No"),""),"Verf")</f>
        <v>Si</v>
      </c>
      <c r="X483" s="280" t="str">
        <f ca="1">IFERROR(IF($B483&lt;&gt;"",IF($H483&lt;VLOOKUP($B483,Codigos!$A:$P,14,0),"No","Si"),""),"Verf")</f>
        <v>Si</v>
      </c>
      <c r="Y483" s="280" t="str">
        <f ca="1">IFERROR(IF($B483&lt;&gt;"",IF($H483&gt;VLOOKUP($B483,Codigos!$A:$P,16,0),"Si","No"),""),"Verf")</f>
        <v>Si</v>
      </c>
      <c r="Z483" s="280" t="str">
        <f ca="1">IFERROR(IF($B483&lt;&gt;"",IF($H483&lt;VLOOKUP($B483,Codigos!$A:$P,14,0),"Bloquear","No"),""),"Verf")</f>
        <v>No</v>
      </c>
      <c r="AA483" s="281">
        <f>IFERROR(IF($B483&lt;&gt;"",$G483-VLOOKUP($B483,Codigos!$A:$P,11,0),""),"")</f>
        <v>46380</v>
      </c>
      <c r="AB483" s="280" t="str">
        <f t="shared" ref="AB483" si="187">IFERROR(IF(AND(A483&lt;&gt;"",B483=""),"V",""),"")</f>
        <v/>
      </c>
      <c r="AC483">
        <f t="shared" ref="AC483" ca="1" si="188">IF(B483&lt;&gt;"",$C$4-N483,"")</f>
        <v>44</v>
      </c>
      <c r="AE483" t="s">
        <v>1987</v>
      </c>
      <c r="AF483" t="s">
        <v>1988</v>
      </c>
    </row>
    <row r="484" spans="1:32" ht="18.95" customHeight="1">
      <c r="A484" s="290" t="s">
        <v>61</v>
      </c>
      <c r="B484" s="512" t="s">
        <v>382</v>
      </c>
      <c r="C484" s="104" t="str">
        <f>IFERROR(IF(B484&lt;&gt;"",VLOOKUP($B484,Codigos!$A:$P,3,0),""),"Verf")</f>
        <v>Aguila Lig CAN LtaN 330ccX6 THERMO INK</v>
      </c>
      <c r="D484" s="105">
        <v>12</v>
      </c>
      <c r="E484" s="105"/>
      <c r="F484" s="105"/>
      <c r="G484" s="106">
        <v>46349</v>
      </c>
      <c r="H484" s="448">
        <f t="shared" ca="1" si="165"/>
        <v>165</v>
      </c>
      <c r="I484" s="105" t="str">
        <f t="shared" ca="1" si="166"/>
        <v>Mayor a 120 días</v>
      </c>
      <c r="J484" s="109">
        <f t="shared" ca="1" si="167"/>
        <v>0.91666666666666663</v>
      </c>
      <c r="K484" s="343"/>
      <c r="L484" s="292" t="s">
        <v>62</v>
      </c>
      <c r="M484" s="110" t="str">
        <f>IFERROR(IF(VLOOKUP(L484,Codigos!$T$2:$U$50,2,0)=0,"",VLOOKUP(L484,Codigos!$T$2:$U$50,2,0)),"")</f>
        <v>Excluir</v>
      </c>
      <c r="N484" s="111">
        <f t="shared" si="168"/>
        <v>46169</v>
      </c>
      <c r="O484" s="112">
        <f>IFERROR(IF($B484&lt;&gt;"",$E484+($D484*VLOOKUP($B484,Codigos!$A:$P,5,0)),""),"Verf")</f>
        <v>5760</v>
      </c>
      <c r="P484" s="112">
        <f>IFERROR(IF($B484&lt;&gt;"",$F484+($O484*VLOOKUP($B484,Codigos!$A:$P,4,0)),""),"Verf")</f>
        <v>34560</v>
      </c>
      <c r="Q484" s="116">
        <f>IFERROR(IF($B484&lt;&gt;"",P484*VLOOKUP($B484,Codigos!$A:$I,7,0)/100000,""),"Verf")</f>
        <v>114.048</v>
      </c>
      <c r="R484" s="110">
        <f>IFERROR(IF($B484&lt;&gt;"",VLOOKUP($B484,Codigos!$A:$P,2,0),""),"Verf")</f>
        <v>22315</v>
      </c>
      <c r="S484" s="110" t="str">
        <f>IFERROR(IF($B484&lt;&gt;"",VLOOKUP($B484,Codigos!$A:$P,9,0),""),"Verf")</f>
        <v>Lata</v>
      </c>
      <c r="T484" s="110">
        <f>IFERROR(IF(B484&lt;&gt;"",VLOOKUP(B484,Codigos!$A:$P,10,0),""),"Verf")</f>
        <v>180</v>
      </c>
      <c r="U484" s="280" t="str">
        <f ca="1">IFERROR(IF($B484&lt;&gt;"",IF(AND($H484&gt;=VLOOKUP($B484,Codigos!$A:$P,12,0),$H484&lt;=VLOOKUP($B484,Codigos!$A:$P,13,0)),"Si","No"),""),"Verf")</f>
        <v>No</v>
      </c>
      <c r="V484" s="280" t="str">
        <f ca="1">IFERROR(IF($B484&lt;&gt;"",IF(AND($H484&gt;=VLOOKUP($B484,Codigos!$A:$P,14,0),$H484&lt;=VLOOKUP($B484,Codigos!$A:$P,15,0)),"Si","No"),""),"Verf")</f>
        <v>No</v>
      </c>
      <c r="W484" s="280" t="str">
        <f ca="1">IFERROR(IF($B484&lt;&gt;"",IF($H484&gt;=VLOOKUP($B484,Codigos!$A:$P,12,0),"Si","No"),""),"Verf")</f>
        <v>Si</v>
      </c>
      <c r="X484" s="280" t="str">
        <f ca="1">IFERROR(IF($B484&lt;&gt;"",IF($H484&lt;VLOOKUP($B484,Codigos!$A:$P,14,0),"No","Si"),""),"Verf")</f>
        <v>Si</v>
      </c>
      <c r="Y484" s="280" t="str">
        <f ca="1">IFERROR(IF($B484&lt;&gt;"",IF($H484&gt;VLOOKUP($B484,Codigos!$A:$P,16,0),"Si","No"),""),"Verf")</f>
        <v>Si</v>
      </c>
      <c r="Z484" s="280" t="str">
        <f ca="1">IFERROR(IF($B484&lt;&gt;"",IF($H484&lt;VLOOKUP($B484,Codigos!$A:$P,14,0),"Bloquear","No"),""),"Verf")</f>
        <v>No</v>
      </c>
      <c r="AA484" s="281">
        <f>IFERROR(IF($B484&lt;&gt;"",$G484-VLOOKUP($B484,Codigos!$A:$P,11,0),""),"")</f>
        <v>46319</v>
      </c>
      <c r="AB484" s="280" t="str">
        <f t="shared" si="169"/>
        <v/>
      </c>
      <c r="AC484">
        <f t="shared" ca="1" si="170"/>
        <v>15</v>
      </c>
      <c r="AE484" t="s">
        <v>1987</v>
      </c>
      <c r="AF484" t="s">
        <v>1988</v>
      </c>
    </row>
    <row r="485" spans="1:32" ht="18.95" customHeight="1">
      <c r="A485" s="290" t="s">
        <v>61</v>
      </c>
      <c r="B485" s="330" t="s">
        <v>622</v>
      </c>
      <c r="C485" s="104" t="str">
        <f>IFERROR(IF(B485&lt;&gt;"",VLOOKUP($B485,Codigos!$A:$P,3,0),""),"Verf")</f>
        <v>Club Col RJ Lta 330X6 N</v>
      </c>
      <c r="D485" s="105">
        <v>8</v>
      </c>
      <c r="E485" s="105"/>
      <c r="F485" s="105"/>
      <c r="G485" s="106">
        <v>46226</v>
      </c>
      <c r="H485" s="448">
        <f t="shared" ca="1" si="165"/>
        <v>42</v>
      </c>
      <c r="I485" s="105" t="str">
        <f t="shared" ca="1" si="166"/>
        <v>Menos de 60 días</v>
      </c>
      <c r="J485" s="109">
        <f t="shared" ca="1" si="167"/>
        <v>0.23333333333333334</v>
      </c>
      <c r="K485" s="343" t="s">
        <v>2806</v>
      </c>
      <c r="L485" s="292" t="s">
        <v>62</v>
      </c>
      <c r="M485" s="110" t="str">
        <f>IFERROR(IF(VLOOKUP(L485,Codigos!$T$2:$U$50,2,0)=0,"",VLOOKUP(L485,Codigos!$T$2:$U$50,2,0)),"")</f>
        <v>Excluir</v>
      </c>
      <c r="N485" s="111">
        <f t="shared" si="168"/>
        <v>46046</v>
      </c>
      <c r="O485" s="112">
        <f>IFERROR(IF($B485&lt;&gt;"",$E485+($D485*VLOOKUP($B485,Codigos!$A:$P,5,0)),""),"Verf")</f>
        <v>3840</v>
      </c>
      <c r="P485" s="112">
        <f>IFERROR(IF($B485&lt;&gt;"",$F485+($O485*VLOOKUP($B485,Codigos!$A:$P,4,0)),""),"Verf")</f>
        <v>23040</v>
      </c>
      <c r="Q485" s="116">
        <f>IFERROR(IF($B485&lt;&gt;"",P485*VLOOKUP($B485,Codigos!$A:$I,7,0)/100000,""),"Verf")</f>
        <v>76.031999999999996</v>
      </c>
      <c r="R485" s="110">
        <f>IFERROR(IF($B485&lt;&gt;"",VLOOKUP($B485,Codigos!$A:$P,2,0),""),"Verf")</f>
        <v>5255</v>
      </c>
      <c r="S485" s="110" t="str">
        <f>IFERROR(IF($B485&lt;&gt;"",VLOOKUP($B485,Codigos!$A:$P,9,0),""),"Verf")</f>
        <v>Lata</v>
      </c>
      <c r="T485" s="110">
        <f>IFERROR(IF(B485&lt;&gt;"",VLOOKUP(B485,Codigos!$A:$P,10,0),""),"Verf")</f>
        <v>180</v>
      </c>
      <c r="U485" s="280" t="str">
        <f ca="1">IFERROR(IF($B485&lt;&gt;"",IF(AND($H485&gt;=VLOOKUP($B485,Codigos!$A:$P,12,0),$H485&lt;=VLOOKUP($B485,Codigos!$A:$P,13,0)),"Si","No"),""),"Verf")</f>
        <v>No</v>
      </c>
      <c r="V485" s="280" t="str">
        <f ca="1">IFERROR(IF($B485&lt;&gt;"",IF(AND($H485&gt;=VLOOKUP($B485,Codigos!$A:$P,14,0),$H485&lt;=VLOOKUP($B485,Codigos!$A:$P,15,0)),"Si","No"),""),"Verf")</f>
        <v>Si</v>
      </c>
      <c r="W485" s="280" t="str">
        <f ca="1">IFERROR(IF($B485&lt;&gt;"",IF($H485&gt;=VLOOKUP($B485,Codigos!$A:$P,12,0),"Si","No"),""),"Verf")</f>
        <v>No</v>
      </c>
      <c r="X485" s="280" t="str">
        <f ca="1">IFERROR(IF($B485&lt;&gt;"",IF($H485&lt;VLOOKUP($B485,Codigos!$A:$P,14,0),"No","Si"),""),"Verf")</f>
        <v>Si</v>
      </c>
      <c r="Y485" s="280" t="str">
        <f ca="1">IFERROR(IF($B485&lt;&gt;"",IF($H485&gt;VLOOKUP($B485,Codigos!$A:$P,16,0),"Si","No"),""),"Verf")</f>
        <v>No</v>
      </c>
      <c r="Z485" s="280" t="str">
        <f ca="1">IFERROR(IF($B485&lt;&gt;"",IF($H485&lt;VLOOKUP($B485,Codigos!$A:$P,14,0),"Bloquear","No"),""),"Verf")</f>
        <v>No</v>
      </c>
      <c r="AA485" s="281">
        <f>IFERROR(IF($B485&lt;&gt;"",$G485-VLOOKUP($B485,Codigos!$A:$P,11,0),""),"")</f>
        <v>46196</v>
      </c>
      <c r="AB485" s="280" t="str">
        <f t="shared" si="169"/>
        <v/>
      </c>
      <c r="AC485">
        <f t="shared" ca="1" si="170"/>
        <v>138</v>
      </c>
      <c r="AE485" t="s">
        <v>1987</v>
      </c>
      <c r="AF485" t="s">
        <v>1988</v>
      </c>
    </row>
    <row r="486" spans="1:32" ht="18.95" customHeight="1">
      <c r="A486" s="290" t="s">
        <v>61</v>
      </c>
      <c r="B486" s="298" t="s">
        <v>141</v>
      </c>
      <c r="C486" s="104" t="str">
        <f>IFERROR(IF(B486&lt;&gt;"",VLOOKUP($B486,Codigos!$A:$P,3,0),""),"Verf")</f>
        <v>Pony Malta LtaN 330ccX6</v>
      </c>
      <c r="D486" s="105">
        <v>4</v>
      </c>
      <c r="E486" s="105"/>
      <c r="F486" s="105"/>
      <c r="G486" s="106">
        <v>46423</v>
      </c>
      <c r="H486" s="448">
        <f t="shared" ca="1" si="165"/>
        <v>239</v>
      </c>
      <c r="I486" s="105" t="str">
        <f t="shared" ca="1" si="166"/>
        <v>Mayor a 120 días</v>
      </c>
      <c r="J486" s="109">
        <f t="shared" ca="1" si="167"/>
        <v>0.65479452054794518</v>
      </c>
      <c r="K486" s="343" t="s">
        <v>2796</v>
      </c>
      <c r="L486" s="292" t="s">
        <v>62</v>
      </c>
      <c r="M486" s="110" t="str">
        <f>IFERROR(IF(VLOOKUP(L486,Codigos!$T$2:$U$50,2,0)=0,"",VLOOKUP(L486,Codigos!$T$2:$U$50,2,0)),"")</f>
        <v>Excluir</v>
      </c>
      <c r="N486" s="111">
        <f t="shared" si="168"/>
        <v>46058</v>
      </c>
      <c r="O486" s="112">
        <f>IFERROR(IF($B486&lt;&gt;"",$E486+($D486*VLOOKUP($B486,Codigos!$A:$P,5,0)),""),"Verf")</f>
        <v>1920</v>
      </c>
      <c r="P486" s="112">
        <f>IFERROR(IF($B486&lt;&gt;"",$F486+($O486*VLOOKUP($B486,Codigos!$A:$P,4,0)),""),"Verf")</f>
        <v>11520</v>
      </c>
      <c r="Q486" s="116">
        <f>IFERROR(IF($B486&lt;&gt;"",P486*VLOOKUP($B486,Codigos!$A:$I,7,0)/100000,""),"Verf")</f>
        <v>38.015999999999998</v>
      </c>
      <c r="R486" s="110">
        <f>IFERROR(IF($B486&lt;&gt;"",VLOOKUP($B486,Codigos!$A:$P,2,0),""),"Verf")</f>
        <v>16210</v>
      </c>
      <c r="S486" s="110" t="str">
        <f>IFERROR(IF($B486&lt;&gt;"",VLOOKUP($B486,Codigos!$A:$P,9,0),""),"Verf")</f>
        <v>Lata</v>
      </c>
      <c r="T486" s="110">
        <f>IFERROR(IF(B486&lt;&gt;"",VLOOKUP(B486,Codigos!$A:$P,10,0),""),"Verf")</f>
        <v>365</v>
      </c>
      <c r="U486" s="280" t="str">
        <f ca="1">IFERROR(IF($B486&lt;&gt;"",IF(AND($H486&gt;=VLOOKUP($B486,Codigos!$A:$P,12,0),$H486&lt;=VLOOKUP($B486,Codigos!$A:$P,13,0)),"Si","No"),""),"Verf")</f>
        <v>No</v>
      </c>
      <c r="V486" s="280" t="str">
        <f ca="1">IFERROR(IF($B486&lt;&gt;"",IF(AND($H486&gt;=VLOOKUP($B486,Codigos!$A:$P,14,0),$H486&lt;=VLOOKUP($B486,Codigos!$A:$P,15,0)),"Si","No"),""),"Verf")</f>
        <v>No</v>
      </c>
      <c r="W486" s="280" t="str">
        <f ca="1">IFERROR(IF($B486&lt;&gt;"",IF($H486&gt;=VLOOKUP($B486,Codigos!$A:$P,12,0),"Si","No"),""),"Verf")</f>
        <v>No</v>
      </c>
      <c r="X486" s="280" t="str">
        <f ca="1">IFERROR(IF($B486&lt;&gt;"",IF($H486&lt;VLOOKUP($B486,Codigos!$A:$P,14,0),"No","Si"),""),"Verf")</f>
        <v>Si</v>
      </c>
      <c r="Y486" s="280" t="str">
        <f ca="1">IFERROR(IF($B486&lt;&gt;"",IF($H486&gt;VLOOKUP($B486,Codigos!$A:$P,16,0),"Si","No"),""),"Verf")</f>
        <v>Si</v>
      </c>
      <c r="Z486" s="280" t="str">
        <f ca="1">IFERROR(IF($B486&lt;&gt;"",IF($H486&lt;VLOOKUP($B486,Codigos!$A:$P,14,0),"Bloquear","No"),""),"Verf")</f>
        <v>No</v>
      </c>
      <c r="AA486" s="281">
        <f>IFERROR(IF($B486&lt;&gt;"",$G486-VLOOKUP($B486,Codigos!$A:$P,11,0),""),"")</f>
        <v>46393</v>
      </c>
      <c r="AB486" s="280" t="str">
        <f t="shared" si="169"/>
        <v/>
      </c>
      <c r="AC486">
        <f t="shared" ca="1" si="170"/>
        <v>126</v>
      </c>
      <c r="AE486" t="s">
        <v>1987</v>
      </c>
      <c r="AF486" t="s">
        <v>1988</v>
      </c>
    </row>
    <row r="487" spans="1:32" ht="18.95" customHeight="1">
      <c r="A487" s="290" t="s">
        <v>61</v>
      </c>
      <c r="B487" s="307" t="s">
        <v>141</v>
      </c>
      <c r="C487" s="104" t="str">
        <f>IFERROR(IF(B487&lt;&gt;"",VLOOKUP($B487,Codigos!$A:$P,3,0),""),"Verf")</f>
        <v>Pony Malta LtaN 330ccX6</v>
      </c>
      <c r="D487" s="105">
        <v>6</v>
      </c>
      <c r="E487" s="105"/>
      <c r="F487" s="105"/>
      <c r="G487" s="106">
        <v>46451</v>
      </c>
      <c r="H487" s="448">
        <f t="shared" ca="1" si="165"/>
        <v>267</v>
      </c>
      <c r="I487" s="105" t="str">
        <f t="shared" ca="1" si="166"/>
        <v>Mayor a 120 días</v>
      </c>
      <c r="J487" s="109">
        <f t="shared" ca="1" si="167"/>
        <v>0.73150684931506849</v>
      </c>
      <c r="K487" s="343" t="s">
        <v>2796</v>
      </c>
      <c r="L487" s="292" t="s">
        <v>62</v>
      </c>
      <c r="M487" s="110" t="str">
        <f>IFERROR(IF(VLOOKUP(L487,Codigos!$T$2:$U$50,2,0)=0,"",VLOOKUP(L487,Codigos!$T$2:$U$50,2,0)),"")</f>
        <v>Excluir</v>
      </c>
      <c r="N487" s="111">
        <f t="shared" si="168"/>
        <v>46086</v>
      </c>
      <c r="O487" s="112">
        <f>IFERROR(IF($B487&lt;&gt;"",$E487+($D487*VLOOKUP($B487,Codigos!$A:$P,5,0)),""),"Verf")</f>
        <v>2880</v>
      </c>
      <c r="P487" s="112">
        <f>IFERROR(IF($B487&lt;&gt;"",$F487+($O487*VLOOKUP($B487,Codigos!$A:$P,4,0)),""),"Verf")</f>
        <v>17280</v>
      </c>
      <c r="Q487" s="116">
        <f>IFERROR(IF($B487&lt;&gt;"",P487*VLOOKUP($B487,Codigos!$A:$I,7,0)/100000,""),"Verf")</f>
        <v>57.024000000000001</v>
      </c>
      <c r="R487" s="110">
        <f>IFERROR(IF($B487&lt;&gt;"",VLOOKUP($B487,Codigos!$A:$P,2,0),""),"Verf")</f>
        <v>16210</v>
      </c>
      <c r="S487" s="110" t="str">
        <f>IFERROR(IF($B487&lt;&gt;"",VLOOKUP($B487,Codigos!$A:$P,9,0),""),"Verf")</f>
        <v>Lata</v>
      </c>
      <c r="T487" s="110">
        <f>IFERROR(IF(B487&lt;&gt;"",VLOOKUP(B487,Codigos!$A:$P,10,0),""),"Verf")</f>
        <v>365</v>
      </c>
      <c r="U487" s="280" t="str">
        <f ca="1">IFERROR(IF($B487&lt;&gt;"",IF(AND($H487&gt;=VLOOKUP($B487,Codigos!$A:$P,12,0),$H487&lt;=VLOOKUP($B487,Codigos!$A:$P,13,0)),"Si","No"),""),"Verf")</f>
        <v>No</v>
      </c>
      <c r="V487" s="280" t="str">
        <f ca="1">IFERROR(IF($B487&lt;&gt;"",IF(AND($H487&gt;=VLOOKUP($B487,Codigos!$A:$P,14,0),$H487&lt;=VLOOKUP($B487,Codigos!$A:$P,15,0)),"Si","No"),""),"Verf")</f>
        <v>No</v>
      </c>
      <c r="W487" s="280" t="str">
        <f ca="1">IFERROR(IF($B487&lt;&gt;"",IF($H487&gt;=VLOOKUP($B487,Codigos!$A:$P,12,0),"Si","No"),""),"Verf")</f>
        <v>Si</v>
      </c>
      <c r="X487" s="280" t="str">
        <f ca="1">IFERROR(IF($B487&lt;&gt;"",IF($H487&lt;VLOOKUP($B487,Codigos!$A:$P,14,0),"No","Si"),""),"Verf")</f>
        <v>Si</v>
      </c>
      <c r="Y487" s="280" t="str">
        <f ca="1">IFERROR(IF($B487&lt;&gt;"",IF($H487&gt;VLOOKUP($B487,Codigos!$A:$P,16,0),"Si","No"),""),"Verf")</f>
        <v>Si</v>
      </c>
      <c r="Z487" s="280" t="str">
        <f ca="1">IFERROR(IF($B487&lt;&gt;"",IF($H487&lt;VLOOKUP($B487,Codigos!$A:$P,14,0),"Bloquear","No"),""),"Verf")</f>
        <v>No</v>
      </c>
      <c r="AA487" s="281">
        <f>IFERROR(IF($B487&lt;&gt;"",$G487-VLOOKUP($B487,Codigos!$A:$P,11,0),""),"")</f>
        <v>46421</v>
      </c>
      <c r="AB487" s="280" t="str">
        <f t="shared" si="169"/>
        <v/>
      </c>
      <c r="AC487">
        <f t="shared" ca="1" si="170"/>
        <v>98</v>
      </c>
      <c r="AE487" t="s">
        <v>1987</v>
      </c>
      <c r="AF487" t="s">
        <v>1988</v>
      </c>
    </row>
    <row r="488" spans="1:32" ht="18.95" customHeight="1">
      <c r="A488" s="290" t="s">
        <v>61</v>
      </c>
      <c r="B488" s="298" t="s">
        <v>615</v>
      </c>
      <c r="C488" s="104" t="str">
        <f>IFERROR(IF(B488&lt;&gt;"",VLOOKUP($B488,Codigos!$A:$P,3,0),""),"Verf")</f>
        <v>Club Col Lta 330X6 N</v>
      </c>
      <c r="D488" s="105">
        <v>6</v>
      </c>
      <c r="E488" s="105"/>
      <c r="F488" s="105"/>
      <c r="G488" s="106">
        <v>46409</v>
      </c>
      <c r="H488" s="448">
        <f t="shared" ca="1" si="165"/>
        <v>225</v>
      </c>
      <c r="I488" s="105" t="str">
        <f t="shared" ca="1" si="166"/>
        <v>Mayor a 120 días</v>
      </c>
      <c r="J488" s="109">
        <f t="shared" ca="1" si="167"/>
        <v>0.83333333333333337</v>
      </c>
      <c r="K488" s="343"/>
      <c r="L488" s="292" t="s">
        <v>62</v>
      </c>
      <c r="M488" s="110" t="str">
        <f>IFERROR(IF(VLOOKUP(L488,Codigos!$T$2:$U$50,2,0)=0,"",VLOOKUP(L488,Codigos!$T$2:$U$50,2,0)),"")</f>
        <v>Excluir</v>
      </c>
      <c r="N488" s="111">
        <f t="shared" si="168"/>
        <v>46139</v>
      </c>
      <c r="O488" s="112">
        <f>IFERROR(IF($B488&lt;&gt;"",$E488+($D488*VLOOKUP($B488,Codigos!$A:$P,5,0)),""),"Verf")</f>
        <v>2880</v>
      </c>
      <c r="P488" s="112">
        <f>IFERROR(IF($B488&lt;&gt;"",$F488+($O488*VLOOKUP($B488,Codigos!$A:$P,4,0)),""),"Verf")</f>
        <v>17280</v>
      </c>
      <c r="Q488" s="116">
        <f>IFERROR(IF($B488&lt;&gt;"",P488*VLOOKUP($B488,Codigos!$A:$I,7,0)/100000,""),"Verf")</f>
        <v>57.024000000000001</v>
      </c>
      <c r="R488" s="110">
        <f>IFERROR(IF($B488&lt;&gt;"",VLOOKUP($B488,Codigos!$A:$P,2,0),""),"Verf")</f>
        <v>5252</v>
      </c>
      <c r="S488" s="110" t="str">
        <f>IFERROR(IF($B488&lt;&gt;"",VLOOKUP($B488,Codigos!$A:$P,9,0),""),"Verf")</f>
        <v>Lata</v>
      </c>
      <c r="T488" s="110">
        <f>IFERROR(IF(B488&lt;&gt;"",VLOOKUP(B488,Codigos!$A:$P,10,0),""),"Verf")</f>
        <v>270</v>
      </c>
      <c r="U488" s="280" t="str">
        <f ca="1">IFERROR(IF($B488&lt;&gt;"",IF(AND($H488&gt;=VLOOKUP($B488,Codigos!$A:$P,12,0),$H488&lt;=VLOOKUP($B488,Codigos!$A:$P,13,0)),"Si","No"),""),"Verf")</f>
        <v>No</v>
      </c>
      <c r="V488" s="280" t="str">
        <f ca="1">IFERROR(IF($B488&lt;&gt;"",IF(AND($H488&gt;=VLOOKUP($B488,Codigos!$A:$P,14,0),$H488&lt;=VLOOKUP($B488,Codigos!$A:$P,15,0)),"Si","No"),""),"Verf")</f>
        <v>No</v>
      </c>
      <c r="W488" s="280" t="str">
        <f ca="1">IFERROR(IF($B488&lt;&gt;"",IF($H488&gt;=VLOOKUP($B488,Codigos!$A:$P,12,0),"Si","No"),""),"Verf")</f>
        <v>Si</v>
      </c>
      <c r="X488" s="280" t="str">
        <f ca="1">IFERROR(IF($B488&lt;&gt;"",IF($H488&lt;VLOOKUP($B488,Codigos!$A:$P,14,0),"No","Si"),""),"Verf")</f>
        <v>Si</v>
      </c>
      <c r="Y488" s="280" t="str">
        <f ca="1">IFERROR(IF($B488&lt;&gt;"",IF($H488&gt;VLOOKUP($B488,Codigos!$A:$P,16,0),"Si","No"),""),"Verf")</f>
        <v>Si</v>
      </c>
      <c r="Z488" s="280" t="str">
        <f ca="1">IFERROR(IF($B488&lt;&gt;"",IF($H488&lt;VLOOKUP($B488,Codigos!$A:$P,14,0),"Bloquear","No"),""),"Verf")</f>
        <v>No</v>
      </c>
      <c r="AA488" s="281">
        <f>IFERROR(IF($B488&lt;&gt;"",$G488-VLOOKUP($B488,Codigos!$A:$P,11,0),""),"")</f>
        <v>46379</v>
      </c>
      <c r="AB488" s="280" t="str">
        <f t="shared" si="169"/>
        <v/>
      </c>
      <c r="AC488">
        <f t="shared" ca="1" si="170"/>
        <v>45</v>
      </c>
      <c r="AE488" t="s">
        <v>1987</v>
      </c>
      <c r="AF488" t="s">
        <v>1988</v>
      </c>
    </row>
    <row r="489" spans="1:32" ht="18.95" customHeight="1">
      <c r="A489" s="290" t="s">
        <v>61</v>
      </c>
      <c r="B489" s="295" t="s">
        <v>90</v>
      </c>
      <c r="C489" s="104" t="str">
        <f>IFERROR(IF(B489&lt;&gt;"",VLOOKUP($B489,Codigos!$A:$P,3,0),""),"Verf")</f>
        <v>Costeñita Bacana Lta 330cc x6</v>
      </c>
      <c r="D489" s="105">
        <v>12</v>
      </c>
      <c r="E489" s="105"/>
      <c r="F489" s="105"/>
      <c r="G489" s="275">
        <v>46310</v>
      </c>
      <c r="H489" s="448">
        <f t="shared" ref="H489" ca="1" si="189">IF(G489&lt;&gt;"",G489-TODAY(),"")</f>
        <v>126</v>
      </c>
      <c r="I489" s="105" t="str">
        <f t="shared" ref="I489" ca="1" si="190">IF(G489="","",IF(G489&lt;TODAY(),"Vencido",IF(G489&lt;TODAY()+10,"Menos de 10 días",IF(G489&lt;TODAY()+30,"Menos de 30 días",IF(G489&lt;TODAY()+60,"Menos de 60 días",IF(G489&lt;TODAY()+90,"Menos de 90 dìas",IF(G489&lt;TODAY()+120,"Menos de 120 días","Mayor a 120 días")))))))</f>
        <v>Mayor a 120 días</v>
      </c>
      <c r="J489" s="109">
        <f t="shared" ref="J489" ca="1" si="191">IFERROR(IF(H489&lt;&gt;"",H489/T489,""),"Verf")</f>
        <v>0.7</v>
      </c>
      <c r="K489" s="294"/>
      <c r="L489" s="460" t="s">
        <v>62</v>
      </c>
      <c r="M489" s="110" t="str">
        <f>IFERROR(IF(VLOOKUP(L489,Codigos!$T$2:$U$50,2,0)=0,"",VLOOKUP(L489,Codigos!$T$2:$U$50,2,0)),"")</f>
        <v>Excluir</v>
      </c>
      <c r="N489" s="111">
        <f t="shared" ref="N489" si="192">IFERROR(IF(G489&lt;&gt;"",G489-T489,""),"Verf")</f>
        <v>46130</v>
      </c>
      <c r="O489" s="112">
        <f>IFERROR(IF($B489&lt;&gt;"",$E489+($D489*VLOOKUP($B489,Codigos!$A:$P,5,0)),""),"Verf")</f>
        <v>5760</v>
      </c>
      <c r="P489" s="112">
        <f>IFERROR(IF($B489&lt;&gt;"",$F489+($O489*VLOOKUP($B489,Codigos!$A:$P,4,0)),""),"Verf")</f>
        <v>34560</v>
      </c>
      <c r="Q489" s="116">
        <f>IFERROR(IF($B489&lt;&gt;"",P489*VLOOKUP($B489,Codigos!$A:$I,7,0)/100000,""),"Verf")</f>
        <v>114.048</v>
      </c>
      <c r="R489" s="110">
        <f>IFERROR(IF($B489&lt;&gt;"",VLOOKUP($B489,Codigos!$A:$P,2,0),""),"Verf")</f>
        <v>14709</v>
      </c>
      <c r="S489" s="110" t="str">
        <f>IFERROR(IF($B489&lt;&gt;"",VLOOKUP($B489,Codigos!$A:$P,9,0),""),"Verf")</f>
        <v>Lata</v>
      </c>
      <c r="T489" s="110">
        <f>IFERROR(IF(B489&lt;&gt;"",VLOOKUP(B489,Codigos!$A:$P,10,0),""),"Verf")</f>
        <v>180</v>
      </c>
      <c r="U489" s="280" t="str">
        <f ca="1">IFERROR(IF($B489&lt;&gt;"",IF(AND($H489&gt;=VLOOKUP($B489,Codigos!$A:$P,12,0),$H489&lt;=VLOOKUP($B489,Codigos!$A:$P,13,0)),"Si","No"),""),"Verf")</f>
        <v>No</v>
      </c>
      <c r="V489" s="280" t="str">
        <f ca="1">IFERROR(IF($B489&lt;&gt;"",IF(AND($H489&gt;=VLOOKUP($B489,Codigos!$A:$P,14,0),$H489&lt;=VLOOKUP($B489,Codigos!$A:$P,15,0)),"Si","No"),""),"Verf")</f>
        <v>No</v>
      </c>
      <c r="W489" s="280" t="str">
        <f ca="1">IFERROR(IF($B489&lt;&gt;"",IF($H489&gt;=VLOOKUP($B489,Codigos!$A:$P,12,0),"Si","No"),""),"Verf")</f>
        <v>No</v>
      </c>
      <c r="X489" s="280" t="str">
        <f ca="1">IFERROR(IF($B489&lt;&gt;"",IF($H489&lt;VLOOKUP($B489,Codigos!$A:$P,14,0),"No","Si"),""),"Verf")</f>
        <v>Si</v>
      </c>
      <c r="Y489" s="280" t="str">
        <f ca="1">IFERROR(IF($B489&lt;&gt;"",IF($H489&gt;VLOOKUP($B489,Codigos!$A:$P,16,0),"Si","No"),""),"Verf")</f>
        <v>Si</v>
      </c>
      <c r="Z489" s="280" t="str">
        <f ca="1">IFERROR(IF($B489&lt;&gt;"",IF($H489&lt;VLOOKUP($B489,Codigos!$A:$P,14,0),"Bloquear","No"),""),"Verf")</f>
        <v>No</v>
      </c>
      <c r="AA489" s="281">
        <f>IFERROR(IF($B489&lt;&gt;"",$G489-VLOOKUP($B489,Codigos!$A:$P,11,0),""),"")</f>
        <v>46280</v>
      </c>
      <c r="AB489" s="280" t="str">
        <f t="shared" ref="AB489" si="193">IFERROR(IF(AND(A489&lt;&gt;"",B489=""),"V",""),"")</f>
        <v/>
      </c>
      <c r="AC489">
        <f t="shared" ref="AC489" ca="1" si="194">IF(B489&lt;&gt;"",$C$4-N489,"")</f>
        <v>54</v>
      </c>
      <c r="AE489" t="s">
        <v>1987</v>
      </c>
      <c r="AF489" t="s">
        <v>1988</v>
      </c>
    </row>
    <row r="490" spans="1:32" ht="18.95" customHeight="1">
      <c r="A490" s="290" t="s">
        <v>61</v>
      </c>
      <c r="B490" s="512" t="s">
        <v>90</v>
      </c>
      <c r="C490" s="104" t="str">
        <f>IFERROR(IF(B490&lt;&gt;"",VLOOKUP($B490,Codigos!$A:$P,3,0),""),"Verf")</f>
        <v>Costeñita Bacana Lta 330cc x6</v>
      </c>
      <c r="D490" s="105">
        <v>3</v>
      </c>
      <c r="E490" s="105"/>
      <c r="F490" s="105"/>
      <c r="G490" s="275">
        <v>46304</v>
      </c>
      <c r="H490" s="448">
        <f t="shared" ca="1" si="165"/>
        <v>120</v>
      </c>
      <c r="I490" s="105" t="str">
        <f t="shared" ca="1" si="166"/>
        <v>Mayor a 120 días</v>
      </c>
      <c r="J490" s="109">
        <f t="shared" ca="1" si="167"/>
        <v>0.66666666666666663</v>
      </c>
      <c r="K490" s="294"/>
      <c r="L490" s="460" t="s">
        <v>62</v>
      </c>
      <c r="M490" s="110" t="str">
        <f>IFERROR(IF(VLOOKUP(L490,Codigos!$T$2:$U$50,2,0)=0,"",VLOOKUP(L490,Codigos!$T$2:$U$50,2,0)),"")</f>
        <v>Excluir</v>
      </c>
      <c r="N490" s="111">
        <f t="shared" si="168"/>
        <v>46124</v>
      </c>
      <c r="O490" s="112">
        <f>IFERROR(IF($B490&lt;&gt;"",$E490+($D490*VLOOKUP($B490,Codigos!$A:$P,5,0)),""),"Verf")</f>
        <v>1440</v>
      </c>
      <c r="P490" s="112">
        <f>IFERROR(IF($B490&lt;&gt;"",$F490+($O490*VLOOKUP($B490,Codigos!$A:$P,4,0)),""),"Verf")</f>
        <v>8640</v>
      </c>
      <c r="Q490" s="116">
        <f>IFERROR(IF($B490&lt;&gt;"",P490*VLOOKUP($B490,Codigos!$A:$I,7,0)/100000,""),"Verf")</f>
        <v>28.512</v>
      </c>
      <c r="R490" s="110">
        <f>IFERROR(IF($B490&lt;&gt;"",VLOOKUP($B490,Codigos!$A:$P,2,0),""),"Verf")</f>
        <v>14709</v>
      </c>
      <c r="S490" s="110" t="str">
        <f>IFERROR(IF($B490&lt;&gt;"",VLOOKUP($B490,Codigos!$A:$P,9,0),""),"Verf")</f>
        <v>Lata</v>
      </c>
      <c r="T490" s="110">
        <f>IFERROR(IF(B490&lt;&gt;"",VLOOKUP(B490,Codigos!$A:$P,10,0),""),"Verf")</f>
        <v>180</v>
      </c>
      <c r="U490" s="280" t="str">
        <f ca="1">IFERROR(IF($B490&lt;&gt;"",IF(AND($H490&gt;=VLOOKUP($B490,Codigos!$A:$P,12,0),$H490&lt;=VLOOKUP($B490,Codigos!$A:$P,13,0)),"Si","No"),""),"Verf")</f>
        <v>No</v>
      </c>
      <c r="V490" s="280" t="str">
        <f ca="1">IFERROR(IF($B490&lt;&gt;"",IF(AND($H490&gt;=VLOOKUP($B490,Codigos!$A:$P,14,0),$H490&lt;=VLOOKUP($B490,Codigos!$A:$P,15,0)),"Si","No"),""),"Verf")</f>
        <v>No</v>
      </c>
      <c r="W490" s="280" t="str">
        <f ca="1">IFERROR(IF($B490&lt;&gt;"",IF($H490&gt;=VLOOKUP($B490,Codigos!$A:$P,12,0),"Si","No"),""),"Verf")</f>
        <v>No</v>
      </c>
      <c r="X490" s="280" t="str">
        <f ca="1">IFERROR(IF($B490&lt;&gt;"",IF($H490&lt;VLOOKUP($B490,Codigos!$A:$P,14,0),"No","Si"),""),"Verf")</f>
        <v>Si</v>
      </c>
      <c r="Y490" s="280" t="str">
        <f ca="1">IFERROR(IF($B490&lt;&gt;"",IF($H490&gt;VLOOKUP($B490,Codigos!$A:$P,16,0),"Si","No"),""),"Verf")</f>
        <v>Si</v>
      </c>
      <c r="Z490" s="280" t="str">
        <f ca="1">IFERROR(IF($B490&lt;&gt;"",IF($H490&lt;VLOOKUP($B490,Codigos!$A:$P,14,0),"Bloquear","No"),""),"Verf")</f>
        <v>No</v>
      </c>
      <c r="AA490" s="281">
        <f>IFERROR(IF($B490&lt;&gt;"",$G490-VLOOKUP($B490,Codigos!$A:$P,11,0),""),"")</f>
        <v>46274</v>
      </c>
      <c r="AB490" s="280" t="str">
        <f t="shared" si="169"/>
        <v/>
      </c>
      <c r="AC490">
        <f t="shared" ca="1" si="170"/>
        <v>60</v>
      </c>
      <c r="AE490" t="s">
        <v>1987</v>
      </c>
      <c r="AF490" t="s">
        <v>1988</v>
      </c>
    </row>
    <row r="491" spans="1:32" ht="18.95" customHeight="1">
      <c r="A491" s="290" t="s">
        <v>61</v>
      </c>
      <c r="B491" s="512" t="s">
        <v>318</v>
      </c>
      <c r="C491" s="104" t="str">
        <f>IFERROR(IF(B491&lt;&gt;"",VLOOKUP($B491,Codigos!$A:$P,3,0),""),"Verf")</f>
        <v>Aguila Lta N 330cc X 6</v>
      </c>
      <c r="D491" s="105">
        <v>6</v>
      </c>
      <c r="E491" s="105"/>
      <c r="F491" s="105"/>
      <c r="G491" s="106">
        <v>46444</v>
      </c>
      <c r="H491" s="448">
        <f t="shared" ca="1" si="165"/>
        <v>260</v>
      </c>
      <c r="I491" s="105" t="str">
        <f t="shared" ca="1" si="166"/>
        <v>Mayor a 120 días</v>
      </c>
      <c r="J491" s="109">
        <f t="shared" ca="1" si="167"/>
        <v>0.96296296296296291</v>
      </c>
      <c r="K491" s="343"/>
      <c r="L491" s="460" t="s">
        <v>62</v>
      </c>
      <c r="M491" s="110" t="str">
        <f>IFERROR(IF(VLOOKUP(L491,Codigos!$T$2:$U$50,2,0)=0,"",VLOOKUP(L491,Codigos!$T$2:$U$50,2,0)),"")</f>
        <v>Excluir</v>
      </c>
      <c r="N491" s="111">
        <f t="shared" si="168"/>
        <v>46174</v>
      </c>
      <c r="O491" s="112">
        <f>IFERROR(IF($B491&lt;&gt;"",$E491+($D491*VLOOKUP($B491,Codigos!$A:$P,5,0)),""),"Verf")</f>
        <v>2880</v>
      </c>
      <c r="P491" s="112">
        <f>IFERROR(IF($B491&lt;&gt;"",$F491+($O491*VLOOKUP($B491,Codigos!$A:$P,4,0)),""),"Verf")</f>
        <v>17280</v>
      </c>
      <c r="Q491" s="116">
        <f>IFERROR(IF($B491&lt;&gt;"",P491*VLOOKUP($B491,Codigos!$A:$I,7,0)/100000,""),"Verf")</f>
        <v>57.024000000000001</v>
      </c>
      <c r="R491" s="110">
        <f>IFERROR(IF($B491&lt;&gt;"",VLOOKUP($B491,Codigos!$A:$P,2,0),""),"Verf")</f>
        <v>2174</v>
      </c>
      <c r="S491" s="110" t="str">
        <f>IFERROR(IF($B491&lt;&gt;"",VLOOKUP($B491,Codigos!$A:$P,9,0),""),"Verf")</f>
        <v>Lata</v>
      </c>
      <c r="T491" s="110">
        <f>IFERROR(IF(B491&lt;&gt;"",VLOOKUP(B491,Codigos!$A:$P,10,0),""),"Verf")</f>
        <v>270</v>
      </c>
      <c r="U491" s="280" t="str">
        <f ca="1">IFERROR(IF($B491&lt;&gt;"",IF(AND($H491&gt;=VLOOKUP($B491,Codigos!$A:$P,12,0),$H491&lt;=VLOOKUP($B491,Codigos!$A:$P,13,0)),"Si","No"),""),"Verf")</f>
        <v>No</v>
      </c>
      <c r="V491" s="280" t="str">
        <f ca="1">IFERROR(IF($B491&lt;&gt;"",IF(AND($H491&gt;=VLOOKUP($B491,Codigos!$A:$P,14,0),$H491&lt;=VLOOKUP($B491,Codigos!$A:$P,15,0)),"Si","No"),""),"Verf")</f>
        <v>No</v>
      </c>
      <c r="W491" s="280" t="str">
        <f ca="1">IFERROR(IF($B491&lt;&gt;"",IF($H491&gt;=VLOOKUP($B491,Codigos!$A:$P,12,0),"Si","No"),""),"Verf")</f>
        <v>Si</v>
      </c>
      <c r="X491" s="280" t="str">
        <f ca="1">IFERROR(IF($B491&lt;&gt;"",IF($H491&lt;VLOOKUP($B491,Codigos!$A:$P,14,0),"No","Si"),""),"Verf")</f>
        <v>Si</v>
      </c>
      <c r="Y491" s="280" t="str">
        <f ca="1">IFERROR(IF($B491&lt;&gt;"",IF($H491&gt;VLOOKUP($B491,Codigos!$A:$P,16,0),"Si","No"),""),"Verf")</f>
        <v>Si</v>
      </c>
      <c r="Z491" s="280" t="str">
        <f ca="1">IFERROR(IF($B491&lt;&gt;"",IF($H491&lt;VLOOKUP($B491,Codigos!$A:$P,14,0),"Bloquear","No"),""),"Verf")</f>
        <v>No</v>
      </c>
      <c r="AA491" s="281">
        <f>IFERROR(IF($B491&lt;&gt;"",$G491-VLOOKUP($B491,Codigos!$A:$P,11,0),""),"")</f>
        <v>46414</v>
      </c>
      <c r="AB491" s="280" t="str">
        <f t="shared" si="169"/>
        <v/>
      </c>
      <c r="AC491">
        <f t="shared" ca="1" si="170"/>
        <v>10</v>
      </c>
      <c r="AE491" t="s">
        <v>1987</v>
      </c>
      <c r="AF491" t="s">
        <v>1988</v>
      </c>
    </row>
    <row r="492" spans="1:32" ht="18.95" customHeight="1">
      <c r="A492" s="290" t="s">
        <v>61</v>
      </c>
      <c r="B492" s="489" t="s">
        <v>264</v>
      </c>
      <c r="C492" s="104" t="str">
        <f>IFERROR(IF(B492&lt;&gt;"",VLOOKUP($B492,Codigos!$A:$P,3,0),""),"Verf")</f>
        <v>Michelob Lta  269Ccx6 Pack</v>
      </c>
      <c r="D492" s="105">
        <v>3</v>
      </c>
      <c r="E492" s="105"/>
      <c r="F492" s="105"/>
      <c r="G492" s="106">
        <v>46428</v>
      </c>
      <c r="H492" s="448">
        <f t="shared" ref="H492" ca="1" si="195">IF(G492&lt;&gt;"",G492-TODAY(),"")</f>
        <v>244</v>
      </c>
      <c r="I492" s="105" t="str">
        <f t="shared" ref="I492" ca="1" si="196">IF(G492="","",IF(G492&lt;TODAY(),"Vencido",IF(G492&lt;TODAY()+10,"Menos de 10 días",IF(G492&lt;TODAY()+30,"Menos de 30 días",IF(G492&lt;TODAY()+60,"Menos de 60 días",IF(G492&lt;TODAY()+90,"Menos de 90 dìas",IF(G492&lt;TODAY()+120,"Menos de 120 días","Mayor a 120 días")))))))</f>
        <v>Mayor a 120 días</v>
      </c>
      <c r="J492" s="109">
        <f t="shared" ref="J492" ca="1" si="197">IFERROR(IF(H492&lt;&gt;"",H492/T492,""),"Verf")</f>
        <v>0.90370370370370368</v>
      </c>
      <c r="K492" s="343"/>
      <c r="L492" s="460" t="s">
        <v>62</v>
      </c>
      <c r="M492" s="110" t="str">
        <f>IFERROR(IF(VLOOKUP(L492,Codigos!$T$2:$U$50,2,0)=0,"",VLOOKUP(L492,Codigos!$T$2:$U$50,2,0)),"")</f>
        <v>Excluir</v>
      </c>
      <c r="N492" s="111">
        <f t="shared" ref="N492" si="198">IFERROR(IF(G492&lt;&gt;"",G492-T492,""),"Verf")</f>
        <v>46158</v>
      </c>
      <c r="O492" s="112">
        <f>IFERROR(IF($B492&lt;&gt;"",$E492+($D492*VLOOKUP($B492,Codigos!$A:$P,5,0)),""),"Verf")</f>
        <v>1800</v>
      </c>
      <c r="P492" s="112">
        <f>IFERROR(IF($B492&lt;&gt;"",$F492+($O492*VLOOKUP($B492,Codigos!$A:$P,4,0)),""),"Verf")</f>
        <v>10800</v>
      </c>
      <c r="Q492" s="116">
        <f>IFERROR(IF($B492&lt;&gt;"",P492*VLOOKUP($B492,Codigos!$A:$I,7,0)/100000,""),"Verf")</f>
        <v>29.052</v>
      </c>
      <c r="R492" s="110">
        <f>IFERROR(IF($B492&lt;&gt;"",VLOOKUP($B492,Codigos!$A:$P,2,0),""),"Verf")</f>
        <v>21189</v>
      </c>
      <c r="S492" s="110" t="str">
        <f>IFERROR(IF($B492&lt;&gt;"",VLOOKUP($B492,Codigos!$A:$P,9,0),""),"Verf")</f>
        <v>Lata</v>
      </c>
      <c r="T492" s="110">
        <f>IFERROR(IF(B492&lt;&gt;"",VLOOKUP(B492,Codigos!$A:$P,10,0),""),"Verf")</f>
        <v>270</v>
      </c>
      <c r="U492" s="280" t="str">
        <f ca="1">IFERROR(IF($B492&lt;&gt;"",IF(AND($H492&gt;=VLOOKUP($B492,Codigos!$A:$P,12,0),$H492&lt;=VLOOKUP($B492,Codigos!$A:$P,13,0)),"Si","No"),""),"Verf")</f>
        <v>No</v>
      </c>
      <c r="V492" s="280" t="str">
        <f ca="1">IFERROR(IF($B492&lt;&gt;"",IF(AND($H492&gt;=VLOOKUP($B492,Codigos!$A:$P,14,0),$H492&lt;=VLOOKUP($B492,Codigos!$A:$P,15,0)),"Si","No"),""),"Verf")</f>
        <v>No</v>
      </c>
      <c r="W492" s="280" t="str">
        <f ca="1">IFERROR(IF($B492&lt;&gt;"",IF($H492&gt;=VLOOKUP($B492,Codigos!$A:$P,12,0),"Si","No"),""),"Verf")</f>
        <v>Si</v>
      </c>
      <c r="X492" s="280" t="str">
        <f ca="1">IFERROR(IF($B492&lt;&gt;"",IF($H492&lt;VLOOKUP($B492,Codigos!$A:$P,14,0),"No","Si"),""),"Verf")</f>
        <v>Si</v>
      </c>
      <c r="Y492" s="280" t="str">
        <f ca="1">IFERROR(IF($B492&lt;&gt;"",IF($H492&gt;VLOOKUP($B492,Codigos!$A:$P,16,0),"Si","No"),""),"Verf")</f>
        <v>Si</v>
      </c>
      <c r="Z492" s="280" t="str">
        <f ca="1">IFERROR(IF($B492&lt;&gt;"",IF($H492&lt;VLOOKUP($B492,Codigos!$A:$P,14,0),"Bloquear","No"),""),"Verf")</f>
        <v>No</v>
      </c>
      <c r="AA492" s="281">
        <f>IFERROR(IF($B492&lt;&gt;"",$G492-VLOOKUP($B492,Codigos!$A:$P,11,0),""),"")</f>
        <v>46398</v>
      </c>
      <c r="AB492" s="280" t="str">
        <f t="shared" ref="AB492" si="199">IFERROR(IF(AND(A492&lt;&gt;"",B492=""),"V",""),"")</f>
        <v/>
      </c>
      <c r="AC492">
        <f t="shared" ref="AC492" ca="1" si="200">IF(B492&lt;&gt;"",$C$4-N492,"")</f>
        <v>26</v>
      </c>
      <c r="AE492" t="s">
        <v>1987</v>
      </c>
      <c r="AF492" t="s">
        <v>1988</v>
      </c>
    </row>
    <row r="493" spans="1:32" ht="18.95" customHeight="1">
      <c r="A493" s="290" t="s">
        <v>61</v>
      </c>
      <c r="B493" s="496" t="s">
        <v>235</v>
      </c>
      <c r="C493" s="104" t="str">
        <f>IFERROR(IF(B493&lt;&gt;"",VLOOKUP($B493,Codigos!$A:$P,3,0),""),"Verf")</f>
        <v>club col Lta 473ccX6</v>
      </c>
      <c r="D493" s="105">
        <v>3</v>
      </c>
      <c r="E493" s="105"/>
      <c r="F493" s="105"/>
      <c r="G493" s="106">
        <v>46433</v>
      </c>
      <c r="H493" s="448">
        <f t="shared" ca="1" si="165"/>
        <v>249</v>
      </c>
      <c r="I493" s="105" t="str">
        <f t="shared" ca="1" si="166"/>
        <v>Mayor a 120 días</v>
      </c>
      <c r="J493" s="109">
        <f t="shared" ca="1" si="167"/>
        <v>0.92222222222222228</v>
      </c>
      <c r="K493" s="343"/>
      <c r="L493" s="497" t="s">
        <v>34</v>
      </c>
      <c r="M493" s="110" t="str">
        <f>IFERROR(IF(VLOOKUP(L493,Codigos!$T$2:$U$50,2,0)=0,"",VLOOKUP(L493,Codigos!$T$2:$U$50,2,0)),"")</f>
        <v>Excluir</v>
      </c>
      <c r="N493" s="111">
        <f t="shared" si="168"/>
        <v>46163</v>
      </c>
      <c r="O493" s="112">
        <f>IFERROR(IF($B493&lt;&gt;"",$E493+($D493*VLOOKUP($B493,Codigos!$A:$P,5,0)),""),"Verf")</f>
        <v>1008</v>
      </c>
      <c r="P493" s="112">
        <f>IFERROR(IF($B493&lt;&gt;"",$F493+($O493*VLOOKUP($B493,Codigos!$A:$P,4,0)),""),"Verf")</f>
        <v>6048</v>
      </c>
      <c r="Q493" s="116">
        <f>IFERROR(IF($B493&lt;&gt;"",P493*VLOOKUP($B493,Codigos!$A:$I,7,0)/100000,""),"Verf")</f>
        <v>28.607040000000001</v>
      </c>
      <c r="R493" s="110">
        <f>IFERROR(IF($B493&lt;&gt;"",VLOOKUP($B493,Codigos!$A:$P,2,0),""),"Verf")</f>
        <v>21146</v>
      </c>
      <c r="S493" s="110" t="str">
        <f>IFERROR(IF($B493&lt;&gt;"",VLOOKUP($B493,Codigos!$A:$P,9,0),""),"Verf")</f>
        <v>Lata</v>
      </c>
      <c r="T493" s="110">
        <f>IFERROR(IF(B493&lt;&gt;"",VLOOKUP(B493,Codigos!$A:$P,10,0),""),"Verf")</f>
        <v>270</v>
      </c>
      <c r="U493" s="280" t="str">
        <f ca="1">IFERROR(IF($B493&lt;&gt;"",IF(AND($H493&gt;=VLOOKUP($B493,Codigos!$A:$P,12,0),$H493&lt;=VLOOKUP($B493,Codigos!$A:$P,13,0)),"Si","No"),""),"Verf")</f>
        <v>No</v>
      </c>
      <c r="V493" s="280" t="str">
        <f ca="1">IFERROR(IF($B493&lt;&gt;"",IF(AND($H493&gt;=VLOOKUP($B493,Codigos!$A:$P,14,0),$H493&lt;=VLOOKUP($B493,Codigos!$A:$P,15,0)),"Si","No"),""),"Verf")</f>
        <v>No</v>
      </c>
      <c r="W493" s="280" t="str">
        <f ca="1">IFERROR(IF($B493&lt;&gt;"",IF($H493&gt;=VLOOKUP($B493,Codigos!$A:$P,12,0),"Si","No"),""),"Verf")</f>
        <v>Si</v>
      </c>
      <c r="X493" s="280" t="str">
        <f ca="1">IFERROR(IF($B493&lt;&gt;"",IF($H493&lt;VLOOKUP($B493,Codigos!$A:$P,14,0),"No","Si"),""),"Verf")</f>
        <v>Si</v>
      </c>
      <c r="Y493" s="280" t="str">
        <f ca="1">IFERROR(IF($B493&lt;&gt;"",IF($H493&gt;VLOOKUP($B493,Codigos!$A:$P,16,0),"Si","No"),""),"Verf")</f>
        <v>Si</v>
      </c>
      <c r="Z493" s="280" t="str">
        <f ca="1">IFERROR(IF($B493&lt;&gt;"",IF($H493&lt;VLOOKUP($B493,Codigos!$A:$P,14,0),"Bloquear","No"),""),"Verf")</f>
        <v>No</v>
      </c>
      <c r="AA493" s="281">
        <f>IFERROR(IF($B493&lt;&gt;"",$G493-VLOOKUP($B493,Codigos!$A:$P,11,0),""),"")</f>
        <v>46403</v>
      </c>
      <c r="AB493" s="280" t="str">
        <f t="shared" si="169"/>
        <v/>
      </c>
      <c r="AC493">
        <f t="shared" ca="1" si="170"/>
        <v>21</v>
      </c>
      <c r="AE493" t="s">
        <v>1987</v>
      </c>
      <c r="AF493" t="s">
        <v>1988</v>
      </c>
    </row>
    <row r="494" spans="1:32" ht="18.95" customHeight="1">
      <c r="A494" s="290" t="s">
        <v>61</v>
      </c>
      <c r="B494" s="330" t="s">
        <v>318</v>
      </c>
      <c r="C494" s="104" t="str">
        <f>IFERROR(IF(B494&lt;&gt;"",VLOOKUP($B494,Codigos!$A:$P,3,0),""),"Verf")</f>
        <v>Aguila Lta N 330cc X 6</v>
      </c>
      <c r="D494" s="105">
        <v>5</v>
      </c>
      <c r="E494" s="105"/>
      <c r="F494" s="105"/>
      <c r="G494" s="106">
        <v>46419</v>
      </c>
      <c r="H494" s="448">
        <f t="shared" ca="1" si="165"/>
        <v>235</v>
      </c>
      <c r="I494" s="105" t="str">
        <f t="shared" ca="1" si="166"/>
        <v>Mayor a 120 días</v>
      </c>
      <c r="J494" s="109">
        <f t="shared" ca="1" si="167"/>
        <v>0.87037037037037035</v>
      </c>
      <c r="K494" s="343"/>
      <c r="L494" s="460" t="s">
        <v>62</v>
      </c>
      <c r="M494" s="110" t="str">
        <f>IFERROR(IF(VLOOKUP(L494,Codigos!$T$2:$U$50,2,0)=0,"",VLOOKUP(L494,Codigos!$T$2:$U$50,2,0)),"")</f>
        <v>Excluir</v>
      </c>
      <c r="N494" s="111">
        <f t="shared" si="168"/>
        <v>46149</v>
      </c>
      <c r="O494" s="112">
        <f>IFERROR(IF($B494&lt;&gt;"",$E494+($D494*VLOOKUP($B494,Codigos!$A:$P,5,0)),""),"Verf")</f>
        <v>2400</v>
      </c>
      <c r="P494" s="112">
        <f>IFERROR(IF($B494&lt;&gt;"",$F494+($O494*VLOOKUP($B494,Codigos!$A:$P,4,0)),""),"Verf")</f>
        <v>14400</v>
      </c>
      <c r="Q494" s="116">
        <f>IFERROR(IF($B494&lt;&gt;"",P494*VLOOKUP($B494,Codigos!$A:$I,7,0)/100000,""),"Verf")</f>
        <v>47.52</v>
      </c>
      <c r="R494" s="110">
        <f>IFERROR(IF($B494&lt;&gt;"",VLOOKUP($B494,Codigos!$A:$P,2,0),""),"Verf")</f>
        <v>2174</v>
      </c>
      <c r="S494" s="110" t="str">
        <f>IFERROR(IF($B494&lt;&gt;"",VLOOKUP($B494,Codigos!$A:$P,9,0),""),"Verf")</f>
        <v>Lata</v>
      </c>
      <c r="T494" s="110">
        <f>IFERROR(IF(B494&lt;&gt;"",VLOOKUP(B494,Codigos!$A:$P,10,0),""),"Verf")</f>
        <v>270</v>
      </c>
      <c r="U494" s="280" t="str">
        <f ca="1">IFERROR(IF($B494&lt;&gt;"",IF(AND($H494&gt;=VLOOKUP($B494,Codigos!$A:$P,12,0),$H494&lt;=VLOOKUP($B494,Codigos!$A:$P,13,0)),"Si","No"),""),"Verf")</f>
        <v>No</v>
      </c>
      <c r="V494" s="280" t="str">
        <f ca="1">IFERROR(IF($B494&lt;&gt;"",IF(AND($H494&gt;=VLOOKUP($B494,Codigos!$A:$P,14,0),$H494&lt;=VLOOKUP($B494,Codigos!$A:$P,15,0)),"Si","No"),""),"Verf")</f>
        <v>No</v>
      </c>
      <c r="W494" s="280" t="str">
        <f ca="1">IFERROR(IF($B494&lt;&gt;"",IF($H494&gt;=VLOOKUP($B494,Codigos!$A:$P,12,0),"Si","No"),""),"Verf")</f>
        <v>Si</v>
      </c>
      <c r="X494" s="280" t="str">
        <f ca="1">IFERROR(IF($B494&lt;&gt;"",IF($H494&lt;VLOOKUP($B494,Codigos!$A:$P,14,0),"No","Si"),""),"Verf")</f>
        <v>Si</v>
      </c>
      <c r="Y494" s="280" t="str">
        <f ca="1">IFERROR(IF($B494&lt;&gt;"",IF($H494&gt;VLOOKUP($B494,Codigos!$A:$P,16,0),"Si","No"),""),"Verf")</f>
        <v>Si</v>
      </c>
      <c r="Z494" s="280" t="str">
        <f ca="1">IFERROR(IF($B494&lt;&gt;"",IF($H494&lt;VLOOKUP($B494,Codigos!$A:$P,14,0),"Bloquear","No"),""),"Verf")</f>
        <v>No</v>
      </c>
      <c r="AA494" s="281">
        <f>IFERROR(IF($B494&lt;&gt;"",$G494-VLOOKUP($B494,Codigos!$A:$P,11,0),""),"")</f>
        <v>46389</v>
      </c>
      <c r="AB494" s="280" t="str">
        <f t="shared" si="169"/>
        <v/>
      </c>
      <c r="AC494">
        <f t="shared" ca="1" si="170"/>
        <v>35</v>
      </c>
      <c r="AE494" t="s">
        <v>1987</v>
      </c>
      <c r="AF494" t="s">
        <v>1988</v>
      </c>
    </row>
    <row r="495" spans="1:32" ht="18.95" customHeight="1">
      <c r="A495" s="290" t="s">
        <v>61</v>
      </c>
      <c r="B495" s="506" t="s">
        <v>350</v>
      </c>
      <c r="C495" s="104" t="str">
        <f>IFERROR(IF(B495&lt;&gt;"",VLOOKUP($B495,Codigos!$A:$P,3,0),""),"Verf")</f>
        <v>Cola y pola  Lata 269Cc X 6</v>
      </c>
      <c r="D495" s="105">
        <v>3</v>
      </c>
      <c r="E495" s="105"/>
      <c r="F495" s="105"/>
      <c r="G495" s="106">
        <v>46348</v>
      </c>
      <c r="H495" s="448">
        <f t="shared" ca="1" si="165"/>
        <v>164</v>
      </c>
      <c r="I495" s="105" t="str">
        <f t="shared" ca="1" si="166"/>
        <v>Mayor a 120 días</v>
      </c>
      <c r="J495" s="109">
        <f t="shared" ca="1" si="167"/>
        <v>0.91111111111111109</v>
      </c>
      <c r="K495" s="343"/>
      <c r="L495" s="460" t="s">
        <v>62</v>
      </c>
      <c r="M495" s="110" t="str">
        <f>IFERROR(IF(VLOOKUP(L495,Codigos!$T$2:$U$50,2,0)=0,"",VLOOKUP(L495,Codigos!$T$2:$U$50,2,0)),"")</f>
        <v>Excluir</v>
      </c>
      <c r="N495" s="111">
        <f t="shared" si="168"/>
        <v>46168</v>
      </c>
      <c r="O495" s="112">
        <f>IFERROR(IF($B495&lt;&gt;"",$E495+($D495*VLOOKUP($B495,Codigos!$A:$P,5,0)),""),"Verf")</f>
        <v>1800</v>
      </c>
      <c r="P495" s="112">
        <f>IFERROR(IF($B495&lt;&gt;"",$F495+($O495*VLOOKUP($B495,Codigos!$A:$P,4,0)),""),"Verf")</f>
        <v>10800</v>
      </c>
      <c r="Q495" s="116">
        <f>IFERROR(IF($B495&lt;&gt;"",P495*VLOOKUP($B495,Codigos!$A:$I,7,0)/100000,""),"Verf")</f>
        <v>29.052</v>
      </c>
      <c r="R495" s="110">
        <f>IFERROR(IF($B495&lt;&gt;"",VLOOKUP($B495,Codigos!$A:$P,2,0),""),"Verf")</f>
        <v>22135</v>
      </c>
      <c r="S495" s="110" t="str">
        <f>IFERROR(IF($B495&lt;&gt;"",VLOOKUP($B495,Codigos!$A:$P,9,0),""),"Verf")</f>
        <v>Lata</v>
      </c>
      <c r="T495" s="110">
        <f>IFERROR(IF(B495&lt;&gt;"",VLOOKUP(B495,Codigos!$A:$P,10,0),""),"Verf")</f>
        <v>180</v>
      </c>
      <c r="U495" s="280" t="str">
        <f ca="1">IFERROR(IF($B495&lt;&gt;"",IF(AND($H495&gt;=VLOOKUP($B495,Codigos!$A:$P,12,0),$H495&lt;=VLOOKUP($B495,Codigos!$A:$P,13,0)),"Si","No"),""),"Verf")</f>
        <v>No</v>
      </c>
      <c r="V495" s="280" t="str">
        <f ca="1">IFERROR(IF($B495&lt;&gt;"",IF(AND($H495&gt;=VLOOKUP($B495,Codigos!$A:$P,14,0),$H495&lt;=VLOOKUP($B495,Codigos!$A:$P,15,0)),"Si","No"),""),"Verf")</f>
        <v>No</v>
      </c>
      <c r="W495" s="280" t="str">
        <f ca="1">IFERROR(IF($B495&lt;&gt;"",IF($H495&gt;=VLOOKUP($B495,Codigos!$A:$P,12,0),"Si","No"),""),"Verf")</f>
        <v>Si</v>
      </c>
      <c r="X495" s="280" t="str">
        <f ca="1">IFERROR(IF($B495&lt;&gt;"",IF($H495&lt;VLOOKUP($B495,Codigos!$A:$P,14,0),"No","Si"),""),"Verf")</f>
        <v>Si</v>
      </c>
      <c r="Y495" s="280" t="str">
        <f ca="1">IFERROR(IF($B495&lt;&gt;"",IF($H495&gt;VLOOKUP($B495,Codigos!$A:$P,16,0),"Si","No"),""),"Verf")</f>
        <v>Si</v>
      </c>
      <c r="Z495" s="280" t="str">
        <f ca="1">IFERROR(IF($B495&lt;&gt;"",IF($H495&lt;VLOOKUP($B495,Codigos!$A:$P,14,0),"Bloquear","No"),""),"Verf")</f>
        <v>No</v>
      </c>
      <c r="AA495" s="281">
        <f>IFERROR(IF($B495&lt;&gt;"",$G495-VLOOKUP($B495,Codigos!$A:$P,11,0),""),"")</f>
        <v>46318</v>
      </c>
      <c r="AB495" s="280" t="str">
        <f t="shared" si="169"/>
        <v/>
      </c>
      <c r="AC495">
        <f t="shared" ca="1" si="170"/>
        <v>16</v>
      </c>
      <c r="AE495" t="s">
        <v>1987</v>
      </c>
      <c r="AF495" t="s">
        <v>1988</v>
      </c>
    </row>
    <row r="496" spans="1:32" ht="18.95" customHeight="1">
      <c r="A496" s="290" t="s">
        <v>61</v>
      </c>
      <c r="B496" s="514" t="s">
        <v>203</v>
      </c>
      <c r="C496" s="104" t="str">
        <f>IFERROR(IF(B496&lt;&gt;"",VLOOKUP($B496,Codigos!$A:$P,3,0),""),"Verf")</f>
        <v>Stella Artois Nr 300Cc X 6</v>
      </c>
      <c r="D496" s="105">
        <v>8</v>
      </c>
      <c r="E496" s="105"/>
      <c r="F496" s="105"/>
      <c r="G496" s="106">
        <v>46443</v>
      </c>
      <c r="H496" s="448">
        <f t="shared" ref="H496:H498" ca="1" si="201">IF(G496&lt;&gt;"",G496-TODAY(),"")</f>
        <v>259</v>
      </c>
      <c r="I496" s="105" t="str">
        <f t="shared" ref="I496:I498" ca="1" si="202">IF(G496="","",IF(G496&lt;TODAY(),"Vencido",IF(G496&lt;TODAY()+10,"Menos de 10 días",IF(G496&lt;TODAY()+30,"Menos de 30 días",IF(G496&lt;TODAY()+60,"Menos de 60 días",IF(G496&lt;TODAY()+90,"Menos de 90 dìas",IF(G496&lt;TODAY()+120,"Menos de 120 días","Mayor a 120 días")))))))</f>
        <v>Mayor a 120 días</v>
      </c>
      <c r="J496" s="109">
        <f t="shared" ref="J496:J498" ca="1" si="203">IFERROR(IF(H496&lt;&gt;"",H496/T496,""),"Verf")</f>
        <v>0.95925925925925926</v>
      </c>
      <c r="K496" s="343"/>
      <c r="L496" s="460" t="s">
        <v>62</v>
      </c>
      <c r="M496" s="110" t="str">
        <f>IFERROR(IF(VLOOKUP(L496,Codigos!$T$2:$U$50,2,0)=0,"",VLOOKUP(L496,Codigos!$T$2:$U$50,2,0)),"")</f>
        <v>Excluir</v>
      </c>
      <c r="N496" s="111">
        <f t="shared" ref="N496:N498" si="204">IFERROR(IF(G496&lt;&gt;"",G496-T496,""),"Verf")</f>
        <v>46173</v>
      </c>
      <c r="O496" s="112">
        <f>IFERROR(IF($B496&lt;&gt;"",$E496+($D496*VLOOKUP($B496,Codigos!$A:$P,5,0)),""),"Verf")</f>
        <v>1920</v>
      </c>
      <c r="P496" s="112">
        <f>IFERROR(IF($B496&lt;&gt;"",$F496+($O496*VLOOKUP($B496,Codigos!$A:$P,4,0)),""),"Verf")</f>
        <v>11520</v>
      </c>
      <c r="Q496" s="116">
        <f>IFERROR(IF($B496&lt;&gt;"",P496*VLOOKUP($B496,Codigos!$A:$I,7,0)/100000,""),"Verf")</f>
        <v>34.56</v>
      </c>
      <c r="R496" s="110">
        <f>IFERROR(IF($B496&lt;&gt;"",VLOOKUP($B496,Codigos!$A:$P,2,0),""),"Verf")</f>
        <v>20463</v>
      </c>
      <c r="S496" s="110" t="str">
        <f>IFERROR(IF($B496&lt;&gt;"",VLOOKUP($B496,Codigos!$A:$P,9,0),""),"Verf")</f>
        <v>NR</v>
      </c>
      <c r="T496" s="110">
        <f>IFERROR(IF(B496&lt;&gt;"",VLOOKUP(B496,Codigos!$A:$P,10,0),""),"Verf")</f>
        <v>270</v>
      </c>
      <c r="U496" s="280" t="str">
        <f ca="1">IFERROR(IF($B496&lt;&gt;"",IF(AND($H496&gt;=VLOOKUP($B496,Codigos!$A:$P,12,0),$H496&lt;=VLOOKUP($B496,Codigos!$A:$P,13,0)),"Si","No"),""),"Verf")</f>
        <v>No</v>
      </c>
      <c r="V496" s="280" t="str">
        <f ca="1">IFERROR(IF($B496&lt;&gt;"",IF(AND($H496&gt;=VLOOKUP($B496,Codigos!$A:$P,14,0),$H496&lt;=VLOOKUP($B496,Codigos!$A:$P,15,0)),"Si","No"),""),"Verf")</f>
        <v>No</v>
      </c>
      <c r="W496" s="280" t="str">
        <f ca="1">IFERROR(IF($B496&lt;&gt;"",IF($H496&gt;=VLOOKUP($B496,Codigos!$A:$P,12,0),"Si","No"),""),"Verf")</f>
        <v>Si</v>
      </c>
      <c r="X496" s="280" t="str">
        <f ca="1">IFERROR(IF($B496&lt;&gt;"",IF($H496&lt;VLOOKUP($B496,Codigos!$A:$P,14,0),"No","Si"),""),"Verf")</f>
        <v>Si</v>
      </c>
      <c r="Y496" s="280" t="str">
        <f ca="1">IFERROR(IF($B496&lt;&gt;"",IF($H496&gt;VLOOKUP($B496,Codigos!$A:$P,16,0),"Si","No"),""),"Verf")</f>
        <v>Si</v>
      </c>
      <c r="Z496" s="280" t="str">
        <f ca="1">IFERROR(IF($B496&lt;&gt;"",IF($H496&lt;VLOOKUP($B496,Codigos!$A:$P,14,0),"Bloquear","No"),""),"Verf")</f>
        <v>No</v>
      </c>
      <c r="AA496" s="281">
        <f>IFERROR(IF($B496&lt;&gt;"",$G496-VLOOKUP($B496,Codigos!$A:$P,11,0),""),"")</f>
        <v>46413</v>
      </c>
      <c r="AB496" s="280" t="str">
        <f t="shared" ref="AB496:AB498" si="205">IFERROR(IF(AND(A496&lt;&gt;"",B496=""),"V",""),"")</f>
        <v/>
      </c>
      <c r="AC496">
        <f t="shared" ref="AC496:AC498" ca="1" si="206">IF(B496&lt;&gt;"",$C$4-N496,"")</f>
        <v>11</v>
      </c>
      <c r="AE496" t="s">
        <v>1987</v>
      </c>
      <c r="AF496" t="s">
        <v>1988</v>
      </c>
    </row>
    <row r="497" spans="1:32" ht="18.95" customHeight="1">
      <c r="A497" s="290" t="s">
        <v>61</v>
      </c>
      <c r="B497" s="330" t="s">
        <v>722</v>
      </c>
      <c r="C497" s="104" t="str">
        <f>IFERROR(IF(B497&lt;&gt;"",VLOOKUP($B497,Codigos!$A:$P,3,0),""),"Verf")</f>
        <v xml:space="preserve">Budweiser Lta  269Ccx6 Pack TERMO </v>
      </c>
      <c r="D497" s="105">
        <v>11</v>
      </c>
      <c r="E497" s="105"/>
      <c r="F497" s="105"/>
      <c r="G497" s="106">
        <v>46425</v>
      </c>
      <c r="H497" s="448">
        <f t="shared" ca="1" si="201"/>
        <v>241</v>
      </c>
      <c r="I497" s="105" t="str">
        <f t="shared" ca="1" si="202"/>
        <v>Mayor a 120 días</v>
      </c>
      <c r="J497" s="109">
        <f t="shared" ca="1" si="203"/>
        <v>0.8925925925925926</v>
      </c>
      <c r="K497" s="294"/>
      <c r="L497" s="460" t="s">
        <v>62</v>
      </c>
      <c r="M497" s="110" t="str">
        <f>IFERROR(IF(VLOOKUP(L497,Codigos!$T$2:$U$50,2,0)=0,"",VLOOKUP(L497,Codigos!$T$2:$U$50,2,0)),"")</f>
        <v>Excluir</v>
      </c>
      <c r="N497" s="111">
        <f t="shared" si="204"/>
        <v>46155</v>
      </c>
      <c r="O497" s="112">
        <f>IFERROR(IF($B497&lt;&gt;"",$E497+($D497*VLOOKUP($B497,Codigos!$A:$P,5,0)),""),"Verf")</f>
        <v>6600</v>
      </c>
      <c r="P497" s="112">
        <f>IFERROR(IF($B497&lt;&gt;"",$F497+($O497*VLOOKUP($B497,Codigos!$A:$P,4,0)),""),"Verf")</f>
        <v>39600</v>
      </c>
      <c r="Q497" s="116">
        <f>IFERROR(IF($B497&lt;&gt;"",P497*VLOOKUP($B497,Codigos!$A:$I,7,0)/100000,""),"Verf")</f>
        <v>106.524</v>
      </c>
      <c r="R497" s="110">
        <f>IFERROR(IF($B497&lt;&gt;"",VLOOKUP($B497,Codigos!$A:$P,2,0),""),"Verf")</f>
        <v>9672</v>
      </c>
      <c r="S497" s="110" t="str">
        <f>IFERROR(IF($B497&lt;&gt;"",VLOOKUP($B497,Codigos!$A:$P,9,0),""),"Verf")</f>
        <v>Lata</v>
      </c>
      <c r="T497" s="110">
        <f>IFERROR(IF(B497&lt;&gt;"",VLOOKUP(B497,Codigos!$A:$P,10,0),""),"Verf")</f>
        <v>270</v>
      </c>
      <c r="U497" s="280" t="str">
        <f ca="1">IFERROR(IF($B497&lt;&gt;"",IF(AND($H497&gt;=VLOOKUP($B497,Codigos!$A:$P,12,0),$H497&lt;=VLOOKUP($B497,Codigos!$A:$P,13,0)),"Si","No"),""),"Verf")</f>
        <v>No</v>
      </c>
      <c r="V497" s="280" t="str">
        <f ca="1">IFERROR(IF($B497&lt;&gt;"",IF(AND($H497&gt;=VLOOKUP($B497,Codigos!$A:$P,14,0),$H497&lt;=VLOOKUP($B497,Codigos!$A:$P,15,0)),"Si","No"),""),"Verf")</f>
        <v>No</v>
      </c>
      <c r="W497" s="280" t="str">
        <f ca="1">IFERROR(IF($B497&lt;&gt;"",IF($H497&gt;=VLOOKUP($B497,Codigos!$A:$P,12,0),"Si","No"),""),"Verf")</f>
        <v>Si</v>
      </c>
      <c r="X497" s="280" t="str">
        <f ca="1">IFERROR(IF($B497&lt;&gt;"",IF($H497&lt;VLOOKUP($B497,Codigos!$A:$P,14,0),"No","Si"),""),"Verf")</f>
        <v>Si</v>
      </c>
      <c r="Y497" s="280" t="str">
        <f ca="1">IFERROR(IF($B497&lt;&gt;"",IF($H497&gt;VLOOKUP($B497,Codigos!$A:$P,16,0),"Si","No"),""),"Verf")</f>
        <v>Si</v>
      </c>
      <c r="Z497" s="280" t="str">
        <f ca="1">IFERROR(IF($B497&lt;&gt;"",IF($H497&lt;VLOOKUP($B497,Codigos!$A:$P,14,0),"Bloquear","No"),""),"Verf")</f>
        <v>No</v>
      </c>
      <c r="AA497" s="281">
        <f>IFERROR(IF($B497&lt;&gt;"",$G497-VLOOKUP($B497,Codigos!$A:$P,11,0),""),"")</f>
        <v>46395</v>
      </c>
      <c r="AB497" s="280" t="str">
        <f t="shared" si="205"/>
        <v/>
      </c>
      <c r="AC497">
        <f t="shared" ca="1" si="206"/>
        <v>29</v>
      </c>
      <c r="AE497" t="s">
        <v>1987</v>
      </c>
      <c r="AF497" t="s">
        <v>1988</v>
      </c>
    </row>
    <row r="498" spans="1:32" ht="18.95" customHeight="1">
      <c r="A498" s="290" t="s">
        <v>61</v>
      </c>
      <c r="B498" s="506" t="s">
        <v>988</v>
      </c>
      <c r="C498" s="104" t="str">
        <f>IFERROR(IF(B498&lt;&gt;"",VLOOKUP($B498,Codigos!$A:$P,3,0),""),"Verf")</f>
        <v>Aguila Lta 269Cc X 6</v>
      </c>
      <c r="D498" s="105">
        <v>4</v>
      </c>
      <c r="E498" s="105"/>
      <c r="F498" s="105"/>
      <c r="G498" s="106">
        <v>46442</v>
      </c>
      <c r="H498" s="448">
        <f t="shared" ca="1" si="201"/>
        <v>258</v>
      </c>
      <c r="I498" s="105" t="str">
        <f t="shared" ca="1" si="202"/>
        <v>Mayor a 120 días</v>
      </c>
      <c r="J498" s="109">
        <f t="shared" ca="1" si="203"/>
        <v>0.9555555555555556</v>
      </c>
      <c r="K498" s="294"/>
      <c r="L498" s="460"/>
      <c r="M498" s="110" t="str">
        <f>IFERROR(IF(VLOOKUP(L498,Codigos!$T$2:$U$50,2,0)=0,"",VLOOKUP(L498,Codigos!$T$2:$U$50,2,0)),"")</f>
        <v/>
      </c>
      <c r="N498" s="111">
        <f t="shared" si="204"/>
        <v>46172</v>
      </c>
      <c r="O498" s="112">
        <f>IFERROR(IF($B498&lt;&gt;"",$E498+($D498*VLOOKUP($B498,Codigos!$A:$P,5,0)),""),"Verf")</f>
        <v>2400</v>
      </c>
      <c r="P498" s="112">
        <f>IFERROR(IF($B498&lt;&gt;"",$F498+($O498*VLOOKUP($B498,Codigos!$A:$P,4,0)),""),"Verf")</f>
        <v>14400</v>
      </c>
      <c r="Q498" s="116">
        <f>IFERROR(IF($B498&lt;&gt;"",P498*VLOOKUP($B498,Codigos!$A:$I,7,0)/100000,""),"Verf")</f>
        <v>38.735999999999997</v>
      </c>
      <c r="R498" s="110">
        <f>IFERROR(IF($B498&lt;&gt;"",VLOOKUP($B498,Codigos!$A:$P,2,0),""),"Verf")</f>
        <v>9909</v>
      </c>
      <c r="S498" s="110" t="str">
        <f>IFERROR(IF($B498&lt;&gt;"",VLOOKUP($B498,Codigos!$A:$P,9,0),""),"Verf")</f>
        <v>Lata</v>
      </c>
      <c r="T498" s="110">
        <f>IFERROR(IF(B498&lt;&gt;"",VLOOKUP(B498,Codigos!$A:$P,10,0),""),"Verf")</f>
        <v>270</v>
      </c>
      <c r="U498" s="280" t="str">
        <f ca="1">IFERROR(IF($B498&lt;&gt;"",IF(AND($H498&gt;=VLOOKUP($B498,Codigos!$A:$P,12,0),$H498&lt;=VLOOKUP($B498,Codigos!$A:$P,13,0)),"Si","No"),""),"Verf")</f>
        <v>No</v>
      </c>
      <c r="V498" s="280" t="str">
        <f ca="1">IFERROR(IF($B498&lt;&gt;"",IF(AND($H498&gt;=VLOOKUP($B498,Codigos!$A:$P,14,0),$H498&lt;=VLOOKUP($B498,Codigos!$A:$P,15,0)),"Si","No"),""),"Verf")</f>
        <v>No</v>
      </c>
      <c r="W498" s="280" t="str">
        <f ca="1">IFERROR(IF($B498&lt;&gt;"",IF($H498&gt;=VLOOKUP($B498,Codigos!$A:$P,12,0),"Si","No"),""),"Verf")</f>
        <v>Si</v>
      </c>
      <c r="X498" s="280" t="str">
        <f ca="1">IFERROR(IF($B498&lt;&gt;"",IF($H498&lt;VLOOKUP($B498,Codigos!$A:$P,14,0),"No","Si"),""),"Verf")</f>
        <v>Si</v>
      </c>
      <c r="Y498" s="280" t="str">
        <f ca="1">IFERROR(IF($B498&lt;&gt;"",IF($H498&gt;VLOOKUP($B498,Codigos!$A:$P,16,0),"Si","No"),""),"Verf")</f>
        <v>Si</v>
      </c>
      <c r="Z498" s="280" t="str">
        <f ca="1">IFERROR(IF($B498&lt;&gt;"",IF($H498&lt;VLOOKUP($B498,Codigos!$A:$P,14,0),"Bloquear","No"),""),"Verf")</f>
        <v>No</v>
      </c>
      <c r="AA498" s="281">
        <f>IFERROR(IF($B498&lt;&gt;"",$G498-VLOOKUP($B498,Codigos!$A:$P,11,0),""),"")</f>
        <v>46412</v>
      </c>
      <c r="AB498" s="280" t="str">
        <f t="shared" si="205"/>
        <v/>
      </c>
      <c r="AC498">
        <f t="shared" ca="1" si="206"/>
        <v>12</v>
      </c>
      <c r="AE498" t="s">
        <v>1987</v>
      </c>
      <c r="AF498" t="s">
        <v>1988</v>
      </c>
    </row>
    <row r="499" spans="1:32" ht="18.95" customHeight="1">
      <c r="A499" s="290" t="s">
        <v>61</v>
      </c>
      <c r="B499" s="514" t="s">
        <v>318</v>
      </c>
      <c r="C499" s="104" t="str">
        <f>IFERROR(IF(B499&lt;&gt;"",VLOOKUP($B499,Codigos!$A:$P,3,0),""),"Verf")</f>
        <v>Aguila Lta N 330cc X 6</v>
      </c>
      <c r="D499" s="105">
        <v>3</v>
      </c>
      <c r="E499" s="105"/>
      <c r="F499" s="105"/>
      <c r="G499" s="106">
        <v>46444</v>
      </c>
      <c r="H499" s="448">
        <f t="shared" ca="1" si="165"/>
        <v>260</v>
      </c>
      <c r="I499" s="105" t="str">
        <f t="shared" ca="1" si="166"/>
        <v>Mayor a 120 días</v>
      </c>
      <c r="J499" s="109">
        <f t="shared" ca="1" si="167"/>
        <v>0.96296296296296291</v>
      </c>
      <c r="K499" s="294"/>
      <c r="L499" s="460"/>
      <c r="M499" s="110" t="str">
        <f>IFERROR(IF(VLOOKUP(L499,Codigos!$T$2:$U$50,2,0)=0,"",VLOOKUP(L499,Codigos!$T$2:$U$50,2,0)),"")</f>
        <v/>
      </c>
      <c r="N499" s="111">
        <f t="shared" si="168"/>
        <v>46174</v>
      </c>
      <c r="O499" s="112">
        <f>IFERROR(IF($B499&lt;&gt;"",$E499+($D499*VLOOKUP($B499,Codigos!$A:$P,5,0)),""),"Verf")</f>
        <v>1440</v>
      </c>
      <c r="P499" s="112">
        <f>IFERROR(IF($B499&lt;&gt;"",$F499+($O499*VLOOKUP($B499,Codigos!$A:$P,4,0)),""),"Verf")</f>
        <v>8640</v>
      </c>
      <c r="Q499" s="116">
        <f>IFERROR(IF($B499&lt;&gt;"",P499*VLOOKUP($B499,Codigos!$A:$I,7,0)/100000,""),"Verf")</f>
        <v>28.512</v>
      </c>
      <c r="R499" s="110">
        <f>IFERROR(IF($B499&lt;&gt;"",VLOOKUP($B499,Codigos!$A:$P,2,0),""),"Verf")</f>
        <v>2174</v>
      </c>
      <c r="S499" s="110" t="str">
        <f>IFERROR(IF($B499&lt;&gt;"",VLOOKUP($B499,Codigos!$A:$P,9,0),""),"Verf")</f>
        <v>Lata</v>
      </c>
      <c r="T499" s="110">
        <f>IFERROR(IF(B499&lt;&gt;"",VLOOKUP(B499,Codigos!$A:$P,10,0),""),"Verf")</f>
        <v>270</v>
      </c>
      <c r="U499" s="280" t="str">
        <f ca="1">IFERROR(IF($B499&lt;&gt;"",IF(AND($H499&gt;=VLOOKUP($B499,Codigos!$A:$P,12,0),$H499&lt;=VLOOKUP($B499,Codigos!$A:$P,13,0)),"Si","No"),""),"Verf")</f>
        <v>No</v>
      </c>
      <c r="V499" s="280" t="str">
        <f ca="1">IFERROR(IF($B499&lt;&gt;"",IF(AND($H499&gt;=VLOOKUP($B499,Codigos!$A:$P,14,0),$H499&lt;=VLOOKUP($B499,Codigos!$A:$P,15,0)),"Si","No"),""),"Verf")</f>
        <v>No</v>
      </c>
      <c r="W499" s="280" t="str">
        <f ca="1">IFERROR(IF($B499&lt;&gt;"",IF($H499&gt;=VLOOKUP($B499,Codigos!$A:$P,12,0),"Si","No"),""),"Verf")</f>
        <v>Si</v>
      </c>
      <c r="X499" s="280" t="str">
        <f ca="1">IFERROR(IF($B499&lt;&gt;"",IF($H499&lt;VLOOKUP($B499,Codigos!$A:$P,14,0),"No","Si"),""),"Verf")</f>
        <v>Si</v>
      </c>
      <c r="Y499" s="280" t="str">
        <f ca="1">IFERROR(IF($B499&lt;&gt;"",IF($H499&gt;VLOOKUP($B499,Codigos!$A:$P,16,0),"Si","No"),""),"Verf")</f>
        <v>Si</v>
      </c>
      <c r="Z499" s="280" t="str">
        <f ca="1">IFERROR(IF($B499&lt;&gt;"",IF($H499&lt;VLOOKUP($B499,Codigos!$A:$P,14,0),"Bloquear","No"),""),"Verf")</f>
        <v>No</v>
      </c>
      <c r="AA499" s="281">
        <f>IFERROR(IF($B499&lt;&gt;"",$G499-VLOOKUP($B499,Codigos!$A:$P,11,0),""),"")</f>
        <v>46414</v>
      </c>
      <c r="AB499" s="280" t="str">
        <f t="shared" si="169"/>
        <v/>
      </c>
      <c r="AC499">
        <f t="shared" ca="1" si="170"/>
        <v>10</v>
      </c>
      <c r="AE499" t="s">
        <v>1987</v>
      </c>
      <c r="AF499" t="s">
        <v>1988</v>
      </c>
    </row>
    <row r="500" spans="1:32" ht="18.95" customHeight="1">
      <c r="A500" s="290" t="s">
        <v>715</v>
      </c>
      <c r="B500" s="303" t="s">
        <v>635</v>
      </c>
      <c r="C500" s="104" t="str">
        <f>IFERROR(IF(B500&lt;&gt;"",VLOOKUP($B500,Codigos!$A:$P,3,0),""),"Verf")</f>
        <v>Pony Malta Pet 1.0L X 15</v>
      </c>
      <c r="D500" s="105">
        <v>44</v>
      </c>
      <c r="E500" s="105"/>
      <c r="F500" s="105"/>
      <c r="G500" s="106">
        <v>46300</v>
      </c>
      <c r="H500" s="448">
        <f t="shared" ca="1" si="165"/>
        <v>116</v>
      </c>
      <c r="I500" s="105" t="str">
        <f t="shared" ca="1" si="166"/>
        <v>Menos de 120 días</v>
      </c>
      <c r="J500" s="109">
        <f t="shared" ca="1" si="167"/>
        <v>0.96666666666666667</v>
      </c>
      <c r="K500" s="343" t="s">
        <v>2828</v>
      </c>
      <c r="L500" s="490"/>
      <c r="M500" s="110" t="str">
        <f>IFERROR(IF(VLOOKUP(L500,Codigos!$T$2:$U$50,2,0)=0,"",VLOOKUP(L500,Codigos!$T$2:$U$50,2,0)),"")</f>
        <v/>
      </c>
      <c r="N500" s="111">
        <f t="shared" si="168"/>
        <v>46180</v>
      </c>
      <c r="O500" s="112">
        <f>IFERROR(IF($B500&lt;&gt;"",$E500+($D500*VLOOKUP($B500,Codigos!$A:$P,5,0)),""),"Verf")</f>
        <v>2288</v>
      </c>
      <c r="P500" s="112">
        <f>IFERROR(IF($B500&lt;&gt;"",$F500+($O500*VLOOKUP($B500,Codigos!$A:$P,4,0)),""),"Verf")</f>
        <v>34320</v>
      </c>
      <c r="Q500" s="116">
        <f>IFERROR(IF($B500&lt;&gt;"",P500*VLOOKUP($B500,Codigos!$A:$I,7,0)/100000,""),"Verf")</f>
        <v>343.2</v>
      </c>
      <c r="R500" s="110">
        <f>IFERROR(IF($B500&lt;&gt;"",VLOOKUP($B500,Codigos!$A:$P,2,0),""),"Verf")</f>
        <v>7078</v>
      </c>
      <c r="S500" s="110" t="str">
        <f>IFERROR(IF($B500&lt;&gt;"",VLOOKUP($B500,Codigos!$A:$P,9,0),""),"Verf")</f>
        <v>Pet</v>
      </c>
      <c r="T500" s="110">
        <f>IFERROR(IF(B500&lt;&gt;"",VLOOKUP(B500,Codigos!$A:$P,10,0),""),"Verf")</f>
        <v>120</v>
      </c>
      <c r="U500" s="280" t="str">
        <f ca="1">IFERROR(IF($B500&lt;&gt;"",IF(AND($H500&gt;=VLOOKUP($B500,Codigos!$A:$P,12,0),$H500&lt;=VLOOKUP($B500,Codigos!$A:$P,13,0)),"Si","No"),""),"Verf")</f>
        <v>No</v>
      </c>
      <c r="V500" s="280" t="str">
        <f ca="1">IFERROR(IF($B500&lt;&gt;"",IF(AND($H500&gt;=VLOOKUP($B500,Codigos!$A:$P,14,0),$H500&lt;=VLOOKUP($B500,Codigos!$A:$P,15,0)),"Si","No"),""),"Verf")</f>
        <v>No</v>
      </c>
      <c r="W500" s="280" t="str">
        <f ca="1">IFERROR(IF($B500&lt;&gt;"",IF($H500&gt;=VLOOKUP($B500,Codigos!$A:$P,12,0),"Si","No"),""),"Verf")</f>
        <v>Si</v>
      </c>
      <c r="X500" s="280" t="str">
        <f ca="1">IFERROR(IF($B500&lt;&gt;"",IF($H500&lt;VLOOKUP($B500,Codigos!$A:$P,14,0),"No","Si"),""),"Verf")</f>
        <v>Si</v>
      </c>
      <c r="Y500" s="280" t="str">
        <f ca="1">IFERROR(IF($B500&lt;&gt;"",IF($H500&gt;VLOOKUP($B500,Codigos!$A:$P,16,0),"Si","No"),""),"Verf")</f>
        <v>Si</v>
      </c>
      <c r="Z500" s="280" t="str">
        <f ca="1">IFERROR(IF($B500&lt;&gt;"",IF($H500&lt;VLOOKUP($B500,Codigos!$A:$P,14,0),"Bloquear","No"),""),"Verf")</f>
        <v>No</v>
      </c>
      <c r="AA500" s="281">
        <f>IFERROR(IF($B500&lt;&gt;"",$G500-VLOOKUP($B500,Codigos!$A:$P,11,0),""),"")</f>
        <v>46270</v>
      </c>
      <c r="AB500" s="280" t="str">
        <f t="shared" si="169"/>
        <v/>
      </c>
      <c r="AC500">
        <f t="shared" ca="1" si="170"/>
        <v>4</v>
      </c>
      <c r="AE500" t="s">
        <v>1987</v>
      </c>
      <c r="AF500" t="s">
        <v>1988</v>
      </c>
    </row>
    <row r="501" spans="1:32" ht="18.95" customHeight="1">
      <c r="A501" s="290" t="s">
        <v>716</v>
      </c>
      <c r="B501" s="303" t="s">
        <v>703</v>
      </c>
      <c r="C501" s="104" t="str">
        <f>IFERROR(IF(B501&lt;&gt;"",VLOOKUP($B501,Codigos!$A:$P,3,0),""),"Verf")</f>
        <v>Coronita Nr 210Cc X 6</v>
      </c>
      <c r="D501" s="105">
        <v>75</v>
      </c>
      <c r="E501" s="105"/>
      <c r="F501" s="105"/>
      <c r="G501" s="106">
        <v>46547</v>
      </c>
      <c r="H501" s="448">
        <f t="shared" ca="1" si="165"/>
        <v>363</v>
      </c>
      <c r="I501" s="105" t="str">
        <f t="shared" ca="1" si="166"/>
        <v>Mayor a 120 días</v>
      </c>
      <c r="J501" s="109">
        <f t="shared" ca="1" si="167"/>
        <v>0.9945205479452055</v>
      </c>
      <c r="K501" s="343" t="s">
        <v>2819</v>
      </c>
      <c r="L501" s="511"/>
      <c r="M501" s="110" t="str">
        <f>IFERROR(IF(VLOOKUP(L501,Codigos!$T$2:$U$50,2,0)=0,"",VLOOKUP(L501,Codigos!$T$2:$U$50,2,0)),"")</f>
        <v/>
      </c>
      <c r="N501" s="111">
        <f t="shared" si="168"/>
        <v>46182</v>
      </c>
      <c r="O501" s="112">
        <f>IFERROR(IF($B501&lt;&gt;"",$E501+($D501*VLOOKUP($B501,Codigos!$A:$P,5,0)),""),"Verf")</f>
        <v>28800</v>
      </c>
      <c r="P501" s="112">
        <f>IFERROR(IF($B501&lt;&gt;"",$F501+($O501*VLOOKUP($B501,Codigos!$A:$P,4,0)),""),"Verf")</f>
        <v>172800</v>
      </c>
      <c r="Q501" s="116">
        <f>IFERROR(IF($B501&lt;&gt;"",P501*VLOOKUP($B501,Codigos!$A:$I,7,0)/100000,""),"Verf")</f>
        <v>362.88</v>
      </c>
      <c r="R501" s="110">
        <f>IFERROR(IF($B501&lt;&gt;"",VLOOKUP($B501,Codigos!$A:$P,2,0),""),"Verf")</f>
        <v>9508</v>
      </c>
      <c r="S501" s="110" t="str">
        <f>IFERROR(IF($B501&lt;&gt;"",VLOOKUP($B501,Codigos!$A:$P,9,0),""),"Verf")</f>
        <v>NR</v>
      </c>
      <c r="T501" s="110">
        <f>IFERROR(IF(B501&lt;&gt;"",VLOOKUP(B501,Codigos!$A:$P,10,0),""),"Verf")</f>
        <v>365</v>
      </c>
      <c r="U501" s="280" t="str">
        <f ca="1">IFERROR(IF($B501&lt;&gt;"",IF(AND($H501&gt;=VLOOKUP($B501,Codigos!$A:$P,12,0),$H501&lt;=VLOOKUP($B501,Codigos!$A:$P,13,0)),"Si","No"),""),"Verf")</f>
        <v>No</v>
      </c>
      <c r="V501" s="280" t="str">
        <f ca="1">IFERROR(IF($B501&lt;&gt;"",IF(AND($H501&gt;=VLOOKUP($B501,Codigos!$A:$P,14,0),$H501&lt;=VLOOKUP($B501,Codigos!$A:$P,15,0)),"Si","No"),""),"Verf")</f>
        <v>No</v>
      </c>
      <c r="W501" s="280" t="str">
        <f ca="1">IFERROR(IF($B501&lt;&gt;"",IF($H501&gt;=VLOOKUP($B501,Codigos!$A:$P,12,0),"Si","No"),""),"Verf")</f>
        <v>Si</v>
      </c>
      <c r="X501" s="280" t="str">
        <f ca="1">IFERROR(IF($B501&lt;&gt;"",IF($H501&lt;VLOOKUP($B501,Codigos!$A:$P,14,0),"No","Si"),""),"Verf")</f>
        <v>Si</v>
      </c>
      <c r="Y501" s="280" t="str">
        <f ca="1">IFERROR(IF($B501&lt;&gt;"",IF($H501&gt;VLOOKUP($B501,Codigos!$A:$P,16,0),"Si","No"),""),"Verf")</f>
        <v>Si</v>
      </c>
      <c r="Z501" s="280" t="str">
        <f ca="1">IFERROR(IF($B501&lt;&gt;"",IF($H501&lt;VLOOKUP($B501,Codigos!$A:$P,14,0),"Bloquear","No"),""),"Verf")</f>
        <v>No</v>
      </c>
      <c r="AA501" s="281">
        <f>IFERROR(IF($B501&lt;&gt;"",$G501-VLOOKUP($B501,Codigos!$A:$P,11,0),""),"")</f>
        <v>46517</v>
      </c>
      <c r="AB501" s="280" t="str">
        <f t="shared" si="169"/>
        <v/>
      </c>
      <c r="AC501">
        <f t="shared" ca="1" si="170"/>
        <v>2</v>
      </c>
      <c r="AE501" t="s">
        <v>1987</v>
      </c>
      <c r="AF501" t="s">
        <v>1988</v>
      </c>
    </row>
    <row r="502" spans="1:32" ht="18.95" customHeight="1">
      <c r="A502" s="290" t="s">
        <v>2736</v>
      </c>
      <c r="B502" s="291" t="s">
        <v>339</v>
      </c>
      <c r="C502" s="104" t="str">
        <f>IFERROR(IF(B502&lt;&gt;"",VLOOKUP($B502,Codigos!$A:$P,3,0),""),"Verf")</f>
        <v>Pony MaltaGO Pet 1.5LX 6</v>
      </c>
      <c r="D502" s="105">
        <v>29</v>
      </c>
      <c r="E502" s="105"/>
      <c r="F502" s="105"/>
      <c r="G502" s="106">
        <v>46292</v>
      </c>
      <c r="H502" s="448">
        <f t="shared" ca="1" si="165"/>
        <v>108</v>
      </c>
      <c r="I502" s="105" t="str">
        <f t="shared" ca="1" si="166"/>
        <v>Menos de 120 días</v>
      </c>
      <c r="J502" s="109">
        <f t="shared" ca="1" si="167"/>
        <v>0.9</v>
      </c>
      <c r="K502" s="343"/>
      <c r="L502" s="292"/>
      <c r="M502" s="110" t="str">
        <f>IFERROR(IF(VLOOKUP(L502,Codigos!$T$2:$U$50,2,0)=0,"",VLOOKUP(L502,Codigos!$T$2:$U$50,2,0)),"")</f>
        <v/>
      </c>
      <c r="N502" s="111">
        <f t="shared" si="168"/>
        <v>46172</v>
      </c>
      <c r="O502" s="112">
        <f>IFERROR(IF($B502&lt;&gt;"",$E502+($D502*VLOOKUP($B502,Codigos!$A:$P,5,0)),""),"Verf")</f>
        <v>2552</v>
      </c>
      <c r="P502" s="112">
        <f>IFERROR(IF($B502&lt;&gt;"",$F502+($O502*VLOOKUP($B502,Codigos!$A:$P,4,0)),""),"Verf")</f>
        <v>15312</v>
      </c>
      <c r="Q502" s="116">
        <f>IFERROR(IF($B502&lt;&gt;"",P502*VLOOKUP($B502,Codigos!$A:$I,7,0)/100000,""),"Verf")</f>
        <v>229.68</v>
      </c>
      <c r="R502" s="110">
        <f>IFERROR(IF($B502&lt;&gt;"",VLOOKUP($B502,Codigos!$A:$P,2,0),""),"Verf")</f>
        <v>21959</v>
      </c>
      <c r="S502" s="110" t="str">
        <f>IFERROR(IF($B502&lt;&gt;"",VLOOKUP($B502,Codigos!$A:$P,9,0),""),"Verf")</f>
        <v>Pet</v>
      </c>
      <c r="T502" s="110">
        <f>IFERROR(IF(B502&lt;&gt;"",VLOOKUP(B502,Codigos!$A:$P,10,0),""),"Verf")</f>
        <v>120</v>
      </c>
      <c r="U502" s="280" t="str">
        <f ca="1">IFERROR(IF($B502&lt;&gt;"",IF(AND($H502&gt;=VLOOKUP($B502,Codigos!$A:$P,12,0),$H502&lt;=VLOOKUP($B502,Codigos!$A:$P,13,0)),"Si","No"),""),"Verf")</f>
        <v>No</v>
      </c>
      <c r="V502" s="280" t="str">
        <f ca="1">IFERROR(IF($B502&lt;&gt;"",IF(AND($H502&gt;=VLOOKUP($B502,Codigos!$A:$P,14,0),$H502&lt;=VLOOKUP($B502,Codigos!$A:$P,15,0)),"Si","No"),""),"Verf")</f>
        <v>No</v>
      </c>
      <c r="W502" s="280" t="str">
        <f ca="1">IFERROR(IF($B502&lt;&gt;"",IF($H502&gt;=VLOOKUP($B502,Codigos!$A:$P,12,0),"Si","No"),""),"Verf")</f>
        <v>Si</v>
      </c>
      <c r="X502" s="280" t="str">
        <f ca="1">IFERROR(IF($B502&lt;&gt;"",IF($H502&lt;VLOOKUP($B502,Codigos!$A:$P,14,0),"No","Si"),""),"Verf")</f>
        <v>Si</v>
      </c>
      <c r="Y502" s="280" t="str">
        <f ca="1">IFERROR(IF($B502&lt;&gt;"",IF($H502&gt;VLOOKUP($B502,Codigos!$A:$P,16,0),"Si","No"),""),"Verf")</f>
        <v>Si</v>
      </c>
      <c r="Z502" s="280" t="str">
        <f ca="1">IFERROR(IF($B502&lt;&gt;"",IF($H502&lt;VLOOKUP($B502,Codigos!$A:$P,14,0),"Bloquear","No"),""),"Verf")</f>
        <v>No</v>
      </c>
      <c r="AA502" s="281">
        <f>IFERROR(IF($B502&lt;&gt;"",$G502-VLOOKUP($B502,Codigos!$A:$P,11,0),""),"")</f>
        <v>46262</v>
      </c>
      <c r="AB502" s="280" t="str">
        <f t="shared" si="169"/>
        <v/>
      </c>
      <c r="AC502">
        <f t="shared" ca="1" si="170"/>
        <v>12</v>
      </c>
      <c r="AE502" t="s">
        <v>1987</v>
      </c>
      <c r="AF502" t="s">
        <v>1988</v>
      </c>
    </row>
    <row r="503" spans="1:32" ht="18.95" customHeight="1">
      <c r="A503" s="290" t="s">
        <v>253</v>
      </c>
      <c r="B503" s="291" t="s">
        <v>635</v>
      </c>
      <c r="C503" s="104" t="str">
        <f>IFERROR(IF(B503&lt;&gt;"",VLOOKUP($B503,Codigos!$A:$P,3,0),""),"Verf")</f>
        <v>Pony Malta Pet 1.0L X 15</v>
      </c>
      <c r="D503" s="105">
        <v>34</v>
      </c>
      <c r="E503" s="105"/>
      <c r="F503" s="105"/>
      <c r="G503" s="106">
        <v>46299</v>
      </c>
      <c r="H503" s="448">
        <f t="shared" ca="1" si="165"/>
        <v>115</v>
      </c>
      <c r="I503" s="105" t="str">
        <f t="shared" ca="1" si="166"/>
        <v>Menos de 120 días</v>
      </c>
      <c r="J503" s="109">
        <f t="shared" ca="1" si="167"/>
        <v>0.95833333333333337</v>
      </c>
      <c r="K503" s="343"/>
      <c r="L503" s="292"/>
      <c r="M503" s="110" t="str">
        <f>IFERROR(IF(VLOOKUP(L503,Codigos!$T$2:$U$50,2,0)=0,"",VLOOKUP(L503,Codigos!$T$2:$U$50,2,0)),"")</f>
        <v/>
      </c>
      <c r="N503" s="111">
        <f t="shared" si="168"/>
        <v>46179</v>
      </c>
      <c r="O503" s="112">
        <f>IFERROR(IF($B503&lt;&gt;"",$E503+($D503*VLOOKUP($B503,Codigos!$A:$P,5,0)),""),"Verf")</f>
        <v>1768</v>
      </c>
      <c r="P503" s="112">
        <f>IFERROR(IF($B503&lt;&gt;"",$F503+($O503*VLOOKUP($B503,Codigos!$A:$P,4,0)),""),"Verf")</f>
        <v>26520</v>
      </c>
      <c r="Q503" s="116">
        <f>IFERROR(IF($B503&lt;&gt;"",P503*VLOOKUP($B503,Codigos!$A:$I,7,0)/100000,""),"Verf")</f>
        <v>265.2</v>
      </c>
      <c r="R503" s="110">
        <f>IFERROR(IF($B503&lt;&gt;"",VLOOKUP($B503,Codigos!$A:$P,2,0),""),"Verf")</f>
        <v>7078</v>
      </c>
      <c r="S503" s="110" t="str">
        <f>IFERROR(IF($B503&lt;&gt;"",VLOOKUP($B503,Codigos!$A:$P,9,0),""),"Verf")</f>
        <v>Pet</v>
      </c>
      <c r="T503" s="110">
        <f>IFERROR(IF(B503&lt;&gt;"",VLOOKUP(B503,Codigos!$A:$P,10,0),""),"Verf")</f>
        <v>120</v>
      </c>
      <c r="U503" s="280" t="str">
        <f ca="1">IFERROR(IF($B503&lt;&gt;"",IF(AND($H503&gt;=VLOOKUP($B503,Codigos!$A:$P,12,0),$H503&lt;=VLOOKUP($B503,Codigos!$A:$P,13,0)),"Si","No"),""),"Verf")</f>
        <v>No</v>
      </c>
      <c r="V503" s="280" t="str">
        <f ca="1">IFERROR(IF($B503&lt;&gt;"",IF(AND($H503&gt;=VLOOKUP($B503,Codigos!$A:$P,14,0),$H503&lt;=VLOOKUP($B503,Codigos!$A:$P,15,0)),"Si","No"),""),"Verf")</f>
        <v>No</v>
      </c>
      <c r="W503" s="280" t="str">
        <f ca="1">IFERROR(IF($B503&lt;&gt;"",IF($H503&gt;=VLOOKUP($B503,Codigos!$A:$P,12,0),"Si","No"),""),"Verf")</f>
        <v>Si</v>
      </c>
      <c r="X503" s="280" t="str">
        <f ca="1">IFERROR(IF($B503&lt;&gt;"",IF($H503&lt;VLOOKUP($B503,Codigos!$A:$P,14,0),"No","Si"),""),"Verf")</f>
        <v>Si</v>
      </c>
      <c r="Y503" s="280" t="str">
        <f ca="1">IFERROR(IF($B503&lt;&gt;"",IF($H503&gt;VLOOKUP($B503,Codigos!$A:$P,16,0),"Si","No"),""),"Verf")</f>
        <v>Si</v>
      </c>
      <c r="Z503" s="280" t="str">
        <f ca="1">IFERROR(IF($B503&lt;&gt;"",IF($H503&lt;VLOOKUP($B503,Codigos!$A:$P,14,0),"Bloquear","No"),""),"Verf")</f>
        <v>No</v>
      </c>
      <c r="AA503" s="281">
        <f>IFERROR(IF($B503&lt;&gt;"",$G503-VLOOKUP($B503,Codigos!$A:$P,11,0),""),"")</f>
        <v>46269</v>
      </c>
      <c r="AB503" s="280" t="str">
        <f t="shared" si="169"/>
        <v/>
      </c>
      <c r="AC503">
        <f t="shared" ca="1" si="170"/>
        <v>5</v>
      </c>
      <c r="AE503" t="s">
        <v>1987</v>
      </c>
      <c r="AF503" t="s">
        <v>1988</v>
      </c>
    </row>
    <row r="504" spans="1:32" ht="18.95" customHeight="1">
      <c r="A504" s="290" t="s">
        <v>762</v>
      </c>
      <c r="B504" s="291" t="s">
        <v>635</v>
      </c>
      <c r="C504" s="104" t="str">
        <f>IFERROR(IF(B504&lt;&gt;"",VLOOKUP($B504,Codigos!$A:$P,3,0),""),"Verf")</f>
        <v>Pony Malta Pet 1.0L X 15</v>
      </c>
      <c r="D504" s="105">
        <v>44</v>
      </c>
      <c r="E504" s="105"/>
      <c r="F504" s="105"/>
      <c r="G504" s="106">
        <v>46299</v>
      </c>
      <c r="H504" s="448">
        <f t="shared" ca="1" si="165"/>
        <v>115</v>
      </c>
      <c r="I504" s="105" t="str">
        <f t="shared" ca="1" si="166"/>
        <v>Menos de 120 días</v>
      </c>
      <c r="J504" s="109">
        <f t="shared" ca="1" si="167"/>
        <v>0.95833333333333337</v>
      </c>
      <c r="K504" s="343"/>
      <c r="L504" s="292"/>
      <c r="M504" s="110" t="str">
        <f>IFERROR(IF(VLOOKUP(L504,Codigos!$T$2:$U$50,2,0)=0,"",VLOOKUP(L504,Codigos!$T$2:$U$50,2,0)),"")</f>
        <v/>
      </c>
      <c r="N504" s="111">
        <f t="shared" si="168"/>
        <v>46179</v>
      </c>
      <c r="O504" s="112">
        <f>IFERROR(IF($B504&lt;&gt;"",$E504+($D504*VLOOKUP($B504,Codigos!$A:$P,5,0)),""),"Verf")</f>
        <v>2288</v>
      </c>
      <c r="P504" s="112">
        <f>IFERROR(IF($B504&lt;&gt;"",$F504+($O504*VLOOKUP($B504,Codigos!$A:$P,4,0)),""),"Verf")</f>
        <v>34320</v>
      </c>
      <c r="Q504" s="116">
        <f>IFERROR(IF($B504&lt;&gt;"",P504*VLOOKUP($B504,Codigos!$A:$I,7,0)/100000,""),"Verf")</f>
        <v>343.2</v>
      </c>
      <c r="R504" s="110">
        <f>IFERROR(IF($B504&lt;&gt;"",VLOOKUP($B504,Codigos!$A:$P,2,0),""),"Verf")</f>
        <v>7078</v>
      </c>
      <c r="S504" s="110" t="str">
        <f>IFERROR(IF($B504&lt;&gt;"",VLOOKUP($B504,Codigos!$A:$P,9,0),""),"Verf")</f>
        <v>Pet</v>
      </c>
      <c r="T504" s="110">
        <f>IFERROR(IF(B504&lt;&gt;"",VLOOKUP(B504,Codigos!$A:$P,10,0),""),"Verf")</f>
        <v>120</v>
      </c>
      <c r="U504" s="280" t="str">
        <f ca="1">IFERROR(IF($B504&lt;&gt;"",IF(AND($H504&gt;=VLOOKUP($B504,Codigos!$A:$P,12,0),$H504&lt;=VLOOKUP($B504,Codigos!$A:$P,13,0)),"Si","No"),""),"Verf")</f>
        <v>No</v>
      </c>
      <c r="V504" s="280" t="str">
        <f ca="1">IFERROR(IF($B504&lt;&gt;"",IF(AND($H504&gt;=VLOOKUP($B504,Codigos!$A:$P,14,0),$H504&lt;=VLOOKUP($B504,Codigos!$A:$P,15,0)),"Si","No"),""),"Verf")</f>
        <v>No</v>
      </c>
      <c r="W504" s="280" t="str">
        <f ca="1">IFERROR(IF($B504&lt;&gt;"",IF($H504&gt;=VLOOKUP($B504,Codigos!$A:$P,12,0),"Si","No"),""),"Verf")</f>
        <v>Si</v>
      </c>
      <c r="X504" s="280" t="str">
        <f ca="1">IFERROR(IF($B504&lt;&gt;"",IF($H504&lt;VLOOKUP($B504,Codigos!$A:$P,14,0),"No","Si"),""),"Verf")</f>
        <v>Si</v>
      </c>
      <c r="Y504" s="280" t="str">
        <f ca="1">IFERROR(IF($B504&lt;&gt;"",IF($H504&gt;VLOOKUP($B504,Codigos!$A:$P,16,0),"Si","No"),""),"Verf")</f>
        <v>Si</v>
      </c>
      <c r="Z504" s="280" t="str">
        <f ca="1">IFERROR(IF($B504&lt;&gt;"",IF($H504&lt;VLOOKUP($B504,Codigos!$A:$P,14,0),"Bloquear","No"),""),"Verf")</f>
        <v>No</v>
      </c>
      <c r="AA504" s="281">
        <f>IFERROR(IF($B504&lt;&gt;"",$G504-VLOOKUP($B504,Codigos!$A:$P,11,0),""),"")</f>
        <v>46269</v>
      </c>
      <c r="AB504" s="280" t="str">
        <f t="shared" si="169"/>
        <v/>
      </c>
      <c r="AC504">
        <f t="shared" ca="1" si="170"/>
        <v>5</v>
      </c>
      <c r="AE504" t="s">
        <v>1987</v>
      </c>
      <c r="AF504" t="s">
        <v>1988</v>
      </c>
    </row>
    <row r="505" spans="1:32" ht="18.95" customHeight="1">
      <c r="A505" s="290" t="s">
        <v>55</v>
      </c>
      <c r="B505" s="291" t="s">
        <v>703</v>
      </c>
      <c r="C505" s="104" t="str">
        <f>IFERROR(IF(B505&lt;&gt;"",VLOOKUP($B505,Codigos!$A:$P,3,0),""),"Verf")</f>
        <v>Coronita Nr 210Cc X 6</v>
      </c>
      <c r="D505" s="105">
        <v>75</v>
      </c>
      <c r="E505" s="105"/>
      <c r="F505" s="105"/>
      <c r="G505" s="106">
        <v>46535</v>
      </c>
      <c r="H505" s="448">
        <f t="shared" ca="1" si="165"/>
        <v>351</v>
      </c>
      <c r="I505" s="105" t="str">
        <f t="shared" ca="1" si="166"/>
        <v>Mayor a 120 días</v>
      </c>
      <c r="J505" s="109">
        <f t="shared" ca="1" si="167"/>
        <v>0.9616438356164384</v>
      </c>
      <c r="K505" s="343"/>
      <c r="L505" s="292"/>
      <c r="M505" s="110" t="str">
        <f>IFERROR(IF(VLOOKUP(L505,Codigos!$T$2:$U$50,2,0)=0,"",VLOOKUP(L505,Codigos!$T$2:$U$50,2,0)),"")</f>
        <v/>
      </c>
      <c r="N505" s="111">
        <f t="shared" si="168"/>
        <v>46170</v>
      </c>
      <c r="O505" s="112">
        <f>IFERROR(IF($B505&lt;&gt;"",$E505+($D505*VLOOKUP($B505,Codigos!$A:$P,5,0)),""),"Verf")</f>
        <v>28800</v>
      </c>
      <c r="P505" s="112">
        <f>IFERROR(IF($B505&lt;&gt;"",$F505+($O505*VLOOKUP($B505,Codigos!$A:$P,4,0)),""),"Verf")</f>
        <v>172800</v>
      </c>
      <c r="Q505" s="116">
        <f>IFERROR(IF($B505&lt;&gt;"",P505*VLOOKUP($B505,Codigos!$A:$I,7,0)/100000,""),"Verf")</f>
        <v>362.88</v>
      </c>
      <c r="R505" s="110">
        <f>IFERROR(IF($B505&lt;&gt;"",VLOOKUP($B505,Codigos!$A:$P,2,0),""),"Verf")</f>
        <v>9508</v>
      </c>
      <c r="S505" s="110" t="str">
        <f>IFERROR(IF($B505&lt;&gt;"",VLOOKUP($B505,Codigos!$A:$P,9,0),""),"Verf")</f>
        <v>NR</v>
      </c>
      <c r="T505" s="110">
        <f>IFERROR(IF(B505&lt;&gt;"",VLOOKUP(B505,Codigos!$A:$P,10,0),""),"Verf")</f>
        <v>365</v>
      </c>
      <c r="U505" s="280" t="str">
        <f ca="1">IFERROR(IF($B505&lt;&gt;"",IF(AND($H505&gt;=VLOOKUP($B505,Codigos!$A:$P,12,0),$H505&lt;=VLOOKUP($B505,Codigos!$A:$P,13,0)),"Si","No"),""),"Verf")</f>
        <v>No</v>
      </c>
      <c r="V505" s="280" t="str">
        <f ca="1">IFERROR(IF($B505&lt;&gt;"",IF(AND($H505&gt;=VLOOKUP($B505,Codigos!$A:$P,14,0),$H505&lt;=VLOOKUP($B505,Codigos!$A:$P,15,0)),"Si","No"),""),"Verf")</f>
        <v>No</v>
      </c>
      <c r="W505" s="280" t="str">
        <f ca="1">IFERROR(IF($B505&lt;&gt;"",IF($H505&gt;=VLOOKUP($B505,Codigos!$A:$P,12,0),"Si","No"),""),"Verf")</f>
        <v>Si</v>
      </c>
      <c r="X505" s="280" t="str">
        <f ca="1">IFERROR(IF($B505&lt;&gt;"",IF($H505&lt;VLOOKUP($B505,Codigos!$A:$P,14,0),"No","Si"),""),"Verf")</f>
        <v>Si</v>
      </c>
      <c r="Y505" s="280" t="str">
        <f ca="1">IFERROR(IF($B505&lt;&gt;"",IF($H505&gt;VLOOKUP($B505,Codigos!$A:$P,16,0),"Si","No"),""),"Verf")</f>
        <v>Si</v>
      </c>
      <c r="Z505" s="280" t="str">
        <f ca="1">IFERROR(IF($B505&lt;&gt;"",IF($H505&lt;VLOOKUP($B505,Codigos!$A:$P,14,0),"Bloquear","No"),""),"Verf")</f>
        <v>No</v>
      </c>
      <c r="AA505" s="281">
        <f>IFERROR(IF($B505&lt;&gt;"",$G505-VLOOKUP($B505,Codigos!$A:$P,11,0),""),"")</f>
        <v>46505</v>
      </c>
      <c r="AB505" s="280" t="str">
        <f t="shared" si="169"/>
        <v/>
      </c>
      <c r="AC505">
        <f t="shared" ca="1" si="170"/>
        <v>14</v>
      </c>
      <c r="AE505" t="s">
        <v>1987</v>
      </c>
      <c r="AF505" t="s">
        <v>1988</v>
      </c>
    </row>
    <row r="506" spans="1:32" ht="18.95" customHeight="1">
      <c r="A506" s="290" t="s">
        <v>763</v>
      </c>
      <c r="B506" s="291" t="s">
        <v>703</v>
      </c>
      <c r="C506" s="104" t="str">
        <f>IFERROR(IF(B506&lt;&gt;"",VLOOKUP($B506,Codigos!$A:$P,3,0),""),"Verf")</f>
        <v>Coronita Nr 210Cc X 6</v>
      </c>
      <c r="D506" s="105">
        <v>75</v>
      </c>
      <c r="E506" s="105"/>
      <c r="F506" s="105"/>
      <c r="G506" s="106">
        <v>46534</v>
      </c>
      <c r="H506" s="448">
        <f t="shared" ca="1" si="165"/>
        <v>350</v>
      </c>
      <c r="I506" s="105" t="str">
        <f t="shared" ca="1" si="166"/>
        <v>Mayor a 120 días</v>
      </c>
      <c r="J506" s="109">
        <f t="shared" ca="1" si="167"/>
        <v>0.95890410958904104</v>
      </c>
      <c r="K506" s="343"/>
      <c r="L506" s="292"/>
      <c r="M506" s="110" t="str">
        <f>IFERROR(IF(VLOOKUP(L506,Codigos!$T$2:$U$50,2,0)=0,"",VLOOKUP(L506,Codigos!$T$2:$U$50,2,0)),"")</f>
        <v/>
      </c>
      <c r="N506" s="111">
        <f t="shared" si="168"/>
        <v>46169</v>
      </c>
      <c r="O506" s="112">
        <f>IFERROR(IF($B506&lt;&gt;"",$E506+($D506*VLOOKUP($B506,Codigos!$A:$P,5,0)),""),"Verf")</f>
        <v>28800</v>
      </c>
      <c r="P506" s="112">
        <f>IFERROR(IF($B506&lt;&gt;"",$F506+($O506*VLOOKUP($B506,Codigos!$A:$P,4,0)),""),"Verf")</f>
        <v>172800</v>
      </c>
      <c r="Q506" s="116">
        <f>IFERROR(IF($B506&lt;&gt;"",P506*VLOOKUP($B506,Codigos!$A:$I,7,0)/100000,""),"Verf")</f>
        <v>362.88</v>
      </c>
      <c r="R506" s="110">
        <f>IFERROR(IF($B506&lt;&gt;"",VLOOKUP($B506,Codigos!$A:$P,2,0),""),"Verf")</f>
        <v>9508</v>
      </c>
      <c r="S506" s="110" t="str">
        <f>IFERROR(IF($B506&lt;&gt;"",VLOOKUP($B506,Codigos!$A:$P,9,0),""),"Verf")</f>
        <v>NR</v>
      </c>
      <c r="T506" s="110">
        <f>IFERROR(IF(B506&lt;&gt;"",VLOOKUP(B506,Codigos!$A:$P,10,0),""),"Verf")</f>
        <v>365</v>
      </c>
      <c r="U506" s="280" t="str">
        <f ca="1">IFERROR(IF($B506&lt;&gt;"",IF(AND($H506&gt;=VLOOKUP($B506,Codigos!$A:$P,12,0),$H506&lt;=VLOOKUP($B506,Codigos!$A:$P,13,0)),"Si","No"),""),"Verf")</f>
        <v>No</v>
      </c>
      <c r="V506" s="280" t="str">
        <f ca="1">IFERROR(IF($B506&lt;&gt;"",IF(AND($H506&gt;=VLOOKUP($B506,Codigos!$A:$P,14,0),$H506&lt;=VLOOKUP($B506,Codigos!$A:$P,15,0)),"Si","No"),""),"Verf")</f>
        <v>No</v>
      </c>
      <c r="W506" s="280" t="str">
        <f ca="1">IFERROR(IF($B506&lt;&gt;"",IF($H506&gt;=VLOOKUP($B506,Codigos!$A:$P,12,0),"Si","No"),""),"Verf")</f>
        <v>Si</v>
      </c>
      <c r="X506" s="280" t="str">
        <f ca="1">IFERROR(IF($B506&lt;&gt;"",IF($H506&lt;VLOOKUP($B506,Codigos!$A:$P,14,0),"No","Si"),""),"Verf")</f>
        <v>Si</v>
      </c>
      <c r="Y506" s="280" t="str">
        <f ca="1">IFERROR(IF($B506&lt;&gt;"",IF($H506&gt;VLOOKUP($B506,Codigos!$A:$P,16,0),"Si","No"),""),"Verf")</f>
        <v>Si</v>
      </c>
      <c r="Z506" s="280" t="str">
        <f ca="1">IFERROR(IF($B506&lt;&gt;"",IF($H506&lt;VLOOKUP($B506,Codigos!$A:$P,14,0),"Bloquear","No"),""),"Verf")</f>
        <v>No</v>
      </c>
      <c r="AA506" s="281">
        <f>IFERROR(IF($B506&lt;&gt;"",$G506-VLOOKUP($B506,Codigos!$A:$P,11,0),""),"")</f>
        <v>46504</v>
      </c>
      <c r="AB506" s="280" t="str">
        <f t="shared" si="169"/>
        <v/>
      </c>
      <c r="AC506">
        <f t="shared" ca="1" si="170"/>
        <v>15</v>
      </c>
      <c r="AE506" t="s">
        <v>1987</v>
      </c>
      <c r="AF506" t="s">
        <v>1988</v>
      </c>
    </row>
    <row r="507" spans="1:32" ht="18.95" customHeight="1">
      <c r="A507" s="290" t="s">
        <v>617</v>
      </c>
      <c r="B507" s="303" t="s">
        <v>90</v>
      </c>
      <c r="C507" s="104" t="str">
        <f>IFERROR(IF(B507&lt;&gt;"",VLOOKUP($B507,Codigos!$A:$P,3,0),""),"Verf")</f>
        <v>Costeñita Bacana Lta 330cc x6</v>
      </c>
      <c r="D507" s="105">
        <v>33</v>
      </c>
      <c r="E507" s="105"/>
      <c r="F507" s="105"/>
      <c r="G507" s="106">
        <v>46350</v>
      </c>
      <c r="H507" s="448">
        <f t="shared" ca="1" si="165"/>
        <v>166</v>
      </c>
      <c r="I507" s="105" t="str">
        <f t="shared" ca="1" si="166"/>
        <v>Mayor a 120 días</v>
      </c>
      <c r="J507" s="109">
        <f t="shared" ca="1" si="167"/>
        <v>0.92222222222222228</v>
      </c>
      <c r="K507" s="294"/>
      <c r="L507" s="292"/>
      <c r="M507" s="110" t="str">
        <f>IFERROR(IF(VLOOKUP(L507,Codigos!$T$2:$U$50,2,0)=0,"",VLOOKUP(L507,Codigos!$T$2:$U$50,2,0)),"")</f>
        <v/>
      </c>
      <c r="N507" s="111">
        <f t="shared" si="168"/>
        <v>46170</v>
      </c>
      <c r="O507" s="112">
        <f>IFERROR(IF($B507&lt;&gt;"",$E507+($D507*VLOOKUP($B507,Codigos!$A:$P,5,0)),""),"Verf")</f>
        <v>15840</v>
      </c>
      <c r="P507" s="112">
        <f>IFERROR(IF($B507&lt;&gt;"",$F507+($O507*VLOOKUP($B507,Codigos!$A:$P,4,0)),""),"Verf")</f>
        <v>95040</v>
      </c>
      <c r="Q507" s="116">
        <f>IFERROR(IF($B507&lt;&gt;"",P507*VLOOKUP($B507,Codigos!$A:$I,7,0)/100000,""),"Verf")</f>
        <v>313.63200000000001</v>
      </c>
      <c r="R507" s="110">
        <f>IFERROR(IF($B507&lt;&gt;"",VLOOKUP($B507,Codigos!$A:$P,2,0),""),"Verf")</f>
        <v>14709</v>
      </c>
      <c r="S507" s="110" t="str">
        <f>IFERROR(IF($B507&lt;&gt;"",VLOOKUP($B507,Codigos!$A:$P,9,0),""),"Verf")</f>
        <v>Lata</v>
      </c>
      <c r="T507" s="110">
        <f>IFERROR(IF(B507&lt;&gt;"",VLOOKUP(B507,Codigos!$A:$P,10,0),""),"Verf")</f>
        <v>180</v>
      </c>
      <c r="U507" s="280" t="str">
        <f ca="1">IFERROR(IF($B507&lt;&gt;"",IF(AND($H507&gt;=VLOOKUP($B507,Codigos!$A:$P,12,0),$H507&lt;=VLOOKUP($B507,Codigos!$A:$P,13,0)),"Si","No"),""),"Verf")</f>
        <v>No</v>
      </c>
      <c r="V507" s="280" t="str">
        <f ca="1">IFERROR(IF($B507&lt;&gt;"",IF(AND($H507&gt;=VLOOKUP($B507,Codigos!$A:$P,14,0),$H507&lt;=VLOOKUP($B507,Codigos!$A:$P,15,0)),"Si","No"),""),"Verf")</f>
        <v>No</v>
      </c>
      <c r="W507" s="280" t="str">
        <f ca="1">IFERROR(IF($B507&lt;&gt;"",IF($H507&gt;=VLOOKUP($B507,Codigos!$A:$P,12,0),"Si","No"),""),"Verf")</f>
        <v>Si</v>
      </c>
      <c r="X507" s="280" t="str">
        <f ca="1">IFERROR(IF($B507&lt;&gt;"",IF($H507&lt;VLOOKUP($B507,Codigos!$A:$P,14,0),"No","Si"),""),"Verf")</f>
        <v>Si</v>
      </c>
      <c r="Y507" s="280" t="str">
        <f ca="1">IFERROR(IF($B507&lt;&gt;"",IF($H507&gt;VLOOKUP($B507,Codigos!$A:$P,16,0),"Si","No"),""),"Verf")</f>
        <v>Si</v>
      </c>
      <c r="Z507" s="280" t="str">
        <f ca="1">IFERROR(IF($B507&lt;&gt;"",IF($H507&lt;VLOOKUP($B507,Codigos!$A:$P,14,0),"Bloquear","No"),""),"Verf")</f>
        <v>No</v>
      </c>
      <c r="AA507" s="281">
        <f>IFERROR(IF($B507&lt;&gt;"",$G507-VLOOKUP($B507,Codigos!$A:$P,11,0),""),"")</f>
        <v>46320</v>
      </c>
      <c r="AB507" s="280" t="str">
        <f t="shared" si="169"/>
        <v/>
      </c>
      <c r="AC507">
        <f t="shared" ca="1" si="170"/>
        <v>14</v>
      </c>
      <c r="AE507" t="s">
        <v>1987</v>
      </c>
      <c r="AF507" t="s">
        <v>1988</v>
      </c>
    </row>
    <row r="508" spans="1:32" ht="18.95" customHeight="1">
      <c r="A508" s="290" t="s">
        <v>664</v>
      </c>
      <c r="B508" s="291" t="s">
        <v>635</v>
      </c>
      <c r="C508" s="104" t="str">
        <f>IFERROR(IF(B508&lt;&gt;"",VLOOKUP($B508,Codigos!$A:$P,3,0),""),"Verf")</f>
        <v>Pony Malta Pet 1.0L X 15</v>
      </c>
      <c r="D508" s="105">
        <v>44</v>
      </c>
      <c r="E508" s="105"/>
      <c r="F508" s="105"/>
      <c r="G508" s="106">
        <v>46299</v>
      </c>
      <c r="H508" s="448">
        <f t="shared" ca="1" si="165"/>
        <v>115</v>
      </c>
      <c r="I508" s="105" t="str">
        <f t="shared" ca="1" si="166"/>
        <v>Menos de 120 días</v>
      </c>
      <c r="J508" s="109">
        <f t="shared" ca="1" si="167"/>
        <v>0.95833333333333337</v>
      </c>
      <c r="K508" s="343"/>
      <c r="L508" s="292"/>
      <c r="M508" s="110" t="str">
        <f>IFERROR(IF(VLOOKUP(L508,Codigos!$T$2:$U$50,2,0)=0,"",VLOOKUP(L508,Codigos!$T$2:$U$50,2,0)),"")</f>
        <v/>
      </c>
      <c r="N508" s="111">
        <f t="shared" si="168"/>
        <v>46179</v>
      </c>
      <c r="O508" s="112">
        <f>IFERROR(IF($B508&lt;&gt;"",$E508+($D508*VLOOKUP($B508,Codigos!$A:$P,5,0)),""),"Verf")</f>
        <v>2288</v>
      </c>
      <c r="P508" s="112">
        <f>IFERROR(IF($B508&lt;&gt;"",$F508+($O508*VLOOKUP($B508,Codigos!$A:$P,4,0)),""),"Verf")</f>
        <v>34320</v>
      </c>
      <c r="Q508" s="116">
        <f>IFERROR(IF($B508&lt;&gt;"",P508*VLOOKUP($B508,Codigos!$A:$I,7,0)/100000,""),"Verf")</f>
        <v>343.2</v>
      </c>
      <c r="R508" s="110">
        <f>IFERROR(IF($B508&lt;&gt;"",VLOOKUP($B508,Codigos!$A:$P,2,0),""),"Verf")</f>
        <v>7078</v>
      </c>
      <c r="S508" s="110" t="str">
        <f>IFERROR(IF($B508&lt;&gt;"",VLOOKUP($B508,Codigos!$A:$P,9,0),""),"Verf")</f>
        <v>Pet</v>
      </c>
      <c r="T508" s="110">
        <f>IFERROR(IF(B508&lt;&gt;"",VLOOKUP(B508,Codigos!$A:$P,10,0),""),"Verf")</f>
        <v>120</v>
      </c>
      <c r="U508" s="280" t="str">
        <f ca="1">IFERROR(IF($B508&lt;&gt;"",IF(AND($H508&gt;=VLOOKUP($B508,Codigos!$A:$P,12,0),$H508&lt;=VLOOKUP($B508,Codigos!$A:$P,13,0)),"Si","No"),""),"Verf")</f>
        <v>No</v>
      </c>
      <c r="V508" s="280" t="str">
        <f ca="1">IFERROR(IF($B508&lt;&gt;"",IF(AND($H508&gt;=VLOOKUP($B508,Codigos!$A:$P,14,0),$H508&lt;=VLOOKUP($B508,Codigos!$A:$P,15,0)),"Si","No"),""),"Verf")</f>
        <v>No</v>
      </c>
      <c r="W508" s="280" t="str">
        <f ca="1">IFERROR(IF($B508&lt;&gt;"",IF($H508&gt;=VLOOKUP($B508,Codigos!$A:$P,12,0),"Si","No"),""),"Verf")</f>
        <v>Si</v>
      </c>
      <c r="X508" s="280" t="str">
        <f ca="1">IFERROR(IF($B508&lt;&gt;"",IF($H508&lt;VLOOKUP($B508,Codigos!$A:$P,14,0),"No","Si"),""),"Verf")</f>
        <v>Si</v>
      </c>
      <c r="Y508" s="280" t="str">
        <f ca="1">IFERROR(IF($B508&lt;&gt;"",IF($H508&gt;VLOOKUP($B508,Codigos!$A:$P,16,0),"Si","No"),""),"Verf")</f>
        <v>Si</v>
      </c>
      <c r="Z508" s="280" t="str">
        <f ca="1">IFERROR(IF($B508&lt;&gt;"",IF($H508&lt;VLOOKUP($B508,Codigos!$A:$P,14,0),"Bloquear","No"),""),"Verf")</f>
        <v>No</v>
      </c>
      <c r="AA508" s="281">
        <f>IFERROR(IF($B508&lt;&gt;"",$G508-VLOOKUP($B508,Codigos!$A:$P,11,0),""),"")</f>
        <v>46269</v>
      </c>
      <c r="AB508" s="280" t="str">
        <f t="shared" si="169"/>
        <v/>
      </c>
      <c r="AC508">
        <f t="shared" ca="1" si="170"/>
        <v>5</v>
      </c>
      <c r="AE508" t="s">
        <v>1987</v>
      </c>
      <c r="AF508" t="s">
        <v>1988</v>
      </c>
    </row>
    <row r="509" spans="1:32" ht="18.95" customHeight="1">
      <c r="A509" s="290" t="s">
        <v>618</v>
      </c>
      <c r="B509" s="303" t="s">
        <v>635</v>
      </c>
      <c r="C509" s="104" t="str">
        <f>IFERROR(IF(B509&lt;&gt;"",VLOOKUP($B509,Codigos!$A:$P,3,0),""),"Verf")</f>
        <v>Pony Malta Pet 1.0L X 15</v>
      </c>
      <c r="D509" s="105">
        <v>28</v>
      </c>
      <c r="E509" s="105"/>
      <c r="F509" s="105"/>
      <c r="G509" s="106">
        <v>46299</v>
      </c>
      <c r="H509" s="448">
        <f t="shared" ca="1" si="165"/>
        <v>115</v>
      </c>
      <c r="I509" s="105" t="str">
        <f t="shared" ca="1" si="166"/>
        <v>Menos de 120 días</v>
      </c>
      <c r="J509" s="109">
        <f t="shared" ca="1" si="167"/>
        <v>0.95833333333333337</v>
      </c>
      <c r="K509" s="294"/>
      <c r="L509" s="292"/>
      <c r="M509" s="110" t="str">
        <f>IFERROR(IF(VLOOKUP(L509,Codigos!$T$2:$U$50,2,0)=0,"",VLOOKUP(L509,Codigos!$T$2:$U$50,2,0)),"")</f>
        <v/>
      </c>
      <c r="N509" s="111">
        <f t="shared" si="168"/>
        <v>46179</v>
      </c>
      <c r="O509" s="112">
        <f>IFERROR(IF($B509&lt;&gt;"",$E509+($D509*VLOOKUP($B509,Codigos!$A:$P,5,0)),""),"Verf")</f>
        <v>1456</v>
      </c>
      <c r="P509" s="112">
        <f>IFERROR(IF($B509&lt;&gt;"",$F509+($O509*VLOOKUP($B509,Codigos!$A:$P,4,0)),""),"Verf")</f>
        <v>21840</v>
      </c>
      <c r="Q509" s="116">
        <f>IFERROR(IF($B509&lt;&gt;"",P509*VLOOKUP($B509,Codigos!$A:$I,7,0)/100000,""),"Verf")</f>
        <v>218.4</v>
      </c>
      <c r="R509" s="110">
        <f>IFERROR(IF($B509&lt;&gt;"",VLOOKUP($B509,Codigos!$A:$P,2,0),""),"Verf")</f>
        <v>7078</v>
      </c>
      <c r="S509" s="110" t="str">
        <f>IFERROR(IF($B509&lt;&gt;"",VLOOKUP($B509,Codigos!$A:$P,9,0),""),"Verf")</f>
        <v>Pet</v>
      </c>
      <c r="T509" s="110">
        <f>IFERROR(IF(B509&lt;&gt;"",VLOOKUP(B509,Codigos!$A:$P,10,0),""),"Verf")</f>
        <v>120</v>
      </c>
      <c r="U509" s="280" t="str">
        <f ca="1">IFERROR(IF($B509&lt;&gt;"",IF(AND($H509&gt;=VLOOKUP($B509,Codigos!$A:$P,12,0),$H509&lt;=VLOOKUP($B509,Codigos!$A:$P,13,0)),"Si","No"),""),"Verf")</f>
        <v>No</v>
      </c>
      <c r="V509" s="280" t="str">
        <f ca="1">IFERROR(IF($B509&lt;&gt;"",IF(AND($H509&gt;=VLOOKUP($B509,Codigos!$A:$P,14,0),$H509&lt;=VLOOKUP($B509,Codigos!$A:$P,15,0)),"Si","No"),""),"Verf")</f>
        <v>No</v>
      </c>
      <c r="W509" s="280" t="str">
        <f ca="1">IFERROR(IF($B509&lt;&gt;"",IF($H509&gt;=VLOOKUP($B509,Codigos!$A:$P,12,0),"Si","No"),""),"Verf")</f>
        <v>Si</v>
      </c>
      <c r="X509" s="280" t="str">
        <f ca="1">IFERROR(IF($B509&lt;&gt;"",IF($H509&lt;VLOOKUP($B509,Codigos!$A:$P,14,0),"No","Si"),""),"Verf")</f>
        <v>Si</v>
      </c>
      <c r="Y509" s="280" t="str">
        <f ca="1">IFERROR(IF($B509&lt;&gt;"",IF($H509&gt;VLOOKUP($B509,Codigos!$A:$P,16,0),"Si","No"),""),"Verf")</f>
        <v>Si</v>
      </c>
      <c r="Z509" s="280" t="str">
        <f ca="1">IFERROR(IF($B509&lt;&gt;"",IF($H509&lt;VLOOKUP($B509,Codigos!$A:$P,14,0),"Bloquear","No"),""),"Verf")</f>
        <v>No</v>
      </c>
      <c r="AA509" s="281">
        <f>IFERROR(IF($B509&lt;&gt;"",$G509-VLOOKUP($B509,Codigos!$A:$P,11,0),""),"")</f>
        <v>46269</v>
      </c>
      <c r="AB509" s="280" t="str">
        <f t="shared" si="169"/>
        <v/>
      </c>
      <c r="AC509">
        <f t="shared" ca="1" si="170"/>
        <v>5</v>
      </c>
      <c r="AE509" t="s">
        <v>1987</v>
      </c>
      <c r="AF509" t="s">
        <v>1988</v>
      </c>
    </row>
    <row r="510" spans="1:32" ht="18.95" customHeight="1">
      <c r="A510" s="499" t="s">
        <v>2831</v>
      </c>
      <c r="B510" s="291" t="s">
        <v>268</v>
      </c>
      <c r="C510" s="104" t="str">
        <f>IFERROR(IF(B510&lt;&gt;"",VLOOKUP($B510,Codigos!$A:$P,3,0),""),"Verf")</f>
        <v>Corona CERO Nr 330Cc X 6</v>
      </c>
      <c r="D510" s="105">
        <v>73</v>
      </c>
      <c r="E510" s="105"/>
      <c r="F510" s="105"/>
      <c r="G510" s="106">
        <v>46546</v>
      </c>
      <c r="H510" s="500">
        <f ca="1">IF(G510&lt;&gt;"",G510-TODAY(),"")</f>
        <v>362</v>
      </c>
      <c r="I510" s="105" t="str">
        <f ca="1">IF(G510="","",IF(G510&lt;TODAY(),"Vencido",IF(G510&lt;TODAY()+10,"Menos de 10 días",IF(G510&lt;TODAY()+30,"Menos de 30 días",IF(G510&lt;TODAY()+60,"Menos de 60 días",IF(G510&lt;TODAY()+90,"Menos de 90 dìas",IF(G510&lt;TODAY()+120,"Menos de 120 días","Mayor a 120 días")))))))</f>
        <v>Mayor a 120 días</v>
      </c>
      <c r="J510" s="109">
        <f ca="1">IFERROR(IF(H510&lt;&gt;"",H510/T510,""),"Verf")</f>
        <v>0.99178082191780825</v>
      </c>
      <c r="K510" s="294"/>
      <c r="L510" s="292" t="s">
        <v>899</v>
      </c>
      <c r="M510" s="110" t="str">
        <f>IFERROR(IF(VLOOKUP(L510,Codigos!$T$2:$U$50,2,0)=0,"",VLOOKUP(L510,Codigos!$T$2:$U$50,2,0)),"")</f>
        <v>Excluir</v>
      </c>
      <c r="N510" s="111">
        <f>IFERROR(IF(G510&lt;&gt;"",G510-T510,""),"Verf")</f>
        <v>46181</v>
      </c>
      <c r="O510" s="112">
        <f>IFERROR(IF($B510&lt;&gt;"",$E510+($D510*VLOOKUP($B510,Codigos!$A:$P,5,0)),""),"Verf")</f>
        <v>18980</v>
      </c>
      <c r="P510" s="112">
        <f>IFERROR(IF($B510&lt;&gt;"",$F510+($O510*VLOOKUP($B510,Codigos!$A:$P,4,0)),""),"Verf")</f>
        <v>113880</v>
      </c>
      <c r="Q510" s="116">
        <f>IFERROR(IF($B510&lt;&gt;"",P510*VLOOKUP($B510,Codigos!$A:$I,7,0)/100000,""),"Verf")</f>
        <v>375.80399999999997</v>
      </c>
      <c r="R510" s="110">
        <f>IFERROR(IF($B510&lt;&gt;"",VLOOKUP($B510,Codigos!$A:$P,2,0),""),"Verf")</f>
        <v>21255</v>
      </c>
      <c r="S510" s="110" t="str">
        <f>IFERROR(IF($B510&lt;&gt;"",VLOOKUP($B510,Codigos!$A:$P,9,0),""),"Verf")</f>
        <v>NR</v>
      </c>
      <c r="T510" s="110">
        <f>IFERROR(IF(B510&lt;&gt;"",VLOOKUP(B510,Codigos!$A:$P,10,0),""),"Verf")</f>
        <v>365</v>
      </c>
      <c r="U510" s="280" t="str">
        <f ca="1">IFERROR(IF($B510&lt;&gt;"",IF(AND($H510&gt;=VLOOKUP($B510,Codigos!$A:$P,12,0),$H510&lt;=VLOOKUP($B510,Codigos!$A:$P,13,0)),"Si","No"),""),"Verf")</f>
        <v>No</v>
      </c>
      <c r="V510" s="280" t="str">
        <f ca="1">IFERROR(IF($B510&lt;&gt;"",IF(AND($H510&gt;=VLOOKUP($B510,Codigos!$A:$P,14,0),$H510&lt;=VLOOKUP($B510,Codigos!$A:$P,15,0)),"Si","No"),""),"Verf")</f>
        <v>No</v>
      </c>
      <c r="W510" s="280" t="str">
        <f ca="1">IFERROR(IF($B510&lt;&gt;"",IF($H510&gt;=VLOOKUP($B510,Codigos!$A:$P,12,0),"Si","No"),""),"Verf")</f>
        <v>Si</v>
      </c>
      <c r="X510" s="280" t="str">
        <f ca="1">IFERROR(IF($B510&lt;&gt;"",IF($H510&lt;VLOOKUP($B510,Codigos!$A:$P,14,0),"No","Si"),""),"Verf")</f>
        <v>Si</v>
      </c>
      <c r="Y510" s="280" t="str">
        <f ca="1">IFERROR(IF($B510&lt;&gt;"",IF($H510&gt;VLOOKUP($B510,Codigos!$A:$P,16,0),"Si","No"),""),"Verf")</f>
        <v>Si</v>
      </c>
      <c r="Z510" s="280" t="str">
        <f ca="1">IFERROR(IF($B510&lt;&gt;"",IF($H510&lt;VLOOKUP($B510,Codigos!$A:$P,14,0),"Bloquear","No"),""),"Verf")</f>
        <v>No</v>
      </c>
      <c r="AA510" s="281">
        <f>IFERROR(IF($B510&lt;&gt;"",$G510-VLOOKUP($B510,Codigos!$A:$P,11,0),""),"")</f>
        <v>46516</v>
      </c>
      <c r="AB510" s="280" t="str">
        <f>IFERROR(IF(AND(A510&lt;&gt;"",B510=""),"V",""),"")</f>
        <v/>
      </c>
      <c r="AC510">
        <f ca="1">IF(B510&lt;&gt;"",$C$4-N510,"")</f>
        <v>3</v>
      </c>
      <c r="AE510" t="s">
        <v>1987</v>
      </c>
      <c r="AF510" t="s">
        <v>1988</v>
      </c>
    </row>
    <row r="511" spans="1:32" ht="18.95" customHeight="1">
      <c r="A511" s="290" t="s">
        <v>385</v>
      </c>
      <c r="B511" s="291" t="s">
        <v>356</v>
      </c>
      <c r="C511" s="104" t="str">
        <f>IFERROR(IF(B511&lt;&gt;"",VLOOKUP($B511,Codigos!$A:$P,3,0),""),"Verf")</f>
        <v>Pony Malta Pet 330cc X 24</v>
      </c>
      <c r="D511" s="105">
        <v>4</v>
      </c>
      <c r="E511" s="105"/>
      <c r="F511" s="105"/>
      <c r="G511" s="106">
        <v>46268</v>
      </c>
      <c r="H511" s="448">
        <f t="shared" ca="1" si="165"/>
        <v>84</v>
      </c>
      <c r="I511" s="105" t="str">
        <f t="shared" ca="1" si="166"/>
        <v>Menos de 90 dìas</v>
      </c>
      <c r="J511" s="109">
        <f t="shared" ca="1" si="167"/>
        <v>0.93333333333333335</v>
      </c>
      <c r="K511" s="343"/>
      <c r="L511" s="292"/>
      <c r="M511" s="110" t="str">
        <f>IFERROR(IF(VLOOKUP(L511,Codigos!$T$2:$U$50,2,0)=0,"",VLOOKUP(L511,Codigos!$T$2:$U$50,2,0)),"")</f>
        <v/>
      </c>
      <c r="N511" s="111">
        <f t="shared" si="168"/>
        <v>46178</v>
      </c>
      <c r="O511" s="112">
        <f>IFERROR(IF($B511&lt;&gt;"",$E511+($D511*VLOOKUP($B511,Codigos!$A:$P,5,0)),""),"Verf")</f>
        <v>384</v>
      </c>
      <c r="P511" s="112">
        <f>IFERROR(IF($B511&lt;&gt;"",$F511+($O511*VLOOKUP($B511,Codigos!$A:$P,4,0)),""),"Verf")</f>
        <v>9216</v>
      </c>
      <c r="Q511" s="116">
        <f>IFERROR(IF($B511&lt;&gt;"",P511*VLOOKUP($B511,Codigos!$A:$I,7,0)/100000,""),"Verf")</f>
        <v>30.412800000000001</v>
      </c>
      <c r="R511" s="110">
        <f>IFERROR(IF($B511&lt;&gt;"",VLOOKUP($B511,Codigos!$A:$P,2,0),""),"Verf")</f>
        <v>2222</v>
      </c>
      <c r="S511" s="110" t="str">
        <f>IFERROR(IF($B511&lt;&gt;"",VLOOKUP($B511,Codigos!$A:$P,9,0),""),"Verf")</f>
        <v>Pet</v>
      </c>
      <c r="T511" s="110">
        <f>IFERROR(IF(B511&lt;&gt;"",VLOOKUP(B511,Codigos!$A:$P,10,0),""),"Verf")</f>
        <v>90</v>
      </c>
      <c r="U511" s="280" t="str">
        <f ca="1">IFERROR(IF($B511&lt;&gt;"",IF(AND($H511&gt;=VLOOKUP($B511,Codigos!$A:$P,12,0),$H511&lt;=VLOOKUP($B511,Codigos!$A:$P,13,0)),"Si","No"),""),"Verf")</f>
        <v>No</v>
      </c>
      <c r="V511" s="280" t="str">
        <f ca="1">IFERROR(IF($B511&lt;&gt;"",IF(AND($H511&gt;=VLOOKUP($B511,Codigos!$A:$P,14,0),$H511&lt;=VLOOKUP($B511,Codigos!$A:$P,15,0)),"Si","No"),""),"Verf")</f>
        <v>No</v>
      </c>
      <c r="W511" s="280" t="str">
        <f ca="1">IFERROR(IF($B511&lt;&gt;"",IF($H511&gt;=VLOOKUP($B511,Codigos!$A:$P,12,0),"Si","No"),""),"Verf")</f>
        <v>Si</v>
      </c>
      <c r="X511" s="280" t="str">
        <f ca="1">IFERROR(IF($B511&lt;&gt;"",IF($H511&lt;VLOOKUP($B511,Codigos!$A:$P,14,0),"No","Si"),""),"Verf")</f>
        <v>Si</v>
      </c>
      <c r="Y511" s="280" t="str">
        <f ca="1">IFERROR(IF($B511&lt;&gt;"",IF($H511&gt;VLOOKUP($B511,Codigos!$A:$P,16,0),"Si","No"),""),"Verf")</f>
        <v>Si</v>
      </c>
      <c r="Z511" s="280" t="str">
        <f ca="1">IFERROR(IF($B511&lt;&gt;"",IF($H511&lt;VLOOKUP($B511,Codigos!$A:$P,14,0),"Bloquear","No"),""),"Verf")</f>
        <v>No</v>
      </c>
      <c r="AA511" s="281">
        <f>IFERROR(IF($B511&lt;&gt;"",$G511-VLOOKUP($B511,Codigos!$A:$P,11,0),""),"")</f>
        <v>46238</v>
      </c>
      <c r="AB511" s="280" t="str">
        <f t="shared" si="169"/>
        <v/>
      </c>
      <c r="AC511">
        <f t="shared" ca="1" si="170"/>
        <v>6</v>
      </c>
      <c r="AE511" t="s">
        <v>1987</v>
      </c>
      <c r="AF511" t="s">
        <v>1988</v>
      </c>
    </row>
    <row r="512" spans="1:32" ht="18.95" customHeight="1">
      <c r="A512" s="290" t="s">
        <v>631</v>
      </c>
      <c r="B512" s="291" t="s">
        <v>494</v>
      </c>
      <c r="C512" s="104" t="str">
        <f>IFERROR(IF(B512&lt;&gt;"",VLOOKUP($B512,Codigos!$A:$P,3,0),""),"Verf")</f>
        <v>Club Col Brr 30L X 1</v>
      </c>
      <c r="D512" s="105">
        <v>28</v>
      </c>
      <c r="E512" s="105"/>
      <c r="F512" s="105"/>
      <c r="G512" s="106">
        <v>46243</v>
      </c>
      <c r="H512" s="448">
        <f t="shared" ca="1" si="165"/>
        <v>59</v>
      </c>
      <c r="I512" s="105" t="str">
        <f t="shared" ca="1" si="166"/>
        <v>Menos de 60 días</v>
      </c>
      <c r="J512" s="109">
        <f t="shared" ca="1" si="167"/>
        <v>0.98333333333333328</v>
      </c>
      <c r="K512" s="343"/>
      <c r="L512" s="292" t="s">
        <v>377</v>
      </c>
      <c r="M512" s="110" t="str">
        <f>IFERROR(IF(VLOOKUP(L512,Codigos!$T$2:$U$50,2,0)=0,"",VLOOKUP(L512,Codigos!$T$2:$U$50,2,0)),"")</f>
        <v>Excluir</v>
      </c>
      <c r="N512" s="111">
        <f t="shared" si="168"/>
        <v>46183</v>
      </c>
      <c r="O512" s="112">
        <f>IFERROR(IF($B512&lt;&gt;"",$E512+($D512*VLOOKUP($B512,Codigos!$A:$P,5,0)),""),"Verf")</f>
        <v>252</v>
      </c>
      <c r="P512" s="112">
        <f>IFERROR(IF($B512&lt;&gt;"",$F512+($O512*VLOOKUP($B512,Codigos!$A:$P,4,0)),""),"Verf")</f>
        <v>252</v>
      </c>
      <c r="Q512" s="116">
        <f>IFERROR(IF($B512&lt;&gt;"",P512*VLOOKUP($B512,Codigos!$A:$I,7,0)/100000,""),"Verf")</f>
        <v>7.5600000000000001E-2</v>
      </c>
      <c r="R512" s="110">
        <f>IFERROR(IF($B512&lt;&gt;"",VLOOKUP($B512,Codigos!$A:$P,2,0),""),"Verf")</f>
        <v>31</v>
      </c>
      <c r="S512" s="110" t="str">
        <f>IFERROR(IF($B512&lt;&gt;"",VLOOKUP($B512,Codigos!$A:$P,9,0),""),"Verf")</f>
        <v>Barril</v>
      </c>
      <c r="T512" s="110">
        <f>IFERROR(IF(B512&lt;&gt;"",VLOOKUP(B512,Codigos!$A:$P,10,0),""),"Verf")</f>
        <v>60</v>
      </c>
      <c r="U512" s="280" t="str">
        <f ca="1">IFERROR(IF($B512&lt;&gt;"",IF(AND($H512&gt;=VLOOKUP($B512,Codigos!$A:$P,12,0),$H512&lt;=VLOOKUP($B512,Codigos!$A:$P,13,0)),"Si","No"),""),"Verf")</f>
        <v>No</v>
      </c>
      <c r="V512" s="280" t="str">
        <f ca="1">IFERROR(IF($B512&lt;&gt;"",IF(AND($H512&gt;=VLOOKUP($B512,Codigos!$A:$P,14,0),$H512&lt;=VLOOKUP($B512,Codigos!$A:$P,15,0)),"Si","No"),""),"Verf")</f>
        <v>No</v>
      </c>
      <c r="W512" s="280" t="str">
        <f ca="1">IFERROR(IF($B512&lt;&gt;"",IF($H512&gt;=VLOOKUP($B512,Codigos!$A:$P,12,0),"Si","No"),""),"Verf")</f>
        <v>Si</v>
      </c>
      <c r="X512" s="280" t="str">
        <f ca="1">IFERROR(IF($B512&lt;&gt;"",IF($H512&lt;VLOOKUP($B512,Codigos!$A:$P,14,0),"No","Si"),""),"Verf")</f>
        <v>Si</v>
      </c>
      <c r="Y512" s="280" t="str">
        <f ca="1">IFERROR(IF($B512&lt;&gt;"",IF($H512&gt;VLOOKUP($B512,Codigos!$A:$P,16,0),"Si","No"),""),"Verf")</f>
        <v>Si</v>
      </c>
      <c r="Z512" s="280" t="str">
        <f ca="1">IFERROR(IF($B512&lt;&gt;"",IF($H512&lt;VLOOKUP($B512,Codigos!$A:$P,14,0),"Bloquear","No"),""),"Verf")</f>
        <v>No</v>
      </c>
      <c r="AA512" s="281">
        <f>IFERROR(IF($B512&lt;&gt;"",$G512-VLOOKUP($B512,Codigos!$A:$P,11,0),""),"")</f>
        <v>46228</v>
      </c>
      <c r="AB512" s="280" t="str">
        <f t="shared" si="169"/>
        <v/>
      </c>
      <c r="AC512">
        <f t="shared" ca="1" si="170"/>
        <v>1</v>
      </c>
      <c r="AE512" t="s">
        <v>1987</v>
      </c>
      <c r="AF512" t="s">
        <v>1988</v>
      </c>
    </row>
    <row r="513" spans="1:32" ht="18.95" customHeight="1">
      <c r="A513" s="290" t="s">
        <v>173</v>
      </c>
      <c r="B513" s="291" t="s">
        <v>356</v>
      </c>
      <c r="C513" s="104" t="str">
        <f>IFERROR(IF(B513&lt;&gt;"",VLOOKUP($B513,Codigos!$A:$P,3,0),""),"Verf")</f>
        <v>Pony Malta Pet 330cc X 24</v>
      </c>
      <c r="D513" s="105">
        <v>44</v>
      </c>
      <c r="E513" s="105"/>
      <c r="F513" s="105"/>
      <c r="G513" s="106">
        <v>46268</v>
      </c>
      <c r="H513" s="448">
        <f t="shared" ca="1" si="165"/>
        <v>84</v>
      </c>
      <c r="I513" s="105" t="str">
        <f t="shared" ca="1" si="166"/>
        <v>Menos de 90 dìas</v>
      </c>
      <c r="J513" s="109">
        <f t="shared" ca="1" si="167"/>
        <v>0.93333333333333335</v>
      </c>
      <c r="K513" s="294"/>
      <c r="L513" s="460"/>
      <c r="M513" s="110" t="str">
        <f>IFERROR(IF(VLOOKUP(L513,Codigos!$T$2:$U$50,2,0)=0,"",VLOOKUP(L513,Codigos!$T$2:$U$50,2,0)),"")</f>
        <v/>
      </c>
      <c r="N513" s="111">
        <f t="shared" si="168"/>
        <v>46178</v>
      </c>
      <c r="O513" s="112">
        <f>IFERROR(IF($B513&lt;&gt;"",$E513+($D513*VLOOKUP($B513,Codigos!$A:$P,5,0)),""),"Verf")</f>
        <v>4224</v>
      </c>
      <c r="P513" s="112">
        <f>IFERROR(IF($B513&lt;&gt;"",$F513+($O513*VLOOKUP($B513,Codigos!$A:$P,4,0)),""),"Verf")</f>
        <v>101376</v>
      </c>
      <c r="Q513" s="116">
        <f>IFERROR(IF($B513&lt;&gt;"",P513*VLOOKUP($B513,Codigos!$A:$I,7,0)/100000,""),"Verf")</f>
        <v>334.54079999999999</v>
      </c>
      <c r="R513" s="110">
        <f>IFERROR(IF($B513&lt;&gt;"",VLOOKUP($B513,Codigos!$A:$P,2,0),""),"Verf")</f>
        <v>2222</v>
      </c>
      <c r="S513" s="110" t="str">
        <f>IFERROR(IF($B513&lt;&gt;"",VLOOKUP($B513,Codigos!$A:$P,9,0),""),"Verf")</f>
        <v>Pet</v>
      </c>
      <c r="T513" s="110">
        <f>IFERROR(IF(B513&lt;&gt;"",VLOOKUP(B513,Codigos!$A:$P,10,0),""),"Verf")</f>
        <v>90</v>
      </c>
      <c r="U513" s="280" t="str">
        <f ca="1">IFERROR(IF($B513&lt;&gt;"",IF(AND($H513&gt;=VLOOKUP($B513,Codigos!$A:$P,12,0),$H513&lt;=VLOOKUP($B513,Codigos!$A:$P,13,0)),"Si","No"),""),"Verf")</f>
        <v>No</v>
      </c>
      <c r="V513" s="280" t="str">
        <f ca="1">IFERROR(IF($B513&lt;&gt;"",IF(AND($H513&gt;=VLOOKUP($B513,Codigos!$A:$P,14,0),$H513&lt;=VLOOKUP($B513,Codigos!$A:$P,15,0)),"Si","No"),""),"Verf")</f>
        <v>No</v>
      </c>
      <c r="W513" s="280" t="str">
        <f ca="1">IFERROR(IF($B513&lt;&gt;"",IF($H513&gt;=VLOOKUP($B513,Codigos!$A:$P,12,0),"Si","No"),""),"Verf")</f>
        <v>Si</v>
      </c>
      <c r="X513" s="280" t="str">
        <f ca="1">IFERROR(IF($B513&lt;&gt;"",IF($H513&lt;VLOOKUP($B513,Codigos!$A:$P,14,0),"No","Si"),""),"Verf")</f>
        <v>Si</v>
      </c>
      <c r="Y513" s="280" t="str">
        <f ca="1">IFERROR(IF($B513&lt;&gt;"",IF($H513&gt;VLOOKUP($B513,Codigos!$A:$P,16,0),"Si","No"),""),"Verf")</f>
        <v>Si</v>
      </c>
      <c r="Z513" s="280" t="str">
        <f ca="1">IFERROR(IF($B513&lt;&gt;"",IF($H513&lt;VLOOKUP($B513,Codigos!$A:$P,14,0),"Bloquear","No"),""),"Verf")</f>
        <v>No</v>
      </c>
      <c r="AA513" s="281">
        <f>IFERROR(IF($B513&lt;&gt;"",$G513-VLOOKUP($B513,Codigos!$A:$P,11,0),""),"")</f>
        <v>46238</v>
      </c>
      <c r="AB513" s="280" t="str">
        <f t="shared" si="169"/>
        <v/>
      </c>
      <c r="AC513">
        <f t="shared" ca="1" si="170"/>
        <v>6</v>
      </c>
      <c r="AE513" t="s">
        <v>1987</v>
      </c>
      <c r="AF513" t="s">
        <v>1988</v>
      </c>
    </row>
    <row r="514" spans="1:32" ht="18.95" customHeight="1">
      <c r="A514" s="290" t="s">
        <v>344</v>
      </c>
      <c r="B514" s="291" t="s">
        <v>665</v>
      </c>
      <c r="C514" s="104" t="str">
        <f>IFERROR(IF(B514&lt;&gt;"",VLOOKUP($B514,Codigos!$A:$P,3,0),""),"Verf")</f>
        <v>Club Col Lata 269Cc X 6</v>
      </c>
      <c r="D514" s="105">
        <v>35</v>
      </c>
      <c r="E514" s="105"/>
      <c r="F514" s="105"/>
      <c r="G514" s="106">
        <v>46445</v>
      </c>
      <c r="H514" s="448">
        <f t="shared" ref="H514:H570" ca="1" si="207">IF(G514&lt;&gt;"",G514-TODAY(),"")</f>
        <v>261</v>
      </c>
      <c r="I514" s="105" t="str">
        <f t="shared" ref="I514:I570" ca="1" si="208">IF(G514="","",IF(G514&lt;TODAY(),"Vencido",IF(G514&lt;TODAY()+10,"Menos de 10 días",IF(G514&lt;TODAY()+30,"Menos de 30 días",IF(G514&lt;TODAY()+60,"Menos de 60 días",IF(G514&lt;TODAY()+90,"Menos de 90 dìas",IF(G514&lt;TODAY()+120,"Menos de 120 días","Mayor a 120 días")))))))</f>
        <v>Mayor a 120 días</v>
      </c>
      <c r="J514" s="109">
        <f t="shared" ref="J514:J570" ca="1" si="209">IFERROR(IF(H514&lt;&gt;"",H514/T514,""),"Verf")</f>
        <v>0.96666666666666667</v>
      </c>
      <c r="K514" s="343" t="s">
        <v>2818</v>
      </c>
      <c r="L514" s="460"/>
      <c r="M514" s="110" t="str">
        <f>IFERROR(IF(VLOOKUP(L514,Codigos!$T$2:$U$50,2,0)=0,"",VLOOKUP(L514,Codigos!$T$2:$U$50,2,0)),"")</f>
        <v/>
      </c>
      <c r="N514" s="111">
        <f t="shared" ref="N514:N570" si="210">IFERROR(IF(G514&lt;&gt;"",G514-T514,""),"Verf")</f>
        <v>46175</v>
      </c>
      <c r="O514" s="112">
        <f>IFERROR(IF($B514&lt;&gt;"",$E514+($D514*VLOOKUP($B514,Codigos!$A:$P,5,0)),""),"Verf")</f>
        <v>21000</v>
      </c>
      <c r="P514" s="112">
        <f>IFERROR(IF($B514&lt;&gt;"",$F514+($O514*VLOOKUP($B514,Codigos!$A:$P,4,0)),""),"Verf")</f>
        <v>126000</v>
      </c>
      <c r="Q514" s="116">
        <f>IFERROR(IF($B514&lt;&gt;"",P514*VLOOKUP($B514,Codigos!$A:$I,7,0)/100000,""),"Verf")</f>
        <v>338.94</v>
      </c>
      <c r="R514" s="110">
        <f>IFERROR(IF($B514&lt;&gt;"",VLOOKUP($B514,Codigos!$A:$P,2,0),""),"Verf")</f>
        <v>8532</v>
      </c>
      <c r="S514" s="110" t="str">
        <f>IFERROR(IF($B514&lt;&gt;"",VLOOKUP($B514,Codigos!$A:$P,9,0),""),"Verf")</f>
        <v>Lata</v>
      </c>
      <c r="T514" s="110">
        <f>IFERROR(IF(B514&lt;&gt;"",VLOOKUP(B514,Codigos!$A:$P,10,0),""),"Verf")</f>
        <v>270</v>
      </c>
      <c r="U514" s="280" t="str">
        <f ca="1">IFERROR(IF($B514&lt;&gt;"",IF(AND($H514&gt;=VLOOKUP($B514,Codigos!$A:$P,12,0),$H514&lt;=VLOOKUP($B514,Codigos!$A:$P,13,0)),"Si","No"),""),"Verf")</f>
        <v>No</v>
      </c>
      <c r="V514" s="280" t="str">
        <f ca="1">IFERROR(IF($B514&lt;&gt;"",IF(AND($H514&gt;=VLOOKUP($B514,Codigos!$A:$P,14,0),$H514&lt;=VLOOKUP($B514,Codigos!$A:$P,15,0)),"Si","No"),""),"Verf")</f>
        <v>No</v>
      </c>
      <c r="W514" s="280" t="str">
        <f ca="1">IFERROR(IF($B514&lt;&gt;"",IF($H514&gt;=VLOOKUP($B514,Codigos!$A:$P,12,0),"Si","No"),""),"Verf")</f>
        <v>Si</v>
      </c>
      <c r="X514" s="280" t="str">
        <f ca="1">IFERROR(IF($B514&lt;&gt;"",IF($H514&lt;VLOOKUP($B514,Codigos!$A:$P,14,0),"No","Si"),""),"Verf")</f>
        <v>Si</v>
      </c>
      <c r="Y514" s="280" t="str">
        <f ca="1">IFERROR(IF($B514&lt;&gt;"",IF($H514&gt;VLOOKUP($B514,Codigos!$A:$P,16,0),"Si","No"),""),"Verf")</f>
        <v>Si</v>
      </c>
      <c r="Z514" s="280" t="str">
        <f ca="1">IFERROR(IF($B514&lt;&gt;"",IF($H514&lt;VLOOKUP($B514,Codigos!$A:$P,14,0),"Bloquear","No"),""),"Verf")</f>
        <v>No</v>
      </c>
      <c r="AA514" s="281">
        <f>IFERROR(IF($B514&lt;&gt;"",$G514-VLOOKUP($B514,Codigos!$A:$P,11,0),""),"")</f>
        <v>46415</v>
      </c>
      <c r="AB514" s="280" t="str">
        <f t="shared" ref="AB514:AB570" si="211">IFERROR(IF(AND(A514&lt;&gt;"",B514=""),"V",""),"")</f>
        <v/>
      </c>
      <c r="AC514">
        <f t="shared" ref="AC514:AC570" ca="1" si="212">IF(B514&lt;&gt;"",$C$4-N514,"")</f>
        <v>9</v>
      </c>
      <c r="AE514" t="s">
        <v>1987</v>
      </c>
      <c r="AF514" t="s">
        <v>1988</v>
      </c>
    </row>
    <row r="515" spans="1:32" ht="18.95" customHeight="1">
      <c r="A515" s="290" t="s">
        <v>2723</v>
      </c>
      <c r="B515" s="476" t="s">
        <v>703</v>
      </c>
      <c r="C515" s="104" t="str">
        <f>IFERROR(IF(B515&lt;&gt;"",VLOOKUP($B515,Codigos!$A:$P,3,0),""),"Verf")</f>
        <v>Coronita Nr 210Cc X 6</v>
      </c>
      <c r="D515" s="105">
        <v>35</v>
      </c>
      <c r="E515" s="105"/>
      <c r="F515" s="105"/>
      <c r="G515" s="106">
        <v>46533</v>
      </c>
      <c r="H515" s="448">
        <f t="shared" ca="1" si="207"/>
        <v>349</v>
      </c>
      <c r="I515" s="105" t="str">
        <f t="shared" ca="1" si="208"/>
        <v>Mayor a 120 días</v>
      </c>
      <c r="J515" s="109">
        <f t="shared" ca="1" si="209"/>
        <v>0.95616438356164379</v>
      </c>
      <c r="K515" s="343"/>
      <c r="L515" s="292"/>
      <c r="M515" s="110" t="str">
        <f>IFERROR(IF(VLOOKUP(L515,Codigos!$T$2:$U$50,2,0)=0,"",VLOOKUP(L515,Codigos!$T$2:$U$50,2,0)),"")</f>
        <v/>
      </c>
      <c r="N515" s="111">
        <f t="shared" si="210"/>
        <v>46168</v>
      </c>
      <c r="O515" s="112">
        <f>IFERROR(IF($B515&lt;&gt;"",$E515+($D515*VLOOKUP($B515,Codigos!$A:$P,5,0)),""),"Verf")</f>
        <v>13440</v>
      </c>
      <c r="P515" s="112">
        <f>IFERROR(IF($B515&lt;&gt;"",$F515+($O515*VLOOKUP($B515,Codigos!$A:$P,4,0)),""),"Verf")</f>
        <v>80640</v>
      </c>
      <c r="Q515" s="116">
        <f>IFERROR(IF($B515&lt;&gt;"",P515*VLOOKUP($B515,Codigos!$A:$I,7,0)/100000,""),"Verf")</f>
        <v>169.34399999999999</v>
      </c>
      <c r="R515" s="110">
        <f>IFERROR(IF($B515&lt;&gt;"",VLOOKUP($B515,Codigos!$A:$P,2,0),""),"Verf")</f>
        <v>9508</v>
      </c>
      <c r="S515" s="110" t="str">
        <f>IFERROR(IF($B515&lt;&gt;"",VLOOKUP($B515,Codigos!$A:$P,9,0),""),"Verf")</f>
        <v>NR</v>
      </c>
      <c r="T515" s="110">
        <f>IFERROR(IF(B515&lt;&gt;"",VLOOKUP(B515,Codigos!$A:$P,10,0),""),"Verf")</f>
        <v>365</v>
      </c>
      <c r="U515" s="280" t="str">
        <f ca="1">IFERROR(IF($B515&lt;&gt;"",IF(AND($H515&gt;=VLOOKUP($B515,Codigos!$A:$P,12,0),$H515&lt;=VLOOKUP($B515,Codigos!$A:$P,13,0)),"Si","No"),""),"Verf")</f>
        <v>No</v>
      </c>
      <c r="V515" s="280" t="str">
        <f ca="1">IFERROR(IF($B515&lt;&gt;"",IF(AND($H515&gt;=VLOOKUP($B515,Codigos!$A:$P,14,0),$H515&lt;=VLOOKUP($B515,Codigos!$A:$P,15,0)),"Si","No"),""),"Verf")</f>
        <v>No</v>
      </c>
      <c r="W515" s="280" t="str">
        <f ca="1">IFERROR(IF($B515&lt;&gt;"",IF($H515&gt;=VLOOKUP($B515,Codigos!$A:$P,12,0),"Si","No"),""),"Verf")</f>
        <v>Si</v>
      </c>
      <c r="X515" s="280" t="str">
        <f ca="1">IFERROR(IF($B515&lt;&gt;"",IF($H515&lt;VLOOKUP($B515,Codigos!$A:$P,14,0),"No","Si"),""),"Verf")</f>
        <v>Si</v>
      </c>
      <c r="Y515" s="280" t="str">
        <f ca="1">IFERROR(IF($B515&lt;&gt;"",IF($H515&gt;VLOOKUP($B515,Codigos!$A:$P,16,0),"Si","No"),""),"Verf")</f>
        <v>Si</v>
      </c>
      <c r="Z515" s="280" t="str">
        <f ca="1">IFERROR(IF($B515&lt;&gt;"",IF($H515&lt;VLOOKUP($B515,Codigos!$A:$P,14,0),"Bloquear","No"),""),"Verf")</f>
        <v>No</v>
      </c>
      <c r="AA515" s="281">
        <f>IFERROR(IF($B515&lt;&gt;"",$G515-VLOOKUP($B515,Codigos!$A:$P,11,0),""),"")</f>
        <v>46503</v>
      </c>
      <c r="AB515" s="280" t="str">
        <f t="shared" si="211"/>
        <v/>
      </c>
      <c r="AC515">
        <f t="shared" ca="1" si="212"/>
        <v>16</v>
      </c>
      <c r="AE515" t="s">
        <v>1987</v>
      </c>
      <c r="AF515" t="s">
        <v>1988</v>
      </c>
    </row>
    <row r="516" spans="1:32" ht="18.95" customHeight="1">
      <c r="A516" s="290" t="s">
        <v>619</v>
      </c>
      <c r="B516" s="506" t="s">
        <v>661</v>
      </c>
      <c r="C516" s="104" t="str">
        <f>IFERROR(IF(B516&lt;&gt;"",VLOOKUP($B516,Codigos!$A:$P,3,0),""),"Verf")</f>
        <v>Budweiser Lta  269Ccx24 Pack</v>
      </c>
      <c r="D516" s="105">
        <v>53</v>
      </c>
      <c r="E516" s="105"/>
      <c r="F516" s="105"/>
      <c r="G516" s="106">
        <v>46451</v>
      </c>
      <c r="H516" s="448">
        <f t="shared" ca="1" si="207"/>
        <v>267</v>
      </c>
      <c r="I516" s="105" t="str">
        <f t="shared" ca="1" si="208"/>
        <v>Mayor a 120 días</v>
      </c>
      <c r="J516" s="109">
        <f t="shared" ca="1" si="209"/>
        <v>0.98888888888888893</v>
      </c>
      <c r="K516" s="294"/>
      <c r="L516" s="292"/>
      <c r="M516" s="110" t="str">
        <f>IFERROR(IF(VLOOKUP(L516,Codigos!$T$2:$U$50,2,0)=0,"",VLOOKUP(L516,Codigos!$T$2:$U$50,2,0)),"")</f>
        <v/>
      </c>
      <c r="N516" s="111">
        <f t="shared" si="210"/>
        <v>46181</v>
      </c>
      <c r="O516" s="112">
        <f>IFERROR(IF($B516&lt;&gt;"",$E516+($D516*VLOOKUP($B516,Codigos!$A:$P,5,0)),""),"Verf")</f>
        <v>7950</v>
      </c>
      <c r="P516" s="112">
        <f>IFERROR(IF($B516&lt;&gt;"",$F516+($O516*VLOOKUP($B516,Codigos!$A:$P,4,0)),""),"Verf")</f>
        <v>190800</v>
      </c>
      <c r="Q516" s="116">
        <f>IFERROR(IF($B516&lt;&gt;"",P516*VLOOKUP($B516,Codigos!$A:$I,7,0)/100000,""),"Verf")</f>
        <v>513.25199999999995</v>
      </c>
      <c r="R516" s="110">
        <f>IFERROR(IF($B516&lt;&gt;"",VLOOKUP($B516,Codigos!$A:$P,2,0),""),"Verf")</f>
        <v>7993</v>
      </c>
      <c r="S516" s="110" t="str">
        <f>IFERROR(IF($B516&lt;&gt;"",VLOOKUP($B516,Codigos!$A:$P,9,0),""),"Verf")</f>
        <v>Lata</v>
      </c>
      <c r="T516" s="110">
        <f>IFERROR(IF(B516&lt;&gt;"",VLOOKUP(B516,Codigos!$A:$P,10,0),""),"Verf")</f>
        <v>270</v>
      </c>
      <c r="U516" s="280" t="str">
        <f ca="1">IFERROR(IF($B516&lt;&gt;"",IF(AND($H516&gt;=VLOOKUP($B516,Codigos!$A:$P,12,0),$H516&lt;=VLOOKUP($B516,Codigos!$A:$P,13,0)),"Si","No"),""),"Verf")</f>
        <v>No</v>
      </c>
      <c r="V516" s="280" t="str">
        <f ca="1">IFERROR(IF($B516&lt;&gt;"",IF(AND($H516&gt;=VLOOKUP($B516,Codigos!$A:$P,14,0),$H516&lt;=VLOOKUP($B516,Codigos!$A:$P,15,0)),"Si","No"),""),"Verf")</f>
        <v>No</v>
      </c>
      <c r="W516" s="280" t="str">
        <f ca="1">IFERROR(IF($B516&lt;&gt;"",IF($H516&gt;=VLOOKUP($B516,Codigos!$A:$P,12,0),"Si","No"),""),"Verf")</f>
        <v>Si</v>
      </c>
      <c r="X516" s="280" t="str">
        <f ca="1">IFERROR(IF($B516&lt;&gt;"",IF($H516&lt;VLOOKUP($B516,Codigos!$A:$P,14,0),"No","Si"),""),"Verf")</f>
        <v>Si</v>
      </c>
      <c r="Y516" s="280" t="str">
        <f ca="1">IFERROR(IF($B516&lt;&gt;"",IF($H516&gt;VLOOKUP($B516,Codigos!$A:$P,16,0),"Si","No"),""),"Verf")</f>
        <v>Si</v>
      </c>
      <c r="Z516" s="280" t="str">
        <f ca="1">IFERROR(IF($B516&lt;&gt;"",IF($H516&lt;VLOOKUP($B516,Codigos!$A:$P,14,0),"Bloquear","No"),""),"Verf")</f>
        <v>No</v>
      </c>
      <c r="AA516" s="281">
        <f>IFERROR(IF($B516&lt;&gt;"",$G516-VLOOKUP($B516,Codigos!$A:$P,11,0),""),"")</f>
        <v>46421</v>
      </c>
      <c r="AB516" s="280" t="str">
        <f t="shared" si="211"/>
        <v/>
      </c>
      <c r="AC516">
        <f t="shared" ca="1" si="212"/>
        <v>3</v>
      </c>
      <c r="AE516" t="s">
        <v>1987</v>
      </c>
      <c r="AF516" t="s">
        <v>1988</v>
      </c>
    </row>
    <row r="517" spans="1:32" ht="18.95" customHeight="1">
      <c r="A517" s="290" t="s">
        <v>69</v>
      </c>
      <c r="B517" s="476"/>
      <c r="C517" s="104" t="str">
        <f>IFERROR(IF(B517&lt;&gt;"",VLOOKUP($B517,Codigos!$A:$P,3,0),""),"Verf")</f>
        <v/>
      </c>
      <c r="D517" s="105"/>
      <c r="E517" s="105"/>
      <c r="F517" s="105"/>
      <c r="G517" s="106"/>
      <c r="H517" s="448" t="str">
        <f t="shared" ca="1" si="207"/>
        <v/>
      </c>
      <c r="I517" s="105" t="str">
        <f t="shared" ca="1" si="208"/>
        <v/>
      </c>
      <c r="J517" s="109" t="str">
        <f t="shared" ca="1" si="209"/>
        <v/>
      </c>
      <c r="K517" s="294"/>
      <c r="L517" s="466"/>
      <c r="M517" s="110" t="str">
        <f>IFERROR(IF(VLOOKUP(L517,Codigos!$T$2:$U$50,2,0)=0,"",VLOOKUP(L517,Codigos!$T$2:$U$50,2,0)),"")</f>
        <v/>
      </c>
      <c r="N517" s="111" t="str">
        <f t="shared" si="210"/>
        <v/>
      </c>
      <c r="O517" s="112" t="str">
        <f>IFERROR(IF($B517&lt;&gt;"",$E517+($D517*VLOOKUP($B517,Codigos!$A:$P,5,0)),""),"Verf")</f>
        <v/>
      </c>
      <c r="P517" s="112" t="str">
        <f>IFERROR(IF($B517&lt;&gt;"",$F517+($O517*VLOOKUP($B517,Codigos!$A:$P,4,0)),""),"Verf")</f>
        <v/>
      </c>
      <c r="Q517" s="116" t="str">
        <f>IFERROR(IF($B517&lt;&gt;"",P517*VLOOKUP($B517,Codigos!$A:$I,7,0)/100000,""),"Verf")</f>
        <v/>
      </c>
      <c r="R517" s="110" t="str">
        <f>IFERROR(IF($B517&lt;&gt;"",VLOOKUP($B517,Codigos!$A:$P,2,0),""),"Verf")</f>
        <v/>
      </c>
      <c r="S517" s="110" t="str">
        <f>IFERROR(IF($B517&lt;&gt;"",VLOOKUP($B517,Codigos!$A:$P,9,0),""),"Verf")</f>
        <v/>
      </c>
      <c r="T517" s="110" t="str">
        <f>IFERROR(IF(B517&lt;&gt;"",VLOOKUP(B517,Codigos!$A:$P,10,0),""),"Verf")</f>
        <v/>
      </c>
      <c r="U517" s="280" t="str">
        <f>IFERROR(IF($B517&lt;&gt;"",IF(AND($H517&gt;=VLOOKUP($B517,Codigos!$A:$P,12,0),$H517&lt;=VLOOKUP($B517,Codigos!$A:$P,13,0)),"Si","No"),""),"Verf")</f>
        <v/>
      </c>
      <c r="V517" s="280" t="str">
        <f>IFERROR(IF($B517&lt;&gt;"",IF(AND($H517&gt;=VLOOKUP($B517,Codigos!$A:$P,14,0),$H517&lt;=VLOOKUP($B517,Codigos!$A:$P,15,0)),"Si","No"),""),"Verf")</f>
        <v/>
      </c>
      <c r="W517" s="280" t="str">
        <f>IFERROR(IF($B517&lt;&gt;"",IF($H517&gt;=VLOOKUP($B517,Codigos!$A:$P,12,0),"Si","No"),""),"Verf")</f>
        <v/>
      </c>
      <c r="X517" s="280" t="str">
        <f>IFERROR(IF($B517&lt;&gt;"",IF($H517&lt;VLOOKUP($B517,Codigos!$A:$P,14,0),"No","Si"),""),"Verf")</f>
        <v/>
      </c>
      <c r="Y517" s="280" t="str">
        <f>IFERROR(IF($B517&lt;&gt;"",IF($H517&gt;VLOOKUP($B517,Codigos!$A:$P,16,0),"Si","No"),""),"Verf")</f>
        <v/>
      </c>
      <c r="Z517" s="280" t="str">
        <f>IFERROR(IF($B517&lt;&gt;"",IF($H517&lt;VLOOKUP($B517,Codigos!$A:$P,14,0),"Bloquear","No"),""),"Verf")</f>
        <v/>
      </c>
      <c r="AA517" s="281" t="str">
        <f>IFERROR(IF($B517&lt;&gt;"",$G517-VLOOKUP($B517,Codigos!$A:$P,11,0),""),"")</f>
        <v/>
      </c>
      <c r="AB517" s="280" t="str">
        <f t="shared" si="211"/>
        <v>V</v>
      </c>
      <c r="AC517" t="str">
        <f t="shared" si="212"/>
        <v/>
      </c>
      <c r="AE517" t="s">
        <v>1987</v>
      </c>
      <c r="AF517" t="s">
        <v>1988</v>
      </c>
    </row>
    <row r="518" spans="1:32" ht="18.95" customHeight="1">
      <c r="A518" s="290" t="s">
        <v>2740</v>
      </c>
      <c r="B518" s="291" t="s">
        <v>264</v>
      </c>
      <c r="C518" s="104" t="str">
        <f>IFERROR(IF(B518&lt;&gt;"",VLOOKUP($B518,Codigos!$A:$P,3,0),""),"Verf")</f>
        <v>Michelob Lta  269Ccx6 Pack</v>
      </c>
      <c r="D518" s="105">
        <v>38</v>
      </c>
      <c r="E518" s="105"/>
      <c r="F518" s="105"/>
      <c r="G518" s="106">
        <v>46442</v>
      </c>
      <c r="H518" s="448">
        <f t="shared" ca="1" si="207"/>
        <v>258</v>
      </c>
      <c r="I518" s="105" t="str">
        <f t="shared" ca="1" si="208"/>
        <v>Mayor a 120 días</v>
      </c>
      <c r="J518" s="109">
        <f t="shared" ca="1" si="209"/>
        <v>0.9555555555555556</v>
      </c>
      <c r="K518" s="294"/>
      <c r="L518" s="466"/>
      <c r="M518" s="110" t="str">
        <f>IFERROR(IF(VLOOKUP(L518,Codigos!$T$2:$U$50,2,0)=0,"",VLOOKUP(L518,Codigos!$T$2:$U$50,2,0)),"")</f>
        <v/>
      </c>
      <c r="N518" s="111">
        <f t="shared" si="210"/>
        <v>46172</v>
      </c>
      <c r="O518" s="112">
        <f>IFERROR(IF($B518&lt;&gt;"",$E518+($D518*VLOOKUP($B518,Codigos!$A:$P,5,0)),""),"Verf")</f>
        <v>22800</v>
      </c>
      <c r="P518" s="112">
        <f>IFERROR(IF($B518&lt;&gt;"",$F518+($O518*VLOOKUP($B518,Codigos!$A:$P,4,0)),""),"Verf")</f>
        <v>136800</v>
      </c>
      <c r="Q518" s="116">
        <f>IFERROR(IF($B518&lt;&gt;"",P518*VLOOKUP($B518,Codigos!$A:$I,7,0)/100000,""),"Verf")</f>
        <v>367.99200000000002</v>
      </c>
      <c r="R518" s="110">
        <f>IFERROR(IF($B518&lt;&gt;"",VLOOKUP($B518,Codigos!$A:$P,2,0),""),"Verf")</f>
        <v>21189</v>
      </c>
      <c r="S518" s="110" t="str">
        <f>IFERROR(IF($B518&lt;&gt;"",VLOOKUP($B518,Codigos!$A:$P,9,0),""),"Verf")</f>
        <v>Lata</v>
      </c>
      <c r="T518" s="110">
        <f>IFERROR(IF(B518&lt;&gt;"",VLOOKUP(B518,Codigos!$A:$P,10,0),""),"Verf")</f>
        <v>270</v>
      </c>
      <c r="U518" s="280" t="str">
        <f ca="1">IFERROR(IF($B518&lt;&gt;"",IF(AND($H518&gt;=VLOOKUP($B518,Codigos!$A:$P,12,0),$H518&lt;=VLOOKUP($B518,Codigos!$A:$P,13,0)),"Si","No"),""),"Verf")</f>
        <v>No</v>
      </c>
      <c r="V518" s="280" t="str">
        <f ca="1">IFERROR(IF($B518&lt;&gt;"",IF(AND($H518&gt;=VLOOKUP($B518,Codigos!$A:$P,14,0),$H518&lt;=VLOOKUP($B518,Codigos!$A:$P,15,0)),"Si","No"),""),"Verf")</f>
        <v>No</v>
      </c>
      <c r="W518" s="280" t="str">
        <f ca="1">IFERROR(IF($B518&lt;&gt;"",IF($H518&gt;=VLOOKUP($B518,Codigos!$A:$P,12,0),"Si","No"),""),"Verf")</f>
        <v>Si</v>
      </c>
      <c r="X518" s="280" t="str">
        <f ca="1">IFERROR(IF($B518&lt;&gt;"",IF($H518&lt;VLOOKUP($B518,Codigos!$A:$P,14,0),"No","Si"),""),"Verf")</f>
        <v>Si</v>
      </c>
      <c r="Y518" s="280" t="str">
        <f ca="1">IFERROR(IF($B518&lt;&gt;"",IF($H518&gt;VLOOKUP($B518,Codigos!$A:$P,16,0),"Si","No"),""),"Verf")</f>
        <v>Si</v>
      </c>
      <c r="Z518" s="280" t="str">
        <f ca="1">IFERROR(IF($B518&lt;&gt;"",IF($H518&lt;VLOOKUP($B518,Codigos!$A:$P,14,0),"Bloquear","No"),""),"Verf")</f>
        <v>No</v>
      </c>
      <c r="AA518" s="281">
        <f>IFERROR(IF($B518&lt;&gt;"",$G518-VLOOKUP($B518,Codigos!$A:$P,11,0),""),"")</f>
        <v>46412</v>
      </c>
      <c r="AB518" s="280" t="str">
        <f t="shared" si="211"/>
        <v/>
      </c>
      <c r="AC518">
        <f t="shared" ca="1" si="212"/>
        <v>12</v>
      </c>
      <c r="AE518" t="s">
        <v>1987</v>
      </c>
      <c r="AF518" t="s">
        <v>1988</v>
      </c>
    </row>
    <row r="519" spans="1:32" ht="18.95" customHeight="1">
      <c r="A519" s="290" t="s">
        <v>56</v>
      </c>
      <c r="B519" s="303" t="s">
        <v>936</v>
      </c>
      <c r="C519" s="104" t="str">
        <f>IFERROR(IF(B519&lt;&gt;"",VLOOKUP($B519,Codigos!$A:$P,3,0),""),"Verf")</f>
        <v>Costeña bcna lta 269 Ccx6</v>
      </c>
      <c r="D519" s="105">
        <v>15</v>
      </c>
      <c r="E519" s="105"/>
      <c r="F519" s="105"/>
      <c r="G519" s="106">
        <v>46356</v>
      </c>
      <c r="H519" s="448">
        <f t="shared" ca="1" si="207"/>
        <v>172</v>
      </c>
      <c r="I519" s="105" t="str">
        <f t="shared" ca="1" si="208"/>
        <v>Mayor a 120 días</v>
      </c>
      <c r="J519" s="109">
        <f t="shared" ca="1" si="209"/>
        <v>0.9555555555555556</v>
      </c>
      <c r="K519" s="294" t="s">
        <v>2839</v>
      </c>
      <c r="L519" s="292"/>
      <c r="M519" s="110" t="str">
        <f>IFERROR(IF(VLOOKUP(L519,Codigos!$T$2:$U$50,2,0)=0,"",VLOOKUP(L519,Codigos!$T$2:$U$50,2,0)),"")</f>
        <v/>
      </c>
      <c r="N519" s="111">
        <f t="shared" si="210"/>
        <v>46176</v>
      </c>
      <c r="O519" s="112">
        <f>IFERROR(IF($B519&lt;&gt;"",$E519+($D519*VLOOKUP($B519,Codigos!$A:$P,5,0)),""),"Verf")</f>
        <v>9000</v>
      </c>
      <c r="P519" s="112">
        <f>IFERROR(IF($B519&lt;&gt;"",$F519+($O519*VLOOKUP($B519,Codigos!$A:$P,4,0)),""),"Verf")</f>
        <v>54000</v>
      </c>
      <c r="Q519" s="116">
        <f>IFERROR(IF($B519&lt;&gt;"",P519*VLOOKUP($B519,Codigos!$A:$I,7,0)/100000,""),"Verf")</f>
        <v>145.26</v>
      </c>
      <c r="R519" s="110">
        <f>IFERROR(IF($B519&lt;&gt;"",VLOOKUP($B519,Codigos!$A:$P,2,0),""),"Verf")</f>
        <v>22102</v>
      </c>
      <c r="S519" s="110" t="str">
        <f>IFERROR(IF($B519&lt;&gt;"",VLOOKUP($B519,Codigos!$A:$P,9,0),""),"Verf")</f>
        <v>Lata</v>
      </c>
      <c r="T519" s="110">
        <f>IFERROR(IF(B519&lt;&gt;"",VLOOKUP(B519,Codigos!$A:$P,10,0),""),"Verf")</f>
        <v>180</v>
      </c>
      <c r="U519" s="280" t="str">
        <f ca="1">IFERROR(IF($B519&lt;&gt;"",IF(AND($H519&gt;=VLOOKUP($B519,Codigos!$A:$P,12,0),$H519&lt;=VLOOKUP($B519,Codigos!$A:$P,13,0)),"Si","No"),""),"Verf")</f>
        <v>No</v>
      </c>
      <c r="V519" s="280" t="str">
        <f ca="1">IFERROR(IF($B519&lt;&gt;"",IF(AND($H519&gt;=VLOOKUP($B519,Codigos!$A:$P,14,0),$H519&lt;=VLOOKUP($B519,Codigos!$A:$P,15,0)),"Si","No"),""),"Verf")</f>
        <v>No</v>
      </c>
      <c r="W519" s="280" t="str">
        <f ca="1">IFERROR(IF($B519&lt;&gt;"",IF($H519&gt;=VLOOKUP($B519,Codigos!$A:$P,12,0),"Si","No"),""),"Verf")</f>
        <v>Si</v>
      </c>
      <c r="X519" s="280" t="str">
        <f ca="1">IFERROR(IF($B519&lt;&gt;"",IF($H519&lt;VLOOKUP($B519,Codigos!$A:$P,14,0),"No","Si"),""),"Verf")</f>
        <v>Si</v>
      </c>
      <c r="Y519" s="280" t="str">
        <f ca="1">IFERROR(IF($B519&lt;&gt;"",IF($H519&gt;VLOOKUP($B519,Codigos!$A:$P,16,0),"Si","No"),""),"Verf")</f>
        <v>Si</v>
      </c>
      <c r="Z519" s="280" t="str">
        <f ca="1">IFERROR(IF($B519&lt;&gt;"",IF($H519&lt;VLOOKUP($B519,Codigos!$A:$P,14,0),"Bloquear","No"),""),"Verf")</f>
        <v>No</v>
      </c>
      <c r="AA519" s="281">
        <f>IFERROR(IF($B519&lt;&gt;"",$G519-VLOOKUP($B519,Codigos!$A:$P,11,0),""),"")</f>
        <v>46326</v>
      </c>
      <c r="AB519" s="280" t="str">
        <f t="shared" si="211"/>
        <v/>
      </c>
      <c r="AC519">
        <f t="shared" ca="1" si="212"/>
        <v>8</v>
      </c>
      <c r="AE519" t="s">
        <v>1987</v>
      </c>
      <c r="AF519" t="s">
        <v>1988</v>
      </c>
    </row>
    <row r="520" spans="1:32" ht="18.95" customHeight="1">
      <c r="A520" s="290" t="s">
        <v>63</v>
      </c>
      <c r="B520" s="291" t="s">
        <v>268</v>
      </c>
      <c r="C520" s="104" t="str">
        <f>IFERROR(IF(B520&lt;&gt;"",VLOOKUP($B520,Codigos!$A:$P,3,0),""),"Verf")</f>
        <v>Corona CERO Nr 330Cc X 6</v>
      </c>
      <c r="D520" s="105">
        <v>22</v>
      </c>
      <c r="E520" s="105"/>
      <c r="F520" s="105"/>
      <c r="G520" s="106">
        <v>46546</v>
      </c>
      <c r="H520" s="448">
        <f t="shared" ca="1" si="207"/>
        <v>362</v>
      </c>
      <c r="I520" s="105" t="str">
        <f t="shared" ca="1" si="208"/>
        <v>Mayor a 120 días</v>
      </c>
      <c r="J520" s="109">
        <f t="shared" ca="1" si="209"/>
        <v>0.99178082191780825</v>
      </c>
      <c r="K520" s="294"/>
      <c r="L520" s="292" t="s">
        <v>899</v>
      </c>
      <c r="M520" s="110" t="str">
        <f>IFERROR(IF(VLOOKUP(L520,Codigos!$T$2:$U$50,2,0)=0,"",VLOOKUP(L520,Codigos!$T$2:$U$50,2,0)),"")</f>
        <v>Excluir</v>
      </c>
      <c r="N520" s="111">
        <f t="shared" si="210"/>
        <v>46181</v>
      </c>
      <c r="O520" s="112">
        <f>IFERROR(IF($B520&lt;&gt;"",$E520+($D520*VLOOKUP($B520,Codigos!$A:$P,5,0)),""),"Verf")</f>
        <v>5720</v>
      </c>
      <c r="P520" s="112">
        <f>IFERROR(IF($B520&lt;&gt;"",$F520+($O520*VLOOKUP($B520,Codigos!$A:$P,4,0)),""),"Verf")</f>
        <v>34320</v>
      </c>
      <c r="Q520" s="116">
        <f>IFERROR(IF($B520&lt;&gt;"",P520*VLOOKUP($B520,Codigos!$A:$I,7,0)/100000,""),"Verf")</f>
        <v>113.256</v>
      </c>
      <c r="R520" s="110">
        <f>IFERROR(IF($B520&lt;&gt;"",VLOOKUP($B520,Codigos!$A:$P,2,0),""),"Verf")</f>
        <v>21255</v>
      </c>
      <c r="S520" s="110" t="str">
        <f>IFERROR(IF($B520&lt;&gt;"",VLOOKUP($B520,Codigos!$A:$P,9,0),""),"Verf")</f>
        <v>NR</v>
      </c>
      <c r="T520" s="110">
        <f>IFERROR(IF(B520&lt;&gt;"",VLOOKUP(B520,Codigos!$A:$P,10,0),""),"Verf")</f>
        <v>365</v>
      </c>
      <c r="U520" s="280" t="str">
        <f ca="1">IFERROR(IF($B520&lt;&gt;"",IF(AND($H520&gt;=VLOOKUP($B520,Codigos!$A:$P,12,0),$H520&lt;=VLOOKUP($B520,Codigos!$A:$P,13,0)),"Si","No"),""),"Verf")</f>
        <v>No</v>
      </c>
      <c r="V520" s="280" t="str">
        <f ca="1">IFERROR(IF($B520&lt;&gt;"",IF(AND($H520&gt;=VLOOKUP($B520,Codigos!$A:$P,14,0),$H520&lt;=VLOOKUP($B520,Codigos!$A:$P,15,0)),"Si","No"),""),"Verf")</f>
        <v>No</v>
      </c>
      <c r="W520" s="280" t="str">
        <f ca="1">IFERROR(IF($B520&lt;&gt;"",IF($H520&gt;=VLOOKUP($B520,Codigos!$A:$P,12,0),"Si","No"),""),"Verf")</f>
        <v>Si</v>
      </c>
      <c r="X520" s="280" t="str">
        <f ca="1">IFERROR(IF($B520&lt;&gt;"",IF($H520&lt;VLOOKUP($B520,Codigos!$A:$P,14,0),"No","Si"),""),"Verf")</f>
        <v>Si</v>
      </c>
      <c r="Y520" s="280" t="str">
        <f ca="1">IFERROR(IF($B520&lt;&gt;"",IF($H520&gt;VLOOKUP($B520,Codigos!$A:$P,16,0),"Si","No"),""),"Verf")</f>
        <v>Si</v>
      </c>
      <c r="Z520" s="280" t="str">
        <f ca="1">IFERROR(IF($B520&lt;&gt;"",IF($H520&lt;VLOOKUP($B520,Codigos!$A:$P,14,0),"Bloquear","No"),""),"Verf")</f>
        <v>No</v>
      </c>
      <c r="AA520" s="281">
        <f>IFERROR(IF($B520&lt;&gt;"",$G520-VLOOKUP($B520,Codigos!$A:$P,11,0),""),"")</f>
        <v>46516</v>
      </c>
      <c r="AB520" s="280" t="str">
        <f t="shared" si="211"/>
        <v/>
      </c>
      <c r="AC520">
        <f t="shared" ca="1" si="212"/>
        <v>3</v>
      </c>
      <c r="AE520" t="s">
        <v>1987</v>
      </c>
      <c r="AF520" t="s">
        <v>1988</v>
      </c>
    </row>
    <row r="521" spans="1:32" ht="18.95" customHeight="1">
      <c r="A521" s="290" t="s">
        <v>620</v>
      </c>
      <c r="B521" s="291" t="s">
        <v>264</v>
      </c>
      <c r="C521" s="104" t="str">
        <f>IFERROR(IF(B521&lt;&gt;"",VLOOKUP($B521,Codigos!$A:$P,3,0),""),"Verf")</f>
        <v>Michelob Lta  269Ccx6 Pack</v>
      </c>
      <c r="D521" s="105">
        <v>24</v>
      </c>
      <c r="E521" s="105"/>
      <c r="F521" s="105"/>
      <c r="G521" s="106">
        <v>46442</v>
      </c>
      <c r="H521" s="448">
        <f t="shared" ca="1" si="207"/>
        <v>258</v>
      </c>
      <c r="I521" s="105" t="str">
        <f t="shared" ca="1" si="208"/>
        <v>Mayor a 120 días</v>
      </c>
      <c r="J521" s="109">
        <f t="shared" ca="1" si="209"/>
        <v>0.9555555555555556</v>
      </c>
      <c r="K521" s="294"/>
      <c r="L521" s="462"/>
      <c r="M521" s="110" t="str">
        <f>IFERROR(IF(VLOOKUP(L521,Codigos!$T$2:$U$50,2,0)=0,"",VLOOKUP(L521,Codigos!$T$2:$U$50,2,0)),"")</f>
        <v/>
      </c>
      <c r="N521" s="111">
        <f t="shared" si="210"/>
        <v>46172</v>
      </c>
      <c r="O521" s="112">
        <f>IFERROR(IF($B521&lt;&gt;"",$E521+($D521*VLOOKUP($B521,Codigos!$A:$P,5,0)),""),"Verf")</f>
        <v>14400</v>
      </c>
      <c r="P521" s="112">
        <f>IFERROR(IF($B521&lt;&gt;"",$F521+($O521*VLOOKUP($B521,Codigos!$A:$P,4,0)),""),"Verf")</f>
        <v>86400</v>
      </c>
      <c r="Q521" s="116">
        <f>IFERROR(IF($B521&lt;&gt;"",P521*VLOOKUP($B521,Codigos!$A:$I,7,0)/100000,""),"Verf")</f>
        <v>232.416</v>
      </c>
      <c r="R521" s="110">
        <f>IFERROR(IF($B521&lt;&gt;"",VLOOKUP($B521,Codigos!$A:$P,2,0),""),"Verf")</f>
        <v>21189</v>
      </c>
      <c r="S521" s="110" t="str">
        <f>IFERROR(IF($B521&lt;&gt;"",VLOOKUP($B521,Codigos!$A:$P,9,0),""),"Verf")</f>
        <v>Lata</v>
      </c>
      <c r="T521" s="110">
        <f>IFERROR(IF(B521&lt;&gt;"",VLOOKUP(B521,Codigos!$A:$P,10,0),""),"Verf")</f>
        <v>270</v>
      </c>
      <c r="U521" s="280" t="str">
        <f ca="1">IFERROR(IF($B521&lt;&gt;"",IF(AND($H521&gt;=VLOOKUP($B521,Codigos!$A:$P,12,0),$H521&lt;=VLOOKUP($B521,Codigos!$A:$P,13,0)),"Si","No"),""),"Verf")</f>
        <v>No</v>
      </c>
      <c r="V521" s="280" t="str">
        <f ca="1">IFERROR(IF($B521&lt;&gt;"",IF(AND($H521&gt;=VLOOKUP($B521,Codigos!$A:$P,14,0),$H521&lt;=VLOOKUP($B521,Codigos!$A:$P,15,0)),"Si","No"),""),"Verf")</f>
        <v>No</v>
      </c>
      <c r="W521" s="280" t="str">
        <f ca="1">IFERROR(IF($B521&lt;&gt;"",IF($H521&gt;=VLOOKUP($B521,Codigos!$A:$P,12,0),"Si","No"),""),"Verf")</f>
        <v>Si</v>
      </c>
      <c r="X521" s="280" t="str">
        <f ca="1">IFERROR(IF($B521&lt;&gt;"",IF($H521&lt;VLOOKUP($B521,Codigos!$A:$P,14,0),"No","Si"),""),"Verf")</f>
        <v>Si</v>
      </c>
      <c r="Y521" s="280" t="str">
        <f ca="1">IFERROR(IF($B521&lt;&gt;"",IF($H521&gt;VLOOKUP($B521,Codigos!$A:$P,16,0),"Si","No"),""),"Verf")</f>
        <v>Si</v>
      </c>
      <c r="Z521" s="280" t="str">
        <f ca="1">IFERROR(IF($B521&lt;&gt;"",IF($H521&lt;VLOOKUP($B521,Codigos!$A:$P,14,0),"Bloquear","No"),""),"Verf")</f>
        <v>No</v>
      </c>
      <c r="AA521" s="281">
        <f>IFERROR(IF($B521&lt;&gt;"",$G521-VLOOKUP($B521,Codigos!$A:$P,11,0),""),"")</f>
        <v>46412</v>
      </c>
      <c r="AB521" s="280" t="str">
        <f t="shared" si="211"/>
        <v/>
      </c>
      <c r="AC521">
        <f t="shared" ca="1" si="212"/>
        <v>12</v>
      </c>
      <c r="AE521" t="s">
        <v>1987</v>
      </c>
      <c r="AF521" t="s">
        <v>1988</v>
      </c>
    </row>
    <row r="522" spans="1:32" ht="18.95" customHeight="1">
      <c r="A522" s="290" t="s">
        <v>374</v>
      </c>
      <c r="B522" s="303" t="s">
        <v>268</v>
      </c>
      <c r="C522" s="104" t="str">
        <f>IFERROR(IF(B522&lt;&gt;"",VLOOKUP($B522,Codigos!$A:$P,3,0),""),"Verf")</f>
        <v>Corona CERO Nr 330Cc X 6</v>
      </c>
      <c r="D522" s="105">
        <v>73</v>
      </c>
      <c r="E522" s="105"/>
      <c r="F522" s="105"/>
      <c r="G522" s="106">
        <v>46546</v>
      </c>
      <c r="H522" s="448">
        <f t="shared" ca="1" si="207"/>
        <v>362</v>
      </c>
      <c r="I522" s="105" t="str">
        <f t="shared" ca="1" si="208"/>
        <v>Mayor a 120 días</v>
      </c>
      <c r="J522" s="109">
        <f t="shared" ca="1" si="209"/>
        <v>0.99178082191780825</v>
      </c>
      <c r="K522" s="294"/>
      <c r="L522" s="507"/>
      <c r="M522" s="110" t="str">
        <f>IFERROR(IF(VLOOKUP(L522,Codigos!$T$2:$U$50,2,0)=0,"",VLOOKUP(L522,Codigos!$T$2:$U$50,2,0)),"")</f>
        <v/>
      </c>
      <c r="N522" s="111">
        <f t="shared" si="210"/>
        <v>46181</v>
      </c>
      <c r="O522" s="112">
        <f>IFERROR(IF($B522&lt;&gt;"",$E522+($D522*VLOOKUP($B522,Codigos!$A:$P,5,0)),""),"Verf")</f>
        <v>18980</v>
      </c>
      <c r="P522" s="112">
        <f>IFERROR(IF($B522&lt;&gt;"",$F522+($O522*VLOOKUP($B522,Codigos!$A:$P,4,0)),""),"Verf")</f>
        <v>113880</v>
      </c>
      <c r="Q522" s="116">
        <f>IFERROR(IF($B522&lt;&gt;"",P522*VLOOKUP($B522,Codigos!$A:$I,7,0)/100000,""),"Verf")</f>
        <v>375.80399999999997</v>
      </c>
      <c r="R522" s="110">
        <f>IFERROR(IF($B522&lt;&gt;"",VLOOKUP($B522,Codigos!$A:$P,2,0),""),"Verf")</f>
        <v>21255</v>
      </c>
      <c r="S522" s="110" t="str">
        <f>IFERROR(IF($B522&lt;&gt;"",VLOOKUP($B522,Codigos!$A:$P,9,0),""),"Verf")</f>
        <v>NR</v>
      </c>
      <c r="T522" s="110">
        <f>IFERROR(IF(B522&lt;&gt;"",VLOOKUP(B522,Codigos!$A:$P,10,0),""),"Verf")</f>
        <v>365</v>
      </c>
      <c r="U522" s="280" t="str">
        <f ca="1">IFERROR(IF($B522&lt;&gt;"",IF(AND($H522&gt;=VLOOKUP($B522,Codigos!$A:$P,12,0),$H522&lt;=VLOOKUP($B522,Codigos!$A:$P,13,0)),"Si","No"),""),"Verf")</f>
        <v>No</v>
      </c>
      <c r="V522" s="280" t="str">
        <f ca="1">IFERROR(IF($B522&lt;&gt;"",IF(AND($H522&gt;=VLOOKUP($B522,Codigos!$A:$P,14,0),$H522&lt;=VLOOKUP($B522,Codigos!$A:$P,15,0)),"Si","No"),""),"Verf")</f>
        <v>No</v>
      </c>
      <c r="W522" s="280" t="str">
        <f ca="1">IFERROR(IF($B522&lt;&gt;"",IF($H522&gt;=VLOOKUP($B522,Codigos!$A:$P,12,0),"Si","No"),""),"Verf")</f>
        <v>Si</v>
      </c>
      <c r="X522" s="280" t="str">
        <f ca="1">IFERROR(IF($B522&lt;&gt;"",IF($H522&lt;VLOOKUP($B522,Codigos!$A:$P,14,0),"No","Si"),""),"Verf")</f>
        <v>Si</v>
      </c>
      <c r="Y522" s="280" t="str">
        <f ca="1">IFERROR(IF($B522&lt;&gt;"",IF($H522&gt;VLOOKUP($B522,Codigos!$A:$P,16,0),"Si","No"),""),"Verf")</f>
        <v>Si</v>
      </c>
      <c r="Z522" s="280" t="str">
        <f ca="1">IFERROR(IF($B522&lt;&gt;"",IF($H522&lt;VLOOKUP($B522,Codigos!$A:$P,14,0),"Bloquear","No"),""),"Verf")</f>
        <v>No</v>
      </c>
      <c r="AA522" s="281">
        <f>IFERROR(IF($B522&lt;&gt;"",$G522-VLOOKUP($B522,Codigos!$A:$P,11,0),""),"")</f>
        <v>46516</v>
      </c>
      <c r="AB522" s="280" t="str">
        <f t="shared" si="211"/>
        <v/>
      </c>
      <c r="AC522">
        <f t="shared" ca="1" si="212"/>
        <v>3</v>
      </c>
      <c r="AE522" t="s">
        <v>1987</v>
      </c>
      <c r="AF522" t="s">
        <v>1988</v>
      </c>
    </row>
    <row r="523" spans="1:32" ht="18.95" customHeight="1">
      <c r="A523" s="290" t="s">
        <v>649</v>
      </c>
      <c r="B523" s="291" t="s">
        <v>417</v>
      </c>
      <c r="C523" s="104" t="str">
        <f>IFERROR(IF(B523&lt;&gt;"",VLOOKUP($B523,Codigos!$A:$P,3,0),""),"Verf")</f>
        <v>Michelob Ultra NR 330 CC X6 REM</v>
      </c>
      <c r="D523" s="105">
        <v>31</v>
      </c>
      <c r="E523" s="105"/>
      <c r="F523" s="105"/>
      <c r="G523" s="106">
        <v>46426</v>
      </c>
      <c r="H523" s="448">
        <f t="shared" ca="1" si="207"/>
        <v>242</v>
      </c>
      <c r="I523" s="105" t="str">
        <f t="shared" ca="1" si="208"/>
        <v>Mayor a 120 días</v>
      </c>
      <c r="J523" s="109">
        <f t="shared" ca="1" si="209"/>
        <v>0.89629629629629626</v>
      </c>
      <c r="K523" s="294" t="s">
        <v>2827</v>
      </c>
      <c r="L523" s="495" t="s">
        <v>34</v>
      </c>
      <c r="M523" s="110" t="str">
        <f>IFERROR(IF(VLOOKUP(L523,Codigos!$T$2:$U$50,2,0)=0,"",VLOOKUP(L523,Codigos!$T$2:$U$50,2,0)),"")</f>
        <v>Excluir</v>
      </c>
      <c r="N523" s="111">
        <f t="shared" si="210"/>
        <v>46156</v>
      </c>
      <c r="O523" s="112">
        <f>IFERROR(IF($B523&lt;&gt;"",$E523+($D523*VLOOKUP($B523,Codigos!$A:$P,5,0)),""),"Verf")</f>
        <v>8060</v>
      </c>
      <c r="P523" s="112">
        <f>IFERROR(IF($B523&lt;&gt;"",$F523+($O523*VLOOKUP($B523,Codigos!$A:$P,4,0)),""),"Verf")</f>
        <v>48360</v>
      </c>
      <c r="Q523" s="116">
        <f>IFERROR(IF($B523&lt;&gt;"",P523*VLOOKUP($B523,Codigos!$A:$I,7,0)/100000,""),"Verf")</f>
        <v>159.58799999999999</v>
      </c>
      <c r="R523" s="110">
        <f>IFERROR(IF($B523&lt;&gt;"",VLOOKUP($B523,Codigos!$A:$P,2,0),""),"Verf")</f>
        <v>22866</v>
      </c>
      <c r="S523" s="110" t="str">
        <f>IFERROR(IF($B523&lt;&gt;"",VLOOKUP($B523,Codigos!$A:$P,9,0),""),"Verf")</f>
        <v>NR</v>
      </c>
      <c r="T523" s="110">
        <f>IFERROR(IF(B523&lt;&gt;"",VLOOKUP(B523,Codigos!$A:$P,10,0),""),"Verf")</f>
        <v>270</v>
      </c>
      <c r="U523" s="280" t="str">
        <f ca="1">IFERROR(IF($B523&lt;&gt;"",IF(AND($H523&gt;=VLOOKUP($B523,Codigos!$A:$P,12,0),$H523&lt;=VLOOKUP($B523,Codigos!$A:$P,13,0)),"Si","No"),""),"Verf")</f>
        <v>No</v>
      </c>
      <c r="V523" s="280" t="str">
        <f ca="1">IFERROR(IF($B523&lt;&gt;"",IF(AND($H523&gt;=VLOOKUP($B523,Codigos!$A:$P,14,0),$H523&lt;=VLOOKUP($B523,Codigos!$A:$P,15,0)),"Si","No"),""),"Verf")</f>
        <v>No</v>
      </c>
      <c r="W523" s="280" t="str">
        <f ca="1">IFERROR(IF($B523&lt;&gt;"",IF($H523&gt;=VLOOKUP($B523,Codigos!$A:$P,12,0),"Si","No"),""),"Verf")</f>
        <v>Si</v>
      </c>
      <c r="X523" s="280" t="str">
        <f ca="1">IFERROR(IF($B523&lt;&gt;"",IF($H523&lt;VLOOKUP($B523,Codigos!$A:$P,14,0),"No","Si"),""),"Verf")</f>
        <v>Si</v>
      </c>
      <c r="Y523" s="280" t="str">
        <f ca="1">IFERROR(IF($B523&lt;&gt;"",IF($H523&gt;VLOOKUP($B523,Codigos!$A:$P,16,0),"Si","No"),""),"Verf")</f>
        <v>Si</v>
      </c>
      <c r="Z523" s="280" t="str">
        <f ca="1">IFERROR(IF($B523&lt;&gt;"",IF($H523&lt;VLOOKUP($B523,Codigos!$A:$P,14,0),"Bloquear","No"),""),"Verf")</f>
        <v>No</v>
      </c>
      <c r="AA523" s="281">
        <f>IFERROR(IF($B523&lt;&gt;"",$G523-VLOOKUP($B523,Codigos!$A:$P,11,0),""),"")</f>
        <v>46396</v>
      </c>
      <c r="AB523" s="280" t="str">
        <f t="shared" si="211"/>
        <v/>
      </c>
      <c r="AC523">
        <f t="shared" ca="1" si="212"/>
        <v>28</v>
      </c>
      <c r="AE523" t="s">
        <v>1987</v>
      </c>
      <c r="AF523" t="s">
        <v>1988</v>
      </c>
    </row>
    <row r="524" spans="1:32" ht="18.95" customHeight="1">
      <c r="A524" s="290" t="s">
        <v>59</v>
      </c>
      <c r="B524" s="291" t="s">
        <v>203</v>
      </c>
      <c r="C524" s="104" t="str">
        <f>IFERROR(IF(B524&lt;&gt;"",VLOOKUP($B524,Codigos!$A:$P,3,0),""),"Verf")</f>
        <v>Stella Artois Nr 300Cc X 6</v>
      </c>
      <c r="D524" s="105">
        <v>58</v>
      </c>
      <c r="E524" s="105"/>
      <c r="F524" s="105"/>
      <c r="G524" s="106">
        <v>46442</v>
      </c>
      <c r="H524" s="448">
        <f t="shared" ca="1" si="207"/>
        <v>258</v>
      </c>
      <c r="I524" s="105" t="str">
        <f t="shared" ca="1" si="208"/>
        <v>Mayor a 120 días</v>
      </c>
      <c r="J524" s="109">
        <f t="shared" ca="1" si="209"/>
        <v>0.9555555555555556</v>
      </c>
      <c r="K524" s="294"/>
      <c r="L524" s="292"/>
      <c r="M524" s="110" t="str">
        <f>IFERROR(IF(VLOOKUP(L524,Codigos!$T$2:$U$50,2,0)=0,"",VLOOKUP(L524,Codigos!$T$2:$U$50,2,0)),"")</f>
        <v/>
      </c>
      <c r="N524" s="111">
        <f t="shared" si="210"/>
        <v>46172</v>
      </c>
      <c r="O524" s="112">
        <f>IFERROR(IF($B524&lt;&gt;"",$E524+($D524*VLOOKUP($B524,Codigos!$A:$P,5,0)),""),"Verf")</f>
        <v>13920</v>
      </c>
      <c r="P524" s="112">
        <f>IFERROR(IF($B524&lt;&gt;"",$F524+($O524*VLOOKUP($B524,Codigos!$A:$P,4,0)),""),"Verf")</f>
        <v>83520</v>
      </c>
      <c r="Q524" s="116">
        <f>IFERROR(IF($B524&lt;&gt;"",P524*VLOOKUP($B524,Codigos!$A:$I,7,0)/100000,""),"Verf")</f>
        <v>250.56</v>
      </c>
      <c r="R524" s="110">
        <f>IFERROR(IF($B524&lt;&gt;"",VLOOKUP($B524,Codigos!$A:$P,2,0),""),"Verf")</f>
        <v>20463</v>
      </c>
      <c r="S524" s="110" t="str">
        <f>IFERROR(IF($B524&lt;&gt;"",VLOOKUP($B524,Codigos!$A:$P,9,0),""),"Verf")</f>
        <v>NR</v>
      </c>
      <c r="T524" s="110">
        <f>IFERROR(IF(B524&lt;&gt;"",VLOOKUP(B524,Codigos!$A:$P,10,0),""),"Verf")</f>
        <v>270</v>
      </c>
      <c r="U524" s="280" t="str">
        <f ca="1">IFERROR(IF($B524&lt;&gt;"",IF(AND($H524&gt;=VLOOKUP($B524,Codigos!$A:$P,12,0),$H524&lt;=VLOOKUP($B524,Codigos!$A:$P,13,0)),"Si","No"),""),"Verf")</f>
        <v>No</v>
      </c>
      <c r="V524" s="280" t="str">
        <f ca="1">IFERROR(IF($B524&lt;&gt;"",IF(AND($H524&gt;=VLOOKUP($B524,Codigos!$A:$P,14,0),$H524&lt;=VLOOKUP($B524,Codigos!$A:$P,15,0)),"Si","No"),""),"Verf")</f>
        <v>No</v>
      </c>
      <c r="W524" s="280" t="str">
        <f ca="1">IFERROR(IF($B524&lt;&gt;"",IF($H524&gt;=VLOOKUP($B524,Codigos!$A:$P,12,0),"Si","No"),""),"Verf")</f>
        <v>Si</v>
      </c>
      <c r="X524" s="280" t="str">
        <f ca="1">IFERROR(IF($B524&lt;&gt;"",IF($H524&lt;VLOOKUP($B524,Codigos!$A:$P,14,0),"No","Si"),""),"Verf")</f>
        <v>Si</v>
      </c>
      <c r="Y524" s="280" t="str">
        <f ca="1">IFERROR(IF($B524&lt;&gt;"",IF($H524&gt;VLOOKUP($B524,Codigos!$A:$P,16,0),"Si","No"),""),"Verf")</f>
        <v>Si</v>
      </c>
      <c r="Z524" s="280" t="str">
        <f ca="1">IFERROR(IF($B524&lt;&gt;"",IF($H524&lt;VLOOKUP($B524,Codigos!$A:$P,14,0),"Bloquear","No"),""),"Verf")</f>
        <v>No</v>
      </c>
      <c r="AA524" s="281">
        <f>IFERROR(IF($B524&lt;&gt;"",$G524-VLOOKUP($B524,Codigos!$A:$P,11,0),""),"")</f>
        <v>46412</v>
      </c>
      <c r="AB524" s="280" t="str">
        <f t="shared" si="211"/>
        <v/>
      </c>
      <c r="AC524">
        <f t="shared" ca="1" si="212"/>
        <v>12</v>
      </c>
      <c r="AE524" t="s">
        <v>1987</v>
      </c>
      <c r="AF524" t="s">
        <v>1988</v>
      </c>
    </row>
    <row r="525" spans="1:32" ht="18.95" customHeight="1">
      <c r="A525" s="290" t="s">
        <v>652</v>
      </c>
      <c r="B525" s="303" t="s">
        <v>1966</v>
      </c>
      <c r="C525" s="104" t="str">
        <f>IFERROR(IF(B525&lt;&gt;"",VLOOKUP($B525,Codigos!$A:$P,3,0),""),"Verf")</f>
        <v>Kaufmann Lta 310cc X 6</v>
      </c>
      <c r="D525" s="105">
        <v>47</v>
      </c>
      <c r="E525" s="105"/>
      <c r="F525" s="105"/>
      <c r="G525" s="106">
        <v>46447</v>
      </c>
      <c r="H525" s="448">
        <f t="shared" ca="1" si="207"/>
        <v>263</v>
      </c>
      <c r="I525" s="105" t="str">
        <f t="shared" ca="1" si="208"/>
        <v>Mayor a 120 días</v>
      </c>
      <c r="J525" s="109">
        <f t="shared" ca="1" si="209"/>
        <v>0.97407407407407409</v>
      </c>
      <c r="K525" s="343"/>
      <c r="L525" s="460"/>
      <c r="M525" s="110" t="str">
        <f>IFERROR(IF(VLOOKUP(L525,Codigos!$T$2:$U$50,2,0)=0,"",VLOOKUP(L525,Codigos!$T$2:$U$50,2,0)),"")</f>
        <v/>
      </c>
      <c r="N525" s="111">
        <f t="shared" si="210"/>
        <v>46177</v>
      </c>
      <c r="O525" s="112">
        <f>IFERROR(IF($B525&lt;&gt;"",$E525+($D525*VLOOKUP($B525,Codigos!$A:$P,5,0)),""),"Verf")</f>
        <v>24816</v>
      </c>
      <c r="P525" s="112">
        <f>IFERROR(IF($B525&lt;&gt;"",$F525+($O525*VLOOKUP($B525,Codigos!$A:$P,4,0)),""),"Verf")</f>
        <v>148896</v>
      </c>
      <c r="Q525" s="116">
        <f>IFERROR(IF($B525&lt;&gt;"",P525*VLOOKUP($B525,Codigos!$A:$I,7,0)/100000,""),"Verf")</f>
        <v>461.57760000000002</v>
      </c>
      <c r="R525" s="110">
        <f>IFERROR(IF($B525&lt;&gt;"",VLOOKUP($B525,Codigos!$A:$P,2,0),""),"Verf")</f>
        <v>22270</v>
      </c>
      <c r="S525" s="110" t="str">
        <f>IFERROR(IF($B525&lt;&gt;"",VLOOKUP($B525,Codigos!$A:$P,9,0),""),"Verf")</f>
        <v>Lata</v>
      </c>
      <c r="T525" s="110">
        <f>IFERROR(IF(B525&lt;&gt;"",VLOOKUP(B525,Codigos!$A:$P,10,0),""),"Verf")</f>
        <v>270</v>
      </c>
      <c r="U525" s="280" t="str">
        <f ca="1">IFERROR(IF($B525&lt;&gt;"",IF(AND($H525&gt;=VLOOKUP($B525,Codigos!$A:$P,12,0),$H525&lt;=VLOOKUP($B525,Codigos!$A:$P,13,0)),"Si","No"),""),"Verf")</f>
        <v>No</v>
      </c>
      <c r="V525" s="280" t="str">
        <f ca="1">IFERROR(IF($B525&lt;&gt;"",IF(AND($H525&gt;=VLOOKUP($B525,Codigos!$A:$P,14,0),$H525&lt;=VLOOKUP($B525,Codigos!$A:$P,15,0)),"Si","No"),""),"Verf")</f>
        <v>No</v>
      </c>
      <c r="W525" s="280" t="str">
        <f ca="1">IFERROR(IF($B525&lt;&gt;"",IF($H525&gt;=VLOOKUP($B525,Codigos!$A:$P,12,0),"Si","No"),""),"Verf")</f>
        <v>Si</v>
      </c>
      <c r="X525" s="280" t="str">
        <f ca="1">IFERROR(IF($B525&lt;&gt;"",IF($H525&lt;VLOOKUP($B525,Codigos!$A:$P,14,0),"No","Si"),""),"Verf")</f>
        <v>Si</v>
      </c>
      <c r="Y525" s="280" t="str">
        <f ca="1">IFERROR(IF($B525&lt;&gt;"",IF($H525&gt;VLOOKUP($B525,Codigos!$A:$P,16,0),"Si","No"),""),"Verf")</f>
        <v>Si</v>
      </c>
      <c r="Z525" s="280" t="str">
        <f ca="1">IFERROR(IF($B525&lt;&gt;"",IF($H525&lt;VLOOKUP($B525,Codigos!$A:$P,14,0),"Bloquear","No"),""),"Verf")</f>
        <v>No</v>
      </c>
      <c r="AA525" s="281">
        <f>IFERROR(IF($B525&lt;&gt;"",$G525-VLOOKUP($B525,Codigos!$A:$P,11,0),""),"")</f>
        <v>46417</v>
      </c>
      <c r="AB525" s="280" t="str">
        <f t="shared" si="211"/>
        <v/>
      </c>
      <c r="AC525">
        <f t="shared" ca="1" si="212"/>
        <v>7</v>
      </c>
      <c r="AE525" t="s">
        <v>1987</v>
      </c>
      <c r="AF525" t="s">
        <v>1988</v>
      </c>
    </row>
    <row r="526" spans="1:32" ht="18.95" customHeight="1">
      <c r="A526" s="290" t="s">
        <v>64</v>
      </c>
      <c r="B526" s="303" t="s">
        <v>661</v>
      </c>
      <c r="C526" s="104" t="str">
        <f>IFERROR(IF(B526&lt;&gt;"",VLOOKUP($B526,Codigos!$A:$P,3,0),""),"Verf")</f>
        <v>Budweiser Lta  269Ccx24 Pack</v>
      </c>
      <c r="D526" s="105">
        <v>58</v>
      </c>
      <c r="E526" s="105"/>
      <c r="F526" s="105"/>
      <c r="G526" s="106">
        <v>46451</v>
      </c>
      <c r="H526" s="448">
        <f t="shared" ca="1" si="207"/>
        <v>267</v>
      </c>
      <c r="I526" s="105" t="str">
        <f t="shared" ca="1" si="208"/>
        <v>Mayor a 120 días</v>
      </c>
      <c r="J526" s="109">
        <f t="shared" ca="1" si="209"/>
        <v>0.98888888888888893</v>
      </c>
      <c r="K526" s="294"/>
      <c r="L526" s="292"/>
      <c r="M526" s="110" t="str">
        <f>IFERROR(IF(VLOOKUP(L526,Codigos!$T$2:$U$50,2,0)=0,"",VLOOKUP(L526,Codigos!$T$2:$U$50,2,0)),"")</f>
        <v/>
      </c>
      <c r="N526" s="111">
        <f t="shared" si="210"/>
        <v>46181</v>
      </c>
      <c r="O526" s="112">
        <f>IFERROR(IF($B526&lt;&gt;"",$E526+($D526*VLOOKUP($B526,Codigos!$A:$P,5,0)),""),"Verf")</f>
        <v>8700</v>
      </c>
      <c r="P526" s="112">
        <f>IFERROR(IF($B526&lt;&gt;"",$F526+($O526*VLOOKUP($B526,Codigos!$A:$P,4,0)),""),"Verf")</f>
        <v>208800</v>
      </c>
      <c r="Q526" s="116">
        <f>IFERROR(IF($B526&lt;&gt;"",P526*VLOOKUP($B526,Codigos!$A:$I,7,0)/100000,""),"Verf")</f>
        <v>561.67200000000003</v>
      </c>
      <c r="R526" s="110">
        <f>IFERROR(IF($B526&lt;&gt;"",VLOOKUP($B526,Codigos!$A:$P,2,0),""),"Verf")</f>
        <v>7993</v>
      </c>
      <c r="S526" s="110" t="str">
        <f>IFERROR(IF($B526&lt;&gt;"",VLOOKUP($B526,Codigos!$A:$P,9,0),""),"Verf")</f>
        <v>Lata</v>
      </c>
      <c r="T526" s="110">
        <f>IFERROR(IF(B526&lt;&gt;"",VLOOKUP(B526,Codigos!$A:$P,10,0),""),"Verf")</f>
        <v>270</v>
      </c>
      <c r="U526" s="280" t="str">
        <f ca="1">IFERROR(IF($B526&lt;&gt;"",IF(AND($H526&gt;=VLOOKUP($B526,Codigos!$A:$P,12,0),$H526&lt;=VLOOKUP($B526,Codigos!$A:$P,13,0)),"Si","No"),""),"Verf")</f>
        <v>No</v>
      </c>
      <c r="V526" s="280" t="str">
        <f ca="1">IFERROR(IF($B526&lt;&gt;"",IF(AND($H526&gt;=VLOOKUP($B526,Codigos!$A:$P,14,0),$H526&lt;=VLOOKUP($B526,Codigos!$A:$P,15,0)),"Si","No"),""),"Verf")</f>
        <v>No</v>
      </c>
      <c r="W526" s="280" t="str">
        <f ca="1">IFERROR(IF($B526&lt;&gt;"",IF($H526&gt;=VLOOKUP($B526,Codigos!$A:$P,12,0),"Si","No"),""),"Verf")</f>
        <v>Si</v>
      </c>
      <c r="X526" s="280" t="str">
        <f ca="1">IFERROR(IF($B526&lt;&gt;"",IF($H526&lt;VLOOKUP($B526,Codigos!$A:$P,14,0),"No","Si"),""),"Verf")</f>
        <v>Si</v>
      </c>
      <c r="Y526" s="280" t="str">
        <f ca="1">IFERROR(IF($B526&lt;&gt;"",IF($H526&gt;VLOOKUP($B526,Codigos!$A:$P,16,0),"Si","No"),""),"Verf")</f>
        <v>Si</v>
      </c>
      <c r="Z526" s="280" t="str">
        <f ca="1">IFERROR(IF($B526&lt;&gt;"",IF($H526&lt;VLOOKUP($B526,Codigos!$A:$P,14,0),"Bloquear","No"),""),"Verf")</f>
        <v>No</v>
      </c>
      <c r="AA526" s="281">
        <f>IFERROR(IF($B526&lt;&gt;"",$G526-VLOOKUP($B526,Codigos!$A:$P,11,0),""),"")</f>
        <v>46421</v>
      </c>
      <c r="AB526" s="280" t="str">
        <f t="shared" si="211"/>
        <v/>
      </c>
      <c r="AC526">
        <f t="shared" ca="1" si="212"/>
        <v>3</v>
      </c>
      <c r="AE526" t="s">
        <v>1987</v>
      </c>
      <c r="AF526" t="s">
        <v>1988</v>
      </c>
    </row>
    <row r="527" spans="1:32" ht="18.95" customHeight="1">
      <c r="A527" s="290" t="s">
        <v>65</v>
      </c>
      <c r="B527" s="303" t="s">
        <v>615</v>
      </c>
      <c r="C527" s="104" t="str">
        <f>IFERROR(IF(B527&lt;&gt;"",VLOOKUP($B527,Codigos!$A:$P,3,0),""),"Verf")</f>
        <v>Club Col Lta 330X6 N</v>
      </c>
      <c r="D527" s="105">
        <v>62</v>
      </c>
      <c r="E527" s="105"/>
      <c r="F527" s="105"/>
      <c r="G527" s="106">
        <v>46449</v>
      </c>
      <c r="H527" s="448">
        <f t="shared" ca="1" si="207"/>
        <v>265</v>
      </c>
      <c r="I527" s="105" t="str">
        <f t="shared" ca="1" si="208"/>
        <v>Mayor a 120 días</v>
      </c>
      <c r="J527" s="109">
        <f t="shared" ca="1" si="209"/>
        <v>0.98148148148148151</v>
      </c>
      <c r="K527" s="294"/>
      <c r="L527" s="292"/>
      <c r="M527" s="110" t="str">
        <f>IFERROR(IF(VLOOKUP(L527,Codigos!$T$2:$U$50,2,0)=0,"",VLOOKUP(L527,Codigos!$T$2:$U$50,2,0)),"")</f>
        <v/>
      </c>
      <c r="N527" s="111">
        <f t="shared" si="210"/>
        <v>46179</v>
      </c>
      <c r="O527" s="112">
        <f>IFERROR(IF($B527&lt;&gt;"",$E527+($D527*VLOOKUP($B527,Codigos!$A:$P,5,0)),""),"Verf")</f>
        <v>29760</v>
      </c>
      <c r="P527" s="112">
        <f>IFERROR(IF($B527&lt;&gt;"",$F527+($O527*VLOOKUP($B527,Codigos!$A:$P,4,0)),""),"Verf")</f>
        <v>178560</v>
      </c>
      <c r="Q527" s="116">
        <f>IFERROR(IF($B527&lt;&gt;"",P527*VLOOKUP($B527,Codigos!$A:$I,7,0)/100000,""),"Verf")</f>
        <v>589.24800000000005</v>
      </c>
      <c r="R527" s="110">
        <f>IFERROR(IF($B527&lt;&gt;"",VLOOKUP($B527,Codigos!$A:$P,2,0),""),"Verf")</f>
        <v>5252</v>
      </c>
      <c r="S527" s="110" t="str">
        <f>IFERROR(IF($B527&lt;&gt;"",VLOOKUP($B527,Codigos!$A:$P,9,0),""),"Verf")</f>
        <v>Lata</v>
      </c>
      <c r="T527" s="110">
        <f>IFERROR(IF(B527&lt;&gt;"",VLOOKUP(B527,Codigos!$A:$P,10,0),""),"Verf")</f>
        <v>270</v>
      </c>
      <c r="U527" s="280" t="str">
        <f ca="1">IFERROR(IF($B527&lt;&gt;"",IF(AND($H527&gt;=VLOOKUP($B527,Codigos!$A:$P,12,0),$H527&lt;=VLOOKUP($B527,Codigos!$A:$P,13,0)),"Si","No"),""),"Verf")</f>
        <v>No</v>
      </c>
      <c r="V527" s="280" t="str">
        <f ca="1">IFERROR(IF($B527&lt;&gt;"",IF(AND($H527&gt;=VLOOKUP($B527,Codigos!$A:$P,14,0),$H527&lt;=VLOOKUP($B527,Codigos!$A:$P,15,0)),"Si","No"),""),"Verf")</f>
        <v>No</v>
      </c>
      <c r="W527" s="280" t="str">
        <f ca="1">IFERROR(IF($B527&lt;&gt;"",IF($H527&gt;=VLOOKUP($B527,Codigos!$A:$P,12,0),"Si","No"),""),"Verf")</f>
        <v>Si</v>
      </c>
      <c r="X527" s="280" t="str">
        <f ca="1">IFERROR(IF($B527&lt;&gt;"",IF($H527&lt;VLOOKUP($B527,Codigos!$A:$P,14,0),"No","Si"),""),"Verf")</f>
        <v>Si</v>
      </c>
      <c r="Y527" s="280" t="str">
        <f ca="1">IFERROR(IF($B527&lt;&gt;"",IF($H527&gt;VLOOKUP($B527,Codigos!$A:$P,16,0),"Si","No"),""),"Verf")</f>
        <v>Si</v>
      </c>
      <c r="Z527" s="280" t="str">
        <f ca="1">IFERROR(IF($B527&lt;&gt;"",IF($H527&lt;VLOOKUP($B527,Codigos!$A:$P,14,0),"Bloquear","No"),""),"Verf")</f>
        <v>No</v>
      </c>
      <c r="AA527" s="281">
        <f>IFERROR(IF($B527&lt;&gt;"",$G527-VLOOKUP($B527,Codigos!$A:$P,11,0),""),"")</f>
        <v>46419</v>
      </c>
      <c r="AB527" s="280" t="str">
        <f t="shared" si="211"/>
        <v/>
      </c>
      <c r="AC527">
        <f t="shared" ca="1" si="212"/>
        <v>5</v>
      </c>
      <c r="AE527" t="s">
        <v>1987</v>
      </c>
      <c r="AF527" t="s">
        <v>1988</v>
      </c>
    </row>
    <row r="528" spans="1:32" ht="18.95" customHeight="1">
      <c r="A528" s="290" t="s">
        <v>667</v>
      </c>
      <c r="B528" s="303" t="s">
        <v>268</v>
      </c>
      <c r="C528" s="104" t="str">
        <f>IFERROR(IF(B528&lt;&gt;"",VLOOKUP($B528,Codigos!$A:$P,3,0),""),"Verf")</f>
        <v>Corona CERO Nr 330Cc X 6</v>
      </c>
      <c r="D528" s="105">
        <v>73</v>
      </c>
      <c r="E528" s="105"/>
      <c r="F528" s="105"/>
      <c r="G528" s="106">
        <v>46546</v>
      </c>
      <c r="H528" s="448">
        <f t="shared" ca="1" si="207"/>
        <v>362</v>
      </c>
      <c r="I528" s="105" t="str">
        <f t="shared" ca="1" si="208"/>
        <v>Mayor a 120 días</v>
      </c>
      <c r="J528" s="109">
        <f t="shared" ca="1" si="209"/>
        <v>0.99178082191780825</v>
      </c>
      <c r="K528" s="343"/>
      <c r="L528" s="511"/>
      <c r="M528" s="110" t="str">
        <f>IFERROR(IF(VLOOKUP(L528,Codigos!$T$2:$U$50,2,0)=0,"",VLOOKUP(L528,Codigos!$T$2:$U$50,2,0)),"")</f>
        <v/>
      </c>
      <c r="N528" s="111">
        <f t="shared" si="210"/>
        <v>46181</v>
      </c>
      <c r="O528" s="112">
        <f>IFERROR(IF($B528&lt;&gt;"",$E528+($D528*VLOOKUP($B528,Codigos!$A:$P,5,0)),""),"Verf")</f>
        <v>18980</v>
      </c>
      <c r="P528" s="112">
        <f>IFERROR(IF($B528&lt;&gt;"",$F528+($O528*VLOOKUP($B528,Codigos!$A:$P,4,0)),""),"Verf")</f>
        <v>113880</v>
      </c>
      <c r="Q528" s="116">
        <f>IFERROR(IF($B528&lt;&gt;"",P528*VLOOKUP($B528,Codigos!$A:$I,7,0)/100000,""),"Verf")</f>
        <v>375.80399999999997</v>
      </c>
      <c r="R528" s="110">
        <f>IFERROR(IF($B528&lt;&gt;"",VLOOKUP($B528,Codigos!$A:$P,2,0),""),"Verf")</f>
        <v>21255</v>
      </c>
      <c r="S528" s="110" t="str">
        <f>IFERROR(IF($B528&lt;&gt;"",VLOOKUP($B528,Codigos!$A:$P,9,0),""),"Verf")</f>
        <v>NR</v>
      </c>
      <c r="T528" s="110">
        <f>IFERROR(IF(B528&lt;&gt;"",VLOOKUP(B528,Codigos!$A:$P,10,0),""),"Verf")</f>
        <v>365</v>
      </c>
      <c r="U528" s="280" t="str">
        <f ca="1">IFERROR(IF($B528&lt;&gt;"",IF(AND($H528&gt;=VLOOKUP($B528,Codigos!$A:$P,12,0),$H528&lt;=VLOOKUP($B528,Codigos!$A:$P,13,0)),"Si","No"),""),"Verf")</f>
        <v>No</v>
      </c>
      <c r="V528" s="280" t="str">
        <f ca="1">IFERROR(IF($B528&lt;&gt;"",IF(AND($H528&gt;=VLOOKUP($B528,Codigos!$A:$P,14,0),$H528&lt;=VLOOKUP($B528,Codigos!$A:$P,15,0)),"Si","No"),""),"Verf")</f>
        <v>No</v>
      </c>
      <c r="W528" s="280" t="str">
        <f ca="1">IFERROR(IF($B528&lt;&gt;"",IF($H528&gt;=VLOOKUP($B528,Codigos!$A:$P,12,0),"Si","No"),""),"Verf")</f>
        <v>Si</v>
      </c>
      <c r="X528" s="280" t="str">
        <f ca="1">IFERROR(IF($B528&lt;&gt;"",IF($H528&lt;VLOOKUP($B528,Codigos!$A:$P,14,0),"No","Si"),""),"Verf")</f>
        <v>Si</v>
      </c>
      <c r="Y528" s="280" t="str">
        <f ca="1">IFERROR(IF($B528&lt;&gt;"",IF($H528&gt;VLOOKUP($B528,Codigos!$A:$P,16,0),"Si","No"),""),"Verf")</f>
        <v>Si</v>
      </c>
      <c r="Z528" s="280" t="str">
        <f ca="1">IFERROR(IF($B528&lt;&gt;"",IF($H528&lt;VLOOKUP($B528,Codigos!$A:$P,14,0),"Bloquear","No"),""),"Verf")</f>
        <v>No</v>
      </c>
      <c r="AA528" s="281">
        <f>IFERROR(IF($B528&lt;&gt;"",$G528-VLOOKUP($B528,Codigos!$A:$P,11,0),""),"")</f>
        <v>46516</v>
      </c>
      <c r="AB528" s="280" t="str">
        <f t="shared" si="211"/>
        <v/>
      </c>
      <c r="AC528">
        <f t="shared" ca="1" si="212"/>
        <v>3</v>
      </c>
      <c r="AE528" t="s">
        <v>1987</v>
      </c>
      <c r="AF528" t="s">
        <v>1988</v>
      </c>
    </row>
    <row r="529" spans="1:32" ht="18.95" customHeight="1">
      <c r="A529" s="290" t="s">
        <v>2724</v>
      </c>
      <c r="B529" s="303" t="s">
        <v>169</v>
      </c>
      <c r="C529" s="104" t="str">
        <f>IFERROR(IF(B529&lt;&gt;"",VLOOKUP($B529,Codigos!$A:$P,3,0),""),"Verf")</f>
        <v>Austen lager 330x6</v>
      </c>
      <c r="D529" s="105">
        <v>2</v>
      </c>
      <c r="E529" s="105"/>
      <c r="F529" s="105"/>
      <c r="G529" s="106">
        <v>46250</v>
      </c>
      <c r="H529" s="448">
        <f t="shared" ref="H529" ca="1" si="213">IF(G529&lt;&gt;"",G529-TODAY(),"")</f>
        <v>66</v>
      </c>
      <c r="I529" s="105" t="str">
        <f t="shared" ref="I529" ca="1" si="214">IF(G529="","",IF(G529&lt;TODAY(),"Vencido",IF(G529&lt;TODAY()+10,"Menos de 10 días",IF(G529&lt;TODAY()+30,"Menos de 30 días",IF(G529&lt;TODAY()+60,"Menos de 60 días",IF(G529&lt;TODAY()+90,"Menos de 90 dìas",IF(G529&lt;TODAY()+120,"Menos de 120 días","Mayor a 120 días")))))))</f>
        <v>Menos de 90 dìas</v>
      </c>
      <c r="J529" s="109">
        <f t="shared" ref="J529" ca="1" si="215">IFERROR(IF(H529&lt;&gt;"",H529/T529,""),"Verf")</f>
        <v>0.36666666666666664</v>
      </c>
      <c r="K529" s="294"/>
      <c r="L529" s="575" t="s">
        <v>34</v>
      </c>
      <c r="M529" s="110" t="str">
        <f>IFERROR(IF(VLOOKUP(L529,Codigos!$T$2:$U$50,2,0)=0,"",VLOOKUP(L529,Codigos!$T$2:$U$50,2,0)),"")</f>
        <v>Excluir</v>
      </c>
      <c r="N529" s="111">
        <f t="shared" ref="N529" si="216">IFERROR(IF(G529&lt;&gt;"",G529-T529,""),"Verf")</f>
        <v>46070</v>
      </c>
      <c r="O529" s="112">
        <f>IFERROR(IF($B529&lt;&gt;"",$E529+($D529*VLOOKUP($B529,Codigos!$A:$P,5,0)),""),"Verf")</f>
        <v>960</v>
      </c>
      <c r="P529" s="112">
        <f>IFERROR(IF($B529&lt;&gt;"",$F529+($O529*VLOOKUP($B529,Codigos!$A:$P,4,0)),""),"Verf")</f>
        <v>5760</v>
      </c>
      <c r="Q529" s="116">
        <f>IFERROR(IF($B529&lt;&gt;"",P529*VLOOKUP($B529,Codigos!$A:$I,7,0)/100000,""),"Verf")</f>
        <v>20.448</v>
      </c>
      <c r="R529" s="110">
        <f>IFERROR(IF($B529&lt;&gt;"",VLOOKUP($B529,Codigos!$A:$P,2,0),""),"Verf")</f>
        <v>16466</v>
      </c>
      <c r="S529" s="110" t="str">
        <f>IFERROR(IF($B529&lt;&gt;"",VLOOKUP($B529,Codigos!$A:$P,9,0),""),"Verf")</f>
        <v>Lata</v>
      </c>
      <c r="T529" s="110">
        <f>IFERROR(IF(B529&lt;&gt;"",VLOOKUP(B529,Codigos!$A:$P,10,0),""),"Verf")</f>
        <v>180</v>
      </c>
      <c r="U529" s="280" t="str">
        <f ca="1">IFERROR(IF($B529&lt;&gt;"",IF(AND($H529&gt;=VLOOKUP($B529,Codigos!$A:$P,12,0),$H529&lt;=VLOOKUP($B529,Codigos!$A:$P,13,0)),"Si","No"),""),"Verf")</f>
        <v>No</v>
      </c>
      <c r="V529" s="280" t="str">
        <f ca="1">IFERROR(IF($B529&lt;&gt;"",IF(AND($H529&gt;=VLOOKUP($B529,Codigos!$A:$P,14,0),$H529&lt;=VLOOKUP($B529,Codigos!$A:$P,15,0)),"Si","No"),""),"Verf")</f>
        <v>Si</v>
      </c>
      <c r="W529" s="280" t="str">
        <f ca="1">IFERROR(IF($B529&lt;&gt;"",IF($H529&gt;=VLOOKUP($B529,Codigos!$A:$P,12,0),"Si","No"),""),"Verf")</f>
        <v>No</v>
      </c>
      <c r="X529" s="280" t="str">
        <f ca="1">IFERROR(IF($B529&lt;&gt;"",IF($H529&lt;VLOOKUP($B529,Codigos!$A:$P,14,0),"No","Si"),""),"Verf")</f>
        <v>Si</v>
      </c>
      <c r="Y529" s="280" t="str">
        <f ca="1">IFERROR(IF($B529&lt;&gt;"",IF($H529&gt;VLOOKUP($B529,Codigos!$A:$P,16,0),"Si","No"),""),"Verf")</f>
        <v>No</v>
      </c>
      <c r="Z529" s="280" t="str">
        <f ca="1">IFERROR(IF($B529&lt;&gt;"",IF($H529&lt;VLOOKUP($B529,Codigos!$A:$P,14,0),"Bloquear","No"),""),"Verf")</f>
        <v>No</v>
      </c>
      <c r="AA529" s="281">
        <f>IFERROR(IF($B529&lt;&gt;"",$G529-VLOOKUP($B529,Codigos!$A:$P,11,0),""),"")</f>
        <v>46220</v>
      </c>
      <c r="AB529" s="280" t="str">
        <f t="shared" ref="AB529" si="217">IFERROR(IF(AND(A529&lt;&gt;"",B529=""),"V",""),"")</f>
        <v/>
      </c>
      <c r="AC529">
        <f t="shared" ref="AC529" ca="1" si="218">IF(B529&lt;&gt;"",$C$4-N529,"")</f>
        <v>114</v>
      </c>
      <c r="AE529" t="s">
        <v>1987</v>
      </c>
      <c r="AF529" t="s">
        <v>1988</v>
      </c>
    </row>
    <row r="530" spans="1:32" ht="18.95" customHeight="1">
      <c r="A530" s="290" t="s">
        <v>2724</v>
      </c>
      <c r="B530" s="303" t="s">
        <v>169</v>
      </c>
      <c r="C530" s="104" t="str">
        <f>IFERROR(IF(B530&lt;&gt;"",VLOOKUP($B530,Codigos!$A:$P,3,0),""),"Verf")</f>
        <v>Austen lager 330x6</v>
      </c>
      <c r="D530" s="105">
        <v>2</v>
      </c>
      <c r="E530" s="105"/>
      <c r="F530" s="105"/>
      <c r="G530" s="106">
        <v>46331</v>
      </c>
      <c r="H530" s="448">
        <f t="shared" ca="1" si="207"/>
        <v>147</v>
      </c>
      <c r="I530" s="105" t="str">
        <f t="shared" ca="1" si="208"/>
        <v>Mayor a 120 días</v>
      </c>
      <c r="J530" s="109">
        <f t="shared" ca="1" si="209"/>
        <v>0.81666666666666665</v>
      </c>
      <c r="K530" s="294"/>
      <c r="L530" s="575" t="s">
        <v>34</v>
      </c>
      <c r="M530" s="110" t="str">
        <f>IFERROR(IF(VLOOKUP(L530,Codigos!$T$2:$U$50,2,0)=0,"",VLOOKUP(L530,Codigos!$T$2:$U$50,2,0)),"")</f>
        <v>Excluir</v>
      </c>
      <c r="N530" s="111">
        <f t="shared" si="210"/>
        <v>46151</v>
      </c>
      <c r="O530" s="112">
        <f>IFERROR(IF($B530&lt;&gt;"",$E530+($D530*VLOOKUP($B530,Codigos!$A:$P,5,0)),""),"Verf")</f>
        <v>960</v>
      </c>
      <c r="P530" s="112">
        <f>IFERROR(IF($B530&lt;&gt;"",$F530+($O530*VLOOKUP($B530,Codigos!$A:$P,4,0)),""),"Verf")</f>
        <v>5760</v>
      </c>
      <c r="Q530" s="116">
        <f>IFERROR(IF($B530&lt;&gt;"",P530*VLOOKUP($B530,Codigos!$A:$I,7,0)/100000,""),"Verf")</f>
        <v>20.448</v>
      </c>
      <c r="R530" s="110">
        <f>IFERROR(IF($B530&lt;&gt;"",VLOOKUP($B530,Codigos!$A:$P,2,0),""),"Verf")</f>
        <v>16466</v>
      </c>
      <c r="S530" s="110" t="str">
        <f>IFERROR(IF($B530&lt;&gt;"",VLOOKUP($B530,Codigos!$A:$P,9,0),""),"Verf")</f>
        <v>Lata</v>
      </c>
      <c r="T530" s="110">
        <f>IFERROR(IF(B530&lt;&gt;"",VLOOKUP(B530,Codigos!$A:$P,10,0),""),"Verf")</f>
        <v>180</v>
      </c>
      <c r="U530" s="280" t="str">
        <f ca="1">IFERROR(IF($B530&lt;&gt;"",IF(AND($H530&gt;=VLOOKUP($B530,Codigos!$A:$P,12,0),$H530&lt;=VLOOKUP($B530,Codigos!$A:$P,13,0)),"Si","No"),""),"Verf")</f>
        <v>No</v>
      </c>
      <c r="V530" s="280" t="str">
        <f ca="1">IFERROR(IF($B530&lt;&gt;"",IF(AND($H530&gt;=VLOOKUP($B530,Codigos!$A:$P,14,0),$H530&lt;=VLOOKUP($B530,Codigos!$A:$P,15,0)),"Si","No"),""),"Verf")</f>
        <v>No</v>
      </c>
      <c r="W530" s="280" t="str">
        <f ca="1">IFERROR(IF($B530&lt;&gt;"",IF($H530&gt;=VLOOKUP($B530,Codigos!$A:$P,12,0),"Si","No"),""),"Verf")</f>
        <v>Si</v>
      </c>
      <c r="X530" s="280" t="str">
        <f ca="1">IFERROR(IF($B530&lt;&gt;"",IF($H530&lt;VLOOKUP($B530,Codigos!$A:$P,14,0),"No","Si"),""),"Verf")</f>
        <v>Si</v>
      </c>
      <c r="Y530" s="280" t="str">
        <f ca="1">IFERROR(IF($B530&lt;&gt;"",IF($H530&gt;VLOOKUP($B530,Codigos!$A:$P,16,0),"Si","No"),""),"Verf")</f>
        <v>Si</v>
      </c>
      <c r="Z530" s="280" t="str">
        <f ca="1">IFERROR(IF($B530&lt;&gt;"",IF($H530&lt;VLOOKUP($B530,Codigos!$A:$P,14,0),"Bloquear","No"),""),"Verf")</f>
        <v>No</v>
      </c>
      <c r="AA530" s="281">
        <f>IFERROR(IF($B530&lt;&gt;"",$G530-VLOOKUP($B530,Codigos!$A:$P,11,0),""),"")</f>
        <v>46301</v>
      </c>
      <c r="AB530" s="280" t="str">
        <f t="shared" si="211"/>
        <v/>
      </c>
      <c r="AC530">
        <f t="shared" ca="1" si="212"/>
        <v>33</v>
      </c>
      <c r="AE530" t="s">
        <v>1987</v>
      </c>
      <c r="AF530" t="s">
        <v>1988</v>
      </c>
    </row>
    <row r="531" spans="1:32" ht="18.95" customHeight="1">
      <c r="A531" s="290" t="s">
        <v>254</v>
      </c>
      <c r="B531" s="303"/>
      <c r="C531" s="104" t="str">
        <f>IFERROR(IF(B531&lt;&gt;"",VLOOKUP($B531,Codigos!$A:$P,3,0),""),"Verf")</f>
        <v/>
      </c>
      <c r="D531" s="105"/>
      <c r="E531" s="105"/>
      <c r="F531" s="105"/>
      <c r="G531" s="106"/>
      <c r="H531" s="448" t="str">
        <f t="shared" ca="1" si="207"/>
        <v/>
      </c>
      <c r="I531" s="105" t="str">
        <f t="shared" ca="1" si="208"/>
        <v/>
      </c>
      <c r="J531" s="109" t="str">
        <f t="shared" ca="1" si="209"/>
        <v/>
      </c>
      <c r="K531" s="294"/>
      <c r="L531" s="475"/>
      <c r="M531" s="110" t="str">
        <f>IFERROR(IF(VLOOKUP(L531,Codigos!$T$2:$U$50,2,0)=0,"",VLOOKUP(L531,Codigos!$T$2:$U$50,2,0)),"")</f>
        <v/>
      </c>
      <c r="N531" s="111" t="str">
        <f t="shared" si="210"/>
        <v/>
      </c>
      <c r="O531" s="112" t="str">
        <f>IFERROR(IF($B531&lt;&gt;"",$E531+($D531*VLOOKUP($B531,Codigos!$A:$P,5,0)),""),"Verf")</f>
        <v/>
      </c>
      <c r="P531" s="112" t="str">
        <f>IFERROR(IF($B531&lt;&gt;"",$F531+($O531*VLOOKUP($B531,Codigos!$A:$P,4,0)),""),"Verf")</f>
        <v/>
      </c>
      <c r="Q531" s="116" t="str">
        <f>IFERROR(IF($B531&lt;&gt;"",P531*VLOOKUP($B531,Codigos!$A:$I,7,0)/100000,""),"Verf")</f>
        <v/>
      </c>
      <c r="R531" s="110" t="str">
        <f>IFERROR(IF($B531&lt;&gt;"",VLOOKUP($B531,Codigos!$A:$P,2,0),""),"Verf")</f>
        <v/>
      </c>
      <c r="S531" s="110" t="str">
        <f>IFERROR(IF($B531&lt;&gt;"",VLOOKUP($B531,Codigos!$A:$P,9,0),""),"Verf")</f>
        <v/>
      </c>
      <c r="T531" s="110" t="str">
        <f>IFERROR(IF(B531&lt;&gt;"",VLOOKUP(B531,Codigos!$A:$P,10,0),""),"Verf")</f>
        <v/>
      </c>
      <c r="U531" s="280" t="str">
        <f>IFERROR(IF($B531&lt;&gt;"",IF(AND($H531&gt;=VLOOKUP($B531,Codigos!$A:$P,12,0),$H531&lt;=VLOOKUP($B531,Codigos!$A:$P,13,0)),"Si","No"),""),"Verf")</f>
        <v/>
      </c>
      <c r="V531" s="280" t="str">
        <f>IFERROR(IF($B531&lt;&gt;"",IF(AND($H531&gt;=VLOOKUP($B531,Codigos!$A:$P,14,0),$H531&lt;=VLOOKUP($B531,Codigos!$A:$P,15,0)),"Si","No"),""),"Verf")</f>
        <v/>
      </c>
      <c r="W531" s="280" t="str">
        <f>IFERROR(IF($B531&lt;&gt;"",IF($H531&gt;=VLOOKUP($B531,Codigos!$A:$P,12,0),"Si","No"),""),"Verf")</f>
        <v/>
      </c>
      <c r="X531" s="280" t="str">
        <f>IFERROR(IF($B531&lt;&gt;"",IF($H531&lt;VLOOKUP($B531,Codigos!$A:$P,14,0),"No","Si"),""),"Verf")</f>
        <v/>
      </c>
      <c r="Y531" s="280" t="str">
        <f>IFERROR(IF($B531&lt;&gt;"",IF($H531&gt;VLOOKUP($B531,Codigos!$A:$P,16,0),"Si","No"),""),"Verf")</f>
        <v/>
      </c>
      <c r="Z531" s="280" t="str">
        <f>IFERROR(IF($B531&lt;&gt;"",IF($H531&lt;VLOOKUP($B531,Codigos!$A:$P,14,0),"Bloquear","No"),""),"Verf")</f>
        <v/>
      </c>
      <c r="AA531" s="281" t="str">
        <f>IFERROR(IF($B531&lt;&gt;"",$G531-VLOOKUP($B531,Codigos!$A:$P,11,0),""),"")</f>
        <v/>
      </c>
      <c r="AB531" s="280" t="str">
        <f t="shared" si="211"/>
        <v>V</v>
      </c>
      <c r="AC531" t="str">
        <f t="shared" si="212"/>
        <v/>
      </c>
      <c r="AE531" t="s">
        <v>1987</v>
      </c>
      <c r="AF531" t="s">
        <v>1988</v>
      </c>
    </row>
    <row r="532" spans="1:32" ht="18.95" customHeight="1">
      <c r="A532" s="290" t="s">
        <v>2729</v>
      </c>
      <c r="B532" s="303" t="s">
        <v>57</v>
      </c>
      <c r="C532" s="104" t="str">
        <f>IFERROR(IF(B532&lt;&gt;"",VLOOKUP($B532,Codigos!$A:$P,3,0),""),"Verf")</f>
        <v>Poker Lta 330Cc X 6</v>
      </c>
      <c r="D532" s="105">
        <v>5</v>
      </c>
      <c r="E532" s="105"/>
      <c r="F532" s="105"/>
      <c r="G532" s="106">
        <v>46430</v>
      </c>
      <c r="H532" s="448"/>
      <c r="I532" s="105" t="str">
        <f t="shared" ref="I532" ca="1" si="219">IF(G532="","",IF(G532&lt;TODAY(),"Vencido",IF(G532&lt;TODAY()+10,"Menos de 10 días",IF(G532&lt;TODAY()+30,"Menos de 30 días",IF(G532&lt;TODAY()+60,"Menos de 60 días",IF(G532&lt;TODAY()+90,"Menos de 90 dìas",IF(G532&lt;TODAY()+120,"Menos de 120 días","Mayor a 120 días")))))))</f>
        <v>Mayor a 120 días</v>
      </c>
      <c r="J532" s="109" t="str">
        <f t="shared" ref="J532" si="220">IFERROR(IF(H532&lt;&gt;"",H532/T532,""),"Verf")</f>
        <v/>
      </c>
      <c r="K532" s="294"/>
      <c r="L532" s="292"/>
      <c r="M532" s="110" t="str">
        <f>IFERROR(IF(VLOOKUP(L532,Codigos!$T$2:$U$50,2,0)=0,"",VLOOKUP(L532,Codigos!$T$2:$U$50,2,0)),"")</f>
        <v/>
      </c>
      <c r="N532" s="111">
        <f t="shared" ref="N532" si="221">IFERROR(IF(G532&lt;&gt;"",G532-T532,""),"Verf")</f>
        <v>46160</v>
      </c>
      <c r="O532" s="112">
        <f>IFERROR(IF($B532&lt;&gt;"",$E532+($D532*VLOOKUP($B532,Codigos!$A:$P,5,0)),""),"Verf")</f>
        <v>2400</v>
      </c>
      <c r="P532" s="112"/>
      <c r="Q532" s="116">
        <f>IFERROR(IF($B532&lt;&gt;"",P532*VLOOKUP($B532,Codigos!$A:$I,7,0)/100000,""),"Verf")</f>
        <v>0</v>
      </c>
      <c r="R532" s="110">
        <f>IFERROR(IF($B532&lt;&gt;"",VLOOKUP($B532,Codigos!$A:$P,2,0),""),"Verf")</f>
        <v>1428</v>
      </c>
      <c r="S532" s="110" t="str">
        <f>IFERROR(IF($B532&lt;&gt;"",VLOOKUP($B532,Codigos!$A:$P,9,0),""),"Verf")</f>
        <v>Lata</v>
      </c>
      <c r="T532" s="110">
        <f>IFERROR(IF(B532&lt;&gt;"",VLOOKUP(B532,Codigos!$A:$P,10,0),""),"Verf")</f>
        <v>270</v>
      </c>
      <c r="U532" s="280" t="str">
        <f>IFERROR(IF($B532&lt;&gt;"",IF(AND($H532&gt;=VLOOKUP($B532,Codigos!$A:$P,12,0),$H532&lt;=VLOOKUP($B532,Codigos!$A:$P,13,0)),"Si","No"),""),"Verf")</f>
        <v>No</v>
      </c>
      <c r="V532" s="280" t="str">
        <f>IFERROR(IF($B532&lt;&gt;"",IF(AND($H532&gt;=VLOOKUP($B532,Codigos!$A:$P,14,0),$H532&lt;=VLOOKUP($B532,Codigos!$A:$P,15,0)),"Si","No"),""),"Verf")</f>
        <v>No</v>
      </c>
      <c r="W532" s="280" t="str">
        <f>IFERROR(IF($B532&lt;&gt;"",IF($H532&gt;=VLOOKUP($B532,Codigos!$A:$P,12,0),"Si","No"),""),"Verf")</f>
        <v>No</v>
      </c>
      <c r="X532" s="280" t="str">
        <f>IFERROR(IF($B532&lt;&gt;"",IF($H532&lt;VLOOKUP($B532,Codigos!$A:$P,14,0),"No","Si"),""),"Verf")</f>
        <v>No</v>
      </c>
      <c r="Y532" s="280" t="str">
        <f>IFERROR(IF($B532&lt;&gt;"",IF($H532&gt;VLOOKUP($B532,Codigos!$A:$P,16,0),"Si","No"),""),"Verf")</f>
        <v>No</v>
      </c>
      <c r="Z532" s="280" t="str">
        <f>IFERROR(IF($B532&lt;&gt;"",IF($H532&lt;VLOOKUP($B532,Codigos!$A:$P,14,0),"Bloquear","No"),""),"Verf")</f>
        <v>Bloquear</v>
      </c>
      <c r="AA532" s="281">
        <f>IFERROR(IF($B532&lt;&gt;"",$G532-VLOOKUP($B532,Codigos!$A:$P,11,0),""),"")</f>
        <v>46400</v>
      </c>
      <c r="AB532" s="280" t="str">
        <f t="shared" ref="AB532" si="222">IFERROR(IF(AND(A532&lt;&gt;"",B532=""),"V",""),"")</f>
        <v/>
      </c>
      <c r="AC532">
        <f t="shared" ref="AC532" ca="1" si="223">IF(B532&lt;&gt;"",$C$4-N532,"")</f>
        <v>24</v>
      </c>
      <c r="AE532" t="s">
        <v>1987</v>
      </c>
      <c r="AF532" t="s">
        <v>1988</v>
      </c>
    </row>
    <row r="533" spans="1:32" ht="18.95" customHeight="1">
      <c r="A533" s="290" t="s">
        <v>2730</v>
      </c>
      <c r="B533" s="291" t="s">
        <v>635</v>
      </c>
      <c r="C533" s="104" t="str">
        <f>IFERROR(IF(B533&lt;&gt;"",VLOOKUP($B533,Codigos!$A:$P,3,0),""),"Verf")</f>
        <v>Pony Malta Pet 1.0L X 15</v>
      </c>
      <c r="D533" s="105">
        <v>40</v>
      </c>
      <c r="E533" s="105"/>
      <c r="F533" s="105"/>
      <c r="G533" s="106">
        <v>46300</v>
      </c>
      <c r="H533" s="448">
        <f t="shared" ca="1" si="207"/>
        <v>116</v>
      </c>
      <c r="I533" s="105" t="str">
        <f t="shared" ca="1" si="208"/>
        <v>Menos de 120 días</v>
      </c>
      <c r="J533" s="109">
        <f t="shared" ca="1" si="209"/>
        <v>0.96666666666666667</v>
      </c>
      <c r="K533" s="294"/>
      <c r="L533" s="487"/>
      <c r="M533" s="110" t="str">
        <f>IFERROR(IF(VLOOKUP(L533,Codigos!$T$2:$U$50,2,0)=0,"",VLOOKUP(L533,Codigos!$T$2:$U$50,2,0)),"")</f>
        <v/>
      </c>
      <c r="N533" s="111">
        <f t="shared" si="210"/>
        <v>46180</v>
      </c>
      <c r="O533" s="112">
        <f>IFERROR(IF($B533&lt;&gt;"",$E533+($D533*VLOOKUP($B533,Codigos!$A:$P,5,0)),""),"Verf")</f>
        <v>2080</v>
      </c>
      <c r="P533" s="112">
        <f>IFERROR(IF($B533&lt;&gt;"",$F533+($O533*VLOOKUP($B533,Codigos!$A:$P,4,0)),""),"Verf")</f>
        <v>31200</v>
      </c>
      <c r="Q533" s="116">
        <f>IFERROR(IF($B533&lt;&gt;"",P533*VLOOKUP($B533,Codigos!$A:$I,7,0)/100000,""),"Verf")</f>
        <v>312</v>
      </c>
      <c r="R533" s="110">
        <f>IFERROR(IF($B533&lt;&gt;"",VLOOKUP($B533,Codigos!$A:$P,2,0),""),"Verf")</f>
        <v>7078</v>
      </c>
      <c r="S533" s="110" t="str">
        <f>IFERROR(IF($B533&lt;&gt;"",VLOOKUP($B533,Codigos!$A:$P,9,0),""),"Verf")</f>
        <v>Pet</v>
      </c>
      <c r="T533" s="110">
        <f>IFERROR(IF(B533&lt;&gt;"",VLOOKUP(B533,Codigos!$A:$P,10,0),""),"Verf")</f>
        <v>120</v>
      </c>
      <c r="U533" s="280" t="str">
        <f ca="1">IFERROR(IF($B533&lt;&gt;"",IF(AND($H533&gt;=VLOOKUP($B533,Codigos!$A:$P,12,0),$H533&lt;=VLOOKUP($B533,Codigos!$A:$P,13,0)),"Si","No"),""),"Verf")</f>
        <v>No</v>
      </c>
      <c r="V533" s="280" t="str">
        <f ca="1">IFERROR(IF($B533&lt;&gt;"",IF(AND($H533&gt;=VLOOKUP($B533,Codigos!$A:$P,14,0),$H533&lt;=VLOOKUP($B533,Codigos!$A:$P,15,0)),"Si","No"),""),"Verf")</f>
        <v>No</v>
      </c>
      <c r="W533" s="280" t="str">
        <f ca="1">IFERROR(IF($B533&lt;&gt;"",IF($H533&gt;=VLOOKUP($B533,Codigos!$A:$P,12,0),"Si","No"),""),"Verf")</f>
        <v>Si</v>
      </c>
      <c r="X533" s="280" t="str">
        <f ca="1">IFERROR(IF($B533&lt;&gt;"",IF($H533&lt;VLOOKUP($B533,Codigos!$A:$P,14,0),"No","Si"),""),"Verf")</f>
        <v>Si</v>
      </c>
      <c r="Y533" s="280" t="str">
        <f ca="1">IFERROR(IF($B533&lt;&gt;"",IF($H533&gt;VLOOKUP($B533,Codigos!$A:$P,16,0),"Si","No"),""),"Verf")</f>
        <v>Si</v>
      </c>
      <c r="Z533" s="280" t="str">
        <f ca="1">IFERROR(IF($B533&lt;&gt;"",IF($H533&lt;VLOOKUP($B533,Codigos!$A:$P,14,0),"Bloquear","No"),""),"Verf")</f>
        <v>No</v>
      </c>
      <c r="AA533" s="281">
        <f>IFERROR(IF($B533&lt;&gt;"",$G533-VLOOKUP($B533,Codigos!$A:$P,11,0),""),"")</f>
        <v>46270</v>
      </c>
      <c r="AB533" s="280" t="str">
        <f t="shared" si="211"/>
        <v/>
      </c>
      <c r="AC533">
        <f t="shared" ca="1" si="212"/>
        <v>4</v>
      </c>
      <c r="AE533" t="s">
        <v>1987</v>
      </c>
      <c r="AF533" t="s">
        <v>1988</v>
      </c>
    </row>
    <row r="534" spans="1:32" ht="18.95" customHeight="1">
      <c r="A534" s="290" t="s">
        <v>641</v>
      </c>
      <c r="B534" s="291" t="s">
        <v>494</v>
      </c>
      <c r="C534" s="104" t="str">
        <f>IFERROR(IF(B534&lt;&gt;"",VLOOKUP($B534,Codigos!$A:$P,3,0),""),"Verf")</f>
        <v>Club Col Brr 30L X 1</v>
      </c>
      <c r="D534" s="105">
        <v>52</v>
      </c>
      <c r="E534" s="105"/>
      <c r="F534" s="105"/>
      <c r="G534" s="106">
        <v>46242</v>
      </c>
      <c r="H534" s="448">
        <f t="shared" ref="H534" ca="1" si="224">IF(G534&lt;&gt;"",G534-TODAY(),"")</f>
        <v>58</v>
      </c>
      <c r="I534" s="105" t="str">
        <f t="shared" ref="I534" ca="1" si="225">IF(G534="","",IF(G534&lt;TODAY(),"Vencido",IF(G534&lt;TODAY()+10,"Menos de 10 días",IF(G534&lt;TODAY()+30,"Menos de 30 días",IF(G534&lt;TODAY()+60,"Menos de 60 días",IF(G534&lt;TODAY()+90,"Menos de 90 dìas",IF(G534&lt;TODAY()+120,"Menos de 120 días","Mayor a 120 días")))))))</f>
        <v>Menos de 60 días</v>
      </c>
      <c r="J534" s="109">
        <f t="shared" ref="J534" ca="1" si="226">IFERROR(IF(H534&lt;&gt;"",H534/T534,""),"Verf")</f>
        <v>0.96666666666666667</v>
      </c>
      <c r="K534" s="294" t="s">
        <v>2842</v>
      </c>
      <c r="L534" s="292" t="s">
        <v>377</v>
      </c>
      <c r="M534" s="110" t="str">
        <f>IFERROR(IF(VLOOKUP(L534,Codigos!$T$2:$U$50,2,0)=0,"",VLOOKUP(L534,Codigos!$T$2:$U$50,2,0)),"")</f>
        <v>Excluir</v>
      </c>
      <c r="N534" s="111">
        <f t="shared" ref="N534" si="227">IFERROR(IF(G534&lt;&gt;"",G534-T534,""),"Verf")</f>
        <v>46182</v>
      </c>
      <c r="O534" s="112">
        <f>IFERROR(IF($B534&lt;&gt;"",$E534+($D534*VLOOKUP($B534,Codigos!$A:$P,5,0)),""),"Verf")</f>
        <v>468</v>
      </c>
      <c r="P534" s="112">
        <f>IFERROR(IF($B534&lt;&gt;"",$F534+($O534*VLOOKUP($B534,Codigos!$A:$P,4,0)),""),"Verf")</f>
        <v>468</v>
      </c>
      <c r="Q534" s="116">
        <f>IFERROR(IF($B534&lt;&gt;"",P534*VLOOKUP($B534,Codigos!$A:$I,7,0)/100000,""),"Verf")</f>
        <v>0.1404</v>
      </c>
      <c r="R534" s="110">
        <f>IFERROR(IF($B534&lt;&gt;"",VLOOKUP($B534,Codigos!$A:$P,2,0),""),"Verf")</f>
        <v>31</v>
      </c>
      <c r="S534" s="110" t="str">
        <f>IFERROR(IF($B534&lt;&gt;"",VLOOKUP($B534,Codigos!$A:$P,9,0),""),"Verf")</f>
        <v>Barril</v>
      </c>
      <c r="T534" s="110">
        <f>IFERROR(IF(B534&lt;&gt;"",VLOOKUP(B534,Codigos!$A:$P,10,0),""),"Verf")</f>
        <v>60</v>
      </c>
      <c r="U534" s="280" t="str">
        <f ca="1">IFERROR(IF($B534&lt;&gt;"",IF(AND($H534&gt;=VLOOKUP($B534,Codigos!$A:$P,12,0),$H534&lt;=VLOOKUP($B534,Codigos!$A:$P,13,0)),"Si","No"),""),"Verf")</f>
        <v>No</v>
      </c>
      <c r="V534" s="280" t="str">
        <f ca="1">IFERROR(IF($B534&lt;&gt;"",IF(AND($H534&gt;=VLOOKUP($B534,Codigos!$A:$P,14,0),$H534&lt;=VLOOKUP($B534,Codigos!$A:$P,15,0)),"Si","No"),""),"Verf")</f>
        <v>No</v>
      </c>
      <c r="W534" s="280" t="str">
        <f ca="1">IFERROR(IF($B534&lt;&gt;"",IF($H534&gt;=VLOOKUP($B534,Codigos!$A:$P,12,0),"Si","No"),""),"Verf")</f>
        <v>Si</v>
      </c>
      <c r="X534" s="280" t="str">
        <f ca="1">IFERROR(IF($B534&lt;&gt;"",IF($H534&lt;VLOOKUP($B534,Codigos!$A:$P,14,0),"No","Si"),""),"Verf")</f>
        <v>Si</v>
      </c>
      <c r="Y534" s="280" t="str">
        <f ca="1">IFERROR(IF($B534&lt;&gt;"",IF($H534&gt;VLOOKUP($B534,Codigos!$A:$P,16,0),"Si","No"),""),"Verf")</f>
        <v>Si</v>
      </c>
      <c r="Z534" s="280" t="str">
        <f ca="1">IFERROR(IF($B534&lt;&gt;"",IF($H534&lt;VLOOKUP($B534,Codigos!$A:$P,14,0),"Bloquear","No"),""),"Verf")</f>
        <v>No</v>
      </c>
      <c r="AA534" s="281">
        <f>IFERROR(IF($B534&lt;&gt;"",$G534-VLOOKUP($B534,Codigos!$A:$P,11,0),""),"")</f>
        <v>46227</v>
      </c>
      <c r="AB534" s="280" t="str">
        <f t="shared" ref="AB534" si="228">IFERROR(IF(AND(A534&lt;&gt;"",B534=""),"V",""),"")</f>
        <v/>
      </c>
      <c r="AC534">
        <f t="shared" ref="AC534" ca="1" si="229">IF(B534&lt;&gt;"",$C$4-N534,"")</f>
        <v>2</v>
      </c>
      <c r="AE534" t="s">
        <v>1987</v>
      </c>
      <c r="AF534" t="s">
        <v>1988</v>
      </c>
    </row>
    <row r="535" spans="1:32" ht="18.95" customHeight="1">
      <c r="A535" s="290" t="s">
        <v>641</v>
      </c>
      <c r="B535" s="291" t="s">
        <v>494</v>
      </c>
      <c r="C535" s="104" t="str">
        <f>IFERROR(IF(B535&lt;&gt;"",VLOOKUP($B535,Codigos!$A:$P,3,0),""),"Verf")</f>
        <v>Club Col Brr 30L X 1</v>
      </c>
      <c r="D535" s="105">
        <v>52</v>
      </c>
      <c r="E535" s="105"/>
      <c r="F535" s="105"/>
      <c r="G535" s="106">
        <v>46243</v>
      </c>
      <c r="H535" s="448">
        <f t="shared" ca="1" si="207"/>
        <v>59</v>
      </c>
      <c r="I535" s="105" t="str">
        <f t="shared" ca="1" si="208"/>
        <v>Menos de 60 días</v>
      </c>
      <c r="J535" s="109">
        <f t="shared" ca="1" si="209"/>
        <v>0.98333333333333328</v>
      </c>
      <c r="K535" s="294"/>
      <c r="L535" s="292" t="s">
        <v>377</v>
      </c>
      <c r="M535" s="110" t="str">
        <f>IFERROR(IF(VLOOKUP(L535,Codigos!$T$2:$U$50,2,0)=0,"",VLOOKUP(L535,Codigos!$T$2:$U$50,2,0)),"")</f>
        <v>Excluir</v>
      </c>
      <c r="N535" s="111">
        <f t="shared" si="210"/>
        <v>46183</v>
      </c>
      <c r="O535" s="112">
        <f>IFERROR(IF($B535&lt;&gt;"",$E535+($D535*VLOOKUP($B535,Codigos!$A:$P,5,0)),""),"Verf")</f>
        <v>468</v>
      </c>
      <c r="P535" s="112">
        <f>IFERROR(IF($B535&lt;&gt;"",$F535+($O535*VLOOKUP($B535,Codigos!$A:$P,4,0)),""),"Verf")</f>
        <v>468</v>
      </c>
      <c r="Q535" s="116">
        <f>IFERROR(IF($B535&lt;&gt;"",P535*VLOOKUP($B535,Codigos!$A:$I,7,0)/100000,""),"Verf")</f>
        <v>0.1404</v>
      </c>
      <c r="R535" s="110">
        <f>IFERROR(IF($B535&lt;&gt;"",VLOOKUP($B535,Codigos!$A:$P,2,0),""),"Verf")</f>
        <v>31</v>
      </c>
      <c r="S535" s="110" t="str">
        <f>IFERROR(IF($B535&lt;&gt;"",VLOOKUP($B535,Codigos!$A:$P,9,0),""),"Verf")</f>
        <v>Barril</v>
      </c>
      <c r="T535" s="110">
        <f>IFERROR(IF(B535&lt;&gt;"",VLOOKUP(B535,Codigos!$A:$P,10,0),""),"Verf")</f>
        <v>60</v>
      </c>
      <c r="U535" s="280" t="str">
        <f ca="1">IFERROR(IF($B535&lt;&gt;"",IF(AND($H535&gt;=VLOOKUP($B535,Codigos!$A:$P,12,0),$H535&lt;=VLOOKUP($B535,Codigos!$A:$P,13,0)),"Si","No"),""),"Verf")</f>
        <v>No</v>
      </c>
      <c r="V535" s="280" t="str">
        <f ca="1">IFERROR(IF($B535&lt;&gt;"",IF(AND($H535&gt;=VLOOKUP($B535,Codigos!$A:$P,14,0),$H535&lt;=VLOOKUP($B535,Codigos!$A:$P,15,0)),"Si","No"),""),"Verf")</f>
        <v>No</v>
      </c>
      <c r="W535" s="280" t="str">
        <f ca="1">IFERROR(IF($B535&lt;&gt;"",IF($H535&gt;=VLOOKUP($B535,Codigos!$A:$P,12,0),"Si","No"),""),"Verf")</f>
        <v>Si</v>
      </c>
      <c r="X535" s="280" t="str">
        <f ca="1">IFERROR(IF($B535&lt;&gt;"",IF($H535&lt;VLOOKUP($B535,Codigos!$A:$P,14,0),"No","Si"),""),"Verf")</f>
        <v>Si</v>
      </c>
      <c r="Y535" s="280" t="str">
        <f ca="1">IFERROR(IF($B535&lt;&gt;"",IF($H535&gt;VLOOKUP($B535,Codigos!$A:$P,16,0),"Si","No"),""),"Verf")</f>
        <v>Si</v>
      </c>
      <c r="Z535" s="280" t="str">
        <f ca="1">IFERROR(IF($B535&lt;&gt;"",IF($H535&lt;VLOOKUP($B535,Codigos!$A:$P,14,0),"Bloquear","No"),""),"Verf")</f>
        <v>No</v>
      </c>
      <c r="AA535" s="281">
        <f>IFERROR(IF($B535&lt;&gt;"",$G535-VLOOKUP($B535,Codigos!$A:$P,11,0),""),"")</f>
        <v>46228</v>
      </c>
      <c r="AB535" s="280" t="str">
        <f t="shared" si="211"/>
        <v/>
      </c>
      <c r="AC535">
        <f t="shared" ca="1" si="212"/>
        <v>1</v>
      </c>
      <c r="AE535" t="s">
        <v>1987</v>
      </c>
      <c r="AF535" t="s">
        <v>1988</v>
      </c>
    </row>
    <row r="536" spans="1:32" ht="18.95" customHeight="1">
      <c r="A536" s="290" t="s">
        <v>764</v>
      </c>
      <c r="B536" s="318" t="s">
        <v>356</v>
      </c>
      <c r="C536" s="104" t="str">
        <f>IFERROR(IF(B536&lt;&gt;"",VLOOKUP($B536,Codigos!$A:$P,3,0),""),"Verf")</f>
        <v>Pony Malta Pet 330cc X 24</v>
      </c>
      <c r="D536" s="105">
        <v>40</v>
      </c>
      <c r="E536" s="105"/>
      <c r="F536" s="105"/>
      <c r="G536" s="106">
        <v>46269</v>
      </c>
      <c r="H536" s="448">
        <f t="shared" ca="1" si="207"/>
        <v>85</v>
      </c>
      <c r="I536" s="105" t="str">
        <f t="shared" ca="1" si="208"/>
        <v>Menos de 90 dìas</v>
      </c>
      <c r="J536" s="109">
        <f t="shared" ca="1" si="209"/>
        <v>0.94444444444444442</v>
      </c>
      <c r="K536" s="294"/>
      <c r="L536" s="292"/>
      <c r="M536" s="110" t="str">
        <f>IFERROR(IF(VLOOKUP(L536,Codigos!$T$2:$U$50,2,0)=0,"",VLOOKUP(L536,Codigos!$T$2:$U$50,2,0)),"")</f>
        <v/>
      </c>
      <c r="N536" s="111">
        <f t="shared" si="210"/>
        <v>46179</v>
      </c>
      <c r="O536" s="112">
        <f>IFERROR(IF($B536&lt;&gt;"",$E536+($D536*VLOOKUP($B536,Codigos!$A:$P,5,0)),""),"Verf")</f>
        <v>3840</v>
      </c>
      <c r="P536" s="112">
        <f>IFERROR(IF($B536&lt;&gt;"",$F536+($O536*VLOOKUP($B536,Codigos!$A:$P,4,0)),""),"Verf")</f>
        <v>92160</v>
      </c>
      <c r="Q536" s="116">
        <f>IFERROR(IF($B536&lt;&gt;"",P536*VLOOKUP($B536,Codigos!$A:$I,7,0)/100000,""),"Verf")</f>
        <v>304.12799999999999</v>
      </c>
      <c r="R536" s="110">
        <f>IFERROR(IF($B536&lt;&gt;"",VLOOKUP($B536,Codigos!$A:$P,2,0),""),"Verf")</f>
        <v>2222</v>
      </c>
      <c r="S536" s="110" t="str">
        <f>IFERROR(IF($B536&lt;&gt;"",VLOOKUP($B536,Codigos!$A:$P,9,0),""),"Verf")</f>
        <v>Pet</v>
      </c>
      <c r="T536" s="110">
        <f>IFERROR(IF(B536&lt;&gt;"",VLOOKUP(B536,Codigos!$A:$P,10,0),""),"Verf")</f>
        <v>90</v>
      </c>
      <c r="U536" s="280" t="str">
        <f ca="1">IFERROR(IF($B536&lt;&gt;"",IF(AND($H536&gt;=VLOOKUP($B536,Codigos!$A:$P,12,0),$H536&lt;=VLOOKUP($B536,Codigos!$A:$P,13,0)),"Si","No"),""),"Verf")</f>
        <v>No</v>
      </c>
      <c r="V536" s="280" t="str">
        <f ca="1">IFERROR(IF($B536&lt;&gt;"",IF(AND($H536&gt;=VLOOKUP($B536,Codigos!$A:$P,14,0),$H536&lt;=VLOOKUP($B536,Codigos!$A:$P,15,0)),"Si","No"),""),"Verf")</f>
        <v>No</v>
      </c>
      <c r="W536" s="280" t="str">
        <f ca="1">IFERROR(IF($B536&lt;&gt;"",IF($H536&gt;=VLOOKUP($B536,Codigos!$A:$P,12,0),"Si","No"),""),"Verf")</f>
        <v>Si</v>
      </c>
      <c r="X536" s="280" t="str">
        <f ca="1">IFERROR(IF($B536&lt;&gt;"",IF($H536&lt;VLOOKUP($B536,Codigos!$A:$P,14,0),"No","Si"),""),"Verf")</f>
        <v>Si</v>
      </c>
      <c r="Y536" s="280" t="str">
        <f ca="1">IFERROR(IF($B536&lt;&gt;"",IF($H536&gt;VLOOKUP($B536,Codigos!$A:$P,16,0),"Si","No"),""),"Verf")</f>
        <v>Si</v>
      </c>
      <c r="Z536" s="280" t="str">
        <f ca="1">IFERROR(IF($B536&lt;&gt;"",IF($H536&lt;VLOOKUP($B536,Codigos!$A:$P,14,0),"Bloquear","No"),""),"Verf")</f>
        <v>No</v>
      </c>
      <c r="AA536" s="281">
        <f>IFERROR(IF($B536&lt;&gt;"",$G536-VLOOKUP($B536,Codigos!$A:$P,11,0),""),"")</f>
        <v>46239</v>
      </c>
      <c r="AB536" s="280" t="str">
        <f t="shared" si="211"/>
        <v/>
      </c>
      <c r="AC536">
        <f t="shared" ca="1" si="212"/>
        <v>5</v>
      </c>
      <c r="AE536" t="s">
        <v>1987</v>
      </c>
      <c r="AF536" t="s">
        <v>1988</v>
      </c>
    </row>
    <row r="537" spans="1:32">
      <c r="A537" s="290" t="s">
        <v>593</v>
      </c>
      <c r="B537" s="291" t="s">
        <v>356</v>
      </c>
      <c r="C537" s="104" t="str">
        <f>IFERROR(IF(B537&lt;&gt;"",VLOOKUP($B537,Codigos!$A:$P,3,0),""),"Verf")</f>
        <v>Pony Malta Pet 330cc X 24</v>
      </c>
      <c r="D537" s="105">
        <v>40</v>
      </c>
      <c r="E537" s="105"/>
      <c r="F537" s="105"/>
      <c r="G537" s="106">
        <v>46269</v>
      </c>
      <c r="H537" s="448">
        <f t="shared" ca="1" si="207"/>
        <v>85</v>
      </c>
      <c r="I537" s="105" t="str">
        <f t="shared" ca="1" si="208"/>
        <v>Menos de 90 dìas</v>
      </c>
      <c r="J537" s="109">
        <f t="shared" ca="1" si="209"/>
        <v>0.94444444444444442</v>
      </c>
      <c r="K537" s="294"/>
      <c r="L537" s="292"/>
      <c r="M537" s="110" t="str">
        <f>IFERROR(IF(VLOOKUP(L537,Codigos!$T$2:$U$50,2,0)=0,"",VLOOKUP(L537,Codigos!$T$2:$U$50,2,0)),"")</f>
        <v/>
      </c>
      <c r="N537" s="111">
        <f t="shared" si="210"/>
        <v>46179</v>
      </c>
      <c r="O537" s="112">
        <f>IFERROR(IF($B537&lt;&gt;"",$E537+($D537*VLOOKUP($B537,Codigos!$A:$P,5,0)),""),"Verf")</f>
        <v>3840</v>
      </c>
      <c r="P537" s="112">
        <f>IFERROR(IF($B537&lt;&gt;"",$F537+($O537*VLOOKUP($B537,Codigos!$A:$P,4,0)),""),"Verf")</f>
        <v>92160</v>
      </c>
      <c r="Q537" s="116">
        <f>IFERROR(IF($B537&lt;&gt;"",P537*VLOOKUP($B537,Codigos!$A:$I,7,0)/100000,""),"Verf")</f>
        <v>304.12799999999999</v>
      </c>
      <c r="R537" s="110">
        <f>IFERROR(IF($B537&lt;&gt;"",VLOOKUP($B537,Codigos!$A:$P,2,0),""),"Verf")</f>
        <v>2222</v>
      </c>
      <c r="S537" s="110" t="str">
        <f>IFERROR(IF($B537&lt;&gt;"",VLOOKUP($B537,Codigos!$A:$P,9,0),""),"Verf")</f>
        <v>Pet</v>
      </c>
      <c r="T537" s="110">
        <f>IFERROR(IF(B537&lt;&gt;"",VLOOKUP(B537,Codigos!$A:$P,10,0),""),"Verf")</f>
        <v>90</v>
      </c>
      <c r="U537" s="280" t="str">
        <f ca="1">IFERROR(IF($B537&lt;&gt;"",IF(AND($H537&gt;=VLOOKUP($B537,Codigos!$A:$P,12,0),$H537&lt;=VLOOKUP($B537,Codigos!$A:$P,13,0)),"Si","No"),""),"Verf")</f>
        <v>No</v>
      </c>
      <c r="V537" s="280" t="str">
        <f ca="1">IFERROR(IF($B537&lt;&gt;"",IF(AND($H537&gt;=VLOOKUP($B537,Codigos!$A:$P,14,0),$H537&lt;=VLOOKUP($B537,Codigos!$A:$P,15,0)),"Si","No"),""),"Verf")</f>
        <v>No</v>
      </c>
      <c r="W537" s="280" t="str">
        <f ca="1">IFERROR(IF($B537&lt;&gt;"",IF($H537&gt;=VLOOKUP($B537,Codigos!$A:$P,12,0),"Si","No"),""),"Verf")</f>
        <v>Si</v>
      </c>
      <c r="X537" s="280" t="str">
        <f ca="1">IFERROR(IF($B537&lt;&gt;"",IF($H537&lt;VLOOKUP($B537,Codigos!$A:$P,14,0),"No","Si"),""),"Verf")</f>
        <v>Si</v>
      </c>
      <c r="Y537" s="280" t="str">
        <f ca="1">IFERROR(IF($B537&lt;&gt;"",IF($H537&gt;VLOOKUP($B537,Codigos!$A:$P,16,0),"Si","No"),""),"Verf")</f>
        <v>Si</v>
      </c>
      <c r="Z537" s="280" t="str">
        <f ca="1">IFERROR(IF($B537&lt;&gt;"",IF($H537&lt;VLOOKUP($B537,Codigos!$A:$P,14,0),"Bloquear","No"),""),"Verf")</f>
        <v>No</v>
      </c>
      <c r="AA537" s="281">
        <f>IFERROR(IF($B537&lt;&gt;"",$G537-VLOOKUP($B537,Codigos!$A:$P,11,0),""),"")</f>
        <v>46239</v>
      </c>
      <c r="AB537" s="280" t="str">
        <f t="shared" si="211"/>
        <v/>
      </c>
      <c r="AC537">
        <f t="shared" ca="1" si="212"/>
        <v>5</v>
      </c>
      <c r="AE537" t="s">
        <v>1987</v>
      </c>
      <c r="AF537" t="s">
        <v>1988</v>
      </c>
    </row>
    <row r="538" spans="1:32" ht="18.95" customHeight="1">
      <c r="A538" s="290" t="s">
        <v>642</v>
      </c>
      <c r="B538" s="291" t="s">
        <v>635</v>
      </c>
      <c r="C538" s="104" t="str">
        <f>IFERROR(IF(B538&lt;&gt;"",VLOOKUP($B538,Codigos!$A:$P,3,0),""),"Verf")</f>
        <v>Pony Malta Pet 1.0L X 15</v>
      </c>
      <c r="D538" s="105">
        <v>40</v>
      </c>
      <c r="E538" s="105"/>
      <c r="F538" s="105"/>
      <c r="G538" s="106">
        <v>46299</v>
      </c>
      <c r="H538" s="448">
        <f t="shared" ca="1" si="207"/>
        <v>115</v>
      </c>
      <c r="I538" s="105" t="str">
        <f t="shared" ca="1" si="208"/>
        <v>Menos de 120 días</v>
      </c>
      <c r="J538" s="109">
        <f t="shared" ca="1" si="209"/>
        <v>0.95833333333333337</v>
      </c>
      <c r="K538" s="294" t="s">
        <v>2819</v>
      </c>
      <c r="L538" s="292"/>
      <c r="M538" s="110" t="str">
        <f>IFERROR(IF(VLOOKUP(L538,Codigos!$T$2:$U$50,2,0)=0,"",VLOOKUP(L538,Codigos!$T$2:$U$50,2,0)),"")</f>
        <v/>
      </c>
      <c r="N538" s="111">
        <f t="shared" si="210"/>
        <v>46179</v>
      </c>
      <c r="O538" s="112">
        <f>IFERROR(IF($B538&lt;&gt;"",$E538+($D538*VLOOKUP($B538,Codigos!$A:$P,5,0)),""),"Verf")</f>
        <v>2080</v>
      </c>
      <c r="P538" s="112">
        <f>IFERROR(IF($B538&lt;&gt;"",$F538+($O538*VLOOKUP($B538,Codigos!$A:$P,4,0)),""),"Verf")</f>
        <v>31200</v>
      </c>
      <c r="Q538" s="116">
        <f>IFERROR(IF($B538&lt;&gt;"",P538*VLOOKUP($B538,Codigos!$A:$I,7,0)/100000,""),"Verf")</f>
        <v>312</v>
      </c>
      <c r="R538" s="110">
        <f>IFERROR(IF($B538&lt;&gt;"",VLOOKUP($B538,Codigos!$A:$P,2,0),""),"Verf")</f>
        <v>7078</v>
      </c>
      <c r="S538" s="110" t="str">
        <f>IFERROR(IF($B538&lt;&gt;"",VLOOKUP($B538,Codigos!$A:$P,9,0),""),"Verf")</f>
        <v>Pet</v>
      </c>
      <c r="T538" s="110">
        <f>IFERROR(IF(B538&lt;&gt;"",VLOOKUP(B538,Codigos!$A:$P,10,0),""),"Verf")</f>
        <v>120</v>
      </c>
      <c r="U538" s="280" t="str">
        <f ca="1">IFERROR(IF($B538&lt;&gt;"",IF(AND($H538&gt;=VLOOKUP($B538,Codigos!$A:$P,12,0),$H538&lt;=VLOOKUP($B538,Codigos!$A:$P,13,0)),"Si","No"),""),"Verf")</f>
        <v>No</v>
      </c>
      <c r="V538" s="280" t="str">
        <f ca="1">IFERROR(IF($B538&lt;&gt;"",IF(AND($H538&gt;=VLOOKUP($B538,Codigos!$A:$P,14,0),$H538&lt;=VLOOKUP($B538,Codigos!$A:$P,15,0)),"Si","No"),""),"Verf")</f>
        <v>No</v>
      </c>
      <c r="W538" s="280" t="str">
        <f ca="1">IFERROR(IF($B538&lt;&gt;"",IF($H538&gt;=VLOOKUP($B538,Codigos!$A:$P,12,0),"Si","No"),""),"Verf")</f>
        <v>Si</v>
      </c>
      <c r="X538" s="280" t="str">
        <f ca="1">IFERROR(IF($B538&lt;&gt;"",IF($H538&lt;VLOOKUP($B538,Codigos!$A:$P,14,0),"No","Si"),""),"Verf")</f>
        <v>Si</v>
      </c>
      <c r="Y538" s="280" t="str">
        <f ca="1">IFERROR(IF($B538&lt;&gt;"",IF($H538&gt;VLOOKUP($B538,Codigos!$A:$P,16,0),"Si","No"),""),"Verf")</f>
        <v>Si</v>
      </c>
      <c r="Z538" s="280" t="str">
        <f ca="1">IFERROR(IF($B538&lt;&gt;"",IF($H538&lt;VLOOKUP($B538,Codigos!$A:$P,14,0),"Bloquear","No"),""),"Verf")</f>
        <v>No</v>
      </c>
      <c r="AA538" s="281">
        <f>IFERROR(IF($B538&lt;&gt;"",$G538-VLOOKUP($B538,Codigos!$A:$P,11,0),""),"")</f>
        <v>46269</v>
      </c>
      <c r="AB538" s="280" t="str">
        <f t="shared" si="211"/>
        <v/>
      </c>
      <c r="AC538">
        <f t="shared" ca="1" si="212"/>
        <v>5</v>
      </c>
      <c r="AE538" t="s">
        <v>1987</v>
      </c>
      <c r="AF538" t="s">
        <v>1988</v>
      </c>
    </row>
    <row r="539" spans="1:32" ht="18.95" customHeight="1">
      <c r="A539" s="290" t="s">
        <v>643</v>
      </c>
      <c r="B539" s="291" t="s">
        <v>310</v>
      </c>
      <c r="C539" s="104" t="str">
        <f>IFERROR(IF(B539&lt;&gt;"",VLOOKUP($B539,Codigos!$A:$P,3,0),""),"Verf")</f>
        <v>Pony Malta go pet  200cc X 6</v>
      </c>
      <c r="D539" s="105">
        <v>26</v>
      </c>
      <c r="E539" s="105"/>
      <c r="F539" s="105"/>
      <c r="G539" s="106">
        <v>46256</v>
      </c>
      <c r="H539" s="448">
        <f t="shared" ca="1" si="207"/>
        <v>72</v>
      </c>
      <c r="I539" s="105" t="str">
        <f t="shared" ca="1" si="208"/>
        <v>Menos de 90 dìas</v>
      </c>
      <c r="J539" s="109">
        <f t="shared" ca="1" si="209"/>
        <v>0.8</v>
      </c>
      <c r="K539" s="294"/>
      <c r="L539" s="292"/>
      <c r="M539" s="110" t="str">
        <f>IFERROR(IF(VLOOKUP(L539,Codigos!$T$2:$U$50,2,0)=0,"",VLOOKUP(L539,Codigos!$T$2:$U$50,2,0)),"")</f>
        <v/>
      </c>
      <c r="N539" s="111">
        <f t="shared" si="210"/>
        <v>46166</v>
      </c>
      <c r="O539" s="112">
        <f>IFERROR(IF($B539&lt;&gt;"",$E539+($D539*VLOOKUP($B539,Codigos!$A:$P,5,0)),""),"Verf")</f>
        <v>16640</v>
      </c>
      <c r="P539" s="112">
        <f>IFERROR(IF($B539&lt;&gt;"",$F539+($O539*VLOOKUP($B539,Codigos!$A:$P,4,0)),""),"Verf")</f>
        <v>99840</v>
      </c>
      <c r="Q539" s="116">
        <f>IFERROR(IF($B539&lt;&gt;"",P539*VLOOKUP($B539,Codigos!$A:$I,7,0)/100000,""),"Verf")</f>
        <v>199.68</v>
      </c>
      <c r="R539" s="110">
        <f>IFERROR(IF($B539&lt;&gt;"",VLOOKUP($B539,Codigos!$A:$P,2,0),""),"Verf")</f>
        <v>21447</v>
      </c>
      <c r="S539" s="110" t="str">
        <f>IFERROR(IF($B539&lt;&gt;"",VLOOKUP($B539,Codigos!$A:$P,9,0),""),"Verf")</f>
        <v>Pet</v>
      </c>
      <c r="T539" s="110">
        <f>IFERROR(IF(B539&lt;&gt;"",VLOOKUP(B539,Codigos!$A:$P,10,0),""),"Verf")</f>
        <v>90</v>
      </c>
      <c r="U539" s="280" t="str">
        <f ca="1">IFERROR(IF($B539&lt;&gt;"",IF(AND($H539&gt;=VLOOKUP($B539,Codigos!$A:$P,12,0),$H539&lt;=VLOOKUP($B539,Codigos!$A:$P,13,0)),"Si","No"),""),"Verf")</f>
        <v>No</v>
      </c>
      <c r="V539" s="280" t="str">
        <f ca="1">IFERROR(IF($B539&lt;&gt;"",IF(AND($H539&gt;=VLOOKUP($B539,Codigos!$A:$P,14,0),$H539&lt;=VLOOKUP($B539,Codigos!$A:$P,15,0)),"Si","No"),""),"Verf")</f>
        <v>Si</v>
      </c>
      <c r="W539" s="280" t="str">
        <f ca="1">IFERROR(IF($B539&lt;&gt;"",IF($H539&gt;=VLOOKUP($B539,Codigos!$A:$P,12,0),"Si","No"),""),"Verf")</f>
        <v>Si</v>
      </c>
      <c r="X539" s="280" t="str">
        <f ca="1">IFERROR(IF($B539&lt;&gt;"",IF($H539&lt;VLOOKUP($B539,Codigos!$A:$P,14,0),"No","Si"),""),"Verf")</f>
        <v>Si</v>
      </c>
      <c r="Y539" s="280" t="str">
        <f ca="1">IFERROR(IF($B539&lt;&gt;"",IF($H539&gt;VLOOKUP($B539,Codigos!$A:$P,16,0),"Si","No"),""),"Verf")</f>
        <v>Si</v>
      </c>
      <c r="Z539" s="280" t="str">
        <f ca="1">IFERROR(IF($B539&lt;&gt;"",IF($H539&lt;VLOOKUP($B539,Codigos!$A:$P,14,0),"Bloquear","No"),""),"Verf")</f>
        <v>No</v>
      </c>
      <c r="AA539" s="281">
        <f>IFERROR(IF($B539&lt;&gt;"",$G539-VLOOKUP($B539,Codigos!$A:$P,11,0),""),"")</f>
        <v>46226</v>
      </c>
      <c r="AB539" s="280" t="str">
        <f t="shared" si="211"/>
        <v/>
      </c>
      <c r="AC539">
        <f t="shared" ca="1" si="212"/>
        <v>18</v>
      </c>
      <c r="AE539" t="s">
        <v>1987</v>
      </c>
      <c r="AF539" t="s">
        <v>1988</v>
      </c>
    </row>
    <row r="540" spans="1:32" ht="18.95" customHeight="1">
      <c r="A540" s="290" t="s">
        <v>362</v>
      </c>
      <c r="B540" s="291" t="s">
        <v>590</v>
      </c>
      <c r="C540" s="104" t="str">
        <f>IFERROR(IF(B540&lt;&gt;"",VLOOKUP($B540,Codigos!$A:$P,3,0),""),"Verf")</f>
        <v>Pony Malta Pet 200ccX30</v>
      </c>
      <c r="D540" s="105">
        <v>40</v>
      </c>
      <c r="E540" s="105"/>
      <c r="F540" s="105"/>
      <c r="G540" s="106">
        <v>46272</v>
      </c>
      <c r="H540" s="448">
        <f t="shared" ca="1" si="207"/>
        <v>88</v>
      </c>
      <c r="I540" s="105" t="str">
        <f t="shared" ca="1" si="208"/>
        <v>Menos de 90 dìas</v>
      </c>
      <c r="J540" s="109">
        <f t="shared" ca="1" si="209"/>
        <v>0.97777777777777775</v>
      </c>
      <c r="K540" s="294" t="s">
        <v>2819</v>
      </c>
      <c r="L540" s="292"/>
      <c r="M540" s="110" t="str">
        <f>IFERROR(IF(VLOOKUP(L540,Codigos!$T$2:$U$50,2,0)=0,"",VLOOKUP(L540,Codigos!$T$2:$U$50,2,0)),"")</f>
        <v/>
      </c>
      <c r="N540" s="111">
        <f t="shared" si="210"/>
        <v>46182</v>
      </c>
      <c r="O540" s="112">
        <f>IFERROR(IF($B540&lt;&gt;"",$E540+($D540*VLOOKUP($B540,Codigos!$A:$P,5,0)),""),"Verf")</f>
        <v>5400</v>
      </c>
      <c r="P540" s="112">
        <f>IFERROR(IF($B540&lt;&gt;"",$F540+($O540*VLOOKUP($B540,Codigos!$A:$P,4,0)),""),"Verf")</f>
        <v>162000</v>
      </c>
      <c r="Q540" s="116">
        <f>IFERROR(IF($B540&lt;&gt;"",P540*VLOOKUP($B540,Codigos!$A:$I,7,0)/100000,""),"Verf")</f>
        <v>324</v>
      </c>
      <c r="R540" s="110">
        <f>IFERROR(IF($B540&lt;&gt;"",VLOOKUP($B540,Codigos!$A:$P,2,0),""),"Verf")</f>
        <v>3810</v>
      </c>
      <c r="S540" s="110" t="str">
        <f>IFERROR(IF($B540&lt;&gt;"",VLOOKUP($B540,Codigos!$A:$P,9,0),""),"Verf")</f>
        <v>Pet</v>
      </c>
      <c r="T540" s="110">
        <f>IFERROR(IF(B540&lt;&gt;"",VLOOKUP(B540,Codigos!$A:$P,10,0),""),"Verf")</f>
        <v>90</v>
      </c>
      <c r="U540" s="280" t="str">
        <f ca="1">IFERROR(IF($B540&lt;&gt;"",IF(AND($H540&gt;=VLOOKUP($B540,Codigos!$A:$P,12,0),$H540&lt;=VLOOKUP($B540,Codigos!$A:$P,13,0)),"Si","No"),""),"Verf")</f>
        <v>No</v>
      </c>
      <c r="V540" s="280" t="str">
        <f ca="1">IFERROR(IF($B540&lt;&gt;"",IF(AND($H540&gt;=VLOOKUP($B540,Codigos!$A:$P,14,0),$H540&lt;=VLOOKUP($B540,Codigos!$A:$P,15,0)),"Si","No"),""),"Verf")</f>
        <v>No</v>
      </c>
      <c r="W540" s="280" t="str">
        <f ca="1">IFERROR(IF($B540&lt;&gt;"",IF($H540&gt;=VLOOKUP($B540,Codigos!$A:$P,12,0),"Si","No"),""),"Verf")</f>
        <v>Si</v>
      </c>
      <c r="X540" s="280" t="str">
        <f ca="1">IFERROR(IF($B540&lt;&gt;"",IF($H540&lt;VLOOKUP($B540,Codigos!$A:$P,14,0),"No","Si"),""),"Verf")</f>
        <v>Si</v>
      </c>
      <c r="Y540" s="280" t="str">
        <f ca="1">IFERROR(IF($B540&lt;&gt;"",IF($H540&gt;VLOOKUP($B540,Codigos!$A:$P,16,0),"Si","No"),""),"Verf")</f>
        <v>Si</v>
      </c>
      <c r="Z540" s="280" t="str">
        <f ca="1">IFERROR(IF($B540&lt;&gt;"",IF($H540&lt;VLOOKUP($B540,Codigos!$A:$P,14,0),"Bloquear","No"),""),"Verf")</f>
        <v>No</v>
      </c>
      <c r="AA540" s="281">
        <f>IFERROR(IF($B540&lt;&gt;"",$G540-VLOOKUP($B540,Codigos!$A:$P,11,0),""),"")</f>
        <v>46242</v>
      </c>
      <c r="AB540" s="280" t="str">
        <f t="shared" si="211"/>
        <v/>
      </c>
      <c r="AC540">
        <f t="shared" ca="1" si="212"/>
        <v>2</v>
      </c>
      <c r="AE540" t="s">
        <v>1987</v>
      </c>
      <c r="AF540" t="s">
        <v>1988</v>
      </c>
    </row>
    <row r="541" spans="1:32" ht="18.95" customHeight="1">
      <c r="A541" s="290" t="s">
        <v>363</v>
      </c>
      <c r="B541" s="291" t="s">
        <v>356</v>
      </c>
      <c r="C541" s="104" t="str">
        <f>IFERROR(IF(B541&lt;&gt;"",VLOOKUP($B541,Codigos!$A:$P,3,0),""),"Verf")</f>
        <v>Pony Malta Pet 330cc X 24</v>
      </c>
      <c r="D541" s="105">
        <v>38</v>
      </c>
      <c r="E541" s="105"/>
      <c r="F541" s="105"/>
      <c r="G541" s="106">
        <v>46269</v>
      </c>
      <c r="H541" s="448">
        <f t="shared" ca="1" si="207"/>
        <v>85</v>
      </c>
      <c r="I541" s="105" t="str">
        <f t="shared" ca="1" si="208"/>
        <v>Menos de 90 dìas</v>
      </c>
      <c r="J541" s="109">
        <f t="shared" ca="1" si="209"/>
        <v>0.94444444444444442</v>
      </c>
      <c r="K541" s="294"/>
      <c r="L541" s="292"/>
      <c r="M541" s="110" t="str">
        <f>IFERROR(IF(VLOOKUP(L541,Codigos!$T$2:$U$50,2,0)=0,"",VLOOKUP(L541,Codigos!$T$2:$U$50,2,0)),"")</f>
        <v/>
      </c>
      <c r="N541" s="111">
        <f t="shared" si="210"/>
        <v>46179</v>
      </c>
      <c r="O541" s="112">
        <f>IFERROR(IF($B541&lt;&gt;"",$E541+($D541*VLOOKUP($B541,Codigos!$A:$P,5,0)),""),"Verf")</f>
        <v>3648</v>
      </c>
      <c r="P541" s="112">
        <f>IFERROR(IF($B541&lt;&gt;"",$F541+($O541*VLOOKUP($B541,Codigos!$A:$P,4,0)),""),"Verf")</f>
        <v>87552</v>
      </c>
      <c r="Q541" s="116">
        <f>IFERROR(IF($B541&lt;&gt;"",P541*VLOOKUP($B541,Codigos!$A:$I,7,0)/100000,""),"Verf")</f>
        <v>288.92160000000001</v>
      </c>
      <c r="R541" s="110">
        <f>IFERROR(IF($B541&lt;&gt;"",VLOOKUP($B541,Codigos!$A:$P,2,0),""),"Verf")</f>
        <v>2222</v>
      </c>
      <c r="S541" s="110" t="str">
        <f>IFERROR(IF($B541&lt;&gt;"",VLOOKUP($B541,Codigos!$A:$P,9,0),""),"Verf")</f>
        <v>Pet</v>
      </c>
      <c r="T541" s="110">
        <f>IFERROR(IF(B541&lt;&gt;"",VLOOKUP(B541,Codigos!$A:$P,10,0),""),"Verf")</f>
        <v>90</v>
      </c>
      <c r="U541" s="280" t="str">
        <f ca="1">IFERROR(IF($B541&lt;&gt;"",IF(AND($H541&gt;=VLOOKUP($B541,Codigos!$A:$P,12,0),$H541&lt;=VLOOKUP($B541,Codigos!$A:$P,13,0)),"Si","No"),""),"Verf")</f>
        <v>No</v>
      </c>
      <c r="V541" s="280" t="str">
        <f ca="1">IFERROR(IF($B541&lt;&gt;"",IF(AND($H541&gt;=VLOOKUP($B541,Codigos!$A:$P,14,0),$H541&lt;=VLOOKUP($B541,Codigos!$A:$P,15,0)),"Si","No"),""),"Verf")</f>
        <v>No</v>
      </c>
      <c r="W541" s="280" t="str">
        <f ca="1">IFERROR(IF($B541&lt;&gt;"",IF($H541&gt;=VLOOKUP($B541,Codigos!$A:$P,12,0),"Si","No"),""),"Verf")</f>
        <v>Si</v>
      </c>
      <c r="X541" s="280" t="str">
        <f ca="1">IFERROR(IF($B541&lt;&gt;"",IF($H541&lt;VLOOKUP($B541,Codigos!$A:$P,14,0),"No","Si"),""),"Verf")</f>
        <v>Si</v>
      </c>
      <c r="Y541" s="280" t="str">
        <f ca="1">IFERROR(IF($B541&lt;&gt;"",IF($H541&gt;VLOOKUP($B541,Codigos!$A:$P,16,0),"Si","No"),""),"Verf")</f>
        <v>Si</v>
      </c>
      <c r="Z541" s="280" t="str">
        <f ca="1">IFERROR(IF($B541&lt;&gt;"",IF($H541&lt;VLOOKUP($B541,Codigos!$A:$P,14,0),"Bloquear","No"),""),"Verf")</f>
        <v>No</v>
      </c>
      <c r="AA541" s="281">
        <f>IFERROR(IF($B541&lt;&gt;"",$G541-VLOOKUP($B541,Codigos!$A:$P,11,0),""),"")</f>
        <v>46239</v>
      </c>
      <c r="AB541" s="280" t="str">
        <f t="shared" si="211"/>
        <v/>
      </c>
      <c r="AC541">
        <f t="shared" ca="1" si="212"/>
        <v>5</v>
      </c>
      <c r="AE541" t="s">
        <v>1987</v>
      </c>
      <c r="AF541" t="s">
        <v>1988</v>
      </c>
    </row>
    <row r="542" spans="1:32" ht="18.95" customHeight="1">
      <c r="A542" s="290" t="s">
        <v>257</v>
      </c>
      <c r="B542" s="291"/>
      <c r="C542" s="104" t="str">
        <f>IFERROR(IF(B542&lt;&gt;"",VLOOKUP($B542,Codigos!$A:$P,3,0),""),"Verf")</f>
        <v/>
      </c>
      <c r="D542" s="105"/>
      <c r="E542" s="105"/>
      <c r="F542" s="105"/>
      <c r="G542" s="106"/>
      <c r="H542" s="448" t="str">
        <f t="shared" ca="1" si="207"/>
        <v/>
      </c>
      <c r="I542" s="105" t="str">
        <f t="shared" ca="1" si="208"/>
        <v/>
      </c>
      <c r="J542" s="109" t="str">
        <f t="shared" ca="1" si="209"/>
        <v/>
      </c>
      <c r="K542" s="294"/>
      <c r="L542" s="292"/>
      <c r="M542" s="110" t="str">
        <f>IFERROR(IF(VLOOKUP(L542,Codigos!$T$2:$U$50,2,0)=0,"",VLOOKUP(L542,Codigos!$T$2:$U$50,2,0)),"")</f>
        <v/>
      </c>
      <c r="N542" s="111" t="str">
        <f t="shared" si="210"/>
        <v/>
      </c>
      <c r="O542" s="112" t="str">
        <f>IFERROR(IF($B542&lt;&gt;"",$E542+($D542*VLOOKUP($B542,Codigos!$A:$P,5,0)),""),"Verf")</f>
        <v/>
      </c>
      <c r="P542" s="112" t="str">
        <f>IFERROR(IF($B542&lt;&gt;"",$F542+($O542*VLOOKUP($B542,Codigos!$A:$P,4,0)),""),"Verf")</f>
        <v/>
      </c>
      <c r="Q542" s="116" t="str">
        <f>IFERROR(IF($B542&lt;&gt;"",P542*VLOOKUP($B542,Codigos!$A:$I,7,0)/100000,""),"Verf")</f>
        <v/>
      </c>
      <c r="R542" s="110" t="str">
        <f>IFERROR(IF($B542&lt;&gt;"",VLOOKUP($B542,Codigos!$A:$P,2,0),""),"Verf")</f>
        <v/>
      </c>
      <c r="S542" s="110" t="str">
        <f>IFERROR(IF($B542&lt;&gt;"",VLOOKUP($B542,Codigos!$A:$P,9,0),""),"Verf")</f>
        <v/>
      </c>
      <c r="T542" s="110" t="str">
        <f>IFERROR(IF(B542&lt;&gt;"",VLOOKUP(B542,Codigos!$A:$P,10,0),""),"Verf")</f>
        <v/>
      </c>
      <c r="U542" s="280" t="str">
        <f>IFERROR(IF($B542&lt;&gt;"",IF(AND($H542&gt;=VLOOKUP($B542,Codigos!$A:$P,12,0),$H542&lt;=VLOOKUP($B542,Codigos!$A:$P,13,0)),"Si","No"),""),"Verf")</f>
        <v/>
      </c>
      <c r="V542" s="280" t="str">
        <f>IFERROR(IF($B542&lt;&gt;"",IF(AND($H542&gt;=VLOOKUP($B542,Codigos!$A:$P,14,0),$H542&lt;=VLOOKUP($B542,Codigos!$A:$P,15,0)),"Si","No"),""),"Verf")</f>
        <v/>
      </c>
      <c r="W542" s="280" t="str">
        <f>IFERROR(IF($B542&lt;&gt;"",IF($H542&gt;=VLOOKUP($B542,Codigos!$A:$P,12,0),"Si","No"),""),"Verf")</f>
        <v/>
      </c>
      <c r="X542" s="280" t="str">
        <f>IFERROR(IF($B542&lt;&gt;"",IF($H542&lt;VLOOKUP($B542,Codigos!$A:$P,14,0),"No","Si"),""),"Verf")</f>
        <v/>
      </c>
      <c r="Y542" s="280" t="str">
        <f>IFERROR(IF($B542&lt;&gt;"",IF($H542&gt;VLOOKUP($B542,Codigos!$A:$P,16,0),"Si","No"),""),"Verf")</f>
        <v/>
      </c>
      <c r="Z542" s="280" t="str">
        <f>IFERROR(IF($B542&lt;&gt;"",IF($H542&lt;VLOOKUP($B542,Codigos!$A:$P,14,0),"Bloquear","No"),""),"Verf")</f>
        <v/>
      </c>
      <c r="AA542" s="281" t="str">
        <f>IFERROR(IF($B542&lt;&gt;"",$G542-VLOOKUP($B542,Codigos!$A:$P,11,0),""),"")</f>
        <v/>
      </c>
      <c r="AB542" s="280" t="str">
        <f t="shared" si="211"/>
        <v>V</v>
      </c>
      <c r="AC542" t="str">
        <f t="shared" si="212"/>
        <v/>
      </c>
      <c r="AE542" t="s">
        <v>1987</v>
      </c>
      <c r="AF542" t="s">
        <v>1988</v>
      </c>
    </row>
    <row r="543" spans="1:32" ht="18.95" customHeight="1">
      <c r="A543" s="290" t="s">
        <v>255</v>
      </c>
      <c r="B543" s="291" t="s">
        <v>268</v>
      </c>
      <c r="C543" s="104" t="str">
        <f>IFERROR(IF(B543&lt;&gt;"",VLOOKUP($B543,Codigos!$A:$P,3,0),""),"Verf")</f>
        <v>Corona CERO Nr 330Cc X 6</v>
      </c>
      <c r="D543" s="105">
        <v>38</v>
      </c>
      <c r="E543" s="105">
        <v>128</v>
      </c>
      <c r="F543" s="105"/>
      <c r="G543" s="106">
        <v>46546</v>
      </c>
      <c r="H543" s="448">
        <f t="shared" ca="1" si="207"/>
        <v>362</v>
      </c>
      <c r="I543" s="105" t="str">
        <f t="shared" ca="1" si="208"/>
        <v>Mayor a 120 días</v>
      </c>
      <c r="J543" s="109">
        <f t="shared" ca="1" si="209"/>
        <v>0.99178082191780825</v>
      </c>
      <c r="K543" s="294"/>
      <c r="L543" s="292"/>
      <c r="M543" s="110" t="str">
        <f>IFERROR(IF(VLOOKUP(L543,Codigos!$T$2:$U$50,2,0)=0,"",VLOOKUP(L543,Codigos!$T$2:$U$50,2,0)),"")</f>
        <v/>
      </c>
      <c r="N543" s="111">
        <f t="shared" si="210"/>
        <v>46181</v>
      </c>
      <c r="O543" s="112">
        <f>IFERROR(IF($B543&lt;&gt;"",$E543+($D543*VLOOKUP($B543,Codigos!$A:$P,5,0)),""),"Verf")</f>
        <v>10008</v>
      </c>
      <c r="P543" s="112">
        <f>IFERROR(IF($B543&lt;&gt;"",$F543+($O543*VLOOKUP($B543,Codigos!$A:$P,4,0)),""),"Verf")</f>
        <v>60048</v>
      </c>
      <c r="Q543" s="116">
        <f>IFERROR(IF($B543&lt;&gt;"",P543*VLOOKUP($B543,Codigos!$A:$I,7,0)/100000,""),"Verf")</f>
        <v>198.1584</v>
      </c>
      <c r="R543" s="110">
        <f>IFERROR(IF($B543&lt;&gt;"",VLOOKUP($B543,Codigos!$A:$P,2,0),""),"Verf")</f>
        <v>21255</v>
      </c>
      <c r="S543" s="110" t="str">
        <f>IFERROR(IF($B543&lt;&gt;"",VLOOKUP($B543,Codigos!$A:$P,9,0),""),"Verf")</f>
        <v>NR</v>
      </c>
      <c r="T543" s="110">
        <f>IFERROR(IF(B543&lt;&gt;"",VLOOKUP(B543,Codigos!$A:$P,10,0),""),"Verf")</f>
        <v>365</v>
      </c>
      <c r="U543" s="280" t="str">
        <f ca="1">IFERROR(IF($B543&lt;&gt;"",IF(AND($H543&gt;=VLOOKUP($B543,Codigos!$A:$P,12,0),$H543&lt;=VLOOKUP($B543,Codigos!$A:$P,13,0)),"Si","No"),""),"Verf")</f>
        <v>No</v>
      </c>
      <c r="V543" s="280" t="str">
        <f ca="1">IFERROR(IF($B543&lt;&gt;"",IF(AND($H543&gt;=VLOOKUP($B543,Codigos!$A:$P,14,0),$H543&lt;=VLOOKUP($B543,Codigos!$A:$P,15,0)),"Si","No"),""),"Verf")</f>
        <v>No</v>
      </c>
      <c r="W543" s="280" t="str">
        <f ca="1">IFERROR(IF($B543&lt;&gt;"",IF($H543&gt;=VLOOKUP($B543,Codigos!$A:$P,12,0),"Si","No"),""),"Verf")</f>
        <v>Si</v>
      </c>
      <c r="X543" s="280" t="str">
        <f ca="1">IFERROR(IF($B543&lt;&gt;"",IF($H543&lt;VLOOKUP($B543,Codigos!$A:$P,14,0),"No","Si"),""),"Verf")</f>
        <v>Si</v>
      </c>
      <c r="Y543" s="280" t="str">
        <f ca="1">IFERROR(IF($B543&lt;&gt;"",IF($H543&gt;VLOOKUP($B543,Codigos!$A:$P,16,0),"Si","No"),""),"Verf")</f>
        <v>Si</v>
      </c>
      <c r="Z543" s="280" t="str">
        <f ca="1">IFERROR(IF($B543&lt;&gt;"",IF($H543&lt;VLOOKUP($B543,Codigos!$A:$P,14,0),"Bloquear","No"),""),"Verf")</f>
        <v>No</v>
      </c>
      <c r="AA543" s="281">
        <f>IFERROR(IF($B543&lt;&gt;"",$G543-VLOOKUP($B543,Codigos!$A:$P,11,0),""),"")</f>
        <v>46516</v>
      </c>
      <c r="AB543" s="280" t="str">
        <f t="shared" si="211"/>
        <v/>
      </c>
      <c r="AC543">
        <f t="shared" ca="1" si="212"/>
        <v>3</v>
      </c>
      <c r="AE543" t="s">
        <v>1987</v>
      </c>
      <c r="AF543" t="s">
        <v>1988</v>
      </c>
    </row>
    <row r="544" spans="1:32" ht="18.95" customHeight="1">
      <c r="A544" s="290" t="s">
        <v>2744</v>
      </c>
      <c r="B544" s="312" t="s">
        <v>356</v>
      </c>
      <c r="C544" s="104" t="str">
        <f>IFERROR(IF(B544&lt;&gt;"",VLOOKUP($B544,Codigos!$A:$P,3,0),""),"Verf")</f>
        <v>Pony Malta Pet 330cc X 24</v>
      </c>
      <c r="D544" s="105">
        <v>39</v>
      </c>
      <c r="E544" s="105"/>
      <c r="F544" s="105"/>
      <c r="G544" s="284">
        <v>46268</v>
      </c>
      <c r="H544" s="448">
        <f t="shared" ca="1" si="207"/>
        <v>84</v>
      </c>
      <c r="I544" s="105" t="str">
        <f t="shared" ca="1" si="208"/>
        <v>Menos de 90 dìas</v>
      </c>
      <c r="J544" s="109">
        <f t="shared" ca="1" si="209"/>
        <v>0.93333333333333335</v>
      </c>
      <c r="K544" s="343"/>
      <c r="L544" s="292"/>
      <c r="M544" s="110" t="str">
        <f>IFERROR(IF(VLOOKUP(L544,Codigos!$T$2:$U$50,2,0)=0,"",VLOOKUP(L544,Codigos!$T$2:$U$50,2,0)),"")</f>
        <v/>
      </c>
      <c r="N544" s="111">
        <f t="shared" si="210"/>
        <v>46178</v>
      </c>
      <c r="O544" s="112">
        <f>IFERROR(IF($B544&lt;&gt;"",$E544+($D544*VLOOKUP($B544,Codigos!$A:$P,5,0)),""),"Verf")</f>
        <v>3744</v>
      </c>
      <c r="P544" s="112">
        <f>IFERROR(IF($B544&lt;&gt;"",$F544+($O544*VLOOKUP($B544,Codigos!$A:$P,4,0)),""),"Verf")</f>
        <v>89856</v>
      </c>
      <c r="Q544" s="116">
        <f>IFERROR(IF($B544&lt;&gt;"",P544*VLOOKUP($B544,Codigos!$A:$I,7,0)/100000,""),"Verf")</f>
        <v>296.52480000000003</v>
      </c>
      <c r="R544" s="110">
        <f>IFERROR(IF($B544&lt;&gt;"",VLOOKUP($B544,Codigos!$A:$P,2,0),""),"Verf")</f>
        <v>2222</v>
      </c>
      <c r="S544" s="110" t="str">
        <f>IFERROR(IF($B544&lt;&gt;"",VLOOKUP($B544,Codigos!$A:$P,9,0),""),"Verf")</f>
        <v>Pet</v>
      </c>
      <c r="T544" s="110">
        <f>IFERROR(IF(B544&lt;&gt;"",VLOOKUP(B544,Codigos!$A:$P,10,0),""),"Verf")</f>
        <v>90</v>
      </c>
      <c r="U544" s="280" t="str">
        <f ca="1">IFERROR(IF($B544&lt;&gt;"",IF(AND($H544&gt;=VLOOKUP($B544,Codigos!$A:$P,12,0),$H544&lt;=VLOOKUP($B544,Codigos!$A:$P,13,0)),"Si","No"),""),"Verf")</f>
        <v>No</v>
      </c>
      <c r="V544" s="280" t="str">
        <f ca="1">IFERROR(IF($B544&lt;&gt;"",IF(AND($H544&gt;=VLOOKUP($B544,Codigos!$A:$P,14,0),$H544&lt;=VLOOKUP($B544,Codigos!$A:$P,15,0)),"Si","No"),""),"Verf")</f>
        <v>No</v>
      </c>
      <c r="W544" s="280" t="str">
        <f ca="1">IFERROR(IF($B544&lt;&gt;"",IF($H544&gt;=VLOOKUP($B544,Codigos!$A:$P,12,0),"Si","No"),""),"Verf")</f>
        <v>Si</v>
      </c>
      <c r="X544" s="280" t="str">
        <f ca="1">IFERROR(IF($B544&lt;&gt;"",IF($H544&lt;VLOOKUP($B544,Codigos!$A:$P,14,0),"No","Si"),""),"Verf")</f>
        <v>Si</v>
      </c>
      <c r="Y544" s="280" t="str">
        <f ca="1">IFERROR(IF($B544&lt;&gt;"",IF($H544&gt;VLOOKUP($B544,Codigos!$A:$P,16,0),"Si","No"),""),"Verf")</f>
        <v>Si</v>
      </c>
      <c r="Z544" s="280" t="str">
        <f ca="1">IFERROR(IF($B544&lt;&gt;"",IF($H544&lt;VLOOKUP($B544,Codigos!$A:$P,14,0),"Bloquear","No"),""),"Verf")</f>
        <v>No</v>
      </c>
      <c r="AA544" s="281">
        <f>IFERROR(IF($B544&lt;&gt;"",$G544-VLOOKUP($B544,Codigos!$A:$P,11,0),""),"")</f>
        <v>46238</v>
      </c>
      <c r="AB544" s="280" t="str">
        <f t="shared" si="211"/>
        <v/>
      </c>
      <c r="AC544">
        <f t="shared" ca="1" si="212"/>
        <v>6</v>
      </c>
      <c r="AE544" t="s">
        <v>1987</v>
      </c>
      <c r="AF544" t="s">
        <v>1988</v>
      </c>
    </row>
    <row r="545" spans="1:32" ht="18.95" customHeight="1">
      <c r="A545" s="290" t="s">
        <v>765</v>
      </c>
      <c r="B545" s="313" t="s">
        <v>356</v>
      </c>
      <c r="C545" s="104" t="str">
        <f>IFERROR(IF(B545&lt;&gt;"",VLOOKUP($B545,Codigos!$A:$P,3,0),""),"Verf")</f>
        <v>Pony Malta Pet 330cc X 24</v>
      </c>
      <c r="D545" s="105">
        <v>26</v>
      </c>
      <c r="E545" s="105"/>
      <c r="F545" s="105"/>
      <c r="G545" s="106">
        <v>46268</v>
      </c>
      <c r="H545" s="448">
        <f t="shared" ca="1" si="207"/>
        <v>84</v>
      </c>
      <c r="I545" s="105" t="str">
        <f t="shared" ca="1" si="208"/>
        <v>Menos de 90 dìas</v>
      </c>
      <c r="J545" s="109">
        <f t="shared" ca="1" si="209"/>
        <v>0.93333333333333335</v>
      </c>
      <c r="K545" s="343"/>
      <c r="L545" s="292"/>
      <c r="M545" s="110" t="str">
        <f>IFERROR(IF(VLOOKUP(L545,Codigos!$T$2:$U$50,2,0)=0,"",VLOOKUP(L545,Codigos!$T$2:$U$50,2,0)),"")</f>
        <v/>
      </c>
      <c r="N545" s="111">
        <f t="shared" si="210"/>
        <v>46178</v>
      </c>
      <c r="O545" s="112">
        <f>IFERROR(IF($B545&lt;&gt;"",$E545+($D545*VLOOKUP($B545,Codigos!$A:$P,5,0)),""),"Verf")</f>
        <v>2496</v>
      </c>
      <c r="P545" s="112">
        <f>IFERROR(IF($B545&lt;&gt;"",$F545+($O545*VLOOKUP($B545,Codigos!$A:$P,4,0)),""),"Verf")</f>
        <v>59904</v>
      </c>
      <c r="Q545" s="116">
        <f>IFERROR(IF($B545&lt;&gt;"",P545*VLOOKUP($B545,Codigos!$A:$I,7,0)/100000,""),"Verf")</f>
        <v>197.6832</v>
      </c>
      <c r="R545" s="110">
        <f>IFERROR(IF($B545&lt;&gt;"",VLOOKUP($B545,Codigos!$A:$P,2,0),""),"Verf")</f>
        <v>2222</v>
      </c>
      <c r="S545" s="110" t="str">
        <f>IFERROR(IF($B545&lt;&gt;"",VLOOKUP($B545,Codigos!$A:$P,9,0),""),"Verf")</f>
        <v>Pet</v>
      </c>
      <c r="T545" s="110">
        <f>IFERROR(IF(B545&lt;&gt;"",VLOOKUP(B545,Codigos!$A:$P,10,0),""),"Verf")</f>
        <v>90</v>
      </c>
      <c r="U545" s="280" t="str">
        <f ca="1">IFERROR(IF($B545&lt;&gt;"",IF(AND($H545&gt;=VLOOKUP($B545,Codigos!$A:$P,12,0),$H545&lt;=VLOOKUP($B545,Codigos!$A:$P,13,0)),"Si","No"),""),"Verf")</f>
        <v>No</v>
      </c>
      <c r="V545" s="280" t="str">
        <f ca="1">IFERROR(IF($B545&lt;&gt;"",IF(AND($H545&gt;=VLOOKUP($B545,Codigos!$A:$P,14,0),$H545&lt;=VLOOKUP($B545,Codigos!$A:$P,15,0)),"Si","No"),""),"Verf")</f>
        <v>No</v>
      </c>
      <c r="W545" s="280" t="str">
        <f ca="1">IFERROR(IF($B545&lt;&gt;"",IF($H545&gt;=VLOOKUP($B545,Codigos!$A:$P,12,0),"Si","No"),""),"Verf")</f>
        <v>Si</v>
      </c>
      <c r="X545" s="280" t="str">
        <f ca="1">IFERROR(IF($B545&lt;&gt;"",IF($H545&lt;VLOOKUP($B545,Codigos!$A:$P,14,0),"No","Si"),""),"Verf")</f>
        <v>Si</v>
      </c>
      <c r="Y545" s="280" t="str">
        <f ca="1">IFERROR(IF($B545&lt;&gt;"",IF($H545&gt;VLOOKUP($B545,Codigos!$A:$P,16,0),"Si","No"),""),"Verf")</f>
        <v>Si</v>
      </c>
      <c r="Z545" s="280" t="str">
        <f ca="1">IFERROR(IF($B545&lt;&gt;"",IF($H545&lt;VLOOKUP($B545,Codigos!$A:$P,14,0),"Bloquear","No"),""),"Verf")</f>
        <v>No</v>
      </c>
      <c r="AA545" s="281">
        <f>IFERROR(IF($B545&lt;&gt;"",$G545-VLOOKUP($B545,Codigos!$A:$P,11,0),""),"")</f>
        <v>46238</v>
      </c>
      <c r="AB545" s="280" t="str">
        <f t="shared" si="211"/>
        <v/>
      </c>
      <c r="AC545">
        <f t="shared" ca="1" si="212"/>
        <v>6</v>
      </c>
      <c r="AE545" t="s">
        <v>1987</v>
      </c>
      <c r="AF545" t="s">
        <v>1988</v>
      </c>
    </row>
    <row r="546" spans="1:32" ht="18.95" customHeight="1">
      <c r="A546" s="290" t="s">
        <v>766</v>
      </c>
      <c r="B546" s="291" t="s">
        <v>356</v>
      </c>
      <c r="C546" s="104" t="str">
        <f>IFERROR(IF(B546&lt;&gt;"",VLOOKUP($B546,Codigos!$A:$P,3,0),""),"Verf")</f>
        <v>Pony Malta Pet 330cc X 24</v>
      </c>
      <c r="D546" s="105">
        <v>40</v>
      </c>
      <c r="E546" s="105"/>
      <c r="F546" s="105"/>
      <c r="G546" s="106">
        <v>46268</v>
      </c>
      <c r="H546" s="448">
        <f t="shared" ca="1" si="207"/>
        <v>84</v>
      </c>
      <c r="I546" s="105" t="str">
        <f t="shared" ca="1" si="208"/>
        <v>Menos de 90 dìas</v>
      </c>
      <c r="J546" s="109">
        <f t="shared" ca="1" si="209"/>
        <v>0.93333333333333335</v>
      </c>
      <c r="K546" s="343"/>
      <c r="L546" s="292"/>
      <c r="M546" s="110" t="str">
        <f>IFERROR(IF(VLOOKUP(L546,Codigos!$T$2:$U$50,2,0)=0,"",VLOOKUP(L546,Codigos!$T$2:$U$50,2,0)),"")</f>
        <v/>
      </c>
      <c r="N546" s="111">
        <f t="shared" si="210"/>
        <v>46178</v>
      </c>
      <c r="O546" s="112">
        <f>IFERROR(IF($B546&lt;&gt;"",$E546+($D546*VLOOKUP($B546,Codigos!$A:$P,5,0)),""),"Verf")</f>
        <v>3840</v>
      </c>
      <c r="P546" s="112">
        <f>IFERROR(IF($B546&lt;&gt;"",$F546+($O546*VLOOKUP($B546,Codigos!$A:$P,4,0)),""),"Verf")</f>
        <v>92160</v>
      </c>
      <c r="Q546" s="116">
        <f>IFERROR(IF($B546&lt;&gt;"",P546*VLOOKUP($B546,Codigos!$A:$I,7,0)/100000,""),"Verf")</f>
        <v>304.12799999999999</v>
      </c>
      <c r="R546" s="110">
        <f>IFERROR(IF($B546&lt;&gt;"",VLOOKUP($B546,Codigos!$A:$P,2,0),""),"Verf")</f>
        <v>2222</v>
      </c>
      <c r="S546" s="110" t="str">
        <f>IFERROR(IF($B546&lt;&gt;"",VLOOKUP($B546,Codigos!$A:$P,9,0),""),"Verf")</f>
        <v>Pet</v>
      </c>
      <c r="T546" s="110">
        <f>IFERROR(IF(B546&lt;&gt;"",VLOOKUP(B546,Codigos!$A:$P,10,0),""),"Verf")</f>
        <v>90</v>
      </c>
      <c r="U546" s="280" t="str">
        <f ca="1">IFERROR(IF($B546&lt;&gt;"",IF(AND($H546&gt;=VLOOKUP($B546,Codigos!$A:$P,12,0),$H546&lt;=VLOOKUP($B546,Codigos!$A:$P,13,0)),"Si","No"),""),"Verf")</f>
        <v>No</v>
      </c>
      <c r="V546" s="280" t="str">
        <f ca="1">IFERROR(IF($B546&lt;&gt;"",IF(AND($H546&gt;=VLOOKUP($B546,Codigos!$A:$P,14,0),$H546&lt;=VLOOKUP($B546,Codigos!$A:$P,15,0)),"Si","No"),""),"Verf")</f>
        <v>No</v>
      </c>
      <c r="W546" s="280" t="str">
        <f ca="1">IFERROR(IF($B546&lt;&gt;"",IF($H546&gt;=VLOOKUP($B546,Codigos!$A:$P,12,0),"Si","No"),""),"Verf")</f>
        <v>Si</v>
      </c>
      <c r="X546" s="280" t="str">
        <f ca="1">IFERROR(IF($B546&lt;&gt;"",IF($H546&lt;VLOOKUP($B546,Codigos!$A:$P,14,0),"No","Si"),""),"Verf")</f>
        <v>Si</v>
      </c>
      <c r="Y546" s="280" t="str">
        <f ca="1">IFERROR(IF($B546&lt;&gt;"",IF($H546&gt;VLOOKUP($B546,Codigos!$A:$P,16,0),"Si","No"),""),"Verf")</f>
        <v>Si</v>
      </c>
      <c r="Z546" s="280" t="str">
        <f ca="1">IFERROR(IF($B546&lt;&gt;"",IF($H546&lt;VLOOKUP($B546,Codigos!$A:$P,14,0),"Bloquear","No"),""),"Verf")</f>
        <v>No</v>
      </c>
      <c r="AA546" s="281">
        <f>IFERROR(IF($B546&lt;&gt;"",$G546-VLOOKUP($B546,Codigos!$A:$P,11,0),""),"")</f>
        <v>46238</v>
      </c>
      <c r="AB546" s="280" t="str">
        <f t="shared" si="211"/>
        <v/>
      </c>
      <c r="AC546">
        <f t="shared" ca="1" si="212"/>
        <v>6</v>
      </c>
      <c r="AE546" t="s">
        <v>1987</v>
      </c>
      <c r="AF546" t="s">
        <v>1988</v>
      </c>
    </row>
    <row r="547" spans="1:32" ht="18.95" customHeight="1">
      <c r="A547" s="290" t="s">
        <v>767</v>
      </c>
      <c r="B547" s="506" t="s">
        <v>590</v>
      </c>
      <c r="C547" s="104" t="str">
        <f>IFERROR(IF(B547&lt;&gt;"",VLOOKUP($B547,Codigos!$A:$P,3,0),""),"Verf")</f>
        <v>Pony Malta Pet 200ccX30</v>
      </c>
      <c r="D547" s="105">
        <v>40</v>
      </c>
      <c r="E547" s="105"/>
      <c r="F547" s="105"/>
      <c r="G547" s="106">
        <v>46272</v>
      </c>
      <c r="H547" s="448">
        <f t="shared" ca="1" si="207"/>
        <v>88</v>
      </c>
      <c r="I547" s="105" t="str">
        <f t="shared" ca="1" si="208"/>
        <v>Menos de 90 dìas</v>
      </c>
      <c r="J547" s="109">
        <f t="shared" ca="1" si="209"/>
        <v>0.97777777777777775</v>
      </c>
      <c r="K547" s="343" t="s">
        <v>2819</v>
      </c>
      <c r="L547" s="292"/>
      <c r="M547" s="110" t="str">
        <f>IFERROR(IF(VLOOKUP(L547,Codigos!$T$2:$U$50,2,0)=0,"",VLOOKUP(L547,Codigos!$T$2:$U$50,2,0)),"")</f>
        <v/>
      </c>
      <c r="N547" s="111">
        <f t="shared" si="210"/>
        <v>46182</v>
      </c>
      <c r="O547" s="112">
        <f>IFERROR(IF($B547&lt;&gt;"",$E547+($D547*VLOOKUP($B547,Codigos!$A:$P,5,0)),""),"Verf")</f>
        <v>5400</v>
      </c>
      <c r="P547" s="112">
        <f>IFERROR(IF($B547&lt;&gt;"",$F547+($O547*VLOOKUP($B547,Codigos!$A:$P,4,0)),""),"Verf")</f>
        <v>162000</v>
      </c>
      <c r="Q547" s="116">
        <f>IFERROR(IF($B547&lt;&gt;"",P547*VLOOKUP($B547,Codigos!$A:$I,7,0)/100000,""),"Verf")</f>
        <v>324</v>
      </c>
      <c r="R547" s="110">
        <f>IFERROR(IF($B547&lt;&gt;"",VLOOKUP($B547,Codigos!$A:$P,2,0),""),"Verf")</f>
        <v>3810</v>
      </c>
      <c r="S547" s="110" t="str">
        <f>IFERROR(IF($B547&lt;&gt;"",VLOOKUP($B547,Codigos!$A:$P,9,0),""),"Verf")</f>
        <v>Pet</v>
      </c>
      <c r="T547" s="110">
        <f>IFERROR(IF(B547&lt;&gt;"",VLOOKUP(B547,Codigos!$A:$P,10,0),""),"Verf")</f>
        <v>90</v>
      </c>
      <c r="U547" s="280" t="str">
        <f ca="1">IFERROR(IF($B547&lt;&gt;"",IF(AND($H547&gt;=VLOOKUP($B547,Codigos!$A:$P,12,0),$H547&lt;=VLOOKUP($B547,Codigos!$A:$P,13,0)),"Si","No"),""),"Verf")</f>
        <v>No</v>
      </c>
      <c r="V547" s="280" t="str">
        <f ca="1">IFERROR(IF($B547&lt;&gt;"",IF(AND($H547&gt;=VLOOKUP($B547,Codigos!$A:$P,14,0),$H547&lt;=VLOOKUP($B547,Codigos!$A:$P,15,0)),"Si","No"),""),"Verf")</f>
        <v>No</v>
      </c>
      <c r="W547" s="280" t="str">
        <f ca="1">IFERROR(IF($B547&lt;&gt;"",IF($H547&gt;=VLOOKUP($B547,Codigos!$A:$P,12,0),"Si","No"),""),"Verf")</f>
        <v>Si</v>
      </c>
      <c r="X547" s="280" t="str">
        <f ca="1">IFERROR(IF($B547&lt;&gt;"",IF($H547&lt;VLOOKUP($B547,Codigos!$A:$P,14,0),"No","Si"),""),"Verf")</f>
        <v>Si</v>
      </c>
      <c r="Y547" s="280" t="str">
        <f ca="1">IFERROR(IF($B547&lt;&gt;"",IF($H547&gt;VLOOKUP($B547,Codigos!$A:$P,16,0),"Si","No"),""),"Verf")</f>
        <v>Si</v>
      </c>
      <c r="Z547" s="280" t="str">
        <f ca="1">IFERROR(IF($B547&lt;&gt;"",IF($H547&lt;VLOOKUP($B547,Codigos!$A:$P,14,0),"Bloquear","No"),""),"Verf")</f>
        <v>No</v>
      </c>
      <c r="AA547" s="281">
        <f>IFERROR(IF($B547&lt;&gt;"",$G547-VLOOKUP($B547,Codigos!$A:$P,11,0),""),"")</f>
        <v>46242</v>
      </c>
      <c r="AB547" s="280" t="str">
        <f t="shared" si="211"/>
        <v/>
      </c>
      <c r="AC547">
        <f t="shared" ca="1" si="212"/>
        <v>2</v>
      </c>
      <c r="AE547" t="s">
        <v>1987</v>
      </c>
      <c r="AF547" t="s">
        <v>1988</v>
      </c>
    </row>
    <row r="548" spans="1:32" ht="18.95" customHeight="1">
      <c r="A548" s="290" t="s">
        <v>2829</v>
      </c>
      <c r="B548" s="506" t="s">
        <v>2489</v>
      </c>
      <c r="C548" s="104" t="str">
        <f>IFERROR(IF(B548&lt;&gt;"",VLOOKUP($B548,Codigos!$A:$P,3,0),""),"Verf")</f>
        <v>AZTECA LATA 310CC X6</v>
      </c>
      <c r="D548" s="105">
        <v>19</v>
      </c>
      <c r="E548" s="105"/>
      <c r="F548" s="105"/>
      <c r="G548" s="106">
        <v>46318</v>
      </c>
      <c r="H548" s="448">
        <f t="shared" ref="H548:H549" ca="1" si="230">IF(G548&lt;&gt;"",G548-TODAY(),"")</f>
        <v>134</v>
      </c>
      <c r="I548" s="105" t="str">
        <f t="shared" ref="I548" ca="1" si="231">IF(G548="","",IF(G548&lt;TODAY(),"Vencido",IF(G548&lt;TODAY()+10,"Menos de 10 días",IF(G548&lt;TODAY()+30,"Menos de 30 días",IF(G548&lt;TODAY()+60,"Menos de 60 días",IF(G548&lt;TODAY()+90,"Menos de 90 dìas",IF(G548&lt;TODAY()+120,"Menos de 120 días","Mayor a 120 días")))))))</f>
        <v>Mayor a 120 días</v>
      </c>
      <c r="J548" s="109">
        <f t="shared" ref="J548" ca="1" si="232">IFERROR(IF(H548&lt;&gt;"",H548/T548,""),"Verf")</f>
        <v>0.49629629629629629</v>
      </c>
      <c r="K548" s="294" t="s">
        <v>2725</v>
      </c>
      <c r="L548" s="292"/>
      <c r="M548" s="110" t="str">
        <f>IFERROR(IF(VLOOKUP(L548,Codigos!$T$2:$U$50,2,0)=0,"",VLOOKUP(L548,Codigos!$T$2:$U$50,2,0)),"")</f>
        <v/>
      </c>
      <c r="N548" s="111">
        <f t="shared" ref="N548" si="233">IFERROR(IF(G548&lt;&gt;"",G548-T548,""),"Verf")</f>
        <v>46048</v>
      </c>
      <c r="O548" s="112">
        <f>IFERROR(IF($B548&lt;&gt;"",$E548+($D548*VLOOKUP($B548,Codigos!$A:$P,5,0)),""),"Verf")</f>
        <v>10032</v>
      </c>
      <c r="P548" s="112">
        <f>IFERROR(IF($B548&lt;&gt;"",$F548+($O548*VLOOKUP($B548,Codigos!$A:$P,4,0)),""),"Verf")</f>
        <v>60192</v>
      </c>
      <c r="Q548" s="116">
        <f>IFERROR(IF($B548&lt;&gt;"",P548*VLOOKUP($B548,Codigos!$A:$I,7,0)/100000,""),"Verf")</f>
        <v>186.59520000000001</v>
      </c>
      <c r="R548" s="110">
        <f>IFERROR(IF($B548&lt;&gt;"",VLOOKUP($B548,Codigos!$A:$P,2,0),""),"Verf")</f>
        <v>22269</v>
      </c>
      <c r="S548" s="110" t="str">
        <f>IFERROR(IF($B548&lt;&gt;"",VLOOKUP($B548,Codigos!$A:$P,9,0),""),"Verf")</f>
        <v>Lata</v>
      </c>
      <c r="T548" s="110">
        <f>IFERROR(IF(B548&lt;&gt;"",VLOOKUP(B548,Codigos!$A:$P,10,0),""),"Verf")</f>
        <v>270</v>
      </c>
      <c r="U548" s="280" t="str">
        <f ca="1">IFERROR(IF($B548&lt;&gt;"",IF(AND($H548&gt;=VLOOKUP($B548,Codigos!$A:$P,12,0),$H548&lt;=VLOOKUP($B548,Codigos!$A:$P,13,0)),"Si","No"),""),"Verf")</f>
        <v>No</v>
      </c>
      <c r="V548" s="280" t="str">
        <f ca="1">IFERROR(IF($B548&lt;&gt;"",IF(AND($H548&gt;=VLOOKUP($B548,Codigos!$A:$P,14,0),$H548&lt;=VLOOKUP($B548,Codigos!$A:$P,15,0)),"Si","No"),""),"Verf")</f>
        <v>No</v>
      </c>
      <c r="W548" s="280" t="str">
        <f ca="1">IFERROR(IF($B548&lt;&gt;"",IF($H548&gt;=VLOOKUP($B548,Codigos!$A:$P,12,0),"Si","No"),""),"Verf")</f>
        <v>No</v>
      </c>
      <c r="X548" s="280" t="str">
        <f ca="1">IFERROR(IF($B548&lt;&gt;"",IF($H548&lt;VLOOKUP($B548,Codigos!$A:$P,14,0),"No","Si"),""),"Verf")</f>
        <v>Si</v>
      </c>
      <c r="Y548" s="280" t="str">
        <f ca="1">IFERROR(IF($B548&lt;&gt;"",IF($H548&gt;VLOOKUP($B548,Codigos!$A:$P,16,0),"Si","No"),""),"Verf")</f>
        <v>Si</v>
      </c>
      <c r="Z548" s="280" t="str">
        <f ca="1">IFERROR(IF($B548&lt;&gt;"",IF($H548&lt;VLOOKUP($B548,Codigos!$A:$P,14,0),"Bloquear","No"),""),"Verf")</f>
        <v>No</v>
      </c>
      <c r="AA548" s="281">
        <f>IFERROR(IF($B548&lt;&gt;"",$G548-VLOOKUP($B548,Codigos!$A:$P,11,0),""),"")</f>
        <v>46288</v>
      </c>
      <c r="AB548" s="280" t="str">
        <f t="shared" ref="AB548" si="234">IFERROR(IF(AND(A548&lt;&gt;"",B548=""),"V",""),"")</f>
        <v/>
      </c>
      <c r="AC548">
        <f t="shared" ref="AC548" ca="1" si="235">IF(B548&lt;&gt;"",$C$4-N548,"")</f>
        <v>136</v>
      </c>
      <c r="AE548" t="s">
        <v>1987</v>
      </c>
      <c r="AF548" t="s">
        <v>1988</v>
      </c>
    </row>
    <row r="549" spans="1:32" ht="18.95" customHeight="1">
      <c r="A549" s="290" t="s">
        <v>768</v>
      </c>
      <c r="B549" s="506" t="s">
        <v>590</v>
      </c>
      <c r="C549" s="104" t="str">
        <f>IFERROR(IF(B549&lt;&gt;"",VLOOKUP($B549,Codigos!$A:$P,3,0),""),"Verf")</f>
        <v>Pony Malta Pet 200ccX30</v>
      </c>
      <c r="D549" s="105">
        <v>16</v>
      </c>
      <c r="E549" s="105"/>
      <c r="F549" s="105"/>
      <c r="G549" s="106">
        <v>46271</v>
      </c>
      <c r="H549" s="448">
        <f t="shared" ca="1" si="230"/>
        <v>87</v>
      </c>
      <c r="I549" s="105" t="str">
        <f t="shared" ca="1" si="208"/>
        <v>Menos de 90 dìas</v>
      </c>
      <c r="J549" s="109">
        <f t="shared" ca="1" si="209"/>
        <v>0.96666666666666667</v>
      </c>
      <c r="K549" s="294"/>
      <c r="L549" s="292"/>
      <c r="M549" s="110" t="str">
        <f>IFERROR(IF(VLOOKUP(L549,Codigos!$T$2:$U$50,2,0)=0,"",VLOOKUP(L549,Codigos!$T$2:$U$50,2,0)),"")</f>
        <v/>
      </c>
      <c r="N549" s="111">
        <f t="shared" si="210"/>
        <v>46181</v>
      </c>
      <c r="O549" s="112">
        <f>IFERROR(IF($B549&lt;&gt;"",$E549+($D549*VLOOKUP($B549,Codigos!$A:$P,5,0)),""),"Verf")</f>
        <v>2160</v>
      </c>
      <c r="P549" s="112">
        <f>IFERROR(IF($B549&lt;&gt;"",$F549+($O549*VLOOKUP($B549,Codigos!$A:$P,4,0)),""),"Verf")</f>
        <v>64800</v>
      </c>
      <c r="Q549" s="116">
        <f>IFERROR(IF($B549&lt;&gt;"",P549*VLOOKUP($B549,Codigos!$A:$I,7,0)/100000,""),"Verf")</f>
        <v>129.6</v>
      </c>
      <c r="R549" s="110">
        <f>IFERROR(IF($B549&lt;&gt;"",VLOOKUP($B549,Codigos!$A:$P,2,0),""),"Verf")</f>
        <v>3810</v>
      </c>
      <c r="S549" s="110" t="str">
        <f>IFERROR(IF($B549&lt;&gt;"",VLOOKUP($B549,Codigos!$A:$P,9,0),""),"Verf")</f>
        <v>Pet</v>
      </c>
      <c r="T549" s="110">
        <f>IFERROR(IF(B549&lt;&gt;"",VLOOKUP(B549,Codigos!$A:$P,10,0),""),"Verf")</f>
        <v>90</v>
      </c>
      <c r="U549" s="280" t="str">
        <f ca="1">IFERROR(IF($B549&lt;&gt;"",IF(AND($H549&gt;=VLOOKUP($B549,Codigos!$A:$P,12,0),$H549&lt;=VLOOKUP($B549,Codigos!$A:$P,13,0)),"Si","No"),""),"Verf")</f>
        <v>No</v>
      </c>
      <c r="V549" s="280" t="str">
        <f ca="1">IFERROR(IF($B549&lt;&gt;"",IF(AND($H549&gt;=VLOOKUP($B549,Codigos!$A:$P,14,0),$H549&lt;=VLOOKUP($B549,Codigos!$A:$P,15,0)),"Si","No"),""),"Verf")</f>
        <v>No</v>
      </c>
      <c r="W549" s="280" t="str">
        <f ca="1">IFERROR(IF($B549&lt;&gt;"",IF($H549&gt;=VLOOKUP($B549,Codigos!$A:$P,12,0),"Si","No"),""),"Verf")</f>
        <v>Si</v>
      </c>
      <c r="X549" s="280" t="str">
        <f ca="1">IFERROR(IF($B549&lt;&gt;"",IF($H549&lt;VLOOKUP($B549,Codigos!$A:$P,14,0),"No","Si"),""),"Verf")</f>
        <v>Si</v>
      </c>
      <c r="Y549" s="280" t="str">
        <f ca="1">IFERROR(IF($B549&lt;&gt;"",IF($H549&gt;VLOOKUP($B549,Codigos!$A:$P,16,0),"Si","No"),""),"Verf")</f>
        <v>Si</v>
      </c>
      <c r="Z549" s="280" t="str">
        <f ca="1">IFERROR(IF($B549&lt;&gt;"",IF($H549&lt;VLOOKUP($B549,Codigos!$A:$P,14,0),"Bloquear","No"),""),"Verf")</f>
        <v>No</v>
      </c>
      <c r="AA549" s="281">
        <f>IFERROR(IF($B549&lt;&gt;"",$G549-VLOOKUP($B549,Codigos!$A:$P,11,0),""),"")</f>
        <v>46241</v>
      </c>
      <c r="AB549" s="280" t="str">
        <f t="shared" si="211"/>
        <v/>
      </c>
      <c r="AC549">
        <f t="shared" ca="1" si="212"/>
        <v>3</v>
      </c>
      <c r="AE549" t="s">
        <v>1987</v>
      </c>
      <c r="AF549" t="s">
        <v>1988</v>
      </c>
    </row>
    <row r="550" spans="1:32" ht="18.95" customHeight="1">
      <c r="A550" s="290" t="s">
        <v>256</v>
      </c>
      <c r="B550" s="291" t="s">
        <v>590</v>
      </c>
      <c r="C550" s="104" t="str">
        <f>IFERROR(IF(B550&lt;&gt;"",VLOOKUP($B550,Codigos!$A:$P,3,0),""),"Verf")</f>
        <v>Pony Malta Pet 200ccX30</v>
      </c>
      <c r="D550" s="105">
        <v>40</v>
      </c>
      <c r="E550" s="105"/>
      <c r="F550" s="105"/>
      <c r="G550" s="106">
        <v>46272</v>
      </c>
      <c r="H550" s="448">
        <f t="shared" ca="1" si="207"/>
        <v>88</v>
      </c>
      <c r="I550" s="105" t="str">
        <f t="shared" ca="1" si="208"/>
        <v>Menos de 90 dìas</v>
      </c>
      <c r="J550" s="109">
        <f t="shared" ca="1" si="209"/>
        <v>0.97777777777777775</v>
      </c>
      <c r="K550" s="343" t="s">
        <v>2819</v>
      </c>
      <c r="L550" s="509"/>
      <c r="M550" s="110" t="str">
        <f>IFERROR(IF(VLOOKUP(L550,Codigos!$T$2:$U$50,2,0)=0,"",VLOOKUP(L550,Codigos!$T$2:$U$50,2,0)),"")</f>
        <v/>
      </c>
      <c r="N550" s="111">
        <f t="shared" si="210"/>
        <v>46182</v>
      </c>
      <c r="O550" s="112">
        <f>IFERROR(IF($B550&lt;&gt;"",$E550+($D550*VLOOKUP($B550,Codigos!$A:$P,5,0)),""),"Verf")</f>
        <v>5400</v>
      </c>
      <c r="P550" s="112">
        <f>IFERROR(IF($B550&lt;&gt;"",$F550+($O550*VLOOKUP($B550,Codigos!$A:$P,4,0)),""),"Verf")</f>
        <v>162000</v>
      </c>
      <c r="Q550" s="116">
        <f>IFERROR(IF($B550&lt;&gt;"",P550*VLOOKUP($B550,Codigos!$A:$I,7,0)/100000,""),"Verf")</f>
        <v>324</v>
      </c>
      <c r="R550" s="110">
        <f>IFERROR(IF($B550&lt;&gt;"",VLOOKUP($B550,Codigos!$A:$P,2,0),""),"Verf")</f>
        <v>3810</v>
      </c>
      <c r="S550" s="110" t="str">
        <f>IFERROR(IF($B550&lt;&gt;"",VLOOKUP($B550,Codigos!$A:$P,9,0),""),"Verf")</f>
        <v>Pet</v>
      </c>
      <c r="T550" s="110">
        <f>IFERROR(IF(B550&lt;&gt;"",VLOOKUP(B550,Codigos!$A:$P,10,0),""),"Verf")</f>
        <v>90</v>
      </c>
      <c r="U550" s="280" t="str">
        <f ca="1">IFERROR(IF($B550&lt;&gt;"",IF(AND($H550&gt;=VLOOKUP($B550,Codigos!$A:$P,12,0),$H550&lt;=VLOOKUP($B550,Codigos!$A:$P,13,0)),"Si","No"),""),"Verf")</f>
        <v>No</v>
      </c>
      <c r="V550" s="280" t="str">
        <f ca="1">IFERROR(IF($B550&lt;&gt;"",IF(AND($H550&gt;=VLOOKUP($B550,Codigos!$A:$P,14,0),$H550&lt;=VLOOKUP($B550,Codigos!$A:$P,15,0)),"Si","No"),""),"Verf")</f>
        <v>No</v>
      </c>
      <c r="W550" s="280" t="str">
        <f ca="1">IFERROR(IF($B550&lt;&gt;"",IF($H550&gt;=VLOOKUP($B550,Codigos!$A:$P,12,0),"Si","No"),""),"Verf")</f>
        <v>Si</v>
      </c>
      <c r="X550" s="280" t="str">
        <f ca="1">IFERROR(IF($B550&lt;&gt;"",IF($H550&lt;VLOOKUP($B550,Codigos!$A:$P,14,0),"No","Si"),""),"Verf")</f>
        <v>Si</v>
      </c>
      <c r="Y550" s="280" t="str">
        <f ca="1">IFERROR(IF($B550&lt;&gt;"",IF($H550&gt;VLOOKUP($B550,Codigos!$A:$P,16,0),"Si","No"),""),"Verf")</f>
        <v>Si</v>
      </c>
      <c r="Z550" s="280" t="str">
        <f ca="1">IFERROR(IF($B550&lt;&gt;"",IF($H550&lt;VLOOKUP($B550,Codigos!$A:$P,14,0),"Bloquear","No"),""),"Verf")</f>
        <v>No</v>
      </c>
      <c r="AA550" s="281">
        <f>IFERROR(IF($B550&lt;&gt;"",$G550-VLOOKUP($B550,Codigos!$A:$P,11,0),""),"")</f>
        <v>46242</v>
      </c>
      <c r="AB550" s="280" t="str">
        <f t="shared" si="211"/>
        <v/>
      </c>
      <c r="AC550">
        <f t="shared" ca="1" si="212"/>
        <v>2</v>
      </c>
      <c r="AE550" t="s">
        <v>1987</v>
      </c>
      <c r="AF550" t="s">
        <v>1988</v>
      </c>
    </row>
    <row r="551" spans="1:32" ht="18.95" customHeight="1">
      <c r="A551" s="290" t="s">
        <v>355</v>
      </c>
      <c r="B551" s="508" t="s">
        <v>590</v>
      </c>
      <c r="C551" s="104" t="str">
        <f>IFERROR(IF(B551&lt;&gt;"",VLOOKUP($B551,Codigos!$A:$P,3,0),""),"Verf")</f>
        <v>Pony Malta Pet 200ccX30</v>
      </c>
      <c r="D551" s="358">
        <v>40</v>
      </c>
      <c r="E551" s="105"/>
      <c r="F551" s="105"/>
      <c r="G551" s="106">
        <v>46272</v>
      </c>
      <c r="H551" s="448">
        <f t="shared" ref="H551" ca="1" si="236">IF(G551&lt;&gt;"",G551-TODAY(),"")</f>
        <v>88</v>
      </c>
      <c r="I551" s="105" t="str">
        <f t="shared" ref="I551" ca="1" si="237">IF(G551="","",IF(G551&lt;TODAY(),"Vencido",IF(G551&lt;TODAY()+10,"Menos de 10 días",IF(G551&lt;TODAY()+30,"Menos de 30 días",IF(G551&lt;TODAY()+60,"Menos de 60 días",IF(G551&lt;TODAY()+90,"Menos de 90 dìas",IF(G551&lt;TODAY()+120,"Menos de 120 días","Mayor a 120 días")))))))</f>
        <v>Menos de 90 dìas</v>
      </c>
      <c r="J551" s="109">
        <f t="shared" ref="J551" ca="1" si="238">IFERROR(IF(H551&lt;&gt;"",H551/T551,""),"Verf")</f>
        <v>0.97777777777777775</v>
      </c>
      <c r="K551" s="343" t="s">
        <v>2819</v>
      </c>
      <c r="L551" s="509"/>
      <c r="M551" s="110" t="str">
        <f>IFERROR(IF(VLOOKUP(L551,Codigos!$T$2:$U$50,2,0)=0,"",VLOOKUP(L551,Codigos!$T$2:$U$50,2,0)),"")</f>
        <v/>
      </c>
      <c r="N551" s="111">
        <f t="shared" ref="N551" si="239">IFERROR(IF(G551&lt;&gt;"",G551-T551,""),"Verf")</f>
        <v>46182</v>
      </c>
      <c r="O551" s="112">
        <f>IFERROR(IF($B551&lt;&gt;"",$E551+($D551*VLOOKUP($B551,Codigos!$A:$P,5,0)),""),"Verf")</f>
        <v>5400</v>
      </c>
      <c r="P551" s="112">
        <f>IFERROR(IF($B551&lt;&gt;"",$F551+($O551*VLOOKUP($B551,Codigos!$A:$P,4,0)),""),"Verf")</f>
        <v>162000</v>
      </c>
      <c r="Q551" s="116">
        <f>IFERROR(IF($B551&lt;&gt;"",P551*VLOOKUP($B551,Codigos!$A:$I,7,0)/100000,""),"Verf")</f>
        <v>324</v>
      </c>
      <c r="R551" s="110">
        <f>IFERROR(IF($B551&lt;&gt;"",VLOOKUP($B551,Codigos!$A:$P,2,0),""),"Verf")</f>
        <v>3810</v>
      </c>
      <c r="S551" s="110" t="str">
        <f>IFERROR(IF($B551&lt;&gt;"",VLOOKUP($B551,Codigos!$A:$P,9,0),""),"Verf")</f>
        <v>Pet</v>
      </c>
      <c r="T551" s="110">
        <f>IFERROR(IF(B551&lt;&gt;"",VLOOKUP(B551,Codigos!$A:$P,10,0),""),"Verf")</f>
        <v>90</v>
      </c>
      <c r="U551" s="280" t="str">
        <f ca="1">IFERROR(IF($B551&lt;&gt;"",IF(AND($H551&gt;=VLOOKUP($B551,Codigos!$A:$P,12,0),$H551&lt;=VLOOKUP($B551,Codigos!$A:$P,13,0)),"Si","No"),""),"Verf")</f>
        <v>No</v>
      </c>
      <c r="V551" s="280" t="str">
        <f ca="1">IFERROR(IF($B551&lt;&gt;"",IF(AND($H551&gt;=VLOOKUP($B551,Codigos!$A:$P,14,0),$H551&lt;=VLOOKUP($B551,Codigos!$A:$P,15,0)),"Si","No"),""),"Verf")</f>
        <v>No</v>
      </c>
      <c r="W551" s="280" t="str">
        <f ca="1">IFERROR(IF($B551&lt;&gt;"",IF($H551&gt;=VLOOKUP($B551,Codigos!$A:$P,12,0),"Si","No"),""),"Verf")</f>
        <v>Si</v>
      </c>
      <c r="X551" s="280" t="str">
        <f ca="1">IFERROR(IF($B551&lt;&gt;"",IF($H551&lt;VLOOKUP($B551,Codigos!$A:$P,14,0),"No","Si"),""),"Verf")</f>
        <v>Si</v>
      </c>
      <c r="Y551" s="280" t="str">
        <f ca="1">IFERROR(IF($B551&lt;&gt;"",IF($H551&gt;VLOOKUP($B551,Codigos!$A:$P,16,0),"Si","No"),""),"Verf")</f>
        <v>Si</v>
      </c>
      <c r="Z551" s="280" t="str">
        <f ca="1">IFERROR(IF($B551&lt;&gt;"",IF($H551&lt;VLOOKUP($B551,Codigos!$A:$P,14,0),"Bloquear","No"),""),"Verf")</f>
        <v>No</v>
      </c>
      <c r="AA551" s="281">
        <f>IFERROR(IF($B551&lt;&gt;"",$G551-VLOOKUP($B551,Codigos!$A:$P,11,0),""),"")</f>
        <v>46242</v>
      </c>
      <c r="AB551" s="280" t="str">
        <f t="shared" ref="AB551" si="240">IFERROR(IF(AND(A551&lt;&gt;"",B551=""),"V",""),"")</f>
        <v/>
      </c>
      <c r="AC551">
        <f t="shared" ref="AC551" ca="1" si="241">IF(B551&lt;&gt;"",$C$4-N551,"")</f>
        <v>2</v>
      </c>
      <c r="AE551" t="s">
        <v>1987</v>
      </c>
      <c r="AF551" t="s">
        <v>1988</v>
      </c>
    </row>
    <row r="552" spans="1:32" ht="18.95" customHeight="1">
      <c r="A552" s="290" t="s">
        <v>2802</v>
      </c>
      <c r="B552" s="324" t="s">
        <v>988</v>
      </c>
      <c r="C552" s="104" t="str">
        <f>IFERROR(IF(B552&lt;&gt;"",VLOOKUP($B552,Codigos!$A:$P,3,0),""),"Verf")</f>
        <v>Aguila Lta 269Cc X 6</v>
      </c>
      <c r="D552" s="105">
        <v>17</v>
      </c>
      <c r="E552" s="105"/>
      <c r="F552" s="105"/>
      <c r="G552" s="106">
        <v>46443</v>
      </c>
      <c r="H552" s="448">
        <f t="shared" ca="1" si="207"/>
        <v>259</v>
      </c>
      <c r="I552" s="105" t="str">
        <f t="shared" ca="1" si="208"/>
        <v>Mayor a 120 días</v>
      </c>
      <c r="J552" s="109">
        <f t="shared" ca="1" si="209"/>
        <v>0.95925925925925926</v>
      </c>
      <c r="K552" s="294"/>
      <c r="L552" s="460"/>
      <c r="M552" s="110" t="str">
        <f>IFERROR(IF(VLOOKUP(L552,Codigos!$T$2:$U$50,2,0)=0,"",VLOOKUP(L552,Codigos!$T$2:$U$50,2,0)),"")</f>
        <v/>
      </c>
      <c r="N552" s="111">
        <f t="shared" si="210"/>
        <v>46173</v>
      </c>
      <c r="O552" s="112">
        <f>IFERROR(IF($B552&lt;&gt;"",$E552+($D552*VLOOKUP($B552,Codigos!$A:$P,5,0)),""),"Verf")</f>
        <v>10200</v>
      </c>
      <c r="P552" s="112">
        <f>IFERROR(IF($B552&lt;&gt;"",$F552+($O552*VLOOKUP($B552,Codigos!$A:$P,4,0)),""),"Verf")</f>
        <v>61200</v>
      </c>
      <c r="Q552" s="116">
        <f>IFERROR(IF($B552&lt;&gt;"",P552*VLOOKUP($B552,Codigos!$A:$I,7,0)/100000,""),"Verf")</f>
        <v>164.62799999999999</v>
      </c>
      <c r="R552" s="110">
        <f>IFERROR(IF($B552&lt;&gt;"",VLOOKUP($B552,Codigos!$A:$P,2,0),""),"Verf")</f>
        <v>9909</v>
      </c>
      <c r="S552" s="110" t="str">
        <f>IFERROR(IF($B552&lt;&gt;"",VLOOKUP($B552,Codigos!$A:$P,9,0),""),"Verf")</f>
        <v>Lata</v>
      </c>
      <c r="T552" s="110">
        <f>IFERROR(IF(B552&lt;&gt;"",VLOOKUP(B552,Codigos!$A:$P,10,0),""),"Verf")</f>
        <v>270</v>
      </c>
      <c r="U552" s="280" t="str">
        <f ca="1">IFERROR(IF($B552&lt;&gt;"",IF(AND($H552&gt;=VLOOKUP($B552,Codigos!$A:$P,12,0),$H552&lt;=VLOOKUP($B552,Codigos!$A:$P,13,0)),"Si","No"),""),"Verf")</f>
        <v>No</v>
      </c>
      <c r="V552" s="280" t="str">
        <f ca="1">IFERROR(IF($B552&lt;&gt;"",IF(AND($H552&gt;=VLOOKUP($B552,Codigos!$A:$P,14,0),$H552&lt;=VLOOKUP($B552,Codigos!$A:$P,15,0)),"Si","No"),""),"Verf")</f>
        <v>No</v>
      </c>
      <c r="W552" s="280" t="str">
        <f ca="1">IFERROR(IF($B552&lt;&gt;"",IF($H552&gt;=VLOOKUP($B552,Codigos!$A:$P,12,0),"Si","No"),""),"Verf")</f>
        <v>Si</v>
      </c>
      <c r="X552" s="280" t="str">
        <f ca="1">IFERROR(IF($B552&lt;&gt;"",IF($H552&lt;VLOOKUP($B552,Codigos!$A:$P,14,0),"No","Si"),""),"Verf")</f>
        <v>Si</v>
      </c>
      <c r="Y552" s="280" t="str">
        <f ca="1">IFERROR(IF($B552&lt;&gt;"",IF($H552&gt;VLOOKUP($B552,Codigos!$A:$P,16,0),"Si","No"),""),"Verf")</f>
        <v>Si</v>
      </c>
      <c r="Z552" s="280" t="str">
        <f ca="1">IFERROR(IF($B552&lt;&gt;"",IF($H552&lt;VLOOKUP($B552,Codigos!$A:$P,14,0),"Bloquear","No"),""),"Verf")</f>
        <v>No</v>
      </c>
      <c r="AA552" s="281">
        <f>IFERROR(IF($B552&lt;&gt;"",$G552-VLOOKUP($B552,Codigos!$A:$P,11,0),""),"")</f>
        <v>46413</v>
      </c>
      <c r="AB552" s="280" t="str">
        <f t="shared" si="211"/>
        <v/>
      </c>
      <c r="AC552">
        <f t="shared" ca="1" si="212"/>
        <v>11</v>
      </c>
      <c r="AE552" t="s">
        <v>1987</v>
      </c>
      <c r="AF552" t="s">
        <v>1988</v>
      </c>
    </row>
    <row r="553" spans="1:32" ht="18.95" customHeight="1">
      <c r="A553" s="290" t="s">
        <v>315</v>
      </c>
      <c r="B553" s="474" t="s">
        <v>169</v>
      </c>
      <c r="C553" s="104" t="str">
        <f>IFERROR(IF(B553&lt;&gt;"",VLOOKUP($B553,Codigos!$A:$P,3,0),""),"Verf")</f>
        <v>Austen lager 330x6</v>
      </c>
      <c r="D553" s="105">
        <v>19</v>
      </c>
      <c r="E553" s="105"/>
      <c r="F553" s="105"/>
      <c r="G553" s="106">
        <v>46251</v>
      </c>
      <c r="H553" s="448">
        <f t="shared" ca="1" si="207"/>
        <v>67</v>
      </c>
      <c r="I553" s="105" t="str">
        <f t="shared" ca="1" si="208"/>
        <v>Menos de 90 dìas</v>
      </c>
      <c r="J553" s="109">
        <f t="shared" ca="1" si="209"/>
        <v>0.37222222222222223</v>
      </c>
      <c r="K553" s="343"/>
      <c r="L553" s="485"/>
      <c r="M553" s="110" t="str">
        <f>IFERROR(IF(VLOOKUP(L553,Codigos!$T$2:$U$50,2,0)=0,"",VLOOKUP(L553,Codigos!$T$2:$U$50,2,0)),"")</f>
        <v/>
      </c>
      <c r="N553" s="111">
        <f t="shared" si="210"/>
        <v>46071</v>
      </c>
      <c r="O553" s="112">
        <f>IFERROR(IF($B553&lt;&gt;"",$E553+($D553*VLOOKUP($B553,Codigos!$A:$P,5,0)),""),"Verf")</f>
        <v>9120</v>
      </c>
      <c r="P553" s="112">
        <f>IFERROR(IF($B553&lt;&gt;"",$F553+($O553*VLOOKUP($B553,Codigos!$A:$P,4,0)),""),"Verf")</f>
        <v>54720</v>
      </c>
      <c r="Q553" s="116">
        <f>IFERROR(IF($B553&lt;&gt;"",P553*VLOOKUP($B553,Codigos!$A:$I,7,0)/100000,""),"Verf")</f>
        <v>194.256</v>
      </c>
      <c r="R553" s="110">
        <f>IFERROR(IF($B553&lt;&gt;"",VLOOKUP($B553,Codigos!$A:$P,2,0),""),"Verf")</f>
        <v>16466</v>
      </c>
      <c r="S553" s="110" t="str">
        <f>IFERROR(IF($B553&lt;&gt;"",VLOOKUP($B553,Codigos!$A:$P,9,0),""),"Verf")</f>
        <v>Lata</v>
      </c>
      <c r="T553" s="110">
        <f>IFERROR(IF(B553&lt;&gt;"",VLOOKUP(B553,Codigos!$A:$P,10,0),""),"Verf")</f>
        <v>180</v>
      </c>
      <c r="U553" s="280" t="str">
        <f ca="1">IFERROR(IF($B553&lt;&gt;"",IF(AND($H553&gt;=VLOOKUP($B553,Codigos!$A:$P,12,0),$H553&lt;=VLOOKUP($B553,Codigos!$A:$P,13,0)),"Si","No"),""),"Verf")</f>
        <v>No</v>
      </c>
      <c r="V553" s="280" t="str">
        <f ca="1">IFERROR(IF($B553&lt;&gt;"",IF(AND($H553&gt;=VLOOKUP($B553,Codigos!$A:$P,14,0),$H553&lt;=VLOOKUP($B553,Codigos!$A:$P,15,0)),"Si","No"),""),"Verf")</f>
        <v>Si</v>
      </c>
      <c r="W553" s="280" t="str">
        <f ca="1">IFERROR(IF($B553&lt;&gt;"",IF($H553&gt;=VLOOKUP($B553,Codigos!$A:$P,12,0),"Si","No"),""),"Verf")</f>
        <v>No</v>
      </c>
      <c r="X553" s="280" t="str">
        <f ca="1">IFERROR(IF($B553&lt;&gt;"",IF($H553&lt;VLOOKUP($B553,Codigos!$A:$P,14,0),"No","Si"),""),"Verf")</f>
        <v>Si</v>
      </c>
      <c r="Y553" s="280" t="str">
        <f ca="1">IFERROR(IF($B553&lt;&gt;"",IF($H553&gt;VLOOKUP($B553,Codigos!$A:$P,16,0),"Si","No"),""),"Verf")</f>
        <v>No</v>
      </c>
      <c r="Z553" s="280" t="str">
        <f ca="1">IFERROR(IF($B553&lt;&gt;"",IF($H553&lt;VLOOKUP($B553,Codigos!$A:$P,14,0),"Bloquear","No"),""),"Verf")</f>
        <v>No</v>
      </c>
      <c r="AA553" s="281">
        <f>IFERROR(IF($B553&lt;&gt;"",$G553-VLOOKUP($B553,Codigos!$A:$P,11,0),""),"")</f>
        <v>46221</v>
      </c>
      <c r="AB553" s="280" t="str">
        <f t="shared" si="211"/>
        <v/>
      </c>
      <c r="AC553">
        <f t="shared" ca="1" si="212"/>
        <v>113</v>
      </c>
      <c r="AE553" t="s">
        <v>1987</v>
      </c>
      <c r="AF553" t="s">
        <v>1988</v>
      </c>
    </row>
    <row r="554" spans="1:32" ht="18.95" customHeight="1">
      <c r="A554" s="290" t="s">
        <v>260</v>
      </c>
      <c r="B554" s="474" t="s">
        <v>182</v>
      </c>
      <c r="C554" s="104" t="str">
        <f>IFERROR(IF(B554&lt;&gt;"",VLOOKUP($B554,Codigos!$A:$P,3,0),""),"Verf")</f>
        <v>Corona Extra Lta  269Ccx6 Pack</v>
      </c>
      <c r="D554" s="105">
        <v>48</v>
      </c>
      <c r="E554" s="105"/>
      <c r="F554" s="105"/>
      <c r="G554" s="106">
        <v>46529</v>
      </c>
      <c r="H554" s="448">
        <f t="shared" ca="1" si="207"/>
        <v>345</v>
      </c>
      <c r="I554" s="105" t="str">
        <f t="shared" ca="1" si="208"/>
        <v>Mayor a 120 días</v>
      </c>
      <c r="J554" s="109">
        <f t="shared" ca="1" si="209"/>
        <v>0.9452054794520548</v>
      </c>
      <c r="K554" s="343"/>
      <c r="L554" s="292"/>
      <c r="M554" s="110" t="str">
        <f>IFERROR(IF(VLOOKUP(L554,Codigos!$T$2:$U$50,2,0)=0,"",VLOOKUP(L554,Codigos!$T$2:$U$50,2,0)),"")</f>
        <v/>
      </c>
      <c r="N554" s="111">
        <f t="shared" si="210"/>
        <v>46164</v>
      </c>
      <c r="O554" s="112">
        <f>IFERROR(IF($B554&lt;&gt;"",$E554+($D554*VLOOKUP($B554,Codigos!$A:$P,5,0)),""),"Verf")</f>
        <v>22464</v>
      </c>
      <c r="P554" s="112">
        <f>IFERROR(IF($B554&lt;&gt;"",$F554+($O554*VLOOKUP($B554,Codigos!$A:$P,4,0)),""),"Verf")</f>
        <v>134784</v>
      </c>
      <c r="Q554" s="116">
        <f>IFERROR(IF($B554&lt;&gt;"",P554*VLOOKUP($B554,Codigos!$A:$I,7,0)/100000,""),"Verf")</f>
        <v>362.56896</v>
      </c>
      <c r="R554" s="110">
        <f>IFERROR(IF($B554&lt;&gt;"",VLOOKUP($B554,Codigos!$A:$P,2,0),""),"Verf")</f>
        <v>17155</v>
      </c>
      <c r="S554" s="110" t="str">
        <f>IFERROR(IF($B554&lt;&gt;"",VLOOKUP($B554,Codigos!$A:$P,9,0),""),"Verf")</f>
        <v>Lata</v>
      </c>
      <c r="T554" s="110">
        <f>IFERROR(IF(B554&lt;&gt;"",VLOOKUP(B554,Codigos!$A:$P,10,0),""),"Verf")</f>
        <v>365</v>
      </c>
      <c r="U554" s="280" t="str">
        <f ca="1">IFERROR(IF($B554&lt;&gt;"",IF(AND($H554&gt;=VLOOKUP($B554,Codigos!$A:$P,12,0),$H554&lt;=VLOOKUP($B554,Codigos!$A:$P,13,0)),"Si","No"),""),"Verf")</f>
        <v>No</v>
      </c>
      <c r="V554" s="280" t="str">
        <f ca="1">IFERROR(IF($B554&lt;&gt;"",IF(AND($H554&gt;=VLOOKUP($B554,Codigos!$A:$P,14,0),$H554&lt;=VLOOKUP($B554,Codigos!$A:$P,15,0)),"Si","No"),""),"Verf")</f>
        <v>No</v>
      </c>
      <c r="W554" s="280" t="str">
        <f ca="1">IFERROR(IF($B554&lt;&gt;"",IF($H554&gt;=VLOOKUP($B554,Codigos!$A:$P,12,0),"Si","No"),""),"Verf")</f>
        <v>Si</v>
      </c>
      <c r="X554" s="280" t="str">
        <f ca="1">IFERROR(IF($B554&lt;&gt;"",IF($H554&lt;VLOOKUP($B554,Codigos!$A:$P,14,0),"No","Si"),""),"Verf")</f>
        <v>Si</v>
      </c>
      <c r="Y554" s="280" t="str">
        <f ca="1">IFERROR(IF($B554&lt;&gt;"",IF($H554&gt;VLOOKUP($B554,Codigos!$A:$P,16,0),"Si","No"),""),"Verf")</f>
        <v>Si</v>
      </c>
      <c r="Z554" s="280" t="str">
        <f ca="1">IFERROR(IF($B554&lt;&gt;"",IF($H554&lt;VLOOKUP($B554,Codigos!$A:$P,14,0),"Bloquear","No"),""),"Verf")</f>
        <v>No</v>
      </c>
      <c r="AA554" s="281">
        <f>IFERROR(IF($B554&lt;&gt;"",$G554-VLOOKUP($B554,Codigos!$A:$P,11,0),""),"")</f>
        <v>46499</v>
      </c>
      <c r="AB554" s="280" t="str">
        <f t="shared" si="211"/>
        <v/>
      </c>
      <c r="AC554">
        <f t="shared" ca="1" si="212"/>
        <v>20</v>
      </c>
      <c r="AE554" t="s">
        <v>1987</v>
      </c>
      <c r="AF554" t="s">
        <v>1988</v>
      </c>
    </row>
    <row r="555" spans="1:32" ht="18.95" customHeight="1">
      <c r="A555" s="290" t="s">
        <v>263</v>
      </c>
      <c r="B555" s="474" t="s">
        <v>182</v>
      </c>
      <c r="C555" s="104" t="str">
        <f>IFERROR(IF(B555&lt;&gt;"",VLOOKUP($B555,Codigos!$A:$P,3,0),""),"Verf")</f>
        <v>Corona Extra Lta  269Ccx6 Pack</v>
      </c>
      <c r="D555" s="105">
        <v>60</v>
      </c>
      <c r="E555" s="105"/>
      <c r="F555" s="105"/>
      <c r="G555" s="106">
        <v>46529</v>
      </c>
      <c r="H555" s="448">
        <f t="shared" ca="1" si="207"/>
        <v>345</v>
      </c>
      <c r="I555" s="105" t="str">
        <f t="shared" ca="1" si="208"/>
        <v>Mayor a 120 días</v>
      </c>
      <c r="J555" s="109">
        <f t="shared" ca="1" si="209"/>
        <v>0.9452054794520548</v>
      </c>
      <c r="K555" s="343"/>
      <c r="L555" s="466"/>
      <c r="M555" s="110" t="str">
        <f>IFERROR(IF(VLOOKUP(L555,Codigos!$T$2:$U$50,2,0)=0,"",VLOOKUP(L555,Codigos!$T$2:$U$50,2,0)),"")</f>
        <v/>
      </c>
      <c r="N555" s="111">
        <f t="shared" si="210"/>
        <v>46164</v>
      </c>
      <c r="O555" s="112">
        <f>IFERROR(IF($B555&lt;&gt;"",$E555+($D555*VLOOKUP($B555,Codigos!$A:$P,5,0)),""),"Verf")</f>
        <v>28080</v>
      </c>
      <c r="P555" s="112">
        <f>IFERROR(IF($B555&lt;&gt;"",$F555+($O555*VLOOKUP($B555,Codigos!$A:$P,4,0)),""),"Verf")</f>
        <v>168480</v>
      </c>
      <c r="Q555" s="116">
        <f>IFERROR(IF($B555&lt;&gt;"",P555*VLOOKUP($B555,Codigos!$A:$I,7,0)/100000,""),"Verf")</f>
        <v>453.21120000000002</v>
      </c>
      <c r="R555" s="110">
        <f>IFERROR(IF($B555&lt;&gt;"",VLOOKUP($B555,Codigos!$A:$P,2,0),""),"Verf")</f>
        <v>17155</v>
      </c>
      <c r="S555" s="110" t="str">
        <f>IFERROR(IF($B555&lt;&gt;"",VLOOKUP($B555,Codigos!$A:$P,9,0),""),"Verf")</f>
        <v>Lata</v>
      </c>
      <c r="T555" s="110">
        <f>IFERROR(IF(B555&lt;&gt;"",VLOOKUP(B555,Codigos!$A:$P,10,0),""),"Verf")</f>
        <v>365</v>
      </c>
      <c r="U555" s="280" t="str">
        <f ca="1">IFERROR(IF($B555&lt;&gt;"",IF(AND($H555&gt;=VLOOKUP($B555,Codigos!$A:$P,12,0),$H555&lt;=VLOOKUP($B555,Codigos!$A:$P,13,0)),"Si","No"),""),"Verf")</f>
        <v>No</v>
      </c>
      <c r="V555" s="280" t="str">
        <f ca="1">IFERROR(IF($B555&lt;&gt;"",IF(AND($H555&gt;=VLOOKUP($B555,Codigos!$A:$P,14,0),$H555&lt;=VLOOKUP($B555,Codigos!$A:$P,15,0)),"Si","No"),""),"Verf")</f>
        <v>No</v>
      </c>
      <c r="W555" s="280" t="str">
        <f ca="1">IFERROR(IF($B555&lt;&gt;"",IF($H555&gt;=VLOOKUP($B555,Codigos!$A:$P,12,0),"Si","No"),""),"Verf")</f>
        <v>Si</v>
      </c>
      <c r="X555" s="280" t="str">
        <f ca="1">IFERROR(IF($B555&lt;&gt;"",IF($H555&lt;VLOOKUP($B555,Codigos!$A:$P,14,0),"No","Si"),""),"Verf")</f>
        <v>Si</v>
      </c>
      <c r="Y555" s="280" t="str">
        <f ca="1">IFERROR(IF($B555&lt;&gt;"",IF($H555&gt;VLOOKUP($B555,Codigos!$A:$P,16,0),"Si","No"),""),"Verf")</f>
        <v>Si</v>
      </c>
      <c r="Z555" s="280" t="str">
        <f ca="1">IFERROR(IF($B555&lt;&gt;"",IF($H555&lt;VLOOKUP($B555,Codigos!$A:$P,14,0),"Bloquear","No"),""),"Verf")</f>
        <v>No</v>
      </c>
      <c r="AA555" s="281">
        <f>IFERROR(IF($B555&lt;&gt;"",$G555-VLOOKUP($B555,Codigos!$A:$P,11,0),""),"")</f>
        <v>46499</v>
      </c>
      <c r="AB555" s="280" t="str">
        <f t="shared" si="211"/>
        <v/>
      </c>
      <c r="AC555">
        <f t="shared" ca="1" si="212"/>
        <v>20</v>
      </c>
      <c r="AE555" t="s">
        <v>1987</v>
      </c>
      <c r="AF555" t="s">
        <v>1988</v>
      </c>
    </row>
    <row r="556" spans="1:32" ht="18.95" customHeight="1">
      <c r="A556" s="290" t="s">
        <v>261</v>
      </c>
      <c r="B556" s="291" t="s">
        <v>483</v>
      </c>
      <c r="C556" s="104" t="str">
        <f>IFERROR(IF(B556&lt;&gt;"",VLOOKUP($B556,Codigos!$A:$P,3,0),""),"Verf")</f>
        <v>Cola&amp;Pola Pet 1.5L X 6</v>
      </c>
      <c r="D556" s="105">
        <v>5</v>
      </c>
      <c r="E556" s="105"/>
      <c r="F556" s="105"/>
      <c r="G556" s="106">
        <v>46265</v>
      </c>
      <c r="H556" s="448">
        <f t="shared" ref="H556" ca="1" si="242">IF(G556&lt;&gt;"",G556-TODAY(),"")</f>
        <v>81</v>
      </c>
      <c r="I556" s="105" t="str">
        <f t="shared" ref="I556" ca="1" si="243">IF(G556="","",IF(G556&lt;TODAY(),"Vencido",IF(G556&lt;TODAY()+10,"Menos de 10 días",IF(G556&lt;TODAY()+30,"Menos de 30 días",IF(G556&lt;TODAY()+60,"Menos de 60 días",IF(G556&lt;TODAY()+90,"Menos de 90 dìas",IF(G556&lt;TODAY()+120,"Menos de 120 días","Mayor a 120 días")))))))</f>
        <v>Menos de 90 dìas</v>
      </c>
      <c r="J556" s="109">
        <f t="shared" ref="J556" ca="1" si="244">IFERROR(IF(H556&lt;&gt;"",H556/T556,""),"Verf")</f>
        <v>0.9</v>
      </c>
      <c r="K556" s="343"/>
      <c r="L556" s="292"/>
      <c r="M556" s="110" t="str">
        <f>IFERROR(IF(VLOOKUP(L556,Codigos!$T$2:$U$50,2,0)=0,"",VLOOKUP(L556,Codigos!$T$2:$U$50,2,0)),"")</f>
        <v/>
      </c>
      <c r="N556" s="111">
        <f t="shared" ref="N556" si="245">IFERROR(IF(G556&lt;&gt;"",G556-T556,""),"Verf")</f>
        <v>46175</v>
      </c>
      <c r="O556" s="112">
        <f>IFERROR(IF($B556&lt;&gt;"",$E556+($D556*VLOOKUP($B556,Codigos!$A:$P,5,0)),""),"Verf")</f>
        <v>500</v>
      </c>
      <c r="P556" s="112">
        <f>IFERROR(IF($B556&lt;&gt;"",$F556+($O556*VLOOKUP($B556,Codigos!$A:$P,4,0)),""),"Verf")</f>
        <v>3000</v>
      </c>
      <c r="Q556" s="116">
        <f>IFERROR(IF($B556&lt;&gt;"",P556*VLOOKUP($B556,Codigos!$A:$I,7,0)/100000,""),"Verf")</f>
        <v>45</v>
      </c>
      <c r="R556" s="110">
        <f>IFERROR(IF($B556&lt;&gt;"",VLOOKUP($B556,Codigos!$A:$P,2,0),""),"Verf")</f>
        <v>2882</v>
      </c>
      <c r="S556" s="110" t="str">
        <f>IFERROR(IF($B556&lt;&gt;"",VLOOKUP($B556,Codigos!$A:$P,9,0),""),"Verf")</f>
        <v>Pet</v>
      </c>
      <c r="T556" s="110">
        <f>IFERROR(IF(B556&lt;&gt;"",VLOOKUP(B556,Codigos!$A:$P,10,0),""),"Verf")</f>
        <v>90</v>
      </c>
      <c r="U556" s="280" t="str">
        <f ca="1">IFERROR(IF($B556&lt;&gt;"",IF(AND($H556&gt;=VLOOKUP($B556,Codigos!$A:$P,12,0),$H556&lt;=VLOOKUP($B556,Codigos!$A:$P,13,0)),"Si","No"),""),"Verf")</f>
        <v>No</v>
      </c>
      <c r="V556" s="280" t="str">
        <f ca="1">IFERROR(IF($B556&lt;&gt;"",IF(AND($H556&gt;=VLOOKUP($B556,Codigos!$A:$P,14,0),$H556&lt;=VLOOKUP($B556,Codigos!$A:$P,15,0)),"Si","No"),""),"Verf")</f>
        <v>No</v>
      </c>
      <c r="W556" s="280" t="str">
        <f ca="1">IFERROR(IF($B556&lt;&gt;"",IF($H556&gt;=VLOOKUP($B556,Codigos!$A:$P,12,0),"Si","No"),""),"Verf")</f>
        <v>Si</v>
      </c>
      <c r="X556" s="280" t="str">
        <f ca="1">IFERROR(IF($B556&lt;&gt;"",IF($H556&lt;VLOOKUP($B556,Codigos!$A:$P,14,0),"No","Si"),""),"Verf")</f>
        <v>Si</v>
      </c>
      <c r="Y556" s="280" t="str">
        <f ca="1">IFERROR(IF($B556&lt;&gt;"",IF($H556&gt;VLOOKUP($B556,Codigos!$A:$P,16,0),"Si","No"),""),"Verf")</f>
        <v>Si</v>
      </c>
      <c r="Z556" s="280" t="str">
        <f ca="1">IFERROR(IF($B556&lt;&gt;"",IF($H556&lt;VLOOKUP($B556,Codigos!$A:$P,14,0),"Bloquear","No"),""),"Verf")</f>
        <v>No</v>
      </c>
      <c r="AA556" s="281">
        <f>IFERROR(IF($B556&lt;&gt;"",$G556-VLOOKUP($B556,Codigos!$A:$P,11,0),""),"")</f>
        <v>46235</v>
      </c>
      <c r="AB556" s="280" t="str">
        <f t="shared" ref="AB556" si="246">IFERROR(IF(AND(A556&lt;&gt;"",B556=""),"V",""),"")</f>
        <v/>
      </c>
      <c r="AC556">
        <f t="shared" ref="AC556" ca="1" si="247">IF(B556&lt;&gt;"",$C$4-N556,"")</f>
        <v>9</v>
      </c>
      <c r="AE556" t="s">
        <v>1987</v>
      </c>
      <c r="AF556" t="s">
        <v>1988</v>
      </c>
    </row>
    <row r="557" spans="1:32" ht="18.95" customHeight="1">
      <c r="A557" s="290" t="s">
        <v>261</v>
      </c>
      <c r="B557" s="291" t="s">
        <v>169</v>
      </c>
      <c r="C557" s="104" t="str">
        <f>IFERROR(IF(B557&lt;&gt;"",VLOOKUP($B557,Codigos!$A:$P,3,0),""),"Verf")</f>
        <v>Austen lager 330x6</v>
      </c>
      <c r="D557" s="105">
        <v>1</v>
      </c>
      <c r="E557" s="105"/>
      <c r="F557" s="105"/>
      <c r="G557" s="106">
        <v>46251</v>
      </c>
      <c r="H557" s="448">
        <f t="shared" ca="1" si="207"/>
        <v>67</v>
      </c>
      <c r="I557" s="105" t="str">
        <f t="shared" ca="1" si="208"/>
        <v>Menos de 90 dìas</v>
      </c>
      <c r="J557" s="109">
        <f t="shared" ca="1" si="209"/>
        <v>0.37222222222222223</v>
      </c>
      <c r="K557" s="343"/>
      <c r="L557" s="292"/>
      <c r="M557" s="110" t="str">
        <f>IFERROR(IF(VLOOKUP(L557,Codigos!$T$2:$U$50,2,0)=0,"",VLOOKUP(L557,Codigos!$T$2:$U$50,2,0)),"")</f>
        <v/>
      </c>
      <c r="N557" s="111">
        <f t="shared" si="210"/>
        <v>46071</v>
      </c>
      <c r="O557" s="112">
        <f>IFERROR(IF($B557&lt;&gt;"",$E557+($D557*VLOOKUP($B557,Codigos!$A:$P,5,0)),""),"Verf")</f>
        <v>480</v>
      </c>
      <c r="P557" s="112">
        <f>IFERROR(IF($B557&lt;&gt;"",$F557+($O557*VLOOKUP($B557,Codigos!$A:$P,4,0)),""),"Verf")</f>
        <v>2880</v>
      </c>
      <c r="Q557" s="116">
        <f>IFERROR(IF($B557&lt;&gt;"",P557*VLOOKUP($B557,Codigos!$A:$I,7,0)/100000,""),"Verf")</f>
        <v>10.224</v>
      </c>
      <c r="R557" s="110">
        <f>IFERROR(IF($B557&lt;&gt;"",VLOOKUP($B557,Codigos!$A:$P,2,0),""),"Verf")</f>
        <v>16466</v>
      </c>
      <c r="S557" s="110" t="str">
        <f>IFERROR(IF($B557&lt;&gt;"",VLOOKUP($B557,Codigos!$A:$P,9,0),""),"Verf")</f>
        <v>Lata</v>
      </c>
      <c r="T557" s="110">
        <f>IFERROR(IF(B557&lt;&gt;"",VLOOKUP(B557,Codigos!$A:$P,10,0),""),"Verf")</f>
        <v>180</v>
      </c>
      <c r="U557" s="280" t="str">
        <f ca="1">IFERROR(IF($B557&lt;&gt;"",IF(AND($H557&gt;=VLOOKUP($B557,Codigos!$A:$P,12,0),$H557&lt;=VLOOKUP($B557,Codigos!$A:$P,13,0)),"Si","No"),""),"Verf")</f>
        <v>No</v>
      </c>
      <c r="V557" s="280" t="str">
        <f ca="1">IFERROR(IF($B557&lt;&gt;"",IF(AND($H557&gt;=VLOOKUP($B557,Codigos!$A:$P,14,0),$H557&lt;=VLOOKUP($B557,Codigos!$A:$P,15,0)),"Si","No"),""),"Verf")</f>
        <v>Si</v>
      </c>
      <c r="W557" s="280" t="str">
        <f ca="1">IFERROR(IF($B557&lt;&gt;"",IF($H557&gt;=VLOOKUP($B557,Codigos!$A:$P,12,0),"Si","No"),""),"Verf")</f>
        <v>No</v>
      </c>
      <c r="X557" s="280" t="str">
        <f ca="1">IFERROR(IF($B557&lt;&gt;"",IF($H557&lt;VLOOKUP($B557,Codigos!$A:$P,14,0),"No","Si"),""),"Verf")</f>
        <v>Si</v>
      </c>
      <c r="Y557" s="280" t="str">
        <f ca="1">IFERROR(IF($B557&lt;&gt;"",IF($H557&gt;VLOOKUP($B557,Codigos!$A:$P,16,0),"Si","No"),""),"Verf")</f>
        <v>No</v>
      </c>
      <c r="Z557" s="280" t="str">
        <f ca="1">IFERROR(IF($B557&lt;&gt;"",IF($H557&lt;VLOOKUP($B557,Codigos!$A:$P,14,0),"Bloquear","No"),""),"Verf")</f>
        <v>No</v>
      </c>
      <c r="AA557" s="281">
        <f>IFERROR(IF($B557&lt;&gt;"",$G557-VLOOKUP($B557,Codigos!$A:$P,11,0),""),"")</f>
        <v>46221</v>
      </c>
      <c r="AB557" s="280" t="str">
        <f t="shared" si="211"/>
        <v/>
      </c>
      <c r="AC557">
        <f t="shared" ca="1" si="212"/>
        <v>113</v>
      </c>
      <c r="AE557" t="s">
        <v>1987</v>
      </c>
      <c r="AF557" t="s">
        <v>1988</v>
      </c>
    </row>
    <row r="558" spans="1:32" ht="18.95" customHeight="1">
      <c r="A558" s="290" t="s">
        <v>262</v>
      </c>
      <c r="B558" s="506" t="s">
        <v>403</v>
      </c>
      <c r="C558" s="104" t="str">
        <f>IFERROR(IF(B558&lt;&gt;"",VLOOKUP($B558,Codigos!$A:$P,3,0),""),"Verf")</f>
        <v>Aguila Lig R FRIA HELADA 330cc X 30</v>
      </c>
      <c r="D558" s="105">
        <v>3</v>
      </c>
      <c r="E558" s="105"/>
      <c r="F558" s="105"/>
      <c r="G558" s="106">
        <v>46349</v>
      </c>
      <c r="H558" s="448">
        <f t="shared" ref="H558" ca="1" si="248">IF(G558&lt;&gt;"",G558-TODAY(),"")</f>
        <v>165</v>
      </c>
      <c r="I558" s="105" t="str">
        <f t="shared" ref="I558" ca="1" si="249">IF(G558="","",IF(G558&lt;TODAY(),"Vencido",IF(G558&lt;TODAY()+10,"Menos de 10 días",IF(G558&lt;TODAY()+30,"Menos de 30 días",IF(G558&lt;TODAY()+60,"Menos de 60 días",IF(G558&lt;TODAY()+90,"Menos de 90 dìas",IF(G558&lt;TODAY()+120,"Menos de 120 días","Mayor a 120 días")))))))</f>
        <v>Mayor a 120 días</v>
      </c>
      <c r="J558" s="109">
        <f t="shared" ref="J558" ca="1" si="250">IFERROR(IF(H558&lt;&gt;"",H558/T558,""),"Verf")</f>
        <v>0.91666666666666663</v>
      </c>
      <c r="K558" s="294"/>
      <c r="L558" s="460"/>
      <c r="M558" s="110" t="str">
        <f>IFERROR(IF(VLOOKUP(L558,Codigos!$T$2:$U$50,2,0)=0,"",VLOOKUP(L558,Codigos!$T$2:$U$50,2,0)),"")</f>
        <v/>
      </c>
      <c r="N558" s="111">
        <f t="shared" ref="N558" si="251">IFERROR(IF(G558&lt;&gt;"",G558-T558,""),"Verf")</f>
        <v>46169</v>
      </c>
      <c r="O558" s="112">
        <f>IFERROR(IF($B558&lt;&gt;"",$E558+($D558*VLOOKUP($B558,Codigos!$A:$P,5,0)),""),"Verf")</f>
        <v>135</v>
      </c>
      <c r="P558" s="112">
        <f>IFERROR(IF($B558&lt;&gt;"",$F558+($O558*VLOOKUP($B558,Codigos!$A:$P,4,0)),""),"Verf")</f>
        <v>4050</v>
      </c>
      <c r="Q558" s="116">
        <f>IFERROR(IF($B558&lt;&gt;"",P558*VLOOKUP($B558,Codigos!$A:$I,7,0)/100000,""),"Verf")</f>
        <v>13.365</v>
      </c>
      <c r="R558" s="110">
        <f>IFERROR(IF($B558&lt;&gt;"",VLOOKUP($B558,Codigos!$A:$P,2,0),""),"Verf")</f>
        <v>22613</v>
      </c>
      <c r="S558" s="110" t="str">
        <f>IFERROR(IF($B558&lt;&gt;"",VLOOKUP($B558,Codigos!$A:$P,9,0),""),"Verf")</f>
        <v>Ret</v>
      </c>
      <c r="T558" s="110">
        <f>IFERROR(IF(B558&lt;&gt;"",VLOOKUP(B558,Codigos!$A:$P,10,0),""),"Verf")</f>
        <v>180</v>
      </c>
      <c r="U558" s="280" t="str">
        <f ca="1">IFERROR(IF($B558&lt;&gt;"",IF(AND($H558&gt;=VLOOKUP($B558,Codigos!$A:$P,12,0),$H558&lt;=VLOOKUP($B558,Codigos!$A:$P,13,0)),"Si","No"),""),"Verf")</f>
        <v>No</v>
      </c>
      <c r="V558" s="280" t="str">
        <f ca="1">IFERROR(IF($B558&lt;&gt;"",IF(AND($H558&gt;=VLOOKUP($B558,Codigos!$A:$P,14,0),$H558&lt;=VLOOKUP($B558,Codigos!$A:$P,15,0)),"Si","No"),""),"Verf")</f>
        <v>No</v>
      </c>
      <c r="W558" s="280" t="str">
        <f ca="1">IFERROR(IF($B558&lt;&gt;"",IF($H558&gt;=VLOOKUP($B558,Codigos!$A:$P,12,0),"Si","No"),""),"Verf")</f>
        <v>Si</v>
      </c>
      <c r="X558" s="280" t="str">
        <f ca="1">IFERROR(IF($B558&lt;&gt;"",IF($H558&lt;VLOOKUP($B558,Codigos!$A:$P,14,0),"No","Si"),""),"Verf")</f>
        <v>Si</v>
      </c>
      <c r="Y558" s="280" t="str">
        <f ca="1">IFERROR(IF($B558&lt;&gt;"",IF($H558&gt;VLOOKUP($B558,Codigos!$A:$P,16,0),"Si","No"),""),"Verf")</f>
        <v>Si</v>
      </c>
      <c r="Z558" s="280" t="str">
        <f ca="1">IFERROR(IF($B558&lt;&gt;"",IF($H558&lt;VLOOKUP($B558,Codigos!$A:$P,14,0),"Bloquear","No"),""),"Verf")</f>
        <v>No</v>
      </c>
      <c r="AA558" s="281">
        <f>IFERROR(IF($B558&lt;&gt;"",$G558-VLOOKUP($B558,Codigos!$A:$P,11,0),""),"")</f>
        <v>46319</v>
      </c>
      <c r="AB558" s="280" t="str">
        <f t="shared" ref="AB558" si="252">IFERROR(IF(AND(A558&lt;&gt;"",B558=""),"V",""),"")</f>
        <v/>
      </c>
      <c r="AC558">
        <f t="shared" ref="AC558" ca="1" si="253">IF(B558&lt;&gt;"",$C$4-N558,"")</f>
        <v>15</v>
      </c>
      <c r="AE558" t="s">
        <v>1987</v>
      </c>
      <c r="AF558" t="s">
        <v>1988</v>
      </c>
    </row>
    <row r="559" spans="1:32" ht="18.95" customHeight="1">
      <c r="A559" s="290" t="s">
        <v>60</v>
      </c>
      <c r="B559" s="291" t="s">
        <v>203</v>
      </c>
      <c r="C559" s="104" t="str">
        <f>IFERROR(IF(B559&lt;&gt;"",VLOOKUP($B559,Codigos!$A:$P,3,0),""),"Verf")</f>
        <v>Stella Artois Nr 300Cc X 6</v>
      </c>
      <c r="D559" s="105">
        <v>6</v>
      </c>
      <c r="E559" s="105"/>
      <c r="F559" s="105"/>
      <c r="G559" s="106">
        <v>46442</v>
      </c>
      <c r="H559" s="448">
        <f t="shared" ca="1" si="207"/>
        <v>258</v>
      </c>
      <c r="I559" s="105" t="str">
        <f t="shared" ca="1" si="208"/>
        <v>Mayor a 120 días</v>
      </c>
      <c r="J559" s="109">
        <f t="shared" ca="1" si="209"/>
        <v>0.9555555555555556</v>
      </c>
      <c r="K559" s="294"/>
      <c r="L559" s="292"/>
      <c r="M559" s="110" t="str">
        <f>IFERROR(IF(VLOOKUP(L559,Codigos!$T$2:$U$50,2,0)=0,"",VLOOKUP(L559,Codigos!$T$2:$U$50,2,0)),"")</f>
        <v/>
      </c>
      <c r="N559" s="111">
        <f t="shared" si="210"/>
        <v>46172</v>
      </c>
      <c r="O559" s="112">
        <f>IFERROR(IF($B559&lt;&gt;"",$E559+($D559*VLOOKUP($B559,Codigos!$A:$P,5,0)),""),"Verf")</f>
        <v>1440</v>
      </c>
      <c r="P559" s="112">
        <f>IFERROR(IF($B559&lt;&gt;"",$F559+($O559*VLOOKUP($B559,Codigos!$A:$P,4,0)),""),"Verf")</f>
        <v>8640</v>
      </c>
      <c r="Q559" s="116">
        <f>IFERROR(IF($B559&lt;&gt;"",P559*VLOOKUP($B559,Codigos!$A:$I,7,0)/100000,""),"Verf")</f>
        <v>25.92</v>
      </c>
      <c r="R559" s="110">
        <f>IFERROR(IF($B559&lt;&gt;"",VLOOKUP($B559,Codigos!$A:$P,2,0),""),"Verf")</f>
        <v>20463</v>
      </c>
      <c r="S559" s="110" t="str">
        <f>IFERROR(IF($B559&lt;&gt;"",VLOOKUP($B559,Codigos!$A:$P,9,0),""),"Verf")</f>
        <v>NR</v>
      </c>
      <c r="T559" s="110">
        <f>IFERROR(IF(B559&lt;&gt;"",VLOOKUP(B559,Codigos!$A:$P,10,0),""),"Verf")</f>
        <v>270</v>
      </c>
      <c r="U559" s="280" t="str">
        <f ca="1">IFERROR(IF($B559&lt;&gt;"",IF(AND($H559&gt;=VLOOKUP($B559,Codigos!$A:$P,12,0),$H559&lt;=VLOOKUP($B559,Codigos!$A:$P,13,0)),"Si","No"),""),"Verf")</f>
        <v>No</v>
      </c>
      <c r="V559" s="280" t="str">
        <f ca="1">IFERROR(IF($B559&lt;&gt;"",IF(AND($H559&gt;=VLOOKUP($B559,Codigos!$A:$P,14,0),$H559&lt;=VLOOKUP($B559,Codigos!$A:$P,15,0)),"Si","No"),""),"Verf")</f>
        <v>No</v>
      </c>
      <c r="W559" s="280" t="str">
        <f ca="1">IFERROR(IF($B559&lt;&gt;"",IF($H559&gt;=VLOOKUP($B559,Codigos!$A:$P,12,0),"Si","No"),""),"Verf")</f>
        <v>Si</v>
      </c>
      <c r="X559" s="280" t="str">
        <f ca="1">IFERROR(IF($B559&lt;&gt;"",IF($H559&lt;VLOOKUP($B559,Codigos!$A:$P,14,0),"No","Si"),""),"Verf")</f>
        <v>Si</v>
      </c>
      <c r="Y559" s="280" t="str">
        <f ca="1">IFERROR(IF($B559&lt;&gt;"",IF($H559&gt;VLOOKUP($B559,Codigos!$A:$P,16,0),"Si","No"),""),"Verf")</f>
        <v>Si</v>
      </c>
      <c r="Z559" s="280" t="str">
        <f ca="1">IFERROR(IF($B559&lt;&gt;"",IF($H559&lt;VLOOKUP($B559,Codigos!$A:$P,14,0),"Bloquear","No"),""),"Verf")</f>
        <v>No</v>
      </c>
      <c r="AA559" s="281">
        <f>IFERROR(IF($B559&lt;&gt;"",$G559-VLOOKUP($B559,Codigos!$A:$P,11,0),""),"")</f>
        <v>46412</v>
      </c>
      <c r="AB559" s="280" t="str">
        <f t="shared" si="211"/>
        <v/>
      </c>
      <c r="AC559">
        <f t="shared" ca="1" si="212"/>
        <v>12</v>
      </c>
      <c r="AE559" t="s">
        <v>1987</v>
      </c>
      <c r="AF559" t="s">
        <v>1988</v>
      </c>
    </row>
    <row r="560" spans="1:32" ht="18.95" customHeight="1">
      <c r="A560" s="290" t="s">
        <v>769</v>
      </c>
      <c r="B560" s="340" t="s">
        <v>203</v>
      </c>
      <c r="C560" s="104" t="str">
        <f>IFERROR(IF(B560&lt;&gt;"",VLOOKUP($B560,Codigos!$A:$P,3,0),""),"Verf")</f>
        <v>Stella Artois Nr 300Cc X 6</v>
      </c>
      <c r="D560" s="105">
        <v>16</v>
      </c>
      <c r="E560" s="105"/>
      <c r="F560" s="105"/>
      <c r="G560" s="106">
        <v>46415</v>
      </c>
      <c r="H560" s="448">
        <f t="shared" ca="1" si="207"/>
        <v>231</v>
      </c>
      <c r="I560" s="105" t="str">
        <f t="shared" ca="1" si="208"/>
        <v>Mayor a 120 días</v>
      </c>
      <c r="J560" s="109">
        <f t="shared" ca="1" si="209"/>
        <v>0.85555555555555551</v>
      </c>
      <c r="K560" s="294"/>
      <c r="L560" s="460"/>
      <c r="M560" s="110" t="str">
        <f>IFERROR(IF(VLOOKUP(L560,Codigos!$T$2:$U$50,2,0)=0,"",VLOOKUP(L560,Codigos!$T$2:$U$50,2,0)),"")</f>
        <v/>
      </c>
      <c r="N560" s="111">
        <f t="shared" si="210"/>
        <v>46145</v>
      </c>
      <c r="O560" s="112">
        <f>IFERROR(IF($B560&lt;&gt;"",$E560+($D560*VLOOKUP($B560,Codigos!$A:$P,5,0)),""),"Verf")</f>
        <v>3840</v>
      </c>
      <c r="P560" s="112">
        <f>IFERROR(IF($B560&lt;&gt;"",$F560+($O560*VLOOKUP($B560,Codigos!$A:$P,4,0)),""),"Verf")</f>
        <v>23040</v>
      </c>
      <c r="Q560" s="116">
        <f>IFERROR(IF($B560&lt;&gt;"",P560*VLOOKUP($B560,Codigos!$A:$I,7,0)/100000,""),"Verf")</f>
        <v>69.12</v>
      </c>
      <c r="R560" s="110">
        <f>IFERROR(IF($B560&lt;&gt;"",VLOOKUP($B560,Codigos!$A:$P,2,0),""),"Verf")</f>
        <v>20463</v>
      </c>
      <c r="S560" s="110" t="str">
        <f>IFERROR(IF($B560&lt;&gt;"",VLOOKUP($B560,Codigos!$A:$P,9,0),""),"Verf")</f>
        <v>NR</v>
      </c>
      <c r="T560" s="110">
        <f>IFERROR(IF(B560&lt;&gt;"",VLOOKUP(B560,Codigos!$A:$P,10,0),""),"Verf")</f>
        <v>270</v>
      </c>
      <c r="U560" s="280" t="str">
        <f ca="1">IFERROR(IF($B560&lt;&gt;"",IF(AND($H560&gt;=VLOOKUP($B560,Codigos!$A:$P,12,0),$H560&lt;=VLOOKUP($B560,Codigos!$A:$P,13,0)),"Si","No"),""),"Verf")</f>
        <v>No</v>
      </c>
      <c r="V560" s="280" t="str">
        <f ca="1">IFERROR(IF($B560&lt;&gt;"",IF(AND($H560&gt;=VLOOKUP($B560,Codigos!$A:$P,14,0),$H560&lt;=VLOOKUP($B560,Codigos!$A:$P,15,0)),"Si","No"),""),"Verf")</f>
        <v>No</v>
      </c>
      <c r="W560" s="280" t="str">
        <f ca="1">IFERROR(IF($B560&lt;&gt;"",IF($H560&gt;=VLOOKUP($B560,Codigos!$A:$P,12,0),"Si","No"),""),"Verf")</f>
        <v>Si</v>
      </c>
      <c r="X560" s="280" t="str">
        <f ca="1">IFERROR(IF($B560&lt;&gt;"",IF($H560&lt;VLOOKUP($B560,Codigos!$A:$P,14,0),"No","Si"),""),"Verf")</f>
        <v>Si</v>
      </c>
      <c r="Y560" s="280" t="str">
        <f ca="1">IFERROR(IF($B560&lt;&gt;"",IF($H560&gt;VLOOKUP($B560,Codigos!$A:$P,16,0),"Si","No"),""),"Verf")</f>
        <v>Si</v>
      </c>
      <c r="Z560" s="280" t="str">
        <f ca="1">IFERROR(IF($B560&lt;&gt;"",IF($H560&lt;VLOOKUP($B560,Codigos!$A:$P,14,0),"Bloquear","No"),""),"Verf")</f>
        <v>No</v>
      </c>
      <c r="AA560" s="281">
        <f>IFERROR(IF($B560&lt;&gt;"",$G560-VLOOKUP($B560,Codigos!$A:$P,11,0),""),"")</f>
        <v>46385</v>
      </c>
      <c r="AB560" s="280" t="str">
        <f t="shared" si="211"/>
        <v/>
      </c>
      <c r="AC560">
        <f t="shared" ca="1" si="212"/>
        <v>39</v>
      </c>
      <c r="AE560" t="s">
        <v>1987</v>
      </c>
      <c r="AF560" t="s">
        <v>1988</v>
      </c>
    </row>
    <row r="561" spans="1:32" ht="18.95" customHeight="1">
      <c r="A561" s="290" t="s">
        <v>338</v>
      </c>
      <c r="B561" s="303" t="s">
        <v>182</v>
      </c>
      <c r="C561" s="104" t="str">
        <f>IFERROR(IF(B561&lt;&gt;"",VLOOKUP($B561,Codigos!$A:$P,3,0),""),"Verf")</f>
        <v>Corona Extra Lta  269Ccx6 Pack</v>
      </c>
      <c r="D561" s="105">
        <v>22</v>
      </c>
      <c r="E561" s="105"/>
      <c r="F561" s="105"/>
      <c r="G561" s="106">
        <v>46532</v>
      </c>
      <c r="H561" s="448">
        <f t="shared" ca="1" si="207"/>
        <v>348</v>
      </c>
      <c r="I561" s="105" t="str">
        <f t="shared" ca="1" si="208"/>
        <v>Mayor a 120 días</v>
      </c>
      <c r="J561" s="109">
        <f t="shared" ca="1" si="209"/>
        <v>0.95342465753424654</v>
      </c>
      <c r="K561" s="343"/>
      <c r="L561" s="105"/>
      <c r="M561" s="110" t="str">
        <f>IFERROR(IF(VLOOKUP(L561,Codigos!$T$2:$U$50,2,0)=0,"",VLOOKUP(L561,Codigos!$T$2:$U$50,2,0)),"")</f>
        <v/>
      </c>
      <c r="N561" s="111">
        <f t="shared" si="210"/>
        <v>46167</v>
      </c>
      <c r="O561" s="112">
        <f>IFERROR(IF($B561&lt;&gt;"",$E561+($D561*VLOOKUP($B561,Codigos!$A:$P,5,0)),""),"Verf")</f>
        <v>10296</v>
      </c>
      <c r="P561" s="112">
        <f>IFERROR(IF($B561&lt;&gt;"",$F561+($O561*VLOOKUP($B561,Codigos!$A:$P,4,0)),""),"Verf")</f>
        <v>61776</v>
      </c>
      <c r="Q561" s="116">
        <f>IFERROR(IF($B561&lt;&gt;"",P561*VLOOKUP($B561,Codigos!$A:$I,7,0)/100000,""),"Verf")</f>
        <v>166.17743999999999</v>
      </c>
      <c r="R561" s="110">
        <f>IFERROR(IF($B561&lt;&gt;"",VLOOKUP($B561,Codigos!$A:$P,2,0),""),"Verf")</f>
        <v>17155</v>
      </c>
      <c r="S561" s="110" t="str">
        <f>IFERROR(IF($B561&lt;&gt;"",VLOOKUP($B561,Codigos!$A:$P,9,0),""),"Verf")</f>
        <v>Lata</v>
      </c>
      <c r="T561" s="110">
        <f>IFERROR(IF(B561&lt;&gt;"",VLOOKUP(B561,Codigos!$A:$P,10,0),""),"Verf")</f>
        <v>365</v>
      </c>
      <c r="U561" s="280" t="str">
        <f ca="1">IFERROR(IF($B561&lt;&gt;"",IF(AND($H561&gt;=VLOOKUP($B561,Codigos!$A:$P,12,0),$H561&lt;=VLOOKUP($B561,Codigos!$A:$P,13,0)),"Si","No"),""),"Verf")</f>
        <v>No</v>
      </c>
      <c r="V561" s="280" t="str">
        <f ca="1">IFERROR(IF($B561&lt;&gt;"",IF(AND($H561&gt;=VLOOKUP($B561,Codigos!$A:$P,14,0),$H561&lt;=VLOOKUP($B561,Codigos!$A:$P,15,0)),"Si","No"),""),"Verf")</f>
        <v>No</v>
      </c>
      <c r="W561" s="280" t="str">
        <f ca="1">IFERROR(IF($B561&lt;&gt;"",IF($H561&gt;=VLOOKUP($B561,Codigos!$A:$P,12,0),"Si","No"),""),"Verf")</f>
        <v>Si</v>
      </c>
      <c r="X561" s="280" t="str">
        <f ca="1">IFERROR(IF($B561&lt;&gt;"",IF($H561&lt;VLOOKUP($B561,Codigos!$A:$P,14,0),"No","Si"),""),"Verf")</f>
        <v>Si</v>
      </c>
      <c r="Y561" s="280" t="str">
        <f ca="1">IFERROR(IF($B561&lt;&gt;"",IF($H561&gt;VLOOKUP($B561,Codigos!$A:$P,16,0),"Si","No"),""),"Verf")</f>
        <v>Si</v>
      </c>
      <c r="Z561" s="280" t="str">
        <f ca="1">IFERROR(IF($B561&lt;&gt;"",IF($H561&lt;VLOOKUP($B561,Codigos!$A:$P,14,0),"Bloquear","No"),""),"Verf")</f>
        <v>No</v>
      </c>
      <c r="AA561" s="281">
        <f>IFERROR(IF($B561&lt;&gt;"",$G561-VLOOKUP($B561,Codigos!$A:$P,11,0),""),"")</f>
        <v>46502</v>
      </c>
      <c r="AB561" s="280" t="str">
        <f t="shared" si="211"/>
        <v/>
      </c>
      <c r="AC561">
        <f t="shared" ca="1" si="212"/>
        <v>17</v>
      </c>
      <c r="AE561" t="s">
        <v>1987</v>
      </c>
      <c r="AF561" t="s">
        <v>1988</v>
      </c>
    </row>
    <row r="562" spans="1:32" ht="18.95" customHeight="1">
      <c r="A562" s="290" t="s">
        <v>423</v>
      </c>
      <c r="B562" s="291" t="s">
        <v>192</v>
      </c>
      <c r="C562" s="104" t="str">
        <f>IFERROR(IF(B562&lt;&gt;"",VLOOKUP($B562,Codigos!$A:$P,3,0),""),"Verf")</f>
        <v>Corona Nr 330Cc X 6</v>
      </c>
      <c r="D562" s="105">
        <v>60</v>
      </c>
      <c r="E562" s="105"/>
      <c r="F562" s="105"/>
      <c r="G562" s="106">
        <v>46541</v>
      </c>
      <c r="H562" s="448">
        <f t="shared" ca="1" si="207"/>
        <v>357</v>
      </c>
      <c r="I562" s="105" t="str">
        <f t="shared" ca="1" si="208"/>
        <v>Mayor a 120 días</v>
      </c>
      <c r="J562" s="109">
        <f t="shared" ca="1" si="209"/>
        <v>0.9780821917808219</v>
      </c>
      <c r="K562" s="343"/>
      <c r="L562" s="105"/>
      <c r="M562" s="110" t="str">
        <f>IFERROR(IF(VLOOKUP(L562,Codigos!$T$2:$U$50,2,0)=0,"",VLOOKUP(L562,Codigos!$T$2:$U$50,2,0)),"")</f>
        <v/>
      </c>
      <c r="N562" s="111">
        <f t="shared" si="210"/>
        <v>46176</v>
      </c>
      <c r="O562" s="112">
        <f>IFERROR(IF($B562&lt;&gt;"",$E562+($D562*VLOOKUP($B562,Codigos!$A:$P,5,0)),""),"Verf")</f>
        <v>15600</v>
      </c>
      <c r="P562" s="112">
        <f>IFERROR(IF($B562&lt;&gt;"",$F562+($O562*VLOOKUP($B562,Codigos!$A:$P,4,0)),""),"Verf")</f>
        <v>93600</v>
      </c>
      <c r="Q562" s="116">
        <f>IFERROR(IF($B562&lt;&gt;"",P562*VLOOKUP($B562,Codigos!$A:$I,7,0)/100000,""),"Verf")</f>
        <v>308.88</v>
      </c>
      <c r="R562" s="110">
        <f>IFERROR(IF($B562&lt;&gt;"",VLOOKUP($B562,Codigos!$A:$P,2,0),""),"Verf")</f>
        <v>20050</v>
      </c>
      <c r="S562" s="110" t="str">
        <f>IFERROR(IF($B562&lt;&gt;"",VLOOKUP($B562,Codigos!$A:$P,9,0),""),"Verf")</f>
        <v>NR</v>
      </c>
      <c r="T562" s="110">
        <f>IFERROR(IF(B562&lt;&gt;"",VLOOKUP(B562,Codigos!$A:$P,10,0),""),"Verf")</f>
        <v>365</v>
      </c>
      <c r="U562" s="280" t="str">
        <f ca="1">IFERROR(IF($B562&lt;&gt;"",IF(AND($H562&gt;=VLOOKUP($B562,Codigos!$A:$P,12,0),$H562&lt;=VLOOKUP($B562,Codigos!$A:$P,13,0)),"Si","No"),""),"Verf")</f>
        <v>No</v>
      </c>
      <c r="V562" s="280" t="str">
        <f ca="1">IFERROR(IF($B562&lt;&gt;"",IF(AND($H562&gt;=VLOOKUP($B562,Codigos!$A:$P,14,0),$H562&lt;=VLOOKUP($B562,Codigos!$A:$P,15,0)),"Si","No"),""),"Verf")</f>
        <v>No</v>
      </c>
      <c r="W562" s="280" t="str">
        <f ca="1">IFERROR(IF($B562&lt;&gt;"",IF($H562&gt;=VLOOKUP($B562,Codigos!$A:$P,12,0),"Si","No"),""),"Verf")</f>
        <v>Si</v>
      </c>
      <c r="X562" s="280" t="str">
        <f ca="1">IFERROR(IF($B562&lt;&gt;"",IF($H562&lt;VLOOKUP($B562,Codigos!$A:$P,14,0),"No","Si"),""),"Verf")</f>
        <v>Si</v>
      </c>
      <c r="Y562" s="280" t="str">
        <f ca="1">IFERROR(IF($B562&lt;&gt;"",IF($H562&gt;VLOOKUP($B562,Codigos!$A:$P,16,0),"Si","No"),""),"Verf")</f>
        <v>Si</v>
      </c>
      <c r="Z562" s="280" t="str">
        <f ca="1">IFERROR(IF($B562&lt;&gt;"",IF($H562&lt;VLOOKUP($B562,Codigos!$A:$P,14,0),"Bloquear","No"),""),"Verf")</f>
        <v>No</v>
      </c>
      <c r="AA562" s="281">
        <f>IFERROR(IF($B562&lt;&gt;"",$G562-VLOOKUP($B562,Codigos!$A:$P,11,0),""),"")</f>
        <v>46511</v>
      </c>
      <c r="AB562" s="280" t="str">
        <f t="shared" si="211"/>
        <v/>
      </c>
      <c r="AC562">
        <f t="shared" ca="1" si="212"/>
        <v>8</v>
      </c>
      <c r="AE562" t="s">
        <v>1987</v>
      </c>
      <c r="AF562" t="s">
        <v>1988</v>
      </c>
    </row>
    <row r="563" spans="1:32" ht="18.95" customHeight="1">
      <c r="A563" s="290" t="s">
        <v>770</v>
      </c>
      <c r="B563" s="291" t="s">
        <v>192</v>
      </c>
      <c r="C563" s="104" t="str">
        <f>IFERROR(IF(B563&lt;&gt;"",VLOOKUP($B563,Codigos!$A:$P,3,0),""),"Verf")</f>
        <v>Corona Nr 330Cc X 6</v>
      </c>
      <c r="D563" s="105">
        <v>60</v>
      </c>
      <c r="E563" s="105"/>
      <c r="F563" s="105"/>
      <c r="G563" s="106">
        <v>46540</v>
      </c>
      <c r="H563" s="448">
        <f t="shared" ca="1" si="207"/>
        <v>356</v>
      </c>
      <c r="I563" s="105" t="str">
        <f t="shared" ca="1" si="208"/>
        <v>Mayor a 120 días</v>
      </c>
      <c r="J563" s="109">
        <f t="shared" ca="1" si="209"/>
        <v>0.97534246575342465</v>
      </c>
      <c r="K563" s="343"/>
      <c r="L563" s="105"/>
      <c r="M563" s="110" t="str">
        <f>IFERROR(IF(VLOOKUP(L563,Codigos!$T$2:$U$50,2,0)=0,"",VLOOKUP(L563,Codigos!$T$2:$U$50,2,0)),"")</f>
        <v/>
      </c>
      <c r="N563" s="111">
        <f t="shared" si="210"/>
        <v>46175</v>
      </c>
      <c r="O563" s="112">
        <f>IFERROR(IF($B563&lt;&gt;"",$E563+($D563*VLOOKUP($B563,Codigos!$A:$P,5,0)),""),"Verf")</f>
        <v>15600</v>
      </c>
      <c r="P563" s="112">
        <f>IFERROR(IF($B563&lt;&gt;"",$F563+($O563*VLOOKUP($B563,Codigos!$A:$P,4,0)),""),"Verf")</f>
        <v>93600</v>
      </c>
      <c r="Q563" s="116">
        <f>IFERROR(IF($B563&lt;&gt;"",P563*VLOOKUP($B563,Codigos!$A:$I,7,0)/100000,""),"Verf")</f>
        <v>308.88</v>
      </c>
      <c r="R563" s="110">
        <f>IFERROR(IF($B563&lt;&gt;"",VLOOKUP($B563,Codigos!$A:$P,2,0),""),"Verf")</f>
        <v>20050</v>
      </c>
      <c r="S563" s="110" t="str">
        <f>IFERROR(IF($B563&lt;&gt;"",VLOOKUP($B563,Codigos!$A:$P,9,0),""),"Verf")</f>
        <v>NR</v>
      </c>
      <c r="T563" s="110">
        <f>IFERROR(IF(B563&lt;&gt;"",VLOOKUP(B563,Codigos!$A:$P,10,0),""),"Verf")</f>
        <v>365</v>
      </c>
      <c r="U563" s="280" t="str">
        <f ca="1">IFERROR(IF($B563&lt;&gt;"",IF(AND($H563&gt;=VLOOKUP($B563,Codigos!$A:$P,12,0),$H563&lt;=VLOOKUP($B563,Codigos!$A:$P,13,0)),"Si","No"),""),"Verf")</f>
        <v>No</v>
      </c>
      <c r="V563" s="280" t="str">
        <f ca="1">IFERROR(IF($B563&lt;&gt;"",IF(AND($H563&gt;=VLOOKUP($B563,Codigos!$A:$P,14,0),$H563&lt;=VLOOKUP($B563,Codigos!$A:$P,15,0)),"Si","No"),""),"Verf")</f>
        <v>No</v>
      </c>
      <c r="W563" s="280" t="str">
        <f ca="1">IFERROR(IF($B563&lt;&gt;"",IF($H563&gt;=VLOOKUP($B563,Codigos!$A:$P,12,0),"Si","No"),""),"Verf")</f>
        <v>Si</v>
      </c>
      <c r="X563" s="280" t="str">
        <f ca="1">IFERROR(IF($B563&lt;&gt;"",IF($H563&lt;VLOOKUP($B563,Codigos!$A:$P,14,0),"No","Si"),""),"Verf")</f>
        <v>Si</v>
      </c>
      <c r="Y563" s="280" t="str">
        <f ca="1">IFERROR(IF($B563&lt;&gt;"",IF($H563&gt;VLOOKUP($B563,Codigos!$A:$P,16,0),"Si","No"),""),"Verf")</f>
        <v>Si</v>
      </c>
      <c r="Z563" s="280" t="str">
        <f ca="1">IFERROR(IF($B563&lt;&gt;"",IF($H563&lt;VLOOKUP($B563,Codigos!$A:$P,14,0),"Bloquear","No"),""),"Verf")</f>
        <v>No</v>
      </c>
      <c r="AA563" s="281">
        <f>IFERROR(IF($B563&lt;&gt;"",$G563-VLOOKUP($B563,Codigos!$A:$P,11,0),""),"")</f>
        <v>46510</v>
      </c>
      <c r="AB563" s="280" t="str">
        <f t="shared" si="211"/>
        <v/>
      </c>
      <c r="AC563">
        <f t="shared" ca="1" si="212"/>
        <v>9</v>
      </c>
      <c r="AE563" t="s">
        <v>1987</v>
      </c>
      <c r="AF563" t="s">
        <v>1988</v>
      </c>
    </row>
    <row r="564" spans="1:32" ht="18.95" customHeight="1">
      <c r="A564" s="290" t="s">
        <v>558</v>
      </c>
      <c r="B564" s="291" t="s">
        <v>622</v>
      </c>
      <c r="C564" s="104" t="str">
        <f>IFERROR(IF(B564&lt;&gt;"",VLOOKUP($B564,Codigos!$A:$P,3,0),""),"Verf")</f>
        <v>Club Col RJ Lta 330X6 N</v>
      </c>
      <c r="D564" s="105">
        <v>11</v>
      </c>
      <c r="E564" s="105"/>
      <c r="F564" s="105"/>
      <c r="G564" s="106">
        <v>46319</v>
      </c>
      <c r="H564" s="448">
        <f t="shared" ref="H564" ca="1" si="254">IF(G564&lt;&gt;"",G564-TODAY(),"")</f>
        <v>135</v>
      </c>
      <c r="I564" s="105" t="str">
        <f t="shared" ref="I564" ca="1" si="255">IF(G564="","",IF(G564&lt;TODAY(),"Vencido",IF(G564&lt;TODAY()+10,"Menos de 10 días",IF(G564&lt;TODAY()+30,"Menos de 30 días",IF(G564&lt;TODAY()+60,"Menos de 60 días",IF(G564&lt;TODAY()+90,"Menos de 90 dìas",IF(G564&lt;TODAY()+120,"Menos de 120 días","Mayor a 120 días")))))))</f>
        <v>Mayor a 120 días</v>
      </c>
      <c r="J564" s="109">
        <f t="shared" ref="J564" ca="1" si="256">IFERROR(IF(H564&lt;&gt;"",H564/T564,""),"Verf")</f>
        <v>0.75</v>
      </c>
      <c r="K564" s="343"/>
      <c r="L564" s="292" t="s">
        <v>62</v>
      </c>
      <c r="M564" s="110" t="str">
        <f>IFERROR(IF(VLOOKUP(L564,Codigos!$T$2:$U$50,2,0)=0,"",VLOOKUP(L564,Codigos!$T$2:$U$50,2,0)),"")</f>
        <v>Excluir</v>
      </c>
      <c r="N564" s="111">
        <f t="shared" ref="N564" si="257">IFERROR(IF(G564&lt;&gt;"",G564-T564,""),"Verf")</f>
        <v>46139</v>
      </c>
      <c r="O564" s="112">
        <f>IFERROR(IF($B564&lt;&gt;"",$E564+($D564*VLOOKUP($B564,Codigos!$A:$P,5,0)),""),"Verf")</f>
        <v>5280</v>
      </c>
      <c r="P564" s="112">
        <f>IFERROR(IF($B564&lt;&gt;"",$F564+($O564*VLOOKUP($B564,Codigos!$A:$P,4,0)),""),"Verf")</f>
        <v>31680</v>
      </c>
      <c r="Q564" s="116">
        <f>IFERROR(IF($B564&lt;&gt;"",P564*VLOOKUP($B564,Codigos!$A:$I,7,0)/100000,""),"Verf")</f>
        <v>104.544</v>
      </c>
      <c r="R564" s="110">
        <f>IFERROR(IF($B564&lt;&gt;"",VLOOKUP($B564,Codigos!$A:$P,2,0),""),"Verf")</f>
        <v>5255</v>
      </c>
      <c r="S564" s="110" t="str">
        <f>IFERROR(IF($B564&lt;&gt;"",VLOOKUP($B564,Codigos!$A:$P,9,0),""),"Verf")</f>
        <v>Lata</v>
      </c>
      <c r="T564" s="110">
        <f>IFERROR(IF(B564&lt;&gt;"",VLOOKUP(B564,Codigos!$A:$P,10,0),""),"Verf")</f>
        <v>180</v>
      </c>
      <c r="U564" s="280" t="str">
        <f ca="1">IFERROR(IF($B564&lt;&gt;"",IF(AND($H564&gt;=VLOOKUP($B564,Codigos!$A:$P,12,0),$H564&lt;=VLOOKUP($B564,Codigos!$A:$P,13,0)),"Si","No"),""),"Verf")</f>
        <v>No</v>
      </c>
      <c r="V564" s="280" t="str">
        <f ca="1">IFERROR(IF($B564&lt;&gt;"",IF(AND($H564&gt;=VLOOKUP($B564,Codigos!$A:$P,14,0),$H564&lt;=VLOOKUP($B564,Codigos!$A:$P,15,0)),"Si","No"),""),"Verf")</f>
        <v>No</v>
      </c>
      <c r="W564" s="280" t="str">
        <f ca="1">IFERROR(IF($B564&lt;&gt;"",IF($H564&gt;=VLOOKUP($B564,Codigos!$A:$P,12,0),"Si","No"),""),"Verf")</f>
        <v>Si</v>
      </c>
      <c r="X564" s="280" t="str">
        <f ca="1">IFERROR(IF($B564&lt;&gt;"",IF($H564&lt;VLOOKUP($B564,Codigos!$A:$P,14,0),"No","Si"),""),"Verf")</f>
        <v>Si</v>
      </c>
      <c r="Y564" s="280" t="str">
        <f ca="1">IFERROR(IF($B564&lt;&gt;"",IF($H564&gt;VLOOKUP($B564,Codigos!$A:$P,16,0),"Si","No"),""),"Verf")</f>
        <v>Si</v>
      </c>
      <c r="Z564" s="280" t="str">
        <f ca="1">IFERROR(IF($B564&lt;&gt;"",IF($H564&lt;VLOOKUP($B564,Codigos!$A:$P,14,0),"Bloquear","No"),""),"Verf")</f>
        <v>No</v>
      </c>
      <c r="AA564" s="281">
        <f>IFERROR(IF($B564&lt;&gt;"",$G564-VLOOKUP($B564,Codigos!$A:$P,11,0),""),"")</f>
        <v>46289</v>
      </c>
      <c r="AB564" s="280" t="str">
        <f t="shared" ref="AB564" si="258">IFERROR(IF(AND(A564&lt;&gt;"",B564=""),"V",""),"")</f>
        <v/>
      </c>
      <c r="AC564">
        <f t="shared" ref="AC564" ca="1" si="259">IF(B564&lt;&gt;"",$C$4-N564,"")</f>
        <v>45</v>
      </c>
      <c r="AE564" t="s">
        <v>1987</v>
      </c>
      <c r="AF564" t="s">
        <v>1988</v>
      </c>
    </row>
    <row r="565" spans="1:32" ht="18.95" customHeight="1">
      <c r="A565" s="290" t="s">
        <v>2833</v>
      </c>
      <c r="B565" s="291" t="s">
        <v>661</v>
      </c>
      <c r="C565" s="104" t="str">
        <f>IFERROR(IF(B565&lt;&gt;"",VLOOKUP($B565,Codigos!$A:$P,3,0),""),"Verf")</f>
        <v>Budweiser Lta  269Ccx24 Pack</v>
      </c>
      <c r="D565" s="105">
        <v>18</v>
      </c>
      <c r="E565" s="105"/>
      <c r="F565" s="105"/>
      <c r="G565" s="106">
        <v>46452</v>
      </c>
      <c r="H565" s="448">
        <f t="shared" ca="1" si="207"/>
        <v>268</v>
      </c>
      <c r="I565" s="105" t="str">
        <f t="shared" ca="1" si="208"/>
        <v>Mayor a 120 días</v>
      </c>
      <c r="J565" s="109">
        <f t="shared" ca="1" si="209"/>
        <v>0.99259259259259258</v>
      </c>
      <c r="K565" s="343" t="s">
        <v>2819</v>
      </c>
      <c r="L565" s="292"/>
      <c r="M565" s="110" t="str">
        <f>IFERROR(IF(VLOOKUP(L565,Codigos!$T$2:$U$50,2,0)=0,"",VLOOKUP(L565,Codigos!$T$2:$U$50,2,0)),"")</f>
        <v/>
      </c>
      <c r="N565" s="111">
        <f t="shared" si="210"/>
        <v>46182</v>
      </c>
      <c r="O565" s="112">
        <f>IFERROR(IF($B565&lt;&gt;"",$E565+($D565*VLOOKUP($B565,Codigos!$A:$P,5,0)),""),"Verf")</f>
        <v>2700</v>
      </c>
      <c r="P565" s="112">
        <f>IFERROR(IF($B565&lt;&gt;"",$F565+($O565*VLOOKUP($B565,Codigos!$A:$P,4,0)),""),"Verf")</f>
        <v>64800</v>
      </c>
      <c r="Q565" s="116">
        <f>IFERROR(IF($B565&lt;&gt;"",P565*VLOOKUP($B565,Codigos!$A:$I,7,0)/100000,""),"Verf")</f>
        <v>174.31200000000001</v>
      </c>
      <c r="R565" s="110">
        <f>IFERROR(IF($B565&lt;&gt;"",VLOOKUP($B565,Codigos!$A:$P,2,0),""),"Verf")</f>
        <v>7993</v>
      </c>
      <c r="S565" s="110" t="str">
        <f>IFERROR(IF($B565&lt;&gt;"",VLOOKUP($B565,Codigos!$A:$P,9,0),""),"Verf")</f>
        <v>Lata</v>
      </c>
      <c r="T565" s="110">
        <f>IFERROR(IF(B565&lt;&gt;"",VLOOKUP(B565,Codigos!$A:$P,10,0),""),"Verf")</f>
        <v>270</v>
      </c>
      <c r="U565" s="280" t="str">
        <f ca="1">IFERROR(IF($B565&lt;&gt;"",IF(AND($H565&gt;=VLOOKUP($B565,Codigos!$A:$P,12,0),$H565&lt;=VLOOKUP($B565,Codigos!$A:$P,13,0)),"Si","No"),""),"Verf")</f>
        <v>No</v>
      </c>
      <c r="V565" s="280" t="str">
        <f ca="1">IFERROR(IF($B565&lt;&gt;"",IF(AND($H565&gt;=VLOOKUP($B565,Codigos!$A:$P,14,0),$H565&lt;=VLOOKUP($B565,Codigos!$A:$P,15,0)),"Si","No"),""),"Verf")</f>
        <v>No</v>
      </c>
      <c r="W565" s="280" t="str">
        <f ca="1">IFERROR(IF($B565&lt;&gt;"",IF($H565&gt;=VLOOKUP($B565,Codigos!$A:$P,12,0),"Si","No"),""),"Verf")</f>
        <v>Si</v>
      </c>
      <c r="X565" s="280" t="str">
        <f ca="1">IFERROR(IF($B565&lt;&gt;"",IF($H565&lt;VLOOKUP($B565,Codigos!$A:$P,14,0),"No","Si"),""),"Verf")</f>
        <v>Si</v>
      </c>
      <c r="Y565" s="280" t="str">
        <f ca="1">IFERROR(IF($B565&lt;&gt;"",IF($H565&gt;VLOOKUP($B565,Codigos!$A:$P,16,0),"Si","No"),""),"Verf")</f>
        <v>Si</v>
      </c>
      <c r="Z565" s="280" t="str">
        <f ca="1">IFERROR(IF($B565&lt;&gt;"",IF($H565&lt;VLOOKUP($B565,Codigos!$A:$P,14,0),"Bloquear","No"),""),"Verf")</f>
        <v>No</v>
      </c>
      <c r="AA565" s="281">
        <f>IFERROR(IF($B565&lt;&gt;"",$G565-VLOOKUP($B565,Codigos!$A:$P,11,0),""),"")</f>
        <v>46422</v>
      </c>
      <c r="AB565" s="280" t="str">
        <f t="shared" si="211"/>
        <v/>
      </c>
      <c r="AC565">
        <f t="shared" ca="1" si="212"/>
        <v>2</v>
      </c>
      <c r="AE565" t="s">
        <v>1987</v>
      </c>
      <c r="AF565" t="s">
        <v>1988</v>
      </c>
    </row>
    <row r="566" spans="1:32" ht="18.95" customHeight="1">
      <c r="A566" s="290" t="s">
        <v>98</v>
      </c>
      <c r="B566" s="335" t="s">
        <v>615</v>
      </c>
      <c r="C566" s="104" t="str">
        <f>IFERROR(IF(B566&lt;&gt;"",VLOOKUP($B566,Codigos!$A:$P,3,0),""),"Verf")</f>
        <v>Club Col Lta 330X6 N</v>
      </c>
      <c r="D566" s="105">
        <v>18</v>
      </c>
      <c r="E566" s="105"/>
      <c r="F566" s="105"/>
      <c r="G566" s="106">
        <v>46396</v>
      </c>
      <c r="H566" s="448">
        <f t="shared" ca="1" si="207"/>
        <v>212</v>
      </c>
      <c r="I566" s="105" t="str">
        <f t="shared" ca="1" si="208"/>
        <v>Mayor a 120 días</v>
      </c>
      <c r="J566" s="109">
        <f t="shared" ca="1" si="209"/>
        <v>0.78518518518518521</v>
      </c>
      <c r="K566" s="343"/>
      <c r="L566" s="460" t="s">
        <v>62</v>
      </c>
      <c r="M566" s="110" t="str">
        <f>IFERROR(IF(VLOOKUP(L566,Codigos!$T$2:$U$50,2,0)=0,"",VLOOKUP(L566,Codigos!$T$2:$U$50,2,0)),"")</f>
        <v>Excluir</v>
      </c>
      <c r="N566" s="111">
        <f t="shared" si="210"/>
        <v>46126</v>
      </c>
      <c r="O566" s="112">
        <f>IFERROR(IF($B566&lt;&gt;"",$E566+($D566*VLOOKUP($B566,Codigos!$A:$P,5,0)),""),"Verf")</f>
        <v>8640</v>
      </c>
      <c r="P566" s="112">
        <f>IFERROR(IF($B566&lt;&gt;"",$F566+($O566*VLOOKUP($B566,Codigos!$A:$P,4,0)),""),"Verf")</f>
        <v>51840</v>
      </c>
      <c r="Q566" s="116">
        <f>IFERROR(IF($B566&lt;&gt;"",P566*VLOOKUP($B566,Codigos!$A:$I,7,0)/100000,""),"Verf")</f>
        <v>171.072</v>
      </c>
      <c r="R566" s="110">
        <f>IFERROR(IF($B566&lt;&gt;"",VLOOKUP($B566,Codigos!$A:$P,2,0),""),"Verf")</f>
        <v>5252</v>
      </c>
      <c r="S566" s="110" t="str">
        <f>IFERROR(IF($B566&lt;&gt;"",VLOOKUP($B566,Codigos!$A:$P,9,0),""),"Verf")</f>
        <v>Lata</v>
      </c>
      <c r="T566" s="110">
        <f>IFERROR(IF(B566&lt;&gt;"",VLOOKUP(B566,Codigos!$A:$P,10,0),""),"Verf")</f>
        <v>270</v>
      </c>
      <c r="U566" s="280" t="str">
        <f ca="1">IFERROR(IF($B566&lt;&gt;"",IF(AND($H566&gt;=VLOOKUP($B566,Codigos!$A:$P,12,0),$H566&lt;=VLOOKUP($B566,Codigos!$A:$P,13,0)),"Si","No"),""),"Verf")</f>
        <v>No</v>
      </c>
      <c r="V566" s="280" t="str">
        <f ca="1">IFERROR(IF($B566&lt;&gt;"",IF(AND($H566&gt;=VLOOKUP($B566,Codigos!$A:$P,14,0),$H566&lt;=VLOOKUP($B566,Codigos!$A:$P,15,0)),"Si","No"),""),"Verf")</f>
        <v>No</v>
      </c>
      <c r="W566" s="280" t="str">
        <f ca="1">IFERROR(IF($B566&lt;&gt;"",IF($H566&gt;=VLOOKUP($B566,Codigos!$A:$P,12,0),"Si","No"),""),"Verf")</f>
        <v>Si</v>
      </c>
      <c r="X566" s="280" t="str">
        <f ca="1">IFERROR(IF($B566&lt;&gt;"",IF($H566&lt;VLOOKUP($B566,Codigos!$A:$P,14,0),"No","Si"),""),"Verf")</f>
        <v>Si</v>
      </c>
      <c r="Y566" s="280" t="str">
        <f ca="1">IFERROR(IF($B566&lt;&gt;"",IF($H566&gt;VLOOKUP($B566,Codigos!$A:$P,16,0),"Si","No"),""),"Verf")</f>
        <v>Si</v>
      </c>
      <c r="Z566" s="280" t="str">
        <f ca="1">IFERROR(IF($B566&lt;&gt;"",IF($H566&lt;VLOOKUP($B566,Codigos!$A:$P,14,0),"Bloquear","No"),""),"Verf")</f>
        <v>No</v>
      </c>
      <c r="AA566" s="281">
        <f>IFERROR(IF($B566&lt;&gt;"",$G566-VLOOKUP($B566,Codigos!$A:$P,11,0),""),"")</f>
        <v>46366</v>
      </c>
      <c r="AB566" s="280" t="str">
        <f t="shared" si="211"/>
        <v/>
      </c>
      <c r="AC566">
        <f t="shared" ca="1" si="212"/>
        <v>58</v>
      </c>
      <c r="AE566" t="s">
        <v>1987</v>
      </c>
      <c r="AF566" t="s">
        <v>1988</v>
      </c>
    </row>
    <row r="567" spans="1:32" ht="18.95" customHeight="1">
      <c r="A567" s="499" t="s">
        <v>2554</v>
      </c>
      <c r="B567" s="291" t="s">
        <v>487</v>
      </c>
      <c r="C567" s="104" t="str">
        <f>IFERROR(IF(B567&lt;&gt;"",VLOOKUP($B567,Codigos!$A:$P,3,0),""),"Verf")</f>
        <v>Cola&amp;Pola Lt 330cc X 6</v>
      </c>
      <c r="D567" s="105">
        <v>12</v>
      </c>
      <c r="E567" s="105"/>
      <c r="F567" s="105"/>
      <c r="G567" s="106">
        <v>46335</v>
      </c>
      <c r="H567" s="500">
        <f t="shared" ref="H567" ca="1" si="260">IF(G567&lt;&gt;"",G567-TODAY(),"")</f>
        <v>151</v>
      </c>
      <c r="I567" s="105" t="str">
        <f t="shared" ref="I567" ca="1" si="261">IF(G567="","",IF(G567&lt;TODAY(),"Vencido",IF(G567&lt;TODAY()+10,"Menos de 10 días",IF(G567&lt;TODAY()+30,"Menos de 30 días",IF(G567&lt;TODAY()+60,"Menos de 60 días",IF(G567&lt;TODAY()+90,"Menos de 90 dìas",IF(G567&lt;TODAY()+120,"Menos de 120 días","Mayor a 120 días")))))))</f>
        <v>Mayor a 120 días</v>
      </c>
      <c r="J567" s="109">
        <f t="shared" ref="J567" ca="1" si="262">IFERROR(IF(H567&lt;&gt;"",H567/T567,""),"Verf")</f>
        <v>0.83888888888888891</v>
      </c>
      <c r="K567" s="502"/>
      <c r="L567" s="105" t="s">
        <v>62</v>
      </c>
      <c r="M567" s="110" t="str">
        <f>IFERROR(IF(VLOOKUP(L567,Codigos!$T$2:$U$50,2,0)=0,"",VLOOKUP(L567,Codigos!$T$2:$U$50,2,0)),"")</f>
        <v>Excluir</v>
      </c>
      <c r="N567" s="111">
        <f t="shared" ref="N567" si="263">IFERROR(IF(G567&lt;&gt;"",G567-T567,""),"Verf")</f>
        <v>46155</v>
      </c>
      <c r="O567" s="112">
        <f>IFERROR(IF($B567&lt;&gt;"",$E567+($D567*VLOOKUP($B567,Codigos!$A:$P,5,0)),""),"Verf")</f>
        <v>5760</v>
      </c>
      <c r="P567" s="112">
        <f>IFERROR(IF($B567&lt;&gt;"",$F567+($O567*VLOOKUP($B567,Codigos!$A:$P,4,0)),""),"Verf")</f>
        <v>34560</v>
      </c>
      <c r="Q567" s="116">
        <f>IFERROR(IF($B567&lt;&gt;"",P567*VLOOKUP($B567,Codigos!$A:$I,7,0)/100000,""),"Verf")</f>
        <v>114.048</v>
      </c>
      <c r="R567" s="110">
        <f>IFERROR(IF($B567&lt;&gt;"",VLOOKUP($B567,Codigos!$A:$P,2,0),""),"Verf")</f>
        <v>2976</v>
      </c>
      <c r="S567" s="110" t="str">
        <f>IFERROR(IF($B567&lt;&gt;"",VLOOKUP($B567,Codigos!$A:$P,9,0),""),"Verf")</f>
        <v>Lata</v>
      </c>
      <c r="T567" s="110">
        <f>IFERROR(IF(B567&lt;&gt;"",VLOOKUP(B567,Codigos!$A:$P,10,0),""),"Verf")</f>
        <v>180</v>
      </c>
      <c r="U567" s="280" t="str">
        <f ca="1">IFERROR(IF($B567&lt;&gt;"",IF(AND($H567&gt;=VLOOKUP($B567,Codigos!$A:$P,12,0),$H567&lt;=VLOOKUP($B567,Codigos!$A:$P,13,0)),"Si","No"),""),"Verf")</f>
        <v>No</v>
      </c>
      <c r="V567" s="280" t="str">
        <f ca="1">IFERROR(IF($B567&lt;&gt;"",IF(AND($H567&gt;=VLOOKUP($B567,Codigos!$A:$P,14,0),$H567&lt;=VLOOKUP($B567,Codigos!$A:$P,15,0)),"Si","No"),""),"Verf")</f>
        <v>No</v>
      </c>
      <c r="W567" s="280" t="str">
        <f ca="1">IFERROR(IF($B567&lt;&gt;"",IF($H567&gt;=VLOOKUP($B567,Codigos!$A:$P,12,0),"Si","No"),""),"Verf")</f>
        <v>Si</v>
      </c>
      <c r="X567" s="280" t="str">
        <f ca="1">IFERROR(IF($B567&lt;&gt;"",IF($H567&lt;VLOOKUP($B567,Codigos!$A:$P,14,0),"No","Si"),""),"Verf")</f>
        <v>Si</v>
      </c>
      <c r="Y567" s="280" t="str">
        <f ca="1">IFERROR(IF($B567&lt;&gt;"",IF($H567&gt;VLOOKUP($B567,Codigos!$A:$P,16,0),"Si","No"),""),"Verf")</f>
        <v>Si</v>
      </c>
      <c r="Z567" s="280" t="str">
        <f ca="1">IFERROR(IF($B567&lt;&gt;"",IF($H567&lt;VLOOKUP($B567,Codigos!$A:$P,14,0),"Bloquear","No"),""),"Verf")</f>
        <v>No</v>
      </c>
      <c r="AA567" s="281">
        <f>IFERROR(IF($B567&lt;&gt;"",$G567-VLOOKUP($B567,Codigos!$A:$P,11,0),""),"")</f>
        <v>46305</v>
      </c>
      <c r="AB567" s="280" t="str">
        <f t="shared" ref="AB567" si="264">IFERROR(IF(AND(A567&lt;&gt;"",B567=""),"V",""),"")</f>
        <v/>
      </c>
      <c r="AC567">
        <f t="shared" ref="AC567" ca="1" si="265">IF(B567&lt;&gt;"",$C$4-N567,"")</f>
        <v>29</v>
      </c>
      <c r="AE567" t="s">
        <v>1987</v>
      </c>
      <c r="AF567" t="s">
        <v>1988</v>
      </c>
    </row>
    <row r="568" spans="1:32" ht="18.95" customHeight="1">
      <c r="A568" s="499" t="s">
        <v>190</v>
      </c>
      <c r="B568" s="291" t="s">
        <v>1535</v>
      </c>
      <c r="C568" s="104" t="str">
        <f>IFERROR(IF(B568&lt;&gt;"",VLOOKUP($B568,Codigos!$A:$P,3,0),""),"Verf")</f>
        <v>Costeña Lta 310cc X 6</v>
      </c>
      <c r="D568" s="105">
        <v>6</v>
      </c>
      <c r="E568" s="105"/>
      <c r="F568" s="105"/>
      <c r="G568" s="106">
        <v>46437</v>
      </c>
      <c r="H568" s="500">
        <f ca="1">IF(G568&lt;&gt;"",G568-TODAY(),"")</f>
        <v>253</v>
      </c>
      <c r="I568" s="105" t="str">
        <f ca="1">IF(G568="","",IF(G568&lt;TODAY(),"Vencido",IF(G568&lt;TODAY()+10,"Menos de 10 días",IF(G568&lt;TODAY()+30,"Menos de 30 días",IF(G568&lt;TODAY()+60,"Menos de 60 días",IF(G568&lt;TODAY()+90,"Menos de 90 dìas",IF(G568&lt;TODAY()+120,"Menos de 120 días","Mayor a 120 días")))))))</f>
        <v>Mayor a 120 días</v>
      </c>
      <c r="J568" s="109">
        <f ca="1">IFERROR(IF(H568&lt;&gt;"",H568/T568,""),"Verf")</f>
        <v>0.937037037037037</v>
      </c>
      <c r="K568" s="502"/>
      <c r="L568" s="105" t="s">
        <v>62</v>
      </c>
      <c r="M568" s="110" t="str">
        <f>IFERROR(IF(VLOOKUP(L568,Codigos!$T$2:$U$50,2,0)=0,"",VLOOKUP(L568,Codigos!$T$2:$U$50,2,0)),"")</f>
        <v>Excluir</v>
      </c>
      <c r="N568" s="111">
        <f>IFERROR(IF(G568&lt;&gt;"",G568-T568,""),"Verf")</f>
        <v>46167</v>
      </c>
      <c r="O568" s="112">
        <f>IFERROR(IF($B568&lt;&gt;"",$E568+($D568*VLOOKUP($B568,Codigos!$A:$P,5,0)),""),"Verf")</f>
        <v>3168</v>
      </c>
      <c r="P568" s="112">
        <f>IFERROR(IF($B568&lt;&gt;"",$F568+($O568*VLOOKUP($B568,Codigos!$A:$P,4,0)),""),"Verf")</f>
        <v>19008</v>
      </c>
      <c r="Q568" s="116">
        <f>IFERROR(IF($B568&lt;&gt;"",P568*VLOOKUP($B568,Codigos!$A:$I,7,0)/100000,""),"Verf")</f>
        <v>58.924799999999998</v>
      </c>
      <c r="R568" s="110">
        <f>IFERROR(IF($B568&lt;&gt;"",VLOOKUP($B568,Codigos!$A:$P,2,0),""),"Verf")</f>
        <v>22271</v>
      </c>
      <c r="S568" s="110" t="str">
        <f>IFERROR(IF($B568&lt;&gt;"",VLOOKUP($B568,Codigos!$A:$P,9,0),""),"Verf")</f>
        <v>Lata</v>
      </c>
      <c r="T568" s="110">
        <f>IFERROR(IF(B568&lt;&gt;"",VLOOKUP(B568,Codigos!$A:$P,10,0),""),"Verf")</f>
        <v>270</v>
      </c>
      <c r="U568" s="280" t="str">
        <f ca="1">IFERROR(IF($B568&lt;&gt;"",IF(AND($H568&gt;=VLOOKUP($B568,Codigos!$A:$P,12,0),$H568&lt;=VLOOKUP($B568,Codigos!$A:$P,13,0)),"Si","No"),""),"Verf")</f>
        <v>No</v>
      </c>
      <c r="V568" s="280" t="str">
        <f ca="1">IFERROR(IF($B568&lt;&gt;"",IF(AND($H568&gt;=VLOOKUP($B568,Codigos!$A:$P,14,0),$H568&lt;=VLOOKUP($B568,Codigos!$A:$P,15,0)),"Si","No"),""),"Verf")</f>
        <v>No</v>
      </c>
      <c r="W568" s="280" t="str">
        <f ca="1">IFERROR(IF($B568&lt;&gt;"",IF($H568&gt;=VLOOKUP($B568,Codigos!$A:$P,12,0),"Si","No"),""),"Verf")</f>
        <v>Si</v>
      </c>
      <c r="X568" s="280" t="str">
        <f ca="1">IFERROR(IF($B568&lt;&gt;"",IF($H568&lt;VLOOKUP($B568,Codigos!$A:$P,14,0),"No","Si"),""),"Verf")</f>
        <v>Si</v>
      </c>
      <c r="Y568" s="280" t="str">
        <f ca="1">IFERROR(IF($B568&lt;&gt;"",IF($H568&gt;VLOOKUP($B568,Codigos!$A:$P,16,0),"Si","No"),""),"Verf")</f>
        <v>Si</v>
      </c>
      <c r="Z568" s="280" t="str">
        <f ca="1">IFERROR(IF($B568&lt;&gt;"",IF($H568&lt;VLOOKUP($B568,Codigos!$A:$P,14,0),"Bloquear","No"),""),"Verf")</f>
        <v>No</v>
      </c>
      <c r="AA568" s="281">
        <f>IFERROR(IF($B568&lt;&gt;"",$G568-VLOOKUP($B568,Codigos!$A:$P,11,0),""),"")</f>
        <v>46407</v>
      </c>
      <c r="AB568" s="280" t="str">
        <f>IFERROR(IF(AND(A568&lt;&gt;"",B568=""),"V",""),"")</f>
        <v/>
      </c>
      <c r="AC568">
        <f ca="1">IF(B568&lt;&gt;"",$C$4-N568,"")</f>
        <v>17</v>
      </c>
      <c r="AE568" t="s">
        <v>1987</v>
      </c>
      <c r="AF568" t="s">
        <v>1988</v>
      </c>
    </row>
    <row r="569" spans="1:32" ht="18.95" customHeight="1">
      <c r="A569" s="290" t="s">
        <v>99</v>
      </c>
      <c r="B569" s="302" t="s">
        <v>487</v>
      </c>
      <c r="C569" s="104" t="str">
        <f>IFERROR(IF(B569&lt;&gt;"",VLOOKUP($B569,Codigos!$A:$P,3,0),""),"Verf")</f>
        <v>Cola&amp;Pola Lt 330cc X 6</v>
      </c>
      <c r="D569" s="105">
        <v>17</v>
      </c>
      <c r="E569" s="105"/>
      <c r="F569" s="105"/>
      <c r="G569" s="266">
        <v>46342</v>
      </c>
      <c r="H569" s="448">
        <f t="shared" ca="1" si="207"/>
        <v>158</v>
      </c>
      <c r="I569" s="105" t="str">
        <f t="shared" ca="1" si="208"/>
        <v>Mayor a 120 días</v>
      </c>
      <c r="J569" s="109">
        <f t="shared" ca="1" si="209"/>
        <v>0.87777777777777777</v>
      </c>
      <c r="K569" s="343"/>
      <c r="L569" s="292" t="s">
        <v>62</v>
      </c>
      <c r="M569" s="110" t="str">
        <f>IFERROR(IF(VLOOKUP(L569,Codigos!$T$2:$U$50,2,0)=0,"",VLOOKUP(L569,Codigos!$T$2:$U$50,2,0)),"")</f>
        <v>Excluir</v>
      </c>
      <c r="N569" s="111">
        <f t="shared" si="210"/>
        <v>46162</v>
      </c>
      <c r="O569" s="112">
        <f>IFERROR(IF($B569&lt;&gt;"",$E569+($D569*VLOOKUP($B569,Codigos!$A:$P,5,0)),""),"Verf")</f>
        <v>8160</v>
      </c>
      <c r="P569" s="112">
        <f>IFERROR(IF($B569&lt;&gt;"",$F569+($O569*VLOOKUP($B569,Codigos!$A:$P,4,0)),""),"Verf")</f>
        <v>48960</v>
      </c>
      <c r="Q569" s="116">
        <f>IFERROR(IF($B569&lt;&gt;"",P569*VLOOKUP($B569,Codigos!$A:$I,7,0)/100000,""),"Verf")</f>
        <v>161.56800000000001</v>
      </c>
      <c r="R569" s="110">
        <f>IFERROR(IF($B569&lt;&gt;"",VLOOKUP($B569,Codigos!$A:$P,2,0),""),"Verf")</f>
        <v>2976</v>
      </c>
      <c r="S569" s="110" t="str">
        <f>IFERROR(IF($B569&lt;&gt;"",VLOOKUP($B569,Codigos!$A:$P,9,0),""),"Verf")</f>
        <v>Lata</v>
      </c>
      <c r="T569" s="110">
        <f>IFERROR(IF(B569&lt;&gt;"",VLOOKUP(B569,Codigos!$A:$P,10,0),""),"Verf")</f>
        <v>180</v>
      </c>
      <c r="U569" s="280" t="str">
        <f ca="1">IFERROR(IF($B569&lt;&gt;"",IF(AND($H569&gt;=VLOOKUP($B569,Codigos!$A:$P,12,0),$H569&lt;=VLOOKUP($B569,Codigos!$A:$P,13,0)),"Si","No"),""),"Verf")</f>
        <v>No</v>
      </c>
      <c r="V569" s="280" t="str">
        <f ca="1">IFERROR(IF($B569&lt;&gt;"",IF(AND($H569&gt;=VLOOKUP($B569,Codigos!$A:$P,14,0),$H569&lt;=VLOOKUP($B569,Codigos!$A:$P,15,0)),"Si","No"),""),"Verf")</f>
        <v>No</v>
      </c>
      <c r="W569" s="280" t="str">
        <f ca="1">IFERROR(IF($B569&lt;&gt;"",IF($H569&gt;=VLOOKUP($B569,Codigos!$A:$P,12,0),"Si","No"),""),"Verf")</f>
        <v>Si</v>
      </c>
      <c r="X569" s="280" t="str">
        <f ca="1">IFERROR(IF($B569&lt;&gt;"",IF($H569&lt;VLOOKUP($B569,Codigos!$A:$P,14,0),"No","Si"),""),"Verf")</f>
        <v>Si</v>
      </c>
      <c r="Y569" s="280" t="str">
        <f ca="1">IFERROR(IF($B569&lt;&gt;"",IF($H569&gt;VLOOKUP($B569,Codigos!$A:$P,16,0),"Si","No"),""),"Verf")</f>
        <v>Si</v>
      </c>
      <c r="Z569" s="280" t="str">
        <f ca="1">IFERROR(IF($B569&lt;&gt;"",IF($H569&lt;VLOOKUP($B569,Codigos!$A:$P,14,0),"Bloquear","No"),""),"Verf")</f>
        <v>No</v>
      </c>
      <c r="AA569" s="281">
        <f>IFERROR(IF($B569&lt;&gt;"",$G569-VLOOKUP($B569,Codigos!$A:$P,11,0),""),"")</f>
        <v>46312</v>
      </c>
      <c r="AB569" s="280" t="str">
        <f t="shared" si="211"/>
        <v/>
      </c>
      <c r="AC569">
        <f t="shared" ca="1" si="212"/>
        <v>22</v>
      </c>
      <c r="AE569" t="s">
        <v>1987</v>
      </c>
      <c r="AF569" t="s">
        <v>1988</v>
      </c>
    </row>
    <row r="570" spans="1:32" ht="18.95" customHeight="1">
      <c r="A570" s="290" t="s">
        <v>93</v>
      </c>
      <c r="B570" s="291" t="s">
        <v>615</v>
      </c>
      <c r="C570" s="104" t="str">
        <f>IFERROR(IF(B570&lt;&gt;"",VLOOKUP($B570,Codigos!$A:$P,3,0),""),"Verf")</f>
        <v>Club Col Lta 330X6 N</v>
      </c>
      <c r="D570" s="105">
        <v>18</v>
      </c>
      <c r="E570" s="105"/>
      <c r="F570" s="105"/>
      <c r="G570" s="106">
        <v>46409</v>
      </c>
      <c r="H570" s="448">
        <f t="shared" ca="1" si="207"/>
        <v>225</v>
      </c>
      <c r="I570" s="105" t="str">
        <f t="shared" ca="1" si="208"/>
        <v>Mayor a 120 días</v>
      </c>
      <c r="J570" s="109">
        <f t="shared" ca="1" si="209"/>
        <v>0.83333333333333337</v>
      </c>
      <c r="K570" s="343"/>
      <c r="L570" s="460" t="s">
        <v>62</v>
      </c>
      <c r="M570" s="110" t="str">
        <f>IFERROR(IF(VLOOKUP(L570,Codigos!$T$2:$U$50,2,0)=0,"",VLOOKUP(L570,Codigos!$T$2:$U$50,2,0)),"")</f>
        <v>Excluir</v>
      </c>
      <c r="N570" s="111">
        <f t="shared" si="210"/>
        <v>46139</v>
      </c>
      <c r="O570" s="112">
        <f>IFERROR(IF($B570&lt;&gt;"",$E570+($D570*VLOOKUP($B570,Codigos!$A:$P,5,0)),""),"Verf")</f>
        <v>8640</v>
      </c>
      <c r="P570" s="112">
        <f>IFERROR(IF($B570&lt;&gt;"",$F570+($O570*VLOOKUP($B570,Codigos!$A:$P,4,0)),""),"Verf")</f>
        <v>51840</v>
      </c>
      <c r="Q570" s="116">
        <f>IFERROR(IF($B570&lt;&gt;"",P570*VLOOKUP($B570,Codigos!$A:$I,7,0)/100000,""),"Verf")</f>
        <v>171.072</v>
      </c>
      <c r="R570" s="110">
        <f>IFERROR(IF($B570&lt;&gt;"",VLOOKUP($B570,Codigos!$A:$P,2,0),""),"Verf")</f>
        <v>5252</v>
      </c>
      <c r="S570" s="110" t="str">
        <f>IFERROR(IF($B570&lt;&gt;"",VLOOKUP($B570,Codigos!$A:$P,9,0),""),"Verf")</f>
        <v>Lata</v>
      </c>
      <c r="T570" s="110">
        <f>IFERROR(IF(B570&lt;&gt;"",VLOOKUP(B570,Codigos!$A:$P,10,0),""),"Verf")</f>
        <v>270</v>
      </c>
      <c r="U570" s="280" t="str">
        <f ca="1">IFERROR(IF($B570&lt;&gt;"",IF(AND($H570&gt;=VLOOKUP($B570,Codigos!$A:$P,12,0),$H570&lt;=VLOOKUP($B570,Codigos!$A:$P,13,0)),"Si","No"),""),"Verf")</f>
        <v>No</v>
      </c>
      <c r="V570" s="280" t="str">
        <f ca="1">IFERROR(IF($B570&lt;&gt;"",IF(AND($H570&gt;=VLOOKUP($B570,Codigos!$A:$P,14,0),$H570&lt;=VLOOKUP($B570,Codigos!$A:$P,15,0)),"Si","No"),""),"Verf")</f>
        <v>No</v>
      </c>
      <c r="W570" s="280" t="str">
        <f ca="1">IFERROR(IF($B570&lt;&gt;"",IF($H570&gt;=VLOOKUP($B570,Codigos!$A:$P,12,0),"Si","No"),""),"Verf")</f>
        <v>Si</v>
      </c>
      <c r="X570" s="280" t="str">
        <f ca="1">IFERROR(IF($B570&lt;&gt;"",IF($H570&lt;VLOOKUP($B570,Codigos!$A:$P,14,0),"No","Si"),""),"Verf")</f>
        <v>Si</v>
      </c>
      <c r="Y570" s="280" t="str">
        <f ca="1">IFERROR(IF($B570&lt;&gt;"",IF($H570&gt;VLOOKUP($B570,Codigos!$A:$P,16,0),"Si","No"),""),"Verf")</f>
        <v>Si</v>
      </c>
      <c r="Z570" s="280" t="str">
        <f ca="1">IFERROR(IF($B570&lt;&gt;"",IF($H570&lt;VLOOKUP($B570,Codigos!$A:$P,14,0),"Bloquear","No"),""),"Verf")</f>
        <v>No</v>
      </c>
      <c r="AA570" s="281">
        <f>IFERROR(IF($B570&lt;&gt;"",$G570-VLOOKUP($B570,Codigos!$A:$P,11,0),""),"")</f>
        <v>46379</v>
      </c>
      <c r="AB570" s="280" t="str">
        <f t="shared" si="211"/>
        <v/>
      </c>
      <c r="AC570">
        <f t="shared" ca="1" si="212"/>
        <v>45</v>
      </c>
      <c r="AE570" t="s">
        <v>1987</v>
      </c>
      <c r="AF570" t="s">
        <v>1988</v>
      </c>
    </row>
    <row r="571" spans="1:32" ht="18.95" customHeight="1">
      <c r="A571" s="290" t="s">
        <v>94</v>
      </c>
      <c r="B571" s="303" t="s">
        <v>2489</v>
      </c>
      <c r="C571" s="104" t="str">
        <f>IFERROR(IF(B571&lt;&gt;"",VLOOKUP($B571,Codigos!$A:$P,3,0),""),"Verf")</f>
        <v>AZTECA LATA 310CC X6</v>
      </c>
      <c r="D571" s="105">
        <v>5</v>
      </c>
      <c r="E571" s="105"/>
      <c r="F571" s="105"/>
      <c r="G571" s="106">
        <v>46436</v>
      </c>
      <c r="H571" s="448">
        <f t="shared" ref="H571:H633" ca="1" si="266">IF(G571&lt;&gt;"",G571-TODAY(),"")</f>
        <v>252</v>
      </c>
      <c r="I571" s="105" t="str">
        <f t="shared" ref="I571:I633" ca="1" si="267">IF(G571="","",IF(G571&lt;TODAY(),"Vencido",IF(G571&lt;TODAY()+10,"Menos de 10 días",IF(G571&lt;TODAY()+30,"Menos de 30 días",IF(G571&lt;TODAY()+60,"Menos de 60 días",IF(G571&lt;TODAY()+90,"Menos de 90 dìas",IF(G571&lt;TODAY()+120,"Menos de 120 días","Mayor a 120 días")))))))</f>
        <v>Mayor a 120 días</v>
      </c>
      <c r="J571" s="109">
        <f t="shared" ref="J571:J633" ca="1" si="268">IFERROR(IF(H571&lt;&gt;"",H571/T571,""),"Verf")</f>
        <v>0.93333333333333335</v>
      </c>
      <c r="K571" s="343"/>
      <c r="L571" s="460"/>
      <c r="M571" s="110" t="str">
        <f>IFERROR(IF(VLOOKUP(L571,Codigos!$T$2:$U$50,2,0)=0,"",VLOOKUP(L571,Codigos!$T$2:$U$50,2,0)),"")</f>
        <v/>
      </c>
      <c r="N571" s="111">
        <f t="shared" ref="N571:N633" si="269">IFERROR(IF(G571&lt;&gt;"",G571-T571,""),"Verf")</f>
        <v>46166</v>
      </c>
      <c r="O571" s="112">
        <f>IFERROR(IF($B571&lt;&gt;"",$E571+($D571*VLOOKUP($B571,Codigos!$A:$P,5,0)),""),"Verf")</f>
        <v>2640</v>
      </c>
      <c r="P571" s="112">
        <f>IFERROR(IF($B571&lt;&gt;"",$F571+($O571*VLOOKUP($B571,Codigos!$A:$P,4,0)),""),"Verf")</f>
        <v>15840</v>
      </c>
      <c r="Q571" s="116">
        <f>IFERROR(IF($B571&lt;&gt;"",P571*VLOOKUP($B571,Codigos!$A:$I,7,0)/100000,""),"Verf")</f>
        <v>49.103999999999999</v>
      </c>
      <c r="R571" s="110">
        <f>IFERROR(IF($B571&lt;&gt;"",VLOOKUP($B571,Codigos!$A:$P,2,0),""),"Verf")</f>
        <v>22269</v>
      </c>
      <c r="S571" s="110" t="str">
        <f>IFERROR(IF($B571&lt;&gt;"",VLOOKUP($B571,Codigos!$A:$P,9,0),""),"Verf")</f>
        <v>Lata</v>
      </c>
      <c r="T571" s="110">
        <f>IFERROR(IF(B571&lt;&gt;"",VLOOKUP(B571,Codigos!$A:$P,10,0),""),"Verf")</f>
        <v>270</v>
      </c>
      <c r="U571" s="280" t="str">
        <f ca="1">IFERROR(IF($B571&lt;&gt;"",IF(AND($H571&gt;=VLOOKUP($B571,Codigos!$A:$P,12,0),$H571&lt;=VLOOKUP($B571,Codigos!$A:$P,13,0)),"Si","No"),""),"Verf")</f>
        <v>No</v>
      </c>
      <c r="V571" s="280" t="str">
        <f ca="1">IFERROR(IF($B571&lt;&gt;"",IF(AND($H571&gt;=VLOOKUP($B571,Codigos!$A:$P,14,0),$H571&lt;=VLOOKUP($B571,Codigos!$A:$P,15,0)),"Si","No"),""),"Verf")</f>
        <v>No</v>
      </c>
      <c r="W571" s="280" t="str">
        <f ca="1">IFERROR(IF($B571&lt;&gt;"",IF($H571&gt;=VLOOKUP($B571,Codigos!$A:$P,12,0),"Si","No"),""),"Verf")</f>
        <v>Si</v>
      </c>
      <c r="X571" s="280" t="str">
        <f ca="1">IFERROR(IF($B571&lt;&gt;"",IF($H571&lt;VLOOKUP($B571,Codigos!$A:$P,14,0),"No","Si"),""),"Verf")</f>
        <v>Si</v>
      </c>
      <c r="Y571" s="280" t="str">
        <f ca="1">IFERROR(IF($B571&lt;&gt;"",IF($H571&gt;VLOOKUP($B571,Codigos!$A:$P,16,0),"Si","No"),""),"Verf")</f>
        <v>Si</v>
      </c>
      <c r="Z571" s="280" t="str">
        <f ca="1">IFERROR(IF($B571&lt;&gt;"",IF($H571&lt;VLOOKUP($B571,Codigos!$A:$P,14,0),"Bloquear","No"),""),"Verf")</f>
        <v>No</v>
      </c>
      <c r="AA571" s="281">
        <f>IFERROR(IF($B571&lt;&gt;"",$G571-VLOOKUP($B571,Codigos!$A:$P,11,0),""),"")</f>
        <v>46406</v>
      </c>
      <c r="AB571" s="280" t="str">
        <f t="shared" ref="AB571:AB633" si="270">IFERROR(IF(AND(A571&lt;&gt;"",B571=""),"V",""),"")</f>
        <v/>
      </c>
      <c r="AC571">
        <f t="shared" ref="AC571:AC633" ca="1" si="271">IF(B571&lt;&gt;"",$C$4-N571,"")</f>
        <v>18</v>
      </c>
      <c r="AE571" t="s">
        <v>1987</v>
      </c>
      <c r="AF571" t="s">
        <v>1988</v>
      </c>
    </row>
    <row r="572" spans="1:32" ht="18.95" customHeight="1">
      <c r="A572" s="290" t="s">
        <v>771</v>
      </c>
      <c r="B572" s="307"/>
      <c r="C572" s="104" t="str">
        <f>IFERROR(IF(B572&lt;&gt;"",VLOOKUP($B572,Codigos!$A:$P,3,0),""),"Verf")</f>
        <v/>
      </c>
      <c r="D572" s="105"/>
      <c r="E572" s="105"/>
      <c r="F572" s="105"/>
      <c r="G572" s="106"/>
      <c r="H572" s="448" t="str">
        <f t="shared" ca="1" si="266"/>
        <v/>
      </c>
      <c r="I572" s="105" t="str">
        <f t="shared" ca="1" si="267"/>
        <v/>
      </c>
      <c r="J572" s="109" t="str">
        <f t="shared" ca="1" si="268"/>
        <v/>
      </c>
      <c r="K572" s="343"/>
      <c r="L572" s="292"/>
      <c r="M572" s="110" t="str">
        <f>IFERROR(IF(VLOOKUP(L572,Codigos!$T$2:$U$50,2,0)=0,"",VLOOKUP(L572,Codigos!$T$2:$U$50,2,0)),"")</f>
        <v/>
      </c>
      <c r="N572" s="111" t="str">
        <f t="shared" si="269"/>
        <v/>
      </c>
      <c r="O572" s="112" t="str">
        <f>IFERROR(IF($B572&lt;&gt;"",$E572+($D572*VLOOKUP($B572,Codigos!$A:$P,5,0)),""),"Verf")</f>
        <v/>
      </c>
      <c r="P572" s="112" t="str">
        <f>IFERROR(IF($B572&lt;&gt;"",$F572+($O572*VLOOKUP($B572,Codigos!$A:$P,4,0)),""),"Verf")</f>
        <v/>
      </c>
      <c r="Q572" s="116" t="str">
        <f>IFERROR(IF($B572&lt;&gt;"",P572*VLOOKUP($B572,Codigos!$A:$I,7,0)/100000,""),"Verf")</f>
        <v/>
      </c>
      <c r="R572" s="110" t="str">
        <f>IFERROR(IF($B572&lt;&gt;"",VLOOKUP($B572,Codigos!$A:$P,2,0),""),"Verf")</f>
        <v/>
      </c>
      <c r="S572" s="110" t="str">
        <f>IFERROR(IF($B572&lt;&gt;"",VLOOKUP($B572,Codigos!$A:$P,9,0),""),"Verf")</f>
        <v/>
      </c>
      <c r="T572" s="110" t="str">
        <f>IFERROR(IF(B572&lt;&gt;"",VLOOKUP(B572,Codigos!$A:$P,10,0),""),"Verf")</f>
        <v/>
      </c>
      <c r="U572" s="280" t="str">
        <f>IFERROR(IF($B572&lt;&gt;"",IF(AND($H572&gt;=VLOOKUP($B572,Codigos!$A:$P,12,0),$H572&lt;=VLOOKUP($B572,Codigos!$A:$P,13,0)),"Si","No"),""),"Verf")</f>
        <v/>
      </c>
      <c r="V572" s="280" t="str">
        <f>IFERROR(IF($B572&lt;&gt;"",IF(AND($H572&gt;=VLOOKUP($B572,Codigos!$A:$P,14,0),$H572&lt;=VLOOKUP($B572,Codigos!$A:$P,15,0)),"Si","No"),""),"Verf")</f>
        <v/>
      </c>
      <c r="W572" s="280" t="str">
        <f>IFERROR(IF($B572&lt;&gt;"",IF($H572&gt;=VLOOKUP($B572,Codigos!$A:$P,12,0),"Si","No"),""),"Verf")</f>
        <v/>
      </c>
      <c r="X572" s="280" t="str">
        <f>IFERROR(IF($B572&lt;&gt;"",IF($H572&lt;VLOOKUP($B572,Codigos!$A:$P,14,0),"No","Si"),""),"Verf")</f>
        <v/>
      </c>
      <c r="Y572" s="280" t="str">
        <f>IFERROR(IF($B572&lt;&gt;"",IF($H572&gt;VLOOKUP($B572,Codigos!$A:$P,16,0),"Si","No"),""),"Verf")</f>
        <v/>
      </c>
      <c r="Z572" s="280" t="str">
        <f>IFERROR(IF($B572&lt;&gt;"",IF($H572&lt;VLOOKUP($B572,Codigos!$A:$P,14,0),"Bloquear","No"),""),"Verf")</f>
        <v/>
      </c>
      <c r="AA572" s="281" t="str">
        <f>IFERROR(IF($B572&lt;&gt;"",$G572-VLOOKUP($B572,Codigos!$A:$P,11,0),""),"")</f>
        <v/>
      </c>
      <c r="AB572" s="280" t="str">
        <f t="shared" si="270"/>
        <v>V</v>
      </c>
      <c r="AC572" t="str">
        <f t="shared" si="271"/>
        <v/>
      </c>
      <c r="AE572" t="s">
        <v>1987</v>
      </c>
      <c r="AF572" t="s">
        <v>1988</v>
      </c>
    </row>
    <row r="573" spans="1:32" ht="18.95" customHeight="1">
      <c r="A573" s="290" t="s">
        <v>772</v>
      </c>
      <c r="B573" s="291"/>
      <c r="C573" s="104" t="str">
        <f>IFERROR(IF(B573&lt;&gt;"",VLOOKUP($B573,Codigos!$A:$P,3,0),""),"Verf")</f>
        <v/>
      </c>
      <c r="D573" s="105"/>
      <c r="E573" s="105"/>
      <c r="F573" s="105"/>
      <c r="G573" s="106"/>
      <c r="H573" s="448" t="str">
        <f t="shared" ca="1" si="266"/>
        <v/>
      </c>
      <c r="I573" s="105" t="str">
        <f t="shared" ca="1" si="267"/>
        <v/>
      </c>
      <c r="J573" s="109" t="str">
        <f t="shared" ca="1" si="268"/>
        <v/>
      </c>
      <c r="K573" s="294"/>
      <c r="L573" s="292"/>
      <c r="M573" s="110" t="str">
        <f>IFERROR(IF(VLOOKUP(L573,Codigos!$T$2:$U$50,2,0)=0,"",VLOOKUP(L573,Codigos!$T$2:$U$50,2,0)),"")</f>
        <v/>
      </c>
      <c r="N573" s="111" t="str">
        <f t="shared" si="269"/>
        <v/>
      </c>
      <c r="O573" s="112" t="str">
        <f>IFERROR(IF($B573&lt;&gt;"",$E573+($D573*VLOOKUP($B573,Codigos!$A:$P,5,0)),""),"Verf")</f>
        <v/>
      </c>
      <c r="P573" s="112" t="str">
        <f>IFERROR(IF($B573&lt;&gt;"",$F573+($O573*VLOOKUP($B573,Codigos!$A:$P,4,0)),""),"Verf")</f>
        <v/>
      </c>
      <c r="Q573" s="116" t="str">
        <f>IFERROR(IF($B573&lt;&gt;"",P573*VLOOKUP($B573,Codigos!$A:$I,7,0)/100000,""),"Verf")</f>
        <v/>
      </c>
      <c r="R573" s="110" t="str">
        <f>IFERROR(IF($B573&lt;&gt;"",VLOOKUP($B573,Codigos!$A:$P,2,0),""),"Verf")</f>
        <v/>
      </c>
      <c r="S573" s="110" t="str">
        <f>IFERROR(IF($B573&lt;&gt;"",VLOOKUP($B573,Codigos!$A:$P,9,0),""),"Verf")</f>
        <v/>
      </c>
      <c r="T573" s="110" t="str">
        <f>IFERROR(IF(B573&lt;&gt;"",VLOOKUP(B573,Codigos!$A:$P,10,0),""),"Verf")</f>
        <v/>
      </c>
      <c r="U573" s="280" t="str">
        <f>IFERROR(IF($B573&lt;&gt;"",IF(AND($H573&gt;=VLOOKUP($B573,Codigos!$A:$P,12,0),$H573&lt;=VLOOKUP($B573,Codigos!$A:$P,13,0)),"Si","No"),""),"Verf")</f>
        <v/>
      </c>
      <c r="V573" s="280" t="str">
        <f>IFERROR(IF($B573&lt;&gt;"",IF(AND($H573&gt;=VLOOKUP($B573,Codigos!$A:$P,14,0),$H573&lt;=VLOOKUP($B573,Codigos!$A:$P,15,0)),"Si","No"),""),"Verf")</f>
        <v/>
      </c>
      <c r="W573" s="280" t="str">
        <f>IFERROR(IF($B573&lt;&gt;"",IF($H573&gt;=VLOOKUP($B573,Codigos!$A:$P,12,0),"Si","No"),""),"Verf")</f>
        <v/>
      </c>
      <c r="X573" s="280" t="str">
        <f>IFERROR(IF($B573&lt;&gt;"",IF($H573&lt;VLOOKUP($B573,Codigos!$A:$P,14,0),"No","Si"),""),"Verf")</f>
        <v/>
      </c>
      <c r="Y573" s="280" t="str">
        <f>IFERROR(IF($B573&lt;&gt;"",IF($H573&gt;VLOOKUP($B573,Codigos!$A:$P,16,0),"Si","No"),""),"Verf")</f>
        <v/>
      </c>
      <c r="Z573" s="280" t="str">
        <f>IFERROR(IF($B573&lt;&gt;"",IF($H573&lt;VLOOKUP($B573,Codigos!$A:$P,14,0),"Bloquear","No"),""),"Verf")</f>
        <v/>
      </c>
      <c r="AA573" s="281" t="str">
        <f>IFERROR(IF($B573&lt;&gt;"",$G573-VLOOKUP($B573,Codigos!$A:$P,11,0),""),"")</f>
        <v/>
      </c>
      <c r="AB573" s="280" t="str">
        <f t="shared" si="270"/>
        <v>V</v>
      </c>
      <c r="AC573" t="str">
        <f t="shared" si="271"/>
        <v/>
      </c>
      <c r="AE573" t="s">
        <v>1987</v>
      </c>
      <c r="AF573" t="s">
        <v>1988</v>
      </c>
    </row>
    <row r="574" spans="1:32" ht="18.95" customHeight="1">
      <c r="A574" s="290" t="s">
        <v>773</v>
      </c>
      <c r="B574" s="291"/>
      <c r="C574" s="104" t="str">
        <f>IFERROR(IF(B574&lt;&gt;"",VLOOKUP($B574,Codigos!$A:$P,3,0),""),"Verf")</f>
        <v/>
      </c>
      <c r="D574" s="105"/>
      <c r="E574" s="105"/>
      <c r="F574" s="105"/>
      <c r="G574" s="106"/>
      <c r="H574" s="448" t="str">
        <f t="shared" ca="1" si="266"/>
        <v/>
      </c>
      <c r="I574" s="105" t="str">
        <f t="shared" ca="1" si="267"/>
        <v/>
      </c>
      <c r="J574" s="109" t="str">
        <f t="shared" ca="1" si="268"/>
        <v/>
      </c>
      <c r="K574" s="343"/>
      <c r="L574" s="292"/>
      <c r="M574" s="110" t="str">
        <f>IFERROR(IF(VLOOKUP(L574,Codigos!$T$2:$U$50,2,0)=0,"",VLOOKUP(L574,Codigos!$T$2:$U$50,2,0)),"")</f>
        <v/>
      </c>
      <c r="N574" s="111" t="str">
        <f t="shared" si="269"/>
        <v/>
      </c>
      <c r="O574" s="112" t="str">
        <f>IFERROR(IF($B574&lt;&gt;"",$E574+($D574*VLOOKUP($B574,Codigos!$A:$P,5,0)),""),"Verf")</f>
        <v/>
      </c>
      <c r="P574" s="112" t="str">
        <f>IFERROR(IF($B574&lt;&gt;"",$F574+($O574*VLOOKUP($B574,Codigos!$A:$P,4,0)),""),"Verf")</f>
        <v/>
      </c>
      <c r="Q574" s="116" t="str">
        <f>IFERROR(IF($B574&lt;&gt;"",P574*VLOOKUP($B574,Codigos!$A:$I,7,0)/100000,""),"Verf")</f>
        <v/>
      </c>
      <c r="R574" s="110" t="str">
        <f>IFERROR(IF($B574&lt;&gt;"",VLOOKUP($B574,Codigos!$A:$P,2,0),""),"Verf")</f>
        <v/>
      </c>
      <c r="S574" s="110" t="str">
        <f>IFERROR(IF($B574&lt;&gt;"",VLOOKUP($B574,Codigos!$A:$P,9,0),""),"Verf")</f>
        <v/>
      </c>
      <c r="T574" s="110" t="str">
        <f>IFERROR(IF(B574&lt;&gt;"",VLOOKUP(B574,Codigos!$A:$P,10,0),""),"Verf")</f>
        <v/>
      </c>
      <c r="U574" s="280" t="str">
        <f>IFERROR(IF($B574&lt;&gt;"",IF(AND($H574&gt;=VLOOKUP($B574,Codigos!$A:$P,12,0),$H574&lt;=VLOOKUP($B574,Codigos!$A:$P,13,0)),"Si","No"),""),"Verf")</f>
        <v/>
      </c>
      <c r="V574" s="280" t="str">
        <f>IFERROR(IF($B574&lt;&gt;"",IF(AND($H574&gt;=VLOOKUP($B574,Codigos!$A:$P,14,0),$H574&lt;=VLOOKUP($B574,Codigos!$A:$P,15,0)),"Si","No"),""),"Verf")</f>
        <v/>
      </c>
      <c r="W574" s="280" t="str">
        <f>IFERROR(IF($B574&lt;&gt;"",IF($H574&gt;=VLOOKUP($B574,Codigos!$A:$P,12,0),"Si","No"),""),"Verf")</f>
        <v/>
      </c>
      <c r="X574" s="280" t="str">
        <f>IFERROR(IF($B574&lt;&gt;"",IF($H574&lt;VLOOKUP($B574,Codigos!$A:$P,14,0),"No","Si"),""),"Verf")</f>
        <v/>
      </c>
      <c r="Y574" s="280" t="str">
        <f>IFERROR(IF($B574&lt;&gt;"",IF($H574&gt;VLOOKUP($B574,Codigos!$A:$P,16,0),"Si","No"),""),"Verf")</f>
        <v/>
      </c>
      <c r="Z574" s="280" t="str">
        <f>IFERROR(IF($B574&lt;&gt;"",IF($H574&lt;VLOOKUP($B574,Codigos!$A:$P,14,0),"Bloquear","No"),""),"Verf")</f>
        <v/>
      </c>
      <c r="AA574" s="281" t="str">
        <f>IFERROR(IF($B574&lt;&gt;"",$G574-VLOOKUP($B574,Codigos!$A:$P,11,0),""),"")</f>
        <v/>
      </c>
      <c r="AB574" s="280" t="str">
        <f t="shared" si="270"/>
        <v>V</v>
      </c>
      <c r="AC574" t="str">
        <f t="shared" si="271"/>
        <v/>
      </c>
      <c r="AE574" t="s">
        <v>1987</v>
      </c>
      <c r="AF574" t="s">
        <v>1988</v>
      </c>
    </row>
    <row r="575" spans="1:32" ht="18.95" customHeight="1">
      <c r="A575" s="290" t="s">
        <v>774</v>
      </c>
      <c r="B575" s="306"/>
      <c r="C575" s="104" t="str">
        <f>IFERROR(IF(B575&lt;&gt;"",VLOOKUP($B575,Codigos!$A:$P,3,0),""),"Verf")</f>
        <v/>
      </c>
      <c r="D575" s="105"/>
      <c r="E575" s="105"/>
      <c r="F575" s="105"/>
      <c r="G575" s="106"/>
      <c r="H575" s="448" t="str">
        <f t="shared" ca="1" si="266"/>
        <v/>
      </c>
      <c r="I575" s="105" t="str">
        <f t="shared" ca="1" si="267"/>
        <v/>
      </c>
      <c r="J575" s="109" t="str">
        <f t="shared" ca="1" si="268"/>
        <v/>
      </c>
      <c r="K575" s="343"/>
      <c r="L575" s="460"/>
      <c r="M575" s="110" t="str">
        <f>IFERROR(IF(VLOOKUP(L575,Codigos!$T$2:$U$50,2,0)=0,"",VLOOKUP(L575,Codigos!$T$2:$U$50,2,0)),"")</f>
        <v/>
      </c>
      <c r="N575" s="111" t="str">
        <f t="shared" si="269"/>
        <v/>
      </c>
      <c r="O575" s="112" t="str">
        <f>IFERROR(IF($B575&lt;&gt;"",$E575+($D575*VLOOKUP($B575,Codigos!$A:$P,5,0)),""),"Verf")</f>
        <v/>
      </c>
      <c r="P575" s="112" t="str">
        <f>IFERROR(IF($B575&lt;&gt;"",$F575+($O575*VLOOKUP($B575,Codigos!$A:$P,4,0)),""),"Verf")</f>
        <v/>
      </c>
      <c r="Q575" s="116" t="str">
        <f>IFERROR(IF($B575&lt;&gt;"",P575*VLOOKUP($B575,Codigos!$A:$I,7,0)/100000,""),"Verf")</f>
        <v/>
      </c>
      <c r="R575" s="110" t="str">
        <f>IFERROR(IF($B575&lt;&gt;"",VLOOKUP($B575,Codigos!$A:$P,2,0),""),"Verf")</f>
        <v/>
      </c>
      <c r="S575" s="110" t="str">
        <f>IFERROR(IF($B575&lt;&gt;"",VLOOKUP($B575,Codigos!$A:$P,9,0),""),"Verf")</f>
        <v/>
      </c>
      <c r="T575" s="110" t="str">
        <f>IFERROR(IF(B575&lt;&gt;"",VLOOKUP(B575,Codigos!$A:$P,10,0),""),"Verf")</f>
        <v/>
      </c>
      <c r="U575" s="280" t="str">
        <f>IFERROR(IF($B575&lt;&gt;"",IF(AND($H575&gt;=VLOOKUP($B575,Codigos!$A:$P,12,0),$H575&lt;=VLOOKUP($B575,Codigos!$A:$P,13,0)),"Si","No"),""),"Verf")</f>
        <v/>
      </c>
      <c r="V575" s="280" t="str">
        <f>IFERROR(IF($B575&lt;&gt;"",IF(AND($H575&gt;=VLOOKUP($B575,Codigos!$A:$P,14,0),$H575&lt;=VLOOKUP($B575,Codigos!$A:$P,15,0)),"Si","No"),""),"Verf")</f>
        <v/>
      </c>
      <c r="W575" s="280" t="str">
        <f>IFERROR(IF($B575&lt;&gt;"",IF($H575&gt;=VLOOKUP($B575,Codigos!$A:$P,12,0),"Si","No"),""),"Verf")</f>
        <v/>
      </c>
      <c r="X575" s="280" t="str">
        <f>IFERROR(IF($B575&lt;&gt;"",IF($H575&lt;VLOOKUP($B575,Codigos!$A:$P,14,0),"No","Si"),""),"Verf")</f>
        <v/>
      </c>
      <c r="Y575" s="280" t="str">
        <f>IFERROR(IF($B575&lt;&gt;"",IF($H575&gt;VLOOKUP($B575,Codigos!$A:$P,16,0),"Si","No"),""),"Verf")</f>
        <v/>
      </c>
      <c r="Z575" s="280" t="str">
        <f>IFERROR(IF($B575&lt;&gt;"",IF($H575&lt;VLOOKUP($B575,Codigos!$A:$P,14,0),"Bloquear","No"),""),"Verf")</f>
        <v/>
      </c>
      <c r="AA575" s="281" t="str">
        <f>IFERROR(IF($B575&lt;&gt;"",$G575-VLOOKUP($B575,Codigos!$A:$P,11,0),""),"")</f>
        <v/>
      </c>
      <c r="AB575" s="280" t="str">
        <f t="shared" si="270"/>
        <v>V</v>
      </c>
      <c r="AC575" t="str">
        <f t="shared" si="271"/>
        <v/>
      </c>
      <c r="AE575" t="s">
        <v>1987</v>
      </c>
      <c r="AF575" t="s">
        <v>1988</v>
      </c>
    </row>
    <row r="576" spans="1:32" ht="18.95" customHeight="1">
      <c r="A576" s="290" t="s">
        <v>775</v>
      </c>
      <c r="B576" s="306"/>
      <c r="C576" s="104" t="str">
        <f>IFERROR(IF(B576&lt;&gt;"",VLOOKUP($B576,Codigos!$A:$P,3,0),""),"Verf")</f>
        <v/>
      </c>
      <c r="D576" s="105"/>
      <c r="E576" s="105"/>
      <c r="F576" s="105"/>
      <c r="G576" s="106"/>
      <c r="H576" s="448" t="str">
        <f t="shared" ca="1" si="266"/>
        <v/>
      </c>
      <c r="I576" s="105" t="str">
        <f t="shared" ca="1" si="267"/>
        <v/>
      </c>
      <c r="J576" s="109" t="str">
        <f t="shared" ca="1" si="268"/>
        <v/>
      </c>
      <c r="K576" s="343"/>
      <c r="L576" s="460"/>
      <c r="M576" s="110" t="str">
        <f>IFERROR(IF(VLOOKUP(L576,Codigos!$T$2:$U$50,2,0)=0,"",VLOOKUP(L576,Codigos!$T$2:$U$50,2,0)),"")</f>
        <v/>
      </c>
      <c r="N576" s="111" t="str">
        <f t="shared" si="269"/>
        <v/>
      </c>
      <c r="O576" s="112" t="str">
        <f>IFERROR(IF($B576&lt;&gt;"",$E576+($D576*VLOOKUP($B576,Codigos!$A:$P,5,0)),""),"Verf")</f>
        <v/>
      </c>
      <c r="P576" s="112" t="str">
        <f>IFERROR(IF($B576&lt;&gt;"",$F576+($O576*VLOOKUP($B576,Codigos!$A:$P,4,0)),""),"Verf")</f>
        <v/>
      </c>
      <c r="Q576" s="116" t="str">
        <f>IFERROR(IF($B576&lt;&gt;"",P576*VLOOKUP($B576,Codigos!$A:$I,7,0)/100000,""),"Verf")</f>
        <v/>
      </c>
      <c r="R576" s="110" t="str">
        <f>IFERROR(IF($B576&lt;&gt;"",VLOOKUP($B576,Codigos!$A:$P,2,0),""),"Verf")</f>
        <v/>
      </c>
      <c r="S576" s="110" t="str">
        <f>IFERROR(IF($B576&lt;&gt;"",VLOOKUP($B576,Codigos!$A:$P,9,0),""),"Verf")</f>
        <v/>
      </c>
      <c r="T576" s="110" t="str">
        <f>IFERROR(IF(B576&lt;&gt;"",VLOOKUP(B576,Codigos!$A:$P,10,0),""),"Verf")</f>
        <v/>
      </c>
      <c r="U576" s="280" t="str">
        <f>IFERROR(IF($B576&lt;&gt;"",IF(AND($H576&gt;=VLOOKUP($B576,Codigos!$A:$P,12,0),$H576&lt;=VLOOKUP($B576,Codigos!$A:$P,13,0)),"Si","No"),""),"Verf")</f>
        <v/>
      </c>
      <c r="V576" s="280" t="str">
        <f>IFERROR(IF($B576&lt;&gt;"",IF(AND($H576&gt;=VLOOKUP($B576,Codigos!$A:$P,14,0),$H576&lt;=VLOOKUP($B576,Codigos!$A:$P,15,0)),"Si","No"),""),"Verf")</f>
        <v/>
      </c>
      <c r="W576" s="280" t="str">
        <f>IFERROR(IF($B576&lt;&gt;"",IF($H576&gt;=VLOOKUP($B576,Codigos!$A:$P,12,0),"Si","No"),""),"Verf")</f>
        <v/>
      </c>
      <c r="X576" s="280" t="str">
        <f>IFERROR(IF($B576&lt;&gt;"",IF($H576&lt;VLOOKUP($B576,Codigos!$A:$P,14,0),"No","Si"),""),"Verf")</f>
        <v/>
      </c>
      <c r="Y576" s="280" t="str">
        <f>IFERROR(IF($B576&lt;&gt;"",IF($H576&gt;VLOOKUP($B576,Codigos!$A:$P,16,0),"Si","No"),""),"Verf")</f>
        <v/>
      </c>
      <c r="Z576" s="280" t="str">
        <f>IFERROR(IF($B576&lt;&gt;"",IF($H576&lt;VLOOKUP($B576,Codigos!$A:$P,14,0),"Bloquear","No"),""),"Verf")</f>
        <v/>
      </c>
      <c r="AA576" s="281" t="str">
        <f>IFERROR(IF($B576&lt;&gt;"",$G576-VLOOKUP($B576,Codigos!$A:$P,11,0),""),"")</f>
        <v/>
      </c>
      <c r="AB576" s="280" t="str">
        <f t="shared" si="270"/>
        <v>V</v>
      </c>
      <c r="AC576" t="str">
        <f t="shared" si="271"/>
        <v/>
      </c>
      <c r="AE576" t="s">
        <v>1987</v>
      </c>
      <c r="AF576" t="s">
        <v>1988</v>
      </c>
    </row>
    <row r="577" spans="1:32" ht="18.95" customHeight="1">
      <c r="A577" s="290" t="s">
        <v>776</v>
      </c>
      <c r="B577" s="359"/>
      <c r="C577" s="104" t="str">
        <f>IFERROR(IF(B577&lt;&gt;"",VLOOKUP($B577,Codigos!$A:$P,3,0),""),"Verf")</f>
        <v/>
      </c>
      <c r="D577" s="105"/>
      <c r="E577" s="105"/>
      <c r="F577" s="105"/>
      <c r="G577" s="106"/>
      <c r="H577" s="448" t="str">
        <f t="shared" ca="1" si="266"/>
        <v/>
      </c>
      <c r="I577" s="105" t="str">
        <f t="shared" ca="1" si="267"/>
        <v/>
      </c>
      <c r="J577" s="109" t="str">
        <f t="shared" ca="1" si="268"/>
        <v/>
      </c>
      <c r="K577" s="343"/>
      <c r="L577" s="292"/>
      <c r="M577" s="110" t="str">
        <f>IFERROR(IF(VLOOKUP(L577,Codigos!$T$2:$U$50,2,0)=0,"",VLOOKUP(L577,Codigos!$T$2:$U$50,2,0)),"")</f>
        <v/>
      </c>
      <c r="N577" s="111" t="str">
        <f t="shared" si="269"/>
        <v/>
      </c>
      <c r="O577" s="112" t="str">
        <f>IFERROR(IF($B577&lt;&gt;"",$E577+($D577*VLOOKUP($B577,Codigos!$A:$P,5,0)),""),"Verf")</f>
        <v/>
      </c>
      <c r="P577" s="112" t="str">
        <f>IFERROR(IF($B577&lt;&gt;"",$F577+($O577*VLOOKUP($B577,Codigos!$A:$P,4,0)),""),"Verf")</f>
        <v/>
      </c>
      <c r="Q577" s="116" t="str">
        <f>IFERROR(IF($B577&lt;&gt;"",P577*VLOOKUP($B577,Codigos!$A:$I,7,0)/100000,""),"Verf")</f>
        <v/>
      </c>
      <c r="R577" s="110" t="str">
        <f>IFERROR(IF($B577&lt;&gt;"",VLOOKUP($B577,Codigos!$A:$P,2,0),""),"Verf")</f>
        <v/>
      </c>
      <c r="S577" s="110" t="str">
        <f>IFERROR(IF($B577&lt;&gt;"",VLOOKUP($B577,Codigos!$A:$P,9,0),""),"Verf")</f>
        <v/>
      </c>
      <c r="T577" s="110" t="str">
        <f>IFERROR(IF(B577&lt;&gt;"",VLOOKUP(B577,Codigos!$A:$P,10,0),""),"Verf")</f>
        <v/>
      </c>
      <c r="U577" s="280" t="str">
        <f>IFERROR(IF($B577&lt;&gt;"",IF(AND($H577&gt;=VLOOKUP($B577,Codigos!$A:$P,12,0),$H577&lt;=VLOOKUP($B577,Codigos!$A:$P,13,0)),"Si","No"),""),"Verf")</f>
        <v/>
      </c>
      <c r="V577" s="280" t="str">
        <f>IFERROR(IF($B577&lt;&gt;"",IF(AND($H577&gt;=VLOOKUP($B577,Codigos!$A:$P,14,0),$H577&lt;=VLOOKUP($B577,Codigos!$A:$P,15,0)),"Si","No"),""),"Verf")</f>
        <v/>
      </c>
      <c r="W577" s="280" t="str">
        <f>IFERROR(IF($B577&lt;&gt;"",IF($H577&gt;=VLOOKUP($B577,Codigos!$A:$P,12,0),"Si","No"),""),"Verf")</f>
        <v/>
      </c>
      <c r="X577" s="280" t="str">
        <f>IFERROR(IF($B577&lt;&gt;"",IF($H577&lt;VLOOKUP($B577,Codigos!$A:$P,14,0),"No","Si"),""),"Verf")</f>
        <v/>
      </c>
      <c r="Y577" s="280" t="str">
        <f>IFERROR(IF($B577&lt;&gt;"",IF($H577&gt;VLOOKUP($B577,Codigos!$A:$P,16,0),"Si","No"),""),"Verf")</f>
        <v/>
      </c>
      <c r="Z577" s="280" t="str">
        <f>IFERROR(IF($B577&lt;&gt;"",IF($H577&lt;VLOOKUP($B577,Codigos!$A:$P,14,0),"Bloquear","No"),""),"Verf")</f>
        <v/>
      </c>
      <c r="AA577" s="281" t="str">
        <f>IFERROR(IF($B577&lt;&gt;"",$G577-VLOOKUP($B577,Codigos!$A:$P,11,0),""),"")</f>
        <v/>
      </c>
      <c r="AB577" s="280" t="str">
        <f t="shared" si="270"/>
        <v>V</v>
      </c>
      <c r="AC577" t="str">
        <f t="shared" si="271"/>
        <v/>
      </c>
      <c r="AE577" t="s">
        <v>1987</v>
      </c>
      <c r="AF577" t="s">
        <v>1988</v>
      </c>
    </row>
    <row r="578" spans="1:32" ht="18.95" customHeight="1">
      <c r="A578" s="290" t="s">
        <v>2555</v>
      </c>
      <c r="B578" s="474"/>
      <c r="C578" s="104" t="str">
        <f>IFERROR(IF(B578&lt;&gt;"",VLOOKUP($B578,Codigos!$A:$P,3,0),""),"Verf")</f>
        <v/>
      </c>
      <c r="D578" s="105"/>
      <c r="E578" s="105"/>
      <c r="F578" s="105"/>
      <c r="G578" s="106"/>
      <c r="H578" s="448" t="str">
        <f t="shared" ca="1" si="266"/>
        <v/>
      </c>
      <c r="I578" s="105" t="str">
        <f t="shared" ca="1" si="267"/>
        <v/>
      </c>
      <c r="J578" s="109" t="str">
        <f t="shared" ca="1" si="268"/>
        <v/>
      </c>
      <c r="K578" s="294"/>
      <c r="L578" s="475"/>
      <c r="M578" s="110" t="str">
        <f>IFERROR(IF(VLOOKUP(L578,Codigos!$T$2:$U$50,2,0)=0,"",VLOOKUP(L578,Codigos!$T$2:$U$50,2,0)),"")</f>
        <v/>
      </c>
      <c r="N578" s="111" t="str">
        <f t="shared" si="269"/>
        <v/>
      </c>
      <c r="O578" s="112" t="str">
        <f>IFERROR(IF($B578&lt;&gt;"",$E578+($D578*VLOOKUP($B578,Codigos!$A:$P,5,0)),""),"Verf")</f>
        <v/>
      </c>
      <c r="P578" s="112" t="str">
        <f>IFERROR(IF($B578&lt;&gt;"",$F578+($O578*VLOOKUP($B578,Codigos!$A:$P,4,0)),""),"Verf")</f>
        <v/>
      </c>
      <c r="Q578" s="116" t="str">
        <f>IFERROR(IF($B578&lt;&gt;"",P578*VLOOKUP($B578,Codigos!$A:$I,7,0)/100000,""),"Verf")</f>
        <v/>
      </c>
      <c r="R578" s="110" t="str">
        <f>IFERROR(IF($B578&lt;&gt;"",VLOOKUP($B578,Codigos!$A:$P,2,0),""),"Verf")</f>
        <v/>
      </c>
      <c r="S578" s="110" t="str">
        <f>IFERROR(IF($B578&lt;&gt;"",VLOOKUP($B578,Codigos!$A:$P,9,0),""),"Verf")</f>
        <v/>
      </c>
      <c r="T578" s="110" t="str">
        <f>IFERROR(IF(B578&lt;&gt;"",VLOOKUP(B578,Codigos!$A:$P,10,0),""),"Verf")</f>
        <v/>
      </c>
      <c r="U578" s="280" t="str">
        <f>IFERROR(IF($B578&lt;&gt;"",IF(AND($H578&gt;=VLOOKUP($B578,Codigos!$A:$P,12,0),$H578&lt;=VLOOKUP($B578,Codigos!$A:$P,13,0)),"Si","No"),""),"Verf")</f>
        <v/>
      </c>
      <c r="V578" s="280" t="str">
        <f>IFERROR(IF($B578&lt;&gt;"",IF(AND($H578&gt;=VLOOKUP($B578,Codigos!$A:$P,14,0),$H578&lt;=VLOOKUP($B578,Codigos!$A:$P,15,0)),"Si","No"),""),"Verf")</f>
        <v/>
      </c>
      <c r="W578" s="280" t="str">
        <f>IFERROR(IF($B578&lt;&gt;"",IF($H578&gt;=VLOOKUP($B578,Codigos!$A:$P,12,0),"Si","No"),""),"Verf")</f>
        <v/>
      </c>
      <c r="X578" s="280" t="str">
        <f>IFERROR(IF($B578&lt;&gt;"",IF($H578&lt;VLOOKUP($B578,Codigos!$A:$P,14,0),"No","Si"),""),"Verf")</f>
        <v/>
      </c>
      <c r="Y578" s="280" t="str">
        <f>IFERROR(IF($B578&lt;&gt;"",IF($H578&gt;VLOOKUP($B578,Codigos!$A:$P,16,0),"Si","No"),""),"Verf")</f>
        <v/>
      </c>
      <c r="Z578" s="280" t="str">
        <f>IFERROR(IF($B578&lt;&gt;"",IF($H578&lt;VLOOKUP($B578,Codigos!$A:$P,14,0),"Bloquear","No"),""),"Verf")</f>
        <v/>
      </c>
      <c r="AA578" s="281" t="str">
        <f>IFERROR(IF($B578&lt;&gt;"",$G578-VLOOKUP($B578,Codigos!$A:$P,11,0),""),"")</f>
        <v/>
      </c>
      <c r="AB578" s="280" t="str">
        <f t="shared" si="270"/>
        <v>V</v>
      </c>
      <c r="AC578" t="str">
        <f t="shared" si="271"/>
        <v/>
      </c>
      <c r="AE578" t="s">
        <v>1987</v>
      </c>
      <c r="AF578" t="s">
        <v>1988</v>
      </c>
    </row>
    <row r="579" spans="1:32" ht="18.95" customHeight="1">
      <c r="A579" s="290" t="s">
        <v>2556</v>
      </c>
      <c r="B579" s="339"/>
      <c r="C579" s="104" t="str">
        <f>IFERROR(IF(B579&lt;&gt;"",VLOOKUP($B579,Codigos!$A:$P,3,0),""),"Verf")</f>
        <v/>
      </c>
      <c r="D579" s="105"/>
      <c r="E579" s="105"/>
      <c r="F579" s="105"/>
      <c r="G579" s="106"/>
      <c r="H579" s="448" t="str">
        <f t="shared" ca="1" si="266"/>
        <v/>
      </c>
      <c r="I579" s="105" t="str">
        <f t="shared" ca="1" si="267"/>
        <v/>
      </c>
      <c r="J579" s="109" t="str">
        <f t="shared" ca="1" si="268"/>
        <v/>
      </c>
      <c r="K579" s="294"/>
      <c r="L579" s="105"/>
      <c r="M579" s="110" t="str">
        <f>IFERROR(IF(VLOOKUP(L579,Codigos!$T$2:$U$50,2,0)=0,"",VLOOKUP(L579,Codigos!$T$2:$U$50,2,0)),"")</f>
        <v/>
      </c>
      <c r="N579" s="111" t="str">
        <f t="shared" si="269"/>
        <v/>
      </c>
      <c r="O579" s="112" t="str">
        <f>IFERROR(IF($B579&lt;&gt;"",$E579+($D579*VLOOKUP($B579,Codigos!$A:$P,5,0)),""),"Verf")</f>
        <v/>
      </c>
      <c r="P579" s="112" t="str">
        <f>IFERROR(IF($B579&lt;&gt;"",$F579+($O579*VLOOKUP($B579,Codigos!$A:$P,4,0)),""),"Verf")</f>
        <v/>
      </c>
      <c r="Q579" s="116" t="str">
        <f>IFERROR(IF($B579&lt;&gt;"",P579*VLOOKUP($B579,Codigos!$A:$I,7,0)/100000,""),"Verf")</f>
        <v/>
      </c>
      <c r="R579" s="110" t="str">
        <f>IFERROR(IF($B579&lt;&gt;"",VLOOKUP($B579,Codigos!$A:$P,2,0),""),"Verf")</f>
        <v/>
      </c>
      <c r="S579" s="110" t="str">
        <f>IFERROR(IF($B579&lt;&gt;"",VLOOKUP($B579,Codigos!$A:$P,9,0),""),"Verf")</f>
        <v/>
      </c>
      <c r="T579" s="110" t="str">
        <f>IFERROR(IF(B579&lt;&gt;"",VLOOKUP(B579,Codigos!$A:$P,10,0),""),"Verf")</f>
        <v/>
      </c>
      <c r="U579" s="280" t="str">
        <f>IFERROR(IF($B579&lt;&gt;"",IF(AND($H579&gt;=VLOOKUP($B579,Codigos!$A:$P,12,0),$H579&lt;=VLOOKUP($B579,Codigos!$A:$P,13,0)),"Si","No"),""),"Verf")</f>
        <v/>
      </c>
      <c r="V579" s="280" t="str">
        <f>IFERROR(IF($B579&lt;&gt;"",IF(AND($H579&gt;=VLOOKUP($B579,Codigos!$A:$P,14,0),$H579&lt;=VLOOKUP($B579,Codigos!$A:$P,15,0)),"Si","No"),""),"Verf")</f>
        <v/>
      </c>
      <c r="W579" s="280" t="str">
        <f>IFERROR(IF($B579&lt;&gt;"",IF($H579&gt;=VLOOKUP($B579,Codigos!$A:$P,12,0),"Si","No"),""),"Verf")</f>
        <v/>
      </c>
      <c r="X579" s="280" t="str">
        <f>IFERROR(IF($B579&lt;&gt;"",IF($H579&lt;VLOOKUP($B579,Codigos!$A:$P,14,0),"No","Si"),""),"Verf")</f>
        <v/>
      </c>
      <c r="Y579" s="280" t="str">
        <f>IFERROR(IF($B579&lt;&gt;"",IF($H579&gt;VLOOKUP($B579,Codigos!$A:$P,16,0),"Si","No"),""),"Verf")</f>
        <v/>
      </c>
      <c r="Z579" s="280" t="str">
        <f>IFERROR(IF($B579&lt;&gt;"",IF($H579&lt;VLOOKUP($B579,Codigos!$A:$P,14,0),"Bloquear","No"),""),"Verf")</f>
        <v/>
      </c>
      <c r="AA579" s="281" t="str">
        <f>IFERROR(IF($B579&lt;&gt;"",$G579-VLOOKUP($B579,Codigos!$A:$P,11,0),""),"")</f>
        <v/>
      </c>
      <c r="AB579" s="280" t="str">
        <f t="shared" si="270"/>
        <v>V</v>
      </c>
      <c r="AC579" t="str">
        <f t="shared" si="271"/>
        <v/>
      </c>
      <c r="AE579" t="s">
        <v>1987</v>
      </c>
      <c r="AF579" t="s">
        <v>1988</v>
      </c>
    </row>
    <row r="580" spans="1:32" ht="18.95" customHeight="1">
      <c r="A580" s="290" t="s">
        <v>214</v>
      </c>
      <c r="B580" s="338"/>
      <c r="C580" s="104" t="str">
        <f>IFERROR(IF(B580&lt;&gt;"",VLOOKUP($B580,Codigos!$A:$P,3,0),""),"Verf")</f>
        <v/>
      </c>
      <c r="D580" s="105"/>
      <c r="E580" s="105"/>
      <c r="F580" s="105"/>
      <c r="G580" s="106"/>
      <c r="H580" s="448" t="str">
        <f t="shared" ca="1" si="266"/>
        <v/>
      </c>
      <c r="I580" s="105" t="str">
        <f t="shared" ca="1" si="267"/>
        <v/>
      </c>
      <c r="J580" s="109" t="str">
        <f t="shared" ca="1" si="268"/>
        <v/>
      </c>
      <c r="K580" s="294"/>
      <c r="L580" s="460"/>
      <c r="M580" s="110" t="str">
        <f>IFERROR(IF(VLOOKUP(L580,Codigos!$T$2:$U$50,2,0)=0,"",VLOOKUP(L580,Codigos!$T$2:$U$50,2,0)),"")</f>
        <v/>
      </c>
      <c r="N580" s="111" t="str">
        <f t="shared" si="269"/>
        <v/>
      </c>
      <c r="O580" s="112" t="str">
        <f>IFERROR(IF($B580&lt;&gt;"",$E580+($D580*VLOOKUP($B580,Codigos!$A:$P,5,0)),""),"Verf")</f>
        <v/>
      </c>
      <c r="P580" s="112" t="str">
        <f>IFERROR(IF($B580&lt;&gt;"",$F580+($O580*VLOOKUP($B580,Codigos!$A:$P,4,0)),""),"Verf")</f>
        <v/>
      </c>
      <c r="Q580" s="116" t="str">
        <f>IFERROR(IF($B580&lt;&gt;"",P580*VLOOKUP($B580,Codigos!$A:$I,7,0)/100000,""),"Verf")</f>
        <v/>
      </c>
      <c r="R580" s="110" t="str">
        <f>IFERROR(IF($B580&lt;&gt;"",VLOOKUP($B580,Codigos!$A:$P,2,0),""),"Verf")</f>
        <v/>
      </c>
      <c r="S580" s="110" t="str">
        <f>IFERROR(IF($B580&lt;&gt;"",VLOOKUP($B580,Codigos!$A:$P,9,0),""),"Verf")</f>
        <v/>
      </c>
      <c r="T580" s="110" t="str">
        <f>IFERROR(IF(B580&lt;&gt;"",VLOOKUP(B580,Codigos!$A:$P,10,0),""),"Verf")</f>
        <v/>
      </c>
      <c r="U580" s="280" t="str">
        <f>IFERROR(IF($B580&lt;&gt;"",IF(AND($H580&gt;=VLOOKUP($B580,Codigos!$A:$P,12,0),$H580&lt;=VLOOKUP($B580,Codigos!$A:$P,13,0)),"Si","No"),""),"Verf")</f>
        <v/>
      </c>
      <c r="V580" s="280" t="str">
        <f>IFERROR(IF($B580&lt;&gt;"",IF(AND($H580&gt;=VLOOKUP($B580,Codigos!$A:$P,14,0),$H580&lt;=VLOOKUP($B580,Codigos!$A:$P,15,0)),"Si","No"),""),"Verf")</f>
        <v/>
      </c>
      <c r="W580" s="280" t="str">
        <f>IFERROR(IF($B580&lt;&gt;"",IF($H580&gt;=VLOOKUP($B580,Codigos!$A:$P,12,0),"Si","No"),""),"Verf")</f>
        <v/>
      </c>
      <c r="X580" s="280" t="str">
        <f>IFERROR(IF($B580&lt;&gt;"",IF($H580&lt;VLOOKUP($B580,Codigos!$A:$P,14,0),"No","Si"),""),"Verf")</f>
        <v/>
      </c>
      <c r="Y580" s="280" t="str">
        <f>IFERROR(IF($B580&lt;&gt;"",IF($H580&gt;VLOOKUP($B580,Codigos!$A:$P,16,0),"Si","No"),""),"Verf")</f>
        <v/>
      </c>
      <c r="Z580" s="280" t="str">
        <f>IFERROR(IF($B580&lt;&gt;"",IF($H580&lt;VLOOKUP($B580,Codigos!$A:$P,14,0),"Bloquear","No"),""),"Verf")</f>
        <v/>
      </c>
      <c r="AA580" s="281" t="str">
        <f>IFERROR(IF($B580&lt;&gt;"",$G580-VLOOKUP($B580,Codigos!$A:$P,11,0),""),"")</f>
        <v/>
      </c>
      <c r="AB580" s="280" t="str">
        <f t="shared" si="270"/>
        <v>V</v>
      </c>
      <c r="AC580" t="str">
        <f t="shared" si="271"/>
        <v/>
      </c>
      <c r="AE580" t="s">
        <v>1987</v>
      </c>
      <c r="AF580" t="s">
        <v>1988</v>
      </c>
    </row>
    <row r="581" spans="1:32" ht="18.95" customHeight="1">
      <c r="A581" s="290" t="s">
        <v>2557</v>
      </c>
      <c r="B581" s="313"/>
      <c r="C581" s="104" t="str">
        <f>IFERROR(IF(B581&lt;&gt;"",VLOOKUP($B581,Codigos!$A:$P,3,0),""),"Verf")</f>
        <v/>
      </c>
      <c r="D581" s="105"/>
      <c r="E581" s="105"/>
      <c r="F581" s="105"/>
      <c r="G581" s="106"/>
      <c r="H581" s="448" t="str">
        <f t="shared" ca="1" si="266"/>
        <v/>
      </c>
      <c r="I581" s="105" t="str">
        <f t="shared" ca="1" si="267"/>
        <v/>
      </c>
      <c r="J581" s="109" t="str">
        <f t="shared" ca="1" si="268"/>
        <v/>
      </c>
      <c r="K581" s="294"/>
      <c r="L581" s="460"/>
      <c r="M581" s="110" t="str">
        <f>IFERROR(IF(VLOOKUP(L581,Codigos!$T$2:$U$50,2,0)=0,"",VLOOKUP(L581,Codigos!$T$2:$U$50,2,0)),"")</f>
        <v/>
      </c>
      <c r="N581" s="111" t="str">
        <f t="shared" si="269"/>
        <v/>
      </c>
      <c r="O581" s="112" t="str">
        <f>IFERROR(IF($B581&lt;&gt;"",$E581+($D581*VLOOKUP($B581,Codigos!$A:$P,5,0)),""),"Verf")</f>
        <v/>
      </c>
      <c r="P581" s="112" t="str">
        <f>IFERROR(IF($B581&lt;&gt;"",$F581+($O581*VLOOKUP($B581,Codigos!$A:$P,4,0)),""),"Verf")</f>
        <v/>
      </c>
      <c r="Q581" s="116" t="str">
        <f>IFERROR(IF($B581&lt;&gt;"",P581*VLOOKUP($B581,Codigos!$A:$I,7,0)/100000,""),"Verf")</f>
        <v/>
      </c>
      <c r="R581" s="110" t="str">
        <f>IFERROR(IF($B581&lt;&gt;"",VLOOKUP($B581,Codigos!$A:$P,2,0),""),"Verf")</f>
        <v/>
      </c>
      <c r="S581" s="110" t="str">
        <f>IFERROR(IF($B581&lt;&gt;"",VLOOKUP($B581,Codigos!$A:$P,9,0),""),"Verf")</f>
        <v/>
      </c>
      <c r="T581" s="110" t="str">
        <f>IFERROR(IF(B581&lt;&gt;"",VLOOKUP(B581,Codigos!$A:$P,10,0),""),"Verf")</f>
        <v/>
      </c>
      <c r="U581" s="280" t="str">
        <f>IFERROR(IF($B581&lt;&gt;"",IF(AND($H581&gt;=VLOOKUP($B581,Codigos!$A:$P,12,0),$H581&lt;=VLOOKUP($B581,Codigos!$A:$P,13,0)),"Si","No"),""),"Verf")</f>
        <v/>
      </c>
      <c r="V581" s="280" t="str">
        <f>IFERROR(IF($B581&lt;&gt;"",IF(AND($H581&gt;=VLOOKUP($B581,Codigos!$A:$P,14,0),$H581&lt;=VLOOKUP($B581,Codigos!$A:$P,15,0)),"Si","No"),""),"Verf")</f>
        <v/>
      </c>
      <c r="W581" s="280" t="str">
        <f>IFERROR(IF($B581&lt;&gt;"",IF($H581&gt;=VLOOKUP($B581,Codigos!$A:$P,12,0),"Si","No"),""),"Verf")</f>
        <v/>
      </c>
      <c r="X581" s="280" t="str">
        <f>IFERROR(IF($B581&lt;&gt;"",IF($H581&lt;VLOOKUP($B581,Codigos!$A:$P,14,0),"No","Si"),""),"Verf")</f>
        <v/>
      </c>
      <c r="Y581" s="280" t="str">
        <f>IFERROR(IF($B581&lt;&gt;"",IF($H581&gt;VLOOKUP($B581,Codigos!$A:$P,16,0),"Si","No"),""),"Verf")</f>
        <v/>
      </c>
      <c r="Z581" s="280" t="str">
        <f>IFERROR(IF($B581&lt;&gt;"",IF($H581&lt;VLOOKUP($B581,Codigos!$A:$P,14,0),"Bloquear","No"),""),"Verf")</f>
        <v/>
      </c>
      <c r="AA581" s="281" t="str">
        <f>IFERROR(IF($B581&lt;&gt;"",$G581-VLOOKUP($B581,Codigos!$A:$P,11,0),""),"")</f>
        <v/>
      </c>
      <c r="AB581" s="280" t="str">
        <f t="shared" si="270"/>
        <v>V</v>
      </c>
      <c r="AC581" t="str">
        <f t="shared" si="271"/>
        <v/>
      </c>
      <c r="AE581" t="s">
        <v>1987</v>
      </c>
      <c r="AF581" t="s">
        <v>1988</v>
      </c>
    </row>
    <row r="582" spans="1:32" ht="18.95" customHeight="1">
      <c r="A582" s="290" t="s">
        <v>217</v>
      </c>
      <c r="B582" s="301" t="s">
        <v>316</v>
      </c>
      <c r="C582" s="104" t="str">
        <f>IFERROR(IF(B582&lt;&gt;"",VLOOKUP($B582,Codigos!$A:$P,3,0),""),"Verf")</f>
        <v>Redds Rose Lt 269X6</v>
      </c>
      <c r="D582" s="105">
        <v>5</v>
      </c>
      <c r="E582" s="105"/>
      <c r="F582" s="105"/>
      <c r="G582" s="106">
        <v>46337</v>
      </c>
      <c r="H582" s="448">
        <f t="shared" ca="1" si="266"/>
        <v>153</v>
      </c>
      <c r="I582" s="105" t="str">
        <f t="shared" ca="1" si="267"/>
        <v>Mayor a 120 días</v>
      </c>
      <c r="J582" s="109">
        <f t="shared" ca="1" si="268"/>
        <v>0.85</v>
      </c>
      <c r="K582" s="343"/>
      <c r="L582" s="460" t="s">
        <v>62</v>
      </c>
      <c r="M582" s="110" t="str">
        <f>IFERROR(IF(VLOOKUP(L582,Codigos!$T$2:$U$50,2,0)=0,"",VLOOKUP(L582,Codigos!$T$2:$U$50,2,0)),"")</f>
        <v>Excluir</v>
      </c>
      <c r="N582" s="111">
        <f t="shared" si="269"/>
        <v>46157</v>
      </c>
      <c r="O582" s="112">
        <f>IFERROR(IF($B582&lt;&gt;"",$E582+($D582*VLOOKUP($B582,Codigos!$A:$P,5,0)),""),"Verf")</f>
        <v>3000</v>
      </c>
      <c r="P582" s="112">
        <f>IFERROR(IF($B582&lt;&gt;"",$F582+($O582*VLOOKUP($B582,Codigos!$A:$P,4,0)),""),"Verf")</f>
        <v>18000</v>
      </c>
      <c r="Q582" s="116">
        <f>IFERROR(IF($B582&lt;&gt;"",P582*VLOOKUP($B582,Codigos!$A:$I,7,0)/100000,""),"Verf")</f>
        <v>48.42</v>
      </c>
      <c r="R582" s="110">
        <f>IFERROR(IF($B582&lt;&gt;"",VLOOKUP($B582,Codigos!$A:$P,2,0),""),"Verf")</f>
        <v>21730</v>
      </c>
      <c r="S582" s="110" t="str">
        <f>IFERROR(IF($B582&lt;&gt;"",VLOOKUP($B582,Codigos!$A:$P,9,0),""),"Verf")</f>
        <v>Lata</v>
      </c>
      <c r="T582" s="110">
        <f>IFERROR(IF(B582&lt;&gt;"",VLOOKUP(B582,Codigos!$A:$P,10,0),""),"Verf")</f>
        <v>180</v>
      </c>
      <c r="U582" s="280" t="str">
        <f ca="1">IFERROR(IF($B582&lt;&gt;"",IF(AND($H582&gt;=VLOOKUP($B582,Codigos!$A:$P,12,0),$H582&lt;=VLOOKUP($B582,Codigos!$A:$P,13,0)),"Si","No"),""),"Verf")</f>
        <v>No</v>
      </c>
      <c r="V582" s="280" t="str">
        <f ca="1">IFERROR(IF($B582&lt;&gt;"",IF(AND($H582&gt;=VLOOKUP($B582,Codigos!$A:$P,14,0),$H582&lt;=VLOOKUP($B582,Codigos!$A:$P,15,0)),"Si","No"),""),"Verf")</f>
        <v>No</v>
      </c>
      <c r="W582" s="280" t="str">
        <f ca="1">IFERROR(IF($B582&lt;&gt;"",IF($H582&gt;=VLOOKUP($B582,Codigos!$A:$P,12,0),"Si","No"),""),"Verf")</f>
        <v>Si</v>
      </c>
      <c r="X582" s="280" t="str">
        <f ca="1">IFERROR(IF($B582&lt;&gt;"",IF($H582&lt;VLOOKUP($B582,Codigos!$A:$P,14,0),"No","Si"),""),"Verf")</f>
        <v>Si</v>
      </c>
      <c r="Y582" s="280" t="str">
        <f ca="1">IFERROR(IF($B582&lt;&gt;"",IF($H582&gt;VLOOKUP($B582,Codigos!$A:$P,16,0),"Si","No"),""),"Verf")</f>
        <v>Si</v>
      </c>
      <c r="Z582" s="280" t="str">
        <f ca="1">IFERROR(IF($B582&lt;&gt;"",IF($H582&lt;VLOOKUP($B582,Codigos!$A:$P,14,0),"Bloquear","No"),""),"Verf")</f>
        <v>No</v>
      </c>
      <c r="AA582" s="281">
        <f>IFERROR(IF($B582&lt;&gt;"",$G582-VLOOKUP($B582,Codigos!$A:$P,11,0),""),"")</f>
        <v>46307</v>
      </c>
      <c r="AB582" s="280" t="str">
        <f t="shared" si="270"/>
        <v/>
      </c>
      <c r="AC582">
        <f t="shared" ca="1" si="271"/>
        <v>27</v>
      </c>
      <c r="AE582" t="s">
        <v>1987</v>
      </c>
      <c r="AF582" t="s">
        <v>1988</v>
      </c>
    </row>
    <row r="583" spans="1:32" ht="18.95" customHeight="1">
      <c r="A583" s="290" t="s">
        <v>777</v>
      </c>
      <c r="B583" s="340" t="s">
        <v>310</v>
      </c>
      <c r="C583" s="104" t="str">
        <f>IFERROR(IF(B583&lt;&gt;"",VLOOKUP($B583,Codigos!$A:$P,3,0),""),"Verf")</f>
        <v>Pony Malta go pet  200cc X 6</v>
      </c>
      <c r="D583" s="105">
        <v>20</v>
      </c>
      <c r="E583" s="105"/>
      <c r="F583" s="105"/>
      <c r="G583" s="106">
        <v>46256</v>
      </c>
      <c r="H583" s="448">
        <f t="shared" ca="1" si="266"/>
        <v>72</v>
      </c>
      <c r="I583" s="105" t="str">
        <f t="shared" ca="1" si="267"/>
        <v>Menos de 90 dìas</v>
      </c>
      <c r="J583" s="109">
        <f t="shared" ca="1" si="268"/>
        <v>0.8</v>
      </c>
      <c r="K583" s="294"/>
      <c r="L583" s="292"/>
      <c r="M583" s="110" t="str">
        <f>IFERROR(IF(VLOOKUP(L583,Codigos!$T$2:$U$50,2,0)=0,"",VLOOKUP(L583,Codigos!$T$2:$U$50,2,0)),"")</f>
        <v/>
      </c>
      <c r="N583" s="111">
        <f t="shared" si="269"/>
        <v>46166</v>
      </c>
      <c r="O583" s="112">
        <f>IFERROR(IF($B583&lt;&gt;"",$E583+($D583*VLOOKUP($B583,Codigos!$A:$P,5,0)),""),"Verf")</f>
        <v>12800</v>
      </c>
      <c r="P583" s="112">
        <f>IFERROR(IF($B583&lt;&gt;"",$F583+($O583*VLOOKUP($B583,Codigos!$A:$P,4,0)),""),"Verf")</f>
        <v>76800</v>
      </c>
      <c r="Q583" s="116">
        <f>IFERROR(IF($B583&lt;&gt;"",P583*VLOOKUP($B583,Codigos!$A:$I,7,0)/100000,""),"Verf")</f>
        <v>153.6</v>
      </c>
      <c r="R583" s="110">
        <f>IFERROR(IF($B583&lt;&gt;"",VLOOKUP($B583,Codigos!$A:$P,2,0),""),"Verf")</f>
        <v>21447</v>
      </c>
      <c r="S583" s="110" t="str">
        <f>IFERROR(IF($B583&lt;&gt;"",VLOOKUP($B583,Codigos!$A:$P,9,0),""),"Verf")</f>
        <v>Pet</v>
      </c>
      <c r="T583" s="110">
        <f>IFERROR(IF(B583&lt;&gt;"",VLOOKUP(B583,Codigos!$A:$P,10,0),""),"Verf")</f>
        <v>90</v>
      </c>
      <c r="U583" s="280" t="str">
        <f ca="1">IFERROR(IF($B583&lt;&gt;"",IF(AND($H583&gt;=VLOOKUP($B583,Codigos!$A:$P,12,0),$H583&lt;=VLOOKUP($B583,Codigos!$A:$P,13,0)),"Si","No"),""),"Verf")</f>
        <v>No</v>
      </c>
      <c r="V583" s="280" t="str">
        <f ca="1">IFERROR(IF($B583&lt;&gt;"",IF(AND($H583&gt;=VLOOKUP($B583,Codigos!$A:$P,14,0),$H583&lt;=VLOOKUP($B583,Codigos!$A:$P,15,0)),"Si","No"),""),"Verf")</f>
        <v>Si</v>
      </c>
      <c r="W583" s="280" t="str">
        <f ca="1">IFERROR(IF($B583&lt;&gt;"",IF($H583&gt;=VLOOKUP($B583,Codigos!$A:$P,12,0),"Si","No"),""),"Verf")</f>
        <v>Si</v>
      </c>
      <c r="X583" s="280" t="str">
        <f ca="1">IFERROR(IF($B583&lt;&gt;"",IF($H583&lt;VLOOKUP($B583,Codigos!$A:$P,14,0),"No","Si"),""),"Verf")</f>
        <v>Si</v>
      </c>
      <c r="Y583" s="280" t="str">
        <f ca="1">IFERROR(IF($B583&lt;&gt;"",IF($H583&gt;VLOOKUP($B583,Codigos!$A:$P,16,0),"Si","No"),""),"Verf")</f>
        <v>Si</v>
      </c>
      <c r="Z583" s="280" t="str">
        <f ca="1">IFERROR(IF($B583&lt;&gt;"",IF($H583&lt;VLOOKUP($B583,Codigos!$A:$P,14,0),"Bloquear","No"),""),"Verf")</f>
        <v>No</v>
      </c>
      <c r="AA583" s="281">
        <f>IFERROR(IF($B583&lt;&gt;"",$G583-VLOOKUP($B583,Codigos!$A:$P,11,0),""),"")</f>
        <v>46226</v>
      </c>
      <c r="AB583" s="280" t="str">
        <f t="shared" si="270"/>
        <v/>
      </c>
      <c r="AC583">
        <f t="shared" ca="1" si="271"/>
        <v>18</v>
      </c>
      <c r="AE583" t="s">
        <v>1987</v>
      </c>
      <c r="AF583" t="s">
        <v>1988</v>
      </c>
    </row>
    <row r="584" spans="1:32" ht="18.95" customHeight="1">
      <c r="A584" s="290" t="s">
        <v>637</v>
      </c>
      <c r="B584" s="574" t="s">
        <v>169</v>
      </c>
      <c r="C584" s="104" t="str">
        <f>IFERROR(IF(B584&lt;&gt;"",VLOOKUP($B584,Codigos!$A:$P,3,0),""),"Verf")</f>
        <v>Austen lager 330x6</v>
      </c>
      <c r="D584" s="105">
        <v>1</v>
      </c>
      <c r="E584" s="105"/>
      <c r="F584" s="105"/>
      <c r="G584" s="106">
        <v>46330</v>
      </c>
      <c r="H584" s="448">
        <f t="shared" ca="1" si="266"/>
        <v>146</v>
      </c>
      <c r="I584" s="105" t="str">
        <f t="shared" ca="1" si="267"/>
        <v>Mayor a 120 días</v>
      </c>
      <c r="J584" s="109">
        <f t="shared" ca="1" si="268"/>
        <v>0.81111111111111112</v>
      </c>
      <c r="K584" s="343"/>
      <c r="L584" s="105"/>
      <c r="M584" s="110" t="str">
        <f>IFERROR(IF(VLOOKUP(L584,Codigos!$T$2:$U$50,2,0)=0,"",VLOOKUP(L584,Codigos!$T$2:$U$50,2,0)),"")</f>
        <v/>
      </c>
      <c r="N584" s="111">
        <f t="shared" si="269"/>
        <v>46150</v>
      </c>
      <c r="O584" s="112">
        <f>IFERROR(IF($B584&lt;&gt;"",$E584+($D584*VLOOKUP($B584,Codigos!$A:$P,5,0)),""),"Verf")</f>
        <v>480</v>
      </c>
      <c r="P584" s="112">
        <f>IFERROR(IF($B584&lt;&gt;"",$F584+($O584*VLOOKUP($B584,Codigos!$A:$P,4,0)),""),"Verf")</f>
        <v>2880</v>
      </c>
      <c r="Q584" s="116">
        <f>IFERROR(IF($B584&lt;&gt;"",P584*VLOOKUP($B584,Codigos!$A:$I,7,0)/100000,""),"Verf")</f>
        <v>10.224</v>
      </c>
      <c r="R584" s="110">
        <f>IFERROR(IF($B584&lt;&gt;"",VLOOKUP($B584,Codigos!$A:$P,2,0),""),"Verf")</f>
        <v>16466</v>
      </c>
      <c r="S584" s="110" t="str">
        <f>IFERROR(IF($B584&lt;&gt;"",VLOOKUP($B584,Codigos!$A:$P,9,0),""),"Verf")</f>
        <v>Lata</v>
      </c>
      <c r="T584" s="110">
        <f>IFERROR(IF(B584&lt;&gt;"",VLOOKUP(B584,Codigos!$A:$P,10,0),""),"Verf")</f>
        <v>180</v>
      </c>
      <c r="U584" s="280" t="str">
        <f ca="1">IFERROR(IF($B584&lt;&gt;"",IF(AND($H584&gt;=VLOOKUP($B584,Codigos!$A:$P,12,0),$H584&lt;=VLOOKUP($B584,Codigos!$A:$P,13,0)),"Si","No"),""),"Verf")</f>
        <v>No</v>
      </c>
      <c r="V584" s="280" t="str">
        <f ca="1">IFERROR(IF($B584&lt;&gt;"",IF(AND($H584&gt;=VLOOKUP($B584,Codigos!$A:$P,14,0),$H584&lt;=VLOOKUP($B584,Codigos!$A:$P,15,0)),"Si","No"),""),"Verf")</f>
        <v>No</v>
      </c>
      <c r="W584" s="280" t="str">
        <f ca="1">IFERROR(IF($B584&lt;&gt;"",IF($H584&gt;=VLOOKUP($B584,Codigos!$A:$P,12,0),"Si","No"),""),"Verf")</f>
        <v>Si</v>
      </c>
      <c r="X584" s="280" t="str">
        <f ca="1">IFERROR(IF($B584&lt;&gt;"",IF($H584&lt;VLOOKUP($B584,Codigos!$A:$P,14,0),"No","Si"),""),"Verf")</f>
        <v>Si</v>
      </c>
      <c r="Y584" s="280" t="str">
        <f ca="1">IFERROR(IF($B584&lt;&gt;"",IF($H584&gt;VLOOKUP($B584,Codigos!$A:$P,16,0),"Si","No"),""),"Verf")</f>
        <v>Si</v>
      </c>
      <c r="Z584" s="280" t="str">
        <f ca="1">IFERROR(IF($B584&lt;&gt;"",IF($H584&lt;VLOOKUP($B584,Codigos!$A:$P,14,0),"Bloquear","No"),""),"Verf")</f>
        <v>No</v>
      </c>
      <c r="AA584" s="281">
        <f>IFERROR(IF($B584&lt;&gt;"",$G584-VLOOKUP($B584,Codigos!$A:$P,11,0),""),"")</f>
        <v>46300</v>
      </c>
      <c r="AB584" s="280" t="str">
        <f t="shared" si="270"/>
        <v/>
      </c>
      <c r="AC584">
        <f t="shared" ca="1" si="271"/>
        <v>34</v>
      </c>
      <c r="AE584" t="s">
        <v>1987</v>
      </c>
      <c r="AF584" t="s">
        <v>1988</v>
      </c>
    </row>
    <row r="585" spans="1:32" ht="18.95" customHeight="1">
      <c r="A585" s="290" t="s">
        <v>250</v>
      </c>
      <c r="B585" s="347" t="s">
        <v>1966</v>
      </c>
      <c r="C585" s="104" t="str">
        <f>IFERROR(IF(B585&lt;&gt;"",VLOOKUP($B585,Codigos!$A:$P,3,0),""),"Verf")</f>
        <v>Kaufmann Lta 310cc X 6</v>
      </c>
      <c r="D585" s="105">
        <v>24</v>
      </c>
      <c r="E585" s="105"/>
      <c r="F585" s="105"/>
      <c r="G585" s="106">
        <v>46434</v>
      </c>
      <c r="H585" s="448">
        <f t="shared" ca="1" si="266"/>
        <v>250</v>
      </c>
      <c r="I585" s="105" t="str">
        <f t="shared" ca="1" si="267"/>
        <v>Mayor a 120 días</v>
      </c>
      <c r="J585" s="109">
        <f t="shared" ca="1" si="268"/>
        <v>0.92592592592592593</v>
      </c>
      <c r="K585" s="343" t="s">
        <v>2816</v>
      </c>
      <c r="L585" s="460"/>
      <c r="M585" s="110" t="str">
        <f>IFERROR(IF(VLOOKUP(L585,Codigos!$T$2:$U$50,2,0)=0,"",VLOOKUP(L585,Codigos!$T$2:$U$50,2,0)),"")</f>
        <v/>
      </c>
      <c r="N585" s="111">
        <f t="shared" si="269"/>
        <v>46164</v>
      </c>
      <c r="O585" s="112">
        <f>IFERROR(IF($B585&lt;&gt;"",$E585+($D585*VLOOKUP($B585,Codigos!$A:$P,5,0)),""),"Verf")</f>
        <v>12672</v>
      </c>
      <c r="P585" s="112">
        <f>IFERROR(IF($B585&lt;&gt;"",$F585+($O585*VLOOKUP($B585,Codigos!$A:$P,4,0)),""),"Verf")</f>
        <v>76032</v>
      </c>
      <c r="Q585" s="116">
        <f>IFERROR(IF($B585&lt;&gt;"",P585*VLOOKUP($B585,Codigos!$A:$I,7,0)/100000,""),"Verf")</f>
        <v>235.69919999999999</v>
      </c>
      <c r="R585" s="110">
        <f>IFERROR(IF($B585&lt;&gt;"",VLOOKUP($B585,Codigos!$A:$P,2,0),""),"Verf")</f>
        <v>22270</v>
      </c>
      <c r="S585" s="110" t="str">
        <f>IFERROR(IF($B585&lt;&gt;"",VLOOKUP($B585,Codigos!$A:$P,9,0),""),"Verf")</f>
        <v>Lata</v>
      </c>
      <c r="T585" s="110">
        <f>IFERROR(IF(B585&lt;&gt;"",VLOOKUP(B585,Codigos!$A:$P,10,0),""),"Verf")</f>
        <v>270</v>
      </c>
      <c r="U585" s="280" t="str">
        <f ca="1">IFERROR(IF($B585&lt;&gt;"",IF(AND($H585&gt;=VLOOKUP($B585,Codigos!$A:$P,12,0),$H585&lt;=VLOOKUP($B585,Codigos!$A:$P,13,0)),"Si","No"),""),"Verf")</f>
        <v>No</v>
      </c>
      <c r="V585" s="280" t="str">
        <f ca="1">IFERROR(IF($B585&lt;&gt;"",IF(AND($H585&gt;=VLOOKUP($B585,Codigos!$A:$P,14,0),$H585&lt;=VLOOKUP($B585,Codigos!$A:$P,15,0)),"Si","No"),""),"Verf")</f>
        <v>No</v>
      </c>
      <c r="W585" s="280" t="str">
        <f ca="1">IFERROR(IF($B585&lt;&gt;"",IF($H585&gt;=VLOOKUP($B585,Codigos!$A:$P,12,0),"Si","No"),""),"Verf")</f>
        <v>Si</v>
      </c>
      <c r="X585" s="280" t="str">
        <f ca="1">IFERROR(IF($B585&lt;&gt;"",IF($H585&lt;VLOOKUP($B585,Codigos!$A:$P,14,0),"No","Si"),""),"Verf")</f>
        <v>Si</v>
      </c>
      <c r="Y585" s="280" t="str">
        <f ca="1">IFERROR(IF($B585&lt;&gt;"",IF($H585&gt;VLOOKUP($B585,Codigos!$A:$P,16,0),"Si","No"),""),"Verf")</f>
        <v>Si</v>
      </c>
      <c r="Z585" s="280" t="str">
        <f ca="1">IFERROR(IF($B585&lt;&gt;"",IF($H585&lt;VLOOKUP($B585,Codigos!$A:$P,14,0),"Bloquear","No"),""),"Verf")</f>
        <v>No</v>
      </c>
      <c r="AA585" s="281">
        <f>IFERROR(IF($B585&lt;&gt;"",$G585-VLOOKUP($B585,Codigos!$A:$P,11,0),""),"")</f>
        <v>46404</v>
      </c>
      <c r="AB585" s="280" t="str">
        <f t="shared" si="270"/>
        <v/>
      </c>
      <c r="AC585">
        <f t="shared" ca="1" si="271"/>
        <v>20</v>
      </c>
      <c r="AE585" t="s">
        <v>1987</v>
      </c>
      <c r="AF585" t="s">
        <v>1988</v>
      </c>
    </row>
    <row r="586" spans="1:32" ht="18.95" customHeight="1">
      <c r="A586" s="290" t="s">
        <v>638</v>
      </c>
      <c r="B586" s="327"/>
      <c r="C586" s="104" t="str">
        <f>IFERROR(IF(B586&lt;&gt;"",VLOOKUP($B586,Codigos!$A:$P,3,0),""),"Verf")</f>
        <v/>
      </c>
      <c r="D586" s="105"/>
      <c r="E586" s="105"/>
      <c r="F586" s="105"/>
      <c r="G586" s="106"/>
      <c r="H586" s="448" t="str">
        <f t="shared" ca="1" si="266"/>
        <v/>
      </c>
      <c r="I586" s="105" t="str">
        <f t="shared" ca="1" si="267"/>
        <v/>
      </c>
      <c r="J586" s="109" t="str">
        <f t="shared" ca="1" si="268"/>
        <v/>
      </c>
      <c r="K586" s="343"/>
      <c r="L586" s="292"/>
      <c r="M586" s="110" t="str">
        <f>IFERROR(IF(VLOOKUP(L586,Codigos!$T$2:$U$50,2,0)=0,"",VLOOKUP(L586,Codigos!$T$2:$U$50,2,0)),"")</f>
        <v/>
      </c>
      <c r="N586" s="111" t="str">
        <f t="shared" si="269"/>
        <v/>
      </c>
      <c r="O586" s="112" t="str">
        <f>IFERROR(IF($B586&lt;&gt;"",$E586+($D586*VLOOKUP($B586,Codigos!$A:$P,5,0)),""),"Verf")</f>
        <v/>
      </c>
      <c r="P586" s="112" t="str">
        <f>IFERROR(IF($B586&lt;&gt;"",$F586+($O586*VLOOKUP($B586,Codigos!$A:$P,4,0)),""),"Verf")</f>
        <v/>
      </c>
      <c r="Q586" s="116" t="str">
        <f>IFERROR(IF($B586&lt;&gt;"",P586*VLOOKUP($B586,Codigos!$A:$I,7,0)/100000,""),"Verf")</f>
        <v/>
      </c>
      <c r="R586" s="110" t="str">
        <f>IFERROR(IF($B586&lt;&gt;"",VLOOKUP($B586,Codigos!$A:$P,2,0),""),"Verf")</f>
        <v/>
      </c>
      <c r="S586" s="110" t="str">
        <f>IFERROR(IF($B586&lt;&gt;"",VLOOKUP($B586,Codigos!$A:$P,9,0),""),"Verf")</f>
        <v/>
      </c>
      <c r="T586" s="110" t="str">
        <f>IFERROR(IF(B586&lt;&gt;"",VLOOKUP(B586,Codigos!$A:$P,10,0),""),"Verf")</f>
        <v/>
      </c>
      <c r="U586" s="280" t="str">
        <f>IFERROR(IF($B586&lt;&gt;"",IF(AND($H586&gt;=VLOOKUP($B586,Codigos!$A:$P,12,0),$H586&lt;=VLOOKUP($B586,Codigos!$A:$P,13,0)),"Si","No"),""),"Verf")</f>
        <v/>
      </c>
      <c r="V586" s="280" t="str">
        <f>IFERROR(IF($B586&lt;&gt;"",IF(AND($H586&gt;=VLOOKUP($B586,Codigos!$A:$P,14,0),$H586&lt;=VLOOKUP($B586,Codigos!$A:$P,15,0)),"Si","No"),""),"Verf")</f>
        <v/>
      </c>
      <c r="W586" s="280" t="str">
        <f>IFERROR(IF($B586&lt;&gt;"",IF($H586&gt;=VLOOKUP($B586,Codigos!$A:$P,12,0),"Si","No"),""),"Verf")</f>
        <v/>
      </c>
      <c r="X586" s="280" t="str">
        <f>IFERROR(IF($B586&lt;&gt;"",IF($H586&lt;VLOOKUP($B586,Codigos!$A:$P,14,0),"No","Si"),""),"Verf")</f>
        <v/>
      </c>
      <c r="Y586" s="280" t="str">
        <f>IFERROR(IF($B586&lt;&gt;"",IF($H586&gt;VLOOKUP($B586,Codigos!$A:$P,16,0),"Si","No"),""),"Verf")</f>
        <v/>
      </c>
      <c r="Z586" s="280" t="str">
        <f>IFERROR(IF($B586&lt;&gt;"",IF($H586&lt;VLOOKUP($B586,Codigos!$A:$P,14,0),"Bloquear","No"),""),"Verf")</f>
        <v/>
      </c>
      <c r="AA586" s="281" t="str">
        <f>IFERROR(IF($B586&lt;&gt;"",$G586-VLOOKUP($B586,Codigos!$A:$P,11,0),""),"")</f>
        <v/>
      </c>
      <c r="AB586" s="280" t="str">
        <f t="shared" si="270"/>
        <v>V</v>
      </c>
      <c r="AC586" t="str">
        <f t="shared" si="271"/>
        <v/>
      </c>
      <c r="AE586" t="s">
        <v>1987</v>
      </c>
      <c r="AF586" t="s">
        <v>1988</v>
      </c>
    </row>
    <row r="587" spans="1:32" ht="18.95" customHeight="1">
      <c r="A587" s="290" t="s">
        <v>216</v>
      </c>
      <c r="B587" s="321" t="s">
        <v>310</v>
      </c>
      <c r="C587" s="104" t="str">
        <f>IFERROR(IF(B587&lt;&gt;"",VLOOKUP($B587,Codigos!$A:$P,3,0),""),"Verf")</f>
        <v>Pony Malta go pet  200cc X 6</v>
      </c>
      <c r="D587" s="105">
        <v>34</v>
      </c>
      <c r="E587" s="105">
        <v>24</v>
      </c>
      <c r="F587" s="105"/>
      <c r="G587" s="106">
        <v>46257</v>
      </c>
      <c r="H587" s="448">
        <f t="shared" ca="1" si="266"/>
        <v>73</v>
      </c>
      <c r="I587" s="105" t="str">
        <f t="shared" ca="1" si="267"/>
        <v>Menos de 90 dìas</v>
      </c>
      <c r="J587" s="109">
        <f t="shared" ca="1" si="268"/>
        <v>0.81111111111111112</v>
      </c>
      <c r="K587" s="294"/>
      <c r="L587" s="460"/>
      <c r="M587" s="110" t="str">
        <f>IFERROR(IF(VLOOKUP(L587,Codigos!$T$2:$U$50,2,0)=0,"",VLOOKUP(L587,Codigos!$T$2:$U$50,2,0)),"")</f>
        <v/>
      </c>
      <c r="N587" s="111">
        <f t="shared" si="269"/>
        <v>46167</v>
      </c>
      <c r="O587" s="112">
        <f>IFERROR(IF($B587&lt;&gt;"",$E587+($D587*VLOOKUP($B587,Codigos!$A:$P,5,0)),""),"Verf")</f>
        <v>21784</v>
      </c>
      <c r="P587" s="112">
        <f>IFERROR(IF($B587&lt;&gt;"",$F587+($O587*VLOOKUP($B587,Codigos!$A:$P,4,0)),""),"Verf")</f>
        <v>130704</v>
      </c>
      <c r="Q587" s="116">
        <f>IFERROR(IF($B587&lt;&gt;"",P587*VLOOKUP($B587,Codigos!$A:$I,7,0)/100000,""),"Verf")</f>
        <v>261.40800000000002</v>
      </c>
      <c r="R587" s="110">
        <f>IFERROR(IF($B587&lt;&gt;"",VLOOKUP($B587,Codigos!$A:$P,2,0),""),"Verf")</f>
        <v>21447</v>
      </c>
      <c r="S587" s="110" t="str">
        <f>IFERROR(IF($B587&lt;&gt;"",VLOOKUP($B587,Codigos!$A:$P,9,0),""),"Verf")</f>
        <v>Pet</v>
      </c>
      <c r="T587" s="110">
        <f>IFERROR(IF(B587&lt;&gt;"",VLOOKUP(B587,Codigos!$A:$P,10,0),""),"Verf")</f>
        <v>90</v>
      </c>
      <c r="U587" s="280" t="str">
        <f ca="1">IFERROR(IF($B587&lt;&gt;"",IF(AND($H587&gt;=VLOOKUP($B587,Codigos!$A:$P,12,0),$H587&lt;=VLOOKUP($B587,Codigos!$A:$P,13,0)),"Si","No"),""),"Verf")</f>
        <v>No</v>
      </c>
      <c r="V587" s="280" t="str">
        <f ca="1">IFERROR(IF($B587&lt;&gt;"",IF(AND($H587&gt;=VLOOKUP($B587,Codigos!$A:$P,14,0),$H587&lt;=VLOOKUP($B587,Codigos!$A:$P,15,0)),"Si","No"),""),"Verf")</f>
        <v>Si</v>
      </c>
      <c r="W587" s="280" t="str">
        <f ca="1">IFERROR(IF($B587&lt;&gt;"",IF($H587&gt;=VLOOKUP($B587,Codigos!$A:$P,12,0),"Si","No"),""),"Verf")</f>
        <v>Si</v>
      </c>
      <c r="X587" s="280" t="str">
        <f ca="1">IFERROR(IF($B587&lt;&gt;"",IF($H587&lt;VLOOKUP($B587,Codigos!$A:$P,14,0),"No","Si"),""),"Verf")</f>
        <v>Si</v>
      </c>
      <c r="Y587" s="280" t="str">
        <f ca="1">IFERROR(IF($B587&lt;&gt;"",IF($H587&gt;VLOOKUP($B587,Codigos!$A:$P,16,0),"Si","No"),""),"Verf")</f>
        <v>Si</v>
      </c>
      <c r="Z587" s="280" t="str">
        <f ca="1">IFERROR(IF($B587&lt;&gt;"",IF($H587&lt;VLOOKUP($B587,Codigos!$A:$P,14,0),"Bloquear","No"),""),"Verf")</f>
        <v>No</v>
      </c>
      <c r="AA587" s="281">
        <f>IFERROR(IF($B587&lt;&gt;"",$G587-VLOOKUP($B587,Codigos!$A:$P,11,0),""),"")</f>
        <v>46227</v>
      </c>
      <c r="AB587" s="280" t="str">
        <f t="shared" si="270"/>
        <v/>
      </c>
      <c r="AC587">
        <f t="shared" ca="1" si="271"/>
        <v>17</v>
      </c>
      <c r="AE587" t="s">
        <v>1987</v>
      </c>
      <c r="AF587" t="s">
        <v>1988</v>
      </c>
    </row>
    <row r="588" spans="1:32" ht="18.95" customHeight="1">
      <c r="A588" s="290" t="s">
        <v>251</v>
      </c>
      <c r="B588" s="316" t="s">
        <v>590</v>
      </c>
      <c r="C588" s="104" t="str">
        <f>IFERROR(IF(B588&lt;&gt;"",VLOOKUP($B588,Codigos!$A:$P,3,0),""),"Verf")</f>
        <v>Pony Malta Pet 200ccX30</v>
      </c>
      <c r="D588" s="105">
        <v>64</v>
      </c>
      <c r="E588" s="105"/>
      <c r="F588" s="105"/>
      <c r="G588" s="106">
        <v>46271</v>
      </c>
      <c r="H588" s="448">
        <f t="shared" ca="1" si="266"/>
        <v>87</v>
      </c>
      <c r="I588" s="105" t="str">
        <f t="shared" ca="1" si="267"/>
        <v>Menos de 90 dìas</v>
      </c>
      <c r="J588" s="109">
        <f t="shared" ca="1" si="268"/>
        <v>0.96666666666666667</v>
      </c>
      <c r="K588" s="294"/>
      <c r="L588" s="292"/>
      <c r="M588" s="110" t="str">
        <f>IFERROR(IF(VLOOKUP(L588,Codigos!$T$2:$U$50,2,0)=0,"",VLOOKUP(L588,Codigos!$T$2:$U$50,2,0)),"")</f>
        <v/>
      </c>
      <c r="N588" s="111">
        <f t="shared" si="269"/>
        <v>46181</v>
      </c>
      <c r="O588" s="112">
        <f>IFERROR(IF($B588&lt;&gt;"",$E588+($D588*VLOOKUP($B588,Codigos!$A:$P,5,0)),""),"Verf")</f>
        <v>8640</v>
      </c>
      <c r="P588" s="112">
        <f>IFERROR(IF($B588&lt;&gt;"",$F588+($O588*VLOOKUP($B588,Codigos!$A:$P,4,0)),""),"Verf")</f>
        <v>259200</v>
      </c>
      <c r="Q588" s="116">
        <f>IFERROR(IF($B588&lt;&gt;"",P588*VLOOKUP($B588,Codigos!$A:$I,7,0)/100000,""),"Verf")</f>
        <v>518.4</v>
      </c>
      <c r="R588" s="110">
        <f>IFERROR(IF($B588&lt;&gt;"",VLOOKUP($B588,Codigos!$A:$P,2,0),""),"Verf")</f>
        <v>3810</v>
      </c>
      <c r="S588" s="110" t="str">
        <f>IFERROR(IF($B588&lt;&gt;"",VLOOKUP($B588,Codigos!$A:$P,9,0),""),"Verf")</f>
        <v>Pet</v>
      </c>
      <c r="T588" s="110">
        <f>IFERROR(IF(B588&lt;&gt;"",VLOOKUP(B588,Codigos!$A:$P,10,0),""),"Verf")</f>
        <v>90</v>
      </c>
      <c r="U588" s="280" t="str">
        <f ca="1">IFERROR(IF($B588&lt;&gt;"",IF(AND($H588&gt;=VLOOKUP($B588,Codigos!$A:$P,12,0),$H588&lt;=VLOOKUP($B588,Codigos!$A:$P,13,0)),"Si","No"),""),"Verf")</f>
        <v>No</v>
      </c>
      <c r="V588" s="280" t="str">
        <f ca="1">IFERROR(IF($B588&lt;&gt;"",IF(AND($H588&gt;=VLOOKUP($B588,Codigos!$A:$P,14,0),$H588&lt;=VLOOKUP($B588,Codigos!$A:$P,15,0)),"Si","No"),""),"Verf")</f>
        <v>No</v>
      </c>
      <c r="W588" s="280" t="str">
        <f ca="1">IFERROR(IF($B588&lt;&gt;"",IF($H588&gt;=VLOOKUP($B588,Codigos!$A:$P,12,0),"Si","No"),""),"Verf")</f>
        <v>Si</v>
      </c>
      <c r="X588" s="280" t="str">
        <f ca="1">IFERROR(IF($B588&lt;&gt;"",IF($H588&lt;VLOOKUP($B588,Codigos!$A:$P,14,0),"No","Si"),""),"Verf")</f>
        <v>Si</v>
      </c>
      <c r="Y588" s="280" t="str">
        <f ca="1">IFERROR(IF($B588&lt;&gt;"",IF($H588&gt;VLOOKUP($B588,Codigos!$A:$P,16,0),"Si","No"),""),"Verf")</f>
        <v>Si</v>
      </c>
      <c r="Z588" s="280" t="str">
        <f ca="1">IFERROR(IF($B588&lt;&gt;"",IF($H588&lt;VLOOKUP($B588,Codigos!$A:$P,14,0),"Bloquear","No"),""),"Verf")</f>
        <v>No</v>
      </c>
      <c r="AA588" s="281">
        <f>IFERROR(IF($B588&lt;&gt;"",$G588-VLOOKUP($B588,Codigos!$A:$P,11,0),""),"")</f>
        <v>46241</v>
      </c>
      <c r="AB588" s="280" t="str">
        <f t="shared" si="270"/>
        <v/>
      </c>
      <c r="AC588">
        <f t="shared" ca="1" si="271"/>
        <v>3</v>
      </c>
      <c r="AE588" t="s">
        <v>1987</v>
      </c>
      <c r="AF588" t="s">
        <v>1988</v>
      </c>
    </row>
    <row r="589" spans="1:32" ht="18.95" customHeight="1">
      <c r="A589" s="290" t="s">
        <v>778</v>
      </c>
      <c r="B589" s="296" t="s">
        <v>590</v>
      </c>
      <c r="C589" s="104" t="str">
        <f>IFERROR(IF(B589&lt;&gt;"",VLOOKUP($B589,Codigos!$A:$P,3,0),""),"Verf")</f>
        <v>Pony Malta Pet 200ccX30</v>
      </c>
      <c r="D589" s="105">
        <v>64</v>
      </c>
      <c r="E589" s="105"/>
      <c r="F589" s="105"/>
      <c r="G589" s="106">
        <v>46271</v>
      </c>
      <c r="H589" s="448">
        <f t="shared" ca="1" si="266"/>
        <v>87</v>
      </c>
      <c r="I589" s="105" t="str">
        <f t="shared" ca="1" si="267"/>
        <v>Menos de 90 dìas</v>
      </c>
      <c r="J589" s="109">
        <f t="shared" ca="1" si="268"/>
        <v>0.96666666666666667</v>
      </c>
      <c r="K589" s="343"/>
      <c r="L589" s="460"/>
      <c r="M589" s="110" t="str">
        <f>IFERROR(IF(VLOOKUP(L589,Codigos!$T$2:$U$50,2,0)=0,"",VLOOKUP(L589,Codigos!$T$2:$U$50,2,0)),"")</f>
        <v/>
      </c>
      <c r="N589" s="111">
        <f t="shared" si="269"/>
        <v>46181</v>
      </c>
      <c r="O589" s="112">
        <f>IFERROR(IF($B589&lt;&gt;"",$E589+($D589*VLOOKUP($B589,Codigos!$A:$P,5,0)),""),"Verf")</f>
        <v>8640</v>
      </c>
      <c r="P589" s="112">
        <f>IFERROR(IF($B589&lt;&gt;"",$F589+($O589*VLOOKUP($B589,Codigos!$A:$P,4,0)),""),"Verf")</f>
        <v>259200</v>
      </c>
      <c r="Q589" s="116">
        <f>IFERROR(IF($B589&lt;&gt;"",P589*VLOOKUP($B589,Codigos!$A:$I,7,0)/100000,""),"Verf")</f>
        <v>518.4</v>
      </c>
      <c r="R589" s="110">
        <f>IFERROR(IF($B589&lt;&gt;"",VLOOKUP($B589,Codigos!$A:$P,2,0),""),"Verf")</f>
        <v>3810</v>
      </c>
      <c r="S589" s="110" t="str">
        <f>IFERROR(IF($B589&lt;&gt;"",VLOOKUP($B589,Codigos!$A:$P,9,0),""),"Verf")</f>
        <v>Pet</v>
      </c>
      <c r="T589" s="110">
        <f>IFERROR(IF(B589&lt;&gt;"",VLOOKUP(B589,Codigos!$A:$P,10,0),""),"Verf")</f>
        <v>90</v>
      </c>
      <c r="U589" s="280" t="str">
        <f ca="1">IFERROR(IF($B589&lt;&gt;"",IF(AND($H589&gt;=VLOOKUP($B589,Codigos!$A:$P,12,0),$H589&lt;=VLOOKUP($B589,Codigos!$A:$P,13,0)),"Si","No"),""),"Verf")</f>
        <v>No</v>
      </c>
      <c r="V589" s="280" t="str">
        <f ca="1">IFERROR(IF($B589&lt;&gt;"",IF(AND($H589&gt;=VLOOKUP($B589,Codigos!$A:$P,14,0),$H589&lt;=VLOOKUP($B589,Codigos!$A:$P,15,0)),"Si","No"),""),"Verf")</f>
        <v>No</v>
      </c>
      <c r="W589" s="280" t="str">
        <f ca="1">IFERROR(IF($B589&lt;&gt;"",IF($H589&gt;=VLOOKUP($B589,Codigos!$A:$P,12,0),"Si","No"),""),"Verf")</f>
        <v>Si</v>
      </c>
      <c r="X589" s="280" t="str">
        <f ca="1">IFERROR(IF($B589&lt;&gt;"",IF($H589&lt;VLOOKUP($B589,Codigos!$A:$P,14,0),"No","Si"),""),"Verf")</f>
        <v>Si</v>
      </c>
      <c r="Y589" s="280" t="str">
        <f ca="1">IFERROR(IF($B589&lt;&gt;"",IF($H589&gt;VLOOKUP($B589,Codigos!$A:$P,16,0),"Si","No"),""),"Verf")</f>
        <v>Si</v>
      </c>
      <c r="Z589" s="280" t="str">
        <f ca="1">IFERROR(IF($B589&lt;&gt;"",IF($H589&lt;VLOOKUP($B589,Codigos!$A:$P,14,0),"Bloquear","No"),""),"Verf")</f>
        <v>No</v>
      </c>
      <c r="AA589" s="281">
        <f>IFERROR(IF($B589&lt;&gt;"",$G589-VLOOKUP($B589,Codigos!$A:$P,11,0),""),"")</f>
        <v>46241</v>
      </c>
      <c r="AB589" s="280" t="str">
        <f t="shared" si="270"/>
        <v/>
      </c>
      <c r="AC589">
        <f t="shared" ca="1" si="271"/>
        <v>3</v>
      </c>
      <c r="AE589" t="s">
        <v>1987</v>
      </c>
      <c r="AF589" t="s">
        <v>1988</v>
      </c>
    </row>
    <row r="590" spans="1:32" ht="18.95" customHeight="1">
      <c r="A590" s="290" t="s">
        <v>639</v>
      </c>
      <c r="B590" s="461" t="s">
        <v>310</v>
      </c>
      <c r="C590" s="104" t="str">
        <f>IFERROR(IF(B590&lt;&gt;"",VLOOKUP($B590,Codigos!$A:$P,3,0),""),"Verf")</f>
        <v>Pony Malta go pet  200cc X 6</v>
      </c>
      <c r="D590" s="105">
        <v>52</v>
      </c>
      <c r="E590" s="105"/>
      <c r="F590" s="105"/>
      <c r="G590" s="106">
        <v>46256</v>
      </c>
      <c r="H590" s="448">
        <f t="shared" ca="1" si="266"/>
        <v>72</v>
      </c>
      <c r="I590" s="105" t="str">
        <f t="shared" ca="1" si="267"/>
        <v>Menos de 90 dìas</v>
      </c>
      <c r="J590" s="109">
        <f t="shared" ca="1" si="268"/>
        <v>0.8</v>
      </c>
      <c r="K590" s="294"/>
      <c r="L590" s="475"/>
      <c r="M590" s="110" t="str">
        <f>IFERROR(IF(VLOOKUP(L590,Codigos!$T$2:$U$50,2,0)=0,"",VLOOKUP(L590,Codigos!$T$2:$U$50,2,0)),"")</f>
        <v/>
      </c>
      <c r="N590" s="111">
        <f t="shared" si="269"/>
        <v>46166</v>
      </c>
      <c r="O590" s="112">
        <f>IFERROR(IF($B590&lt;&gt;"",$E590+($D590*VLOOKUP($B590,Codigos!$A:$P,5,0)),""),"Verf")</f>
        <v>33280</v>
      </c>
      <c r="P590" s="112">
        <f>IFERROR(IF($B590&lt;&gt;"",$F590+($O590*VLOOKUP($B590,Codigos!$A:$P,4,0)),""),"Verf")</f>
        <v>199680</v>
      </c>
      <c r="Q590" s="116">
        <f>IFERROR(IF($B590&lt;&gt;"",P590*VLOOKUP($B590,Codigos!$A:$I,7,0)/100000,""),"Verf")</f>
        <v>399.36</v>
      </c>
      <c r="R590" s="110">
        <f>IFERROR(IF($B590&lt;&gt;"",VLOOKUP($B590,Codigos!$A:$P,2,0),""),"Verf")</f>
        <v>21447</v>
      </c>
      <c r="S590" s="110" t="str">
        <f>IFERROR(IF($B590&lt;&gt;"",VLOOKUP($B590,Codigos!$A:$P,9,0),""),"Verf")</f>
        <v>Pet</v>
      </c>
      <c r="T590" s="110">
        <f>IFERROR(IF(B590&lt;&gt;"",VLOOKUP(B590,Codigos!$A:$P,10,0),""),"Verf")</f>
        <v>90</v>
      </c>
      <c r="U590" s="280" t="str">
        <f ca="1">IFERROR(IF($B590&lt;&gt;"",IF(AND($H590&gt;=VLOOKUP($B590,Codigos!$A:$P,12,0),$H590&lt;=VLOOKUP($B590,Codigos!$A:$P,13,0)),"Si","No"),""),"Verf")</f>
        <v>No</v>
      </c>
      <c r="V590" s="280" t="str">
        <f ca="1">IFERROR(IF($B590&lt;&gt;"",IF(AND($H590&gt;=VLOOKUP($B590,Codigos!$A:$P,14,0),$H590&lt;=VLOOKUP($B590,Codigos!$A:$P,15,0)),"Si","No"),""),"Verf")</f>
        <v>Si</v>
      </c>
      <c r="W590" s="280" t="str">
        <f ca="1">IFERROR(IF($B590&lt;&gt;"",IF($H590&gt;=VLOOKUP($B590,Codigos!$A:$P,12,0),"Si","No"),""),"Verf")</f>
        <v>Si</v>
      </c>
      <c r="X590" s="280" t="str">
        <f ca="1">IFERROR(IF($B590&lt;&gt;"",IF($H590&lt;VLOOKUP($B590,Codigos!$A:$P,14,0),"No","Si"),""),"Verf")</f>
        <v>Si</v>
      </c>
      <c r="Y590" s="280" t="str">
        <f ca="1">IFERROR(IF($B590&lt;&gt;"",IF($H590&gt;VLOOKUP($B590,Codigos!$A:$P,16,0),"Si","No"),""),"Verf")</f>
        <v>Si</v>
      </c>
      <c r="Z590" s="280" t="str">
        <f ca="1">IFERROR(IF($B590&lt;&gt;"",IF($H590&lt;VLOOKUP($B590,Codigos!$A:$P,14,0),"Bloquear","No"),""),"Verf")</f>
        <v>No</v>
      </c>
      <c r="AA590" s="281">
        <f>IFERROR(IF($B590&lt;&gt;"",$G590-VLOOKUP($B590,Codigos!$A:$P,11,0),""),"")</f>
        <v>46226</v>
      </c>
      <c r="AB590" s="280" t="str">
        <f t="shared" si="270"/>
        <v/>
      </c>
      <c r="AC590">
        <f t="shared" ca="1" si="271"/>
        <v>18</v>
      </c>
      <c r="AE590" t="s">
        <v>1987</v>
      </c>
      <c r="AF590" t="s">
        <v>1988</v>
      </c>
    </row>
    <row r="591" spans="1:32" ht="18.95" customHeight="1">
      <c r="A591" s="290" t="s">
        <v>640</v>
      </c>
      <c r="B591" s="461" t="s">
        <v>310</v>
      </c>
      <c r="C591" s="104" t="str">
        <f>IFERROR(IF(B591&lt;&gt;"",VLOOKUP($B591,Codigos!$A:$P,3,0),""),"Verf")</f>
        <v>Pony Malta go pet  200cc X 6</v>
      </c>
      <c r="D591" s="105">
        <v>64</v>
      </c>
      <c r="E591" s="105"/>
      <c r="F591" s="105"/>
      <c r="G591" s="106">
        <v>46256</v>
      </c>
      <c r="H591" s="448">
        <f t="shared" ca="1" si="266"/>
        <v>72</v>
      </c>
      <c r="I591" s="105" t="str">
        <f t="shared" ca="1" si="267"/>
        <v>Menos de 90 dìas</v>
      </c>
      <c r="J591" s="109">
        <f t="shared" ca="1" si="268"/>
        <v>0.8</v>
      </c>
      <c r="K591" s="294"/>
      <c r="L591" s="460"/>
      <c r="M591" s="110" t="str">
        <f>IFERROR(IF(VLOOKUP(L591,Codigos!$T$2:$U$50,2,0)=0,"",VLOOKUP(L591,Codigos!$T$2:$U$50,2,0)),"")</f>
        <v/>
      </c>
      <c r="N591" s="111">
        <f t="shared" si="269"/>
        <v>46166</v>
      </c>
      <c r="O591" s="112">
        <f>IFERROR(IF($B591&lt;&gt;"",$E591+($D591*VLOOKUP($B591,Codigos!$A:$P,5,0)),""),"Verf")</f>
        <v>40960</v>
      </c>
      <c r="P591" s="112">
        <f>IFERROR(IF($B591&lt;&gt;"",$F591+($O591*VLOOKUP($B591,Codigos!$A:$P,4,0)),""),"Verf")</f>
        <v>245760</v>
      </c>
      <c r="Q591" s="116">
        <f>IFERROR(IF($B591&lt;&gt;"",P591*VLOOKUP($B591,Codigos!$A:$I,7,0)/100000,""),"Verf")</f>
        <v>491.52</v>
      </c>
      <c r="R591" s="110">
        <f>IFERROR(IF($B591&lt;&gt;"",VLOOKUP($B591,Codigos!$A:$P,2,0),""),"Verf")</f>
        <v>21447</v>
      </c>
      <c r="S591" s="110" t="str">
        <f>IFERROR(IF($B591&lt;&gt;"",VLOOKUP($B591,Codigos!$A:$P,9,0),""),"Verf")</f>
        <v>Pet</v>
      </c>
      <c r="T591" s="110">
        <f>IFERROR(IF(B591&lt;&gt;"",VLOOKUP(B591,Codigos!$A:$P,10,0),""),"Verf")</f>
        <v>90</v>
      </c>
      <c r="U591" s="280" t="str">
        <f ca="1">IFERROR(IF($B591&lt;&gt;"",IF(AND($H591&gt;=VLOOKUP($B591,Codigos!$A:$P,12,0),$H591&lt;=VLOOKUP($B591,Codigos!$A:$P,13,0)),"Si","No"),""),"Verf")</f>
        <v>No</v>
      </c>
      <c r="V591" s="280" t="str">
        <f ca="1">IFERROR(IF($B591&lt;&gt;"",IF(AND($H591&gt;=VLOOKUP($B591,Codigos!$A:$P,14,0),$H591&lt;=VLOOKUP($B591,Codigos!$A:$P,15,0)),"Si","No"),""),"Verf")</f>
        <v>Si</v>
      </c>
      <c r="W591" s="280" t="str">
        <f ca="1">IFERROR(IF($B591&lt;&gt;"",IF($H591&gt;=VLOOKUP($B591,Codigos!$A:$P,12,0),"Si","No"),""),"Verf")</f>
        <v>Si</v>
      </c>
      <c r="X591" s="280" t="str">
        <f ca="1">IFERROR(IF($B591&lt;&gt;"",IF($H591&lt;VLOOKUP($B591,Codigos!$A:$P,14,0),"No","Si"),""),"Verf")</f>
        <v>Si</v>
      </c>
      <c r="Y591" s="280" t="str">
        <f ca="1">IFERROR(IF($B591&lt;&gt;"",IF($H591&gt;VLOOKUP($B591,Codigos!$A:$P,16,0),"Si","No"),""),"Verf")</f>
        <v>Si</v>
      </c>
      <c r="Z591" s="280" t="str">
        <f ca="1">IFERROR(IF($B591&lt;&gt;"",IF($H591&lt;VLOOKUP($B591,Codigos!$A:$P,14,0),"Bloquear","No"),""),"Verf")</f>
        <v>No</v>
      </c>
      <c r="AA591" s="281">
        <f>IFERROR(IF($B591&lt;&gt;"",$G591-VLOOKUP($B591,Codigos!$A:$P,11,0),""),"")</f>
        <v>46226</v>
      </c>
      <c r="AB591" s="280" t="str">
        <f t="shared" si="270"/>
        <v/>
      </c>
      <c r="AC591">
        <f t="shared" ca="1" si="271"/>
        <v>18</v>
      </c>
      <c r="AE591" t="s">
        <v>1987</v>
      </c>
      <c r="AF591" t="s">
        <v>1988</v>
      </c>
    </row>
    <row r="592" spans="1:32" ht="18.95" customHeight="1">
      <c r="A592" s="290" t="s">
        <v>644</v>
      </c>
      <c r="B592" s="356" t="s">
        <v>635</v>
      </c>
      <c r="C592" s="104" t="str">
        <f>IFERROR(IF(B592&lt;&gt;"",VLOOKUP($B592,Codigos!$A:$P,3,0),""),"Verf")</f>
        <v>Pony Malta Pet 1.0L X 15</v>
      </c>
      <c r="D592" s="105">
        <v>41</v>
      </c>
      <c r="E592" s="105"/>
      <c r="F592" s="105"/>
      <c r="G592" s="106">
        <v>46299</v>
      </c>
      <c r="H592" s="448">
        <f t="shared" ca="1" si="266"/>
        <v>115</v>
      </c>
      <c r="I592" s="105" t="str">
        <f t="shared" ca="1" si="267"/>
        <v>Menos de 120 días</v>
      </c>
      <c r="J592" s="109">
        <f t="shared" ca="1" si="268"/>
        <v>0.95833333333333337</v>
      </c>
      <c r="K592" s="294"/>
      <c r="L592" s="475"/>
      <c r="M592" s="110" t="str">
        <f>IFERROR(IF(VLOOKUP(L592,Codigos!$T$2:$U$50,2,0)=0,"",VLOOKUP(L592,Codigos!$T$2:$U$50,2,0)),"")</f>
        <v/>
      </c>
      <c r="N592" s="111">
        <f t="shared" si="269"/>
        <v>46179</v>
      </c>
      <c r="O592" s="112">
        <f>IFERROR(IF($B592&lt;&gt;"",$E592+($D592*VLOOKUP($B592,Codigos!$A:$P,5,0)),""),"Verf")</f>
        <v>2132</v>
      </c>
      <c r="P592" s="112">
        <f>IFERROR(IF($B592&lt;&gt;"",$F592+($O592*VLOOKUP($B592,Codigos!$A:$P,4,0)),""),"Verf")</f>
        <v>31980</v>
      </c>
      <c r="Q592" s="116">
        <f>IFERROR(IF($B592&lt;&gt;"",P592*VLOOKUP($B592,Codigos!$A:$I,7,0)/100000,""),"Verf")</f>
        <v>319.8</v>
      </c>
      <c r="R592" s="110">
        <f>IFERROR(IF($B592&lt;&gt;"",VLOOKUP($B592,Codigos!$A:$P,2,0),""),"Verf")</f>
        <v>7078</v>
      </c>
      <c r="S592" s="110" t="str">
        <f>IFERROR(IF($B592&lt;&gt;"",VLOOKUP($B592,Codigos!$A:$P,9,0),""),"Verf")</f>
        <v>Pet</v>
      </c>
      <c r="T592" s="110">
        <f>IFERROR(IF(B592&lt;&gt;"",VLOOKUP(B592,Codigos!$A:$P,10,0),""),"Verf")</f>
        <v>120</v>
      </c>
      <c r="U592" s="280" t="str">
        <f ca="1">IFERROR(IF($B592&lt;&gt;"",IF(AND($H592&gt;=VLOOKUP($B592,Codigos!$A:$P,12,0),$H592&lt;=VLOOKUP($B592,Codigos!$A:$P,13,0)),"Si","No"),""),"Verf")</f>
        <v>No</v>
      </c>
      <c r="V592" s="280" t="str">
        <f ca="1">IFERROR(IF($B592&lt;&gt;"",IF(AND($H592&gt;=VLOOKUP($B592,Codigos!$A:$P,14,0),$H592&lt;=VLOOKUP($B592,Codigos!$A:$P,15,0)),"Si","No"),""),"Verf")</f>
        <v>No</v>
      </c>
      <c r="W592" s="280" t="str">
        <f ca="1">IFERROR(IF($B592&lt;&gt;"",IF($H592&gt;=VLOOKUP($B592,Codigos!$A:$P,12,0),"Si","No"),""),"Verf")</f>
        <v>Si</v>
      </c>
      <c r="X592" s="280" t="str">
        <f ca="1">IFERROR(IF($B592&lt;&gt;"",IF($H592&lt;VLOOKUP($B592,Codigos!$A:$P,14,0),"No","Si"),""),"Verf")</f>
        <v>Si</v>
      </c>
      <c r="Y592" s="280" t="str">
        <f ca="1">IFERROR(IF($B592&lt;&gt;"",IF($H592&gt;VLOOKUP($B592,Codigos!$A:$P,16,0),"Si","No"),""),"Verf")</f>
        <v>Si</v>
      </c>
      <c r="Z592" s="280" t="str">
        <f ca="1">IFERROR(IF($B592&lt;&gt;"",IF($H592&lt;VLOOKUP($B592,Codigos!$A:$P,14,0),"Bloquear","No"),""),"Verf")</f>
        <v>No</v>
      </c>
      <c r="AA592" s="281">
        <f>IFERROR(IF($B592&lt;&gt;"",$G592-VLOOKUP($B592,Codigos!$A:$P,11,0),""),"")</f>
        <v>46269</v>
      </c>
      <c r="AB592" s="280" t="str">
        <f t="shared" si="270"/>
        <v/>
      </c>
      <c r="AC592">
        <f t="shared" ca="1" si="271"/>
        <v>5</v>
      </c>
      <c r="AE592" t="s">
        <v>1987</v>
      </c>
      <c r="AF592" t="s">
        <v>1988</v>
      </c>
    </row>
    <row r="593" spans="1:32" ht="18.95" customHeight="1">
      <c r="A593" s="290" t="s">
        <v>645</v>
      </c>
      <c r="B593" s="356" t="s">
        <v>635</v>
      </c>
      <c r="C593" s="104" t="str">
        <f>IFERROR(IF(B593&lt;&gt;"",VLOOKUP($B593,Codigos!$A:$P,3,0),""),"Verf")</f>
        <v>Pony Malta Pet 1.0L X 15</v>
      </c>
      <c r="D593" s="105">
        <v>64</v>
      </c>
      <c r="E593" s="105"/>
      <c r="F593" s="105"/>
      <c r="G593" s="106">
        <v>46299</v>
      </c>
      <c r="H593" s="448">
        <f t="shared" ca="1" si="266"/>
        <v>115</v>
      </c>
      <c r="I593" s="105" t="str">
        <f t="shared" ca="1" si="267"/>
        <v>Menos de 120 días</v>
      </c>
      <c r="J593" s="109">
        <f t="shared" ca="1" si="268"/>
        <v>0.95833333333333337</v>
      </c>
      <c r="K593" s="294"/>
      <c r="L593" s="292"/>
      <c r="M593" s="110" t="str">
        <f>IFERROR(IF(VLOOKUP(L593,Codigos!$T$2:$U$50,2,0)=0,"",VLOOKUP(L593,Codigos!$T$2:$U$50,2,0)),"")</f>
        <v/>
      </c>
      <c r="N593" s="111">
        <f t="shared" si="269"/>
        <v>46179</v>
      </c>
      <c r="O593" s="112">
        <f>IFERROR(IF($B593&lt;&gt;"",$E593+($D593*VLOOKUP($B593,Codigos!$A:$P,5,0)),""),"Verf")</f>
        <v>3328</v>
      </c>
      <c r="P593" s="112">
        <f>IFERROR(IF($B593&lt;&gt;"",$F593+($O593*VLOOKUP($B593,Codigos!$A:$P,4,0)),""),"Verf")</f>
        <v>49920</v>
      </c>
      <c r="Q593" s="116">
        <f>IFERROR(IF($B593&lt;&gt;"",P593*VLOOKUP($B593,Codigos!$A:$I,7,0)/100000,""),"Verf")</f>
        <v>499.2</v>
      </c>
      <c r="R593" s="110">
        <f>IFERROR(IF($B593&lt;&gt;"",VLOOKUP($B593,Codigos!$A:$P,2,0),""),"Verf")</f>
        <v>7078</v>
      </c>
      <c r="S593" s="110" t="str">
        <f>IFERROR(IF($B593&lt;&gt;"",VLOOKUP($B593,Codigos!$A:$P,9,0),""),"Verf")</f>
        <v>Pet</v>
      </c>
      <c r="T593" s="110">
        <f>IFERROR(IF(B593&lt;&gt;"",VLOOKUP(B593,Codigos!$A:$P,10,0),""),"Verf")</f>
        <v>120</v>
      </c>
      <c r="U593" s="280" t="str">
        <f ca="1">IFERROR(IF($B593&lt;&gt;"",IF(AND($H593&gt;=VLOOKUP($B593,Codigos!$A:$P,12,0),$H593&lt;=VLOOKUP($B593,Codigos!$A:$P,13,0)),"Si","No"),""),"Verf")</f>
        <v>No</v>
      </c>
      <c r="V593" s="280" t="str">
        <f ca="1">IFERROR(IF($B593&lt;&gt;"",IF(AND($H593&gt;=VLOOKUP($B593,Codigos!$A:$P,14,0),$H593&lt;=VLOOKUP($B593,Codigos!$A:$P,15,0)),"Si","No"),""),"Verf")</f>
        <v>No</v>
      </c>
      <c r="W593" s="280" t="str">
        <f ca="1">IFERROR(IF($B593&lt;&gt;"",IF($H593&gt;=VLOOKUP($B593,Codigos!$A:$P,12,0),"Si","No"),""),"Verf")</f>
        <v>Si</v>
      </c>
      <c r="X593" s="280" t="str">
        <f ca="1">IFERROR(IF($B593&lt;&gt;"",IF($H593&lt;VLOOKUP($B593,Codigos!$A:$P,14,0),"No","Si"),""),"Verf")</f>
        <v>Si</v>
      </c>
      <c r="Y593" s="280" t="str">
        <f ca="1">IFERROR(IF($B593&lt;&gt;"",IF($H593&gt;VLOOKUP($B593,Codigos!$A:$P,16,0),"Si","No"),""),"Verf")</f>
        <v>Si</v>
      </c>
      <c r="Z593" s="280" t="str">
        <f ca="1">IFERROR(IF($B593&lt;&gt;"",IF($H593&lt;VLOOKUP($B593,Codigos!$A:$P,14,0),"Bloquear","No"),""),"Verf")</f>
        <v>No</v>
      </c>
      <c r="AA593" s="281">
        <f>IFERROR(IF($B593&lt;&gt;"",$G593-VLOOKUP($B593,Codigos!$A:$P,11,0),""),"")</f>
        <v>46269</v>
      </c>
      <c r="AB593" s="280" t="str">
        <f t="shared" si="270"/>
        <v/>
      </c>
      <c r="AC593">
        <f t="shared" ca="1" si="271"/>
        <v>5</v>
      </c>
      <c r="AE593" t="s">
        <v>1987</v>
      </c>
      <c r="AF593" t="s">
        <v>1988</v>
      </c>
    </row>
    <row r="594" spans="1:32" ht="18.95" customHeight="1">
      <c r="A594" s="290" t="s">
        <v>634</v>
      </c>
      <c r="B594" s="486" t="s">
        <v>988</v>
      </c>
      <c r="C594" s="104" t="str">
        <f>IFERROR(IF(B594&lt;&gt;"",VLOOKUP($B594,Codigos!$A:$P,3,0),""),"Verf")</f>
        <v>Aguila Lta 269Cc X 6</v>
      </c>
      <c r="D594" s="105">
        <v>30</v>
      </c>
      <c r="E594" s="105"/>
      <c r="F594" s="105"/>
      <c r="G594" s="106">
        <v>46446</v>
      </c>
      <c r="H594" s="448">
        <f t="shared" ca="1" si="266"/>
        <v>262</v>
      </c>
      <c r="I594" s="105" t="str">
        <f t="shared" ca="1" si="267"/>
        <v>Mayor a 120 días</v>
      </c>
      <c r="J594" s="109">
        <f t="shared" ca="1" si="268"/>
        <v>0.97037037037037033</v>
      </c>
      <c r="K594" s="343"/>
      <c r="L594" s="460"/>
      <c r="M594" s="110" t="str">
        <f>IFERROR(IF(VLOOKUP(L594,Codigos!$T$2:$U$50,2,0)=0,"",VLOOKUP(L594,Codigos!$T$2:$U$50,2,0)),"")</f>
        <v/>
      </c>
      <c r="N594" s="111">
        <f t="shared" si="269"/>
        <v>46176</v>
      </c>
      <c r="O594" s="112">
        <f>IFERROR(IF($B594&lt;&gt;"",$E594+($D594*VLOOKUP($B594,Codigos!$A:$P,5,0)),""),"Verf")</f>
        <v>18000</v>
      </c>
      <c r="P594" s="112">
        <f>IFERROR(IF($B594&lt;&gt;"",$F594+($O594*VLOOKUP($B594,Codigos!$A:$P,4,0)),""),"Verf")</f>
        <v>108000</v>
      </c>
      <c r="Q594" s="116">
        <f>IFERROR(IF($B594&lt;&gt;"",P594*VLOOKUP($B594,Codigos!$A:$I,7,0)/100000,""),"Verf")</f>
        <v>290.52</v>
      </c>
      <c r="R594" s="110">
        <f>IFERROR(IF($B594&lt;&gt;"",VLOOKUP($B594,Codigos!$A:$P,2,0),""),"Verf")</f>
        <v>9909</v>
      </c>
      <c r="S594" s="110" t="str">
        <f>IFERROR(IF($B594&lt;&gt;"",VLOOKUP($B594,Codigos!$A:$P,9,0),""),"Verf")</f>
        <v>Lata</v>
      </c>
      <c r="T594" s="110">
        <f>IFERROR(IF(B594&lt;&gt;"",VLOOKUP(B594,Codigos!$A:$P,10,0),""),"Verf")</f>
        <v>270</v>
      </c>
      <c r="U594" s="280" t="str">
        <f ca="1">IFERROR(IF($B594&lt;&gt;"",IF(AND($H594&gt;=VLOOKUP($B594,Codigos!$A:$P,12,0),$H594&lt;=VLOOKUP($B594,Codigos!$A:$P,13,0)),"Si","No"),""),"Verf")</f>
        <v>No</v>
      </c>
      <c r="V594" s="280" t="str">
        <f ca="1">IFERROR(IF($B594&lt;&gt;"",IF(AND($H594&gt;=VLOOKUP($B594,Codigos!$A:$P,14,0),$H594&lt;=VLOOKUP($B594,Codigos!$A:$P,15,0)),"Si","No"),""),"Verf")</f>
        <v>No</v>
      </c>
      <c r="W594" s="280" t="str">
        <f ca="1">IFERROR(IF($B594&lt;&gt;"",IF($H594&gt;=VLOOKUP($B594,Codigos!$A:$P,12,0),"Si","No"),""),"Verf")</f>
        <v>Si</v>
      </c>
      <c r="X594" s="280" t="str">
        <f ca="1">IFERROR(IF($B594&lt;&gt;"",IF($H594&lt;VLOOKUP($B594,Codigos!$A:$P,14,0),"No","Si"),""),"Verf")</f>
        <v>Si</v>
      </c>
      <c r="Y594" s="280" t="str">
        <f ca="1">IFERROR(IF($B594&lt;&gt;"",IF($H594&gt;VLOOKUP($B594,Codigos!$A:$P,16,0),"Si","No"),""),"Verf")</f>
        <v>Si</v>
      </c>
      <c r="Z594" s="280" t="str">
        <f ca="1">IFERROR(IF($B594&lt;&gt;"",IF($H594&lt;VLOOKUP($B594,Codigos!$A:$P,14,0),"Bloquear","No"),""),"Verf")</f>
        <v>No</v>
      </c>
      <c r="AA594" s="281">
        <f>IFERROR(IF($B594&lt;&gt;"",$G594-VLOOKUP($B594,Codigos!$A:$P,11,0),""),"")</f>
        <v>46416</v>
      </c>
      <c r="AB594" s="280" t="str">
        <f t="shared" si="270"/>
        <v/>
      </c>
      <c r="AC594">
        <f t="shared" ca="1" si="271"/>
        <v>8</v>
      </c>
      <c r="AE594" t="s">
        <v>1987</v>
      </c>
      <c r="AF594" t="s">
        <v>1988</v>
      </c>
    </row>
    <row r="595" spans="1:32" ht="18.95" customHeight="1">
      <c r="A595" s="290" t="s">
        <v>595</v>
      </c>
      <c r="B595" s="328" t="s">
        <v>192</v>
      </c>
      <c r="C595" s="104" t="str">
        <f>IFERROR(IF(B595&lt;&gt;"",VLOOKUP($B595,Codigos!$A:$P,3,0),""),"Verf")</f>
        <v>Corona Nr 330Cc X 6</v>
      </c>
      <c r="D595" s="105">
        <v>22</v>
      </c>
      <c r="E595" s="105"/>
      <c r="F595" s="105"/>
      <c r="G595" s="106">
        <v>46539</v>
      </c>
      <c r="H595" s="448">
        <f t="shared" ca="1" si="266"/>
        <v>355</v>
      </c>
      <c r="I595" s="105" t="str">
        <f t="shared" ca="1" si="267"/>
        <v>Mayor a 120 días</v>
      </c>
      <c r="J595" s="109">
        <f t="shared" ca="1" si="268"/>
        <v>0.9726027397260274</v>
      </c>
      <c r="K595" s="343"/>
      <c r="L595" s="292"/>
      <c r="M595" s="110" t="str">
        <f>IFERROR(IF(VLOOKUP(L595,Codigos!$T$2:$U$50,2,0)=0,"",VLOOKUP(L595,Codigos!$T$2:$U$50,2,0)),"")</f>
        <v/>
      </c>
      <c r="N595" s="111">
        <f t="shared" si="269"/>
        <v>46174</v>
      </c>
      <c r="O595" s="112">
        <f>IFERROR(IF($B595&lt;&gt;"",$E595+($D595*VLOOKUP($B595,Codigos!$A:$P,5,0)),""),"Verf")</f>
        <v>5720</v>
      </c>
      <c r="P595" s="112">
        <f>IFERROR(IF($B595&lt;&gt;"",$F595+($O595*VLOOKUP($B595,Codigos!$A:$P,4,0)),""),"Verf")</f>
        <v>34320</v>
      </c>
      <c r="Q595" s="116">
        <f>IFERROR(IF($B595&lt;&gt;"",P595*VLOOKUP($B595,Codigos!$A:$I,7,0)/100000,""),"Verf")</f>
        <v>113.256</v>
      </c>
      <c r="R595" s="110">
        <f>IFERROR(IF($B595&lt;&gt;"",VLOOKUP($B595,Codigos!$A:$P,2,0),""),"Verf")</f>
        <v>20050</v>
      </c>
      <c r="S595" s="110" t="str">
        <f>IFERROR(IF($B595&lt;&gt;"",VLOOKUP($B595,Codigos!$A:$P,9,0),""),"Verf")</f>
        <v>NR</v>
      </c>
      <c r="T595" s="110">
        <f>IFERROR(IF(B595&lt;&gt;"",VLOOKUP(B595,Codigos!$A:$P,10,0),""),"Verf")</f>
        <v>365</v>
      </c>
      <c r="U595" s="280" t="str">
        <f ca="1">IFERROR(IF($B595&lt;&gt;"",IF(AND($H595&gt;=VLOOKUP($B595,Codigos!$A:$P,12,0),$H595&lt;=VLOOKUP($B595,Codigos!$A:$P,13,0)),"Si","No"),""),"Verf")</f>
        <v>No</v>
      </c>
      <c r="V595" s="280" t="str">
        <f ca="1">IFERROR(IF($B595&lt;&gt;"",IF(AND($H595&gt;=VLOOKUP($B595,Codigos!$A:$P,14,0),$H595&lt;=VLOOKUP($B595,Codigos!$A:$P,15,0)),"Si","No"),""),"Verf")</f>
        <v>No</v>
      </c>
      <c r="W595" s="280" t="str">
        <f ca="1">IFERROR(IF($B595&lt;&gt;"",IF($H595&gt;=VLOOKUP($B595,Codigos!$A:$P,12,0),"Si","No"),""),"Verf")</f>
        <v>Si</v>
      </c>
      <c r="X595" s="280" t="str">
        <f ca="1">IFERROR(IF($B595&lt;&gt;"",IF($H595&lt;VLOOKUP($B595,Codigos!$A:$P,14,0),"No","Si"),""),"Verf")</f>
        <v>Si</v>
      </c>
      <c r="Y595" s="280" t="str">
        <f ca="1">IFERROR(IF($B595&lt;&gt;"",IF($H595&gt;VLOOKUP($B595,Codigos!$A:$P,16,0),"Si","No"),""),"Verf")</f>
        <v>Si</v>
      </c>
      <c r="Z595" s="280" t="str">
        <f ca="1">IFERROR(IF($B595&lt;&gt;"",IF($H595&lt;VLOOKUP($B595,Codigos!$A:$P,14,0),"Bloquear","No"),""),"Verf")</f>
        <v>No</v>
      </c>
      <c r="AA595" s="281">
        <f>IFERROR(IF($B595&lt;&gt;"",$G595-VLOOKUP($B595,Codigos!$A:$P,11,0),""),"")</f>
        <v>46509</v>
      </c>
      <c r="AB595" s="280" t="str">
        <f t="shared" si="270"/>
        <v/>
      </c>
      <c r="AC595">
        <f t="shared" ca="1" si="271"/>
        <v>10</v>
      </c>
      <c r="AE595" t="s">
        <v>1987</v>
      </c>
      <c r="AF595" t="s">
        <v>1988</v>
      </c>
    </row>
    <row r="596" spans="1:32" ht="18.95" customHeight="1">
      <c r="A596" s="290" t="s">
        <v>358</v>
      </c>
      <c r="B596" s="327" t="s">
        <v>310</v>
      </c>
      <c r="C596" s="104" t="str">
        <f>IFERROR(IF(B596&lt;&gt;"",VLOOKUP($B596,Codigos!$A:$P,3,0),""),"Verf")</f>
        <v>Pony Malta go pet  200cc X 6</v>
      </c>
      <c r="D596" s="105">
        <v>34</v>
      </c>
      <c r="E596" s="105"/>
      <c r="F596" s="105"/>
      <c r="G596" s="106">
        <v>46258</v>
      </c>
      <c r="H596" s="448">
        <f t="shared" ca="1" si="266"/>
        <v>74</v>
      </c>
      <c r="I596" s="105" t="str">
        <f t="shared" ca="1" si="267"/>
        <v>Menos de 90 dìas</v>
      </c>
      <c r="J596" s="109">
        <f t="shared" ca="1" si="268"/>
        <v>0.82222222222222219</v>
      </c>
      <c r="K596" s="343"/>
      <c r="L596" s="292"/>
      <c r="M596" s="110" t="str">
        <f>IFERROR(IF(VLOOKUP(L596,Codigos!$T$2:$U$50,2,0)=0,"",VLOOKUP(L596,Codigos!$T$2:$U$50,2,0)),"")</f>
        <v/>
      </c>
      <c r="N596" s="111">
        <f t="shared" si="269"/>
        <v>46168</v>
      </c>
      <c r="O596" s="112">
        <f>IFERROR(IF($B596&lt;&gt;"",$E596+($D596*VLOOKUP($B596,Codigos!$A:$P,5,0)),""),"Verf")</f>
        <v>21760</v>
      </c>
      <c r="P596" s="112">
        <f>IFERROR(IF($B596&lt;&gt;"",$F596+($O596*VLOOKUP($B596,Codigos!$A:$P,4,0)),""),"Verf")</f>
        <v>130560</v>
      </c>
      <c r="Q596" s="116">
        <f>IFERROR(IF($B596&lt;&gt;"",P596*VLOOKUP($B596,Codigos!$A:$I,7,0)/100000,""),"Verf")</f>
        <v>261.12</v>
      </c>
      <c r="R596" s="110">
        <f>IFERROR(IF($B596&lt;&gt;"",VLOOKUP($B596,Codigos!$A:$P,2,0),""),"Verf")</f>
        <v>21447</v>
      </c>
      <c r="S596" s="110" t="str">
        <f>IFERROR(IF($B596&lt;&gt;"",VLOOKUP($B596,Codigos!$A:$P,9,0),""),"Verf")</f>
        <v>Pet</v>
      </c>
      <c r="T596" s="110">
        <f>IFERROR(IF(B596&lt;&gt;"",VLOOKUP(B596,Codigos!$A:$P,10,0),""),"Verf")</f>
        <v>90</v>
      </c>
      <c r="U596" s="280" t="str">
        <f ca="1">IFERROR(IF($B596&lt;&gt;"",IF(AND($H596&gt;=VLOOKUP($B596,Codigos!$A:$P,12,0),$H596&lt;=VLOOKUP($B596,Codigos!$A:$P,13,0)),"Si","No"),""),"Verf")</f>
        <v>No</v>
      </c>
      <c r="V596" s="280" t="str">
        <f ca="1">IFERROR(IF($B596&lt;&gt;"",IF(AND($H596&gt;=VLOOKUP($B596,Codigos!$A:$P,14,0),$H596&lt;=VLOOKUP($B596,Codigos!$A:$P,15,0)),"Si","No"),""),"Verf")</f>
        <v>Si</v>
      </c>
      <c r="W596" s="280" t="str">
        <f ca="1">IFERROR(IF($B596&lt;&gt;"",IF($H596&gt;=VLOOKUP($B596,Codigos!$A:$P,12,0),"Si","No"),""),"Verf")</f>
        <v>Si</v>
      </c>
      <c r="X596" s="280" t="str">
        <f ca="1">IFERROR(IF($B596&lt;&gt;"",IF($H596&lt;VLOOKUP($B596,Codigos!$A:$P,14,0),"No","Si"),""),"Verf")</f>
        <v>Si</v>
      </c>
      <c r="Y596" s="280" t="str">
        <f ca="1">IFERROR(IF($B596&lt;&gt;"",IF($H596&gt;VLOOKUP($B596,Codigos!$A:$P,16,0),"Si","No"),""),"Verf")</f>
        <v>Si</v>
      </c>
      <c r="Z596" s="280" t="str">
        <f ca="1">IFERROR(IF($B596&lt;&gt;"",IF($H596&lt;VLOOKUP($B596,Codigos!$A:$P,14,0),"Bloquear","No"),""),"Verf")</f>
        <v>No</v>
      </c>
      <c r="AA596" s="281">
        <f>IFERROR(IF($B596&lt;&gt;"",$G596-VLOOKUP($B596,Codigos!$A:$P,11,0),""),"")</f>
        <v>46228</v>
      </c>
      <c r="AB596" s="280" t="str">
        <f t="shared" si="270"/>
        <v/>
      </c>
      <c r="AC596">
        <f t="shared" ca="1" si="271"/>
        <v>16</v>
      </c>
      <c r="AE596" t="s">
        <v>1987</v>
      </c>
      <c r="AF596" t="s">
        <v>1988</v>
      </c>
    </row>
    <row r="597" spans="1:32" ht="18.95" customHeight="1">
      <c r="A597" s="290" t="s">
        <v>359</v>
      </c>
      <c r="B597" s="310" t="s">
        <v>356</v>
      </c>
      <c r="C597" s="104" t="str">
        <f>IFERROR(IF(B597&lt;&gt;"",VLOOKUP($B597,Codigos!$A:$P,3,0),""),"Verf")</f>
        <v>Pony Malta Pet 330cc X 24</v>
      </c>
      <c r="D597" s="105">
        <v>64</v>
      </c>
      <c r="E597" s="105"/>
      <c r="F597" s="105"/>
      <c r="G597" s="106">
        <v>46267</v>
      </c>
      <c r="H597" s="448">
        <f t="shared" ca="1" si="266"/>
        <v>83</v>
      </c>
      <c r="I597" s="105" t="str">
        <f t="shared" ca="1" si="267"/>
        <v>Menos de 90 dìas</v>
      </c>
      <c r="J597" s="109">
        <f t="shared" ca="1" si="268"/>
        <v>0.92222222222222228</v>
      </c>
      <c r="K597" s="294"/>
      <c r="L597" s="292"/>
      <c r="M597" s="110" t="str">
        <f>IFERROR(IF(VLOOKUP(L597,Codigos!$T$2:$U$50,2,0)=0,"",VLOOKUP(L597,Codigos!$T$2:$U$50,2,0)),"")</f>
        <v/>
      </c>
      <c r="N597" s="111">
        <f t="shared" si="269"/>
        <v>46177</v>
      </c>
      <c r="O597" s="112">
        <f>IFERROR(IF($B597&lt;&gt;"",$E597+($D597*VLOOKUP($B597,Codigos!$A:$P,5,0)),""),"Verf")</f>
        <v>6144</v>
      </c>
      <c r="P597" s="112">
        <f>IFERROR(IF($B597&lt;&gt;"",$F597+($O597*VLOOKUP($B597,Codigos!$A:$P,4,0)),""),"Verf")</f>
        <v>147456</v>
      </c>
      <c r="Q597" s="116">
        <f>IFERROR(IF($B597&lt;&gt;"",P597*VLOOKUP($B597,Codigos!$A:$I,7,0)/100000,""),"Verf")</f>
        <v>486.60480000000001</v>
      </c>
      <c r="R597" s="110">
        <f>IFERROR(IF($B597&lt;&gt;"",VLOOKUP($B597,Codigos!$A:$P,2,0),""),"Verf")</f>
        <v>2222</v>
      </c>
      <c r="S597" s="110" t="str">
        <f>IFERROR(IF($B597&lt;&gt;"",VLOOKUP($B597,Codigos!$A:$P,9,0),""),"Verf")</f>
        <v>Pet</v>
      </c>
      <c r="T597" s="110">
        <f>IFERROR(IF(B597&lt;&gt;"",VLOOKUP(B597,Codigos!$A:$P,10,0),""),"Verf")</f>
        <v>90</v>
      </c>
      <c r="U597" s="280" t="str">
        <f ca="1">IFERROR(IF($B597&lt;&gt;"",IF(AND($H597&gt;=VLOOKUP($B597,Codigos!$A:$P,12,0),$H597&lt;=VLOOKUP($B597,Codigos!$A:$P,13,0)),"Si","No"),""),"Verf")</f>
        <v>No</v>
      </c>
      <c r="V597" s="280" t="str">
        <f ca="1">IFERROR(IF($B597&lt;&gt;"",IF(AND($H597&gt;=VLOOKUP($B597,Codigos!$A:$P,14,0),$H597&lt;=VLOOKUP($B597,Codigos!$A:$P,15,0)),"Si","No"),""),"Verf")</f>
        <v>No</v>
      </c>
      <c r="W597" s="280" t="str">
        <f ca="1">IFERROR(IF($B597&lt;&gt;"",IF($H597&gt;=VLOOKUP($B597,Codigos!$A:$P,12,0),"Si","No"),""),"Verf")</f>
        <v>Si</v>
      </c>
      <c r="X597" s="280" t="str">
        <f ca="1">IFERROR(IF($B597&lt;&gt;"",IF($H597&lt;VLOOKUP($B597,Codigos!$A:$P,14,0),"No","Si"),""),"Verf")</f>
        <v>Si</v>
      </c>
      <c r="Y597" s="280" t="str">
        <f ca="1">IFERROR(IF($B597&lt;&gt;"",IF($H597&gt;VLOOKUP($B597,Codigos!$A:$P,16,0),"Si","No"),""),"Verf")</f>
        <v>Si</v>
      </c>
      <c r="Z597" s="280" t="str">
        <f ca="1">IFERROR(IF($B597&lt;&gt;"",IF($H597&lt;VLOOKUP($B597,Codigos!$A:$P,14,0),"Bloquear","No"),""),"Verf")</f>
        <v>No</v>
      </c>
      <c r="AA597" s="281">
        <f>IFERROR(IF($B597&lt;&gt;"",$G597-VLOOKUP($B597,Codigos!$A:$P,11,0),""),"")</f>
        <v>46237</v>
      </c>
      <c r="AB597" s="280" t="str">
        <f t="shared" si="270"/>
        <v/>
      </c>
      <c r="AC597">
        <f t="shared" ca="1" si="271"/>
        <v>7</v>
      </c>
      <c r="AE597" t="s">
        <v>1987</v>
      </c>
      <c r="AF597" t="s">
        <v>1988</v>
      </c>
    </row>
    <row r="598" spans="1:32" ht="18.95" customHeight="1">
      <c r="A598" s="290" t="s">
        <v>779</v>
      </c>
      <c r="B598" s="474" t="s">
        <v>356</v>
      </c>
      <c r="C598" s="104" t="str">
        <f>IFERROR(IF(B598&lt;&gt;"",VLOOKUP($B598,Codigos!$A:$P,3,0),""),"Verf")</f>
        <v>Pony Malta Pet 330cc X 24</v>
      </c>
      <c r="D598" s="105">
        <v>64</v>
      </c>
      <c r="E598" s="105"/>
      <c r="F598" s="105"/>
      <c r="G598" s="106">
        <v>46267</v>
      </c>
      <c r="H598" s="448">
        <f t="shared" ca="1" si="266"/>
        <v>83</v>
      </c>
      <c r="I598" s="105" t="str">
        <f t="shared" ca="1" si="267"/>
        <v>Menos de 90 dìas</v>
      </c>
      <c r="J598" s="109">
        <f t="shared" ca="1" si="268"/>
        <v>0.92222222222222228</v>
      </c>
      <c r="K598" s="343"/>
      <c r="L598" s="292"/>
      <c r="M598" s="110" t="str">
        <f>IFERROR(IF(VLOOKUP(L598,Codigos!$T$2:$U$50,2,0)=0,"",VLOOKUP(L598,Codigos!$T$2:$U$50,2,0)),"")</f>
        <v/>
      </c>
      <c r="N598" s="111">
        <f t="shared" si="269"/>
        <v>46177</v>
      </c>
      <c r="O598" s="112">
        <f>IFERROR(IF($B598&lt;&gt;"",$E598+($D598*VLOOKUP($B598,Codigos!$A:$P,5,0)),""),"Verf")</f>
        <v>6144</v>
      </c>
      <c r="P598" s="112">
        <f>IFERROR(IF($B598&lt;&gt;"",$F598+($O598*VLOOKUP($B598,Codigos!$A:$P,4,0)),""),"Verf")</f>
        <v>147456</v>
      </c>
      <c r="Q598" s="116">
        <f>IFERROR(IF($B598&lt;&gt;"",P598*VLOOKUP($B598,Codigos!$A:$I,7,0)/100000,""),"Verf")</f>
        <v>486.60480000000001</v>
      </c>
      <c r="R598" s="110">
        <f>IFERROR(IF($B598&lt;&gt;"",VLOOKUP($B598,Codigos!$A:$P,2,0),""),"Verf")</f>
        <v>2222</v>
      </c>
      <c r="S598" s="110" t="str">
        <f>IFERROR(IF($B598&lt;&gt;"",VLOOKUP($B598,Codigos!$A:$P,9,0),""),"Verf")</f>
        <v>Pet</v>
      </c>
      <c r="T598" s="110">
        <f>IFERROR(IF(B598&lt;&gt;"",VLOOKUP(B598,Codigos!$A:$P,10,0),""),"Verf")</f>
        <v>90</v>
      </c>
      <c r="U598" s="280" t="str">
        <f ca="1">IFERROR(IF($B598&lt;&gt;"",IF(AND($H598&gt;=VLOOKUP($B598,Codigos!$A:$P,12,0),$H598&lt;=VLOOKUP($B598,Codigos!$A:$P,13,0)),"Si","No"),""),"Verf")</f>
        <v>No</v>
      </c>
      <c r="V598" s="280" t="str">
        <f ca="1">IFERROR(IF($B598&lt;&gt;"",IF(AND($H598&gt;=VLOOKUP($B598,Codigos!$A:$P,14,0),$H598&lt;=VLOOKUP($B598,Codigos!$A:$P,15,0)),"Si","No"),""),"Verf")</f>
        <v>No</v>
      </c>
      <c r="W598" s="280" t="str">
        <f ca="1">IFERROR(IF($B598&lt;&gt;"",IF($H598&gt;=VLOOKUP($B598,Codigos!$A:$P,12,0),"Si","No"),""),"Verf")</f>
        <v>Si</v>
      </c>
      <c r="X598" s="280" t="str">
        <f ca="1">IFERROR(IF($B598&lt;&gt;"",IF($H598&lt;VLOOKUP($B598,Codigos!$A:$P,14,0),"No","Si"),""),"Verf")</f>
        <v>Si</v>
      </c>
      <c r="Y598" s="280" t="str">
        <f ca="1">IFERROR(IF($B598&lt;&gt;"",IF($H598&gt;VLOOKUP($B598,Codigos!$A:$P,16,0),"Si","No"),""),"Verf")</f>
        <v>Si</v>
      </c>
      <c r="Z598" s="280" t="str">
        <f ca="1">IFERROR(IF($B598&lt;&gt;"",IF($H598&lt;VLOOKUP($B598,Codigos!$A:$P,14,0),"Bloquear","No"),""),"Verf")</f>
        <v>No</v>
      </c>
      <c r="AA598" s="281">
        <f>IFERROR(IF($B598&lt;&gt;"",$G598-VLOOKUP($B598,Codigos!$A:$P,11,0),""),"")</f>
        <v>46237</v>
      </c>
      <c r="AB598" s="280" t="str">
        <f t="shared" si="270"/>
        <v/>
      </c>
      <c r="AC598">
        <f t="shared" ca="1" si="271"/>
        <v>7</v>
      </c>
      <c r="AE598" t="s">
        <v>1987</v>
      </c>
      <c r="AF598" t="s">
        <v>1988</v>
      </c>
    </row>
    <row r="599" spans="1:32" ht="18.95" customHeight="1">
      <c r="A599" s="290" t="s">
        <v>646</v>
      </c>
      <c r="B599" s="330" t="s">
        <v>356</v>
      </c>
      <c r="C599" s="104" t="str">
        <f>IFERROR(IF(B599&lt;&gt;"",VLOOKUP($B599,Codigos!$A:$P,3,0),""),"Verf")</f>
        <v>Pony Malta Pet 330cc X 24</v>
      </c>
      <c r="D599" s="105">
        <v>64</v>
      </c>
      <c r="E599" s="105"/>
      <c r="F599" s="105"/>
      <c r="G599" s="106">
        <v>46267</v>
      </c>
      <c r="H599" s="448">
        <f t="shared" ca="1" si="266"/>
        <v>83</v>
      </c>
      <c r="I599" s="105" t="str">
        <f t="shared" ca="1" si="267"/>
        <v>Menos de 90 dìas</v>
      </c>
      <c r="J599" s="109">
        <f t="shared" ca="1" si="268"/>
        <v>0.92222222222222228</v>
      </c>
      <c r="K599" s="343"/>
      <c r="L599" s="292"/>
      <c r="M599" s="110" t="str">
        <f>IFERROR(IF(VLOOKUP(L599,Codigos!$T$2:$U$50,2,0)=0,"",VLOOKUP(L599,Codigos!$T$2:$U$50,2,0)),"")</f>
        <v/>
      </c>
      <c r="N599" s="111">
        <f t="shared" si="269"/>
        <v>46177</v>
      </c>
      <c r="O599" s="112">
        <f>IFERROR(IF($B599&lt;&gt;"",$E599+($D599*VLOOKUP($B599,Codigos!$A:$P,5,0)),""),"Verf")</f>
        <v>6144</v>
      </c>
      <c r="P599" s="112">
        <f>IFERROR(IF($B599&lt;&gt;"",$F599+($O599*VLOOKUP($B599,Codigos!$A:$P,4,0)),""),"Verf")</f>
        <v>147456</v>
      </c>
      <c r="Q599" s="116">
        <f>IFERROR(IF($B599&lt;&gt;"",P599*VLOOKUP($B599,Codigos!$A:$I,7,0)/100000,""),"Verf")</f>
        <v>486.60480000000001</v>
      </c>
      <c r="R599" s="110">
        <f>IFERROR(IF($B599&lt;&gt;"",VLOOKUP($B599,Codigos!$A:$P,2,0),""),"Verf")</f>
        <v>2222</v>
      </c>
      <c r="S599" s="110" t="str">
        <f>IFERROR(IF($B599&lt;&gt;"",VLOOKUP($B599,Codigos!$A:$P,9,0),""),"Verf")</f>
        <v>Pet</v>
      </c>
      <c r="T599" s="110">
        <f>IFERROR(IF(B599&lt;&gt;"",VLOOKUP(B599,Codigos!$A:$P,10,0),""),"Verf")</f>
        <v>90</v>
      </c>
      <c r="U599" s="280" t="str">
        <f ca="1">IFERROR(IF($B599&lt;&gt;"",IF(AND($H599&gt;=VLOOKUP($B599,Codigos!$A:$P,12,0),$H599&lt;=VLOOKUP($B599,Codigos!$A:$P,13,0)),"Si","No"),""),"Verf")</f>
        <v>No</v>
      </c>
      <c r="V599" s="280" t="str">
        <f ca="1">IFERROR(IF($B599&lt;&gt;"",IF(AND($H599&gt;=VLOOKUP($B599,Codigos!$A:$P,14,0),$H599&lt;=VLOOKUP($B599,Codigos!$A:$P,15,0)),"Si","No"),""),"Verf")</f>
        <v>No</v>
      </c>
      <c r="W599" s="280" t="str">
        <f ca="1">IFERROR(IF($B599&lt;&gt;"",IF($H599&gt;=VLOOKUP($B599,Codigos!$A:$P,12,0),"Si","No"),""),"Verf")</f>
        <v>Si</v>
      </c>
      <c r="X599" s="280" t="str">
        <f ca="1">IFERROR(IF($B599&lt;&gt;"",IF($H599&lt;VLOOKUP($B599,Codigos!$A:$P,14,0),"No","Si"),""),"Verf")</f>
        <v>Si</v>
      </c>
      <c r="Y599" s="280" t="str">
        <f ca="1">IFERROR(IF($B599&lt;&gt;"",IF($H599&gt;VLOOKUP($B599,Codigos!$A:$P,16,0),"Si","No"),""),"Verf")</f>
        <v>Si</v>
      </c>
      <c r="Z599" s="280" t="str">
        <f ca="1">IFERROR(IF($B599&lt;&gt;"",IF($H599&lt;VLOOKUP($B599,Codigos!$A:$P,14,0),"Bloquear","No"),""),"Verf")</f>
        <v>No</v>
      </c>
      <c r="AA599" s="281">
        <f>IFERROR(IF($B599&lt;&gt;"",$G599-VLOOKUP($B599,Codigos!$A:$P,11,0),""),"")</f>
        <v>46237</v>
      </c>
      <c r="AB599" s="280" t="str">
        <f t="shared" si="270"/>
        <v/>
      </c>
      <c r="AC599">
        <f t="shared" ca="1" si="271"/>
        <v>7</v>
      </c>
      <c r="AE599" t="s">
        <v>1987</v>
      </c>
      <c r="AF599" t="s">
        <v>1988</v>
      </c>
    </row>
    <row r="600" spans="1:32" ht="18.95" customHeight="1">
      <c r="A600" s="290" t="s">
        <v>780</v>
      </c>
      <c r="B600" s="303" t="s">
        <v>356</v>
      </c>
      <c r="C600" s="104" t="str">
        <f>IFERROR(IF(B600&lt;&gt;"",VLOOKUP($B600,Codigos!$A:$P,3,0),""),"Verf")</f>
        <v>Pony Malta Pet 330cc X 24</v>
      </c>
      <c r="D600" s="105">
        <v>64</v>
      </c>
      <c r="E600" s="105"/>
      <c r="F600" s="105"/>
      <c r="G600" s="106">
        <v>46267</v>
      </c>
      <c r="H600" s="448">
        <f t="shared" ca="1" si="266"/>
        <v>83</v>
      </c>
      <c r="I600" s="105" t="str">
        <f t="shared" ca="1" si="267"/>
        <v>Menos de 90 dìas</v>
      </c>
      <c r="J600" s="109">
        <f t="shared" ca="1" si="268"/>
        <v>0.92222222222222228</v>
      </c>
      <c r="K600" s="343"/>
      <c r="L600" s="292"/>
      <c r="M600" s="110" t="str">
        <f>IFERROR(IF(VLOOKUP(L600,Codigos!$T$2:$U$50,2,0)=0,"",VLOOKUP(L600,Codigos!$T$2:$U$50,2,0)),"")</f>
        <v/>
      </c>
      <c r="N600" s="111">
        <f t="shared" si="269"/>
        <v>46177</v>
      </c>
      <c r="O600" s="112">
        <f>IFERROR(IF($B600&lt;&gt;"",$E600+($D600*VLOOKUP($B600,Codigos!$A:$P,5,0)),""),"Verf")</f>
        <v>6144</v>
      </c>
      <c r="P600" s="112">
        <f>IFERROR(IF($B600&lt;&gt;"",$F600+($O600*VLOOKUP($B600,Codigos!$A:$P,4,0)),""),"Verf")</f>
        <v>147456</v>
      </c>
      <c r="Q600" s="116">
        <f>IFERROR(IF($B600&lt;&gt;"",P600*VLOOKUP($B600,Codigos!$A:$I,7,0)/100000,""),"Verf")</f>
        <v>486.60480000000001</v>
      </c>
      <c r="R600" s="110">
        <f>IFERROR(IF($B600&lt;&gt;"",VLOOKUP($B600,Codigos!$A:$P,2,0),""),"Verf")</f>
        <v>2222</v>
      </c>
      <c r="S600" s="110" t="str">
        <f>IFERROR(IF($B600&lt;&gt;"",VLOOKUP($B600,Codigos!$A:$P,9,0),""),"Verf")</f>
        <v>Pet</v>
      </c>
      <c r="T600" s="110">
        <f>IFERROR(IF(B600&lt;&gt;"",VLOOKUP(B600,Codigos!$A:$P,10,0),""),"Verf")</f>
        <v>90</v>
      </c>
      <c r="U600" s="280" t="str">
        <f ca="1">IFERROR(IF($B600&lt;&gt;"",IF(AND($H600&gt;=VLOOKUP($B600,Codigos!$A:$P,12,0),$H600&lt;=VLOOKUP($B600,Codigos!$A:$P,13,0)),"Si","No"),""),"Verf")</f>
        <v>No</v>
      </c>
      <c r="V600" s="280" t="str">
        <f ca="1">IFERROR(IF($B600&lt;&gt;"",IF(AND($H600&gt;=VLOOKUP($B600,Codigos!$A:$P,14,0),$H600&lt;=VLOOKUP($B600,Codigos!$A:$P,15,0)),"Si","No"),""),"Verf")</f>
        <v>No</v>
      </c>
      <c r="W600" s="280" t="str">
        <f ca="1">IFERROR(IF($B600&lt;&gt;"",IF($H600&gt;=VLOOKUP($B600,Codigos!$A:$P,12,0),"Si","No"),""),"Verf")</f>
        <v>Si</v>
      </c>
      <c r="X600" s="280" t="str">
        <f ca="1">IFERROR(IF($B600&lt;&gt;"",IF($H600&lt;VLOOKUP($B600,Codigos!$A:$P,14,0),"No","Si"),""),"Verf")</f>
        <v>Si</v>
      </c>
      <c r="Y600" s="280" t="str">
        <f ca="1">IFERROR(IF($B600&lt;&gt;"",IF($H600&gt;VLOOKUP($B600,Codigos!$A:$P,16,0),"Si","No"),""),"Verf")</f>
        <v>Si</v>
      </c>
      <c r="Z600" s="280" t="str">
        <f ca="1">IFERROR(IF($B600&lt;&gt;"",IF($H600&lt;VLOOKUP($B600,Codigos!$A:$P,14,0),"Bloquear","No"),""),"Verf")</f>
        <v>No</v>
      </c>
      <c r="AA600" s="281">
        <f>IFERROR(IF($B600&lt;&gt;"",$G600-VLOOKUP($B600,Codigos!$A:$P,11,0),""),"")</f>
        <v>46237</v>
      </c>
      <c r="AB600" s="280" t="str">
        <f t="shared" si="270"/>
        <v/>
      </c>
      <c r="AC600">
        <f t="shared" ca="1" si="271"/>
        <v>7</v>
      </c>
      <c r="AE600" t="s">
        <v>1987</v>
      </c>
      <c r="AF600" t="s">
        <v>1988</v>
      </c>
    </row>
    <row r="601" spans="1:32" ht="18.95" customHeight="1">
      <c r="A601" s="290" t="s">
        <v>594</v>
      </c>
      <c r="B601" s="325" t="s">
        <v>356</v>
      </c>
      <c r="C601" s="104" t="str">
        <f>IFERROR(IF(B601&lt;&gt;"",VLOOKUP($B601,Codigos!$A:$P,3,0),""),"Verf")</f>
        <v>Pony Malta Pet 330cc X 24</v>
      </c>
      <c r="D601" s="105">
        <v>64</v>
      </c>
      <c r="E601" s="105"/>
      <c r="F601" s="105"/>
      <c r="G601" s="106">
        <v>46267</v>
      </c>
      <c r="H601" s="448">
        <f t="shared" ca="1" si="266"/>
        <v>83</v>
      </c>
      <c r="I601" s="105" t="str">
        <f t="shared" ca="1" si="267"/>
        <v>Menos de 90 dìas</v>
      </c>
      <c r="J601" s="109">
        <f t="shared" ca="1" si="268"/>
        <v>0.92222222222222228</v>
      </c>
      <c r="K601" s="343"/>
      <c r="L601" s="460"/>
      <c r="M601" s="110" t="str">
        <f>IFERROR(IF(VLOOKUP(L601,Codigos!$T$2:$U$50,2,0)=0,"",VLOOKUP(L601,Codigos!$T$2:$U$50,2,0)),"")</f>
        <v/>
      </c>
      <c r="N601" s="111">
        <f t="shared" si="269"/>
        <v>46177</v>
      </c>
      <c r="O601" s="112">
        <f>IFERROR(IF($B601&lt;&gt;"",$E601+($D601*VLOOKUP($B601,Codigos!$A:$P,5,0)),""),"Verf")</f>
        <v>6144</v>
      </c>
      <c r="P601" s="112">
        <f>IFERROR(IF($B601&lt;&gt;"",$F601+($O601*VLOOKUP($B601,Codigos!$A:$P,4,0)),""),"Verf")</f>
        <v>147456</v>
      </c>
      <c r="Q601" s="116">
        <f>IFERROR(IF($B601&lt;&gt;"",P601*VLOOKUP($B601,Codigos!$A:$I,7,0)/100000,""),"Verf")</f>
        <v>486.60480000000001</v>
      </c>
      <c r="R601" s="110">
        <f>IFERROR(IF($B601&lt;&gt;"",VLOOKUP($B601,Codigos!$A:$P,2,0),""),"Verf")</f>
        <v>2222</v>
      </c>
      <c r="S601" s="110" t="str">
        <f>IFERROR(IF($B601&lt;&gt;"",VLOOKUP($B601,Codigos!$A:$P,9,0),""),"Verf")</f>
        <v>Pet</v>
      </c>
      <c r="T601" s="110">
        <f>IFERROR(IF(B601&lt;&gt;"",VLOOKUP(B601,Codigos!$A:$P,10,0),""),"Verf")</f>
        <v>90</v>
      </c>
      <c r="U601" s="280" t="str">
        <f ca="1">IFERROR(IF($B601&lt;&gt;"",IF(AND($H601&gt;=VLOOKUP($B601,Codigos!$A:$P,12,0),$H601&lt;=VLOOKUP($B601,Codigos!$A:$P,13,0)),"Si","No"),""),"Verf")</f>
        <v>No</v>
      </c>
      <c r="V601" s="280" t="str">
        <f ca="1">IFERROR(IF($B601&lt;&gt;"",IF(AND($H601&gt;=VLOOKUP($B601,Codigos!$A:$P,14,0),$H601&lt;=VLOOKUP($B601,Codigos!$A:$P,15,0)),"Si","No"),""),"Verf")</f>
        <v>No</v>
      </c>
      <c r="W601" s="280" t="str">
        <f ca="1">IFERROR(IF($B601&lt;&gt;"",IF($H601&gt;=VLOOKUP($B601,Codigos!$A:$P,12,0),"Si","No"),""),"Verf")</f>
        <v>Si</v>
      </c>
      <c r="X601" s="280" t="str">
        <f ca="1">IFERROR(IF($B601&lt;&gt;"",IF($H601&lt;VLOOKUP($B601,Codigos!$A:$P,14,0),"No","Si"),""),"Verf")</f>
        <v>Si</v>
      </c>
      <c r="Y601" s="280" t="str">
        <f ca="1">IFERROR(IF($B601&lt;&gt;"",IF($H601&gt;VLOOKUP($B601,Codigos!$A:$P,16,0),"Si","No"),""),"Verf")</f>
        <v>Si</v>
      </c>
      <c r="Z601" s="280" t="str">
        <f ca="1">IFERROR(IF($B601&lt;&gt;"",IF($H601&lt;VLOOKUP($B601,Codigos!$A:$P,14,0),"Bloquear","No"),""),"Verf")</f>
        <v>No</v>
      </c>
      <c r="AA601" s="281">
        <f>IFERROR(IF($B601&lt;&gt;"",$G601-VLOOKUP($B601,Codigos!$A:$P,11,0),""),"")</f>
        <v>46237</v>
      </c>
      <c r="AB601" s="280" t="str">
        <f t="shared" si="270"/>
        <v/>
      </c>
      <c r="AC601">
        <f t="shared" ca="1" si="271"/>
        <v>7</v>
      </c>
      <c r="AE601" t="s">
        <v>1987</v>
      </c>
      <c r="AF601" t="s">
        <v>1988</v>
      </c>
    </row>
    <row r="602" spans="1:32" ht="18.95" customHeight="1">
      <c r="A602" s="290" t="s">
        <v>589</v>
      </c>
      <c r="B602" s="574" t="s">
        <v>590</v>
      </c>
      <c r="C602" s="104" t="str">
        <f>IFERROR(IF(B602&lt;&gt;"",VLOOKUP($B602,Codigos!$A:$P,3,0),""),"Verf")</f>
        <v>Pony Malta Pet 200ccX30</v>
      </c>
      <c r="D602" s="105">
        <v>64</v>
      </c>
      <c r="E602" s="105"/>
      <c r="F602" s="105"/>
      <c r="G602" s="106">
        <v>46274</v>
      </c>
      <c r="H602" s="448">
        <f t="shared" ca="1" si="266"/>
        <v>90</v>
      </c>
      <c r="I602" s="105" t="str">
        <f t="shared" ca="1" si="267"/>
        <v>Menos de 120 días</v>
      </c>
      <c r="J602" s="109">
        <f t="shared" ca="1" si="268"/>
        <v>1</v>
      </c>
      <c r="K602" s="343" t="s">
        <v>2819</v>
      </c>
      <c r="L602" s="575" t="s">
        <v>377</v>
      </c>
      <c r="M602" s="110" t="str">
        <f>IFERROR(IF(VLOOKUP(L602,Codigos!$T$2:$U$50,2,0)=0,"",VLOOKUP(L602,Codigos!$T$2:$U$50,2,0)),"")</f>
        <v>Excluir</v>
      </c>
      <c r="N602" s="111">
        <f t="shared" si="269"/>
        <v>46184</v>
      </c>
      <c r="O602" s="112">
        <f>IFERROR(IF($B602&lt;&gt;"",$E602+($D602*VLOOKUP($B602,Codigos!$A:$P,5,0)),""),"Verf")</f>
        <v>8640</v>
      </c>
      <c r="P602" s="112">
        <f>IFERROR(IF($B602&lt;&gt;"",$F602+($O602*VLOOKUP($B602,Codigos!$A:$P,4,0)),""),"Verf")</f>
        <v>259200</v>
      </c>
      <c r="Q602" s="116">
        <f>IFERROR(IF($B602&lt;&gt;"",P602*VLOOKUP($B602,Codigos!$A:$I,7,0)/100000,""),"Verf")</f>
        <v>518.4</v>
      </c>
      <c r="R602" s="110">
        <f>IFERROR(IF($B602&lt;&gt;"",VLOOKUP($B602,Codigos!$A:$P,2,0),""),"Verf")</f>
        <v>3810</v>
      </c>
      <c r="S602" s="110" t="str">
        <f>IFERROR(IF($B602&lt;&gt;"",VLOOKUP($B602,Codigos!$A:$P,9,0),""),"Verf")</f>
        <v>Pet</v>
      </c>
      <c r="T602" s="110">
        <f>IFERROR(IF(B602&lt;&gt;"",VLOOKUP(B602,Codigos!$A:$P,10,0),""),"Verf")</f>
        <v>90</v>
      </c>
      <c r="U602" s="280" t="str">
        <f ca="1">IFERROR(IF($B602&lt;&gt;"",IF(AND($H602&gt;=VLOOKUP($B602,Codigos!$A:$P,12,0),$H602&lt;=VLOOKUP($B602,Codigos!$A:$P,13,0)),"Si","No"),""),"Verf")</f>
        <v>No</v>
      </c>
      <c r="V602" s="280" t="str">
        <f ca="1">IFERROR(IF($B602&lt;&gt;"",IF(AND($H602&gt;=VLOOKUP($B602,Codigos!$A:$P,14,0),$H602&lt;=VLOOKUP($B602,Codigos!$A:$P,15,0)),"Si","No"),""),"Verf")</f>
        <v>No</v>
      </c>
      <c r="W602" s="280" t="str">
        <f ca="1">IFERROR(IF($B602&lt;&gt;"",IF($H602&gt;=VLOOKUP($B602,Codigos!$A:$P,12,0),"Si","No"),""),"Verf")</f>
        <v>Si</v>
      </c>
      <c r="X602" s="280" t="str">
        <f ca="1">IFERROR(IF($B602&lt;&gt;"",IF($H602&lt;VLOOKUP($B602,Codigos!$A:$P,14,0),"No","Si"),""),"Verf")</f>
        <v>Si</v>
      </c>
      <c r="Y602" s="280" t="str">
        <f ca="1">IFERROR(IF($B602&lt;&gt;"",IF($H602&gt;VLOOKUP($B602,Codigos!$A:$P,16,0),"Si","No"),""),"Verf")</f>
        <v>Si</v>
      </c>
      <c r="Z602" s="280" t="str">
        <f ca="1">IFERROR(IF($B602&lt;&gt;"",IF($H602&lt;VLOOKUP($B602,Codigos!$A:$P,14,0),"Bloquear","No"),""),"Verf")</f>
        <v>No</v>
      </c>
      <c r="AA602" s="281">
        <f>IFERROR(IF($B602&lt;&gt;"",$G602-VLOOKUP($B602,Codigos!$A:$P,11,0),""),"")</f>
        <v>46244</v>
      </c>
      <c r="AB602" s="280" t="str">
        <f t="shared" si="270"/>
        <v/>
      </c>
      <c r="AC602">
        <f t="shared" ca="1" si="271"/>
        <v>0</v>
      </c>
      <c r="AE602" t="s">
        <v>1987</v>
      </c>
      <c r="AF602" t="s">
        <v>1988</v>
      </c>
    </row>
    <row r="603" spans="1:32" ht="18.95" customHeight="1">
      <c r="A603" s="290" t="s">
        <v>592</v>
      </c>
      <c r="B603" s="474" t="s">
        <v>310</v>
      </c>
      <c r="C603" s="104" t="str">
        <f>IFERROR(IF(B603&lt;&gt;"",VLOOKUP($B603,Codigos!$A:$P,3,0),""),"Verf")</f>
        <v>Pony Malta go pet  200cc X 6</v>
      </c>
      <c r="D603" s="105">
        <v>64</v>
      </c>
      <c r="E603" s="105"/>
      <c r="F603" s="105"/>
      <c r="G603" s="106">
        <v>46257</v>
      </c>
      <c r="H603" s="448">
        <f t="shared" ca="1" si="266"/>
        <v>73</v>
      </c>
      <c r="I603" s="105" t="str">
        <f t="shared" ca="1" si="267"/>
        <v>Menos de 90 dìas</v>
      </c>
      <c r="J603" s="109">
        <f t="shared" ca="1" si="268"/>
        <v>0.81111111111111112</v>
      </c>
      <c r="K603" s="294"/>
      <c r="L603" s="105"/>
      <c r="M603" s="110" t="str">
        <f>IFERROR(IF(VLOOKUP(L603,Codigos!$T$2:$U$50,2,0)=0,"",VLOOKUP(L603,Codigos!$T$2:$U$50,2,0)),"")</f>
        <v/>
      </c>
      <c r="N603" s="111">
        <f t="shared" si="269"/>
        <v>46167</v>
      </c>
      <c r="O603" s="112">
        <f>IFERROR(IF($B603&lt;&gt;"",$E603+($D603*VLOOKUP($B603,Codigos!$A:$P,5,0)),""),"Verf")</f>
        <v>40960</v>
      </c>
      <c r="P603" s="112">
        <f>IFERROR(IF($B603&lt;&gt;"",$F603+($O603*VLOOKUP($B603,Codigos!$A:$P,4,0)),""),"Verf")</f>
        <v>245760</v>
      </c>
      <c r="Q603" s="116">
        <f>IFERROR(IF($B603&lt;&gt;"",P603*VLOOKUP($B603,Codigos!$A:$I,7,0)/100000,""),"Verf")</f>
        <v>491.52</v>
      </c>
      <c r="R603" s="110">
        <f>IFERROR(IF($B603&lt;&gt;"",VLOOKUP($B603,Codigos!$A:$P,2,0),""),"Verf")</f>
        <v>21447</v>
      </c>
      <c r="S603" s="110" t="str">
        <f>IFERROR(IF($B603&lt;&gt;"",VLOOKUP($B603,Codigos!$A:$P,9,0),""),"Verf")</f>
        <v>Pet</v>
      </c>
      <c r="T603" s="110">
        <f>IFERROR(IF(B603&lt;&gt;"",VLOOKUP(B603,Codigos!$A:$P,10,0),""),"Verf")</f>
        <v>90</v>
      </c>
      <c r="U603" s="280" t="str">
        <f ca="1">IFERROR(IF($B603&lt;&gt;"",IF(AND($H603&gt;=VLOOKUP($B603,Codigos!$A:$P,12,0),$H603&lt;=VLOOKUP($B603,Codigos!$A:$P,13,0)),"Si","No"),""),"Verf")</f>
        <v>No</v>
      </c>
      <c r="V603" s="280" t="str">
        <f ca="1">IFERROR(IF($B603&lt;&gt;"",IF(AND($H603&gt;=VLOOKUP($B603,Codigos!$A:$P,14,0),$H603&lt;=VLOOKUP($B603,Codigos!$A:$P,15,0)),"Si","No"),""),"Verf")</f>
        <v>Si</v>
      </c>
      <c r="W603" s="280" t="str">
        <f ca="1">IFERROR(IF($B603&lt;&gt;"",IF($H603&gt;=VLOOKUP($B603,Codigos!$A:$P,12,0),"Si","No"),""),"Verf")</f>
        <v>Si</v>
      </c>
      <c r="X603" s="280" t="str">
        <f ca="1">IFERROR(IF($B603&lt;&gt;"",IF($H603&lt;VLOOKUP($B603,Codigos!$A:$P,14,0),"No","Si"),""),"Verf")</f>
        <v>Si</v>
      </c>
      <c r="Y603" s="280" t="str">
        <f ca="1">IFERROR(IF($B603&lt;&gt;"",IF($H603&gt;VLOOKUP($B603,Codigos!$A:$P,16,0),"Si","No"),""),"Verf")</f>
        <v>Si</v>
      </c>
      <c r="Z603" s="280" t="str">
        <f ca="1">IFERROR(IF($B603&lt;&gt;"",IF($H603&lt;VLOOKUP($B603,Codigos!$A:$P,14,0),"Bloquear","No"),""),"Verf")</f>
        <v>No</v>
      </c>
      <c r="AA603" s="281">
        <f>IFERROR(IF($B603&lt;&gt;"",$G603-VLOOKUP($B603,Codigos!$A:$P,11,0),""),"")</f>
        <v>46227</v>
      </c>
      <c r="AB603" s="280" t="str">
        <f t="shared" si="270"/>
        <v/>
      </c>
      <c r="AC603">
        <f t="shared" ca="1" si="271"/>
        <v>17</v>
      </c>
      <c r="AE603" t="s">
        <v>1987</v>
      </c>
      <c r="AF603" t="s">
        <v>1988</v>
      </c>
    </row>
    <row r="604" spans="1:32" ht="18.95" customHeight="1">
      <c r="A604" s="290" t="s">
        <v>252</v>
      </c>
      <c r="B604" s="291" t="s">
        <v>310</v>
      </c>
      <c r="C604" s="104" t="str">
        <f>IFERROR(IF(B604&lt;&gt;"",VLOOKUP($B604,Codigos!$A:$P,3,0),""),"Verf")</f>
        <v>Pony Malta go pet  200cc X 6</v>
      </c>
      <c r="D604" s="105">
        <v>52</v>
      </c>
      <c r="E604" s="105"/>
      <c r="F604" s="105"/>
      <c r="G604" s="106">
        <v>46258</v>
      </c>
      <c r="H604" s="448">
        <f t="shared" ca="1" si="266"/>
        <v>74</v>
      </c>
      <c r="I604" s="105" t="str">
        <f t="shared" ca="1" si="267"/>
        <v>Menos de 90 dìas</v>
      </c>
      <c r="J604" s="109">
        <f t="shared" ca="1" si="268"/>
        <v>0.82222222222222219</v>
      </c>
      <c r="K604" s="343"/>
      <c r="L604" s="473"/>
      <c r="M604" s="110" t="str">
        <f>IFERROR(IF(VLOOKUP(L604,Codigos!$T$2:$U$50,2,0)=0,"",VLOOKUP(L604,Codigos!$T$2:$U$50,2,0)),"")</f>
        <v/>
      </c>
      <c r="N604" s="111">
        <f t="shared" si="269"/>
        <v>46168</v>
      </c>
      <c r="O604" s="112">
        <f>IFERROR(IF($B604&lt;&gt;"",$E604+($D604*VLOOKUP($B604,Codigos!$A:$P,5,0)),""),"Verf")</f>
        <v>33280</v>
      </c>
      <c r="P604" s="112">
        <f>IFERROR(IF($B604&lt;&gt;"",$F604+($O604*VLOOKUP($B604,Codigos!$A:$P,4,0)),""),"Verf")</f>
        <v>199680</v>
      </c>
      <c r="Q604" s="116">
        <f>IFERROR(IF($B604&lt;&gt;"",P604*VLOOKUP($B604,Codigos!$A:$I,7,0)/100000,""),"Verf")</f>
        <v>399.36</v>
      </c>
      <c r="R604" s="110">
        <f>IFERROR(IF($B604&lt;&gt;"",VLOOKUP($B604,Codigos!$A:$P,2,0),""),"Verf")</f>
        <v>21447</v>
      </c>
      <c r="S604" s="110" t="str">
        <f>IFERROR(IF($B604&lt;&gt;"",VLOOKUP($B604,Codigos!$A:$P,9,0),""),"Verf")</f>
        <v>Pet</v>
      </c>
      <c r="T604" s="110">
        <f>IFERROR(IF(B604&lt;&gt;"",VLOOKUP(B604,Codigos!$A:$P,10,0),""),"Verf")</f>
        <v>90</v>
      </c>
      <c r="U604" s="280" t="str">
        <f ca="1">IFERROR(IF($B604&lt;&gt;"",IF(AND($H604&gt;=VLOOKUP($B604,Codigos!$A:$P,12,0),$H604&lt;=VLOOKUP($B604,Codigos!$A:$P,13,0)),"Si","No"),""),"Verf")</f>
        <v>No</v>
      </c>
      <c r="V604" s="280" t="str">
        <f ca="1">IFERROR(IF($B604&lt;&gt;"",IF(AND($H604&gt;=VLOOKUP($B604,Codigos!$A:$P,14,0),$H604&lt;=VLOOKUP($B604,Codigos!$A:$P,15,0)),"Si","No"),""),"Verf")</f>
        <v>Si</v>
      </c>
      <c r="W604" s="280" t="str">
        <f ca="1">IFERROR(IF($B604&lt;&gt;"",IF($H604&gt;=VLOOKUP($B604,Codigos!$A:$P,12,0),"Si","No"),""),"Verf")</f>
        <v>Si</v>
      </c>
      <c r="X604" s="280" t="str">
        <f ca="1">IFERROR(IF($B604&lt;&gt;"",IF($H604&lt;VLOOKUP($B604,Codigos!$A:$P,14,0),"No","Si"),""),"Verf")</f>
        <v>Si</v>
      </c>
      <c r="Y604" s="280" t="str">
        <f ca="1">IFERROR(IF($B604&lt;&gt;"",IF($H604&gt;VLOOKUP($B604,Codigos!$A:$P,16,0),"Si","No"),""),"Verf")</f>
        <v>Si</v>
      </c>
      <c r="Z604" s="280" t="str">
        <f ca="1">IFERROR(IF($B604&lt;&gt;"",IF($H604&lt;VLOOKUP($B604,Codigos!$A:$P,14,0),"Bloquear","No"),""),"Verf")</f>
        <v>No</v>
      </c>
      <c r="AA604" s="281">
        <f>IFERROR(IF($B604&lt;&gt;"",$G604-VLOOKUP($B604,Codigos!$A:$P,11,0),""),"")</f>
        <v>46228</v>
      </c>
      <c r="AB604" s="280" t="str">
        <f t="shared" si="270"/>
        <v/>
      </c>
      <c r="AC604">
        <f t="shared" ca="1" si="271"/>
        <v>16</v>
      </c>
      <c r="AE604" t="s">
        <v>1987</v>
      </c>
      <c r="AF604" t="s">
        <v>1988</v>
      </c>
    </row>
    <row r="605" spans="1:32" ht="18.95" customHeight="1">
      <c r="A605" s="290" t="s">
        <v>647</v>
      </c>
      <c r="B605" s="469" t="s">
        <v>310</v>
      </c>
      <c r="C605" s="104" t="str">
        <f>IFERROR(IF(B605&lt;&gt;"",VLOOKUP($B605,Codigos!$A:$P,3,0),""),"Verf")</f>
        <v>Pony Malta go pet  200cc X 6</v>
      </c>
      <c r="D605" s="105">
        <v>32</v>
      </c>
      <c r="E605" s="105"/>
      <c r="F605" s="105"/>
      <c r="G605" s="106">
        <v>46257</v>
      </c>
      <c r="H605" s="448">
        <f t="shared" ca="1" si="266"/>
        <v>73</v>
      </c>
      <c r="I605" s="105" t="str">
        <f t="shared" ca="1" si="267"/>
        <v>Menos de 90 dìas</v>
      </c>
      <c r="J605" s="109">
        <f t="shared" ca="1" si="268"/>
        <v>0.81111111111111112</v>
      </c>
      <c r="K605" s="343"/>
      <c r="L605" s="473"/>
      <c r="M605" s="110" t="str">
        <f>IFERROR(IF(VLOOKUP(L605,Codigos!$T$2:$U$50,2,0)=0,"",VLOOKUP(L605,Codigos!$T$2:$U$50,2,0)),"")</f>
        <v/>
      </c>
      <c r="N605" s="111">
        <f t="shared" si="269"/>
        <v>46167</v>
      </c>
      <c r="O605" s="112">
        <f>IFERROR(IF($B605&lt;&gt;"",$E605+($D605*VLOOKUP($B605,Codigos!$A:$P,5,0)),""),"Verf")</f>
        <v>20480</v>
      </c>
      <c r="P605" s="112">
        <f>IFERROR(IF($B605&lt;&gt;"",$F605+($O605*VLOOKUP($B605,Codigos!$A:$P,4,0)),""),"Verf")</f>
        <v>122880</v>
      </c>
      <c r="Q605" s="116">
        <f>IFERROR(IF($B605&lt;&gt;"",P605*VLOOKUP($B605,Codigos!$A:$I,7,0)/100000,""),"Verf")</f>
        <v>245.76</v>
      </c>
      <c r="R605" s="110">
        <f>IFERROR(IF($B605&lt;&gt;"",VLOOKUP($B605,Codigos!$A:$P,2,0),""),"Verf")</f>
        <v>21447</v>
      </c>
      <c r="S605" s="110" t="str">
        <f>IFERROR(IF($B605&lt;&gt;"",VLOOKUP($B605,Codigos!$A:$P,9,0),""),"Verf")</f>
        <v>Pet</v>
      </c>
      <c r="T605" s="110">
        <f>IFERROR(IF(B605&lt;&gt;"",VLOOKUP(B605,Codigos!$A:$P,10,0),""),"Verf")</f>
        <v>90</v>
      </c>
      <c r="U605" s="280" t="str">
        <f ca="1">IFERROR(IF($B605&lt;&gt;"",IF(AND($H605&gt;=VLOOKUP($B605,Codigos!$A:$P,12,0),$H605&lt;=VLOOKUP($B605,Codigos!$A:$P,13,0)),"Si","No"),""),"Verf")</f>
        <v>No</v>
      </c>
      <c r="V605" s="280" t="str">
        <f ca="1">IFERROR(IF($B605&lt;&gt;"",IF(AND($H605&gt;=VLOOKUP($B605,Codigos!$A:$P,14,0),$H605&lt;=VLOOKUP($B605,Codigos!$A:$P,15,0)),"Si","No"),""),"Verf")</f>
        <v>Si</v>
      </c>
      <c r="W605" s="280" t="str">
        <f ca="1">IFERROR(IF($B605&lt;&gt;"",IF($H605&gt;=VLOOKUP($B605,Codigos!$A:$P,12,0),"Si","No"),""),"Verf")</f>
        <v>Si</v>
      </c>
      <c r="X605" s="280" t="str">
        <f ca="1">IFERROR(IF($B605&lt;&gt;"",IF($H605&lt;VLOOKUP($B605,Codigos!$A:$P,14,0),"No","Si"),""),"Verf")</f>
        <v>Si</v>
      </c>
      <c r="Y605" s="280" t="str">
        <f ca="1">IFERROR(IF($B605&lt;&gt;"",IF($H605&gt;VLOOKUP($B605,Codigos!$A:$P,16,0),"Si","No"),""),"Verf")</f>
        <v>Si</v>
      </c>
      <c r="Z605" s="280" t="str">
        <f ca="1">IFERROR(IF($B605&lt;&gt;"",IF($H605&lt;VLOOKUP($B605,Codigos!$A:$P,14,0),"Bloquear","No"),""),"Verf")</f>
        <v>No</v>
      </c>
      <c r="AA605" s="281">
        <f>IFERROR(IF($B605&lt;&gt;"",$G605-VLOOKUP($B605,Codigos!$A:$P,11,0),""),"")</f>
        <v>46227</v>
      </c>
      <c r="AB605" s="280" t="str">
        <f t="shared" si="270"/>
        <v/>
      </c>
      <c r="AC605">
        <f t="shared" ca="1" si="271"/>
        <v>17</v>
      </c>
      <c r="AE605" t="s">
        <v>1987</v>
      </c>
      <c r="AF605" t="s">
        <v>1988</v>
      </c>
    </row>
    <row r="606" spans="1:32" ht="18.95" customHeight="1">
      <c r="A606" s="290" t="s">
        <v>2745</v>
      </c>
      <c r="B606" s="469" t="s">
        <v>573</v>
      </c>
      <c r="C606" s="104" t="str">
        <f>IFERROR(IF(B606&lt;&gt;"",VLOOKUP($B606,Codigos!$A:$P,3,0),""),"Verf")</f>
        <v>Club Col R 330cc X 30 N</v>
      </c>
      <c r="D606" s="105">
        <v>12</v>
      </c>
      <c r="E606" s="105"/>
      <c r="F606" s="105"/>
      <c r="G606" s="106">
        <v>46349</v>
      </c>
      <c r="H606" s="448">
        <f t="shared" ref="H606" ca="1" si="272">IF(G606&lt;&gt;"",G606-TODAY(),"")</f>
        <v>165</v>
      </c>
      <c r="I606" s="105" t="str">
        <f t="shared" ref="I606" ca="1" si="273">IF(G606="","",IF(G606&lt;TODAY(),"Vencido",IF(G606&lt;TODAY()+10,"Menos de 10 días",IF(G606&lt;TODAY()+30,"Menos de 30 días",IF(G606&lt;TODAY()+60,"Menos de 60 días",IF(G606&lt;TODAY()+90,"Menos de 90 dìas",IF(G606&lt;TODAY()+120,"Menos de 120 días","Mayor a 120 días")))))))</f>
        <v>Mayor a 120 días</v>
      </c>
      <c r="J606" s="109">
        <f t="shared" ref="J606" ca="1" si="274">IFERROR(IF(H606&lt;&gt;"",H606/T606,""),"Verf")</f>
        <v>0.91666666666666663</v>
      </c>
      <c r="K606" s="343" t="s">
        <v>2843</v>
      </c>
      <c r="L606" s="473" t="s">
        <v>67</v>
      </c>
      <c r="M606" s="110" t="str">
        <f>IFERROR(IF(VLOOKUP(L606,Codigos!$T$2:$U$50,2,0)=0,"",VLOOKUP(L606,Codigos!$T$2:$U$50,2,0)),"")</f>
        <v>Excluir</v>
      </c>
      <c r="N606" s="111">
        <f t="shared" ref="N606" si="275">IFERROR(IF(G606&lt;&gt;"",G606-T606,""),"Verf")</f>
        <v>46169</v>
      </c>
      <c r="O606" s="112">
        <f>IFERROR(IF($B606&lt;&gt;"",$E606+($D606*VLOOKUP($B606,Codigos!$A:$P,5,0)),""),"Verf")</f>
        <v>540</v>
      </c>
      <c r="P606" s="112">
        <f>IFERROR(IF($B606&lt;&gt;"",$F606+($O606*VLOOKUP($B606,Codigos!$A:$P,4,0)),""),"Verf")</f>
        <v>16200</v>
      </c>
      <c r="Q606" s="116">
        <f>IFERROR(IF($B606&lt;&gt;"",P606*VLOOKUP($B606,Codigos!$A:$I,7,0)/100000,""),"Verf")</f>
        <v>53.46</v>
      </c>
      <c r="R606" s="110">
        <f>IFERROR(IF($B606&lt;&gt;"",VLOOKUP($B606,Codigos!$A:$P,2,0),""),"Verf")</f>
        <v>3751</v>
      </c>
      <c r="S606" s="110" t="str">
        <f>IFERROR(IF($B606&lt;&gt;"",VLOOKUP($B606,Codigos!$A:$P,9,0),""),"Verf")</f>
        <v>Ret</v>
      </c>
      <c r="T606" s="110">
        <f>IFERROR(IF(B606&lt;&gt;"",VLOOKUP(B606,Codigos!$A:$P,10,0),""),"Verf")</f>
        <v>180</v>
      </c>
      <c r="U606" s="280" t="str">
        <f ca="1">IFERROR(IF($B606&lt;&gt;"",IF(AND($H606&gt;=VLOOKUP($B606,Codigos!$A:$P,12,0),$H606&lt;=VLOOKUP($B606,Codigos!$A:$P,13,0)),"Si","No"),""),"Verf")</f>
        <v>No</v>
      </c>
      <c r="V606" s="280" t="str">
        <f ca="1">IFERROR(IF($B606&lt;&gt;"",IF(AND($H606&gt;=VLOOKUP($B606,Codigos!$A:$P,14,0),$H606&lt;=VLOOKUP($B606,Codigos!$A:$P,15,0)),"Si","No"),""),"Verf")</f>
        <v>No</v>
      </c>
      <c r="W606" s="280" t="str">
        <f ca="1">IFERROR(IF($B606&lt;&gt;"",IF($H606&gt;=VLOOKUP($B606,Codigos!$A:$P,12,0),"Si","No"),""),"Verf")</f>
        <v>Si</v>
      </c>
      <c r="X606" s="280" t="str">
        <f ca="1">IFERROR(IF($B606&lt;&gt;"",IF($H606&lt;VLOOKUP($B606,Codigos!$A:$P,14,0),"No","Si"),""),"Verf")</f>
        <v>Si</v>
      </c>
      <c r="Y606" s="280" t="str">
        <f ca="1">IFERROR(IF($B606&lt;&gt;"",IF($H606&gt;VLOOKUP($B606,Codigos!$A:$P,16,0),"Si","No"),""),"Verf")</f>
        <v>Si</v>
      </c>
      <c r="Z606" s="280" t="str">
        <f ca="1">IFERROR(IF($B606&lt;&gt;"",IF($H606&lt;VLOOKUP($B606,Codigos!$A:$P,14,0),"Bloquear","No"),""),"Verf")</f>
        <v>No</v>
      </c>
      <c r="AA606" s="281">
        <f>IFERROR(IF($B606&lt;&gt;"",$G606-VLOOKUP($B606,Codigos!$A:$P,11,0),""),"")</f>
        <v>46319</v>
      </c>
      <c r="AB606" s="280" t="str">
        <f t="shared" ref="AB606" si="276">IFERROR(IF(AND(A606&lt;&gt;"",B606=""),"V",""),"")</f>
        <v/>
      </c>
      <c r="AC606">
        <f t="shared" ref="AC606" ca="1" si="277">IF(B606&lt;&gt;"",$C$4-N606,"")</f>
        <v>15</v>
      </c>
      <c r="AE606" t="s">
        <v>1987</v>
      </c>
      <c r="AF606" t="s">
        <v>1988</v>
      </c>
    </row>
    <row r="607" spans="1:32" ht="18.95" customHeight="1">
      <c r="A607" s="290" t="s">
        <v>2745</v>
      </c>
      <c r="B607" s="469" t="s">
        <v>573</v>
      </c>
      <c r="C607" s="104" t="str">
        <f>IFERROR(IF(B607&lt;&gt;"",VLOOKUP($B607,Codigos!$A:$P,3,0),""),"Verf")</f>
        <v>Club Col R 330cc X 30 N</v>
      </c>
      <c r="D607" s="105">
        <v>2</v>
      </c>
      <c r="E607" s="105"/>
      <c r="F607" s="105"/>
      <c r="G607" s="106">
        <v>46347</v>
      </c>
      <c r="H607" s="448">
        <f t="shared" ca="1" si="266"/>
        <v>163</v>
      </c>
      <c r="I607" s="105" t="str">
        <f t="shared" ca="1" si="267"/>
        <v>Mayor a 120 días</v>
      </c>
      <c r="J607" s="109">
        <f t="shared" ca="1" si="268"/>
        <v>0.90555555555555556</v>
      </c>
      <c r="K607" s="343" t="s">
        <v>2843</v>
      </c>
      <c r="L607" s="473" t="s">
        <v>67</v>
      </c>
      <c r="M607" s="110" t="str">
        <f>IFERROR(IF(VLOOKUP(L607,Codigos!$T$2:$U$50,2,0)=0,"",VLOOKUP(L607,Codigos!$T$2:$U$50,2,0)),"")</f>
        <v>Excluir</v>
      </c>
      <c r="N607" s="111">
        <f t="shared" si="269"/>
        <v>46167</v>
      </c>
      <c r="O607" s="112">
        <f>IFERROR(IF($B607&lt;&gt;"",$E607+($D607*VLOOKUP($B607,Codigos!$A:$P,5,0)),""),"Verf")</f>
        <v>90</v>
      </c>
      <c r="P607" s="112">
        <f>IFERROR(IF($B607&lt;&gt;"",$F607+($O607*VLOOKUP($B607,Codigos!$A:$P,4,0)),""),"Verf")</f>
        <v>2700</v>
      </c>
      <c r="Q607" s="116">
        <f>IFERROR(IF($B607&lt;&gt;"",P607*VLOOKUP($B607,Codigos!$A:$I,7,0)/100000,""),"Verf")</f>
        <v>8.91</v>
      </c>
      <c r="R607" s="110">
        <f>IFERROR(IF($B607&lt;&gt;"",VLOOKUP($B607,Codigos!$A:$P,2,0),""),"Verf")</f>
        <v>3751</v>
      </c>
      <c r="S607" s="110" t="str">
        <f>IFERROR(IF($B607&lt;&gt;"",VLOOKUP($B607,Codigos!$A:$P,9,0),""),"Verf")</f>
        <v>Ret</v>
      </c>
      <c r="T607" s="110">
        <f>IFERROR(IF(B607&lt;&gt;"",VLOOKUP(B607,Codigos!$A:$P,10,0),""),"Verf")</f>
        <v>180</v>
      </c>
      <c r="U607" s="280" t="str">
        <f ca="1">IFERROR(IF($B607&lt;&gt;"",IF(AND($H607&gt;=VLOOKUP($B607,Codigos!$A:$P,12,0),$H607&lt;=VLOOKUP($B607,Codigos!$A:$P,13,0)),"Si","No"),""),"Verf")</f>
        <v>No</v>
      </c>
      <c r="V607" s="280" t="str">
        <f ca="1">IFERROR(IF($B607&lt;&gt;"",IF(AND($H607&gt;=VLOOKUP($B607,Codigos!$A:$P,14,0),$H607&lt;=VLOOKUP($B607,Codigos!$A:$P,15,0)),"Si","No"),""),"Verf")</f>
        <v>No</v>
      </c>
      <c r="W607" s="280" t="str">
        <f ca="1">IFERROR(IF($B607&lt;&gt;"",IF($H607&gt;=VLOOKUP($B607,Codigos!$A:$P,12,0),"Si","No"),""),"Verf")</f>
        <v>Si</v>
      </c>
      <c r="X607" s="280" t="str">
        <f ca="1">IFERROR(IF($B607&lt;&gt;"",IF($H607&lt;VLOOKUP($B607,Codigos!$A:$P,14,0),"No","Si"),""),"Verf")</f>
        <v>Si</v>
      </c>
      <c r="Y607" s="280" t="str">
        <f ca="1">IFERROR(IF($B607&lt;&gt;"",IF($H607&gt;VLOOKUP($B607,Codigos!$A:$P,16,0),"Si","No"),""),"Verf")</f>
        <v>Si</v>
      </c>
      <c r="Z607" s="280" t="str">
        <f ca="1">IFERROR(IF($B607&lt;&gt;"",IF($H607&lt;VLOOKUP($B607,Codigos!$A:$P,14,0),"Bloquear","No"),""),"Verf")</f>
        <v>No</v>
      </c>
      <c r="AA607" s="281">
        <f>IFERROR(IF($B607&lt;&gt;"",$G607-VLOOKUP($B607,Codigos!$A:$P,11,0),""),"")</f>
        <v>46317</v>
      </c>
      <c r="AB607" s="280" t="str">
        <f t="shared" si="270"/>
        <v/>
      </c>
      <c r="AC607">
        <f t="shared" ca="1" si="271"/>
        <v>17</v>
      </c>
      <c r="AE607" t="s">
        <v>1987</v>
      </c>
      <c r="AF607" t="s">
        <v>1988</v>
      </c>
    </row>
    <row r="608" spans="1:32" ht="18.95" customHeight="1">
      <c r="A608" s="290" t="s">
        <v>212</v>
      </c>
      <c r="B608" s="461" t="s">
        <v>703</v>
      </c>
      <c r="C608" s="104" t="str">
        <f>IFERROR(IF(B608&lt;&gt;"",VLOOKUP($B608,Codigos!$A:$P,3,0),""),"Verf")</f>
        <v>Coronita Nr 210Cc X 6</v>
      </c>
      <c r="D608" s="105">
        <v>47</v>
      </c>
      <c r="E608" s="105"/>
      <c r="F608" s="105"/>
      <c r="G608" s="106">
        <v>46537</v>
      </c>
      <c r="H608" s="448">
        <f t="shared" ca="1" si="266"/>
        <v>353</v>
      </c>
      <c r="I608" s="105" t="str">
        <f t="shared" ca="1" si="267"/>
        <v>Mayor a 120 días</v>
      </c>
      <c r="J608" s="109">
        <f t="shared" ca="1" si="268"/>
        <v>0.9671232876712329</v>
      </c>
      <c r="K608" s="343"/>
      <c r="L608" s="292"/>
      <c r="M608" s="110" t="str">
        <f>IFERROR(IF(VLOOKUP(L608,Codigos!$T$2:$U$50,2,0)=0,"",VLOOKUP(L608,Codigos!$T$2:$U$50,2,0)),"")</f>
        <v/>
      </c>
      <c r="N608" s="111">
        <f t="shared" si="269"/>
        <v>46172</v>
      </c>
      <c r="O608" s="112">
        <f>IFERROR(IF($B608&lt;&gt;"",$E608+($D608*VLOOKUP($B608,Codigos!$A:$P,5,0)),""),"Verf")</f>
        <v>18048</v>
      </c>
      <c r="P608" s="112">
        <f>IFERROR(IF($B608&lt;&gt;"",$F608+($O608*VLOOKUP($B608,Codigos!$A:$P,4,0)),""),"Verf")</f>
        <v>108288</v>
      </c>
      <c r="Q608" s="116">
        <f>IFERROR(IF($B608&lt;&gt;"",P608*VLOOKUP($B608,Codigos!$A:$I,7,0)/100000,""),"Verf")</f>
        <v>227.40479999999999</v>
      </c>
      <c r="R608" s="110">
        <f>IFERROR(IF($B608&lt;&gt;"",VLOOKUP($B608,Codigos!$A:$P,2,0),""),"Verf")</f>
        <v>9508</v>
      </c>
      <c r="S608" s="110" t="str">
        <f>IFERROR(IF($B608&lt;&gt;"",VLOOKUP($B608,Codigos!$A:$P,9,0),""),"Verf")</f>
        <v>NR</v>
      </c>
      <c r="T608" s="110">
        <f>IFERROR(IF(B608&lt;&gt;"",VLOOKUP(B608,Codigos!$A:$P,10,0),""),"Verf")</f>
        <v>365</v>
      </c>
      <c r="U608" s="280" t="str">
        <f ca="1">IFERROR(IF($B608&lt;&gt;"",IF(AND($H608&gt;=VLOOKUP($B608,Codigos!$A:$P,12,0),$H608&lt;=VLOOKUP($B608,Codigos!$A:$P,13,0)),"Si","No"),""),"Verf")</f>
        <v>No</v>
      </c>
      <c r="V608" s="280" t="str">
        <f ca="1">IFERROR(IF($B608&lt;&gt;"",IF(AND($H608&gt;=VLOOKUP($B608,Codigos!$A:$P,14,0),$H608&lt;=VLOOKUP($B608,Codigos!$A:$P,15,0)),"Si","No"),""),"Verf")</f>
        <v>No</v>
      </c>
      <c r="W608" s="280" t="str">
        <f ca="1">IFERROR(IF($B608&lt;&gt;"",IF($H608&gt;=VLOOKUP($B608,Codigos!$A:$P,12,0),"Si","No"),""),"Verf")</f>
        <v>Si</v>
      </c>
      <c r="X608" s="280" t="str">
        <f ca="1">IFERROR(IF($B608&lt;&gt;"",IF($H608&lt;VLOOKUP($B608,Codigos!$A:$P,14,0),"No","Si"),""),"Verf")</f>
        <v>Si</v>
      </c>
      <c r="Y608" s="280" t="str">
        <f ca="1">IFERROR(IF($B608&lt;&gt;"",IF($H608&gt;VLOOKUP($B608,Codigos!$A:$P,16,0),"Si","No"),""),"Verf")</f>
        <v>Si</v>
      </c>
      <c r="Z608" s="280" t="str">
        <f ca="1">IFERROR(IF($B608&lt;&gt;"",IF($H608&lt;VLOOKUP($B608,Codigos!$A:$P,14,0),"Bloquear","No"),""),"Verf")</f>
        <v>No</v>
      </c>
      <c r="AA608" s="281">
        <f>IFERROR(IF($B608&lt;&gt;"",$G608-VLOOKUP($B608,Codigos!$A:$P,11,0),""),"")</f>
        <v>46507</v>
      </c>
      <c r="AB608" s="280" t="str">
        <f t="shared" si="270"/>
        <v/>
      </c>
      <c r="AC608">
        <f t="shared" ca="1" si="271"/>
        <v>12</v>
      </c>
      <c r="AE608" t="s">
        <v>1987</v>
      </c>
      <c r="AF608" t="s">
        <v>1988</v>
      </c>
    </row>
    <row r="609" spans="1:32" ht="18.95" customHeight="1">
      <c r="A609" s="290" t="s">
        <v>349</v>
      </c>
      <c r="B609" s="296" t="s">
        <v>703</v>
      </c>
      <c r="C609" s="104" t="str">
        <f>IFERROR(IF(B609&lt;&gt;"",VLOOKUP($B609,Codigos!$A:$P,3,0),""),"Verf")</f>
        <v>Coronita Nr 210Cc X 6</v>
      </c>
      <c r="D609" s="105">
        <v>47</v>
      </c>
      <c r="E609" s="105"/>
      <c r="F609" s="105"/>
      <c r="G609" s="106">
        <v>46542</v>
      </c>
      <c r="H609" s="448">
        <f t="shared" ca="1" si="266"/>
        <v>358</v>
      </c>
      <c r="I609" s="105" t="str">
        <f t="shared" ca="1" si="267"/>
        <v>Mayor a 120 días</v>
      </c>
      <c r="J609" s="109">
        <f t="shared" ca="1" si="268"/>
        <v>0.98082191780821915</v>
      </c>
      <c r="K609" s="343"/>
      <c r="L609" s="292"/>
      <c r="M609" s="110" t="str">
        <f>IFERROR(IF(VLOOKUP(L609,Codigos!$T$2:$U$50,2,0)=0,"",VLOOKUP(L609,Codigos!$T$2:$U$50,2,0)),"")</f>
        <v/>
      </c>
      <c r="N609" s="111">
        <f t="shared" si="269"/>
        <v>46177</v>
      </c>
      <c r="O609" s="112">
        <f>IFERROR(IF($B609&lt;&gt;"",$E609+($D609*VLOOKUP($B609,Codigos!$A:$P,5,0)),""),"Verf")</f>
        <v>18048</v>
      </c>
      <c r="P609" s="112">
        <f>IFERROR(IF($B609&lt;&gt;"",$F609+($O609*VLOOKUP($B609,Codigos!$A:$P,4,0)),""),"Verf")</f>
        <v>108288</v>
      </c>
      <c r="Q609" s="116">
        <f>IFERROR(IF($B609&lt;&gt;"",P609*VLOOKUP($B609,Codigos!$A:$I,7,0)/100000,""),"Verf")</f>
        <v>227.40479999999999</v>
      </c>
      <c r="R609" s="110">
        <f>IFERROR(IF($B609&lt;&gt;"",VLOOKUP($B609,Codigos!$A:$P,2,0),""),"Verf")</f>
        <v>9508</v>
      </c>
      <c r="S609" s="110" t="str">
        <f>IFERROR(IF($B609&lt;&gt;"",VLOOKUP($B609,Codigos!$A:$P,9,0),""),"Verf")</f>
        <v>NR</v>
      </c>
      <c r="T609" s="110">
        <f>IFERROR(IF(B609&lt;&gt;"",VLOOKUP(B609,Codigos!$A:$P,10,0),""),"Verf")</f>
        <v>365</v>
      </c>
      <c r="U609" s="280" t="str">
        <f ca="1">IFERROR(IF($B609&lt;&gt;"",IF(AND($H609&gt;=VLOOKUP($B609,Codigos!$A:$P,12,0),$H609&lt;=VLOOKUP($B609,Codigos!$A:$P,13,0)),"Si","No"),""),"Verf")</f>
        <v>No</v>
      </c>
      <c r="V609" s="280" t="str">
        <f ca="1">IFERROR(IF($B609&lt;&gt;"",IF(AND($H609&gt;=VLOOKUP($B609,Codigos!$A:$P,14,0),$H609&lt;=VLOOKUP($B609,Codigos!$A:$P,15,0)),"Si","No"),""),"Verf")</f>
        <v>No</v>
      </c>
      <c r="W609" s="280" t="str">
        <f ca="1">IFERROR(IF($B609&lt;&gt;"",IF($H609&gt;=VLOOKUP($B609,Codigos!$A:$P,12,0),"Si","No"),""),"Verf")</f>
        <v>Si</v>
      </c>
      <c r="X609" s="280" t="str">
        <f ca="1">IFERROR(IF($B609&lt;&gt;"",IF($H609&lt;VLOOKUP($B609,Codigos!$A:$P,14,0),"No","Si"),""),"Verf")</f>
        <v>Si</v>
      </c>
      <c r="Y609" s="280" t="str">
        <f ca="1">IFERROR(IF($B609&lt;&gt;"",IF($H609&gt;VLOOKUP($B609,Codigos!$A:$P,16,0),"Si","No"),""),"Verf")</f>
        <v>Si</v>
      </c>
      <c r="Z609" s="280" t="str">
        <f ca="1">IFERROR(IF($B609&lt;&gt;"",IF($H609&lt;VLOOKUP($B609,Codigos!$A:$P,14,0),"Bloquear","No"),""),"Verf")</f>
        <v>No</v>
      </c>
      <c r="AA609" s="281">
        <f>IFERROR(IF($B609&lt;&gt;"",$G609-VLOOKUP($B609,Codigos!$A:$P,11,0),""),"")</f>
        <v>46512</v>
      </c>
      <c r="AB609" s="280" t="str">
        <f t="shared" si="270"/>
        <v/>
      </c>
      <c r="AC609">
        <f t="shared" ca="1" si="271"/>
        <v>7</v>
      </c>
      <c r="AE609" t="s">
        <v>1987</v>
      </c>
      <c r="AF609" t="s">
        <v>1988</v>
      </c>
    </row>
    <row r="610" spans="1:32" ht="18.95" customHeight="1">
      <c r="A610" s="290" t="s">
        <v>496</v>
      </c>
      <c r="B610" s="494" t="s">
        <v>192</v>
      </c>
      <c r="C610" s="104" t="str">
        <f>IFERROR(IF(B610&lt;&gt;"",VLOOKUP($B610,Codigos!$A:$P,3,0),""),"Verf")</f>
        <v>Corona Nr 330Cc X 6</v>
      </c>
      <c r="D610" s="105">
        <v>47</v>
      </c>
      <c r="E610" s="105"/>
      <c r="F610" s="105"/>
      <c r="G610" s="106">
        <v>46546</v>
      </c>
      <c r="H610" s="448">
        <f t="shared" ca="1" si="266"/>
        <v>362</v>
      </c>
      <c r="I610" s="105" t="str">
        <f t="shared" ca="1" si="267"/>
        <v>Mayor a 120 días</v>
      </c>
      <c r="J610" s="109">
        <f t="shared" ca="1" si="268"/>
        <v>0.99178082191780825</v>
      </c>
      <c r="K610" s="343"/>
      <c r="L610" s="292"/>
      <c r="M610" s="110" t="str">
        <f>IFERROR(IF(VLOOKUP(L610,Codigos!$T$2:$U$50,2,0)=0,"",VLOOKUP(L610,Codigos!$T$2:$U$50,2,0)),"")</f>
        <v/>
      </c>
      <c r="N610" s="111">
        <f t="shared" si="269"/>
        <v>46181</v>
      </c>
      <c r="O610" s="112">
        <f>IFERROR(IF($B610&lt;&gt;"",$E610+($D610*VLOOKUP($B610,Codigos!$A:$P,5,0)),""),"Verf")</f>
        <v>12220</v>
      </c>
      <c r="P610" s="112">
        <f>IFERROR(IF($B610&lt;&gt;"",$F610+($O610*VLOOKUP($B610,Codigos!$A:$P,4,0)),""),"Verf")</f>
        <v>73320</v>
      </c>
      <c r="Q610" s="116">
        <f>IFERROR(IF($B610&lt;&gt;"",P610*VLOOKUP($B610,Codigos!$A:$I,7,0)/100000,""),"Verf")</f>
        <v>241.95599999999999</v>
      </c>
      <c r="R610" s="110">
        <f>IFERROR(IF($B610&lt;&gt;"",VLOOKUP($B610,Codigos!$A:$P,2,0),""),"Verf")</f>
        <v>20050</v>
      </c>
      <c r="S610" s="110" t="str">
        <f>IFERROR(IF($B610&lt;&gt;"",VLOOKUP($B610,Codigos!$A:$P,9,0),""),"Verf")</f>
        <v>NR</v>
      </c>
      <c r="T610" s="110">
        <f>IFERROR(IF(B610&lt;&gt;"",VLOOKUP(B610,Codigos!$A:$P,10,0),""),"Verf")</f>
        <v>365</v>
      </c>
      <c r="U610" s="280" t="str">
        <f ca="1">IFERROR(IF($B610&lt;&gt;"",IF(AND($H610&gt;=VLOOKUP($B610,Codigos!$A:$P,12,0),$H610&lt;=VLOOKUP($B610,Codigos!$A:$P,13,0)),"Si","No"),""),"Verf")</f>
        <v>No</v>
      </c>
      <c r="V610" s="280" t="str">
        <f ca="1">IFERROR(IF($B610&lt;&gt;"",IF(AND($H610&gt;=VLOOKUP($B610,Codigos!$A:$P,14,0),$H610&lt;=VLOOKUP($B610,Codigos!$A:$P,15,0)),"Si","No"),""),"Verf")</f>
        <v>No</v>
      </c>
      <c r="W610" s="280" t="str">
        <f ca="1">IFERROR(IF($B610&lt;&gt;"",IF($H610&gt;=VLOOKUP($B610,Codigos!$A:$P,12,0),"Si","No"),""),"Verf")</f>
        <v>Si</v>
      </c>
      <c r="X610" s="280" t="str">
        <f ca="1">IFERROR(IF($B610&lt;&gt;"",IF($H610&lt;VLOOKUP($B610,Codigos!$A:$P,14,0),"No","Si"),""),"Verf")</f>
        <v>Si</v>
      </c>
      <c r="Y610" s="280" t="str">
        <f ca="1">IFERROR(IF($B610&lt;&gt;"",IF($H610&gt;VLOOKUP($B610,Codigos!$A:$P,16,0),"Si","No"),""),"Verf")</f>
        <v>Si</v>
      </c>
      <c r="Z610" s="280" t="str">
        <f ca="1">IFERROR(IF($B610&lt;&gt;"",IF($H610&lt;VLOOKUP($B610,Codigos!$A:$P,14,0),"Bloquear","No"),""),"Verf")</f>
        <v>No</v>
      </c>
      <c r="AA610" s="281">
        <f>IFERROR(IF($B610&lt;&gt;"",$G610-VLOOKUP($B610,Codigos!$A:$P,11,0),""),"")</f>
        <v>46516</v>
      </c>
      <c r="AB610" s="280" t="str">
        <f t="shared" si="270"/>
        <v/>
      </c>
      <c r="AC610">
        <f t="shared" ca="1" si="271"/>
        <v>3</v>
      </c>
      <c r="AE610" t="s">
        <v>1987</v>
      </c>
      <c r="AF610" t="s">
        <v>1988</v>
      </c>
    </row>
    <row r="611" spans="1:32" ht="18.95" customHeight="1">
      <c r="A611" s="290" t="s">
        <v>2798</v>
      </c>
      <c r="B611" s="328" t="s">
        <v>656</v>
      </c>
      <c r="C611" s="104" t="str">
        <f>IFERROR(IF(B611&lt;&gt;"",VLOOKUP($B611,Codigos!$A:$P,3,0),""),"Verf")</f>
        <v>BBC Cajica Miel Nr330ccX4</v>
      </c>
      <c r="D611" s="105">
        <v>4</v>
      </c>
      <c r="E611" s="105"/>
      <c r="F611" s="105"/>
      <c r="G611" s="106">
        <v>46342</v>
      </c>
      <c r="H611" s="448">
        <f t="shared" ref="H611" ca="1" si="278">IF(G611&lt;&gt;"",G611-TODAY(),"")</f>
        <v>158</v>
      </c>
      <c r="I611" s="105" t="str">
        <f t="shared" ref="I611" ca="1" si="279">IF(G611="","",IF(G611&lt;TODAY(),"Vencido",IF(G611&lt;TODAY()+10,"Menos de 10 días",IF(G611&lt;TODAY()+30,"Menos de 30 días",IF(G611&lt;TODAY()+60,"Menos de 60 días",IF(G611&lt;TODAY()+90,"Menos de 90 dìas",IF(G611&lt;TODAY()+120,"Menos de 120 días","Mayor a 120 días")))))))</f>
        <v>Mayor a 120 días</v>
      </c>
      <c r="J611" s="109">
        <f t="shared" ref="J611" ca="1" si="280">IFERROR(IF(H611&lt;&gt;"",H611/T611,""),"Verf")</f>
        <v>0.87777777777777777</v>
      </c>
      <c r="K611" s="343"/>
      <c r="L611" s="292" t="s">
        <v>34</v>
      </c>
      <c r="M611" s="110" t="str">
        <f>IFERROR(IF(VLOOKUP(L611,Codigos!$T$2:$U$50,2,0)=0,"",VLOOKUP(L611,Codigos!$T$2:$U$50,2,0)),"")</f>
        <v>Excluir</v>
      </c>
      <c r="N611" s="111">
        <f t="shared" ref="N611" si="281">IFERROR(IF(G611&lt;&gt;"",G611-T611,""),"Verf")</f>
        <v>46162</v>
      </c>
      <c r="O611" s="112">
        <f>IFERROR(IF($B611&lt;&gt;"",$E611+($D611*VLOOKUP($B611,Codigos!$A:$P,5,0)),""),"Verf")</f>
        <v>2016</v>
      </c>
      <c r="P611" s="112">
        <f>IFERROR(IF($B611&lt;&gt;"",$F611+($O611*VLOOKUP($B611,Codigos!$A:$P,4,0)),""),"Verf")</f>
        <v>8064</v>
      </c>
      <c r="Q611" s="116">
        <f>IFERROR(IF($B611&lt;&gt;"",P611*VLOOKUP($B611,Codigos!$A:$I,7,0)/100000,""),"Verf")</f>
        <v>26.6112</v>
      </c>
      <c r="R611" s="110">
        <f>IFERROR(IF($B611&lt;&gt;"",VLOOKUP($B611,Codigos!$A:$P,2,0),""),"Verf")</f>
        <v>7599</v>
      </c>
      <c r="S611" s="110" t="str">
        <f>IFERROR(IF($B611&lt;&gt;"",VLOOKUP($B611,Codigos!$A:$P,9,0),""),"Verf")</f>
        <v>NR BBC</v>
      </c>
      <c r="T611" s="110">
        <f>IFERROR(IF(B611&lt;&gt;"",VLOOKUP(B611,Codigos!$A:$P,10,0),""),"Verf")</f>
        <v>180</v>
      </c>
      <c r="U611" s="280" t="str">
        <f ca="1">IFERROR(IF($B611&lt;&gt;"",IF(AND($H611&gt;=VLOOKUP($B611,Codigos!$A:$P,12,0),$H611&lt;=VLOOKUP($B611,Codigos!$A:$P,13,0)),"Si","No"),""),"Verf")</f>
        <v>No</v>
      </c>
      <c r="V611" s="280" t="str">
        <f ca="1">IFERROR(IF($B611&lt;&gt;"",IF(AND($H611&gt;=VLOOKUP($B611,Codigos!$A:$P,14,0),$H611&lt;=VLOOKUP($B611,Codigos!$A:$P,15,0)),"Si","No"),""),"Verf")</f>
        <v>No</v>
      </c>
      <c r="W611" s="280" t="str">
        <f ca="1">IFERROR(IF($B611&lt;&gt;"",IF($H611&gt;=VLOOKUP($B611,Codigos!$A:$P,12,0),"Si","No"),""),"Verf")</f>
        <v>Si</v>
      </c>
      <c r="X611" s="280" t="str">
        <f ca="1">IFERROR(IF($B611&lt;&gt;"",IF($H611&lt;VLOOKUP($B611,Codigos!$A:$P,14,0),"No","Si"),""),"Verf")</f>
        <v>Si</v>
      </c>
      <c r="Y611" s="280" t="str">
        <f ca="1">IFERROR(IF($B611&lt;&gt;"",IF($H611&gt;VLOOKUP($B611,Codigos!$A:$P,16,0),"Si","No"),""),"Verf")</f>
        <v>Si</v>
      </c>
      <c r="Z611" s="280" t="str">
        <f ca="1">IFERROR(IF($B611&lt;&gt;"",IF($H611&lt;VLOOKUP($B611,Codigos!$A:$P,14,0),"Bloquear","No"),""),"Verf")</f>
        <v>No</v>
      </c>
      <c r="AA611" s="281">
        <f>IFERROR(IF($B611&lt;&gt;"",$G611-VLOOKUP($B611,Codigos!$A:$P,11,0),""),"")</f>
        <v>46312</v>
      </c>
      <c r="AB611" s="280" t="str">
        <f t="shared" ref="AB611" si="282">IFERROR(IF(AND(A611&lt;&gt;"",B611=""),"V",""),"")</f>
        <v/>
      </c>
      <c r="AC611">
        <f t="shared" ref="AC611" ca="1" si="283">IF(B611&lt;&gt;"",$C$4-N611,"")</f>
        <v>22</v>
      </c>
      <c r="AE611" t="s">
        <v>1987</v>
      </c>
      <c r="AF611" t="s">
        <v>1988</v>
      </c>
    </row>
    <row r="612" spans="1:32" ht="18.95" customHeight="1">
      <c r="A612" s="290" t="s">
        <v>2798</v>
      </c>
      <c r="B612" s="494" t="s">
        <v>1148</v>
      </c>
      <c r="C612" s="104" t="str">
        <f>IFERROR(IF(B612&lt;&gt;"",VLOOKUP($B612,Codigos!$A:$P,3,0),""),"Verf")</f>
        <v>BBC Monserrate Rj Nr330ccX4</v>
      </c>
      <c r="D612" s="105">
        <v>1</v>
      </c>
      <c r="E612" s="105"/>
      <c r="F612" s="105"/>
      <c r="G612" s="106">
        <v>46323</v>
      </c>
      <c r="H612" s="448">
        <f t="shared" ca="1" si="266"/>
        <v>139</v>
      </c>
      <c r="I612" s="105" t="str">
        <f t="shared" ca="1" si="267"/>
        <v>Mayor a 120 días</v>
      </c>
      <c r="J612" s="109">
        <f t="shared" ca="1" si="268"/>
        <v>0.77222222222222225</v>
      </c>
      <c r="K612" s="343"/>
      <c r="L612" s="292" t="s">
        <v>34</v>
      </c>
      <c r="M612" s="110" t="str">
        <f>IFERROR(IF(VLOOKUP(L612,Codigos!$T$2:$U$50,2,0)=0,"",VLOOKUP(L612,Codigos!$T$2:$U$50,2,0)),"")</f>
        <v>Excluir</v>
      </c>
      <c r="N612" s="111">
        <f t="shared" si="269"/>
        <v>46143</v>
      </c>
      <c r="O612" s="112">
        <f>IFERROR(IF($B612&lt;&gt;"",$E612+($D612*VLOOKUP($B612,Codigos!$A:$P,5,0)),""),"Verf")</f>
        <v>360</v>
      </c>
      <c r="P612" s="112">
        <f>IFERROR(IF($B612&lt;&gt;"",$F612+($O612*VLOOKUP($B612,Codigos!$A:$P,4,0)),""),"Verf")</f>
        <v>1440</v>
      </c>
      <c r="Q612" s="116">
        <f>IFERROR(IF($B612&lt;&gt;"",P612*VLOOKUP($B612,Codigos!$A:$I,7,0)/100000,""),"Verf")</f>
        <v>4.7519999999999998</v>
      </c>
      <c r="R612" s="110">
        <f>IFERROR(IF($B612&lt;&gt;"",VLOOKUP($B612,Codigos!$A:$P,2,0),""),"Verf")</f>
        <v>7605</v>
      </c>
      <c r="S612" s="110" t="str">
        <f>IFERROR(IF($B612&lt;&gt;"",VLOOKUP($B612,Codigos!$A:$P,9,0),""),"Verf")</f>
        <v>NR BBC</v>
      </c>
      <c r="T612" s="110">
        <f>IFERROR(IF(B612&lt;&gt;"",VLOOKUP(B612,Codigos!$A:$P,10,0),""),"Verf")</f>
        <v>180</v>
      </c>
      <c r="U612" s="280" t="str">
        <f ca="1">IFERROR(IF($B612&lt;&gt;"",IF(AND($H612&gt;=VLOOKUP($B612,Codigos!$A:$P,12,0),$H612&lt;=VLOOKUP($B612,Codigos!$A:$P,13,0)),"Si","No"),""),"Verf")</f>
        <v>No</v>
      </c>
      <c r="V612" s="280" t="str">
        <f ca="1">IFERROR(IF($B612&lt;&gt;"",IF(AND($H612&gt;=VLOOKUP($B612,Codigos!$A:$P,14,0),$H612&lt;=VLOOKUP($B612,Codigos!$A:$P,15,0)),"Si","No"),""),"Verf")</f>
        <v>No</v>
      </c>
      <c r="W612" s="280" t="str">
        <f ca="1">IFERROR(IF($B612&lt;&gt;"",IF($H612&gt;=VLOOKUP($B612,Codigos!$A:$P,12,0),"Si","No"),""),"Verf")</f>
        <v>Si</v>
      </c>
      <c r="X612" s="280" t="str">
        <f ca="1">IFERROR(IF($B612&lt;&gt;"",IF($H612&lt;VLOOKUP($B612,Codigos!$A:$P,14,0),"No","Si"),""),"Verf")</f>
        <v>Si</v>
      </c>
      <c r="Y612" s="280" t="str">
        <f ca="1">IFERROR(IF($B612&lt;&gt;"",IF($H612&gt;VLOOKUP($B612,Codigos!$A:$P,16,0),"Si","No"),""),"Verf")</f>
        <v>Si</v>
      </c>
      <c r="Z612" s="280" t="str">
        <f ca="1">IFERROR(IF($B612&lt;&gt;"",IF($H612&lt;VLOOKUP($B612,Codigos!$A:$P,14,0),"Bloquear","No"),""),"Verf")</f>
        <v>No</v>
      </c>
      <c r="AA612" s="281">
        <f>IFERROR(IF($B612&lt;&gt;"",$G612-VLOOKUP($B612,Codigos!$A:$P,11,0),""),"")</f>
        <v>46293</v>
      </c>
      <c r="AB612" s="280" t="str">
        <f t="shared" si="270"/>
        <v/>
      </c>
      <c r="AC612">
        <f t="shared" ca="1" si="271"/>
        <v>41</v>
      </c>
      <c r="AE612" t="s">
        <v>1987</v>
      </c>
      <c r="AF612" t="s">
        <v>1988</v>
      </c>
    </row>
    <row r="613" spans="1:32" ht="18.95" customHeight="1">
      <c r="A613" s="290" t="s">
        <v>138</v>
      </c>
      <c r="B613" s="327" t="s">
        <v>703</v>
      </c>
      <c r="C613" s="104" t="str">
        <f>IFERROR(IF(B613&lt;&gt;"",VLOOKUP($B613,Codigos!$A:$P,3,0),""),"Verf")</f>
        <v>Coronita Nr 210Cc X 6</v>
      </c>
      <c r="D613" s="105">
        <v>47</v>
      </c>
      <c r="E613" s="105"/>
      <c r="F613" s="105"/>
      <c r="G613" s="106">
        <v>46547</v>
      </c>
      <c r="H613" s="448">
        <f t="shared" ca="1" si="266"/>
        <v>363</v>
      </c>
      <c r="I613" s="105" t="str">
        <f t="shared" ca="1" si="267"/>
        <v>Mayor a 120 días</v>
      </c>
      <c r="J613" s="109">
        <f t="shared" ca="1" si="268"/>
        <v>0.9945205479452055</v>
      </c>
      <c r="K613" s="294" t="s">
        <v>2819</v>
      </c>
      <c r="L613" s="511"/>
      <c r="M613" s="110" t="str">
        <f>IFERROR(IF(VLOOKUP(L613,Codigos!$T$2:$U$50,2,0)=0,"",VLOOKUP(L613,Codigos!$T$2:$U$50,2,0)),"")</f>
        <v/>
      </c>
      <c r="N613" s="111">
        <f t="shared" si="269"/>
        <v>46182</v>
      </c>
      <c r="O613" s="112">
        <f>IFERROR(IF($B613&lt;&gt;"",$E613+($D613*VLOOKUP($B613,Codigos!$A:$P,5,0)),""),"Verf")</f>
        <v>18048</v>
      </c>
      <c r="P613" s="112">
        <f>IFERROR(IF($B613&lt;&gt;"",$F613+($O613*VLOOKUP($B613,Codigos!$A:$P,4,0)),""),"Verf")</f>
        <v>108288</v>
      </c>
      <c r="Q613" s="116">
        <f>IFERROR(IF($B613&lt;&gt;"",P613*VLOOKUP($B613,Codigos!$A:$I,7,0)/100000,""),"Verf")</f>
        <v>227.40479999999999</v>
      </c>
      <c r="R613" s="110">
        <f>IFERROR(IF($B613&lt;&gt;"",VLOOKUP($B613,Codigos!$A:$P,2,0),""),"Verf")</f>
        <v>9508</v>
      </c>
      <c r="S613" s="110" t="str">
        <f>IFERROR(IF($B613&lt;&gt;"",VLOOKUP($B613,Codigos!$A:$P,9,0),""),"Verf")</f>
        <v>NR</v>
      </c>
      <c r="T613" s="110">
        <f>IFERROR(IF(B613&lt;&gt;"",VLOOKUP(B613,Codigos!$A:$P,10,0),""),"Verf")</f>
        <v>365</v>
      </c>
      <c r="U613" s="280" t="str">
        <f ca="1">IFERROR(IF($B613&lt;&gt;"",IF(AND($H613&gt;=VLOOKUP($B613,Codigos!$A:$P,12,0),$H613&lt;=VLOOKUP($B613,Codigos!$A:$P,13,0)),"Si","No"),""),"Verf")</f>
        <v>No</v>
      </c>
      <c r="V613" s="280" t="str">
        <f ca="1">IFERROR(IF($B613&lt;&gt;"",IF(AND($H613&gt;=VLOOKUP($B613,Codigos!$A:$P,14,0),$H613&lt;=VLOOKUP($B613,Codigos!$A:$P,15,0)),"Si","No"),""),"Verf")</f>
        <v>No</v>
      </c>
      <c r="W613" s="280" t="str">
        <f ca="1">IFERROR(IF($B613&lt;&gt;"",IF($H613&gt;=VLOOKUP($B613,Codigos!$A:$P,12,0),"Si","No"),""),"Verf")</f>
        <v>Si</v>
      </c>
      <c r="X613" s="280" t="str">
        <f ca="1">IFERROR(IF($B613&lt;&gt;"",IF($H613&lt;VLOOKUP($B613,Codigos!$A:$P,14,0),"No","Si"),""),"Verf")</f>
        <v>Si</v>
      </c>
      <c r="Y613" s="280" t="str">
        <f ca="1">IFERROR(IF($B613&lt;&gt;"",IF($H613&gt;VLOOKUP($B613,Codigos!$A:$P,16,0),"Si","No"),""),"Verf")</f>
        <v>Si</v>
      </c>
      <c r="Z613" s="280" t="str">
        <f ca="1">IFERROR(IF($B613&lt;&gt;"",IF($H613&lt;VLOOKUP($B613,Codigos!$A:$P,14,0),"Bloquear","No"),""),"Verf")</f>
        <v>No</v>
      </c>
      <c r="AA613" s="281">
        <f>IFERROR(IF($B613&lt;&gt;"",$G613-VLOOKUP($B613,Codigos!$A:$P,11,0),""),"")</f>
        <v>46517</v>
      </c>
      <c r="AB613" s="280" t="str">
        <f t="shared" si="270"/>
        <v/>
      </c>
      <c r="AC613">
        <f t="shared" ca="1" si="271"/>
        <v>2</v>
      </c>
      <c r="AE613" t="s">
        <v>1987</v>
      </c>
      <c r="AF613" t="s">
        <v>1988</v>
      </c>
    </row>
    <row r="614" spans="1:32" ht="18.95" customHeight="1">
      <c r="A614" s="290" t="s">
        <v>139</v>
      </c>
      <c r="B614" s="306" t="s">
        <v>703</v>
      </c>
      <c r="C614" s="104" t="str">
        <f>IFERROR(IF(B614&lt;&gt;"",VLOOKUP($B614,Codigos!$A:$P,3,0),""),"Verf")</f>
        <v>Coronita Nr 210Cc X 6</v>
      </c>
      <c r="D614" s="105">
        <v>47</v>
      </c>
      <c r="E614" s="105"/>
      <c r="F614" s="105"/>
      <c r="G614" s="106">
        <v>46539</v>
      </c>
      <c r="H614" s="448">
        <f t="shared" ca="1" si="266"/>
        <v>355</v>
      </c>
      <c r="I614" s="105" t="str">
        <f t="shared" ca="1" si="267"/>
        <v>Mayor a 120 días</v>
      </c>
      <c r="J614" s="109">
        <f t="shared" ca="1" si="268"/>
        <v>0.9726027397260274</v>
      </c>
      <c r="K614" s="294" t="s">
        <v>2819</v>
      </c>
      <c r="L614" s="292"/>
      <c r="M614" s="110" t="str">
        <f>IFERROR(IF(VLOOKUP(L614,Codigos!$T$2:$U$50,2,0)=0,"",VLOOKUP(L614,Codigos!$T$2:$U$50,2,0)),"")</f>
        <v/>
      </c>
      <c r="N614" s="111">
        <f t="shared" si="269"/>
        <v>46174</v>
      </c>
      <c r="O614" s="112">
        <f>IFERROR(IF($B614&lt;&gt;"",$E614+($D614*VLOOKUP($B614,Codigos!$A:$P,5,0)),""),"Verf")</f>
        <v>18048</v>
      </c>
      <c r="P614" s="112">
        <f>IFERROR(IF($B614&lt;&gt;"",$F614+($O614*VLOOKUP($B614,Codigos!$A:$P,4,0)),""),"Verf")</f>
        <v>108288</v>
      </c>
      <c r="Q614" s="116">
        <f>IFERROR(IF($B614&lt;&gt;"",P614*VLOOKUP($B614,Codigos!$A:$I,7,0)/100000,""),"Verf")</f>
        <v>227.40479999999999</v>
      </c>
      <c r="R614" s="110">
        <f>IFERROR(IF($B614&lt;&gt;"",VLOOKUP($B614,Codigos!$A:$P,2,0),""),"Verf")</f>
        <v>9508</v>
      </c>
      <c r="S614" s="110" t="str">
        <f>IFERROR(IF($B614&lt;&gt;"",VLOOKUP($B614,Codigos!$A:$P,9,0),""),"Verf")</f>
        <v>NR</v>
      </c>
      <c r="T614" s="110">
        <f>IFERROR(IF(B614&lt;&gt;"",VLOOKUP(B614,Codigos!$A:$P,10,0),""),"Verf")</f>
        <v>365</v>
      </c>
      <c r="U614" s="280" t="str">
        <f ca="1">IFERROR(IF($B614&lt;&gt;"",IF(AND($H614&gt;=VLOOKUP($B614,Codigos!$A:$P,12,0),$H614&lt;=VLOOKUP($B614,Codigos!$A:$P,13,0)),"Si","No"),""),"Verf")</f>
        <v>No</v>
      </c>
      <c r="V614" s="280" t="str">
        <f ca="1">IFERROR(IF($B614&lt;&gt;"",IF(AND($H614&gt;=VLOOKUP($B614,Codigos!$A:$P,14,0),$H614&lt;=VLOOKUP($B614,Codigos!$A:$P,15,0)),"Si","No"),""),"Verf")</f>
        <v>No</v>
      </c>
      <c r="W614" s="280" t="str">
        <f ca="1">IFERROR(IF($B614&lt;&gt;"",IF($H614&gt;=VLOOKUP($B614,Codigos!$A:$P,12,0),"Si","No"),""),"Verf")</f>
        <v>Si</v>
      </c>
      <c r="X614" s="280" t="str">
        <f ca="1">IFERROR(IF($B614&lt;&gt;"",IF($H614&lt;VLOOKUP($B614,Codigos!$A:$P,14,0),"No","Si"),""),"Verf")</f>
        <v>Si</v>
      </c>
      <c r="Y614" s="280" t="str">
        <f ca="1">IFERROR(IF($B614&lt;&gt;"",IF($H614&gt;VLOOKUP($B614,Codigos!$A:$P,16,0),"Si","No"),""),"Verf")</f>
        <v>Si</v>
      </c>
      <c r="Z614" s="280" t="str">
        <f ca="1">IFERROR(IF($B614&lt;&gt;"",IF($H614&lt;VLOOKUP($B614,Codigos!$A:$P,14,0),"Bloquear","No"),""),"Verf")</f>
        <v>No</v>
      </c>
      <c r="AA614" s="281">
        <f>IFERROR(IF($B614&lt;&gt;"",$G614-VLOOKUP($B614,Codigos!$A:$P,11,0),""),"")</f>
        <v>46509</v>
      </c>
      <c r="AB614" s="280" t="str">
        <f t="shared" si="270"/>
        <v/>
      </c>
      <c r="AC614">
        <f t="shared" ca="1" si="271"/>
        <v>10</v>
      </c>
      <c r="AE614" t="s">
        <v>1987</v>
      </c>
      <c r="AF614" t="s">
        <v>1988</v>
      </c>
    </row>
    <row r="615" spans="1:32" ht="18.95" customHeight="1">
      <c r="A615" s="290" t="s">
        <v>208</v>
      </c>
      <c r="B615" s="333" t="s">
        <v>703</v>
      </c>
      <c r="C615" s="104" t="str">
        <f>IFERROR(IF(B615&lt;&gt;"",VLOOKUP($B615,Codigos!$A:$P,3,0),""),"Verf")</f>
        <v>Coronita Nr 210Cc X 6</v>
      </c>
      <c r="D615" s="105">
        <v>47</v>
      </c>
      <c r="E615" s="105"/>
      <c r="F615" s="105"/>
      <c r="G615" s="106">
        <v>46540</v>
      </c>
      <c r="H615" s="448">
        <f t="shared" ca="1" si="266"/>
        <v>356</v>
      </c>
      <c r="I615" s="105" t="str">
        <f t="shared" ca="1" si="267"/>
        <v>Mayor a 120 días</v>
      </c>
      <c r="J615" s="109">
        <f t="shared" ca="1" si="268"/>
        <v>0.97534246575342465</v>
      </c>
      <c r="K615" s="294"/>
      <c r="L615" s="292"/>
      <c r="M615" s="110" t="str">
        <f>IFERROR(IF(VLOOKUP(L615,Codigos!$T$2:$U$50,2,0)=0,"",VLOOKUP(L615,Codigos!$T$2:$U$50,2,0)),"")</f>
        <v/>
      </c>
      <c r="N615" s="111">
        <f t="shared" si="269"/>
        <v>46175</v>
      </c>
      <c r="O615" s="112">
        <f>IFERROR(IF($B615&lt;&gt;"",$E615+($D615*VLOOKUP($B615,Codigos!$A:$P,5,0)),""),"Verf")</f>
        <v>18048</v>
      </c>
      <c r="P615" s="112">
        <f>IFERROR(IF($B615&lt;&gt;"",$F615+($O615*VLOOKUP($B615,Codigos!$A:$P,4,0)),""),"Verf")</f>
        <v>108288</v>
      </c>
      <c r="Q615" s="116">
        <f>IFERROR(IF($B615&lt;&gt;"",P615*VLOOKUP($B615,Codigos!$A:$I,7,0)/100000,""),"Verf")</f>
        <v>227.40479999999999</v>
      </c>
      <c r="R615" s="110">
        <f>IFERROR(IF($B615&lt;&gt;"",VLOOKUP($B615,Codigos!$A:$P,2,0),""),"Verf")</f>
        <v>9508</v>
      </c>
      <c r="S615" s="110" t="str">
        <f>IFERROR(IF($B615&lt;&gt;"",VLOOKUP($B615,Codigos!$A:$P,9,0),""),"Verf")</f>
        <v>NR</v>
      </c>
      <c r="T615" s="110">
        <f>IFERROR(IF(B615&lt;&gt;"",VLOOKUP(B615,Codigos!$A:$P,10,0),""),"Verf")</f>
        <v>365</v>
      </c>
      <c r="U615" s="280" t="str">
        <f ca="1">IFERROR(IF($B615&lt;&gt;"",IF(AND($H615&gt;=VLOOKUP($B615,Codigos!$A:$P,12,0),$H615&lt;=VLOOKUP($B615,Codigos!$A:$P,13,0)),"Si","No"),""),"Verf")</f>
        <v>No</v>
      </c>
      <c r="V615" s="280" t="str">
        <f ca="1">IFERROR(IF($B615&lt;&gt;"",IF(AND($H615&gt;=VLOOKUP($B615,Codigos!$A:$P,14,0),$H615&lt;=VLOOKUP($B615,Codigos!$A:$P,15,0)),"Si","No"),""),"Verf")</f>
        <v>No</v>
      </c>
      <c r="W615" s="280" t="str">
        <f ca="1">IFERROR(IF($B615&lt;&gt;"",IF($H615&gt;=VLOOKUP($B615,Codigos!$A:$P,12,0),"Si","No"),""),"Verf")</f>
        <v>Si</v>
      </c>
      <c r="X615" s="280" t="str">
        <f ca="1">IFERROR(IF($B615&lt;&gt;"",IF($H615&lt;VLOOKUP($B615,Codigos!$A:$P,14,0),"No","Si"),""),"Verf")</f>
        <v>Si</v>
      </c>
      <c r="Y615" s="280" t="str">
        <f ca="1">IFERROR(IF($B615&lt;&gt;"",IF($H615&gt;VLOOKUP($B615,Codigos!$A:$P,16,0),"Si","No"),""),"Verf")</f>
        <v>Si</v>
      </c>
      <c r="Z615" s="280" t="str">
        <f ca="1">IFERROR(IF($B615&lt;&gt;"",IF($H615&lt;VLOOKUP($B615,Codigos!$A:$P,14,0),"Bloquear","No"),""),"Verf")</f>
        <v>No</v>
      </c>
      <c r="AA615" s="281">
        <f>IFERROR(IF($B615&lt;&gt;"",$G615-VLOOKUP($B615,Codigos!$A:$P,11,0),""),"")</f>
        <v>46510</v>
      </c>
      <c r="AB615" s="280" t="str">
        <f t="shared" si="270"/>
        <v/>
      </c>
      <c r="AC615">
        <f t="shared" ca="1" si="271"/>
        <v>9</v>
      </c>
      <c r="AE615" t="s">
        <v>1987</v>
      </c>
      <c r="AF615" t="s">
        <v>1988</v>
      </c>
    </row>
    <row r="616" spans="1:32" ht="18.95" customHeight="1">
      <c r="A616" s="290" t="s">
        <v>248</v>
      </c>
      <c r="B616" s="469" t="s">
        <v>703</v>
      </c>
      <c r="C616" s="104" t="str">
        <f>IFERROR(IF(B616&lt;&gt;"",VLOOKUP($B616,Codigos!$A:$P,3,0),""),"Verf")</f>
        <v>Coronita Nr 210Cc X 6</v>
      </c>
      <c r="D616" s="105">
        <v>47</v>
      </c>
      <c r="E616" s="105"/>
      <c r="F616" s="105"/>
      <c r="G616" s="106">
        <v>46548</v>
      </c>
      <c r="H616" s="448">
        <f t="shared" ca="1" si="266"/>
        <v>364</v>
      </c>
      <c r="I616" s="105" t="str">
        <f t="shared" ca="1" si="267"/>
        <v>Mayor a 120 días</v>
      </c>
      <c r="J616" s="109">
        <f t="shared" ca="1" si="268"/>
        <v>0.99726027397260275</v>
      </c>
      <c r="K616" s="294" t="s">
        <v>2819</v>
      </c>
      <c r="L616" s="292"/>
      <c r="M616" s="110" t="str">
        <f>IFERROR(IF(VLOOKUP(L616,Codigos!$T$2:$U$50,2,0)=0,"",VLOOKUP(L616,Codigos!$T$2:$U$50,2,0)),"")</f>
        <v/>
      </c>
      <c r="N616" s="111">
        <f t="shared" si="269"/>
        <v>46183</v>
      </c>
      <c r="O616" s="112">
        <f>IFERROR(IF($B616&lt;&gt;"",$E616+($D616*VLOOKUP($B616,Codigos!$A:$P,5,0)),""),"Verf")</f>
        <v>18048</v>
      </c>
      <c r="P616" s="112">
        <f>IFERROR(IF($B616&lt;&gt;"",$F616+($O616*VLOOKUP($B616,Codigos!$A:$P,4,0)),""),"Verf")</f>
        <v>108288</v>
      </c>
      <c r="Q616" s="116">
        <f>IFERROR(IF($B616&lt;&gt;"",P616*VLOOKUP($B616,Codigos!$A:$I,7,0)/100000,""),"Verf")</f>
        <v>227.40479999999999</v>
      </c>
      <c r="R616" s="110">
        <f>IFERROR(IF($B616&lt;&gt;"",VLOOKUP($B616,Codigos!$A:$P,2,0),""),"Verf")</f>
        <v>9508</v>
      </c>
      <c r="S616" s="110" t="str">
        <f>IFERROR(IF($B616&lt;&gt;"",VLOOKUP($B616,Codigos!$A:$P,9,0),""),"Verf")</f>
        <v>NR</v>
      </c>
      <c r="T616" s="110">
        <f>IFERROR(IF(B616&lt;&gt;"",VLOOKUP(B616,Codigos!$A:$P,10,0),""),"Verf")</f>
        <v>365</v>
      </c>
      <c r="U616" s="280" t="str">
        <f ca="1">IFERROR(IF($B616&lt;&gt;"",IF(AND($H616&gt;=VLOOKUP($B616,Codigos!$A:$P,12,0),$H616&lt;=VLOOKUP($B616,Codigos!$A:$P,13,0)),"Si","No"),""),"Verf")</f>
        <v>No</v>
      </c>
      <c r="V616" s="280" t="str">
        <f ca="1">IFERROR(IF($B616&lt;&gt;"",IF(AND($H616&gt;=VLOOKUP($B616,Codigos!$A:$P,14,0),$H616&lt;=VLOOKUP($B616,Codigos!$A:$P,15,0)),"Si","No"),""),"Verf")</f>
        <v>No</v>
      </c>
      <c r="W616" s="280" t="str">
        <f ca="1">IFERROR(IF($B616&lt;&gt;"",IF($H616&gt;=VLOOKUP($B616,Codigos!$A:$P,12,0),"Si","No"),""),"Verf")</f>
        <v>Si</v>
      </c>
      <c r="X616" s="280" t="str">
        <f ca="1">IFERROR(IF($B616&lt;&gt;"",IF($H616&lt;VLOOKUP($B616,Codigos!$A:$P,14,0),"No","Si"),""),"Verf")</f>
        <v>Si</v>
      </c>
      <c r="Y616" s="280" t="str">
        <f ca="1">IFERROR(IF($B616&lt;&gt;"",IF($H616&gt;VLOOKUP($B616,Codigos!$A:$P,16,0),"Si","No"),""),"Verf")</f>
        <v>Si</v>
      </c>
      <c r="Z616" s="280" t="str">
        <f ca="1">IFERROR(IF($B616&lt;&gt;"",IF($H616&lt;VLOOKUP($B616,Codigos!$A:$P,14,0),"Bloquear","No"),""),"Verf")</f>
        <v>No</v>
      </c>
      <c r="AA616" s="281">
        <f>IFERROR(IF($B616&lt;&gt;"",$G616-VLOOKUP($B616,Codigos!$A:$P,11,0),""),"")</f>
        <v>46518</v>
      </c>
      <c r="AB616" s="280" t="str">
        <f t="shared" si="270"/>
        <v/>
      </c>
      <c r="AC616">
        <f t="shared" ca="1" si="271"/>
        <v>1</v>
      </c>
      <c r="AE616" t="s">
        <v>1987</v>
      </c>
      <c r="AF616" t="s">
        <v>1988</v>
      </c>
    </row>
    <row r="617" spans="1:32" ht="18.95" customHeight="1">
      <c r="A617" s="290" t="s">
        <v>2717</v>
      </c>
      <c r="B617" s="459" t="s">
        <v>40</v>
      </c>
      <c r="C617" s="104" t="str">
        <f>IFERROR(IF(B617&lt;&gt;"",VLOOKUP($B617,Codigos!$A:$P,3,0),""),"Verf")</f>
        <v xml:space="preserve">BBC Cajica Miel Lta 269 x 4 </v>
      </c>
      <c r="D617" s="105">
        <v>8</v>
      </c>
      <c r="E617" s="105"/>
      <c r="F617" s="105"/>
      <c r="G617" s="106">
        <v>46320</v>
      </c>
      <c r="H617" s="448">
        <f t="shared" ca="1" si="266"/>
        <v>136</v>
      </c>
      <c r="I617" s="105" t="str">
        <f t="shared" ca="1" si="267"/>
        <v>Mayor a 120 días</v>
      </c>
      <c r="J617" s="109">
        <f t="shared" ca="1" si="268"/>
        <v>0.75555555555555554</v>
      </c>
      <c r="K617" s="343" t="s">
        <v>54</v>
      </c>
      <c r="L617" s="292" t="s">
        <v>34</v>
      </c>
      <c r="M617" s="110" t="str">
        <f>IFERROR(IF(VLOOKUP(L617,Codigos!$T$2:$U$50,2,0)=0,"",VLOOKUP(L617,Codigos!$T$2:$U$50,2,0)),"")</f>
        <v>Excluir</v>
      </c>
      <c r="N617" s="111">
        <f t="shared" si="269"/>
        <v>46140</v>
      </c>
      <c r="O617" s="112">
        <f>IFERROR(IF($B617&lt;&gt;"",$E617+($D617*VLOOKUP($B617,Codigos!$A:$P,5,0)),""),"Verf")</f>
        <v>6240</v>
      </c>
      <c r="P617" s="112">
        <f>IFERROR(IF($B617&lt;&gt;"",$F617+($O617*VLOOKUP($B617,Codigos!$A:$P,4,0)),""),"Verf")</f>
        <v>24960</v>
      </c>
      <c r="Q617" s="116">
        <f>IFERROR(IF($B617&lt;&gt;"",P617*VLOOKUP($B617,Codigos!$A:$I,7,0)/100000,""),"Verf")</f>
        <v>67.142399999999995</v>
      </c>
      <c r="R617" s="110">
        <f>IFERROR(IF($B617&lt;&gt;"",VLOOKUP($B617,Codigos!$A:$P,2,0),""),"Verf")</f>
        <v>12283</v>
      </c>
      <c r="S617" s="110" t="str">
        <f>IFERROR(IF($B617&lt;&gt;"",VLOOKUP($B617,Codigos!$A:$P,9,0),""),"Verf")</f>
        <v>Lata</v>
      </c>
      <c r="T617" s="110">
        <f>IFERROR(IF(B617&lt;&gt;"",VLOOKUP(B617,Codigos!$A:$P,10,0),""),"Verf")</f>
        <v>180</v>
      </c>
      <c r="U617" s="280" t="str">
        <f ca="1">IFERROR(IF($B617&lt;&gt;"",IF(AND($H617&gt;=VLOOKUP($B617,Codigos!$A:$P,12,0),$H617&lt;=VLOOKUP($B617,Codigos!$A:$P,13,0)),"Si","No"),""),"Verf")</f>
        <v>No</v>
      </c>
      <c r="V617" s="280" t="str">
        <f ca="1">IFERROR(IF($B617&lt;&gt;"",IF(AND($H617&gt;=VLOOKUP($B617,Codigos!$A:$P,14,0),$H617&lt;=VLOOKUP($B617,Codigos!$A:$P,15,0)),"Si","No"),""),"Verf")</f>
        <v>No</v>
      </c>
      <c r="W617" s="280" t="str">
        <f ca="1">IFERROR(IF($B617&lt;&gt;"",IF($H617&gt;=VLOOKUP($B617,Codigos!$A:$P,12,0),"Si","No"),""),"Verf")</f>
        <v>Si</v>
      </c>
      <c r="X617" s="280" t="str">
        <f ca="1">IFERROR(IF($B617&lt;&gt;"",IF($H617&lt;VLOOKUP($B617,Codigos!$A:$P,14,0),"No","Si"),""),"Verf")</f>
        <v>Si</v>
      </c>
      <c r="Y617" s="280" t="str">
        <f ca="1">IFERROR(IF($B617&lt;&gt;"",IF($H617&gt;VLOOKUP($B617,Codigos!$A:$P,16,0),"Si","No"),""),"Verf")</f>
        <v>Si</v>
      </c>
      <c r="Z617" s="280" t="str">
        <f ca="1">IFERROR(IF($B617&lt;&gt;"",IF($H617&lt;VLOOKUP($B617,Codigos!$A:$P,14,0),"Bloquear","No"),""),"Verf")</f>
        <v>No</v>
      </c>
      <c r="AA617" s="281">
        <f>IFERROR(IF($B617&lt;&gt;"",$G617-VLOOKUP($B617,Codigos!$A:$P,11,0),""),"")</f>
        <v>46290</v>
      </c>
      <c r="AB617" s="280" t="str">
        <f t="shared" si="270"/>
        <v/>
      </c>
      <c r="AC617">
        <f t="shared" ca="1" si="271"/>
        <v>44</v>
      </c>
      <c r="AE617" t="s">
        <v>1987</v>
      </c>
      <c r="AF617" t="s">
        <v>1988</v>
      </c>
    </row>
    <row r="618" spans="1:32" ht="18.95" customHeight="1">
      <c r="A618" s="290" t="s">
        <v>2717</v>
      </c>
      <c r="B618" s="299" t="s">
        <v>40</v>
      </c>
      <c r="C618" s="104" t="str">
        <f>IFERROR(IF(B618&lt;&gt;"",VLOOKUP($B618,Codigos!$A:$P,3,0),""),"Verf")</f>
        <v xml:space="preserve">BBC Cajica Miel Lta 269 x 4 </v>
      </c>
      <c r="D618" s="105">
        <v>4</v>
      </c>
      <c r="E618" s="105"/>
      <c r="F618" s="105"/>
      <c r="G618" s="106">
        <v>46321</v>
      </c>
      <c r="H618" s="448">
        <f t="shared" ca="1" si="266"/>
        <v>137</v>
      </c>
      <c r="I618" s="105" t="str">
        <f t="shared" ca="1" si="267"/>
        <v>Mayor a 120 días</v>
      </c>
      <c r="J618" s="109">
        <f t="shared" ca="1" si="268"/>
        <v>0.76111111111111107</v>
      </c>
      <c r="K618" s="343"/>
      <c r="L618" s="292" t="s">
        <v>34</v>
      </c>
      <c r="M618" s="110" t="str">
        <f>IFERROR(IF(VLOOKUP(L618,Codigos!$T$2:$U$50,2,0)=0,"",VLOOKUP(L618,Codigos!$T$2:$U$50,2,0)),"")</f>
        <v>Excluir</v>
      </c>
      <c r="N618" s="111">
        <f t="shared" si="269"/>
        <v>46141</v>
      </c>
      <c r="O618" s="112">
        <f>IFERROR(IF($B618&lt;&gt;"",$E618+($D618*VLOOKUP($B618,Codigos!$A:$P,5,0)),""),"Verf")</f>
        <v>3120</v>
      </c>
      <c r="P618" s="112">
        <f>IFERROR(IF($B618&lt;&gt;"",$F618+($O618*VLOOKUP($B618,Codigos!$A:$P,4,0)),""),"Verf")</f>
        <v>12480</v>
      </c>
      <c r="Q618" s="116">
        <f>IFERROR(IF($B618&lt;&gt;"",P618*VLOOKUP($B618,Codigos!$A:$I,7,0)/100000,""),"Verf")</f>
        <v>33.571199999999997</v>
      </c>
      <c r="R618" s="110">
        <f>IFERROR(IF($B618&lt;&gt;"",VLOOKUP($B618,Codigos!$A:$P,2,0),""),"Verf")</f>
        <v>12283</v>
      </c>
      <c r="S618" s="110" t="str">
        <f>IFERROR(IF($B618&lt;&gt;"",VLOOKUP($B618,Codigos!$A:$P,9,0),""),"Verf")</f>
        <v>Lata</v>
      </c>
      <c r="T618" s="110">
        <f>IFERROR(IF(B618&lt;&gt;"",VLOOKUP(B618,Codigos!$A:$P,10,0),""),"Verf")</f>
        <v>180</v>
      </c>
      <c r="U618" s="280" t="str">
        <f ca="1">IFERROR(IF($B618&lt;&gt;"",IF(AND($H618&gt;=VLOOKUP($B618,Codigos!$A:$P,12,0),$H618&lt;=VLOOKUP($B618,Codigos!$A:$P,13,0)),"Si","No"),""),"Verf")</f>
        <v>No</v>
      </c>
      <c r="V618" s="280" t="str">
        <f ca="1">IFERROR(IF($B618&lt;&gt;"",IF(AND($H618&gt;=VLOOKUP($B618,Codigos!$A:$P,14,0),$H618&lt;=VLOOKUP($B618,Codigos!$A:$P,15,0)),"Si","No"),""),"Verf")</f>
        <v>No</v>
      </c>
      <c r="W618" s="280" t="str">
        <f ca="1">IFERROR(IF($B618&lt;&gt;"",IF($H618&gt;=VLOOKUP($B618,Codigos!$A:$P,12,0),"Si","No"),""),"Verf")</f>
        <v>Si</v>
      </c>
      <c r="X618" s="280" t="str">
        <f ca="1">IFERROR(IF($B618&lt;&gt;"",IF($H618&lt;VLOOKUP($B618,Codigos!$A:$P,14,0),"No","Si"),""),"Verf")</f>
        <v>Si</v>
      </c>
      <c r="Y618" s="280" t="str">
        <f ca="1">IFERROR(IF($B618&lt;&gt;"",IF($H618&gt;VLOOKUP($B618,Codigos!$A:$P,16,0),"Si","No"),""),"Verf")</f>
        <v>Si</v>
      </c>
      <c r="Z618" s="280" t="str">
        <f ca="1">IFERROR(IF($B618&lt;&gt;"",IF($H618&lt;VLOOKUP($B618,Codigos!$A:$P,14,0),"Bloquear","No"),""),"Verf")</f>
        <v>No</v>
      </c>
      <c r="AA618" s="281">
        <f>IFERROR(IF($B618&lt;&gt;"",$G618-VLOOKUP($B618,Codigos!$A:$P,11,0),""),"")</f>
        <v>46291</v>
      </c>
      <c r="AB618" s="280" t="str">
        <f t="shared" si="270"/>
        <v/>
      </c>
      <c r="AC618">
        <f t="shared" ca="1" si="271"/>
        <v>43</v>
      </c>
      <c r="AE618" t="s">
        <v>1987</v>
      </c>
      <c r="AF618" t="s">
        <v>1988</v>
      </c>
    </row>
    <row r="619" spans="1:32" ht="18.95" customHeight="1">
      <c r="A619" s="290" t="s">
        <v>2717</v>
      </c>
      <c r="B619" s="299" t="s">
        <v>40</v>
      </c>
      <c r="C619" s="104" t="str">
        <f>IFERROR(IF(B619&lt;&gt;"",VLOOKUP($B619,Codigos!$A:$P,3,0),""),"Verf")</f>
        <v xml:space="preserve">BBC Cajica Miel Lta 269 x 4 </v>
      </c>
      <c r="D619" s="105">
        <v>2</v>
      </c>
      <c r="E619" s="105"/>
      <c r="F619" s="105"/>
      <c r="G619" s="106">
        <v>46314</v>
      </c>
      <c r="H619" s="448">
        <f t="shared" ca="1" si="266"/>
        <v>130</v>
      </c>
      <c r="I619" s="105" t="str">
        <f t="shared" ca="1" si="267"/>
        <v>Mayor a 120 días</v>
      </c>
      <c r="J619" s="109">
        <f t="shared" ca="1" si="268"/>
        <v>0.72222222222222221</v>
      </c>
      <c r="K619" s="343"/>
      <c r="L619" s="292" t="s">
        <v>34</v>
      </c>
      <c r="M619" s="110" t="str">
        <f>IFERROR(IF(VLOOKUP(L619,Codigos!$T$2:$U$50,2,0)=0,"",VLOOKUP(L619,Codigos!$T$2:$U$50,2,0)),"")</f>
        <v>Excluir</v>
      </c>
      <c r="N619" s="111">
        <f t="shared" si="269"/>
        <v>46134</v>
      </c>
      <c r="O619" s="112">
        <f>IFERROR(IF($B619&lt;&gt;"",$E619+($D619*VLOOKUP($B619,Codigos!$A:$P,5,0)),""),"Verf")</f>
        <v>1560</v>
      </c>
      <c r="P619" s="112">
        <f>IFERROR(IF($B619&lt;&gt;"",$F619+($O619*VLOOKUP($B619,Codigos!$A:$P,4,0)),""),"Verf")</f>
        <v>6240</v>
      </c>
      <c r="Q619" s="116">
        <f>IFERROR(IF($B619&lt;&gt;"",P619*VLOOKUP($B619,Codigos!$A:$I,7,0)/100000,""),"Verf")</f>
        <v>16.785599999999999</v>
      </c>
      <c r="R619" s="110">
        <f>IFERROR(IF($B619&lt;&gt;"",VLOOKUP($B619,Codigos!$A:$P,2,0),""),"Verf")</f>
        <v>12283</v>
      </c>
      <c r="S619" s="110" t="str">
        <f>IFERROR(IF($B619&lt;&gt;"",VLOOKUP($B619,Codigos!$A:$P,9,0),""),"Verf")</f>
        <v>Lata</v>
      </c>
      <c r="T619" s="110">
        <f>IFERROR(IF(B619&lt;&gt;"",VLOOKUP(B619,Codigos!$A:$P,10,0),""),"Verf")</f>
        <v>180</v>
      </c>
      <c r="U619" s="280" t="str">
        <f ca="1">IFERROR(IF($B619&lt;&gt;"",IF(AND($H619&gt;=VLOOKUP($B619,Codigos!$A:$P,12,0),$H619&lt;=VLOOKUP($B619,Codigos!$A:$P,13,0)),"Si","No"),""),"Verf")</f>
        <v>No</v>
      </c>
      <c r="V619" s="280" t="str">
        <f ca="1">IFERROR(IF($B619&lt;&gt;"",IF(AND($H619&gt;=VLOOKUP($B619,Codigos!$A:$P,14,0),$H619&lt;=VLOOKUP($B619,Codigos!$A:$P,15,0)),"Si","No"),""),"Verf")</f>
        <v>No</v>
      </c>
      <c r="W619" s="280" t="str">
        <f ca="1">IFERROR(IF($B619&lt;&gt;"",IF($H619&gt;=VLOOKUP($B619,Codigos!$A:$P,12,0),"Si","No"),""),"Verf")</f>
        <v>Si</v>
      </c>
      <c r="X619" s="280" t="str">
        <f ca="1">IFERROR(IF($B619&lt;&gt;"",IF($H619&lt;VLOOKUP($B619,Codigos!$A:$P,14,0),"No","Si"),""),"Verf")</f>
        <v>Si</v>
      </c>
      <c r="Y619" s="280" t="str">
        <f ca="1">IFERROR(IF($B619&lt;&gt;"",IF($H619&gt;VLOOKUP($B619,Codigos!$A:$P,16,0),"Si","No"),""),"Verf")</f>
        <v>Si</v>
      </c>
      <c r="Z619" s="280" t="str">
        <f ca="1">IFERROR(IF($B619&lt;&gt;"",IF($H619&lt;VLOOKUP($B619,Codigos!$A:$P,14,0),"Bloquear","No"),""),"Verf")</f>
        <v>No</v>
      </c>
      <c r="AA619" s="281">
        <f>IFERROR(IF($B619&lt;&gt;"",$G619-VLOOKUP($B619,Codigos!$A:$P,11,0),""),"")</f>
        <v>46284</v>
      </c>
      <c r="AB619" s="280" t="str">
        <f t="shared" si="270"/>
        <v/>
      </c>
      <c r="AC619">
        <f t="shared" ca="1" si="271"/>
        <v>50</v>
      </c>
      <c r="AE619" t="s">
        <v>1987</v>
      </c>
      <c r="AF619" t="s">
        <v>1988</v>
      </c>
    </row>
    <row r="620" spans="1:32" ht="18.95" customHeight="1">
      <c r="A620" s="290" t="s">
        <v>2717</v>
      </c>
      <c r="B620" s="310" t="s">
        <v>40</v>
      </c>
      <c r="C620" s="104" t="str">
        <f>IFERROR(IF(B620&lt;&gt;"",VLOOKUP($B620,Codigos!$A:$P,3,0),""),"Verf")</f>
        <v xml:space="preserve">BBC Cajica Miel Lta 269 x 4 </v>
      </c>
      <c r="D620" s="105">
        <v>12</v>
      </c>
      <c r="E620" s="105"/>
      <c r="F620" s="105"/>
      <c r="G620" s="106">
        <v>46337</v>
      </c>
      <c r="H620" s="448">
        <f t="shared" ca="1" si="266"/>
        <v>153</v>
      </c>
      <c r="I620" s="105" t="str">
        <f t="shared" ca="1" si="267"/>
        <v>Mayor a 120 días</v>
      </c>
      <c r="J620" s="109">
        <f t="shared" ca="1" si="268"/>
        <v>0.85</v>
      </c>
      <c r="K620" s="294"/>
      <c r="L620" s="292" t="s">
        <v>34</v>
      </c>
      <c r="M620" s="110" t="str">
        <f>IFERROR(IF(VLOOKUP(L620,Codigos!$T$2:$U$50,2,0)=0,"",VLOOKUP(L620,Codigos!$T$2:$U$50,2,0)),"")</f>
        <v>Excluir</v>
      </c>
      <c r="N620" s="111">
        <f t="shared" si="269"/>
        <v>46157</v>
      </c>
      <c r="O620" s="112">
        <f>IFERROR(IF($B620&lt;&gt;"",$E620+($D620*VLOOKUP($B620,Codigos!$A:$P,5,0)),""),"Verf")</f>
        <v>9360</v>
      </c>
      <c r="P620" s="112">
        <f>IFERROR(IF($B620&lt;&gt;"",$F620+($O620*VLOOKUP($B620,Codigos!$A:$P,4,0)),""),"Verf")</f>
        <v>37440</v>
      </c>
      <c r="Q620" s="116">
        <f>IFERROR(IF($B620&lt;&gt;"",P620*VLOOKUP($B620,Codigos!$A:$I,7,0)/100000,""),"Verf")</f>
        <v>100.7136</v>
      </c>
      <c r="R620" s="110">
        <f>IFERROR(IF($B620&lt;&gt;"",VLOOKUP($B620,Codigos!$A:$P,2,0),""),"Verf")</f>
        <v>12283</v>
      </c>
      <c r="S620" s="110" t="str">
        <f>IFERROR(IF($B620&lt;&gt;"",VLOOKUP($B620,Codigos!$A:$P,9,0),""),"Verf")</f>
        <v>Lata</v>
      </c>
      <c r="T620" s="110">
        <f>IFERROR(IF(B620&lt;&gt;"",VLOOKUP(B620,Codigos!$A:$P,10,0),""),"Verf")</f>
        <v>180</v>
      </c>
      <c r="U620" s="280" t="str">
        <f ca="1">IFERROR(IF($B620&lt;&gt;"",IF(AND($H620&gt;=VLOOKUP($B620,Codigos!$A:$P,12,0),$H620&lt;=VLOOKUP($B620,Codigos!$A:$P,13,0)),"Si","No"),""),"Verf")</f>
        <v>No</v>
      </c>
      <c r="V620" s="280" t="str">
        <f ca="1">IFERROR(IF($B620&lt;&gt;"",IF(AND($H620&gt;=VLOOKUP($B620,Codigos!$A:$P,14,0),$H620&lt;=VLOOKUP($B620,Codigos!$A:$P,15,0)),"Si","No"),""),"Verf")</f>
        <v>No</v>
      </c>
      <c r="W620" s="280" t="str">
        <f ca="1">IFERROR(IF($B620&lt;&gt;"",IF($H620&gt;=VLOOKUP($B620,Codigos!$A:$P,12,0),"Si","No"),""),"Verf")</f>
        <v>Si</v>
      </c>
      <c r="X620" s="280" t="str">
        <f ca="1">IFERROR(IF($B620&lt;&gt;"",IF($H620&lt;VLOOKUP($B620,Codigos!$A:$P,14,0),"No","Si"),""),"Verf")</f>
        <v>Si</v>
      </c>
      <c r="Y620" s="280" t="str">
        <f ca="1">IFERROR(IF($B620&lt;&gt;"",IF($H620&gt;VLOOKUP($B620,Codigos!$A:$P,16,0),"Si","No"),""),"Verf")</f>
        <v>Si</v>
      </c>
      <c r="Z620" s="280" t="str">
        <f ca="1">IFERROR(IF($B620&lt;&gt;"",IF($H620&lt;VLOOKUP($B620,Codigos!$A:$P,14,0),"Bloquear","No"),""),"Verf")</f>
        <v>No</v>
      </c>
      <c r="AA620" s="281">
        <f>IFERROR(IF($B620&lt;&gt;"",$G620-VLOOKUP($B620,Codigos!$A:$P,11,0),""),"")</f>
        <v>46307</v>
      </c>
      <c r="AB620" s="280" t="str">
        <f t="shared" si="270"/>
        <v/>
      </c>
      <c r="AC620">
        <f t="shared" ca="1" si="271"/>
        <v>27</v>
      </c>
      <c r="AE620" t="s">
        <v>1987</v>
      </c>
      <c r="AF620" t="s">
        <v>1988</v>
      </c>
    </row>
    <row r="621" spans="1:32" ht="18.95" customHeight="1">
      <c r="A621" s="290" t="s">
        <v>2717</v>
      </c>
      <c r="B621" s="310" t="s">
        <v>1110</v>
      </c>
      <c r="C621" s="104" t="str">
        <f>IFERROR(IF(B621&lt;&gt;"",VLOOKUP($B621,Codigos!$A:$P,3,0),""),"Verf")</f>
        <v>BBC Chapinero Porter Nr 330x4 Four PK</v>
      </c>
      <c r="D621" s="105">
        <v>1</v>
      </c>
      <c r="E621" s="105"/>
      <c r="F621" s="105"/>
      <c r="G621" s="106">
        <v>46316</v>
      </c>
      <c r="H621" s="448">
        <f t="shared" ca="1" si="266"/>
        <v>132</v>
      </c>
      <c r="I621" s="105" t="str">
        <f t="shared" ca="1" si="267"/>
        <v>Mayor a 120 días</v>
      </c>
      <c r="J621" s="109">
        <f t="shared" ca="1" si="268"/>
        <v>0.73333333333333328</v>
      </c>
      <c r="K621" s="343" t="s">
        <v>54</v>
      </c>
      <c r="L621" s="292" t="s">
        <v>34</v>
      </c>
      <c r="M621" s="110" t="str">
        <f>IFERROR(IF(VLOOKUP(L621,Codigos!$T$2:$U$50,2,0)=0,"",VLOOKUP(L621,Codigos!$T$2:$U$50,2,0)),"")</f>
        <v>Excluir</v>
      </c>
      <c r="N621" s="111">
        <f t="shared" si="269"/>
        <v>46136</v>
      </c>
      <c r="O621" s="112">
        <f>IFERROR(IF($B621&lt;&gt;"",$E621+($D621*VLOOKUP($B621,Codigos!$A:$P,5,0)),""),"Verf")</f>
        <v>504</v>
      </c>
      <c r="P621" s="112">
        <f>IFERROR(IF($B621&lt;&gt;"",$F621+($O621*VLOOKUP($B621,Codigos!$A:$P,4,0)),""),"Verf")</f>
        <v>2016</v>
      </c>
      <c r="Q621" s="116">
        <f>IFERROR(IF($B621&lt;&gt;"",P621*VLOOKUP($B621,Codigos!$A:$I,7,0)/100000,""),"Verf")</f>
        <v>6.6528</v>
      </c>
      <c r="R621" s="110">
        <f>IFERROR(IF($B621&lt;&gt;"",VLOOKUP($B621,Codigos!$A:$P,2,0),""),"Verf")</f>
        <v>7603</v>
      </c>
      <c r="S621" s="110" t="str">
        <f>IFERROR(IF($B621&lt;&gt;"",VLOOKUP($B621,Codigos!$A:$P,9,0),""),"Verf")</f>
        <v>NR BBC</v>
      </c>
      <c r="T621" s="110">
        <f>IFERROR(IF(B621&lt;&gt;"",VLOOKUP(B621,Codigos!$A:$P,10,0),""),"Verf")</f>
        <v>180</v>
      </c>
      <c r="U621" s="280" t="str">
        <f ca="1">IFERROR(IF($B621&lt;&gt;"",IF(AND($H621&gt;=VLOOKUP($B621,Codigos!$A:$P,12,0),$H621&lt;=VLOOKUP($B621,Codigos!$A:$P,13,0)),"Si","No"),""),"Verf")</f>
        <v>No</v>
      </c>
      <c r="V621" s="280" t="str">
        <f ca="1">IFERROR(IF($B621&lt;&gt;"",IF(AND($H621&gt;=VLOOKUP($B621,Codigos!$A:$P,14,0),$H621&lt;=VLOOKUP($B621,Codigos!$A:$P,15,0)),"Si","No"),""),"Verf")</f>
        <v>No</v>
      </c>
      <c r="W621" s="280" t="str">
        <f ca="1">IFERROR(IF($B621&lt;&gt;"",IF($H621&gt;=VLOOKUP($B621,Codigos!$A:$P,12,0),"Si","No"),""),"Verf")</f>
        <v>Si</v>
      </c>
      <c r="X621" s="280" t="str">
        <f ca="1">IFERROR(IF($B621&lt;&gt;"",IF($H621&lt;VLOOKUP($B621,Codigos!$A:$P,14,0),"No","Si"),""),"Verf")</f>
        <v>Si</v>
      </c>
      <c r="Y621" s="280" t="str">
        <f ca="1">IFERROR(IF($B621&lt;&gt;"",IF($H621&gt;VLOOKUP($B621,Codigos!$A:$P,16,0),"Si","No"),""),"Verf")</f>
        <v>Si</v>
      </c>
      <c r="Z621" s="280" t="str">
        <f ca="1">IFERROR(IF($B621&lt;&gt;"",IF($H621&lt;VLOOKUP($B621,Codigos!$A:$P,14,0),"Bloquear","No"),""),"Verf")</f>
        <v>No</v>
      </c>
      <c r="AA621" s="281">
        <f>IFERROR(IF($B621&lt;&gt;"",$G621-VLOOKUP($B621,Codigos!$A:$P,11,0),""),"")</f>
        <v>46286</v>
      </c>
      <c r="AB621" s="280" t="str">
        <f t="shared" si="270"/>
        <v/>
      </c>
      <c r="AC621">
        <f t="shared" ca="1" si="271"/>
        <v>48</v>
      </c>
      <c r="AE621" t="s">
        <v>1987</v>
      </c>
      <c r="AF621" t="s">
        <v>1988</v>
      </c>
    </row>
    <row r="622" spans="1:32" ht="18.95" customHeight="1">
      <c r="A622" s="290" t="s">
        <v>341</v>
      </c>
      <c r="B622" s="328" t="s">
        <v>1160</v>
      </c>
      <c r="C622" s="104" t="str">
        <f>IFERROR(IF(B622&lt;&gt;"",VLOOKUP($B622,Codigos!$A:$P,3,0),""),"Verf")</f>
        <v>BBC ROSE NR BOT 330ccX4</v>
      </c>
      <c r="D622" s="105"/>
      <c r="E622" s="105">
        <v>96</v>
      </c>
      <c r="F622" s="105"/>
      <c r="G622" s="106">
        <v>46343</v>
      </c>
      <c r="H622" s="448">
        <f t="shared" ca="1" si="266"/>
        <v>159</v>
      </c>
      <c r="I622" s="105" t="str">
        <f t="shared" ca="1" si="267"/>
        <v>Mayor a 120 días</v>
      </c>
      <c r="J622" s="109">
        <f t="shared" ca="1" si="268"/>
        <v>0.8833333333333333</v>
      </c>
      <c r="K622" s="343"/>
      <c r="L622" s="292" t="s">
        <v>34</v>
      </c>
      <c r="M622" s="110" t="str">
        <f>IFERROR(IF(VLOOKUP(L622,Codigos!$T$2:$U$50,2,0)=0,"",VLOOKUP(L622,Codigos!$T$2:$U$50,2,0)),"")</f>
        <v>Excluir</v>
      </c>
      <c r="N622" s="111">
        <f t="shared" si="269"/>
        <v>46163</v>
      </c>
      <c r="O622" s="112">
        <f>IFERROR(IF($B622&lt;&gt;"",$E622+($D622*VLOOKUP($B622,Codigos!$A:$P,5,0)),""),"Verf")</f>
        <v>96</v>
      </c>
      <c r="P622" s="112">
        <f>IFERROR(IF($B622&lt;&gt;"",$F622+($O622*VLOOKUP($B622,Codigos!$A:$P,4,0)),""),"Verf")</f>
        <v>384</v>
      </c>
      <c r="Q622" s="116">
        <f>IFERROR(IF($B622&lt;&gt;"",P622*VLOOKUP($B622,Codigos!$A:$I,7,0)/100000,""),"Verf")</f>
        <v>1.2672000000000001</v>
      </c>
      <c r="R622" s="110">
        <f>IFERROR(IF($B622&lt;&gt;"",VLOOKUP($B622,Codigos!$A:$P,2,0),""),"Verf")</f>
        <v>21161</v>
      </c>
      <c r="S622" s="110" t="str">
        <f>IFERROR(IF($B622&lt;&gt;"",VLOOKUP($B622,Codigos!$A:$P,9,0),""),"Verf")</f>
        <v>NR BBC</v>
      </c>
      <c r="T622" s="110">
        <f>IFERROR(IF(B622&lt;&gt;"",VLOOKUP(B622,Codigos!$A:$P,10,0),""),"Verf")</f>
        <v>180</v>
      </c>
      <c r="U622" s="280" t="str">
        <f ca="1">IFERROR(IF($B622&lt;&gt;"",IF(AND($H622&gt;=VLOOKUP($B622,Codigos!$A:$P,12,0),$H622&lt;=VLOOKUP($B622,Codigos!$A:$P,13,0)),"Si","No"),""),"Verf")</f>
        <v>No</v>
      </c>
      <c r="V622" s="280" t="str">
        <f ca="1">IFERROR(IF($B622&lt;&gt;"",IF(AND($H622&gt;=VLOOKUP($B622,Codigos!$A:$P,14,0),$H622&lt;=VLOOKUP($B622,Codigos!$A:$P,15,0)),"Si","No"),""),"Verf")</f>
        <v>No</v>
      </c>
      <c r="W622" s="280" t="str">
        <f ca="1">IFERROR(IF($B622&lt;&gt;"",IF($H622&gt;=VLOOKUP($B622,Codigos!$A:$P,12,0),"Si","No"),""),"Verf")</f>
        <v>Si</v>
      </c>
      <c r="X622" s="280" t="str">
        <f ca="1">IFERROR(IF($B622&lt;&gt;"",IF($H622&lt;VLOOKUP($B622,Codigos!$A:$P,14,0),"No","Si"),""),"Verf")</f>
        <v>Si</v>
      </c>
      <c r="Y622" s="280" t="str">
        <f ca="1">IFERROR(IF($B622&lt;&gt;"",IF($H622&gt;VLOOKUP($B622,Codigos!$A:$P,16,0),"Si","No"),""),"Verf")</f>
        <v>Si</v>
      </c>
      <c r="Z622" s="280" t="str">
        <f ca="1">IFERROR(IF($B622&lt;&gt;"",IF($H622&lt;VLOOKUP($B622,Codigos!$A:$P,14,0),"Bloquear","No"),""),"Verf")</f>
        <v>No</v>
      </c>
      <c r="AA622" s="281">
        <f>IFERROR(IF($B622&lt;&gt;"",$G622-VLOOKUP($B622,Codigos!$A:$P,11,0),""),"")</f>
        <v>46313</v>
      </c>
      <c r="AB622" s="280" t="str">
        <f t="shared" si="270"/>
        <v/>
      </c>
      <c r="AC622">
        <f t="shared" ca="1" si="271"/>
        <v>21</v>
      </c>
      <c r="AE622" t="s">
        <v>1987</v>
      </c>
      <c r="AF622" t="s">
        <v>1988</v>
      </c>
    </row>
    <row r="623" spans="1:32" ht="18.95" customHeight="1">
      <c r="A623" s="290" t="s">
        <v>341</v>
      </c>
      <c r="B623" s="330" t="s">
        <v>1160</v>
      </c>
      <c r="C623" s="104" t="str">
        <f>IFERROR(IF(B623&lt;&gt;"",VLOOKUP($B623,Codigos!$A:$P,3,0),""),"Verf")</f>
        <v>BBC ROSE NR BOT 330ccX4</v>
      </c>
      <c r="D623" s="105">
        <v>1</v>
      </c>
      <c r="E623" s="105"/>
      <c r="F623" s="105"/>
      <c r="G623" s="106">
        <v>46212</v>
      </c>
      <c r="H623" s="448">
        <f t="shared" ca="1" si="266"/>
        <v>28</v>
      </c>
      <c r="I623" s="105" t="str">
        <f t="shared" ca="1" si="267"/>
        <v>Menos de 30 días</v>
      </c>
      <c r="J623" s="109">
        <f t="shared" ca="1" si="268"/>
        <v>0.15555555555555556</v>
      </c>
      <c r="K623" s="294" t="s">
        <v>2813</v>
      </c>
      <c r="L623" s="466" t="s">
        <v>34</v>
      </c>
      <c r="M623" s="110" t="str">
        <f>IFERROR(IF(VLOOKUP(L623,Codigos!$T$2:$U$50,2,0)=0,"",VLOOKUP(L623,Codigos!$T$2:$U$50,2,0)),"")</f>
        <v>Excluir</v>
      </c>
      <c r="N623" s="111">
        <f t="shared" si="269"/>
        <v>46032</v>
      </c>
      <c r="O623" s="112">
        <f>IFERROR(IF($B623&lt;&gt;"",$E623+($D623*VLOOKUP($B623,Codigos!$A:$P,5,0)),""),"Verf")</f>
        <v>360</v>
      </c>
      <c r="P623" s="112">
        <f>IFERROR(IF($B623&lt;&gt;"",$F623+($O623*VLOOKUP($B623,Codigos!$A:$P,4,0)),""),"Verf")</f>
        <v>1440</v>
      </c>
      <c r="Q623" s="116">
        <f>IFERROR(IF($B623&lt;&gt;"",P623*VLOOKUP($B623,Codigos!$A:$I,7,0)/100000,""),"Verf")</f>
        <v>4.7519999999999998</v>
      </c>
      <c r="R623" s="110">
        <f>IFERROR(IF($B623&lt;&gt;"",VLOOKUP($B623,Codigos!$A:$P,2,0),""),"Verf")</f>
        <v>21161</v>
      </c>
      <c r="S623" s="110" t="str">
        <f>IFERROR(IF($B623&lt;&gt;"",VLOOKUP($B623,Codigos!$A:$P,9,0),""),"Verf")</f>
        <v>NR BBC</v>
      </c>
      <c r="T623" s="110">
        <f>IFERROR(IF(B623&lt;&gt;"",VLOOKUP(B623,Codigos!$A:$P,10,0),""),"Verf")</f>
        <v>180</v>
      </c>
      <c r="U623" s="280" t="str">
        <f ca="1">IFERROR(IF($B623&lt;&gt;"",IF(AND($H623&gt;=VLOOKUP($B623,Codigos!$A:$P,12,0),$H623&lt;=VLOOKUP($B623,Codigos!$A:$P,13,0)),"Si","No"),""),"Verf")</f>
        <v>No</v>
      </c>
      <c r="V623" s="280" t="str">
        <f ca="1">IFERROR(IF($B623&lt;&gt;"",IF(AND($H623&gt;=VLOOKUP($B623,Codigos!$A:$P,14,0),$H623&lt;=VLOOKUP($B623,Codigos!$A:$P,15,0)),"Si","No"),""),"Verf")</f>
        <v>No</v>
      </c>
      <c r="W623" s="280" t="str">
        <f ca="1">IFERROR(IF($B623&lt;&gt;"",IF($H623&gt;=VLOOKUP($B623,Codigos!$A:$P,12,0),"Si","No"),""),"Verf")</f>
        <v>No</v>
      </c>
      <c r="X623" s="280" t="str">
        <f ca="1">IFERROR(IF($B623&lt;&gt;"",IF($H623&lt;VLOOKUP($B623,Codigos!$A:$P,14,0),"No","Si"),""),"Verf")</f>
        <v>No</v>
      </c>
      <c r="Y623" s="280" t="str">
        <f ca="1">IFERROR(IF($B623&lt;&gt;"",IF($H623&gt;VLOOKUP($B623,Codigos!$A:$P,16,0),"Si","No"),""),"Verf")</f>
        <v>No</v>
      </c>
      <c r="Z623" s="280" t="str">
        <f ca="1">IFERROR(IF($B623&lt;&gt;"",IF($H623&lt;VLOOKUP($B623,Codigos!$A:$P,14,0),"Bloquear","No"),""),"Verf")</f>
        <v>Bloquear</v>
      </c>
      <c r="AA623" s="281">
        <f>IFERROR(IF($B623&lt;&gt;"",$G623-VLOOKUP($B623,Codigos!$A:$P,11,0),""),"")</f>
        <v>46182</v>
      </c>
      <c r="AB623" s="280" t="str">
        <f t="shared" si="270"/>
        <v/>
      </c>
      <c r="AC623">
        <f t="shared" ca="1" si="271"/>
        <v>152</v>
      </c>
      <c r="AE623" t="s">
        <v>1987</v>
      </c>
      <c r="AF623" t="s">
        <v>1988</v>
      </c>
    </row>
    <row r="624" spans="1:32" ht="18.95" customHeight="1">
      <c r="A624" s="290" t="s">
        <v>341</v>
      </c>
      <c r="B624" s="325" t="s">
        <v>1160</v>
      </c>
      <c r="C624" s="104" t="str">
        <f>IFERROR(IF(B624&lt;&gt;"",VLOOKUP($B624,Codigos!$A:$P,3,0),""),"Verf")</f>
        <v>BBC ROSE NR BOT 330ccX4</v>
      </c>
      <c r="D624" s="105">
        <v>1</v>
      </c>
      <c r="E624" s="105"/>
      <c r="F624" s="105"/>
      <c r="G624" s="106">
        <v>46212</v>
      </c>
      <c r="H624" s="448">
        <f t="shared" ca="1" si="266"/>
        <v>28</v>
      </c>
      <c r="I624" s="105" t="str">
        <f t="shared" ca="1" si="267"/>
        <v>Menos de 30 días</v>
      </c>
      <c r="J624" s="109">
        <f t="shared" ca="1" si="268"/>
        <v>0.15555555555555556</v>
      </c>
      <c r="K624" s="294" t="s">
        <v>2812</v>
      </c>
      <c r="L624" s="475" t="s">
        <v>34</v>
      </c>
      <c r="M624" s="110" t="str">
        <f>IFERROR(IF(VLOOKUP(L624,Codigos!$T$2:$U$50,2,0)=0,"",VLOOKUP(L624,Codigos!$T$2:$U$50,2,0)),"")</f>
        <v>Excluir</v>
      </c>
      <c r="N624" s="111">
        <f t="shared" si="269"/>
        <v>46032</v>
      </c>
      <c r="O624" s="112">
        <f>IFERROR(IF($B624&lt;&gt;"",$E624+($D624*VLOOKUP($B624,Codigos!$A:$P,5,0)),""),"Verf")</f>
        <v>360</v>
      </c>
      <c r="P624" s="112">
        <f>IFERROR(IF($B624&lt;&gt;"",$F624+($O624*VLOOKUP($B624,Codigos!$A:$P,4,0)),""),"Verf")</f>
        <v>1440</v>
      </c>
      <c r="Q624" s="116">
        <f>IFERROR(IF($B624&lt;&gt;"",P624*VLOOKUP($B624,Codigos!$A:$I,7,0)/100000,""),"Verf")</f>
        <v>4.7519999999999998</v>
      </c>
      <c r="R624" s="110">
        <f>IFERROR(IF($B624&lt;&gt;"",VLOOKUP($B624,Codigos!$A:$P,2,0),""),"Verf")</f>
        <v>21161</v>
      </c>
      <c r="S624" s="110" t="str">
        <f>IFERROR(IF($B624&lt;&gt;"",VLOOKUP($B624,Codigos!$A:$P,9,0),""),"Verf")</f>
        <v>NR BBC</v>
      </c>
      <c r="T624" s="110">
        <f>IFERROR(IF(B624&lt;&gt;"",VLOOKUP(B624,Codigos!$A:$P,10,0),""),"Verf")</f>
        <v>180</v>
      </c>
      <c r="U624" s="280" t="str">
        <f ca="1">IFERROR(IF($B624&lt;&gt;"",IF(AND($H624&gt;=VLOOKUP($B624,Codigos!$A:$P,12,0),$H624&lt;=VLOOKUP($B624,Codigos!$A:$P,13,0)),"Si","No"),""),"Verf")</f>
        <v>No</v>
      </c>
      <c r="V624" s="280" t="str">
        <f ca="1">IFERROR(IF($B624&lt;&gt;"",IF(AND($H624&gt;=VLOOKUP($B624,Codigos!$A:$P,14,0),$H624&lt;=VLOOKUP($B624,Codigos!$A:$P,15,0)),"Si","No"),""),"Verf")</f>
        <v>No</v>
      </c>
      <c r="W624" s="280" t="str">
        <f ca="1">IFERROR(IF($B624&lt;&gt;"",IF($H624&gt;=VLOOKUP($B624,Codigos!$A:$P,12,0),"Si","No"),""),"Verf")</f>
        <v>No</v>
      </c>
      <c r="X624" s="280" t="str">
        <f ca="1">IFERROR(IF($B624&lt;&gt;"",IF($H624&lt;VLOOKUP($B624,Codigos!$A:$P,14,0),"No","Si"),""),"Verf")</f>
        <v>No</v>
      </c>
      <c r="Y624" s="280" t="str">
        <f ca="1">IFERROR(IF($B624&lt;&gt;"",IF($H624&gt;VLOOKUP($B624,Codigos!$A:$P,16,0),"Si","No"),""),"Verf")</f>
        <v>No</v>
      </c>
      <c r="Z624" s="280" t="str">
        <f ca="1">IFERROR(IF($B624&lt;&gt;"",IF($H624&lt;VLOOKUP($B624,Codigos!$A:$P,14,0),"Bloquear","No"),""),"Verf")</f>
        <v>Bloquear</v>
      </c>
      <c r="AA624" s="281">
        <f>IFERROR(IF($B624&lt;&gt;"",$G624-VLOOKUP($B624,Codigos!$A:$P,11,0),""),"")</f>
        <v>46182</v>
      </c>
      <c r="AB624" s="280" t="str">
        <f t="shared" si="270"/>
        <v/>
      </c>
      <c r="AC624">
        <f t="shared" ca="1" si="271"/>
        <v>152</v>
      </c>
      <c r="AE624" t="s">
        <v>1987</v>
      </c>
      <c r="AF624" t="s">
        <v>1988</v>
      </c>
    </row>
    <row r="625" spans="1:32" ht="18.95" customHeight="1">
      <c r="A625" s="290" t="s">
        <v>341</v>
      </c>
      <c r="B625" s="325" t="s">
        <v>1160</v>
      </c>
      <c r="C625" s="104" t="str">
        <f>IFERROR(IF(B625&lt;&gt;"",VLOOKUP($B625,Codigos!$A:$P,3,0),""),"Verf")</f>
        <v>BBC ROSE NR BOT 330ccX4</v>
      </c>
      <c r="D625" s="105">
        <v>1</v>
      </c>
      <c r="E625" s="105"/>
      <c r="F625" s="105"/>
      <c r="G625" s="106">
        <v>46316</v>
      </c>
      <c r="H625" s="448">
        <f t="shared" ref="H625" ca="1" si="284">IF(G625&lt;&gt;"",G625-TODAY(),"")</f>
        <v>132</v>
      </c>
      <c r="I625" s="105" t="str">
        <f t="shared" ref="I625" ca="1" si="285">IF(G625="","",IF(G625&lt;TODAY(),"Vencido",IF(G625&lt;TODAY()+10,"Menos de 10 días",IF(G625&lt;TODAY()+30,"Menos de 30 días",IF(G625&lt;TODAY()+60,"Menos de 60 días",IF(G625&lt;TODAY()+90,"Menos de 90 dìas",IF(G625&lt;TODAY()+120,"Menos de 120 días","Mayor a 120 días")))))))</f>
        <v>Mayor a 120 días</v>
      </c>
      <c r="J625" s="109">
        <f t="shared" ref="J625" ca="1" si="286">IFERROR(IF(H625&lt;&gt;"",H625/T625,""),"Verf")</f>
        <v>0.73333333333333328</v>
      </c>
      <c r="K625" s="294"/>
      <c r="L625" s="475" t="s">
        <v>34</v>
      </c>
      <c r="M625" s="110" t="str">
        <f>IFERROR(IF(VLOOKUP(L625,Codigos!$T$2:$U$50,2,0)=0,"",VLOOKUP(L625,Codigos!$T$2:$U$50,2,0)),"")</f>
        <v>Excluir</v>
      </c>
      <c r="N625" s="111">
        <f t="shared" ref="N625" si="287">IFERROR(IF(G625&lt;&gt;"",G625-T625,""),"Verf")</f>
        <v>46136</v>
      </c>
      <c r="O625" s="112">
        <f>IFERROR(IF($B625&lt;&gt;"",$E625+($D625*VLOOKUP($B625,Codigos!$A:$P,5,0)),""),"Verf")</f>
        <v>360</v>
      </c>
      <c r="P625" s="112">
        <f>IFERROR(IF($B625&lt;&gt;"",$F625+($O625*VLOOKUP($B625,Codigos!$A:$P,4,0)),""),"Verf")</f>
        <v>1440</v>
      </c>
      <c r="Q625" s="116">
        <f>IFERROR(IF($B625&lt;&gt;"",P625*VLOOKUP($B625,Codigos!$A:$I,7,0)/100000,""),"Verf")</f>
        <v>4.7519999999999998</v>
      </c>
      <c r="R625" s="110">
        <f>IFERROR(IF($B625&lt;&gt;"",VLOOKUP($B625,Codigos!$A:$P,2,0),""),"Verf")</f>
        <v>21161</v>
      </c>
      <c r="S625" s="110" t="str">
        <f>IFERROR(IF($B625&lt;&gt;"",VLOOKUP($B625,Codigos!$A:$P,9,0),""),"Verf")</f>
        <v>NR BBC</v>
      </c>
      <c r="T625" s="110">
        <f>IFERROR(IF(B625&lt;&gt;"",VLOOKUP(B625,Codigos!$A:$P,10,0),""),"Verf")</f>
        <v>180</v>
      </c>
      <c r="U625" s="280" t="str">
        <f ca="1">IFERROR(IF($B625&lt;&gt;"",IF(AND($H625&gt;=VLOOKUP($B625,Codigos!$A:$P,12,0),$H625&lt;=VLOOKUP($B625,Codigos!$A:$P,13,0)),"Si","No"),""),"Verf")</f>
        <v>No</v>
      </c>
      <c r="V625" s="280" t="str">
        <f ca="1">IFERROR(IF($B625&lt;&gt;"",IF(AND($H625&gt;=VLOOKUP($B625,Codigos!$A:$P,14,0),$H625&lt;=VLOOKUP($B625,Codigos!$A:$P,15,0)),"Si","No"),""),"Verf")</f>
        <v>No</v>
      </c>
      <c r="W625" s="280" t="str">
        <f ca="1">IFERROR(IF($B625&lt;&gt;"",IF($H625&gt;=VLOOKUP($B625,Codigos!$A:$P,12,0),"Si","No"),""),"Verf")</f>
        <v>Si</v>
      </c>
      <c r="X625" s="280" t="str">
        <f ca="1">IFERROR(IF($B625&lt;&gt;"",IF($H625&lt;VLOOKUP($B625,Codigos!$A:$P,14,0),"No","Si"),""),"Verf")</f>
        <v>Si</v>
      </c>
      <c r="Y625" s="280" t="str">
        <f ca="1">IFERROR(IF($B625&lt;&gt;"",IF($H625&gt;VLOOKUP($B625,Codigos!$A:$P,16,0),"Si","No"),""),"Verf")</f>
        <v>Si</v>
      </c>
      <c r="Z625" s="280" t="str">
        <f ca="1">IFERROR(IF($B625&lt;&gt;"",IF($H625&lt;VLOOKUP($B625,Codigos!$A:$P,14,0),"Bloquear","No"),""),"Verf")</f>
        <v>No</v>
      </c>
      <c r="AA625" s="281">
        <f>IFERROR(IF($B625&lt;&gt;"",$G625-VLOOKUP($B625,Codigos!$A:$P,11,0),""),"")</f>
        <v>46286</v>
      </c>
      <c r="AB625" s="280" t="str">
        <f t="shared" ref="AB625" si="288">IFERROR(IF(AND(A625&lt;&gt;"",B625=""),"V",""),"")</f>
        <v/>
      </c>
      <c r="AC625">
        <f t="shared" ref="AC625" ca="1" si="289">IF(B625&lt;&gt;"",$C$4-N625,"")</f>
        <v>48</v>
      </c>
      <c r="AE625" t="s">
        <v>1987</v>
      </c>
      <c r="AF625" t="s">
        <v>1988</v>
      </c>
    </row>
    <row r="626" spans="1:32" ht="18.95" customHeight="1">
      <c r="A626" s="290" t="s">
        <v>341</v>
      </c>
      <c r="B626" s="325" t="s">
        <v>1160</v>
      </c>
      <c r="C626" s="104" t="str">
        <f>IFERROR(IF(B626&lt;&gt;"",VLOOKUP($B626,Codigos!$A:$P,3,0),""),"Verf")</f>
        <v>BBC ROSE NR BOT 330ccX4</v>
      </c>
      <c r="D626" s="105"/>
      <c r="E626" s="105">
        <v>270</v>
      </c>
      <c r="F626" s="105"/>
      <c r="G626" s="106">
        <v>46343</v>
      </c>
      <c r="H626" s="448">
        <f t="shared" ca="1" si="266"/>
        <v>159</v>
      </c>
      <c r="I626" s="105" t="str">
        <f t="shared" ca="1" si="267"/>
        <v>Mayor a 120 días</v>
      </c>
      <c r="J626" s="109">
        <f t="shared" ca="1" si="268"/>
        <v>0.8833333333333333</v>
      </c>
      <c r="K626" s="294"/>
      <c r="L626" s="475" t="s">
        <v>34</v>
      </c>
      <c r="M626" s="110" t="str">
        <f>IFERROR(IF(VLOOKUP(L626,Codigos!$T$2:$U$50,2,0)=0,"",VLOOKUP(L626,Codigos!$T$2:$U$50,2,0)),"")</f>
        <v>Excluir</v>
      </c>
      <c r="N626" s="111">
        <f t="shared" si="269"/>
        <v>46163</v>
      </c>
      <c r="O626" s="112">
        <f>IFERROR(IF($B626&lt;&gt;"",$E626+($D626*VLOOKUP($B626,Codigos!$A:$P,5,0)),""),"Verf")</f>
        <v>270</v>
      </c>
      <c r="P626" s="112">
        <f>IFERROR(IF($B626&lt;&gt;"",$F626+($O626*VLOOKUP($B626,Codigos!$A:$P,4,0)),""),"Verf")</f>
        <v>1080</v>
      </c>
      <c r="Q626" s="116">
        <f>IFERROR(IF($B626&lt;&gt;"",P626*VLOOKUP($B626,Codigos!$A:$I,7,0)/100000,""),"Verf")</f>
        <v>3.5640000000000001</v>
      </c>
      <c r="R626" s="110">
        <f>IFERROR(IF($B626&lt;&gt;"",VLOOKUP($B626,Codigos!$A:$P,2,0),""),"Verf")</f>
        <v>21161</v>
      </c>
      <c r="S626" s="110" t="str">
        <f>IFERROR(IF($B626&lt;&gt;"",VLOOKUP($B626,Codigos!$A:$P,9,0),""),"Verf")</f>
        <v>NR BBC</v>
      </c>
      <c r="T626" s="110">
        <f>IFERROR(IF(B626&lt;&gt;"",VLOOKUP(B626,Codigos!$A:$P,10,0),""),"Verf")</f>
        <v>180</v>
      </c>
      <c r="U626" s="280" t="str">
        <f ca="1">IFERROR(IF($B626&lt;&gt;"",IF(AND($H626&gt;=VLOOKUP($B626,Codigos!$A:$P,12,0),$H626&lt;=VLOOKUP($B626,Codigos!$A:$P,13,0)),"Si","No"),""),"Verf")</f>
        <v>No</v>
      </c>
      <c r="V626" s="280" t="str">
        <f ca="1">IFERROR(IF($B626&lt;&gt;"",IF(AND($H626&gt;=VLOOKUP($B626,Codigos!$A:$P,14,0),$H626&lt;=VLOOKUP($B626,Codigos!$A:$P,15,0)),"Si","No"),""),"Verf")</f>
        <v>No</v>
      </c>
      <c r="W626" s="280" t="str">
        <f ca="1">IFERROR(IF($B626&lt;&gt;"",IF($H626&gt;=VLOOKUP($B626,Codigos!$A:$P,12,0),"Si","No"),""),"Verf")</f>
        <v>Si</v>
      </c>
      <c r="X626" s="280" t="str">
        <f ca="1">IFERROR(IF($B626&lt;&gt;"",IF($H626&lt;VLOOKUP($B626,Codigos!$A:$P,14,0),"No","Si"),""),"Verf")</f>
        <v>Si</v>
      </c>
      <c r="Y626" s="280" t="str">
        <f ca="1">IFERROR(IF($B626&lt;&gt;"",IF($H626&gt;VLOOKUP($B626,Codigos!$A:$P,16,0),"Si","No"),""),"Verf")</f>
        <v>Si</v>
      </c>
      <c r="Z626" s="280" t="str">
        <f ca="1">IFERROR(IF($B626&lt;&gt;"",IF($H626&lt;VLOOKUP($B626,Codigos!$A:$P,14,0),"Bloquear","No"),""),"Verf")</f>
        <v>No</v>
      </c>
      <c r="AA626" s="281">
        <f>IFERROR(IF($B626&lt;&gt;"",$G626-VLOOKUP($B626,Codigos!$A:$P,11,0),""),"")</f>
        <v>46313</v>
      </c>
      <c r="AB626" s="280" t="str">
        <f t="shared" si="270"/>
        <v/>
      </c>
      <c r="AC626">
        <f t="shared" ca="1" si="271"/>
        <v>21</v>
      </c>
      <c r="AE626" t="s">
        <v>1987</v>
      </c>
      <c r="AF626" t="s">
        <v>1988</v>
      </c>
    </row>
    <row r="627" spans="1:32" ht="18.95" customHeight="1">
      <c r="A627" s="290" t="s">
        <v>781</v>
      </c>
      <c r="B627" s="291" t="s">
        <v>582</v>
      </c>
      <c r="C627" s="104" t="str">
        <f>IFERROR(IF(B627&lt;&gt;"",VLOOKUP($B627,Codigos!$A:$P,3,0),""),"Verf")</f>
        <v>Club Col TW 330ccX6 N</v>
      </c>
      <c r="D627" s="105">
        <v>5</v>
      </c>
      <c r="E627" s="105"/>
      <c r="F627" s="105"/>
      <c r="G627" s="106">
        <v>46347</v>
      </c>
      <c r="H627" s="448">
        <f t="shared" ref="H627" ca="1" si="290">IF(G627&lt;&gt;"",G627-TODAY(),"")</f>
        <v>163</v>
      </c>
      <c r="I627" s="105" t="str">
        <f t="shared" ref="I627" ca="1" si="291">IF(G627="","",IF(G627&lt;TODAY(),"Vencido",IF(G627&lt;TODAY()+10,"Menos de 10 días",IF(G627&lt;TODAY()+30,"Menos de 30 días",IF(G627&lt;TODAY()+60,"Menos de 60 días",IF(G627&lt;TODAY()+90,"Menos de 90 dìas",IF(G627&lt;TODAY()+120,"Menos de 120 días","Mayor a 120 días")))))))</f>
        <v>Mayor a 120 días</v>
      </c>
      <c r="J627" s="109">
        <f t="shared" ref="J627" ca="1" si="292">IFERROR(IF(H627&lt;&gt;"",H627/T627,""),"Verf")</f>
        <v>0.90555555555555556</v>
      </c>
      <c r="K627" s="343"/>
      <c r="L627" s="292"/>
      <c r="M627" s="110" t="str">
        <f>IFERROR(IF(VLOOKUP(L627,Codigos!$T$2:$U$50,2,0)=0,"",VLOOKUP(L627,Codigos!$T$2:$U$50,2,0)),"")</f>
        <v/>
      </c>
      <c r="N627" s="111">
        <f t="shared" ref="N627" si="293">IFERROR(IF(G627&lt;&gt;"",G627-T627,""),"Verf")</f>
        <v>46167</v>
      </c>
      <c r="O627" s="112">
        <f>IFERROR(IF($B627&lt;&gt;"",$E627+($D627*VLOOKUP($B627,Codigos!$A:$P,5,0)),""),"Verf")</f>
        <v>1300</v>
      </c>
      <c r="P627" s="112">
        <f>IFERROR(IF($B627&lt;&gt;"",$F627+($O627*VLOOKUP($B627,Codigos!$A:$P,4,0)),""),"Verf")</f>
        <v>7800</v>
      </c>
      <c r="Q627" s="116">
        <f>IFERROR(IF($B627&lt;&gt;"",P627*VLOOKUP($B627,Codigos!$A:$I,7,0)/100000,""),"Verf")</f>
        <v>25.74</v>
      </c>
      <c r="R627" s="110">
        <f>IFERROR(IF($B627&lt;&gt;"",VLOOKUP($B627,Codigos!$A:$P,2,0),""),"Verf")</f>
        <v>3787</v>
      </c>
      <c r="S627" s="110" t="str">
        <f>IFERROR(IF($B627&lt;&gt;"",VLOOKUP($B627,Codigos!$A:$P,9,0),""),"Verf")</f>
        <v>NR</v>
      </c>
      <c r="T627" s="110">
        <f>IFERROR(IF(B627&lt;&gt;"",VLOOKUP(B627,Codigos!$A:$P,10,0),""),"Verf")</f>
        <v>180</v>
      </c>
      <c r="U627" s="280" t="str">
        <f ca="1">IFERROR(IF($B627&lt;&gt;"",IF(AND($H627&gt;=VLOOKUP($B627,Codigos!$A:$P,12,0),$H627&lt;=VLOOKUP($B627,Codigos!$A:$P,13,0)),"Si","No"),""),"Verf")</f>
        <v>No</v>
      </c>
      <c r="V627" s="280" t="str">
        <f ca="1">IFERROR(IF($B627&lt;&gt;"",IF(AND($H627&gt;=VLOOKUP($B627,Codigos!$A:$P,14,0),$H627&lt;=VLOOKUP($B627,Codigos!$A:$P,15,0)),"Si","No"),""),"Verf")</f>
        <v>No</v>
      </c>
      <c r="W627" s="280" t="str">
        <f ca="1">IFERROR(IF($B627&lt;&gt;"",IF($H627&gt;=VLOOKUP($B627,Codigos!$A:$P,12,0),"Si","No"),""),"Verf")</f>
        <v>Si</v>
      </c>
      <c r="X627" s="280" t="str">
        <f ca="1">IFERROR(IF($B627&lt;&gt;"",IF($H627&lt;VLOOKUP($B627,Codigos!$A:$P,14,0),"No","Si"),""),"Verf")</f>
        <v>Si</v>
      </c>
      <c r="Y627" s="280" t="str">
        <f ca="1">IFERROR(IF($B627&lt;&gt;"",IF($H627&gt;VLOOKUP($B627,Codigos!$A:$P,16,0),"Si","No"),""),"Verf")</f>
        <v>Si</v>
      </c>
      <c r="Z627" s="280" t="str">
        <f ca="1">IFERROR(IF($B627&lt;&gt;"",IF($H627&lt;VLOOKUP($B627,Codigos!$A:$P,14,0),"Bloquear","No"),""),"Verf")</f>
        <v>No</v>
      </c>
      <c r="AA627" s="281">
        <f>IFERROR(IF($B627&lt;&gt;"",$G627-VLOOKUP($B627,Codigos!$A:$P,11,0),""),"")</f>
        <v>46317</v>
      </c>
      <c r="AB627" s="280" t="str">
        <f t="shared" ref="AB627" si="294">IFERROR(IF(AND(A627&lt;&gt;"",B627=""),"V",""),"")</f>
        <v/>
      </c>
      <c r="AC627">
        <f t="shared" ref="AC627" ca="1" si="295">IF(B627&lt;&gt;"",$C$4-N627,"")</f>
        <v>17</v>
      </c>
      <c r="AE627" t="s">
        <v>1987</v>
      </c>
      <c r="AF627" t="s">
        <v>1988</v>
      </c>
    </row>
    <row r="628" spans="1:32" ht="18.95" customHeight="1">
      <c r="A628" s="290" t="s">
        <v>781</v>
      </c>
      <c r="B628" s="291" t="s">
        <v>801</v>
      </c>
      <c r="C628" s="104" t="str">
        <f>IFERROR(IF(B628&lt;&gt;"",VLOOKUP($B628,Codigos!$A:$P,3,0),""),"Verf")</f>
        <v xml:space="preserve">BBC ROSE  Lta 269 x 4 </v>
      </c>
      <c r="D628" s="105">
        <v>8</v>
      </c>
      <c r="E628" s="105"/>
      <c r="F628" s="105"/>
      <c r="G628" s="106">
        <v>46350</v>
      </c>
      <c r="H628" s="448">
        <f t="shared" ca="1" si="266"/>
        <v>166</v>
      </c>
      <c r="I628" s="105" t="str">
        <f t="shared" ca="1" si="267"/>
        <v>Mayor a 120 días</v>
      </c>
      <c r="J628" s="109">
        <f t="shared" ca="1" si="268"/>
        <v>0.92222222222222228</v>
      </c>
      <c r="K628" s="343"/>
      <c r="L628" s="292"/>
      <c r="M628" s="110" t="str">
        <f>IFERROR(IF(VLOOKUP(L628,Codigos!$T$2:$U$50,2,0)=0,"",VLOOKUP(L628,Codigos!$T$2:$U$50,2,0)),"")</f>
        <v/>
      </c>
      <c r="N628" s="111">
        <f t="shared" si="269"/>
        <v>46170</v>
      </c>
      <c r="O628" s="112">
        <f>IFERROR(IF($B628&lt;&gt;"",$E628+($D628*VLOOKUP($B628,Codigos!$A:$P,5,0)),""),"Verf")</f>
        <v>6240</v>
      </c>
      <c r="P628" s="112">
        <f>IFERROR(IF($B628&lt;&gt;"",$F628+($O628*VLOOKUP($B628,Codigos!$A:$P,4,0)),""),"Verf")</f>
        <v>24960</v>
      </c>
      <c r="Q628" s="116">
        <f>IFERROR(IF($B628&lt;&gt;"",P628*VLOOKUP($B628,Codigos!$A:$I,7,0)/100000,""),"Verf")</f>
        <v>67.142399999999995</v>
      </c>
      <c r="R628" s="110">
        <f>IFERROR(IF($B628&lt;&gt;"",VLOOKUP($B628,Codigos!$A:$P,2,0),""),"Verf")</f>
        <v>21159</v>
      </c>
      <c r="S628" s="110" t="str">
        <f>IFERROR(IF($B628&lt;&gt;"",VLOOKUP($B628,Codigos!$A:$P,9,0),""),"Verf")</f>
        <v>Lata</v>
      </c>
      <c r="T628" s="110">
        <f>IFERROR(IF(B628&lt;&gt;"",VLOOKUP(B628,Codigos!$A:$P,10,0),""),"Verf")</f>
        <v>180</v>
      </c>
      <c r="U628" s="280" t="str">
        <f ca="1">IFERROR(IF($B628&lt;&gt;"",IF(AND($H628&gt;=VLOOKUP($B628,Codigos!$A:$P,12,0),$H628&lt;=VLOOKUP($B628,Codigos!$A:$P,13,0)),"Si","No"),""),"Verf")</f>
        <v>No</v>
      </c>
      <c r="V628" s="280" t="str">
        <f ca="1">IFERROR(IF($B628&lt;&gt;"",IF(AND($H628&gt;=VLOOKUP($B628,Codigos!$A:$P,14,0),$H628&lt;=VLOOKUP($B628,Codigos!$A:$P,15,0)),"Si","No"),""),"Verf")</f>
        <v>No</v>
      </c>
      <c r="W628" s="280" t="str">
        <f ca="1">IFERROR(IF($B628&lt;&gt;"",IF($H628&gt;=VLOOKUP($B628,Codigos!$A:$P,12,0),"Si","No"),""),"Verf")</f>
        <v>Si</v>
      </c>
      <c r="X628" s="280" t="str">
        <f ca="1">IFERROR(IF($B628&lt;&gt;"",IF($H628&lt;VLOOKUP($B628,Codigos!$A:$P,14,0),"No","Si"),""),"Verf")</f>
        <v>Si</v>
      </c>
      <c r="Y628" s="280" t="str">
        <f ca="1">IFERROR(IF($B628&lt;&gt;"",IF($H628&gt;VLOOKUP($B628,Codigos!$A:$P,16,0),"Si","No"),""),"Verf")</f>
        <v>Si</v>
      </c>
      <c r="Z628" s="280" t="str">
        <f ca="1">IFERROR(IF($B628&lt;&gt;"",IF($H628&lt;VLOOKUP($B628,Codigos!$A:$P,14,0),"Bloquear","No"),""),"Verf")</f>
        <v>No</v>
      </c>
      <c r="AA628" s="281">
        <f>IFERROR(IF($B628&lt;&gt;"",$G628-VLOOKUP($B628,Codigos!$A:$P,11,0),""),"")</f>
        <v>46320</v>
      </c>
      <c r="AB628" s="280" t="str">
        <f t="shared" si="270"/>
        <v/>
      </c>
      <c r="AC628">
        <f t="shared" ca="1" si="271"/>
        <v>14</v>
      </c>
      <c r="AE628" t="s">
        <v>1987</v>
      </c>
      <c r="AF628" t="s">
        <v>1988</v>
      </c>
    </row>
    <row r="629" spans="1:32" ht="18.95" customHeight="1">
      <c r="A629" s="290" t="s">
        <v>95</v>
      </c>
      <c r="B629" s="474" t="s">
        <v>703</v>
      </c>
      <c r="C629" s="104" t="str">
        <f>IFERROR(IF(B629&lt;&gt;"",VLOOKUP($B629,Codigos!$A:$P,3,0),""),"Verf")</f>
        <v>Coronita Nr 210Cc X 6</v>
      </c>
      <c r="D629" s="105">
        <v>47</v>
      </c>
      <c r="E629" s="105"/>
      <c r="F629" s="105"/>
      <c r="G629" s="106">
        <v>46538</v>
      </c>
      <c r="H629" s="448">
        <f t="shared" ca="1" si="266"/>
        <v>354</v>
      </c>
      <c r="I629" s="105" t="str">
        <f t="shared" ca="1" si="267"/>
        <v>Mayor a 120 días</v>
      </c>
      <c r="J629" s="109">
        <f t="shared" ca="1" si="268"/>
        <v>0.96986301369863015</v>
      </c>
      <c r="K629" s="343"/>
      <c r="L629" s="475"/>
      <c r="M629" s="110" t="str">
        <f>IFERROR(IF(VLOOKUP(L629,Codigos!$T$2:$U$50,2,0)=0,"",VLOOKUP(L629,Codigos!$T$2:$U$50,2,0)),"")</f>
        <v/>
      </c>
      <c r="N629" s="111">
        <f t="shared" si="269"/>
        <v>46173</v>
      </c>
      <c r="O629" s="112">
        <f>IFERROR(IF($B629&lt;&gt;"",$E629+($D629*VLOOKUP($B629,Codigos!$A:$P,5,0)),""),"Verf")</f>
        <v>18048</v>
      </c>
      <c r="P629" s="112">
        <f>IFERROR(IF($B629&lt;&gt;"",$F629+($O629*VLOOKUP($B629,Codigos!$A:$P,4,0)),""),"Verf")</f>
        <v>108288</v>
      </c>
      <c r="Q629" s="116">
        <f>IFERROR(IF($B629&lt;&gt;"",P629*VLOOKUP($B629,Codigos!$A:$I,7,0)/100000,""),"Verf")</f>
        <v>227.40479999999999</v>
      </c>
      <c r="R629" s="110">
        <f>IFERROR(IF($B629&lt;&gt;"",VLOOKUP($B629,Codigos!$A:$P,2,0),""),"Verf")</f>
        <v>9508</v>
      </c>
      <c r="S629" s="110" t="str">
        <f>IFERROR(IF($B629&lt;&gt;"",VLOOKUP($B629,Codigos!$A:$P,9,0),""),"Verf")</f>
        <v>NR</v>
      </c>
      <c r="T629" s="110">
        <f>IFERROR(IF(B629&lt;&gt;"",VLOOKUP(B629,Codigos!$A:$P,10,0),""),"Verf")</f>
        <v>365</v>
      </c>
      <c r="U629" s="280" t="str">
        <f ca="1">IFERROR(IF($B629&lt;&gt;"",IF(AND($H629&gt;=VLOOKUP($B629,Codigos!$A:$P,12,0),$H629&lt;=VLOOKUP($B629,Codigos!$A:$P,13,0)),"Si","No"),""),"Verf")</f>
        <v>No</v>
      </c>
      <c r="V629" s="280" t="str">
        <f ca="1">IFERROR(IF($B629&lt;&gt;"",IF(AND($H629&gt;=VLOOKUP($B629,Codigos!$A:$P,14,0),$H629&lt;=VLOOKUP($B629,Codigos!$A:$P,15,0)),"Si","No"),""),"Verf")</f>
        <v>No</v>
      </c>
      <c r="W629" s="280" t="str">
        <f ca="1">IFERROR(IF($B629&lt;&gt;"",IF($H629&gt;=VLOOKUP($B629,Codigos!$A:$P,12,0),"Si","No"),""),"Verf")</f>
        <v>Si</v>
      </c>
      <c r="X629" s="280" t="str">
        <f ca="1">IFERROR(IF($B629&lt;&gt;"",IF($H629&lt;VLOOKUP($B629,Codigos!$A:$P,14,0),"No","Si"),""),"Verf")</f>
        <v>Si</v>
      </c>
      <c r="Y629" s="280" t="str">
        <f ca="1">IFERROR(IF($B629&lt;&gt;"",IF($H629&gt;VLOOKUP($B629,Codigos!$A:$P,16,0),"Si","No"),""),"Verf")</f>
        <v>Si</v>
      </c>
      <c r="Z629" s="280" t="str">
        <f ca="1">IFERROR(IF($B629&lt;&gt;"",IF($H629&lt;VLOOKUP($B629,Codigos!$A:$P,14,0),"Bloquear","No"),""),"Verf")</f>
        <v>No</v>
      </c>
      <c r="AA629" s="281">
        <f>IFERROR(IF($B629&lt;&gt;"",$G629-VLOOKUP($B629,Codigos!$A:$P,11,0),""),"")</f>
        <v>46508</v>
      </c>
      <c r="AB629" s="280" t="str">
        <f t="shared" si="270"/>
        <v/>
      </c>
      <c r="AC629">
        <f t="shared" ca="1" si="271"/>
        <v>11</v>
      </c>
      <c r="AE629" t="s">
        <v>1987</v>
      </c>
      <c r="AF629" t="s">
        <v>1988</v>
      </c>
    </row>
    <row r="630" spans="1:32" ht="18.95" customHeight="1">
      <c r="A630" s="290" t="s">
        <v>2558</v>
      </c>
      <c r="B630" s="291" t="s">
        <v>703</v>
      </c>
      <c r="C630" s="104" t="str">
        <f>IFERROR(IF(B630&lt;&gt;"",VLOOKUP($B630,Codigos!$A:$P,3,0),""),"Verf")</f>
        <v>Coronita Nr 210Cc X 6</v>
      </c>
      <c r="D630" s="105">
        <v>47</v>
      </c>
      <c r="E630" s="105"/>
      <c r="F630" s="105"/>
      <c r="G630" s="106">
        <v>46534</v>
      </c>
      <c r="H630" s="448">
        <f t="shared" ca="1" si="266"/>
        <v>350</v>
      </c>
      <c r="I630" s="105" t="str">
        <f t="shared" ca="1" si="267"/>
        <v>Mayor a 120 días</v>
      </c>
      <c r="J630" s="109">
        <f t="shared" ca="1" si="268"/>
        <v>0.95890410958904104</v>
      </c>
      <c r="K630" s="343"/>
      <c r="L630" s="292"/>
      <c r="M630" s="110" t="str">
        <f>IFERROR(IF(VLOOKUP(L630,Codigos!$T$2:$U$50,2,0)=0,"",VLOOKUP(L630,Codigos!$T$2:$U$50,2,0)),"")</f>
        <v/>
      </c>
      <c r="N630" s="111">
        <f t="shared" si="269"/>
        <v>46169</v>
      </c>
      <c r="O630" s="112">
        <f>IFERROR(IF($B630&lt;&gt;"",$E630+($D630*VLOOKUP($B630,Codigos!$A:$P,5,0)),""),"Verf")</f>
        <v>18048</v>
      </c>
      <c r="P630" s="112">
        <f>IFERROR(IF($B630&lt;&gt;"",$F630+($O630*VLOOKUP($B630,Codigos!$A:$P,4,0)),""),"Verf")</f>
        <v>108288</v>
      </c>
      <c r="Q630" s="116">
        <f>IFERROR(IF($B630&lt;&gt;"",P630*VLOOKUP($B630,Codigos!$A:$I,7,0)/100000,""),"Verf")</f>
        <v>227.40479999999999</v>
      </c>
      <c r="R630" s="110">
        <f>IFERROR(IF($B630&lt;&gt;"",VLOOKUP($B630,Codigos!$A:$P,2,0),""),"Verf")</f>
        <v>9508</v>
      </c>
      <c r="S630" s="110" t="str">
        <f>IFERROR(IF($B630&lt;&gt;"",VLOOKUP($B630,Codigos!$A:$P,9,0),""),"Verf")</f>
        <v>NR</v>
      </c>
      <c r="T630" s="110">
        <f>IFERROR(IF(B630&lt;&gt;"",VLOOKUP(B630,Codigos!$A:$P,10,0),""),"Verf")</f>
        <v>365</v>
      </c>
      <c r="U630" s="280" t="str">
        <f ca="1">IFERROR(IF($B630&lt;&gt;"",IF(AND($H630&gt;=VLOOKUP($B630,Codigos!$A:$P,12,0),$H630&lt;=VLOOKUP($B630,Codigos!$A:$P,13,0)),"Si","No"),""),"Verf")</f>
        <v>No</v>
      </c>
      <c r="V630" s="280" t="str">
        <f ca="1">IFERROR(IF($B630&lt;&gt;"",IF(AND($H630&gt;=VLOOKUP($B630,Codigos!$A:$P,14,0),$H630&lt;=VLOOKUP($B630,Codigos!$A:$P,15,0)),"Si","No"),""),"Verf")</f>
        <v>No</v>
      </c>
      <c r="W630" s="280" t="str">
        <f ca="1">IFERROR(IF($B630&lt;&gt;"",IF($H630&gt;=VLOOKUP($B630,Codigos!$A:$P,12,0),"Si","No"),""),"Verf")</f>
        <v>Si</v>
      </c>
      <c r="X630" s="280" t="str">
        <f ca="1">IFERROR(IF($B630&lt;&gt;"",IF($H630&lt;VLOOKUP($B630,Codigos!$A:$P,14,0),"No","Si"),""),"Verf")</f>
        <v>Si</v>
      </c>
      <c r="Y630" s="280" t="str">
        <f ca="1">IFERROR(IF($B630&lt;&gt;"",IF($H630&gt;VLOOKUP($B630,Codigos!$A:$P,16,0),"Si","No"),""),"Verf")</f>
        <v>Si</v>
      </c>
      <c r="Z630" s="280" t="str">
        <f ca="1">IFERROR(IF($B630&lt;&gt;"",IF($H630&lt;VLOOKUP($B630,Codigos!$A:$P,14,0),"Bloquear","No"),""),"Verf")</f>
        <v>No</v>
      </c>
      <c r="AA630" s="281">
        <f>IFERROR(IF($B630&lt;&gt;"",$G630-VLOOKUP($B630,Codigos!$A:$P,11,0),""),"")</f>
        <v>46504</v>
      </c>
      <c r="AB630" s="280" t="str">
        <f t="shared" si="270"/>
        <v/>
      </c>
      <c r="AC630">
        <f t="shared" ca="1" si="271"/>
        <v>15</v>
      </c>
      <c r="AE630" t="s">
        <v>1987</v>
      </c>
      <c r="AF630" t="s">
        <v>1988</v>
      </c>
    </row>
    <row r="631" spans="1:32" ht="18.95" customHeight="1">
      <c r="A631" s="290" t="s">
        <v>2559</v>
      </c>
      <c r="B631" s="309" t="s">
        <v>703</v>
      </c>
      <c r="C631" s="104" t="str">
        <f>IFERROR(IF(B631&lt;&gt;"",VLOOKUP($B631,Codigos!$A:$P,3,0),""),"Verf")</f>
        <v>Coronita Nr 210Cc X 6</v>
      </c>
      <c r="D631" s="105">
        <v>47</v>
      </c>
      <c r="E631" s="105"/>
      <c r="F631" s="105"/>
      <c r="G631" s="106">
        <v>46540</v>
      </c>
      <c r="H631" s="448">
        <f t="shared" ca="1" si="266"/>
        <v>356</v>
      </c>
      <c r="I631" s="105" t="str">
        <f t="shared" ca="1" si="267"/>
        <v>Mayor a 120 días</v>
      </c>
      <c r="J631" s="109">
        <f t="shared" ca="1" si="268"/>
        <v>0.97534246575342465</v>
      </c>
      <c r="K631" s="343"/>
      <c r="L631" s="292"/>
      <c r="M631" s="110" t="str">
        <f>IFERROR(IF(VLOOKUP(L631,Codigos!$T$2:$U$50,2,0)=0,"",VLOOKUP(L631,Codigos!$T$2:$U$50,2,0)),"")</f>
        <v/>
      </c>
      <c r="N631" s="111">
        <f t="shared" si="269"/>
        <v>46175</v>
      </c>
      <c r="O631" s="112">
        <f>IFERROR(IF($B631&lt;&gt;"",$E631+($D631*VLOOKUP($B631,Codigos!$A:$P,5,0)),""),"Verf")</f>
        <v>18048</v>
      </c>
      <c r="P631" s="112">
        <f>IFERROR(IF($B631&lt;&gt;"",$F631+($O631*VLOOKUP($B631,Codigos!$A:$P,4,0)),""),"Verf")</f>
        <v>108288</v>
      </c>
      <c r="Q631" s="116">
        <f>IFERROR(IF($B631&lt;&gt;"",P631*VLOOKUP($B631,Codigos!$A:$I,7,0)/100000,""),"Verf")</f>
        <v>227.40479999999999</v>
      </c>
      <c r="R631" s="110">
        <f>IFERROR(IF($B631&lt;&gt;"",VLOOKUP($B631,Codigos!$A:$P,2,0),""),"Verf")</f>
        <v>9508</v>
      </c>
      <c r="S631" s="110" t="str">
        <f>IFERROR(IF($B631&lt;&gt;"",VLOOKUP($B631,Codigos!$A:$P,9,0),""),"Verf")</f>
        <v>NR</v>
      </c>
      <c r="T631" s="110">
        <f>IFERROR(IF(B631&lt;&gt;"",VLOOKUP(B631,Codigos!$A:$P,10,0),""),"Verf")</f>
        <v>365</v>
      </c>
      <c r="U631" s="280" t="str">
        <f ca="1">IFERROR(IF($B631&lt;&gt;"",IF(AND($H631&gt;=VLOOKUP($B631,Codigos!$A:$P,12,0),$H631&lt;=VLOOKUP($B631,Codigos!$A:$P,13,0)),"Si","No"),""),"Verf")</f>
        <v>No</v>
      </c>
      <c r="V631" s="280" t="str">
        <f ca="1">IFERROR(IF($B631&lt;&gt;"",IF(AND($H631&gt;=VLOOKUP($B631,Codigos!$A:$P,14,0),$H631&lt;=VLOOKUP($B631,Codigos!$A:$P,15,0)),"Si","No"),""),"Verf")</f>
        <v>No</v>
      </c>
      <c r="W631" s="280" t="str">
        <f ca="1">IFERROR(IF($B631&lt;&gt;"",IF($H631&gt;=VLOOKUP($B631,Codigos!$A:$P,12,0),"Si","No"),""),"Verf")</f>
        <v>Si</v>
      </c>
      <c r="X631" s="280" t="str">
        <f ca="1">IFERROR(IF($B631&lt;&gt;"",IF($H631&lt;VLOOKUP($B631,Codigos!$A:$P,14,0),"No","Si"),""),"Verf")</f>
        <v>Si</v>
      </c>
      <c r="Y631" s="280" t="str">
        <f ca="1">IFERROR(IF($B631&lt;&gt;"",IF($H631&gt;VLOOKUP($B631,Codigos!$A:$P,16,0),"Si","No"),""),"Verf")</f>
        <v>Si</v>
      </c>
      <c r="Z631" s="280" t="str">
        <f ca="1">IFERROR(IF($B631&lt;&gt;"",IF($H631&lt;VLOOKUP($B631,Codigos!$A:$P,14,0),"Bloquear","No"),""),"Verf")</f>
        <v>No</v>
      </c>
      <c r="AA631" s="281">
        <f>IFERROR(IF($B631&lt;&gt;"",$G631-VLOOKUP($B631,Codigos!$A:$P,11,0),""),"")</f>
        <v>46510</v>
      </c>
      <c r="AB631" s="280" t="str">
        <f t="shared" si="270"/>
        <v/>
      </c>
      <c r="AC631">
        <f t="shared" ca="1" si="271"/>
        <v>9</v>
      </c>
      <c r="AE631" t="s">
        <v>1987</v>
      </c>
      <c r="AF631" t="s">
        <v>1988</v>
      </c>
    </row>
    <row r="632" spans="1:32" ht="18.95" customHeight="1">
      <c r="A632" s="290" t="s">
        <v>2716</v>
      </c>
      <c r="B632" s="291" t="s">
        <v>40</v>
      </c>
      <c r="C632" s="104" t="str">
        <f>IFERROR(IF(B632&lt;&gt;"",VLOOKUP($B632,Codigos!$A:$P,3,0),""),"Verf")</f>
        <v xml:space="preserve">BBC Cajica Miel Lta 269 x 4 </v>
      </c>
      <c r="D632" s="105">
        <v>12</v>
      </c>
      <c r="E632" s="105"/>
      <c r="F632" s="105"/>
      <c r="G632" s="106">
        <v>46327</v>
      </c>
      <c r="H632" s="448">
        <f t="shared" ca="1" si="266"/>
        <v>143</v>
      </c>
      <c r="I632" s="105" t="str">
        <f t="shared" ca="1" si="267"/>
        <v>Mayor a 120 días</v>
      </c>
      <c r="J632" s="109">
        <f t="shared" ca="1" si="268"/>
        <v>0.7944444444444444</v>
      </c>
      <c r="K632" s="343"/>
      <c r="L632" s="488" t="s">
        <v>34</v>
      </c>
      <c r="M632" s="110" t="str">
        <f>IFERROR(IF(VLOOKUP(L632,Codigos!$T$2:$U$50,2,0)=0,"",VLOOKUP(L632,Codigos!$T$2:$U$50,2,0)),"")</f>
        <v>Excluir</v>
      </c>
      <c r="N632" s="111">
        <f t="shared" si="269"/>
        <v>46147</v>
      </c>
      <c r="O632" s="112">
        <f>IFERROR(IF($B632&lt;&gt;"",$E632+($D632*VLOOKUP($B632,Codigos!$A:$P,5,0)),""),"Verf")</f>
        <v>9360</v>
      </c>
      <c r="P632" s="112">
        <f>IFERROR(IF($B632&lt;&gt;"",$F632+($O632*VLOOKUP($B632,Codigos!$A:$P,4,0)),""),"Verf")</f>
        <v>37440</v>
      </c>
      <c r="Q632" s="116">
        <f>IFERROR(IF($B632&lt;&gt;"",P632*VLOOKUP($B632,Codigos!$A:$I,7,0)/100000,""),"Verf")</f>
        <v>100.7136</v>
      </c>
      <c r="R632" s="110">
        <f>IFERROR(IF($B632&lt;&gt;"",VLOOKUP($B632,Codigos!$A:$P,2,0),""),"Verf")</f>
        <v>12283</v>
      </c>
      <c r="S632" s="110" t="str">
        <f>IFERROR(IF($B632&lt;&gt;"",VLOOKUP($B632,Codigos!$A:$P,9,0),""),"Verf")</f>
        <v>Lata</v>
      </c>
      <c r="T632" s="110">
        <f>IFERROR(IF(B632&lt;&gt;"",VLOOKUP(B632,Codigos!$A:$P,10,0),""),"Verf")</f>
        <v>180</v>
      </c>
      <c r="U632" s="280" t="str">
        <f ca="1">IFERROR(IF($B632&lt;&gt;"",IF(AND($H632&gt;=VLOOKUP($B632,Codigos!$A:$P,12,0),$H632&lt;=VLOOKUP($B632,Codigos!$A:$P,13,0)),"Si","No"),""),"Verf")</f>
        <v>No</v>
      </c>
      <c r="V632" s="280" t="str">
        <f ca="1">IFERROR(IF($B632&lt;&gt;"",IF(AND($H632&gt;=VLOOKUP($B632,Codigos!$A:$P,14,0),$H632&lt;=VLOOKUP($B632,Codigos!$A:$P,15,0)),"Si","No"),""),"Verf")</f>
        <v>No</v>
      </c>
      <c r="W632" s="280" t="str">
        <f ca="1">IFERROR(IF($B632&lt;&gt;"",IF($H632&gt;=VLOOKUP($B632,Codigos!$A:$P,12,0),"Si","No"),""),"Verf")</f>
        <v>Si</v>
      </c>
      <c r="X632" s="280" t="str">
        <f ca="1">IFERROR(IF($B632&lt;&gt;"",IF($H632&lt;VLOOKUP($B632,Codigos!$A:$P,14,0),"No","Si"),""),"Verf")</f>
        <v>Si</v>
      </c>
      <c r="Y632" s="280" t="str">
        <f ca="1">IFERROR(IF($B632&lt;&gt;"",IF($H632&gt;VLOOKUP($B632,Codigos!$A:$P,16,0),"Si","No"),""),"Verf")</f>
        <v>Si</v>
      </c>
      <c r="Z632" s="280" t="str">
        <f ca="1">IFERROR(IF($B632&lt;&gt;"",IF($H632&lt;VLOOKUP($B632,Codigos!$A:$P,14,0),"Bloquear","No"),""),"Verf")</f>
        <v>No</v>
      </c>
      <c r="AA632" s="281">
        <f>IFERROR(IF($B632&lt;&gt;"",$G632-VLOOKUP($B632,Codigos!$A:$P,11,0),""),"")</f>
        <v>46297</v>
      </c>
      <c r="AB632" s="280" t="str">
        <f t="shared" si="270"/>
        <v/>
      </c>
      <c r="AC632">
        <f t="shared" ca="1" si="271"/>
        <v>37</v>
      </c>
      <c r="AE632" t="s">
        <v>1987</v>
      </c>
      <c r="AF632" t="s">
        <v>1988</v>
      </c>
    </row>
    <row r="633" spans="1:32" ht="18.95" customHeight="1">
      <c r="A633" s="290" t="s">
        <v>2560</v>
      </c>
      <c r="B633" s="298" t="s">
        <v>703</v>
      </c>
      <c r="C633" s="104" t="str">
        <f>IFERROR(IF(B633&lt;&gt;"",VLOOKUP($B633,Codigos!$A:$P,3,0),""),"Verf")</f>
        <v>Coronita Nr 210Cc X 6</v>
      </c>
      <c r="D633" s="105">
        <v>47</v>
      </c>
      <c r="E633" s="105"/>
      <c r="F633" s="105"/>
      <c r="G633" s="106">
        <v>46537</v>
      </c>
      <c r="H633" s="448">
        <f t="shared" ca="1" si="266"/>
        <v>353</v>
      </c>
      <c r="I633" s="105" t="str">
        <f t="shared" ca="1" si="267"/>
        <v>Mayor a 120 días</v>
      </c>
      <c r="J633" s="109">
        <f t="shared" ca="1" si="268"/>
        <v>0.9671232876712329</v>
      </c>
      <c r="K633" s="294"/>
      <c r="L633" s="292"/>
      <c r="M633" s="110" t="str">
        <f>IFERROR(IF(VLOOKUP(L633,Codigos!$T$2:$U$50,2,0)=0,"",VLOOKUP(L633,Codigos!$T$2:$U$50,2,0)),"")</f>
        <v/>
      </c>
      <c r="N633" s="111">
        <f t="shared" si="269"/>
        <v>46172</v>
      </c>
      <c r="O633" s="112">
        <f>IFERROR(IF($B633&lt;&gt;"",$E633+($D633*VLOOKUP($B633,Codigos!$A:$P,5,0)),""),"Verf")</f>
        <v>18048</v>
      </c>
      <c r="P633" s="112">
        <f>IFERROR(IF($B633&lt;&gt;"",$F633+($O633*VLOOKUP($B633,Codigos!$A:$P,4,0)),""),"Verf")</f>
        <v>108288</v>
      </c>
      <c r="Q633" s="116">
        <f>IFERROR(IF($B633&lt;&gt;"",P633*VLOOKUP($B633,Codigos!$A:$I,7,0)/100000,""),"Verf")</f>
        <v>227.40479999999999</v>
      </c>
      <c r="R633" s="110">
        <f>IFERROR(IF($B633&lt;&gt;"",VLOOKUP($B633,Codigos!$A:$P,2,0),""),"Verf")</f>
        <v>9508</v>
      </c>
      <c r="S633" s="110" t="str">
        <f>IFERROR(IF($B633&lt;&gt;"",VLOOKUP($B633,Codigos!$A:$P,9,0),""),"Verf")</f>
        <v>NR</v>
      </c>
      <c r="T633" s="110">
        <f>IFERROR(IF(B633&lt;&gt;"",VLOOKUP(B633,Codigos!$A:$P,10,0),""),"Verf")</f>
        <v>365</v>
      </c>
      <c r="U633" s="280" t="str">
        <f ca="1">IFERROR(IF($B633&lt;&gt;"",IF(AND($H633&gt;=VLOOKUP($B633,Codigos!$A:$P,12,0),$H633&lt;=VLOOKUP($B633,Codigos!$A:$P,13,0)),"Si","No"),""),"Verf")</f>
        <v>No</v>
      </c>
      <c r="V633" s="280" t="str">
        <f ca="1">IFERROR(IF($B633&lt;&gt;"",IF(AND($H633&gt;=VLOOKUP($B633,Codigos!$A:$P,14,0),$H633&lt;=VLOOKUP($B633,Codigos!$A:$P,15,0)),"Si","No"),""),"Verf")</f>
        <v>No</v>
      </c>
      <c r="W633" s="280" t="str">
        <f ca="1">IFERROR(IF($B633&lt;&gt;"",IF($H633&gt;=VLOOKUP($B633,Codigos!$A:$P,12,0),"Si","No"),""),"Verf")</f>
        <v>Si</v>
      </c>
      <c r="X633" s="280" t="str">
        <f ca="1">IFERROR(IF($B633&lt;&gt;"",IF($H633&lt;VLOOKUP($B633,Codigos!$A:$P,14,0),"No","Si"),""),"Verf")</f>
        <v>Si</v>
      </c>
      <c r="Y633" s="280" t="str">
        <f ca="1">IFERROR(IF($B633&lt;&gt;"",IF($H633&gt;VLOOKUP($B633,Codigos!$A:$P,16,0),"Si","No"),""),"Verf")</f>
        <v>Si</v>
      </c>
      <c r="Z633" s="280" t="str">
        <f ca="1">IFERROR(IF($B633&lt;&gt;"",IF($H633&lt;VLOOKUP($B633,Codigos!$A:$P,14,0),"Bloquear","No"),""),"Verf")</f>
        <v>No</v>
      </c>
      <c r="AA633" s="281">
        <f>IFERROR(IF($B633&lt;&gt;"",$G633-VLOOKUP($B633,Codigos!$A:$P,11,0),""),"")</f>
        <v>46507</v>
      </c>
      <c r="AB633" s="280" t="str">
        <f t="shared" si="270"/>
        <v/>
      </c>
      <c r="AC633">
        <f t="shared" ca="1" si="271"/>
        <v>12</v>
      </c>
      <c r="AE633" t="s">
        <v>1987</v>
      </c>
      <c r="AF633" t="s">
        <v>1988</v>
      </c>
    </row>
    <row r="634" spans="1:32" ht="18.95" customHeight="1">
      <c r="A634" s="290" t="s">
        <v>66</v>
      </c>
      <c r="B634" s="512" t="s">
        <v>1232</v>
      </c>
      <c r="C634" s="104" t="str">
        <f>IFERROR(IF(B634&lt;&gt;"",VLOOKUP($B634,Codigos!$A:$P,3,0),""),"Verf")</f>
        <v>Budweiser Lta 269Ccx24 Exp</v>
      </c>
      <c r="D634" s="105">
        <v>45</v>
      </c>
      <c r="E634" s="105"/>
      <c r="F634" s="105"/>
      <c r="G634" s="106">
        <v>46452</v>
      </c>
      <c r="H634" s="448">
        <f t="shared" ref="H634:H699" ca="1" si="296">IF(G634&lt;&gt;"",G634-TODAY(),"")</f>
        <v>268</v>
      </c>
      <c r="I634" s="105" t="str">
        <f t="shared" ref="I634:I699" ca="1" si="297">IF(G634="","",IF(G634&lt;TODAY(),"Vencido",IF(G634&lt;TODAY()+10,"Menos de 10 días",IF(G634&lt;TODAY()+30,"Menos de 30 días",IF(G634&lt;TODAY()+60,"Menos de 60 días",IF(G634&lt;TODAY()+90,"Menos de 90 dìas",IF(G634&lt;TODAY()+120,"Menos de 120 días","Mayor a 120 días")))))))</f>
        <v>Mayor a 120 días</v>
      </c>
      <c r="J634" s="109">
        <f t="shared" ref="J634:J699" ca="1" si="298">IFERROR(IF(H634&lt;&gt;"",H634/T634,""),"Verf")</f>
        <v>0.99259259259259258</v>
      </c>
      <c r="K634" s="343" t="s">
        <v>2819</v>
      </c>
      <c r="L634" s="292"/>
      <c r="M634" s="110" t="str">
        <f>IFERROR(IF(VLOOKUP(L634,Codigos!$T$2:$U$50,2,0)=0,"",VLOOKUP(L634,Codigos!$T$2:$U$50,2,0)),"")</f>
        <v/>
      </c>
      <c r="N634" s="111">
        <f t="shared" ref="N634:N699" si="299">IFERROR(IF(G634&lt;&gt;"",G634-T634,""),"Verf")</f>
        <v>46182</v>
      </c>
      <c r="O634" s="112">
        <f>IFERROR(IF($B634&lt;&gt;"",$E634+($D634*VLOOKUP($B634,Codigos!$A:$P,5,0)),""),"Verf")</f>
        <v>5850</v>
      </c>
      <c r="P634" s="112">
        <f>IFERROR(IF($B634&lt;&gt;"",$F634+($O634*VLOOKUP($B634,Codigos!$A:$P,4,0)),""),"Verf")</f>
        <v>140400</v>
      </c>
      <c r="Q634" s="116">
        <f>IFERROR(IF($B634&lt;&gt;"",P634*VLOOKUP($B634,Codigos!$A:$I,7,0)/100000,""),"Verf")</f>
        <v>377.67599999999999</v>
      </c>
      <c r="R634" s="110">
        <f>IFERROR(IF($B634&lt;&gt;"",VLOOKUP($B634,Codigos!$A:$P,2,0),""),"Verf")</f>
        <v>8567</v>
      </c>
      <c r="S634" s="110" t="str">
        <f>IFERROR(IF($B634&lt;&gt;"",VLOOKUP($B634,Codigos!$A:$P,9,0),""),"Verf")</f>
        <v>Lata</v>
      </c>
      <c r="T634" s="110">
        <f>IFERROR(IF(B634&lt;&gt;"",VLOOKUP(B634,Codigos!$A:$P,10,0),""),"Verf")</f>
        <v>270</v>
      </c>
      <c r="U634" s="280" t="str">
        <f ca="1">IFERROR(IF($B634&lt;&gt;"",IF(AND($H634&gt;=VLOOKUP($B634,Codigos!$A:$P,12,0),$H634&lt;=VLOOKUP($B634,Codigos!$A:$P,13,0)),"Si","No"),""),"Verf")</f>
        <v>No</v>
      </c>
      <c r="V634" s="280" t="str">
        <f ca="1">IFERROR(IF($B634&lt;&gt;"",IF(AND($H634&gt;=VLOOKUP($B634,Codigos!$A:$P,14,0),$H634&lt;=VLOOKUP($B634,Codigos!$A:$P,15,0)),"Si","No"),""),"Verf")</f>
        <v>No</v>
      </c>
      <c r="W634" s="280" t="str">
        <f ca="1">IFERROR(IF($B634&lt;&gt;"",IF($H634&gt;=VLOOKUP($B634,Codigos!$A:$P,12,0),"Si","No"),""),"Verf")</f>
        <v>Si</v>
      </c>
      <c r="X634" s="280" t="str">
        <f ca="1">IFERROR(IF($B634&lt;&gt;"",IF($H634&lt;VLOOKUP($B634,Codigos!$A:$P,14,0),"No","Si"),""),"Verf")</f>
        <v>Si</v>
      </c>
      <c r="Y634" s="280" t="str">
        <f ca="1">IFERROR(IF($B634&lt;&gt;"",IF($H634&gt;VLOOKUP($B634,Codigos!$A:$P,16,0),"Si","No"),""),"Verf")</f>
        <v>Si</v>
      </c>
      <c r="Z634" s="280" t="str">
        <f ca="1">IFERROR(IF($B634&lt;&gt;"",IF($H634&lt;VLOOKUP($B634,Codigos!$A:$P,14,0),"Bloquear","No"),""),"Verf")</f>
        <v>No</v>
      </c>
      <c r="AA634" s="281">
        <f>IFERROR(IF($B634&lt;&gt;"",$G634-VLOOKUP($B634,Codigos!$A:$P,11,0),""),"")</f>
        <v>46422</v>
      </c>
      <c r="AB634" s="280" t="str">
        <f t="shared" ref="AB634:AB699" si="300">IFERROR(IF(AND(A634&lt;&gt;"",B634=""),"V",""),"")</f>
        <v/>
      </c>
      <c r="AC634">
        <f t="shared" ref="AC634:AC699" ca="1" si="301">IF(B634&lt;&gt;"",$C$4-N634,"")</f>
        <v>2</v>
      </c>
      <c r="AE634" t="s">
        <v>1987</v>
      </c>
      <c r="AF634" t="s">
        <v>1988</v>
      </c>
    </row>
    <row r="635" spans="1:32" ht="18.95" customHeight="1">
      <c r="A635" s="290" t="s">
        <v>2561</v>
      </c>
      <c r="B635" s="510" t="s">
        <v>703</v>
      </c>
      <c r="C635" s="104" t="str">
        <f>IFERROR(IF(B635&lt;&gt;"",VLOOKUP($B635,Codigos!$A:$P,3,0),""),"Verf")</f>
        <v>Coronita Nr 210Cc X 6</v>
      </c>
      <c r="D635" s="105">
        <v>47</v>
      </c>
      <c r="E635" s="105"/>
      <c r="F635" s="105"/>
      <c r="G635" s="106">
        <v>46547</v>
      </c>
      <c r="H635" s="448">
        <f t="shared" ca="1" si="296"/>
        <v>363</v>
      </c>
      <c r="I635" s="105" t="str">
        <f t="shared" ca="1" si="297"/>
        <v>Mayor a 120 días</v>
      </c>
      <c r="J635" s="109">
        <f t="shared" ca="1" si="298"/>
        <v>0.9945205479452055</v>
      </c>
      <c r="K635" s="343" t="s">
        <v>2819</v>
      </c>
      <c r="L635" s="511"/>
      <c r="M635" s="110" t="str">
        <f>IFERROR(IF(VLOOKUP(L635,Codigos!$T$2:$U$50,2,0)=0,"",VLOOKUP(L635,Codigos!$T$2:$U$50,2,0)),"")</f>
        <v/>
      </c>
      <c r="N635" s="111">
        <f t="shared" si="299"/>
        <v>46182</v>
      </c>
      <c r="O635" s="112">
        <f>IFERROR(IF($B635&lt;&gt;"",$E635+($D635*VLOOKUP($B635,Codigos!$A:$P,5,0)),""),"Verf")</f>
        <v>18048</v>
      </c>
      <c r="P635" s="112">
        <f>IFERROR(IF($B635&lt;&gt;"",$F635+($O635*VLOOKUP($B635,Codigos!$A:$P,4,0)),""),"Verf")</f>
        <v>108288</v>
      </c>
      <c r="Q635" s="116">
        <f>IFERROR(IF($B635&lt;&gt;"",P635*VLOOKUP($B635,Codigos!$A:$I,7,0)/100000,""),"Verf")</f>
        <v>227.40479999999999</v>
      </c>
      <c r="R635" s="110">
        <f>IFERROR(IF($B635&lt;&gt;"",VLOOKUP($B635,Codigos!$A:$P,2,0),""),"Verf")</f>
        <v>9508</v>
      </c>
      <c r="S635" s="110" t="str">
        <f>IFERROR(IF($B635&lt;&gt;"",VLOOKUP($B635,Codigos!$A:$P,9,0),""),"Verf")</f>
        <v>NR</v>
      </c>
      <c r="T635" s="110">
        <f>IFERROR(IF(B635&lt;&gt;"",VLOOKUP(B635,Codigos!$A:$P,10,0),""),"Verf")</f>
        <v>365</v>
      </c>
      <c r="U635" s="280" t="str">
        <f ca="1">IFERROR(IF($B635&lt;&gt;"",IF(AND($H635&gt;=VLOOKUP($B635,Codigos!$A:$P,12,0),$H635&lt;=VLOOKUP($B635,Codigos!$A:$P,13,0)),"Si","No"),""),"Verf")</f>
        <v>No</v>
      </c>
      <c r="V635" s="280" t="str">
        <f ca="1">IFERROR(IF($B635&lt;&gt;"",IF(AND($H635&gt;=VLOOKUP($B635,Codigos!$A:$P,14,0),$H635&lt;=VLOOKUP($B635,Codigos!$A:$P,15,0)),"Si","No"),""),"Verf")</f>
        <v>No</v>
      </c>
      <c r="W635" s="280" t="str">
        <f ca="1">IFERROR(IF($B635&lt;&gt;"",IF($H635&gt;=VLOOKUP($B635,Codigos!$A:$P,12,0),"Si","No"),""),"Verf")</f>
        <v>Si</v>
      </c>
      <c r="X635" s="280" t="str">
        <f ca="1">IFERROR(IF($B635&lt;&gt;"",IF($H635&lt;VLOOKUP($B635,Codigos!$A:$P,14,0),"No","Si"),""),"Verf")</f>
        <v>Si</v>
      </c>
      <c r="Y635" s="280" t="str">
        <f ca="1">IFERROR(IF($B635&lt;&gt;"",IF($H635&gt;VLOOKUP($B635,Codigos!$A:$P,16,0),"Si","No"),""),"Verf")</f>
        <v>Si</v>
      </c>
      <c r="Z635" s="280" t="str">
        <f ca="1">IFERROR(IF($B635&lt;&gt;"",IF($H635&lt;VLOOKUP($B635,Codigos!$A:$P,14,0),"Bloquear","No"),""),"Verf")</f>
        <v>No</v>
      </c>
      <c r="AA635" s="281">
        <f>IFERROR(IF($B635&lt;&gt;"",$G635-VLOOKUP($B635,Codigos!$A:$P,11,0),""),"")</f>
        <v>46517</v>
      </c>
      <c r="AB635" s="280" t="str">
        <f t="shared" si="300"/>
        <v/>
      </c>
      <c r="AC635">
        <f t="shared" ca="1" si="301"/>
        <v>2</v>
      </c>
      <c r="AE635" t="s">
        <v>1987</v>
      </c>
      <c r="AF635" t="s">
        <v>1988</v>
      </c>
    </row>
    <row r="636" spans="1:32" ht="18.95" customHeight="1">
      <c r="A636" s="290" t="s">
        <v>2562</v>
      </c>
      <c r="B636" s="299" t="s">
        <v>703</v>
      </c>
      <c r="C636" s="104" t="str">
        <f>IFERROR(IF(B636&lt;&gt;"",VLOOKUP($B636,Codigos!$A:$P,3,0),""),"Verf")</f>
        <v>Coronita Nr 210Cc X 6</v>
      </c>
      <c r="D636" s="105">
        <v>47</v>
      </c>
      <c r="E636" s="105"/>
      <c r="F636" s="105"/>
      <c r="G636" s="106">
        <v>46537</v>
      </c>
      <c r="H636" s="448">
        <f t="shared" ca="1" si="296"/>
        <v>353</v>
      </c>
      <c r="I636" s="105" t="str">
        <f t="shared" ca="1" si="297"/>
        <v>Mayor a 120 días</v>
      </c>
      <c r="J636" s="109">
        <f t="shared" ca="1" si="298"/>
        <v>0.9671232876712329</v>
      </c>
      <c r="K636" s="294"/>
      <c r="L636" s="468"/>
      <c r="M636" s="110" t="str">
        <f>IFERROR(IF(VLOOKUP(L636,Codigos!$T$2:$U$50,2,0)=0,"",VLOOKUP(L636,Codigos!$T$2:$U$50,2,0)),"")</f>
        <v/>
      </c>
      <c r="N636" s="111">
        <f t="shared" si="299"/>
        <v>46172</v>
      </c>
      <c r="O636" s="112">
        <f>IFERROR(IF($B636&lt;&gt;"",$E636+($D636*VLOOKUP($B636,Codigos!$A:$P,5,0)),""),"Verf")</f>
        <v>18048</v>
      </c>
      <c r="P636" s="112">
        <f>IFERROR(IF($B636&lt;&gt;"",$F636+($O636*VLOOKUP($B636,Codigos!$A:$P,4,0)),""),"Verf")</f>
        <v>108288</v>
      </c>
      <c r="Q636" s="116">
        <f>IFERROR(IF($B636&lt;&gt;"",P636*VLOOKUP($B636,Codigos!$A:$I,7,0)/100000,""),"Verf")</f>
        <v>227.40479999999999</v>
      </c>
      <c r="R636" s="110">
        <f>IFERROR(IF($B636&lt;&gt;"",VLOOKUP($B636,Codigos!$A:$P,2,0),""),"Verf")</f>
        <v>9508</v>
      </c>
      <c r="S636" s="110" t="str">
        <f>IFERROR(IF($B636&lt;&gt;"",VLOOKUP($B636,Codigos!$A:$P,9,0),""),"Verf")</f>
        <v>NR</v>
      </c>
      <c r="T636" s="110">
        <f>IFERROR(IF(B636&lt;&gt;"",VLOOKUP(B636,Codigos!$A:$P,10,0),""),"Verf")</f>
        <v>365</v>
      </c>
      <c r="U636" s="280" t="str">
        <f ca="1">IFERROR(IF($B636&lt;&gt;"",IF(AND($H636&gt;=VLOOKUP($B636,Codigos!$A:$P,12,0),$H636&lt;=VLOOKUP($B636,Codigos!$A:$P,13,0)),"Si","No"),""),"Verf")</f>
        <v>No</v>
      </c>
      <c r="V636" s="280" t="str">
        <f ca="1">IFERROR(IF($B636&lt;&gt;"",IF(AND($H636&gt;=VLOOKUP($B636,Codigos!$A:$P,14,0),$H636&lt;=VLOOKUP($B636,Codigos!$A:$P,15,0)),"Si","No"),""),"Verf")</f>
        <v>No</v>
      </c>
      <c r="W636" s="280" t="str">
        <f ca="1">IFERROR(IF($B636&lt;&gt;"",IF($H636&gt;=VLOOKUP($B636,Codigos!$A:$P,12,0),"Si","No"),""),"Verf")</f>
        <v>Si</v>
      </c>
      <c r="X636" s="280" t="str">
        <f ca="1">IFERROR(IF($B636&lt;&gt;"",IF($H636&lt;VLOOKUP($B636,Codigos!$A:$P,14,0),"No","Si"),""),"Verf")</f>
        <v>Si</v>
      </c>
      <c r="Y636" s="280" t="str">
        <f ca="1">IFERROR(IF($B636&lt;&gt;"",IF($H636&gt;VLOOKUP($B636,Codigos!$A:$P,16,0),"Si","No"),""),"Verf")</f>
        <v>Si</v>
      </c>
      <c r="Z636" s="280" t="str">
        <f ca="1">IFERROR(IF($B636&lt;&gt;"",IF($H636&lt;VLOOKUP($B636,Codigos!$A:$P,14,0),"Bloquear","No"),""),"Verf")</f>
        <v>No</v>
      </c>
      <c r="AA636" s="281">
        <f>IFERROR(IF($B636&lt;&gt;"",$G636-VLOOKUP($B636,Codigos!$A:$P,11,0),""),"")</f>
        <v>46507</v>
      </c>
      <c r="AB636" s="280" t="str">
        <f t="shared" si="300"/>
        <v/>
      </c>
      <c r="AC636">
        <f t="shared" ca="1" si="301"/>
        <v>12</v>
      </c>
      <c r="AE636" t="s">
        <v>1987</v>
      </c>
      <c r="AF636" t="s">
        <v>1988</v>
      </c>
    </row>
    <row r="637" spans="1:32" ht="18.95" customHeight="1">
      <c r="A637" s="290" t="s">
        <v>202</v>
      </c>
      <c r="B637" s="303" t="s">
        <v>703</v>
      </c>
      <c r="C637" s="104" t="str">
        <f>IFERROR(IF(B637&lt;&gt;"",VLOOKUP($B637,Codigos!$A:$P,3,0),""),"Verf")</f>
        <v>Coronita Nr 210Cc X 6</v>
      </c>
      <c r="D637" s="105">
        <v>47</v>
      </c>
      <c r="E637" s="105"/>
      <c r="F637" s="105"/>
      <c r="G637" s="106">
        <v>46535</v>
      </c>
      <c r="H637" s="448">
        <f t="shared" ca="1" si="296"/>
        <v>351</v>
      </c>
      <c r="I637" s="105" t="str">
        <f t="shared" ca="1" si="297"/>
        <v>Mayor a 120 días</v>
      </c>
      <c r="J637" s="109">
        <f t="shared" ca="1" si="298"/>
        <v>0.9616438356164384</v>
      </c>
      <c r="K637" s="294"/>
      <c r="L637" s="292"/>
      <c r="M637" s="110" t="str">
        <f>IFERROR(IF(VLOOKUP(L637,Codigos!$T$2:$U$50,2,0)=0,"",VLOOKUP(L637,Codigos!$T$2:$U$50,2,0)),"")</f>
        <v/>
      </c>
      <c r="N637" s="111">
        <f t="shared" si="299"/>
        <v>46170</v>
      </c>
      <c r="O637" s="112">
        <f>IFERROR(IF($B637&lt;&gt;"",$E637+($D637*VLOOKUP($B637,Codigos!$A:$P,5,0)),""),"Verf")</f>
        <v>18048</v>
      </c>
      <c r="P637" s="112">
        <f>IFERROR(IF($B637&lt;&gt;"",$F637+($O637*VLOOKUP($B637,Codigos!$A:$P,4,0)),""),"Verf")</f>
        <v>108288</v>
      </c>
      <c r="Q637" s="116">
        <f>IFERROR(IF($B637&lt;&gt;"",P637*VLOOKUP($B637,Codigos!$A:$I,7,0)/100000,""),"Verf")</f>
        <v>227.40479999999999</v>
      </c>
      <c r="R637" s="110">
        <f>IFERROR(IF($B637&lt;&gt;"",VLOOKUP($B637,Codigos!$A:$P,2,0),""),"Verf")</f>
        <v>9508</v>
      </c>
      <c r="S637" s="110" t="str">
        <f>IFERROR(IF($B637&lt;&gt;"",VLOOKUP($B637,Codigos!$A:$P,9,0),""),"Verf")</f>
        <v>NR</v>
      </c>
      <c r="T637" s="110">
        <f>IFERROR(IF(B637&lt;&gt;"",VLOOKUP(B637,Codigos!$A:$P,10,0),""),"Verf")</f>
        <v>365</v>
      </c>
      <c r="U637" s="280" t="str">
        <f ca="1">IFERROR(IF($B637&lt;&gt;"",IF(AND($H637&gt;=VLOOKUP($B637,Codigos!$A:$P,12,0),$H637&lt;=VLOOKUP($B637,Codigos!$A:$P,13,0)),"Si","No"),""),"Verf")</f>
        <v>No</v>
      </c>
      <c r="V637" s="280" t="str">
        <f ca="1">IFERROR(IF($B637&lt;&gt;"",IF(AND($H637&gt;=VLOOKUP($B637,Codigos!$A:$P,14,0),$H637&lt;=VLOOKUP($B637,Codigos!$A:$P,15,0)),"Si","No"),""),"Verf")</f>
        <v>No</v>
      </c>
      <c r="W637" s="280" t="str">
        <f ca="1">IFERROR(IF($B637&lt;&gt;"",IF($H637&gt;=VLOOKUP($B637,Codigos!$A:$P,12,0),"Si","No"),""),"Verf")</f>
        <v>Si</v>
      </c>
      <c r="X637" s="280" t="str">
        <f ca="1">IFERROR(IF($B637&lt;&gt;"",IF($H637&lt;VLOOKUP($B637,Codigos!$A:$P,14,0),"No","Si"),""),"Verf")</f>
        <v>Si</v>
      </c>
      <c r="Y637" s="280" t="str">
        <f ca="1">IFERROR(IF($B637&lt;&gt;"",IF($H637&gt;VLOOKUP($B637,Codigos!$A:$P,16,0),"Si","No"),""),"Verf")</f>
        <v>Si</v>
      </c>
      <c r="Z637" s="280" t="str">
        <f ca="1">IFERROR(IF($B637&lt;&gt;"",IF($H637&lt;VLOOKUP($B637,Codigos!$A:$P,14,0),"Bloquear","No"),""),"Verf")</f>
        <v>No</v>
      </c>
      <c r="AA637" s="281">
        <f>IFERROR(IF($B637&lt;&gt;"",$G637-VLOOKUP($B637,Codigos!$A:$P,11,0),""),"")</f>
        <v>46505</v>
      </c>
      <c r="AB637" s="280" t="str">
        <f t="shared" si="300"/>
        <v/>
      </c>
      <c r="AC637">
        <f t="shared" ca="1" si="301"/>
        <v>14</v>
      </c>
      <c r="AE637" t="s">
        <v>1987</v>
      </c>
      <c r="AF637" t="s">
        <v>1988</v>
      </c>
    </row>
    <row r="638" spans="1:32" ht="18.95" customHeight="1">
      <c r="A638" s="290" t="s">
        <v>2563</v>
      </c>
      <c r="B638" s="459" t="s">
        <v>703</v>
      </c>
      <c r="C638" s="104" t="str">
        <f>IFERROR(IF(B638&lt;&gt;"",VLOOKUP($B638,Codigos!$A:$P,3,0),""),"Verf")</f>
        <v>Coronita Nr 210Cc X 6</v>
      </c>
      <c r="D638" s="105">
        <v>47</v>
      </c>
      <c r="E638" s="105"/>
      <c r="F638" s="105"/>
      <c r="G638" s="106">
        <v>46539</v>
      </c>
      <c r="H638" s="448">
        <f t="shared" ca="1" si="296"/>
        <v>355</v>
      </c>
      <c r="I638" s="105" t="str">
        <f t="shared" ca="1" si="297"/>
        <v>Mayor a 120 días</v>
      </c>
      <c r="J638" s="109">
        <f t="shared" ca="1" si="298"/>
        <v>0.9726027397260274</v>
      </c>
      <c r="K638" s="343"/>
      <c r="L638" s="292"/>
      <c r="M638" s="110" t="str">
        <f>IFERROR(IF(VLOOKUP(L638,Codigos!$T$2:$U$50,2,0)=0,"",VLOOKUP(L638,Codigos!$T$2:$U$50,2,0)),"")</f>
        <v/>
      </c>
      <c r="N638" s="111">
        <f t="shared" si="299"/>
        <v>46174</v>
      </c>
      <c r="O638" s="112">
        <f>IFERROR(IF($B638&lt;&gt;"",$E638+($D638*VLOOKUP($B638,Codigos!$A:$P,5,0)),""),"Verf")</f>
        <v>18048</v>
      </c>
      <c r="P638" s="112">
        <f>IFERROR(IF($B638&lt;&gt;"",$F638+($O638*VLOOKUP($B638,Codigos!$A:$P,4,0)),""),"Verf")</f>
        <v>108288</v>
      </c>
      <c r="Q638" s="116">
        <f>IFERROR(IF($B638&lt;&gt;"",P638*VLOOKUP($B638,Codigos!$A:$I,7,0)/100000,""),"Verf")</f>
        <v>227.40479999999999</v>
      </c>
      <c r="R638" s="110">
        <f>IFERROR(IF($B638&lt;&gt;"",VLOOKUP($B638,Codigos!$A:$P,2,0),""),"Verf")</f>
        <v>9508</v>
      </c>
      <c r="S638" s="110" t="str">
        <f>IFERROR(IF($B638&lt;&gt;"",VLOOKUP($B638,Codigos!$A:$P,9,0),""),"Verf")</f>
        <v>NR</v>
      </c>
      <c r="T638" s="110">
        <f>IFERROR(IF(B638&lt;&gt;"",VLOOKUP(B638,Codigos!$A:$P,10,0),""),"Verf")</f>
        <v>365</v>
      </c>
      <c r="U638" s="280" t="str">
        <f ca="1">IFERROR(IF($B638&lt;&gt;"",IF(AND($H638&gt;=VLOOKUP($B638,Codigos!$A:$P,12,0),$H638&lt;=VLOOKUP($B638,Codigos!$A:$P,13,0)),"Si","No"),""),"Verf")</f>
        <v>No</v>
      </c>
      <c r="V638" s="280" t="str">
        <f ca="1">IFERROR(IF($B638&lt;&gt;"",IF(AND($H638&gt;=VLOOKUP($B638,Codigos!$A:$P,14,0),$H638&lt;=VLOOKUP($B638,Codigos!$A:$P,15,0)),"Si","No"),""),"Verf")</f>
        <v>No</v>
      </c>
      <c r="W638" s="280" t="str">
        <f ca="1">IFERROR(IF($B638&lt;&gt;"",IF($H638&gt;=VLOOKUP($B638,Codigos!$A:$P,12,0),"Si","No"),""),"Verf")</f>
        <v>Si</v>
      </c>
      <c r="X638" s="280" t="str">
        <f ca="1">IFERROR(IF($B638&lt;&gt;"",IF($H638&lt;VLOOKUP($B638,Codigos!$A:$P,14,0),"No","Si"),""),"Verf")</f>
        <v>Si</v>
      </c>
      <c r="Y638" s="280" t="str">
        <f ca="1">IFERROR(IF($B638&lt;&gt;"",IF($H638&gt;VLOOKUP($B638,Codigos!$A:$P,16,0),"Si","No"),""),"Verf")</f>
        <v>Si</v>
      </c>
      <c r="Z638" s="280" t="str">
        <f ca="1">IFERROR(IF($B638&lt;&gt;"",IF($H638&lt;VLOOKUP($B638,Codigos!$A:$P,14,0),"Bloquear","No"),""),"Verf")</f>
        <v>No</v>
      </c>
      <c r="AA638" s="281">
        <f>IFERROR(IF($B638&lt;&gt;"",$G638-VLOOKUP($B638,Codigos!$A:$P,11,0),""),"")</f>
        <v>46509</v>
      </c>
      <c r="AB638" s="280" t="str">
        <f t="shared" si="300"/>
        <v/>
      </c>
      <c r="AC638">
        <f t="shared" ca="1" si="301"/>
        <v>10</v>
      </c>
      <c r="AE638" t="s">
        <v>1987</v>
      </c>
      <c r="AF638" t="s">
        <v>1988</v>
      </c>
    </row>
    <row r="639" spans="1:32" ht="18.95" customHeight="1">
      <c r="A639" s="290" t="s">
        <v>205</v>
      </c>
      <c r="B639" s="508" t="s">
        <v>192</v>
      </c>
      <c r="C639" s="104" t="str">
        <f>IFERROR(IF(B639&lt;&gt;"",VLOOKUP($B639,Codigos!$A:$P,3,0),""),"Verf")</f>
        <v>Corona Nr 330Cc X 6</v>
      </c>
      <c r="D639" s="105">
        <v>40</v>
      </c>
      <c r="E639" s="105"/>
      <c r="F639" s="105"/>
      <c r="G639" s="106">
        <v>46539</v>
      </c>
      <c r="H639" s="448">
        <f t="shared" ca="1" si="296"/>
        <v>355</v>
      </c>
      <c r="I639" s="105" t="str">
        <f t="shared" ca="1" si="297"/>
        <v>Mayor a 120 días</v>
      </c>
      <c r="J639" s="109">
        <f t="shared" ca="1" si="298"/>
        <v>0.9726027397260274</v>
      </c>
      <c r="K639" s="343"/>
      <c r="L639" s="292"/>
      <c r="M639" s="110" t="str">
        <f>IFERROR(IF(VLOOKUP(L639,Codigos!$T$2:$U$50,2,0)=0,"",VLOOKUP(L639,Codigos!$T$2:$U$50,2,0)),"")</f>
        <v/>
      </c>
      <c r="N639" s="111">
        <f t="shared" si="299"/>
        <v>46174</v>
      </c>
      <c r="O639" s="112">
        <f>IFERROR(IF($B639&lt;&gt;"",$E639+($D639*VLOOKUP($B639,Codigos!$A:$P,5,0)),""),"Verf")</f>
        <v>10400</v>
      </c>
      <c r="P639" s="112">
        <f>IFERROR(IF($B639&lt;&gt;"",$F639+($O639*VLOOKUP($B639,Codigos!$A:$P,4,0)),""),"Verf")</f>
        <v>62400</v>
      </c>
      <c r="Q639" s="116">
        <f>IFERROR(IF($B639&lt;&gt;"",P639*VLOOKUP($B639,Codigos!$A:$I,7,0)/100000,""),"Verf")</f>
        <v>205.92</v>
      </c>
      <c r="R639" s="110">
        <f>IFERROR(IF($B639&lt;&gt;"",VLOOKUP($B639,Codigos!$A:$P,2,0),""),"Verf")</f>
        <v>20050</v>
      </c>
      <c r="S639" s="110" t="str">
        <f>IFERROR(IF($B639&lt;&gt;"",VLOOKUP($B639,Codigos!$A:$P,9,0),""),"Verf")</f>
        <v>NR</v>
      </c>
      <c r="T639" s="110">
        <f>IFERROR(IF(B639&lt;&gt;"",VLOOKUP(B639,Codigos!$A:$P,10,0),""),"Verf")</f>
        <v>365</v>
      </c>
      <c r="U639" s="280" t="str">
        <f ca="1">IFERROR(IF($B639&lt;&gt;"",IF(AND($H639&gt;=VLOOKUP($B639,Codigos!$A:$P,12,0),$H639&lt;=VLOOKUP($B639,Codigos!$A:$P,13,0)),"Si","No"),""),"Verf")</f>
        <v>No</v>
      </c>
      <c r="V639" s="280" t="str">
        <f ca="1">IFERROR(IF($B639&lt;&gt;"",IF(AND($H639&gt;=VLOOKUP($B639,Codigos!$A:$P,14,0),$H639&lt;=VLOOKUP($B639,Codigos!$A:$P,15,0)),"Si","No"),""),"Verf")</f>
        <v>No</v>
      </c>
      <c r="W639" s="280" t="str">
        <f ca="1">IFERROR(IF($B639&lt;&gt;"",IF($H639&gt;=VLOOKUP($B639,Codigos!$A:$P,12,0),"Si","No"),""),"Verf")</f>
        <v>Si</v>
      </c>
      <c r="X639" s="280" t="str">
        <f ca="1">IFERROR(IF($B639&lt;&gt;"",IF($H639&lt;VLOOKUP($B639,Codigos!$A:$P,14,0),"No","Si"),""),"Verf")</f>
        <v>Si</v>
      </c>
      <c r="Y639" s="280" t="str">
        <f ca="1">IFERROR(IF($B639&lt;&gt;"",IF($H639&gt;VLOOKUP($B639,Codigos!$A:$P,16,0),"Si","No"),""),"Verf")</f>
        <v>Si</v>
      </c>
      <c r="Z639" s="280" t="str">
        <f ca="1">IFERROR(IF($B639&lt;&gt;"",IF($H639&lt;VLOOKUP($B639,Codigos!$A:$P,14,0),"Bloquear","No"),""),"Verf")</f>
        <v>No</v>
      </c>
      <c r="AA639" s="281">
        <f>IFERROR(IF($B639&lt;&gt;"",$G639-VLOOKUP($B639,Codigos!$A:$P,11,0),""),"")</f>
        <v>46509</v>
      </c>
      <c r="AB639" s="280" t="str">
        <f t="shared" si="300"/>
        <v/>
      </c>
      <c r="AC639">
        <f t="shared" ca="1" si="301"/>
        <v>10</v>
      </c>
      <c r="AE639" t="s">
        <v>1987</v>
      </c>
      <c r="AF639" t="s">
        <v>1988</v>
      </c>
    </row>
    <row r="640" spans="1:32" ht="18.95" customHeight="1">
      <c r="A640" s="290" t="s">
        <v>2481</v>
      </c>
      <c r="B640" s="323" t="s">
        <v>192</v>
      </c>
      <c r="C640" s="104" t="str">
        <f>IFERROR(IF(B640&lt;&gt;"",VLOOKUP($B640,Codigos!$A:$P,3,0),""),"Verf")</f>
        <v>Corona Nr 330Cc X 6</v>
      </c>
      <c r="D640" s="105">
        <v>47</v>
      </c>
      <c r="E640" s="105"/>
      <c r="F640" s="105"/>
      <c r="G640" s="106">
        <v>46544</v>
      </c>
      <c r="H640" s="448">
        <f t="shared" ca="1" si="296"/>
        <v>360</v>
      </c>
      <c r="I640" s="105" t="str">
        <f t="shared" ca="1" si="297"/>
        <v>Mayor a 120 días</v>
      </c>
      <c r="J640" s="109">
        <f t="shared" ca="1" si="298"/>
        <v>0.98630136986301364</v>
      </c>
      <c r="K640" s="294"/>
      <c r="L640" s="292"/>
      <c r="M640" s="110" t="str">
        <f>IFERROR(IF(VLOOKUP(L640,Codigos!$T$2:$U$50,2,0)=0,"",VLOOKUP(L640,Codigos!$T$2:$U$50,2,0)),"")</f>
        <v/>
      </c>
      <c r="N640" s="111">
        <f t="shared" si="299"/>
        <v>46179</v>
      </c>
      <c r="O640" s="112">
        <f>IFERROR(IF($B640&lt;&gt;"",$E640+($D640*VLOOKUP($B640,Codigos!$A:$P,5,0)),""),"Verf")</f>
        <v>12220</v>
      </c>
      <c r="P640" s="112">
        <f>IFERROR(IF($B640&lt;&gt;"",$F640+($O640*VLOOKUP($B640,Codigos!$A:$P,4,0)),""),"Verf")</f>
        <v>73320</v>
      </c>
      <c r="Q640" s="116">
        <f>IFERROR(IF($B640&lt;&gt;"",P640*VLOOKUP($B640,Codigos!$A:$I,7,0)/100000,""),"Verf")</f>
        <v>241.95599999999999</v>
      </c>
      <c r="R640" s="110">
        <f>IFERROR(IF($B640&lt;&gt;"",VLOOKUP($B640,Codigos!$A:$P,2,0),""),"Verf")</f>
        <v>20050</v>
      </c>
      <c r="S640" s="110" t="str">
        <f>IFERROR(IF($B640&lt;&gt;"",VLOOKUP($B640,Codigos!$A:$P,9,0),""),"Verf")</f>
        <v>NR</v>
      </c>
      <c r="T640" s="110">
        <f>IFERROR(IF(B640&lt;&gt;"",VLOOKUP(B640,Codigos!$A:$P,10,0),""),"Verf")</f>
        <v>365</v>
      </c>
      <c r="U640" s="280" t="str">
        <f ca="1">IFERROR(IF($B640&lt;&gt;"",IF(AND($H640&gt;=VLOOKUP($B640,Codigos!$A:$P,12,0),$H640&lt;=VLOOKUP($B640,Codigos!$A:$P,13,0)),"Si","No"),""),"Verf")</f>
        <v>No</v>
      </c>
      <c r="V640" s="280" t="str">
        <f ca="1">IFERROR(IF($B640&lt;&gt;"",IF(AND($H640&gt;=VLOOKUP($B640,Codigos!$A:$P,14,0),$H640&lt;=VLOOKUP($B640,Codigos!$A:$P,15,0)),"Si","No"),""),"Verf")</f>
        <v>No</v>
      </c>
      <c r="W640" s="280" t="str">
        <f ca="1">IFERROR(IF($B640&lt;&gt;"",IF($H640&gt;=VLOOKUP($B640,Codigos!$A:$P,12,0),"Si","No"),""),"Verf")</f>
        <v>Si</v>
      </c>
      <c r="X640" s="280" t="str">
        <f ca="1">IFERROR(IF($B640&lt;&gt;"",IF($H640&lt;VLOOKUP($B640,Codigos!$A:$P,14,0),"No","Si"),""),"Verf")</f>
        <v>Si</v>
      </c>
      <c r="Y640" s="280" t="str">
        <f ca="1">IFERROR(IF($B640&lt;&gt;"",IF($H640&gt;VLOOKUP($B640,Codigos!$A:$P,16,0),"Si","No"),""),"Verf")</f>
        <v>Si</v>
      </c>
      <c r="Z640" s="280" t="str">
        <f ca="1">IFERROR(IF($B640&lt;&gt;"",IF($H640&lt;VLOOKUP($B640,Codigos!$A:$P,14,0),"Bloquear","No"),""),"Verf")</f>
        <v>No</v>
      </c>
      <c r="AA640" s="281">
        <f>IFERROR(IF($B640&lt;&gt;"",$G640-VLOOKUP($B640,Codigos!$A:$P,11,0),""),"")</f>
        <v>46514</v>
      </c>
      <c r="AB640" s="280" t="str">
        <f t="shared" si="300"/>
        <v/>
      </c>
      <c r="AC640">
        <f t="shared" ca="1" si="301"/>
        <v>5</v>
      </c>
      <c r="AE640" t="s">
        <v>1987</v>
      </c>
      <c r="AF640" t="s">
        <v>1988</v>
      </c>
    </row>
    <row r="641" spans="1:32" ht="18.95" customHeight="1">
      <c r="A641" s="290" t="s">
        <v>51</v>
      </c>
      <c r="B641" s="489" t="s">
        <v>192</v>
      </c>
      <c r="C641" s="104" t="str">
        <f>IFERROR(IF(B641&lt;&gt;"",VLOOKUP($B641,Codigos!$A:$P,3,0),""),"Verf")</f>
        <v>Corona Nr 330Cc X 6</v>
      </c>
      <c r="D641" s="105">
        <v>47</v>
      </c>
      <c r="E641" s="105"/>
      <c r="F641" s="105"/>
      <c r="G641" s="106">
        <v>46545</v>
      </c>
      <c r="H641" s="448">
        <f t="shared" ca="1" si="296"/>
        <v>361</v>
      </c>
      <c r="I641" s="105" t="str">
        <f t="shared" ca="1" si="297"/>
        <v>Mayor a 120 días</v>
      </c>
      <c r="J641" s="109">
        <f t="shared" ca="1" si="298"/>
        <v>0.989041095890411</v>
      </c>
      <c r="K641" s="294"/>
      <c r="L641" s="292"/>
      <c r="M641" s="110" t="str">
        <f>IFERROR(IF(VLOOKUP(L641,Codigos!$T$2:$U$50,2,0)=0,"",VLOOKUP(L641,Codigos!$T$2:$U$50,2,0)),"")</f>
        <v/>
      </c>
      <c r="N641" s="111">
        <f t="shared" si="299"/>
        <v>46180</v>
      </c>
      <c r="O641" s="112">
        <f>IFERROR(IF($B641&lt;&gt;"",$E641+($D641*VLOOKUP($B641,Codigos!$A:$P,5,0)),""),"Verf")</f>
        <v>12220</v>
      </c>
      <c r="P641" s="112">
        <f>IFERROR(IF($B641&lt;&gt;"",$F641+($O641*VLOOKUP($B641,Codigos!$A:$P,4,0)),""),"Verf")</f>
        <v>73320</v>
      </c>
      <c r="Q641" s="116">
        <f>IFERROR(IF($B641&lt;&gt;"",P641*VLOOKUP($B641,Codigos!$A:$I,7,0)/100000,""),"Verf")</f>
        <v>241.95599999999999</v>
      </c>
      <c r="R641" s="110">
        <f>IFERROR(IF($B641&lt;&gt;"",VLOOKUP($B641,Codigos!$A:$P,2,0),""),"Verf")</f>
        <v>20050</v>
      </c>
      <c r="S641" s="110" t="str">
        <f>IFERROR(IF($B641&lt;&gt;"",VLOOKUP($B641,Codigos!$A:$P,9,0),""),"Verf")</f>
        <v>NR</v>
      </c>
      <c r="T641" s="110">
        <f>IFERROR(IF(B641&lt;&gt;"",VLOOKUP(B641,Codigos!$A:$P,10,0),""),"Verf")</f>
        <v>365</v>
      </c>
      <c r="U641" s="280" t="str">
        <f ca="1">IFERROR(IF($B641&lt;&gt;"",IF(AND($H641&gt;=VLOOKUP($B641,Codigos!$A:$P,12,0),$H641&lt;=VLOOKUP($B641,Codigos!$A:$P,13,0)),"Si","No"),""),"Verf")</f>
        <v>No</v>
      </c>
      <c r="V641" s="280" t="str">
        <f ca="1">IFERROR(IF($B641&lt;&gt;"",IF(AND($H641&gt;=VLOOKUP($B641,Codigos!$A:$P,14,0),$H641&lt;=VLOOKUP($B641,Codigos!$A:$P,15,0)),"Si","No"),""),"Verf")</f>
        <v>No</v>
      </c>
      <c r="W641" s="280" t="str">
        <f ca="1">IFERROR(IF($B641&lt;&gt;"",IF($H641&gt;=VLOOKUP($B641,Codigos!$A:$P,12,0),"Si","No"),""),"Verf")</f>
        <v>Si</v>
      </c>
      <c r="X641" s="280" t="str">
        <f ca="1">IFERROR(IF($B641&lt;&gt;"",IF($H641&lt;VLOOKUP($B641,Codigos!$A:$P,14,0),"No","Si"),""),"Verf")</f>
        <v>Si</v>
      </c>
      <c r="Y641" s="280" t="str">
        <f ca="1">IFERROR(IF($B641&lt;&gt;"",IF($H641&gt;VLOOKUP($B641,Codigos!$A:$P,16,0),"Si","No"),""),"Verf")</f>
        <v>Si</v>
      </c>
      <c r="Z641" s="280" t="str">
        <f ca="1">IFERROR(IF($B641&lt;&gt;"",IF($H641&lt;VLOOKUP($B641,Codigos!$A:$P,14,0),"Bloquear","No"),""),"Verf")</f>
        <v>No</v>
      </c>
      <c r="AA641" s="281">
        <f>IFERROR(IF($B641&lt;&gt;"",$G641-VLOOKUP($B641,Codigos!$A:$P,11,0),""),"")</f>
        <v>46515</v>
      </c>
      <c r="AB641" s="280" t="str">
        <f t="shared" si="300"/>
        <v/>
      </c>
      <c r="AC641">
        <f t="shared" ca="1" si="301"/>
        <v>4</v>
      </c>
      <c r="AE641" t="s">
        <v>1987</v>
      </c>
      <c r="AF641" t="s">
        <v>1988</v>
      </c>
    </row>
    <row r="642" spans="1:32" ht="18.95" customHeight="1">
      <c r="A642" s="290" t="s">
        <v>168</v>
      </c>
      <c r="B642" s="354" t="s">
        <v>703</v>
      </c>
      <c r="C642" s="104" t="str">
        <f>IFERROR(IF(B642&lt;&gt;"",VLOOKUP($B642,Codigos!$A:$P,3,0),""),"Verf")</f>
        <v>Coronita Nr 210Cc X 6</v>
      </c>
      <c r="D642" s="105">
        <v>47</v>
      </c>
      <c r="E642" s="105"/>
      <c r="F642" s="105"/>
      <c r="G642" s="106">
        <v>46536</v>
      </c>
      <c r="H642" s="448">
        <f t="shared" ca="1" si="296"/>
        <v>352</v>
      </c>
      <c r="I642" s="105" t="str">
        <f t="shared" ca="1" si="297"/>
        <v>Mayor a 120 días</v>
      </c>
      <c r="J642" s="109">
        <f t="shared" ca="1" si="298"/>
        <v>0.96438356164383565</v>
      </c>
      <c r="K642" s="343"/>
      <c r="L642" s="292"/>
      <c r="M642" s="110" t="str">
        <f>IFERROR(IF(VLOOKUP(L642,Codigos!$T$2:$U$50,2,0)=0,"",VLOOKUP(L642,Codigos!$T$2:$U$50,2,0)),"")</f>
        <v/>
      </c>
      <c r="N642" s="111">
        <f t="shared" si="299"/>
        <v>46171</v>
      </c>
      <c r="O642" s="112">
        <f>IFERROR(IF($B642&lt;&gt;"",$E642+($D642*VLOOKUP($B642,Codigos!$A:$P,5,0)),""),"Verf")</f>
        <v>18048</v>
      </c>
      <c r="P642" s="112">
        <f>IFERROR(IF($B642&lt;&gt;"",$F642+($O642*VLOOKUP($B642,Codigos!$A:$P,4,0)),""),"Verf")</f>
        <v>108288</v>
      </c>
      <c r="Q642" s="116">
        <f>IFERROR(IF($B642&lt;&gt;"",P642*VLOOKUP($B642,Codigos!$A:$I,7,0)/100000,""),"Verf")</f>
        <v>227.40479999999999</v>
      </c>
      <c r="R642" s="110">
        <f>IFERROR(IF($B642&lt;&gt;"",VLOOKUP($B642,Codigos!$A:$P,2,0),""),"Verf")</f>
        <v>9508</v>
      </c>
      <c r="S642" s="110" t="str">
        <f>IFERROR(IF($B642&lt;&gt;"",VLOOKUP($B642,Codigos!$A:$P,9,0),""),"Verf")</f>
        <v>NR</v>
      </c>
      <c r="T642" s="110">
        <f>IFERROR(IF(B642&lt;&gt;"",VLOOKUP(B642,Codigos!$A:$P,10,0),""),"Verf")</f>
        <v>365</v>
      </c>
      <c r="U642" s="280" t="str">
        <f ca="1">IFERROR(IF($B642&lt;&gt;"",IF(AND($H642&gt;=VLOOKUP($B642,Codigos!$A:$P,12,0),$H642&lt;=VLOOKUP($B642,Codigos!$A:$P,13,0)),"Si","No"),""),"Verf")</f>
        <v>No</v>
      </c>
      <c r="V642" s="280" t="str">
        <f ca="1">IFERROR(IF($B642&lt;&gt;"",IF(AND($H642&gt;=VLOOKUP($B642,Codigos!$A:$P,14,0),$H642&lt;=VLOOKUP($B642,Codigos!$A:$P,15,0)),"Si","No"),""),"Verf")</f>
        <v>No</v>
      </c>
      <c r="W642" s="280" t="str">
        <f ca="1">IFERROR(IF($B642&lt;&gt;"",IF($H642&gt;=VLOOKUP($B642,Codigos!$A:$P,12,0),"Si","No"),""),"Verf")</f>
        <v>Si</v>
      </c>
      <c r="X642" s="280" t="str">
        <f ca="1">IFERROR(IF($B642&lt;&gt;"",IF($H642&lt;VLOOKUP($B642,Codigos!$A:$P,14,0),"No","Si"),""),"Verf")</f>
        <v>Si</v>
      </c>
      <c r="Y642" s="280" t="str">
        <f ca="1">IFERROR(IF($B642&lt;&gt;"",IF($H642&gt;VLOOKUP($B642,Codigos!$A:$P,16,0),"Si","No"),""),"Verf")</f>
        <v>Si</v>
      </c>
      <c r="Z642" s="280" t="str">
        <f ca="1">IFERROR(IF($B642&lt;&gt;"",IF($H642&lt;VLOOKUP($B642,Codigos!$A:$P,14,0),"Bloquear","No"),""),"Verf")</f>
        <v>No</v>
      </c>
      <c r="AA642" s="281">
        <f>IFERROR(IF($B642&lt;&gt;"",$G642-VLOOKUP($B642,Codigos!$A:$P,11,0),""),"")</f>
        <v>46506</v>
      </c>
      <c r="AB642" s="280" t="str">
        <f t="shared" si="300"/>
        <v/>
      </c>
      <c r="AC642">
        <f t="shared" ca="1" si="301"/>
        <v>13</v>
      </c>
      <c r="AE642" t="s">
        <v>1987</v>
      </c>
      <c r="AF642" t="s">
        <v>1988</v>
      </c>
    </row>
    <row r="643" spans="1:32" ht="18.95" customHeight="1">
      <c r="A643" s="290" t="s">
        <v>213</v>
      </c>
      <c r="B643" s="303" t="s">
        <v>654</v>
      </c>
      <c r="C643" s="104" t="str">
        <f>IFERROR(IF(B643&lt;&gt;"",VLOOKUP($B643,Codigos!$A:$P,3,0),""),"Verf")</f>
        <v>BBC Lager Nr330ccX6</v>
      </c>
      <c r="D643" s="105">
        <v>5</v>
      </c>
      <c r="E643" s="105">
        <v>216</v>
      </c>
      <c r="F643" s="105"/>
      <c r="G643" s="106">
        <v>46351</v>
      </c>
      <c r="H643" s="448">
        <f t="shared" ca="1" si="296"/>
        <v>167</v>
      </c>
      <c r="I643" s="105" t="str">
        <f t="shared" ca="1" si="297"/>
        <v>Mayor a 120 días</v>
      </c>
      <c r="J643" s="109">
        <f t="shared" ca="1" si="298"/>
        <v>0.92777777777777781</v>
      </c>
      <c r="K643" s="294"/>
      <c r="L643" s="292" t="s">
        <v>34</v>
      </c>
      <c r="M643" s="110" t="str">
        <f>IFERROR(IF(VLOOKUP(L643,Codigos!$T$2:$U$50,2,0)=0,"",VLOOKUP(L643,Codigos!$T$2:$U$50,2,0)),"")</f>
        <v>Excluir</v>
      </c>
      <c r="N643" s="111">
        <f t="shared" si="299"/>
        <v>46171</v>
      </c>
      <c r="O643" s="112">
        <f>IFERROR(IF($B643&lt;&gt;"",$E643+($D643*VLOOKUP($B643,Codigos!$A:$P,5,0)),""),"Verf")</f>
        <v>1896</v>
      </c>
      <c r="P643" s="112">
        <f>IFERROR(IF($B643&lt;&gt;"",$F643+($O643*VLOOKUP($B643,Codigos!$A:$P,4,0)),""),"Verf")</f>
        <v>11376</v>
      </c>
      <c r="Q643" s="116">
        <f>IFERROR(IF($B643&lt;&gt;"",P643*VLOOKUP($B643,Codigos!$A:$I,7,0)/100000,""),"Verf")</f>
        <v>37.540799999999997</v>
      </c>
      <c r="R643" s="110">
        <f>IFERROR(IF($B643&lt;&gt;"",VLOOKUP($B643,Codigos!$A:$P,2,0),""),"Verf")</f>
        <v>7596</v>
      </c>
      <c r="S643" s="110" t="str">
        <f>IFERROR(IF($B643&lt;&gt;"",VLOOKUP($B643,Codigos!$A:$P,9,0),""),"Verf")</f>
        <v>NR BBC</v>
      </c>
      <c r="T643" s="110">
        <f>IFERROR(IF(B643&lt;&gt;"",VLOOKUP(B643,Codigos!$A:$P,10,0),""),"Verf")</f>
        <v>180</v>
      </c>
      <c r="U643" s="280" t="str">
        <f ca="1">IFERROR(IF($B643&lt;&gt;"",IF(AND($H643&gt;=VLOOKUP($B643,Codigos!$A:$P,12,0),$H643&lt;=VLOOKUP($B643,Codigos!$A:$P,13,0)),"Si","No"),""),"Verf")</f>
        <v>No</v>
      </c>
      <c r="V643" s="280" t="str">
        <f ca="1">IFERROR(IF($B643&lt;&gt;"",IF(AND($H643&gt;=VLOOKUP($B643,Codigos!$A:$P,14,0),$H643&lt;=VLOOKUP($B643,Codigos!$A:$P,15,0)),"Si","No"),""),"Verf")</f>
        <v>No</v>
      </c>
      <c r="W643" s="280" t="str">
        <f ca="1">IFERROR(IF($B643&lt;&gt;"",IF($H643&gt;=VLOOKUP($B643,Codigos!$A:$P,12,0),"Si","No"),""),"Verf")</f>
        <v>Si</v>
      </c>
      <c r="X643" s="280" t="str">
        <f ca="1">IFERROR(IF($B643&lt;&gt;"",IF($H643&lt;VLOOKUP($B643,Codigos!$A:$P,14,0),"No","Si"),""),"Verf")</f>
        <v>Si</v>
      </c>
      <c r="Y643" s="280" t="str">
        <f ca="1">IFERROR(IF($B643&lt;&gt;"",IF($H643&gt;VLOOKUP($B643,Codigos!$A:$P,16,0),"Si","No"),""),"Verf")</f>
        <v>Si</v>
      </c>
      <c r="Z643" s="280" t="str">
        <f ca="1">IFERROR(IF($B643&lt;&gt;"",IF($H643&lt;VLOOKUP($B643,Codigos!$A:$P,14,0),"Bloquear","No"),""),"Verf")</f>
        <v>No</v>
      </c>
      <c r="AA643" s="281">
        <f>IFERROR(IF($B643&lt;&gt;"",$G643-VLOOKUP($B643,Codigos!$A:$P,11,0),""),"")</f>
        <v>46321</v>
      </c>
      <c r="AB643" s="280" t="str">
        <f t="shared" si="300"/>
        <v/>
      </c>
      <c r="AC643">
        <f t="shared" ca="1" si="301"/>
        <v>13</v>
      </c>
      <c r="AE643" t="s">
        <v>1987</v>
      </c>
      <c r="AF643" t="s">
        <v>1988</v>
      </c>
    </row>
    <row r="644" spans="1:32" ht="18.95" customHeight="1">
      <c r="A644" s="290" t="s">
        <v>2564</v>
      </c>
      <c r="B644" s="291" t="s">
        <v>192</v>
      </c>
      <c r="C644" s="104" t="str">
        <f>IFERROR(IF(B644&lt;&gt;"",VLOOKUP($B644,Codigos!$A:$P,3,0),""),"Verf")</f>
        <v>Corona Nr 330Cc X 6</v>
      </c>
      <c r="D644" s="105">
        <v>47</v>
      </c>
      <c r="E644" s="105"/>
      <c r="F644" s="105"/>
      <c r="G644" s="106">
        <v>46544</v>
      </c>
      <c r="H644" s="448">
        <f t="shared" ca="1" si="296"/>
        <v>360</v>
      </c>
      <c r="I644" s="105" t="str">
        <f t="shared" ca="1" si="297"/>
        <v>Mayor a 120 días</v>
      </c>
      <c r="J644" s="109">
        <f t="shared" ca="1" si="298"/>
        <v>0.98630136986301364</v>
      </c>
      <c r="K644" s="294"/>
      <c r="L644" s="292"/>
      <c r="M644" s="110" t="str">
        <f>IFERROR(IF(VLOOKUP(L644,Codigos!$T$2:$U$50,2,0)=0,"",VLOOKUP(L644,Codigos!$T$2:$U$50,2,0)),"")</f>
        <v/>
      </c>
      <c r="N644" s="111">
        <f t="shared" si="299"/>
        <v>46179</v>
      </c>
      <c r="O644" s="112">
        <f>IFERROR(IF($B644&lt;&gt;"",$E644+($D644*VLOOKUP($B644,Codigos!$A:$P,5,0)),""),"Verf")</f>
        <v>12220</v>
      </c>
      <c r="P644" s="112">
        <f>IFERROR(IF($B644&lt;&gt;"",$F644+($O644*VLOOKUP($B644,Codigos!$A:$P,4,0)),""),"Verf")</f>
        <v>73320</v>
      </c>
      <c r="Q644" s="116">
        <f>IFERROR(IF($B644&lt;&gt;"",P644*VLOOKUP($B644,Codigos!$A:$I,7,0)/100000,""),"Verf")</f>
        <v>241.95599999999999</v>
      </c>
      <c r="R644" s="110">
        <f>IFERROR(IF($B644&lt;&gt;"",VLOOKUP($B644,Codigos!$A:$P,2,0),""),"Verf")</f>
        <v>20050</v>
      </c>
      <c r="S644" s="110" t="str">
        <f>IFERROR(IF($B644&lt;&gt;"",VLOOKUP($B644,Codigos!$A:$P,9,0),""),"Verf")</f>
        <v>NR</v>
      </c>
      <c r="T644" s="110">
        <f>IFERROR(IF(B644&lt;&gt;"",VLOOKUP(B644,Codigos!$A:$P,10,0),""),"Verf")</f>
        <v>365</v>
      </c>
      <c r="U644" s="280" t="str">
        <f ca="1">IFERROR(IF($B644&lt;&gt;"",IF(AND($H644&gt;=VLOOKUP($B644,Codigos!$A:$P,12,0),$H644&lt;=VLOOKUP($B644,Codigos!$A:$P,13,0)),"Si","No"),""),"Verf")</f>
        <v>No</v>
      </c>
      <c r="V644" s="280" t="str">
        <f ca="1">IFERROR(IF($B644&lt;&gt;"",IF(AND($H644&gt;=VLOOKUP($B644,Codigos!$A:$P,14,0),$H644&lt;=VLOOKUP($B644,Codigos!$A:$P,15,0)),"Si","No"),""),"Verf")</f>
        <v>No</v>
      </c>
      <c r="W644" s="280" t="str">
        <f ca="1">IFERROR(IF($B644&lt;&gt;"",IF($H644&gt;=VLOOKUP($B644,Codigos!$A:$P,12,0),"Si","No"),""),"Verf")</f>
        <v>Si</v>
      </c>
      <c r="X644" s="280" t="str">
        <f ca="1">IFERROR(IF($B644&lt;&gt;"",IF($H644&lt;VLOOKUP($B644,Codigos!$A:$P,14,0),"No","Si"),""),"Verf")</f>
        <v>Si</v>
      </c>
      <c r="Y644" s="280" t="str">
        <f ca="1">IFERROR(IF($B644&lt;&gt;"",IF($H644&gt;VLOOKUP($B644,Codigos!$A:$P,16,0),"Si","No"),""),"Verf")</f>
        <v>Si</v>
      </c>
      <c r="Z644" s="280" t="str">
        <f ca="1">IFERROR(IF($B644&lt;&gt;"",IF($H644&lt;VLOOKUP($B644,Codigos!$A:$P,14,0),"Bloquear","No"),""),"Verf")</f>
        <v>No</v>
      </c>
      <c r="AA644" s="281">
        <f>IFERROR(IF($B644&lt;&gt;"",$G644-VLOOKUP($B644,Codigos!$A:$P,11,0),""),"")</f>
        <v>46514</v>
      </c>
      <c r="AB644" s="280" t="str">
        <f t="shared" si="300"/>
        <v/>
      </c>
      <c r="AC644">
        <f t="shared" ca="1" si="301"/>
        <v>5</v>
      </c>
      <c r="AE644" t="s">
        <v>1987</v>
      </c>
      <c r="AF644" t="s">
        <v>1988</v>
      </c>
    </row>
    <row r="645" spans="1:32" ht="18.95" customHeight="1">
      <c r="A645" s="290" t="s">
        <v>2565</v>
      </c>
      <c r="B645" s="345" t="s">
        <v>703</v>
      </c>
      <c r="C645" s="104" t="str">
        <f>IFERROR(IF(B645&lt;&gt;"",VLOOKUP($B645,Codigos!$A:$P,3,0),""),"Verf")</f>
        <v>Coronita Nr 210Cc X 6</v>
      </c>
      <c r="D645" s="105">
        <v>23</v>
      </c>
      <c r="E645" s="105"/>
      <c r="F645" s="105"/>
      <c r="G645" s="106">
        <v>46532</v>
      </c>
      <c r="H645" s="448">
        <f t="shared" ca="1" si="296"/>
        <v>348</v>
      </c>
      <c r="I645" s="105" t="str">
        <f t="shared" ca="1" si="297"/>
        <v>Mayor a 120 días</v>
      </c>
      <c r="J645" s="109">
        <f t="shared" ca="1" si="298"/>
        <v>0.95342465753424654</v>
      </c>
      <c r="K645" s="343"/>
      <c r="L645" s="292"/>
      <c r="M645" s="110" t="str">
        <f>IFERROR(IF(VLOOKUP(L645,Codigos!$T$2:$U$50,2,0)=0,"",VLOOKUP(L645,Codigos!$T$2:$U$50,2,0)),"")</f>
        <v/>
      </c>
      <c r="N645" s="111">
        <f t="shared" si="299"/>
        <v>46167</v>
      </c>
      <c r="O645" s="112">
        <f>IFERROR(IF($B645&lt;&gt;"",$E645+($D645*VLOOKUP($B645,Codigos!$A:$P,5,0)),""),"Verf")</f>
        <v>8832</v>
      </c>
      <c r="P645" s="112">
        <f>IFERROR(IF($B645&lt;&gt;"",$F645+($O645*VLOOKUP($B645,Codigos!$A:$P,4,0)),""),"Verf")</f>
        <v>52992</v>
      </c>
      <c r="Q645" s="116">
        <f>IFERROR(IF($B645&lt;&gt;"",P645*VLOOKUP($B645,Codigos!$A:$I,7,0)/100000,""),"Verf")</f>
        <v>111.28319999999999</v>
      </c>
      <c r="R645" s="110">
        <f>IFERROR(IF($B645&lt;&gt;"",VLOOKUP($B645,Codigos!$A:$P,2,0),""),"Verf")</f>
        <v>9508</v>
      </c>
      <c r="S645" s="110" t="str">
        <f>IFERROR(IF($B645&lt;&gt;"",VLOOKUP($B645,Codigos!$A:$P,9,0),""),"Verf")</f>
        <v>NR</v>
      </c>
      <c r="T645" s="110">
        <f>IFERROR(IF(B645&lt;&gt;"",VLOOKUP(B645,Codigos!$A:$P,10,0),""),"Verf")</f>
        <v>365</v>
      </c>
      <c r="U645" s="280" t="str">
        <f ca="1">IFERROR(IF($B645&lt;&gt;"",IF(AND($H645&gt;=VLOOKUP($B645,Codigos!$A:$P,12,0),$H645&lt;=VLOOKUP($B645,Codigos!$A:$P,13,0)),"Si","No"),""),"Verf")</f>
        <v>No</v>
      </c>
      <c r="V645" s="280" t="str">
        <f ca="1">IFERROR(IF($B645&lt;&gt;"",IF(AND($H645&gt;=VLOOKUP($B645,Codigos!$A:$P,14,0),$H645&lt;=VLOOKUP($B645,Codigos!$A:$P,15,0)),"Si","No"),""),"Verf")</f>
        <v>No</v>
      </c>
      <c r="W645" s="280" t="str">
        <f ca="1">IFERROR(IF($B645&lt;&gt;"",IF($H645&gt;=VLOOKUP($B645,Codigos!$A:$P,12,0),"Si","No"),""),"Verf")</f>
        <v>Si</v>
      </c>
      <c r="X645" s="280" t="str">
        <f ca="1">IFERROR(IF($B645&lt;&gt;"",IF($H645&lt;VLOOKUP($B645,Codigos!$A:$P,14,0),"No","Si"),""),"Verf")</f>
        <v>Si</v>
      </c>
      <c r="Y645" s="280" t="str">
        <f ca="1">IFERROR(IF($B645&lt;&gt;"",IF($H645&gt;VLOOKUP($B645,Codigos!$A:$P,16,0),"Si","No"),""),"Verf")</f>
        <v>Si</v>
      </c>
      <c r="Z645" s="280" t="str">
        <f ca="1">IFERROR(IF($B645&lt;&gt;"",IF($H645&lt;VLOOKUP($B645,Codigos!$A:$P,14,0),"Bloquear","No"),""),"Verf")</f>
        <v>No</v>
      </c>
      <c r="AA645" s="281">
        <f>IFERROR(IF($B645&lt;&gt;"",$G645-VLOOKUP($B645,Codigos!$A:$P,11,0),""),"")</f>
        <v>46502</v>
      </c>
      <c r="AB645" s="280" t="str">
        <f t="shared" si="300"/>
        <v/>
      </c>
      <c r="AC645">
        <f t="shared" ca="1" si="301"/>
        <v>17</v>
      </c>
      <c r="AE645" t="s">
        <v>1987</v>
      </c>
      <c r="AF645" t="s">
        <v>1988</v>
      </c>
    </row>
    <row r="646" spans="1:32" ht="18.95" customHeight="1">
      <c r="A646" s="290" t="s">
        <v>381</v>
      </c>
      <c r="B646" s="345" t="s">
        <v>703</v>
      </c>
      <c r="C646" s="104" t="str">
        <f>IFERROR(IF(B646&lt;&gt;"",VLOOKUP($B646,Codigos!$A:$P,3,0),""),"Verf")</f>
        <v>Coronita Nr 210Cc X 6</v>
      </c>
      <c r="D646" s="105">
        <v>47</v>
      </c>
      <c r="E646" s="105"/>
      <c r="F646" s="105"/>
      <c r="G646" s="106">
        <v>46540</v>
      </c>
      <c r="H646" s="448">
        <f t="shared" ca="1" si="296"/>
        <v>356</v>
      </c>
      <c r="I646" s="105" t="str">
        <f t="shared" ca="1" si="297"/>
        <v>Mayor a 120 días</v>
      </c>
      <c r="J646" s="109">
        <f t="shared" ca="1" si="298"/>
        <v>0.97534246575342465</v>
      </c>
      <c r="K646" s="343"/>
      <c r="L646" s="292"/>
      <c r="M646" s="110" t="str">
        <f>IFERROR(IF(VLOOKUP(L646,Codigos!$T$2:$U$50,2,0)=0,"",VLOOKUP(L646,Codigos!$T$2:$U$50,2,0)),"")</f>
        <v/>
      </c>
      <c r="N646" s="111">
        <f t="shared" si="299"/>
        <v>46175</v>
      </c>
      <c r="O646" s="112">
        <f>IFERROR(IF($B646&lt;&gt;"",$E646+($D646*VLOOKUP($B646,Codigos!$A:$P,5,0)),""),"Verf")</f>
        <v>18048</v>
      </c>
      <c r="P646" s="112">
        <f>IFERROR(IF($B646&lt;&gt;"",$F646+($O646*VLOOKUP($B646,Codigos!$A:$P,4,0)),""),"Verf")</f>
        <v>108288</v>
      </c>
      <c r="Q646" s="116">
        <f>IFERROR(IF($B646&lt;&gt;"",P646*VLOOKUP($B646,Codigos!$A:$I,7,0)/100000,""),"Verf")</f>
        <v>227.40479999999999</v>
      </c>
      <c r="R646" s="110">
        <f>IFERROR(IF($B646&lt;&gt;"",VLOOKUP($B646,Codigos!$A:$P,2,0),""),"Verf")</f>
        <v>9508</v>
      </c>
      <c r="S646" s="110" t="str">
        <f>IFERROR(IF($B646&lt;&gt;"",VLOOKUP($B646,Codigos!$A:$P,9,0),""),"Verf")</f>
        <v>NR</v>
      </c>
      <c r="T646" s="110">
        <f>IFERROR(IF(B646&lt;&gt;"",VLOOKUP(B646,Codigos!$A:$P,10,0),""),"Verf")</f>
        <v>365</v>
      </c>
      <c r="U646" s="280" t="str">
        <f ca="1">IFERROR(IF($B646&lt;&gt;"",IF(AND($H646&gt;=VLOOKUP($B646,Codigos!$A:$P,12,0),$H646&lt;=VLOOKUP($B646,Codigos!$A:$P,13,0)),"Si","No"),""),"Verf")</f>
        <v>No</v>
      </c>
      <c r="V646" s="280" t="str">
        <f ca="1">IFERROR(IF($B646&lt;&gt;"",IF(AND($H646&gt;=VLOOKUP($B646,Codigos!$A:$P,14,0),$H646&lt;=VLOOKUP($B646,Codigos!$A:$P,15,0)),"Si","No"),""),"Verf")</f>
        <v>No</v>
      </c>
      <c r="W646" s="280" t="str">
        <f ca="1">IFERROR(IF($B646&lt;&gt;"",IF($H646&gt;=VLOOKUP($B646,Codigos!$A:$P,12,0),"Si","No"),""),"Verf")</f>
        <v>Si</v>
      </c>
      <c r="X646" s="280" t="str">
        <f ca="1">IFERROR(IF($B646&lt;&gt;"",IF($H646&lt;VLOOKUP($B646,Codigos!$A:$P,14,0),"No","Si"),""),"Verf")</f>
        <v>Si</v>
      </c>
      <c r="Y646" s="280" t="str">
        <f ca="1">IFERROR(IF($B646&lt;&gt;"",IF($H646&gt;VLOOKUP($B646,Codigos!$A:$P,16,0),"Si","No"),""),"Verf")</f>
        <v>Si</v>
      </c>
      <c r="Z646" s="280" t="str">
        <f ca="1">IFERROR(IF($B646&lt;&gt;"",IF($H646&lt;VLOOKUP($B646,Codigos!$A:$P,14,0),"Bloquear","No"),""),"Verf")</f>
        <v>No</v>
      </c>
      <c r="AA646" s="281">
        <f>IFERROR(IF($B646&lt;&gt;"",$G646-VLOOKUP($B646,Codigos!$A:$P,11,0),""),"")</f>
        <v>46510</v>
      </c>
      <c r="AB646" s="280" t="str">
        <f t="shared" si="300"/>
        <v/>
      </c>
      <c r="AC646">
        <f t="shared" ca="1" si="301"/>
        <v>9</v>
      </c>
      <c r="AE646" t="s">
        <v>1987</v>
      </c>
      <c r="AF646" t="s">
        <v>1988</v>
      </c>
    </row>
    <row r="647" spans="1:32" ht="18.95" customHeight="1">
      <c r="A647" s="290" t="s">
        <v>2566</v>
      </c>
      <c r="B647" s="476" t="s">
        <v>313</v>
      </c>
      <c r="C647" s="104" t="str">
        <f>IFERROR(IF(B647&lt;&gt;"",VLOOKUP($B647,Codigos!$A:$P,3,0),""),"Verf")</f>
        <v>PONY LESS SUGAR  2.0L X6</v>
      </c>
      <c r="D647" s="105">
        <v>26</v>
      </c>
      <c r="E647" s="105"/>
      <c r="F647" s="105"/>
      <c r="G647" s="106">
        <v>46284</v>
      </c>
      <c r="H647" s="448">
        <f t="shared" ca="1" si="296"/>
        <v>100</v>
      </c>
      <c r="I647" s="105" t="str">
        <f t="shared" ca="1" si="297"/>
        <v>Menos de 120 días</v>
      </c>
      <c r="J647" s="109">
        <f t="shared" ca="1" si="298"/>
        <v>0.83333333333333337</v>
      </c>
      <c r="K647" s="343"/>
      <c r="L647" s="292"/>
      <c r="M647" s="110" t="str">
        <f>IFERROR(IF(VLOOKUP(L647,Codigos!$T$2:$U$50,2,0)=0,"",VLOOKUP(L647,Codigos!$T$2:$U$50,2,0)),"")</f>
        <v/>
      </c>
      <c r="N647" s="111">
        <f t="shared" si="299"/>
        <v>46164</v>
      </c>
      <c r="O647" s="112">
        <f>IFERROR(IF($B647&lt;&gt;"",$E647+($D647*VLOOKUP($B647,Codigos!$A:$P,5,0)),""),"Verf")</f>
        <v>1560</v>
      </c>
      <c r="P647" s="112">
        <f>IFERROR(IF($B647&lt;&gt;"",$F647+($O647*VLOOKUP($B647,Codigos!$A:$P,4,0)),""),"Verf")</f>
        <v>9360</v>
      </c>
      <c r="Q647" s="116">
        <f>IFERROR(IF($B647&lt;&gt;"",P647*VLOOKUP($B647,Codigos!$A:$I,7,0)/100000,""),"Verf")</f>
        <v>187.2</v>
      </c>
      <c r="R647" s="110">
        <f>IFERROR(IF($B647&lt;&gt;"",VLOOKUP($B647,Codigos!$A:$P,2,0),""),"Verf")</f>
        <v>21703</v>
      </c>
      <c r="S647" s="110" t="str">
        <f>IFERROR(IF($B647&lt;&gt;"",VLOOKUP($B647,Codigos!$A:$P,9,0),""),"Verf")</f>
        <v>Pet</v>
      </c>
      <c r="T647" s="110">
        <f>IFERROR(IF(B647&lt;&gt;"",VLOOKUP(B647,Codigos!$A:$P,10,0),""),"Verf")</f>
        <v>120</v>
      </c>
      <c r="U647" s="280" t="str">
        <f ca="1">IFERROR(IF($B647&lt;&gt;"",IF(AND($H647&gt;=VLOOKUP($B647,Codigos!$A:$P,12,0),$H647&lt;=VLOOKUP($B647,Codigos!$A:$P,13,0)),"Si","No"),""),"Verf")</f>
        <v>No</v>
      </c>
      <c r="V647" s="280" t="str">
        <f ca="1">IFERROR(IF($B647&lt;&gt;"",IF(AND($H647&gt;=VLOOKUP($B647,Codigos!$A:$P,14,0),$H647&lt;=VLOOKUP($B647,Codigos!$A:$P,15,0)),"Si","No"),""),"Verf")</f>
        <v>No</v>
      </c>
      <c r="W647" s="280" t="str">
        <f ca="1">IFERROR(IF($B647&lt;&gt;"",IF($H647&gt;=VLOOKUP($B647,Codigos!$A:$P,12,0),"Si","No"),""),"Verf")</f>
        <v>Si</v>
      </c>
      <c r="X647" s="280" t="str">
        <f ca="1">IFERROR(IF($B647&lt;&gt;"",IF($H647&lt;VLOOKUP($B647,Codigos!$A:$P,14,0),"No","Si"),""),"Verf")</f>
        <v>Si</v>
      </c>
      <c r="Y647" s="280" t="str">
        <f ca="1">IFERROR(IF($B647&lt;&gt;"",IF($H647&gt;VLOOKUP($B647,Codigos!$A:$P,16,0),"Si","No"),""),"Verf")</f>
        <v>Si</v>
      </c>
      <c r="Z647" s="280" t="str">
        <f ca="1">IFERROR(IF($B647&lt;&gt;"",IF($H647&lt;VLOOKUP($B647,Codigos!$A:$P,14,0),"Bloquear","No"),""),"Verf")</f>
        <v>No</v>
      </c>
      <c r="AA647" s="281">
        <f>IFERROR(IF($B647&lt;&gt;"",$G647-VLOOKUP($B647,Codigos!$A:$P,11,0),""),"")</f>
        <v>46254</v>
      </c>
      <c r="AB647" s="280" t="str">
        <f t="shared" si="300"/>
        <v/>
      </c>
      <c r="AC647">
        <f t="shared" ca="1" si="301"/>
        <v>20</v>
      </c>
      <c r="AE647" t="s">
        <v>1987</v>
      </c>
      <c r="AF647" t="s">
        <v>1988</v>
      </c>
    </row>
    <row r="648" spans="1:32" ht="18.95" customHeight="1">
      <c r="A648" s="290" t="s">
        <v>2749</v>
      </c>
      <c r="B648" s="329"/>
      <c r="C648" s="104" t="str">
        <f>IFERROR(IF(B648&lt;&gt;"",VLOOKUP($B648,Codigos!$A:$P,3,0),""),"Verf")</f>
        <v/>
      </c>
      <c r="D648" s="105"/>
      <c r="E648" s="105"/>
      <c r="F648" s="105"/>
      <c r="G648" s="106"/>
      <c r="H648" s="448" t="str">
        <f t="shared" ca="1" si="296"/>
        <v/>
      </c>
      <c r="I648" s="105" t="str">
        <f t="shared" ca="1" si="297"/>
        <v/>
      </c>
      <c r="J648" s="109" t="str">
        <f t="shared" ca="1" si="298"/>
        <v/>
      </c>
      <c r="K648" s="343"/>
      <c r="L648" s="292"/>
      <c r="M648" s="110" t="str">
        <f>IFERROR(IF(VLOOKUP(L648,Codigos!$T$2:$U$50,2,0)=0,"",VLOOKUP(L648,Codigos!$T$2:$U$50,2,0)),"")</f>
        <v/>
      </c>
      <c r="N648" s="111" t="str">
        <f t="shared" si="299"/>
        <v/>
      </c>
      <c r="O648" s="112" t="str">
        <f>IFERROR(IF($B648&lt;&gt;"",$E648+($D648*VLOOKUP($B648,Codigos!$A:$P,5,0)),""),"Verf")</f>
        <v/>
      </c>
      <c r="P648" s="112" t="str">
        <f>IFERROR(IF($B648&lt;&gt;"",$F648+($O648*VLOOKUP($B648,Codigos!$A:$P,4,0)),""),"Verf")</f>
        <v/>
      </c>
      <c r="Q648" s="116" t="str">
        <f>IFERROR(IF($B648&lt;&gt;"",P648*VLOOKUP($B648,Codigos!$A:$I,7,0)/100000,""),"Verf")</f>
        <v/>
      </c>
      <c r="R648" s="110" t="str">
        <f>IFERROR(IF($B648&lt;&gt;"",VLOOKUP($B648,Codigos!$A:$P,2,0),""),"Verf")</f>
        <v/>
      </c>
      <c r="S648" s="110" t="str">
        <f>IFERROR(IF($B648&lt;&gt;"",VLOOKUP($B648,Codigos!$A:$P,9,0),""),"Verf")</f>
        <v/>
      </c>
      <c r="T648" s="110" t="str">
        <f>IFERROR(IF(B648&lt;&gt;"",VLOOKUP(B648,Codigos!$A:$P,10,0),""),"Verf")</f>
        <v/>
      </c>
      <c r="U648" s="280" t="str">
        <f>IFERROR(IF($B648&lt;&gt;"",IF(AND($H648&gt;=VLOOKUP($B648,Codigos!$A:$P,12,0),$H648&lt;=VLOOKUP($B648,Codigos!$A:$P,13,0)),"Si","No"),""),"Verf")</f>
        <v/>
      </c>
      <c r="V648" s="280" t="str">
        <f>IFERROR(IF($B648&lt;&gt;"",IF(AND($H648&gt;=VLOOKUP($B648,Codigos!$A:$P,14,0),$H648&lt;=VLOOKUP($B648,Codigos!$A:$P,15,0)),"Si","No"),""),"Verf")</f>
        <v/>
      </c>
      <c r="W648" s="280" t="str">
        <f>IFERROR(IF($B648&lt;&gt;"",IF($H648&gt;=VLOOKUP($B648,Codigos!$A:$P,12,0),"Si","No"),""),"Verf")</f>
        <v/>
      </c>
      <c r="X648" s="280" t="str">
        <f>IFERROR(IF($B648&lt;&gt;"",IF($H648&lt;VLOOKUP($B648,Codigos!$A:$P,14,0),"No","Si"),""),"Verf")</f>
        <v/>
      </c>
      <c r="Y648" s="280" t="str">
        <f>IFERROR(IF($B648&lt;&gt;"",IF($H648&gt;VLOOKUP($B648,Codigos!$A:$P,16,0),"Si","No"),""),"Verf")</f>
        <v/>
      </c>
      <c r="Z648" s="280" t="str">
        <f>IFERROR(IF($B648&lt;&gt;"",IF($H648&lt;VLOOKUP($B648,Codigos!$A:$P,14,0),"Bloquear","No"),""),"Verf")</f>
        <v/>
      </c>
      <c r="AA648" s="281" t="str">
        <f>IFERROR(IF($B648&lt;&gt;"",$G648-VLOOKUP($B648,Codigos!$A:$P,11,0),""),"")</f>
        <v/>
      </c>
      <c r="AB648" s="280" t="str">
        <f t="shared" si="300"/>
        <v>V</v>
      </c>
      <c r="AC648" t="str">
        <f t="shared" si="301"/>
        <v/>
      </c>
      <c r="AE648" t="s">
        <v>1987</v>
      </c>
      <c r="AF648" t="s">
        <v>1988</v>
      </c>
    </row>
    <row r="649" spans="1:32" ht="18.95" customHeight="1">
      <c r="A649" s="290" t="s">
        <v>2567</v>
      </c>
      <c r="B649" s="303" t="s">
        <v>590</v>
      </c>
      <c r="C649" s="104" t="str">
        <f>IFERROR(IF(B649&lt;&gt;"",VLOOKUP($B649,Codigos!$A:$P,3,0),""),"Verf")</f>
        <v>Pony Malta Pet 200ccX30</v>
      </c>
      <c r="D649" s="105">
        <v>42</v>
      </c>
      <c r="E649" s="105"/>
      <c r="F649" s="105"/>
      <c r="G649" s="106">
        <v>46272</v>
      </c>
      <c r="H649" s="448">
        <f t="shared" ca="1" si="296"/>
        <v>88</v>
      </c>
      <c r="I649" s="105" t="str">
        <f t="shared" ca="1" si="297"/>
        <v>Menos de 90 dìas</v>
      </c>
      <c r="J649" s="109">
        <f t="shared" ca="1" si="298"/>
        <v>0.97777777777777775</v>
      </c>
      <c r="K649" s="343" t="s">
        <v>2819</v>
      </c>
      <c r="L649" s="292"/>
      <c r="M649" s="110" t="str">
        <f>IFERROR(IF(VLOOKUP(L649,Codigos!$T$2:$U$50,2,0)=0,"",VLOOKUP(L649,Codigos!$T$2:$U$50,2,0)),"")</f>
        <v/>
      </c>
      <c r="N649" s="111">
        <f t="shared" si="299"/>
        <v>46182</v>
      </c>
      <c r="O649" s="112">
        <f>IFERROR(IF($B649&lt;&gt;"",$E649+($D649*VLOOKUP($B649,Codigos!$A:$P,5,0)),""),"Verf")</f>
        <v>5670</v>
      </c>
      <c r="P649" s="112">
        <f>IFERROR(IF($B649&lt;&gt;"",$F649+($O649*VLOOKUP($B649,Codigos!$A:$P,4,0)),""),"Verf")</f>
        <v>170100</v>
      </c>
      <c r="Q649" s="116">
        <f>IFERROR(IF($B649&lt;&gt;"",P649*VLOOKUP($B649,Codigos!$A:$I,7,0)/100000,""),"Verf")</f>
        <v>340.2</v>
      </c>
      <c r="R649" s="110">
        <f>IFERROR(IF($B649&lt;&gt;"",VLOOKUP($B649,Codigos!$A:$P,2,0),""),"Verf")</f>
        <v>3810</v>
      </c>
      <c r="S649" s="110" t="str">
        <f>IFERROR(IF($B649&lt;&gt;"",VLOOKUP($B649,Codigos!$A:$P,9,0),""),"Verf")</f>
        <v>Pet</v>
      </c>
      <c r="T649" s="110">
        <f>IFERROR(IF(B649&lt;&gt;"",VLOOKUP(B649,Codigos!$A:$P,10,0),""),"Verf")</f>
        <v>90</v>
      </c>
      <c r="U649" s="280" t="str">
        <f ca="1">IFERROR(IF($B649&lt;&gt;"",IF(AND($H649&gt;=VLOOKUP($B649,Codigos!$A:$P,12,0),$H649&lt;=VLOOKUP($B649,Codigos!$A:$P,13,0)),"Si","No"),""),"Verf")</f>
        <v>No</v>
      </c>
      <c r="V649" s="280" t="str">
        <f ca="1">IFERROR(IF($B649&lt;&gt;"",IF(AND($H649&gt;=VLOOKUP($B649,Codigos!$A:$P,14,0),$H649&lt;=VLOOKUP($B649,Codigos!$A:$P,15,0)),"Si","No"),""),"Verf")</f>
        <v>No</v>
      </c>
      <c r="W649" s="280" t="str">
        <f ca="1">IFERROR(IF($B649&lt;&gt;"",IF($H649&gt;=VLOOKUP($B649,Codigos!$A:$P,12,0),"Si","No"),""),"Verf")</f>
        <v>Si</v>
      </c>
      <c r="X649" s="280" t="str">
        <f ca="1">IFERROR(IF($B649&lt;&gt;"",IF($H649&lt;VLOOKUP($B649,Codigos!$A:$P,14,0),"No","Si"),""),"Verf")</f>
        <v>Si</v>
      </c>
      <c r="Y649" s="280" t="str">
        <f ca="1">IFERROR(IF($B649&lt;&gt;"",IF($H649&gt;VLOOKUP($B649,Codigos!$A:$P,16,0),"Si","No"),""),"Verf")</f>
        <v>Si</v>
      </c>
      <c r="Z649" s="280" t="str">
        <f ca="1">IFERROR(IF($B649&lt;&gt;"",IF($H649&lt;VLOOKUP($B649,Codigos!$A:$P,14,0),"Bloquear","No"),""),"Verf")</f>
        <v>No</v>
      </c>
      <c r="AA649" s="281">
        <f>IFERROR(IF($B649&lt;&gt;"",$G649-VLOOKUP($B649,Codigos!$A:$P,11,0),""),"")</f>
        <v>46242</v>
      </c>
      <c r="AB649" s="280" t="str">
        <f t="shared" si="300"/>
        <v/>
      </c>
      <c r="AC649">
        <f t="shared" ca="1" si="301"/>
        <v>2</v>
      </c>
      <c r="AE649" t="s">
        <v>1987</v>
      </c>
      <c r="AF649" t="s">
        <v>1988</v>
      </c>
    </row>
    <row r="650" spans="1:32" ht="18.95" customHeight="1">
      <c r="A650" s="290" t="s">
        <v>2568</v>
      </c>
      <c r="B650" s="303" t="s">
        <v>635</v>
      </c>
      <c r="C650" s="104" t="str">
        <f>IFERROR(IF(B650&lt;&gt;"",VLOOKUP($B650,Codigos!$A:$P,3,0),""),"Verf")</f>
        <v>Pony Malta Pet 1.0L X 15</v>
      </c>
      <c r="D650" s="105">
        <v>10</v>
      </c>
      <c r="E650" s="105"/>
      <c r="F650" s="105"/>
      <c r="G650" s="106">
        <v>46301</v>
      </c>
      <c r="H650" s="448">
        <f t="shared" ca="1" si="296"/>
        <v>117</v>
      </c>
      <c r="I650" s="105" t="str">
        <f t="shared" ca="1" si="297"/>
        <v>Menos de 120 días</v>
      </c>
      <c r="J650" s="109">
        <f t="shared" ca="1" si="298"/>
        <v>0.97499999999999998</v>
      </c>
      <c r="K650" s="343"/>
      <c r="L650" s="292"/>
      <c r="M650" s="110" t="str">
        <f>IFERROR(IF(VLOOKUP(L650,Codigos!$T$2:$U$50,2,0)=0,"",VLOOKUP(L650,Codigos!$T$2:$U$50,2,0)),"")</f>
        <v/>
      </c>
      <c r="N650" s="111">
        <f t="shared" si="299"/>
        <v>46181</v>
      </c>
      <c r="O650" s="112">
        <f>IFERROR(IF($B650&lt;&gt;"",$E650+($D650*VLOOKUP($B650,Codigos!$A:$P,5,0)),""),"Verf")</f>
        <v>520</v>
      </c>
      <c r="P650" s="112">
        <f>IFERROR(IF($B650&lt;&gt;"",$F650+($O650*VLOOKUP($B650,Codigos!$A:$P,4,0)),""),"Verf")</f>
        <v>7800</v>
      </c>
      <c r="Q650" s="116">
        <f>IFERROR(IF($B650&lt;&gt;"",P650*VLOOKUP($B650,Codigos!$A:$I,7,0)/100000,""),"Verf")</f>
        <v>78</v>
      </c>
      <c r="R650" s="110">
        <f>IFERROR(IF($B650&lt;&gt;"",VLOOKUP($B650,Codigos!$A:$P,2,0),""),"Verf")</f>
        <v>7078</v>
      </c>
      <c r="S650" s="110" t="str">
        <f>IFERROR(IF($B650&lt;&gt;"",VLOOKUP($B650,Codigos!$A:$P,9,0),""),"Verf")</f>
        <v>Pet</v>
      </c>
      <c r="T650" s="110">
        <f>IFERROR(IF(B650&lt;&gt;"",VLOOKUP(B650,Codigos!$A:$P,10,0),""),"Verf")</f>
        <v>120</v>
      </c>
      <c r="U650" s="280" t="str">
        <f ca="1">IFERROR(IF($B650&lt;&gt;"",IF(AND($H650&gt;=VLOOKUP($B650,Codigos!$A:$P,12,0),$H650&lt;=VLOOKUP($B650,Codigos!$A:$P,13,0)),"Si","No"),""),"Verf")</f>
        <v>No</v>
      </c>
      <c r="V650" s="280" t="str">
        <f ca="1">IFERROR(IF($B650&lt;&gt;"",IF(AND($H650&gt;=VLOOKUP($B650,Codigos!$A:$P,14,0),$H650&lt;=VLOOKUP($B650,Codigos!$A:$P,15,0)),"Si","No"),""),"Verf")</f>
        <v>No</v>
      </c>
      <c r="W650" s="280" t="str">
        <f ca="1">IFERROR(IF($B650&lt;&gt;"",IF($H650&gt;=VLOOKUP($B650,Codigos!$A:$P,12,0),"Si","No"),""),"Verf")</f>
        <v>Si</v>
      </c>
      <c r="X650" s="280" t="str">
        <f ca="1">IFERROR(IF($B650&lt;&gt;"",IF($H650&lt;VLOOKUP($B650,Codigos!$A:$P,14,0),"No","Si"),""),"Verf")</f>
        <v>Si</v>
      </c>
      <c r="Y650" s="280" t="str">
        <f ca="1">IFERROR(IF($B650&lt;&gt;"",IF($H650&gt;VLOOKUP($B650,Codigos!$A:$P,16,0),"Si","No"),""),"Verf")</f>
        <v>Si</v>
      </c>
      <c r="Z650" s="280" t="str">
        <f ca="1">IFERROR(IF($B650&lt;&gt;"",IF($H650&lt;VLOOKUP($B650,Codigos!$A:$P,14,0),"Bloquear","No"),""),"Verf")</f>
        <v>No</v>
      </c>
      <c r="AA650" s="281">
        <f>IFERROR(IF($B650&lt;&gt;"",$G650-VLOOKUP($B650,Codigos!$A:$P,11,0),""),"")</f>
        <v>46271</v>
      </c>
      <c r="AB650" s="280" t="str">
        <f t="shared" si="300"/>
        <v/>
      </c>
      <c r="AC650">
        <f t="shared" ca="1" si="301"/>
        <v>3</v>
      </c>
      <c r="AE650" t="s">
        <v>1987</v>
      </c>
      <c r="AF650" t="s">
        <v>1988</v>
      </c>
    </row>
    <row r="651" spans="1:32" ht="18.95" customHeight="1">
      <c r="A651" s="290" t="s">
        <v>2569</v>
      </c>
      <c r="B651" s="303" t="s">
        <v>635</v>
      </c>
      <c r="C651" s="104" t="str">
        <f>IFERROR(IF(B651&lt;&gt;"",VLOOKUP($B651,Codigos!$A:$P,3,0),""),"Verf")</f>
        <v>Pony Malta Pet 1.0L X 15</v>
      </c>
      <c r="D651" s="105">
        <v>38</v>
      </c>
      <c r="E651" s="105"/>
      <c r="F651" s="105"/>
      <c r="G651" s="106">
        <v>46300</v>
      </c>
      <c r="H651" s="448">
        <f t="shared" ca="1" si="296"/>
        <v>116</v>
      </c>
      <c r="I651" s="105" t="str">
        <f t="shared" ca="1" si="297"/>
        <v>Menos de 120 días</v>
      </c>
      <c r="J651" s="109">
        <f t="shared" ca="1" si="298"/>
        <v>0.96666666666666667</v>
      </c>
      <c r="K651" s="294"/>
      <c r="L651" s="292"/>
      <c r="M651" s="110" t="str">
        <f>IFERROR(IF(VLOOKUP(L651,Codigos!$T$2:$U$50,2,0)=0,"",VLOOKUP(L651,Codigos!$T$2:$U$50,2,0)),"")</f>
        <v/>
      </c>
      <c r="N651" s="111">
        <f t="shared" si="299"/>
        <v>46180</v>
      </c>
      <c r="O651" s="112">
        <f>IFERROR(IF($B651&lt;&gt;"",$E651+($D651*VLOOKUP($B651,Codigos!$A:$P,5,0)),""),"Verf")</f>
        <v>1976</v>
      </c>
      <c r="P651" s="112">
        <f>IFERROR(IF($B651&lt;&gt;"",$F651+($O651*VLOOKUP($B651,Codigos!$A:$P,4,0)),""),"Verf")</f>
        <v>29640</v>
      </c>
      <c r="Q651" s="116">
        <f>IFERROR(IF($B651&lt;&gt;"",P651*VLOOKUP($B651,Codigos!$A:$I,7,0)/100000,""),"Verf")</f>
        <v>296.39999999999998</v>
      </c>
      <c r="R651" s="110">
        <f>IFERROR(IF($B651&lt;&gt;"",VLOOKUP($B651,Codigos!$A:$P,2,0),""),"Verf")</f>
        <v>7078</v>
      </c>
      <c r="S651" s="110" t="str">
        <f>IFERROR(IF($B651&lt;&gt;"",VLOOKUP($B651,Codigos!$A:$P,9,0),""),"Verf")</f>
        <v>Pet</v>
      </c>
      <c r="T651" s="110">
        <f>IFERROR(IF(B651&lt;&gt;"",VLOOKUP(B651,Codigos!$A:$P,10,0),""),"Verf")</f>
        <v>120</v>
      </c>
      <c r="U651" s="280" t="str">
        <f ca="1">IFERROR(IF($B651&lt;&gt;"",IF(AND($H651&gt;=VLOOKUP($B651,Codigos!$A:$P,12,0),$H651&lt;=VLOOKUP($B651,Codigos!$A:$P,13,0)),"Si","No"),""),"Verf")</f>
        <v>No</v>
      </c>
      <c r="V651" s="280" t="str">
        <f ca="1">IFERROR(IF($B651&lt;&gt;"",IF(AND($H651&gt;=VLOOKUP($B651,Codigos!$A:$P,14,0),$H651&lt;=VLOOKUP($B651,Codigos!$A:$P,15,0)),"Si","No"),""),"Verf")</f>
        <v>No</v>
      </c>
      <c r="W651" s="280" t="str">
        <f ca="1">IFERROR(IF($B651&lt;&gt;"",IF($H651&gt;=VLOOKUP($B651,Codigos!$A:$P,12,0),"Si","No"),""),"Verf")</f>
        <v>Si</v>
      </c>
      <c r="X651" s="280" t="str">
        <f ca="1">IFERROR(IF($B651&lt;&gt;"",IF($H651&lt;VLOOKUP($B651,Codigos!$A:$P,14,0),"No","Si"),""),"Verf")</f>
        <v>Si</v>
      </c>
      <c r="Y651" s="280" t="str">
        <f ca="1">IFERROR(IF($B651&lt;&gt;"",IF($H651&gt;VLOOKUP($B651,Codigos!$A:$P,16,0),"Si","No"),""),"Verf")</f>
        <v>Si</v>
      </c>
      <c r="Z651" s="280" t="str">
        <f ca="1">IFERROR(IF($B651&lt;&gt;"",IF($H651&lt;VLOOKUP($B651,Codigos!$A:$P,14,0),"Bloquear","No"),""),"Verf")</f>
        <v>No</v>
      </c>
      <c r="AA651" s="281">
        <f>IFERROR(IF($B651&lt;&gt;"",$G651-VLOOKUP($B651,Codigos!$A:$P,11,0),""),"")</f>
        <v>46270</v>
      </c>
      <c r="AB651" s="280" t="str">
        <f t="shared" si="300"/>
        <v/>
      </c>
      <c r="AC651">
        <f t="shared" ca="1" si="301"/>
        <v>4</v>
      </c>
      <c r="AE651" t="s">
        <v>1987</v>
      </c>
      <c r="AF651" t="s">
        <v>1988</v>
      </c>
    </row>
    <row r="652" spans="1:32" ht="18.95" customHeight="1">
      <c r="A652" s="290" t="s">
        <v>2570</v>
      </c>
      <c r="B652" s="494" t="s">
        <v>635</v>
      </c>
      <c r="C652" s="104" t="str">
        <f>IFERROR(IF(B652&lt;&gt;"",VLOOKUP($B652,Codigos!$A:$P,3,0),""),"Verf")</f>
        <v>Pony Malta Pet 1.0L X 15</v>
      </c>
      <c r="D652" s="105">
        <v>28</v>
      </c>
      <c r="E652" s="105"/>
      <c r="F652" s="105"/>
      <c r="G652" s="106">
        <v>46300</v>
      </c>
      <c r="H652" s="448">
        <f t="shared" ca="1" si="296"/>
        <v>116</v>
      </c>
      <c r="I652" s="105" t="str">
        <f t="shared" ca="1" si="297"/>
        <v>Menos de 120 días</v>
      </c>
      <c r="J652" s="109">
        <f t="shared" ca="1" si="298"/>
        <v>0.96666666666666667</v>
      </c>
      <c r="K652" s="343"/>
      <c r="L652" s="292"/>
      <c r="M652" s="110" t="str">
        <f>IFERROR(IF(VLOOKUP(L652,Codigos!$T$2:$U$50,2,0)=0,"",VLOOKUP(L652,Codigos!$T$2:$U$50,2,0)),"")</f>
        <v/>
      </c>
      <c r="N652" s="111">
        <f t="shared" si="299"/>
        <v>46180</v>
      </c>
      <c r="O652" s="112">
        <f>IFERROR(IF($B652&lt;&gt;"",$E652+($D652*VLOOKUP($B652,Codigos!$A:$P,5,0)),""),"Verf")</f>
        <v>1456</v>
      </c>
      <c r="P652" s="112">
        <f>IFERROR(IF($B652&lt;&gt;"",$F652+($O652*VLOOKUP($B652,Codigos!$A:$P,4,0)),""),"Verf")</f>
        <v>21840</v>
      </c>
      <c r="Q652" s="116">
        <f>IFERROR(IF($B652&lt;&gt;"",P652*VLOOKUP($B652,Codigos!$A:$I,7,0)/100000,""),"Verf")</f>
        <v>218.4</v>
      </c>
      <c r="R652" s="110">
        <f>IFERROR(IF($B652&lt;&gt;"",VLOOKUP($B652,Codigos!$A:$P,2,0),""),"Verf")</f>
        <v>7078</v>
      </c>
      <c r="S652" s="110" t="str">
        <f>IFERROR(IF($B652&lt;&gt;"",VLOOKUP($B652,Codigos!$A:$P,9,0),""),"Verf")</f>
        <v>Pet</v>
      </c>
      <c r="T652" s="110">
        <f>IFERROR(IF(B652&lt;&gt;"",VLOOKUP(B652,Codigos!$A:$P,10,0),""),"Verf")</f>
        <v>120</v>
      </c>
      <c r="U652" s="280" t="str">
        <f ca="1">IFERROR(IF($B652&lt;&gt;"",IF(AND($H652&gt;=VLOOKUP($B652,Codigos!$A:$P,12,0),$H652&lt;=VLOOKUP($B652,Codigos!$A:$P,13,0)),"Si","No"),""),"Verf")</f>
        <v>No</v>
      </c>
      <c r="V652" s="280" t="str">
        <f ca="1">IFERROR(IF($B652&lt;&gt;"",IF(AND($H652&gt;=VLOOKUP($B652,Codigos!$A:$P,14,0),$H652&lt;=VLOOKUP($B652,Codigos!$A:$P,15,0)),"Si","No"),""),"Verf")</f>
        <v>No</v>
      </c>
      <c r="W652" s="280" t="str">
        <f ca="1">IFERROR(IF($B652&lt;&gt;"",IF($H652&gt;=VLOOKUP($B652,Codigos!$A:$P,12,0),"Si","No"),""),"Verf")</f>
        <v>Si</v>
      </c>
      <c r="X652" s="280" t="str">
        <f ca="1">IFERROR(IF($B652&lt;&gt;"",IF($H652&lt;VLOOKUP($B652,Codigos!$A:$P,14,0),"No","Si"),""),"Verf")</f>
        <v>Si</v>
      </c>
      <c r="Y652" s="280" t="str">
        <f ca="1">IFERROR(IF($B652&lt;&gt;"",IF($H652&gt;VLOOKUP($B652,Codigos!$A:$P,16,0),"Si","No"),""),"Verf")</f>
        <v>Si</v>
      </c>
      <c r="Z652" s="280" t="str">
        <f ca="1">IFERROR(IF($B652&lt;&gt;"",IF($H652&lt;VLOOKUP($B652,Codigos!$A:$P,14,0),"Bloquear","No"),""),"Verf")</f>
        <v>No</v>
      </c>
      <c r="AA652" s="281">
        <f>IFERROR(IF($B652&lt;&gt;"",$G652-VLOOKUP($B652,Codigos!$A:$P,11,0),""),"")</f>
        <v>46270</v>
      </c>
      <c r="AB652" s="280" t="str">
        <f t="shared" si="300"/>
        <v/>
      </c>
      <c r="AC652">
        <f t="shared" ca="1" si="301"/>
        <v>4</v>
      </c>
      <c r="AE652" t="s">
        <v>1987</v>
      </c>
      <c r="AF652" t="s">
        <v>1988</v>
      </c>
    </row>
    <row r="653" spans="1:32" ht="18.95" customHeight="1">
      <c r="A653" s="290" t="s">
        <v>2571</v>
      </c>
      <c r="B653" s="574" t="s">
        <v>590</v>
      </c>
      <c r="C653" s="104" t="str">
        <f>IFERROR(IF(B653&lt;&gt;"",VLOOKUP($B653,Codigos!$A:$P,3,0),""),"Verf")</f>
        <v>Pony Malta Pet 200ccX30</v>
      </c>
      <c r="D653" s="105">
        <v>42</v>
      </c>
      <c r="E653" s="105"/>
      <c r="F653" s="105"/>
      <c r="G653" s="106">
        <v>46273</v>
      </c>
      <c r="H653" s="448">
        <f t="shared" ca="1" si="296"/>
        <v>89</v>
      </c>
      <c r="I653" s="105" t="str">
        <f t="shared" ca="1" si="297"/>
        <v>Menos de 90 dìas</v>
      </c>
      <c r="J653" s="109">
        <f t="shared" ca="1" si="298"/>
        <v>0.98888888888888893</v>
      </c>
      <c r="K653" s="343" t="s">
        <v>2819</v>
      </c>
      <c r="L653" s="105"/>
      <c r="M653" s="110" t="str">
        <f>IFERROR(IF(VLOOKUP(L653,Codigos!$T$2:$U$50,2,0)=0,"",VLOOKUP(L653,Codigos!$T$2:$U$50,2,0)),"")</f>
        <v/>
      </c>
      <c r="N653" s="111">
        <f t="shared" si="299"/>
        <v>46183</v>
      </c>
      <c r="O653" s="112">
        <f>IFERROR(IF($B653&lt;&gt;"",$E653+($D653*VLOOKUP($B653,Codigos!$A:$P,5,0)),""),"Verf")</f>
        <v>5670</v>
      </c>
      <c r="P653" s="112">
        <f>IFERROR(IF($B653&lt;&gt;"",$F653+($O653*VLOOKUP($B653,Codigos!$A:$P,4,0)),""),"Verf")</f>
        <v>170100</v>
      </c>
      <c r="Q653" s="116">
        <f>IFERROR(IF($B653&lt;&gt;"",P653*VLOOKUP($B653,Codigos!$A:$I,7,0)/100000,""),"Verf")</f>
        <v>340.2</v>
      </c>
      <c r="R653" s="110">
        <f>IFERROR(IF($B653&lt;&gt;"",VLOOKUP($B653,Codigos!$A:$P,2,0),""),"Verf")</f>
        <v>3810</v>
      </c>
      <c r="S653" s="110" t="str">
        <f>IFERROR(IF($B653&lt;&gt;"",VLOOKUP($B653,Codigos!$A:$P,9,0),""),"Verf")</f>
        <v>Pet</v>
      </c>
      <c r="T653" s="110">
        <f>IFERROR(IF(B653&lt;&gt;"",VLOOKUP(B653,Codigos!$A:$P,10,0),""),"Verf")</f>
        <v>90</v>
      </c>
      <c r="U653" s="280" t="str">
        <f ca="1">IFERROR(IF($B653&lt;&gt;"",IF(AND($H653&gt;=VLOOKUP($B653,Codigos!$A:$P,12,0),$H653&lt;=VLOOKUP($B653,Codigos!$A:$P,13,0)),"Si","No"),""),"Verf")</f>
        <v>No</v>
      </c>
      <c r="V653" s="280" t="str">
        <f ca="1">IFERROR(IF($B653&lt;&gt;"",IF(AND($H653&gt;=VLOOKUP($B653,Codigos!$A:$P,14,0),$H653&lt;=VLOOKUP($B653,Codigos!$A:$P,15,0)),"Si","No"),""),"Verf")</f>
        <v>No</v>
      </c>
      <c r="W653" s="280" t="str">
        <f ca="1">IFERROR(IF($B653&lt;&gt;"",IF($H653&gt;=VLOOKUP($B653,Codigos!$A:$P,12,0),"Si","No"),""),"Verf")</f>
        <v>Si</v>
      </c>
      <c r="X653" s="280" t="str">
        <f ca="1">IFERROR(IF($B653&lt;&gt;"",IF($H653&lt;VLOOKUP($B653,Codigos!$A:$P,14,0),"No","Si"),""),"Verf")</f>
        <v>Si</v>
      </c>
      <c r="Y653" s="280" t="str">
        <f ca="1">IFERROR(IF($B653&lt;&gt;"",IF($H653&gt;VLOOKUP($B653,Codigos!$A:$P,16,0),"Si","No"),""),"Verf")</f>
        <v>Si</v>
      </c>
      <c r="Z653" s="280" t="str">
        <f ca="1">IFERROR(IF($B653&lt;&gt;"",IF($H653&lt;VLOOKUP($B653,Codigos!$A:$P,14,0),"Bloquear","No"),""),"Verf")</f>
        <v>No</v>
      </c>
      <c r="AA653" s="281">
        <f>IFERROR(IF($B653&lt;&gt;"",$G653-VLOOKUP($B653,Codigos!$A:$P,11,0),""),"")</f>
        <v>46243</v>
      </c>
      <c r="AB653" s="280" t="str">
        <f t="shared" si="300"/>
        <v/>
      </c>
      <c r="AC653">
        <f t="shared" ca="1" si="301"/>
        <v>1</v>
      </c>
      <c r="AE653" t="s">
        <v>1987</v>
      </c>
      <c r="AF653" t="s">
        <v>1988</v>
      </c>
    </row>
    <row r="654" spans="1:32" ht="18.95" customHeight="1">
      <c r="A654" s="290" t="s">
        <v>2572</v>
      </c>
      <c r="B654" s="291" t="s">
        <v>590</v>
      </c>
      <c r="C654" s="104" t="str">
        <f>IFERROR(IF(B654&lt;&gt;"",VLOOKUP($B654,Codigos!$A:$P,3,0),""),"Verf")</f>
        <v>Pony Malta Pet 200ccX30</v>
      </c>
      <c r="D654" s="105">
        <v>13</v>
      </c>
      <c r="E654" s="105"/>
      <c r="F654" s="105"/>
      <c r="G654" s="106">
        <v>46264</v>
      </c>
      <c r="H654" s="448">
        <f t="shared" ca="1" si="296"/>
        <v>80</v>
      </c>
      <c r="I654" s="105" t="str">
        <f t="shared" ca="1" si="297"/>
        <v>Menos de 90 dìas</v>
      </c>
      <c r="J654" s="109">
        <f t="shared" ca="1" si="298"/>
        <v>0.88888888888888884</v>
      </c>
      <c r="K654" s="343"/>
      <c r="L654" s="460"/>
      <c r="M654" s="110" t="str">
        <f>IFERROR(IF(VLOOKUP(L654,Codigos!$T$2:$U$50,2,0)=0,"",VLOOKUP(L654,Codigos!$T$2:$U$50,2,0)),"")</f>
        <v/>
      </c>
      <c r="N654" s="111">
        <f t="shared" si="299"/>
        <v>46174</v>
      </c>
      <c r="O654" s="112">
        <f>IFERROR(IF($B654&lt;&gt;"",$E654+($D654*VLOOKUP($B654,Codigos!$A:$P,5,0)),""),"Verf")</f>
        <v>1755</v>
      </c>
      <c r="P654" s="112">
        <f>IFERROR(IF($B654&lt;&gt;"",$F654+($O654*VLOOKUP($B654,Codigos!$A:$P,4,0)),""),"Verf")</f>
        <v>52650</v>
      </c>
      <c r="Q654" s="116">
        <f>IFERROR(IF($B654&lt;&gt;"",P654*VLOOKUP($B654,Codigos!$A:$I,7,0)/100000,""),"Verf")</f>
        <v>105.3</v>
      </c>
      <c r="R654" s="110">
        <f>IFERROR(IF($B654&lt;&gt;"",VLOOKUP($B654,Codigos!$A:$P,2,0),""),"Verf")</f>
        <v>3810</v>
      </c>
      <c r="S654" s="110" t="str">
        <f>IFERROR(IF($B654&lt;&gt;"",VLOOKUP($B654,Codigos!$A:$P,9,0),""),"Verf")</f>
        <v>Pet</v>
      </c>
      <c r="T654" s="110">
        <f>IFERROR(IF(B654&lt;&gt;"",VLOOKUP(B654,Codigos!$A:$P,10,0),""),"Verf")</f>
        <v>90</v>
      </c>
      <c r="U654" s="280" t="str">
        <f ca="1">IFERROR(IF($B654&lt;&gt;"",IF(AND($H654&gt;=VLOOKUP($B654,Codigos!$A:$P,12,0),$H654&lt;=VLOOKUP($B654,Codigos!$A:$P,13,0)),"Si","No"),""),"Verf")</f>
        <v>No</v>
      </c>
      <c r="V654" s="280" t="str">
        <f ca="1">IFERROR(IF($B654&lt;&gt;"",IF(AND($H654&gt;=VLOOKUP($B654,Codigos!$A:$P,14,0),$H654&lt;=VLOOKUP($B654,Codigos!$A:$P,15,0)),"Si","No"),""),"Verf")</f>
        <v>No</v>
      </c>
      <c r="W654" s="280" t="str">
        <f ca="1">IFERROR(IF($B654&lt;&gt;"",IF($H654&gt;=VLOOKUP($B654,Codigos!$A:$P,12,0),"Si","No"),""),"Verf")</f>
        <v>Si</v>
      </c>
      <c r="X654" s="280" t="str">
        <f ca="1">IFERROR(IF($B654&lt;&gt;"",IF($H654&lt;VLOOKUP($B654,Codigos!$A:$P,14,0),"No","Si"),""),"Verf")</f>
        <v>Si</v>
      </c>
      <c r="Y654" s="280" t="str">
        <f ca="1">IFERROR(IF($B654&lt;&gt;"",IF($H654&gt;VLOOKUP($B654,Codigos!$A:$P,16,0),"Si","No"),""),"Verf")</f>
        <v>Si</v>
      </c>
      <c r="Z654" s="280" t="str">
        <f ca="1">IFERROR(IF($B654&lt;&gt;"",IF($H654&lt;VLOOKUP($B654,Codigos!$A:$P,14,0),"Bloquear","No"),""),"Verf")</f>
        <v>No</v>
      </c>
      <c r="AA654" s="281">
        <f>IFERROR(IF($B654&lt;&gt;"",$G654-VLOOKUP($B654,Codigos!$A:$P,11,0),""),"")</f>
        <v>46234</v>
      </c>
      <c r="AB654" s="280" t="str">
        <f t="shared" si="300"/>
        <v/>
      </c>
      <c r="AC654">
        <f t="shared" ca="1" si="301"/>
        <v>10</v>
      </c>
      <c r="AE654" t="s">
        <v>1987</v>
      </c>
      <c r="AF654" t="s">
        <v>1988</v>
      </c>
    </row>
    <row r="655" spans="1:32" ht="18.95" customHeight="1">
      <c r="A655" s="290" t="s">
        <v>2573</v>
      </c>
      <c r="B655" s="318" t="s">
        <v>356</v>
      </c>
      <c r="C655" s="104" t="str">
        <f>IFERROR(IF(B655&lt;&gt;"",VLOOKUP($B655,Codigos!$A:$P,3,0),""),"Verf")</f>
        <v>Pony Malta Pet 330cc X 24</v>
      </c>
      <c r="D655" s="105">
        <v>2</v>
      </c>
      <c r="E655" s="105"/>
      <c r="F655" s="105"/>
      <c r="G655" s="106">
        <v>46260</v>
      </c>
      <c r="H655" s="448">
        <f t="shared" ca="1" si="296"/>
        <v>76</v>
      </c>
      <c r="I655" s="105" t="str">
        <f t="shared" ca="1" si="297"/>
        <v>Menos de 90 dìas</v>
      </c>
      <c r="J655" s="109">
        <f t="shared" ca="1" si="298"/>
        <v>0.84444444444444444</v>
      </c>
      <c r="K655" s="343"/>
      <c r="L655" s="460"/>
      <c r="M655" s="110" t="str">
        <f>IFERROR(IF(VLOOKUP(L655,Codigos!$T$2:$U$50,2,0)=0,"",VLOOKUP(L655,Codigos!$T$2:$U$50,2,0)),"")</f>
        <v/>
      </c>
      <c r="N655" s="111">
        <f t="shared" si="299"/>
        <v>46170</v>
      </c>
      <c r="O655" s="112">
        <f>IFERROR(IF($B655&lt;&gt;"",$E655+($D655*VLOOKUP($B655,Codigos!$A:$P,5,0)),""),"Verf")</f>
        <v>192</v>
      </c>
      <c r="P655" s="112">
        <f>IFERROR(IF($B655&lt;&gt;"",$F655+($O655*VLOOKUP($B655,Codigos!$A:$P,4,0)),""),"Verf")</f>
        <v>4608</v>
      </c>
      <c r="Q655" s="116">
        <f>IFERROR(IF($B655&lt;&gt;"",P655*VLOOKUP($B655,Codigos!$A:$I,7,0)/100000,""),"Verf")</f>
        <v>15.2064</v>
      </c>
      <c r="R655" s="110">
        <f>IFERROR(IF($B655&lt;&gt;"",VLOOKUP($B655,Codigos!$A:$P,2,0),""),"Verf")</f>
        <v>2222</v>
      </c>
      <c r="S655" s="110" t="str">
        <f>IFERROR(IF($B655&lt;&gt;"",VLOOKUP($B655,Codigos!$A:$P,9,0),""),"Verf")</f>
        <v>Pet</v>
      </c>
      <c r="T655" s="110">
        <f>IFERROR(IF(B655&lt;&gt;"",VLOOKUP(B655,Codigos!$A:$P,10,0),""),"Verf")</f>
        <v>90</v>
      </c>
      <c r="U655" s="280" t="str">
        <f ca="1">IFERROR(IF($B655&lt;&gt;"",IF(AND($H655&gt;=VLOOKUP($B655,Codigos!$A:$P,12,0),$H655&lt;=VLOOKUP($B655,Codigos!$A:$P,13,0)),"Si","No"),""),"Verf")</f>
        <v>No</v>
      </c>
      <c r="V655" s="280" t="str">
        <f ca="1">IFERROR(IF($B655&lt;&gt;"",IF(AND($H655&gt;=VLOOKUP($B655,Codigos!$A:$P,14,0),$H655&lt;=VLOOKUP($B655,Codigos!$A:$P,15,0)),"Si","No"),""),"Verf")</f>
        <v>No</v>
      </c>
      <c r="W655" s="280" t="str">
        <f ca="1">IFERROR(IF($B655&lt;&gt;"",IF($H655&gt;=VLOOKUP($B655,Codigos!$A:$P,12,0),"Si","No"),""),"Verf")</f>
        <v>Si</v>
      </c>
      <c r="X655" s="280" t="str">
        <f ca="1">IFERROR(IF($B655&lt;&gt;"",IF($H655&lt;VLOOKUP($B655,Codigos!$A:$P,14,0),"No","Si"),""),"Verf")</f>
        <v>Si</v>
      </c>
      <c r="Y655" s="280" t="str">
        <f ca="1">IFERROR(IF($B655&lt;&gt;"",IF($H655&gt;VLOOKUP($B655,Codigos!$A:$P,16,0),"Si","No"),""),"Verf")</f>
        <v>Si</v>
      </c>
      <c r="Z655" s="280" t="str">
        <f ca="1">IFERROR(IF($B655&lt;&gt;"",IF($H655&lt;VLOOKUP($B655,Codigos!$A:$P,14,0),"Bloquear","No"),""),"Verf")</f>
        <v>No</v>
      </c>
      <c r="AA655" s="281">
        <f>IFERROR(IF($B655&lt;&gt;"",$G655-VLOOKUP($B655,Codigos!$A:$P,11,0),""),"")</f>
        <v>46230</v>
      </c>
      <c r="AB655" s="280" t="str">
        <f t="shared" si="300"/>
        <v/>
      </c>
      <c r="AC655">
        <f t="shared" ca="1" si="301"/>
        <v>14</v>
      </c>
      <c r="AE655" t="s">
        <v>1987</v>
      </c>
      <c r="AF655" t="s">
        <v>1988</v>
      </c>
    </row>
    <row r="656" spans="1:32" ht="18.95" customHeight="1">
      <c r="A656" s="290" t="s">
        <v>2574</v>
      </c>
      <c r="B656" s="318" t="s">
        <v>356</v>
      </c>
      <c r="C656" s="104" t="str">
        <f>IFERROR(IF(B656&lt;&gt;"",VLOOKUP($B656,Codigos!$A:$P,3,0),""),"Verf")</f>
        <v>Pony Malta Pet 330cc X 24</v>
      </c>
      <c r="D656" s="105">
        <v>34</v>
      </c>
      <c r="E656" s="105"/>
      <c r="F656" s="105"/>
      <c r="G656" s="106">
        <v>46268</v>
      </c>
      <c r="H656" s="448">
        <f t="shared" ca="1" si="296"/>
        <v>84</v>
      </c>
      <c r="I656" s="105" t="str">
        <f t="shared" ca="1" si="297"/>
        <v>Menos de 90 dìas</v>
      </c>
      <c r="J656" s="109">
        <f t="shared" ca="1" si="298"/>
        <v>0.93333333333333335</v>
      </c>
      <c r="K656" s="294"/>
      <c r="L656" s="292"/>
      <c r="M656" s="110" t="str">
        <f>IFERROR(IF(VLOOKUP(L656,Codigos!$T$2:$U$50,2,0)=0,"",VLOOKUP(L656,Codigos!$T$2:$U$50,2,0)),"")</f>
        <v/>
      </c>
      <c r="N656" s="111">
        <f t="shared" si="299"/>
        <v>46178</v>
      </c>
      <c r="O656" s="112">
        <f>IFERROR(IF($B656&lt;&gt;"",$E656+($D656*VLOOKUP($B656,Codigos!$A:$P,5,0)),""),"Verf")</f>
        <v>3264</v>
      </c>
      <c r="P656" s="112">
        <f>IFERROR(IF($B656&lt;&gt;"",$F656+($O656*VLOOKUP($B656,Codigos!$A:$P,4,0)),""),"Verf")</f>
        <v>78336</v>
      </c>
      <c r="Q656" s="116">
        <f>IFERROR(IF($B656&lt;&gt;"",P656*VLOOKUP($B656,Codigos!$A:$I,7,0)/100000,""),"Verf")</f>
        <v>258.50880000000001</v>
      </c>
      <c r="R656" s="110">
        <f>IFERROR(IF($B656&lt;&gt;"",VLOOKUP($B656,Codigos!$A:$P,2,0),""),"Verf")</f>
        <v>2222</v>
      </c>
      <c r="S656" s="110" t="str">
        <f>IFERROR(IF($B656&lt;&gt;"",VLOOKUP($B656,Codigos!$A:$P,9,0),""),"Verf")</f>
        <v>Pet</v>
      </c>
      <c r="T656" s="110">
        <f>IFERROR(IF(B656&lt;&gt;"",VLOOKUP(B656,Codigos!$A:$P,10,0),""),"Verf")</f>
        <v>90</v>
      </c>
      <c r="U656" s="280" t="str">
        <f ca="1">IFERROR(IF($B656&lt;&gt;"",IF(AND($H656&gt;=VLOOKUP($B656,Codigos!$A:$P,12,0),$H656&lt;=VLOOKUP($B656,Codigos!$A:$P,13,0)),"Si","No"),""),"Verf")</f>
        <v>No</v>
      </c>
      <c r="V656" s="280" t="str">
        <f ca="1">IFERROR(IF($B656&lt;&gt;"",IF(AND($H656&gt;=VLOOKUP($B656,Codigos!$A:$P,14,0),$H656&lt;=VLOOKUP($B656,Codigos!$A:$P,15,0)),"Si","No"),""),"Verf")</f>
        <v>No</v>
      </c>
      <c r="W656" s="280" t="str">
        <f ca="1">IFERROR(IF($B656&lt;&gt;"",IF($H656&gt;=VLOOKUP($B656,Codigos!$A:$P,12,0),"Si","No"),""),"Verf")</f>
        <v>Si</v>
      </c>
      <c r="X656" s="280" t="str">
        <f ca="1">IFERROR(IF($B656&lt;&gt;"",IF($H656&lt;VLOOKUP($B656,Codigos!$A:$P,14,0),"No","Si"),""),"Verf")</f>
        <v>Si</v>
      </c>
      <c r="Y656" s="280" t="str">
        <f ca="1">IFERROR(IF($B656&lt;&gt;"",IF($H656&gt;VLOOKUP($B656,Codigos!$A:$P,16,0),"Si","No"),""),"Verf")</f>
        <v>Si</v>
      </c>
      <c r="Z656" s="280" t="str">
        <f ca="1">IFERROR(IF($B656&lt;&gt;"",IF($H656&lt;VLOOKUP($B656,Codigos!$A:$P,14,0),"Bloquear","No"),""),"Verf")</f>
        <v>No</v>
      </c>
      <c r="AA656" s="281">
        <f>IFERROR(IF($B656&lt;&gt;"",$G656-VLOOKUP($B656,Codigos!$A:$P,11,0),""),"")</f>
        <v>46238</v>
      </c>
      <c r="AB656" s="280" t="str">
        <f t="shared" si="300"/>
        <v/>
      </c>
      <c r="AC656">
        <f t="shared" ca="1" si="301"/>
        <v>6</v>
      </c>
      <c r="AE656" t="s">
        <v>1987</v>
      </c>
      <c r="AF656" t="s">
        <v>1988</v>
      </c>
    </row>
    <row r="657" spans="1:32" ht="18.95" customHeight="1">
      <c r="A657" s="499" t="s">
        <v>2575</v>
      </c>
      <c r="B657" s="291"/>
      <c r="C657" s="104" t="str">
        <f>IFERROR(IF(B657&lt;&gt;"",VLOOKUP($B657,Codigos!$A:$P,3,0),""),"Verf")</f>
        <v/>
      </c>
      <c r="D657" s="105"/>
      <c r="E657" s="105"/>
      <c r="F657" s="105"/>
      <c r="G657" s="106"/>
      <c r="H657" s="500" t="str">
        <f ca="1">IF(G657&lt;&gt;"",G657-TODAY(),"")</f>
        <v/>
      </c>
      <c r="I657" s="105" t="str">
        <f ca="1">IF(G657="","",IF(G657&lt;TODAY(),"Vencido",IF(G657&lt;TODAY()+10,"Menos de 10 días",IF(G657&lt;TODAY()+30,"Menos de 30 días",IF(G657&lt;TODAY()+60,"Menos de 60 días",IF(G657&lt;TODAY()+90,"Menos de 90 dìas",IF(G657&lt;TODAY()+120,"Menos de 120 días","Mayor a 120 días")))))))</f>
        <v/>
      </c>
      <c r="J657" s="109" t="str">
        <f ca="1">IFERROR(IF(H657&lt;&gt;"",H657/T657,""),"Verf")</f>
        <v/>
      </c>
      <c r="K657" s="501"/>
      <c r="L657" s="105"/>
      <c r="M657" s="110" t="str">
        <f>IFERROR(IF(VLOOKUP(L657,Codigos!$T$2:$U$50,2,0)=0,"",VLOOKUP(L657,Codigos!$T$2:$U$50,2,0)),"")</f>
        <v/>
      </c>
      <c r="N657" s="111" t="str">
        <f>IFERROR(IF(G657&lt;&gt;"",G657-T657,""),"Verf")</f>
        <v/>
      </c>
      <c r="O657" s="112" t="str">
        <f>IFERROR(IF($B657&lt;&gt;"",$E657+($D657*VLOOKUP($B657,Codigos!$A:$P,5,0)),""),"Verf")</f>
        <v/>
      </c>
      <c r="P657" s="112" t="str">
        <f>IFERROR(IF($B657&lt;&gt;"",$F657+($O657*VLOOKUP($B657,Codigos!$A:$P,4,0)),""),"Verf")</f>
        <v/>
      </c>
      <c r="Q657" s="116" t="str">
        <f>IFERROR(IF($B657&lt;&gt;"",P657*VLOOKUP($B657,Codigos!$A:$I,7,0)/100000,""),"Verf")</f>
        <v/>
      </c>
      <c r="R657" s="110" t="str">
        <f>IFERROR(IF($B657&lt;&gt;"",VLOOKUP($B657,Codigos!$A:$P,2,0),""),"Verf")</f>
        <v/>
      </c>
      <c r="S657" s="110" t="str">
        <f>IFERROR(IF($B657&lt;&gt;"",VLOOKUP($B657,Codigos!$A:$P,9,0),""),"Verf")</f>
        <v/>
      </c>
      <c r="T657" s="110" t="str">
        <f>IFERROR(IF(B657&lt;&gt;"",VLOOKUP(B657,Codigos!$A:$P,10,0),""),"Verf")</f>
        <v/>
      </c>
      <c r="U657" s="280" t="str">
        <f>IFERROR(IF($B657&lt;&gt;"",IF(AND($H657&gt;=VLOOKUP($B657,Codigos!$A:$P,12,0),$H657&lt;=VLOOKUP($B657,Codigos!$A:$P,13,0)),"Si","No"),""),"Verf")</f>
        <v/>
      </c>
      <c r="V657" s="280" t="str">
        <f>IFERROR(IF($B657&lt;&gt;"",IF(AND($H657&gt;=VLOOKUP($B657,Codigos!$A:$P,14,0),$H657&lt;=VLOOKUP($B657,Codigos!$A:$P,15,0)),"Si","No"),""),"Verf")</f>
        <v/>
      </c>
      <c r="W657" s="280" t="str">
        <f>IFERROR(IF($B657&lt;&gt;"",IF($H657&gt;=VLOOKUP($B657,Codigos!$A:$P,12,0),"Si","No"),""),"Verf")</f>
        <v/>
      </c>
      <c r="X657" s="280" t="str">
        <f>IFERROR(IF($B657&lt;&gt;"",IF($H657&lt;VLOOKUP($B657,Codigos!$A:$P,14,0),"No","Si"),""),"Verf")</f>
        <v/>
      </c>
      <c r="Y657" s="280" t="str">
        <f>IFERROR(IF($B657&lt;&gt;"",IF($H657&gt;VLOOKUP($B657,Codigos!$A:$P,16,0),"Si","No"),""),"Verf")</f>
        <v/>
      </c>
      <c r="Z657" s="280" t="str">
        <f>IFERROR(IF($B657&lt;&gt;"",IF($H657&lt;VLOOKUP($B657,Codigos!$A:$P,14,0),"Bloquear","No"),""),"Verf")</f>
        <v/>
      </c>
      <c r="AA657" s="281" t="str">
        <f>IFERROR(IF($B657&lt;&gt;"",$G657-VLOOKUP($B657,Codigos!$A:$P,11,0),""),"")</f>
        <v/>
      </c>
      <c r="AB657" s="280" t="str">
        <f>IFERROR(IF(AND(A657&lt;&gt;"",B657=""),"V",""),"")</f>
        <v>V</v>
      </c>
      <c r="AC657" t="str">
        <f>IF(B657&lt;&gt;"",$C$4-N657,"")</f>
        <v/>
      </c>
      <c r="AE657" t="s">
        <v>1987</v>
      </c>
      <c r="AF657" t="s">
        <v>1988</v>
      </c>
    </row>
    <row r="658" spans="1:32" ht="18.95" customHeight="1">
      <c r="A658" s="290" t="s">
        <v>2576</v>
      </c>
      <c r="B658" s="483" t="s">
        <v>356</v>
      </c>
      <c r="C658" s="104" t="str">
        <f>IFERROR(IF(B658&lt;&gt;"",VLOOKUP($B658,Codigos!$A:$P,3,0),""),"Verf")</f>
        <v>Pony Malta Pet 330cc X 24</v>
      </c>
      <c r="D658" s="105">
        <v>38</v>
      </c>
      <c r="E658" s="105"/>
      <c r="F658" s="105"/>
      <c r="G658" s="106">
        <v>46268</v>
      </c>
      <c r="H658" s="448">
        <f t="shared" ca="1" si="296"/>
        <v>84</v>
      </c>
      <c r="I658" s="105" t="str">
        <f t="shared" ca="1" si="297"/>
        <v>Menos de 90 dìas</v>
      </c>
      <c r="J658" s="109">
        <f t="shared" ca="1" si="298"/>
        <v>0.93333333333333335</v>
      </c>
      <c r="K658" s="294"/>
      <c r="L658" s="292"/>
      <c r="M658" s="110" t="str">
        <f>IFERROR(IF(VLOOKUP(L658,Codigos!$T$2:$U$50,2,0)=0,"",VLOOKUP(L658,Codigos!$T$2:$U$50,2,0)),"")</f>
        <v/>
      </c>
      <c r="N658" s="111">
        <f t="shared" si="299"/>
        <v>46178</v>
      </c>
      <c r="O658" s="112">
        <f>IFERROR(IF($B658&lt;&gt;"",$E658+($D658*VLOOKUP($B658,Codigos!$A:$P,5,0)),""),"Verf")</f>
        <v>3648</v>
      </c>
      <c r="P658" s="112">
        <f>IFERROR(IF($B658&lt;&gt;"",$F658+($O658*VLOOKUP($B658,Codigos!$A:$P,4,0)),""),"Verf")</f>
        <v>87552</v>
      </c>
      <c r="Q658" s="116">
        <f>IFERROR(IF($B658&lt;&gt;"",P658*VLOOKUP($B658,Codigos!$A:$I,7,0)/100000,""),"Verf")</f>
        <v>288.92160000000001</v>
      </c>
      <c r="R658" s="110">
        <f>IFERROR(IF($B658&lt;&gt;"",VLOOKUP($B658,Codigos!$A:$P,2,0),""),"Verf")</f>
        <v>2222</v>
      </c>
      <c r="S658" s="110" t="str">
        <f>IFERROR(IF($B658&lt;&gt;"",VLOOKUP($B658,Codigos!$A:$P,9,0),""),"Verf")</f>
        <v>Pet</v>
      </c>
      <c r="T658" s="110">
        <f>IFERROR(IF(B658&lt;&gt;"",VLOOKUP(B658,Codigos!$A:$P,10,0),""),"Verf")</f>
        <v>90</v>
      </c>
      <c r="U658" s="280" t="str">
        <f ca="1">IFERROR(IF($B658&lt;&gt;"",IF(AND($H658&gt;=VLOOKUP($B658,Codigos!$A:$P,12,0),$H658&lt;=VLOOKUP($B658,Codigos!$A:$P,13,0)),"Si","No"),""),"Verf")</f>
        <v>No</v>
      </c>
      <c r="V658" s="280" t="str">
        <f ca="1">IFERROR(IF($B658&lt;&gt;"",IF(AND($H658&gt;=VLOOKUP($B658,Codigos!$A:$P,14,0),$H658&lt;=VLOOKUP($B658,Codigos!$A:$P,15,0)),"Si","No"),""),"Verf")</f>
        <v>No</v>
      </c>
      <c r="W658" s="280" t="str">
        <f ca="1">IFERROR(IF($B658&lt;&gt;"",IF($H658&gt;=VLOOKUP($B658,Codigos!$A:$P,12,0),"Si","No"),""),"Verf")</f>
        <v>Si</v>
      </c>
      <c r="X658" s="280" t="str">
        <f ca="1">IFERROR(IF($B658&lt;&gt;"",IF($H658&lt;VLOOKUP($B658,Codigos!$A:$P,14,0),"No","Si"),""),"Verf")</f>
        <v>Si</v>
      </c>
      <c r="Y658" s="280" t="str">
        <f ca="1">IFERROR(IF($B658&lt;&gt;"",IF($H658&gt;VLOOKUP($B658,Codigos!$A:$P,16,0),"Si","No"),""),"Verf")</f>
        <v>Si</v>
      </c>
      <c r="Z658" s="280" t="str">
        <f ca="1">IFERROR(IF($B658&lt;&gt;"",IF($H658&lt;VLOOKUP($B658,Codigos!$A:$P,14,0),"Bloquear","No"),""),"Verf")</f>
        <v>No</v>
      </c>
      <c r="AA658" s="281">
        <f>IFERROR(IF($B658&lt;&gt;"",$G658-VLOOKUP($B658,Codigos!$A:$P,11,0),""),"")</f>
        <v>46238</v>
      </c>
      <c r="AB658" s="280" t="str">
        <f t="shared" si="300"/>
        <v/>
      </c>
      <c r="AC658">
        <f t="shared" ca="1" si="301"/>
        <v>6</v>
      </c>
      <c r="AE658" t="s">
        <v>1987</v>
      </c>
      <c r="AF658" t="s">
        <v>1988</v>
      </c>
    </row>
    <row r="659" spans="1:32" ht="18.95" customHeight="1">
      <c r="A659" s="290" t="s">
        <v>2577</v>
      </c>
      <c r="B659" s="303" t="s">
        <v>356</v>
      </c>
      <c r="C659" s="104" t="str">
        <f>IFERROR(IF(B659&lt;&gt;"",VLOOKUP($B659,Codigos!$A:$P,3,0),""),"Verf")</f>
        <v>Pony Malta Pet 330cc X 24</v>
      </c>
      <c r="D659" s="105">
        <v>23</v>
      </c>
      <c r="E659" s="105"/>
      <c r="F659" s="105"/>
      <c r="G659" s="106">
        <v>46260</v>
      </c>
      <c r="H659" s="448">
        <f t="shared" ca="1" si="296"/>
        <v>76</v>
      </c>
      <c r="I659" s="105" t="str">
        <f t="shared" ca="1" si="297"/>
        <v>Menos de 90 dìas</v>
      </c>
      <c r="J659" s="109">
        <f t="shared" ca="1" si="298"/>
        <v>0.84444444444444444</v>
      </c>
      <c r="K659" s="343"/>
      <c r="L659" s="105"/>
      <c r="M659" s="110" t="str">
        <f>IFERROR(IF(VLOOKUP(L659,Codigos!$T$2:$U$50,2,0)=0,"",VLOOKUP(L659,Codigos!$T$2:$U$50,2,0)),"")</f>
        <v/>
      </c>
      <c r="N659" s="111">
        <f t="shared" si="299"/>
        <v>46170</v>
      </c>
      <c r="O659" s="112">
        <f>IFERROR(IF($B659&lt;&gt;"",$E659+($D659*VLOOKUP($B659,Codigos!$A:$P,5,0)),""),"Verf")</f>
        <v>2208</v>
      </c>
      <c r="P659" s="112">
        <f>IFERROR(IF($B659&lt;&gt;"",$F659+($O659*VLOOKUP($B659,Codigos!$A:$P,4,0)),""),"Verf")</f>
        <v>52992</v>
      </c>
      <c r="Q659" s="116">
        <f>IFERROR(IF($B659&lt;&gt;"",P659*VLOOKUP($B659,Codigos!$A:$I,7,0)/100000,""),"Verf")</f>
        <v>174.87360000000001</v>
      </c>
      <c r="R659" s="110">
        <f>IFERROR(IF($B659&lt;&gt;"",VLOOKUP($B659,Codigos!$A:$P,2,0),""),"Verf")</f>
        <v>2222</v>
      </c>
      <c r="S659" s="110" t="str">
        <f>IFERROR(IF($B659&lt;&gt;"",VLOOKUP($B659,Codigos!$A:$P,9,0),""),"Verf")</f>
        <v>Pet</v>
      </c>
      <c r="T659" s="110">
        <f>IFERROR(IF(B659&lt;&gt;"",VLOOKUP(B659,Codigos!$A:$P,10,0),""),"Verf")</f>
        <v>90</v>
      </c>
      <c r="U659" s="280" t="str">
        <f ca="1">IFERROR(IF($B659&lt;&gt;"",IF(AND($H659&gt;=VLOOKUP($B659,Codigos!$A:$P,12,0),$H659&lt;=VLOOKUP($B659,Codigos!$A:$P,13,0)),"Si","No"),""),"Verf")</f>
        <v>No</v>
      </c>
      <c r="V659" s="280" t="str">
        <f ca="1">IFERROR(IF($B659&lt;&gt;"",IF(AND($H659&gt;=VLOOKUP($B659,Codigos!$A:$P,14,0),$H659&lt;=VLOOKUP($B659,Codigos!$A:$P,15,0)),"Si","No"),""),"Verf")</f>
        <v>No</v>
      </c>
      <c r="W659" s="280" t="str">
        <f ca="1">IFERROR(IF($B659&lt;&gt;"",IF($H659&gt;=VLOOKUP($B659,Codigos!$A:$P,12,0),"Si","No"),""),"Verf")</f>
        <v>Si</v>
      </c>
      <c r="X659" s="280" t="str">
        <f ca="1">IFERROR(IF($B659&lt;&gt;"",IF($H659&lt;VLOOKUP($B659,Codigos!$A:$P,14,0),"No","Si"),""),"Verf")</f>
        <v>Si</v>
      </c>
      <c r="Y659" s="280" t="str">
        <f ca="1">IFERROR(IF($B659&lt;&gt;"",IF($H659&gt;VLOOKUP($B659,Codigos!$A:$P,16,0),"Si","No"),""),"Verf")</f>
        <v>Si</v>
      </c>
      <c r="Z659" s="280" t="str">
        <f ca="1">IFERROR(IF($B659&lt;&gt;"",IF($H659&lt;VLOOKUP($B659,Codigos!$A:$P,14,0),"Bloquear","No"),""),"Verf")</f>
        <v>No</v>
      </c>
      <c r="AA659" s="281">
        <f>IFERROR(IF($B659&lt;&gt;"",$G659-VLOOKUP($B659,Codigos!$A:$P,11,0),""),"")</f>
        <v>46230</v>
      </c>
      <c r="AB659" s="280" t="str">
        <f t="shared" si="300"/>
        <v/>
      </c>
      <c r="AC659">
        <f t="shared" ca="1" si="301"/>
        <v>14</v>
      </c>
      <c r="AE659" t="s">
        <v>1987</v>
      </c>
      <c r="AF659" t="s">
        <v>1988</v>
      </c>
    </row>
    <row r="660" spans="1:32" ht="18.95" customHeight="1">
      <c r="A660" s="290" t="s">
        <v>2578</v>
      </c>
      <c r="B660" s="303" t="s">
        <v>356</v>
      </c>
      <c r="C660" s="104" t="str">
        <f>IFERROR(IF(B660&lt;&gt;"",VLOOKUP($B660,Codigos!$A:$P,3,0),""),"Verf")</f>
        <v>Pony Malta Pet 330cc X 24</v>
      </c>
      <c r="D660" s="105">
        <v>16</v>
      </c>
      <c r="E660" s="105"/>
      <c r="F660" s="105"/>
      <c r="G660" s="106">
        <v>46261</v>
      </c>
      <c r="H660" s="448">
        <f t="shared" ca="1" si="296"/>
        <v>77</v>
      </c>
      <c r="I660" s="105" t="str">
        <f t="shared" ca="1" si="297"/>
        <v>Menos de 90 dìas</v>
      </c>
      <c r="J660" s="109">
        <f t="shared" ca="1" si="298"/>
        <v>0.85555555555555551</v>
      </c>
      <c r="K660" s="343"/>
      <c r="L660" s="466"/>
      <c r="M660" s="110" t="str">
        <f>IFERROR(IF(VLOOKUP(L660,Codigos!$T$2:$U$50,2,0)=0,"",VLOOKUP(L660,Codigos!$T$2:$U$50,2,0)),"")</f>
        <v/>
      </c>
      <c r="N660" s="111">
        <f t="shared" si="299"/>
        <v>46171</v>
      </c>
      <c r="O660" s="112">
        <f>IFERROR(IF($B660&lt;&gt;"",$E660+($D660*VLOOKUP($B660,Codigos!$A:$P,5,0)),""),"Verf")</f>
        <v>1536</v>
      </c>
      <c r="P660" s="112">
        <f>IFERROR(IF($B660&lt;&gt;"",$F660+($O660*VLOOKUP($B660,Codigos!$A:$P,4,0)),""),"Verf")</f>
        <v>36864</v>
      </c>
      <c r="Q660" s="116">
        <f>IFERROR(IF($B660&lt;&gt;"",P660*VLOOKUP($B660,Codigos!$A:$I,7,0)/100000,""),"Verf")</f>
        <v>121.6512</v>
      </c>
      <c r="R660" s="110">
        <f>IFERROR(IF($B660&lt;&gt;"",VLOOKUP($B660,Codigos!$A:$P,2,0),""),"Verf")</f>
        <v>2222</v>
      </c>
      <c r="S660" s="110" t="str">
        <f>IFERROR(IF($B660&lt;&gt;"",VLOOKUP($B660,Codigos!$A:$P,9,0),""),"Verf")</f>
        <v>Pet</v>
      </c>
      <c r="T660" s="110">
        <f>IFERROR(IF(B660&lt;&gt;"",VLOOKUP(B660,Codigos!$A:$P,10,0),""),"Verf")</f>
        <v>90</v>
      </c>
      <c r="U660" s="280" t="str">
        <f ca="1">IFERROR(IF($B660&lt;&gt;"",IF(AND($H660&gt;=VLOOKUP($B660,Codigos!$A:$P,12,0),$H660&lt;=VLOOKUP($B660,Codigos!$A:$P,13,0)),"Si","No"),""),"Verf")</f>
        <v>No</v>
      </c>
      <c r="V660" s="280" t="str">
        <f ca="1">IFERROR(IF($B660&lt;&gt;"",IF(AND($H660&gt;=VLOOKUP($B660,Codigos!$A:$P,14,0),$H660&lt;=VLOOKUP($B660,Codigos!$A:$P,15,0)),"Si","No"),""),"Verf")</f>
        <v>No</v>
      </c>
      <c r="W660" s="280" t="str">
        <f ca="1">IFERROR(IF($B660&lt;&gt;"",IF($H660&gt;=VLOOKUP($B660,Codigos!$A:$P,12,0),"Si","No"),""),"Verf")</f>
        <v>Si</v>
      </c>
      <c r="X660" s="280" t="str">
        <f ca="1">IFERROR(IF($B660&lt;&gt;"",IF($H660&lt;VLOOKUP($B660,Codigos!$A:$P,14,0),"No","Si"),""),"Verf")</f>
        <v>Si</v>
      </c>
      <c r="Y660" s="280" t="str">
        <f ca="1">IFERROR(IF($B660&lt;&gt;"",IF($H660&gt;VLOOKUP($B660,Codigos!$A:$P,16,0),"Si","No"),""),"Verf")</f>
        <v>Si</v>
      </c>
      <c r="Z660" s="280" t="str">
        <f ca="1">IFERROR(IF($B660&lt;&gt;"",IF($H660&lt;VLOOKUP($B660,Codigos!$A:$P,14,0),"Bloquear","No"),""),"Verf")</f>
        <v>No</v>
      </c>
      <c r="AA660" s="281">
        <f>IFERROR(IF($B660&lt;&gt;"",$G660-VLOOKUP($B660,Codigos!$A:$P,11,0),""),"")</f>
        <v>46231</v>
      </c>
      <c r="AB660" s="280" t="str">
        <f t="shared" si="300"/>
        <v/>
      </c>
      <c r="AC660">
        <f t="shared" ca="1" si="301"/>
        <v>13</v>
      </c>
      <c r="AE660" t="s">
        <v>1987</v>
      </c>
      <c r="AF660" t="s">
        <v>1988</v>
      </c>
    </row>
    <row r="661" spans="1:32" ht="18.95" customHeight="1">
      <c r="A661" s="290" t="s">
        <v>2579</v>
      </c>
      <c r="B661" s="291" t="s">
        <v>310</v>
      </c>
      <c r="C661" s="104" t="str">
        <f>IFERROR(IF(B661&lt;&gt;"",VLOOKUP($B661,Codigos!$A:$P,3,0),""),"Verf")</f>
        <v>Pony Malta go pet  200cc X 6</v>
      </c>
      <c r="D661" s="105">
        <v>10</v>
      </c>
      <c r="E661" s="105"/>
      <c r="F661" s="105"/>
      <c r="G661" s="106">
        <v>46258</v>
      </c>
      <c r="H661" s="448">
        <f t="shared" ca="1" si="296"/>
        <v>74</v>
      </c>
      <c r="I661" s="105" t="str">
        <f t="shared" ca="1" si="297"/>
        <v>Menos de 90 dìas</v>
      </c>
      <c r="J661" s="109">
        <f t="shared" ca="1" si="298"/>
        <v>0.82222222222222219</v>
      </c>
      <c r="K661" s="343" t="s">
        <v>2832</v>
      </c>
      <c r="L661" s="292"/>
      <c r="M661" s="110" t="str">
        <f>IFERROR(IF(VLOOKUP(L661,Codigos!$T$2:$U$50,2,0)=0,"",VLOOKUP(L661,Codigos!$T$2:$U$50,2,0)),"")</f>
        <v/>
      </c>
      <c r="N661" s="111">
        <f t="shared" si="299"/>
        <v>46168</v>
      </c>
      <c r="O661" s="112">
        <f>IFERROR(IF($B661&lt;&gt;"",$E661+($D661*VLOOKUP($B661,Codigos!$A:$P,5,0)),""),"Verf")</f>
        <v>6400</v>
      </c>
      <c r="P661" s="112">
        <f>IFERROR(IF($B661&lt;&gt;"",$F661+($O661*VLOOKUP($B661,Codigos!$A:$P,4,0)),""),"Verf")</f>
        <v>38400</v>
      </c>
      <c r="Q661" s="116">
        <f>IFERROR(IF($B661&lt;&gt;"",P661*VLOOKUP($B661,Codigos!$A:$I,7,0)/100000,""),"Verf")</f>
        <v>76.8</v>
      </c>
      <c r="R661" s="110">
        <f>IFERROR(IF($B661&lt;&gt;"",VLOOKUP($B661,Codigos!$A:$P,2,0),""),"Verf")</f>
        <v>21447</v>
      </c>
      <c r="S661" s="110" t="str">
        <f>IFERROR(IF($B661&lt;&gt;"",VLOOKUP($B661,Codigos!$A:$P,9,0),""),"Verf")</f>
        <v>Pet</v>
      </c>
      <c r="T661" s="110">
        <f>IFERROR(IF(B661&lt;&gt;"",VLOOKUP(B661,Codigos!$A:$P,10,0),""),"Verf")</f>
        <v>90</v>
      </c>
      <c r="U661" s="280" t="str">
        <f ca="1">IFERROR(IF($B661&lt;&gt;"",IF(AND($H661&gt;=VLOOKUP($B661,Codigos!$A:$P,12,0),$H661&lt;=VLOOKUP($B661,Codigos!$A:$P,13,0)),"Si","No"),""),"Verf")</f>
        <v>No</v>
      </c>
      <c r="V661" s="280" t="str">
        <f ca="1">IFERROR(IF($B661&lt;&gt;"",IF(AND($H661&gt;=VLOOKUP($B661,Codigos!$A:$P,14,0),$H661&lt;=VLOOKUP($B661,Codigos!$A:$P,15,0)),"Si","No"),""),"Verf")</f>
        <v>Si</v>
      </c>
      <c r="W661" s="280" t="str">
        <f ca="1">IFERROR(IF($B661&lt;&gt;"",IF($H661&gt;=VLOOKUP($B661,Codigos!$A:$P,12,0),"Si","No"),""),"Verf")</f>
        <v>Si</v>
      </c>
      <c r="X661" s="280" t="str">
        <f ca="1">IFERROR(IF($B661&lt;&gt;"",IF($H661&lt;VLOOKUP($B661,Codigos!$A:$P,14,0),"No","Si"),""),"Verf")</f>
        <v>Si</v>
      </c>
      <c r="Y661" s="280" t="str">
        <f ca="1">IFERROR(IF($B661&lt;&gt;"",IF($H661&gt;VLOOKUP($B661,Codigos!$A:$P,16,0),"Si","No"),""),"Verf")</f>
        <v>Si</v>
      </c>
      <c r="Z661" s="280" t="str">
        <f ca="1">IFERROR(IF($B661&lt;&gt;"",IF($H661&lt;VLOOKUP($B661,Codigos!$A:$P,14,0),"Bloquear","No"),""),"Verf")</f>
        <v>No</v>
      </c>
      <c r="AA661" s="281">
        <f>IFERROR(IF($B661&lt;&gt;"",$G661-VLOOKUP($B661,Codigos!$A:$P,11,0),""),"")</f>
        <v>46228</v>
      </c>
      <c r="AB661" s="280" t="str">
        <f t="shared" si="300"/>
        <v/>
      </c>
      <c r="AC661">
        <f t="shared" ca="1" si="301"/>
        <v>16</v>
      </c>
      <c r="AE661" t="s">
        <v>1987</v>
      </c>
      <c r="AF661" t="s">
        <v>1988</v>
      </c>
    </row>
    <row r="662" spans="1:32" ht="18.95" customHeight="1">
      <c r="A662" s="290" t="s">
        <v>2580</v>
      </c>
      <c r="B662" s="291" t="s">
        <v>310</v>
      </c>
      <c r="C662" s="104" t="str">
        <f>IFERROR(IF(B662&lt;&gt;"",VLOOKUP($B662,Codigos!$A:$P,3,0),""),"Verf")</f>
        <v>Pony Malta go pet  200cc X 6</v>
      </c>
      <c r="D662" s="105">
        <v>36</v>
      </c>
      <c r="E662" s="105"/>
      <c r="F662" s="105"/>
      <c r="G662" s="106">
        <v>46256</v>
      </c>
      <c r="H662" s="448">
        <f t="shared" ca="1" si="296"/>
        <v>72</v>
      </c>
      <c r="I662" s="105" t="str">
        <f t="shared" ca="1" si="297"/>
        <v>Menos de 90 dìas</v>
      </c>
      <c r="J662" s="109">
        <f t="shared" ca="1" si="298"/>
        <v>0.8</v>
      </c>
      <c r="K662" s="343"/>
      <c r="L662" s="292"/>
      <c r="M662" s="110" t="str">
        <f>IFERROR(IF(VLOOKUP(L662,Codigos!$T$2:$U$50,2,0)=0,"",VLOOKUP(L662,Codigos!$T$2:$U$50,2,0)),"")</f>
        <v/>
      </c>
      <c r="N662" s="111">
        <f t="shared" si="299"/>
        <v>46166</v>
      </c>
      <c r="O662" s="112">
        <f>IFERROR(IF($B662&lt;&gt;"",$E662+($D662*VLOOKUP($B662,Codigos!$A:$P,5,0)),""),"Verf")</f>
        <v>23040</v>
      </c>
      <c r="P662" s="112">
        <f>IFERROR(IF($B662&lt;&gt;"",$F662+($O662*VLOOKUP($B662,Codigos!$A:$P,4,0)),""),"Verf")</f>
        <v>138240</v>
      </c>
      <c r="Q662" s="116">
        <f>IFERROR(IF($B662&lt;&gt;"",P662*VLOOKUP($B662,Codigos!$A:$I,7,0)/100000,""),"Verf")</f>
        <v>276.48</v>
      </c>
      <c r="R662" s="110">
        <f>IFERROR(IF($B662&lt;&gt;"",VLOOKUP($B662,Codigos!$A:$P,2,0),""),"Verf")</f>
        <v>21447</v>
      </c>
      <c r="S662" s="110" t="str">
        <f>IFERROR(IF($B662&lt;&gt;"",VLOOKUP($B662,Codigos!$A:$P,9,0),""),"Verf")</f>
        <v>Pet</v>
      </c>
      <c r="T662" s="110">
        <f>IFERROR(IF(B662&lt;&gt;"",VLOOKUP(B662,Codigos!$A:$P,10,0),""),"Verf")</f>
        <v>90</v>
      </c>
      <c r="U662" s="280" t="str">
        <f ca="1">IFERROR(IF($B662&lt;&gt;"",IF(AND($H662&gt;=VLOOKUP($B662,Codigos!$A:$P,12,0),$H662&lt;=VLOOKUP($B662,Codigos!$A:$P,13,0)),"Si","No"),""),"Verf")</f>
        <v>No</v>
      </c>
      <c r="V662" s="280" t="str">
        <f ca="1">IFERROR(IF($B662&lt;&gt;"",IF(AND($H662&gt;=VLOOKUP($B662,Codigos!$A:$P,14,0),$H662&lt;=VLOOKUP($B662,Codigos!$A:$P,15,0)),"Si","No"),""),"Verf")</f>
        <v>Si</v>
      </c>
      <c r="W662" s="280" t="str">
        <f ca="1">IFERROR(IF($B662&lt;&gt;"",IF($H662&gt;=VLOOKUP($B662,Codigos!$A:$P,12,0),"Si","No"),""),"Verf")</f>
        <v>Si</v>
      </c>
      <c r="X662" s="280" t="str">
        <f ca="1">IFERROR(IF($B662&lt;&gt;"",IF($H662&lt;VLOOKUP($B662,Codigos!$A:$P,14,0),"No","Si"),""),"Verf")</f>
        <v>Si</v>
      </c>
      <c r="Y662" s="280" t="str">
        <f ca="1">IFERROR(IF($B662&lt;&gt;"",IF($H662&gt;VLOOKUP($B662,Codigos!$A:$P,16,0),"Si","No"),""),"Verf")</f>
        <v>Si</v>
      </c>
      <c r="Z662" s="280" t="str">
        <f ca="1">IFERROR(IF($B662&lt;&gt;"",IF($H662&lt;VLOOKUP($B662,Codigos!$A:$P,14,0),"Bloquear","No"),""),"Verf")</f>
        <v>No</v>
      </c>
      <c r="AA662" s="281">
        <f>IFERROR(IF($B662&lt;&gt;"",$G662-VLOOKUP($B662,Codigos!$A:$P,11,0),""),"")</f>
        <v>46226</v>
      </c>
      <c r="AB662" s="280" t="str">
        <f t="shared" si="300"/>
        <v/>
      </c>
      <c r="AC662">
        <f t="shared" ca="1" si="301"/>
        <v>18</v>
      </c>
      <c r="AE662" t="s">
        <v>1987</v>
      </c>
      <c r="AF662" t="s">
        <v>1988</v>
      </c>
    </row>
    <row r="663" spans="1:32" ht="18.95" customHeight="1">
      <c r="A663" s="290" t="s">
        <v>2733</v>
      </c>
      <c r="B663" s="291"/>
      <c r="C663" s="104" t="str">
        <f>IFERROR(IF(B663&lt;&gt;"",VLOOKUP($B663,Codigos!$A:$P,3,0),""),"Verf")</f>
        <v/>
      </c>
      <c r="D663" s="105"/>
      <c r="E663" s="105"/>
      <c r="F663" s="105"/>
      <c r="G663" s="106"/>
      <c r="H663" s="448" t="str">
        <f t="shared" ca="1" si="296"/>
        <v/>
      </c>
      <c r="I663" s="105" t="str">
        <f t="shared" ca="1" si="297"/>
        <v/>
      </c>
      <c r="J663" s="109" t="str">
        <f t="shared" ca="1" si="298"/>
        <v/>
      </c>
      <c r="K663" s="294"/>
      <c r="L663" s="292"/>
      <c r="M663" s="110" t="str">
        <f>IFERROR(IF(VLOOKUP(L663,Codigos!$T$2:$U$50,2,0)=0,"",VLOOKUP(L663,Codigos!$T$2:$U$50,2,0)),"")</f>
        <v/>
      </c>
      <c r="N663" s="111" t="str">
        <f t="shared" si="299"/>
        <v/>
      </c>
      <c r="O663" s="112" t="str">
        <f>IFERROR(IF($B663&lt;&gt;"",$E663+($D663*VLOOKUP($B663,Codigos!$A:$P,5,0)),""),"Verf")</f>
        <v/>
      </c>
      <c r="P663" s="112" t="str">
        <f>IFERROR(IF($B663&lt;&gt;"",$F663+($O663*VLOOKUP($B663,Codigos!$A:$P,4,0)),""),"Verf")</f>
        <v/>
      </c>
      <c r="Q663" s="116" t="str">
        <f>IFERROR(IF($B663&lt;&gt;"",P663*VLOOKUP($B663,Codigos!$A:$I,7,0)/100000,""),"Verf")</f>
        <v/>
      </c>
      <c r="R663" s="110" t="str">
        <f>IFERROR(IF($B663&lt;&gt;"",VLOOKUP($B663,Codigos!$A:$P,2,0),""),"Verf")</f>
        <v/>
      </c>
      <c r="S663" s="110" t="str">
        <f>IFERROR(IF($B663&lt;&gt;"",VLOOKUP($B663,Codigos!$A:$P,9,0),""),"Verf")</f>
        <v/>
      </c>
      <c r="T663" s="110" t="str">
        <f>IFERROR(IF(B663&lt;&gt;"",VLOOKUP(B663,Codigos!$A:$P,10,0),""),"Verf")</f>
        <v/>
      </c>
      <c r="U663" s="280" t="str">
        <f>IFERROR(IF($B663&lt;&gt;"",IF(AND($H663&gt;=VLOOKUP($B663,Codigos!$A:$P,12,0),$H663&lt;=VLOOKUP($B663,Codigos!$A:$P,13,0)),"Si","No"),""),"Verf")</f>
        <v/>
      </c>
      <c r="V663" s="280" t="str">
        <f>IFERROR(IF($B663&lt;&gt;"",IF(AND($H663&gt;=VLOOKUP($B663,Codigos!$A:$P,14,0),$H663&lt;=VLOOKUP($B663,Codigos!$A:$P,15,0)),"Si","No"),""),"Verf")</f>
        <v/>
      </c>
      <c r="W663" s="280" t="str">
        <f>IFERROR(IF($B663&lt;&gt;"",IF($H663&gt;=VLOOKUP($B663,Codigos!$A:$P,12,0),"Si","No"),""),"Verf")</f>
        <v/>
      </c>
      <c r="X663" s="280" t="str">
        <f>IFERROR(IF($B663&lt;&gt;"",IF($H663&lt;VLOOKUP($B663,Codigos!$A:$P,14,0),"No","Si"),""),"Verf")</f>
        <v/>
      </c>
      <c r="Y663" s="280" t="str">
        <f>IFERROR(IF($B663&lt;&gt;"",IF($H663&gt;VLOOKUP($B663,Codigos!$A:$P,16,0),"Si","No"),""),"Verf")</f>
        <v/>
      </c>
      <c r="Z663" s="280" t="str">
        <f>IFERROR(IF($B663&lt;&gt;"",IF($H663&lt;VLOOKUP($B663,Codigos!$A:$P,14,0),"Bloquear","No"),""),"Verf")</f>
        <v/>
      </c>
      <c r="AA663" s="281" t="str">
        <f>IFERROR(IF($B663&lt;&gt;"",$G663-VLOOKUP($B663,Codigos!$A:$P,11,0),""),"")</f>
        <v/>
      </c>
      <c r="AB663" s="280" t="str">
        <f t="shared" si="300"/>
        <v>V</v>
      </c>
      <c r="AC663" t="str">
        <f t="shared" si="301"/>
        <v/>
      </c>
      <c r="AE663" t="s">
        <v>1987</v>
      </c>
      <c r="AF663" t="s">
        <v>1988</v>
      </c>
    </row>
    <row r="664" spans="1:32" ht="18.95" customHeight="1">
      <c r="A664" s="290" t="s">
        <v>2581</v>
      </c>
      <c r="B664" s="291"/>
      <c r="C664" s="104" t="str">
        <f>IFERROR(IF(B664&lt;&gt;"",VLOOKUP($B664,Codigos!$A:$P,3,0),""),"Verf")</f>
        <v/>
      </c>
      <c r="D664" s="105"/>
      <c r="E664" s="105"/>
      <c r="F664" s="105"/>
      <c r="G664" s="106"/>
      <c r="H664" s="448" t="str">
        <f t="shared" ca="1" si="296"/>
        <v/>
      </c>
      <c r="I664" s="105" t="str">
        <f t="shared" ca="1" si="297"/>
        <v/>
      </c>
      <c r="J664" s="109" t="str">
        <f t="shared" ca="1" si="298"/>
        <v/>
      </c>
      <c r="K664" s="343"/>
      <c r="L664" s="292"/>
      <c r="M664" s="110" t="str">
        <f>IFERROR(IF(VLOOKUP(L664,Codigos!$T$2:$U$50,2,0)=0,"",VLOOKUP(L664,Codigos!$T$2:$U$50,2,0)),"")</f>
        <v/>
      </c>
      <c r="N664" s="111" t="str">
        <f t="shared" si="299"/>
        <v/>
      </c>
      <c r="O664" s="112" t="str">
        <f>IFERROR(IF($B664&lt;&gt;"",$E664+($D664*VLOOKUP($B664,Codigos!$A:$P,5,0)),""),"Verf")</f>
        <v/>
      </c>
      <c r="P664" s="112" t="str">
        <f>IFERROR(IF($B664&lt;&gt;"",$F664+($O664*VLOOKUP($B664,Codigos!$A:$P,4,0)),""),"Verf")</f>
        <v/>
      </c>
      <c r="Q664" s="116" t="str">
        <f>IFERROR(IF($B664&lt;&gt;"",P664*VLOOKUP($B664,Codigos!$A:$I,7,0)/100000,""),"Verf")</f>
        <v/>
      </c>
      <c r="R664" s="110" t="str">
        <f>IFERROR(IF($B664&lt;&gt;"",VLOOKUP($B664,Codigos!$A:$P,2,0),""),"Verf")</f>
        <v/>
      </c>
      <c r="S664" s="110" t="str">
        <f>IFERROR(IF($B664&lt;&gt;"",VLOOKUP($B664,Codigos!$A:$P,9,0),""),"Verf")</f>
        <v/>
      </c>
      <c r="T664" s="110" t="str">
        <f>IFERROR(IF(B664&lt;&gt;"",VLOOKUP(B664,Codigos!$A:$P,10,0),""),"Verf")</f>
        <v/>
      </c>
      <c r="U664" s="280" t="str">
        <f>IFERROR(IF($B664&lt;&gt;"",IF(AND($H664&gt;=VLOOKUP($B664,Codigos!$A:$P,12,0),$H664&lt;=VLOOKUP($B664,Codigos!$A:$P,13,0)),"Si","No"),""),"Verf")</f>
        <v/>
      </c>
      <c r="V664" s="280" t="str">
        <f>IFERROR(IF($B664&lt;&gt;"",IF(AND($H664&gt;=VLOOKUP($B664,Codigos!$A:$P,14,0),$H664&lt;=VLOOKUP($B664,Codigos!$A:$P,15,0)),"Si","No"),""),"Verf")</f>
        <v/>
      </c>
      <c r="W664" s="280" t="str">
        <f>IFERROR(IF($B664&lt;&gt;"",IF($H664&gt;=VLOOKUP($B664,Codigos!$A:$P,12,0),"Si","No"),""),"Verf")</f>
        <v/>
      </c>
      <c r="X664" s="280" t="str">
        <f>IFERROR(IF($B664&lt;&gt;"",IF($H664&lt;VLOOKUP($B664,Codigos!$A:$P,14,0),"No","Si"),""),"Verf")</f>
        <v/>
      </c>
      <c r="Y664" s="280" t="str">
        <f>IFERROR(IF($B664&lt;&gt;"",IF($H664&gt;VLOOKUP($B664,Codigos!$A:$P,16,0),"Si","No"),""),"Verf")</f>
        <v/>
      </c>
      <c r="Z664" s="280" t="str">
        <f>IFERROR(IF($B664&lt;&gt;"",IF($H664&lt;VLOOKUP($B664,Codigos!$A:$P,14,0),"Bloquear","No"),""),"Verf")</f>
        <v/>
      </c>
      <c r="AA664" s="281" t="str">
        <f>IFERROR(IF($B664&lt;&gt;"",$G664-VLOOKUP($B664,Codigos!$A:$P,11,0),""),"")</f>
        <v/>
      </c>
      <c r="AB664" s="280" t="str">
        <f t="shared" si="300"/>
        <v>V</v>
      </c>
      <c r="AC664" t="str">
        <f t="shared" si="301"/>
        <v/>
      </c>
      <c r="AE664" t="s">
        <v>1987</v>
      </c>
      <c r="AF664" t="s">
        <v>1988</v>
      </c>
    </row>
    <row r="665" spans="1:32" ht="18.95" customHeight="1">
      <c r="A665" s="290" t="s">
        <v>2582</v>
      </c>
      <c r="B665" s="354"/>
      <c r="C665" s="104" t="str">
        <f>IFERROR(IF(B665&lt;&gt;"",VLOOKUP($B665,Codigos!$A:$P,3,0),""),"Verf")</f>
        <v/>
      </c>
      <c r="D665" s="105"/>
      <c r="E665" s="105"/>
      <c r="F665" s="105"/>
      <c r="G665" s="106"/>
      <c r="H665" s="448" t="str">
        <f t="shared" ca="1" si="296"/>
        <v/>
      </c>
      <c r="I665" s="105" t="str">
        <f t="shared" ca="1" si="297"/>
        <v/>
      </c>
      <c r="J665" s="109" t="str">
        <f t="shared" ca="1" si="298"/>
        <v/>
      </c>
      <c r="K665" s="343"/>
      <c r="L665" s="292"/>
      <c r="M665" s="110" t="str">
        <f>IFERROR(IF(VLOOKUP(L665,Codigos!$T$2:$U$50,2,0)=0,"",VLOOKUP(L665,Codigos!$T$2:$U$50,2,0)),"")</f>
        <v/>
      </c>
      <c r="N665" s="111" t="str">
        <f t="shared" si="299"/>
        <v/>
      </c>
      <c r="O665" s="112" t="str">
        <f>IFERROR(IF($B665&lt;&gt;"",$E665+($D665*VLOOKUP($B665,Codigos!$A:$P,5,0)),""),"Verf")</f>
        <v/>
      </c>
      <c r="P665" s="112" t="str">
        <f>IFERROR(IF($B665&lt;&gt;"",$F665+($O665*VLOOKUP($B665,Codigos!$A:$P,4,0)),""),"Verf")</f>
        <v/>
      </c>
      <c r="Q665" s="116" t="str">
        <f>IFERROR(IF($B665&lt;&gt;"",P665*VLOOKUP($B665,Codigos!$A:$I,7,0)/100000,""),"Verf")</f>
        <v/>
      </c>
      <c r="R665" s="110" t="str">
        <f>IFERROR(IF($B665&lt;&gt;"",VLOOKUP($B665,Codigos!$A:$P,2,0),""),"Verf")</f>
        <v/>
      </c>
      <c r="S665" s="110" t="str">
        <f>IFERROR(IF($B665&lt;&gt;"",VLOOKUP($B665,Codigos!$A:$P,9,0),""),"Verf")</f>
        <v/>
      </c>
      <c r="T665" s="110" t="str">
        <f>IFERROR(IF(B665&lt;&gt;"",VLOOKUP(B665,Codigos!$A:$P,10,0),""),"Verf")</f>
        <v/>
      </c>
      <c r="U665" s="280" t="str">
        <f>IFERROR(IF($B665&lt;&gt;"",IF(AND($H665&gt;=VLOOKUP($B665,Codigos!$A:$P,12,0),$H665&lt;=VLOOKUP($B665,Codigos!$A:$P,13,0)),"Si","No"),""),"Verf")</f>
        <v/>
      </c>
      <c r="V665" s="280" t="str">
        <f>IFERROR(IF($B665&lt;&gt;"",IF(AND($H665&gt;=VLOOKUP($B665,Codigos!$A:$P,14,0),$H665&lt;=VLOOKUP($B665,Codigos!$A:$P,15,0)),"Si","No"),""),"Verf")</f>
        <v/>
      </c>
      <c r="W665" s="280" t="str">
        <f>IFERROR(IF($B665&lt;&gt;"",IF($H665&gt;=VLOOKUP($B665,Codigos!$A:$P,12,0),"Si","No"),""),"Verf")</f>
        <v/>
      </c>
      <c r="X665" s="280" t="str">
        <f>IFERROR(IF($B665&lt;&gt;"",IF($H665&lt;VLOOKUP($B665,Codigos!$A:$P,14,0),"No","Si"),""),"Verf")</f>
        <v/>
      </c>
      <c r="Y665" s="280" t="str">
        <f>IFERROR(IF($B665&lt;&gt;"",IF($H665&gt;VLOOKUP($B665,Codigos!$A:$P,16,0),"Si","No"),""),"Verf")</f>
        <v/>
      </c>
      <c r="Z665" s="280" t="str">
        <f>IFERROR(IF($B665&lt;&gt;"",IF($H665&lt;VLOOKUP($B665,Codigos!$A:$P,14,0),"Bloquear","No"),""),"Verf")</f>
        <v/>
      </c>
      <c r="AA665" s="281" t="str">
        <f>IFERROR(IF($B665&lt;&gt;"",$G665-VLOOKUP($B665,Codigos!$A:$P,11,0),""),"")</f>
        <v/>
      </c>
      <c r="AB665" s="280" t="str">
        <f t="shared" si="300"/>
        <v>V</v>
      </c>
      <c r="AC665" t="str">
        <f t="shared" si="301"/>
        <v/>
      </c>
      <c r="AE665" t="s">
        <v>1987</v>
      </c>
      <c r="AF665" t="s">
        <v>1988</v>
      </c>
    </row>
    <row r="666" spans="1:32" ht="18.95" customHeight="1">
      <c r="A666" s="290" t="s">
        <v>2583</v>
      </c>
      <c r="B666" s="512" t="s">
        <v>313</v>
      </c>
      <c r="C666" s="104" t="str">
        <f>IFERROR(IF(B666&lt;&gt;"",VLOOKUP($B666,Codigos!$A:$P,3,0),""),"Verf")</f>
        <v>PONY LESS SUGAR  2.0L X6</v>
      </c>
      <c r="D666" s="105">
        <v>10</v>
      </c>
      <c r="E666" s="105"/>
      <c r="F666" s="105"/>
      <c r="G666" s="106">
        <v>46295</v>
      </c>
      <c r="H666" s="448">
        <f t="shared" ca="1" si="296"/>
        <v>111</v>
      </c>
      <c r="I666" s="105" t="str">
        <f t="shared" ca="1" si="297"/>
        <v>Menos de 120 días</v>
      </c>
      <c r="J666" s="109">
        <f t="shared" ca="1" si="298"/>
        <v>0.92500000000000004</v>
      </c>
      <c r="K666" s="343"/>
      <c r="L666" s="292"/>
      <c r="M666" s="110" t="str">
        <f>IFERROR(IF(VLOOKUP(L666,Codigos!$T$2:$U$50,2,0)=0,"",VLOOKUP(L666,Codigos!$T$2:$U$50,2,0)),"")</f>
        <v/>
      </c>
      <c r="N666" s="111">
        <f t="shared" si="299"/>
        <v>46175</v>
      </c>
      <c r="O666" s="112">
        <f>IFERROR(IF($B666&lt;&gt;"",$E666+($D666*VLOOKUP($B666,Codigos!$A:$P,5,0)),""),"Verf")</f>
        <v>600</v>
      </c>
      <c r="P666" s="112">
        <f>IFERROR(IF($B666&lt;&gt;"",$F666+($O666*VLOOKUP($B666,Codigos!$A:$P,4,0)),""),"Verf")</f>
        <v>3600</v>
      </c>
      <c r="Q666" s="116">
        <f>IFERROR(IF($B666&lt;&gt;"",P666*VLOOKUP($B666,Codigos!$A:$I,7,0)/100000,""),"Verf")</f>
        <v>72</v>
      </c>
      <c r="R666" s="110">
        <f>IFERROR(IF($B666&lt;&gt;"",VLOOKUP($B666,Codigos!$A:$P,2,0),""),"Verf")</f>
        <v>21703</v>
      </c>
      <c r="S666" s="110" t="str">
        <f>IFERROR(IF($B666&lt;&gt;"",VLOOKUP($B666,Codigos!$A:$P,9,0),""),"Verf")</f>
        <v>Pet</v>
      </c>
      <c r="T666" s="110">
        <f>IFERROR(IF(B666&lt;&gt;"",VLOOKUP(B666,Codigos!$A:$P,10,0),""),"Verf")</f>
        <v>120</v>
      </c>
      <c r="U666" s="280" t="str">
        <f ca="1">IFERROR(IF($B666&lt;&gt;"",IF(AND($H666&gt;=VLOOKUP($B666,Codigos!$A:$P,12,0),$H666&lt;=VLOOKUP($B666,Codigos!$A:$P,13,0)),"Si","No"),""),"Verf")</f>
        <v>No</v>
      </c>
      <c r="V666" s="280" t="str">
        <f ca="1">IFERROR(IF($B666&lt;&gt;"",IF(AND($H666&gt;=VLOOKUP($B666,Codigos!$A:$P,14,0),$H666&lt;=VLOOKUP($B666,Codigos!$A:$P,15,0)),"Si","No"),""),"Verf")</f>
        <v>No</v>
      </c>
      <c r="W666" s="280" t="str">
        <f ca="1">IFERROR(IF($B666&lt;&gt;"",IF($H666&gt;=VLOOKUP($B666,Codigos!$A:$P,12,0),"Si","No"),""),"Verf")</f>
        <v>Si</v>
      </c>
      <c r="X666" s="280" t="str">
        <f ca="1">IFERROR(IF($B666&lt;&gt;"",IF($H666&lt;VLOOKUP($B666,Codigos!$A:$P,14,0),"No","Si"),""),"Verf")</f>
        <v>Si</v>
      </c>
      <c r="Y666" s="280" t="str">
        <f ca="1">IFERROR(IF($B666&lt;&gt;"",IF($H666&gt;VLOOKUP($B666,Codigos!$A:$P,16,0),"Si","No"),""),"Verf")</f>
        <v>Si</v>
      </c>
      <c r="Z666" s="280" t="str">
        <f ca="1">IFERROR(IF($B666&lt;&gt;"",IF($H666&lt;VLOOKUP($B666,Codigos!$A:$P,14,0),"Bloquear","No"),""),"Verf")</f>
        <v>No</v>
      </c>
      <c r="AA666" s="281">
        <f>IFERROR(IF($B666&lt;&gt;"",$G666-VLOOKUP($B666,Codigos!$A:$P,11,0),""),"")</f>
        <v>46265</v>
      </c>
      <c r="AB666" s="280" t="str">
        <f t="shared" si="300"/>
        <v/>
      </c>
      <c r="AC666">
        <f t="shared" ca="1" si="301"/>
        <v>9</v>
      </c>
      <c r="AE666" t="s">
        <v>1987</v>
      </c>
      <c r="AF666" t="s">
        <v>1988</v>
      </c>
    </row>
    <row r="667" spans="1:32" ht="18.95" customHeight="1">
      <c r="A667" s="290" t="s">
        <v>2746</v>
      </c>
      <c r="B667" s="291" t="s">
        <v>1049</v>
      </c>
      <c r="C667" s="104" t="str">
        <f>IFERROR(IF(B667&lt;&gt;"",VLOOKUP($B667,Codigos!$A:$P,3,0),""),"Verf")</f>
        <v>Barril 30L Vacio</v>
      </c>
      <c r="D667" s="105">
        <v>0</v>
      </c>
      <c r="E667" s="105"/>
      <c r="F667" s="105"/>
      <c r="G667" s="106"/>
      <c r="H667" s="448" t="str">
        <f t="shared" ca="1" si="296"/>
        <v/>
      </c>
      <c r="I667" s="105" t="str">
        <f t="shared" ca="1" si="297"/>
        <v/>
      </c>
      <c r="J667" s="109" t="str">
        <f t="shared" ca="1" si="298"/>
        <v/>
      </c>
      <c r="K667" s="343"/>
      <c r="L667" s="105" t="s">
        <v>73</v>
      </c>
      <c r="M667" s="110" t="str">
        <f>IFERROR(IF(VLOOKUP(L667,Codigos!$T$2:$U$50,2,0)=0,"",VLOOKUP(L667,Codigos!$T$2:$U$50,2,0)),"")</f>
        <v>Excluir</v>
      </c>
      <c r="N667" s="111" t="str">
        <f t="shared" si="299"/>
        <v/>
      </c>
      <c r="O667" s="112">
        <f>IFERROR(IF($B667&lt;&gt;"",$E667+($D667*VLOOKUP($B667,Codigos!$A:$P,5,0)),""),"Verf")</f>
        <v>0</v>
      </c>
      <c r="P667" s="112">
        <f>IFERROR(IF($B667&lt;&gt;"",$F667+($O667*VLOOKUP($B667,Codigos!$A:$P,4,0)),""),"Verf")</f>
        <v>0</v>
      </c>
      <c r="Q667" s="116">
        <f>IFERROR(IF($B667&lt;&gt;"",P667*VLOOKUP($B667,Codigos!$A:$I,7,0)/100000,""),"Verf")</f>
        <v>0</v>
      </c>
      <c r="R667" s="110">
        <f>IFERROR(IF($B667&lt;&gt;"",VLOOKUP($B667,Codigos!$A:$P,2,0),""),"Verf")</f>
        <v>25</v>
      </c>
      <c r="S667" s="110" t="str">
        <f>IFERROR(IF($B667&lt;&gt;"",VLOOKUP($B667,Codigos!$A:$P,9,0),""),"Verf")</f>
        <v>Barril</v>
      </c>
      <c r="T667" s="110">
        <f>IFERROR(IF(B667&lt;&gt;"",VLOOKUP(B667,Codigos!$A:$P,10,0),""),"Verf")</f>
        <v>0</v>
      </c>
      <c r="U667" s="280" t="str">
        <f ca="1">IFERROR(IF($B667&lt;&gt;"",IF(AND($H667&gt;=VLOOKUP($B667,Codigos!$A:$P,12,0),$H667&lt;=VLOOKUP($B667,Codigos!$A:$P,13,0)),"Si","No"),""),"Verf")</f>
        <v>No</v>
      </c>
      <c r="V667" s="280" t="str">
        <f ca="1">IFERROR(IF($B667&lt;&gt;"",IF(AND($H667&gt;=VLOOKUP($B667,Codigos!$A:$P,14,0),$H667&lt;=VLOOKUP($B667,Codigos!$A:$P,15,0)),"Si","No"),""),"Verf")</f>
        <v>No</v>
      </c>
      <c r="W667" s="280" t="str">
        <f ca="1">IFERROR(IF($B667&lt;&gt;"",IF($H667&gt;=VLOOKUP($B667,Codigos!$A:$P,12,0),"Si","No"),""),"Verf")</f>
        <v>Si</v>
      </c>
      <c r="X667" s="280" t="str">
        <f ca="1">IFERROR(IF($B667&lt;&gt;"",IF($H667&lt;VLOOKUP($B667,Codigos!$A:$P,14,0),"No","Si"),""),"Verf")</f>
        <v>Si</v>
      </c>
      <c r="Y667" s="280" t="str">
        <f ca="1">IFERROR(IF($B667&lt;&gt;"",IF($H667&gt;VLOOKUP($B667,Codigos!$A:$P,16,0),"Si","No"),""),"Verf")</f>
        <v>Si</v>
      </c>
      <c r="Z667" s="280" t="str">
        <f ca="1">IFERROR(IF($B667&lt;&gt;"",IF($H667&lt;VLOOKUP($B667,Codigos!$A:$P,14,0),"Bloquear","No"),""),"Verf")</f>
        <v>No</v>
      </c>
      <c r="AA667" s="281">
        <f>IFERROR(IF($B667&lt;&gt;"",$G667-VLOOKUP($B667,Codigos!$A:$P,11,0),""),"")</f>
        <v>0</v>
      </c>
      <c r="AB667" s="280" t="str">
        <f t="shared" si="300"/>
        <v/>
      </c>
      <c r="AC667" t="e">
        <f t="shared" ca="1" si="301"/>
        <v>#VALUE!</v>
      </c>
      <c r="AE667" t="s">
        <v>1987</v>
      </c>
      <c r="AF667" t="s">
        <v>1988</v>
      </c>
    </row>
    <row r="668" spans="1:32" ht="18.95" customHeight="1">
      <c r="A668" s="290" t="s">
        <v>782</v>
      </c>
      <c r="B668" s="514" t="s">
        <v>192</v>
      </c>
      <c r="C668" s="104" t="str">
        <f>IFERROR(IF(B668&lt;&gt;"",VLOOKUP($B668,Codigos!$A:$P,3,0),""),"Verf")</f>
        <v>Corona Nr 330Cc X 6</v>
      </c>
      <c r="D668" s="105">
        <v>24</v>
      </c>
      <c r="E668" s="105"/>
      <c r="F668" s="105"/>
      <c r="G668" s="106">
        <v>46540</v>
      </c>
      <c r="H668" s="448">
        <f t="shared" ca="1" si="296"/>
        <v>356</v>
      </c>
      <c r="I668" s="105" t="str">
        <f t="shared" ca="1" si="297"/>
        <v>Mayor a 120 días</v>
      </c>
      <c r="J668" s="109">
        <f t="shared" ca="1" si="298"/>
        <v>0.97534246575342465</v>
      </c>
      <c r="K668" s="343"/>
      <c r="L668" s="292"/>
      <c r="M668" s="110" t="str">
        <f>IFERROR(IF(VLOOKUP(L668,Codigos!$T$2:$U$50,2,0)=0,"",VLOOKUP(L668,Codigos!$T$2:$U$50,2,0)),"")</f>
        <v/>
      </c>
      <c r="N668" s="111">
        <f t="shared" si="299"/>
        <v>46175</v>
      </c>
      <c r="O668" s="112">
        <f>IFERROR(IF($B668&lt;&gt;"",$E668+($D668*VLOOKUP($B668,Codigos!$A:$P,5,0)),""),"Verf")</f>
        <v>6240</v>
      </c>
      <c r="P668" s="112">
        <f>IFERROR(IF($B668&lt;&gt;"",$F668+($O668*VLOOKUP($B668,Codigos!$A:$P,4,0)),""),"Verf")</f>
        <v>37440</v>
      </c>
      <c r="Q668" s="116">
        <f>IFERROR(IF($B668&lt;&gt;"",P668*VLOOKUP($B668,Codigos!$A:$I,7,0)/100000,""),"Verf")</f>
        <v>123.55200000000001</v>
      </c>
      <c r="R668" s="110">
        <f>IFERROR(IF($B668&lt;&gt;"",VLOOKUP($B668,Codigos!$A:$P,2,0),""),"Verf")</f>
        <v>20050</v>
      </c>
      <c r="S668" s="110" t="str">
        <f>IFERROR(IF($B668&lt;&gt;"",VLOOKUP($B668,Codigos!$A:$P,9,0),""),"Verf")</f>
        <v>NR</v>
      </c>
      <c r="T668" s="110">
        <f>IFERROR(IF(B668&lt;&gt;"",VLOOKUP(B668,Codigos!$A:$P,10,0),""),"Verf")</f>
        <v>365</v>
      </c>
      <c r="U668" s="280" t="str">
        <f ca="1">IFERROR(IF($B668&lt;&gt;"",IF(AND($H668&gt;=VLOOKUP($B668,Codigos!$A:$P,12,0),$H668&lt;=VLOOKUP($B668,Codigos!$A:$P,13,0)),"Si","No"),""),"Verf")</f>
        <v>No</v>
      </c>
      <c r="V668" s="280" t="str">
        <f ca="1">IFERROR(IF($B668&lt;&gt;"",IF(AND($H668&gt;=VLOOKUP($B668,Codigos!$A:$P,14,0),$H668&lt;=VLOOKUP($B668,Codigos!$A:$P,15,0)),"Si","No"),""),"Verf")</f>
        <v>No</v>
      </c>
      <c r="W668" s="280" t="str">
        <f ca="1">IFERROR(IF($B668&lt;&gt;"",IF($H668&gt;=VLOOKUP($B668,Codigos!$A:$P,12,0),"Si","No"),""),"Verf")</f>
        <v>Si</v>
      </c>
      <c r="X668" s="280" t="str">
        <f ca="1">IFERROR(IF($B668&lt;&gt;"",IF($H668&lt;VLOOKUP($B668,Codigos!$A:$P,14,0),"No","Si"),""),"Verf")</f>
        <v>Si</v>
      </c>
      <c r="Y668" s="280" t="str">
        <f ca="1">IFERROR(IF($B668&lt;&gt;"",IF($H668&gt;VLOOKUP($B668,Codigos!$A:$P,16,0),"Si","No"),""),"Verf")</f>
        <v>Si</v>
      </c>
      <c r="Z668" s="280" t="str">
        <f ca="1">IFERROR(IF($B668&lt;&gt;"",IF($H668&lt;VLOOKUP($B668,Codigos!$A:$P,14,0),"Bloquear","No"),""),"Verf")</f>
        <v>No</v>
      </c>
      <c r="AA668" s="281">
        <f>IFERROR(IF($B668&lt;&gt;"",$G668-VLOOKUP($B668,Codigos!$A:$P,11,0),""),"")</f>
        <v>46510</v>
      </c>
      <c r="AB668" s="280" t="str">
        <f t="shared" si="300"/>
        <v/>
      </c>
      <c r="AC668">
        <f t="shared" ca="1" si="301"/>
        <v>9</v>
      </c>
      <c r="AE668" t="s">
        <v>1987</v>
      </c>
      <c r="AF668" t="s">
        <v>1988</v>
      </c>
    </row>
    <row r="669" spans="1:32" ht="18.95" customHeight="1">
      <c r="A669" s="290" t="s">
        <v>346</v>
      </c>
      <c r="B669" s="311" t="s">
        <v>203</v>
      </c>
      <c r="C669" s="104" t="str">
        <f>IFERROR(IF(B669&lt;&gt;"",VLOOKUP($B669,Codigos!$A:$P,3,0),""),"Verf")</f>
        <v>Stella Artois Nr 300Cc X 6</v>
      </c>
      <c r="D669" s="105">
        <v>48</v>
      </c>
      <c r="E669" s="105"/>
      <c r="F669" s="105"/>
      <c r="G669" s="106">
        <v>46443</v>
      </c>
      <c r="H669" s="448">
        <f t="shared" ca="1" si="296"/>
        <v>259</v>
      </c>
      <c r="I669" s="105" t="str">
        <f t="shared" ca="1" si="297"/>
        <v>Mayor a 120 días</v>
      </c>
      <c r="J669" s="109">
        <f t="shared" ca="1" si="298"/>
        <v>0.95925925925925926</v>
      </c>
      <c r="K669" s="294"/>
      <c r="L669" s="460"/>
      <c r="M669" s="110" t="str">
        <f>IFERROR(IF(VLOOKUP(L669,Codigos!$T$2:$U$50,2,0)=0,"",VLOOKUP(L669,Codigos!$T$2:$U$50,2,0)),"")</f>
        <v/>
      </c>
      <c r="N669" s="111">
        <f t="shared" si="299"/>
        <v>46173</v>
      </c>
      <c r="O669" s="112">
        <f>IFERROR(IF($B669&lt;&gt;"",$E669+($D669*VLOOKUP($B669,Codigos!$A:$P,5,0)),""),"Verf")</f>
        <v>11520</v>
      </c>
      <c r="P669" s="112">
        <f>IFERROR(IF($B669&lt;&gt;"",$F669+($O669*VLOOKUP($B669,Codigos!$A:$P,4,0)),""),"Verf")</f>
        <v>69120</v>
      </c>
      <c r="Q669" s="116">
        <f>IFERROR(IF($B669&lt;&gt;"",P669*VLOOKUP($B669,Codigos!$A:$I,7,0)/100000,""),"Verf")</f>
        <v>207.36</v>
      </c>
      <c r="R669" s="110">
        <f>IFERROR(IF($B669&lt;&gt;"",VLOOKUP($B669,Codigos!$A:$P,2,0),""),"Verf")</f>
        <v>20463</v>
      </c>
      <c r="S669" s="110" t="str">
        <f>IFERROR(IF($B669&lt;&gt;"",VLOOKUP($B669,Codigos!$A:$P,9,0),""),"Verf")</f>
        <v>NR</v>
      </c>
      <c r="T669" s="110">
        <f>IFERROR(IF(B669&lt;&gt;"",VLOOKUP(B669,Codigos!$A:$P,10,0),""),"Verf")</f>
        <v>270</v>
      </c>
      <c r="U669" s="280" t="str">
        <f ca="1">IFERROR(IF($B669&lt;&gt;"",IF(AND($H669&gt;=VLOOKUP($B669,Codigos!$A:$P,12,0),$H669&lt;=VLOOKUP($B669,Codigos!$A:$P,13,0)),"Si","No"),""),"Verf")</f>
        <v>No</v>
      </c>
      <c r="V669" s="280" t="str">
        <f ca="1">IFERROR(IF($B669&lt;&gt;"",IF(AND($H669&gt;=VLOOKUP($B669,Codigos!$A:$P,14,0),$H669&lt;=VLOOKUP($B669,Codigos!$A:$P,15,0)),"Si","No"),""),"Verf")</f>
        <v>No</v>
      </c>
      <c r="W669" s="280" t="str">
        <f ca="1">IFERROR(IF($B669&lt;&gt;"",IF($H669&gt;=VLOOKUP($B669,Codigos!$A:$P,12,0),"Si","No"),""),"Verf")</f>
        <v>Si</v>
      </c>
      <c r="X669" s="280" t="str">
        <f ca="1">IFERROR(IF($B669&lt;&gt;"",IF($H669&lt;VLOOKUP($B669,Codigos!$A:$P,14,0),"No","Si"),""),"Verf")</f>
        <v>Si</v>
      </c>
      <c r="Y669" s="280" t="str">
        <f ca="1">IFERROR(IF($B669&lt;&gt;"",IF($H669&gt;VLOOKUP($B669,Codigos!$A:$P,16,0),"Si","No"),""),"Verf")</f>
        <v>Si</v>
      </c>
      <c r="Z669" s="280" t="str">
        <f ca="1">IFERROR(IF($B669&lt;&gt;"",IF($H669&lt;VLOOKUP($B669,Codigos!$A:$P,14,0),"Bloquear","No"),""),"Verf")</f>
        <v>No</v>
      </c>
      <c r="AA669" s="281">
        <f>IFERROR(IF($B669&lt;&gt;"",$G669-VLOOKUP($B669,Codigos!$A:$P,11,0),""),"")</f>
        <v>46413</v>
      </c>
      <c r="AB669" s="280" t="str">
        <f t="shared" si="300"/>
        <v/>
      </c>
      <c r="AC669">
        <f t="shared" ca="1" si="301"/>
        <v>11</v>
      </c>
      <c r="AE669" t="s">
        <v>1987</v>
      </c>
      <c r="AF669" t="s">
        <v>1988</v>
      </c>
    </row>
    <row r="670" spans="1:32" ht="18.95" customHeight="1">
      <c r="A670" s="290" t="s">
        <v>2750</v>
      </c>
      <c r="B670" s="303" t="s">
        <v>203</v>
      </c>
      <c r="C670" s="104" t="str">
        <f>IFERROR(IF(B670&lt;&gt;"",VLOOKUP($B670,Codigos!$A:$P,3,0),""),"Verf")</f>
        <v>Stella Artois Nr 300Cc X 6</v>
      </c>
      <c r="D670" s="105">
        <v>48</v>
      </c>
      <c r="E670" s="105"/>
      <c r="F670" s="105"/>
      <c r="G670" s="106">
        <v>46443</v>
      </c>
      <c r="H670" s="448">
        <f t="shared" ca="1" si="296"/>
        <v>259</v>
      </c>
      <c r="I670" s="105" t="str">
        <f t="shared" ca="1" si="297"/>
        <v>Mayor a 120 días</v>
      </c>
      <c r="J670" s="109">
        <f t="shared" ca="1" si="298"/>
        <v>0.95925925925925926</v>
      </c>
      <c r="K670" s="294" t="s">
        <v>2819</v>
      </c>
      <c r="L670" s="460"/>
      <c r="M670" s="110" t="str">
        <f>IFERROR(IF(VLOOKUP(L670,Codigos!$T$2:$U$50,2,0)=0,"",VLOOKUP(L670,Codigos!$T$2:$U$50,2,0)),"")</f>
        <v/>
      </c>
      <c r="N670" s="111">
        <f t="shared" si="299"/>
        <v>46173</v>
      </c>
      <c r="O670" s="112">
        <f>IFERROR(IF($B670&lt;&gt;"",$E670+($D670*VLOOKUP($B670,Codigos!$A:$P,5,0)),""),"Verf")</f>
        <v>11520</v>
      </c>
      <c r="P670" s="112">
        <f>IFERROR(IF($B670&lt;&gt;"",$F670+($O670*VLOOKUP($B670,Codigos!$A:$P,4,0)),""),"Verf")</f>
        <v>69120</v>
      </c>
      <c r="Q670" s="116">
        <f>IFERROR(IF($B670&lt;&gt;"",P670*VLOOKUP($B670,Codigos!$A:$I,7,0)/100000,""),"Verf")</f>
        <v>207.36</v>
      </c>
      <c r="R670" s="110">
        <f>IFERROR(IF($B670&lt;&gt;"",VLOOKUP($B670,Codigos!$A:$P,2,0),""),"Verf")</f>
        <v>20463</v>
      </c>
      <c r="S670" s="110" t="str">
        <f>IFERROR(IF($B670&lt;&gt;"",VLOOKUP($B670,Codigos!$A:$P,9,0),""),"Verf")</f>
        <v>NR</v>
      </c>
      <c r="T670" s="110">
        <f>IFERROR(IF(B670&lt;&gt;"",VLOOKUP(B670,Codigos!$A:$P,10,0),""),"Verf")</f>
        <v>270</v>
      </c>
      <c r="U670" s="280" t="str">
        <f ca="1">IFERROR(IF($B670&lt;&gt;"",IF(AND($H670&gt;=VLOOKUP($B670,Codigos!$A:$P,12,0),$H670&lt;=VLOOKUP($B670,Codigos!$A:$P,13,0)),"Si","No"),""),"Verf")</f>
        <v>No</v>
      </c>
      <c r="V670" s="280" t="str">
        <f ca="1">IFERROR(IF($B670&lt;&gt;"",IF(AND($H670&gt;=VLOOKUP($B670,Codigos!$A:$P,14,0),$H670&lt;=VLOOKUP($B670,Codigos!$A:$P,15,0)),"Si","No"),""),"Verf")</f>
        <v>No</v>
      </c>
      <c r="W670" s="280" t="str">
        <f ca="1">IFERROR(IF($B670&lt;&gt;"",IF($H670&gt;=VLOOKUP($B670,Codigos!$A:$P,12,0),"Si","No"),""),"Verf")</f>
        <v>Si</v>
      </c>
      <c r="X670" s="280" t="str">
        <f ca="1">IFERROR(IF($B670&lt;&gt;"",IF($H670&lt;VLOOKUP($B670,Codigos!$A:$P,14,0),"No","Si"),""),"Verf")</f>
        <v>Si</v>
      </c>
      <c r="Y670" s="280" t="str">
        <f ca="1">IFERROR(IF($B670&lt;&gt;"",IF($H670&gt;VLOOKUP($B670,Codigos!$A:$P,16,0),"Si","No"),""),"Verf")</f>
        <v>Si</v>
      </c>
      <c r="Z670" s="280" t="str">
        <f ca="1">IFERROR(IF($B670&lt;&gt;"",IF($H670&lt;VLOOKUP($B670,Codigos!$A:$P,14,0),"Bloquear","No"),""),"Verf")</f>
        <v>No</v>
      </c>
      <c r="AA670" s="281">
        <f>IFERROR(IF($B670&lt;&gt;"",$G670-VLOOKUP($B670,Codigos!$A:$P,11,0),""),"")</f>
        <v>46413</v>
      </c>
      <c r="AB670" s="280" t="str">
        <f t="shared" si="300"/>
        <v/>
      </c>
      <c r="AC670">
        <f t="shared" ca="1" si="301"/>
        <v>11</v>
      </c>
      <c r="AE670" t="s">
        <v>1987</v>
      </c>
      <c r="AF670" t="s">
        <v>1988</v>
      </c>
    </row>
    <row r="671" spans="1:32" ht="18.95" customHeight="1">
      <c r="A671" s="290" t="s">
        <v>2727</v>
      </c>
      <c r="B671" s="483" t="s">
        <v>417</v>
      </c>
      <c r="C671" s="104" t="str">
        <f>IFERROR(IF(B671&lt;&gt;"",VLOOKUP($B671,Codigos!$A:$P,3,0),""),"Verf")</f>
        <v>Michelob Ultra NR 330 CC X6 REM</v>
      </c>
      <c r="D671" s="105">
        <v>17</v>
      </c>
      <c r="E671" s="105"/>
      <c r="F671" s="105"/>
      <c r="G671" s="106">
        <v>46424</v>
      </c>
      <c r="H671" s="448">
        <f t="shared" ca="1" si="296"/>
        <v>240</v>
      </c>
      <c r="I671" s="105" t="str">
        <f t="shared" ca="1" si="297"/>
        <v>Mayor a 120 días</v>
      </c>
      <c r="J671" s="109">
        <f t="shared" ca="1" si="298"/>
        <v>0.88888888888888884</v>
      </c>
      <c r="K671" s="294" t="s">
        <v>2807</v>
      </c>
      <c r="L671" s="466"/>
      <c r="M671" s="110" t="str">
        <f>IFERROR(IF(VLOOKUP(L671,Codigos!$T$2:$U$50,2,0)=0,"",VLOOKUP(L671,Codigos!$T$2:$U$50,2,0)),"")</f>
        <v/>
      </c>
      <c r="N671" s="111">
        <f t="shared" si="299"/>
        <v>46154</v>
      </c>
      <c r="O671" s="112">
        <f>IFERROR(IF($B671&lt;&gt;"",$E671+($D671*VLOOKUP($B671,Codigos!$A:$P,5,0)),""),"Verf")</f>
        <v>4420</v>
      </c>
      <c r="P671" s="112">
        <f>IFERROR(IF($B671&lt;&gt;"",$F671+($O671*VLOOKUP($B671,Codigos!$A:$P,4,0)),""),"Verf")</f>
        <v>26520</v>
      </c>
      <c r="Q671" s="116">
        <f>IFERROR(IF($B671&lt;&gt;"",P671*VLOOKUP($B671,Codigos!$A:$I,7,0)/100000,""),"Verf")</f>
        <v>87.516000000000005</v>
      </c>
      <c r="R671" s="110">
        <f>IFERROR(IF($B671&lt;&gt;"",VLOOKUP($B671,Codigos!$A:$P,2,0),""),"Verf")</f>
        <v>22866</v>
      </c>
      <c r="S671" s="110" t="str">
        <f>IFERROR(IF($B671&lt;&gt;"",VLOOKUP($B671,Codigos!$A:$P,9,0),""),"Verf")</f>
        <v>NR</v>
      </c>
      <c r="T671" s="110">
        <f>IFERROR(IF(B671&lt;&gt;"",VLOOKUP(B671,Codigos!$A:$P,10,0),""),"Verf")</f>
        <v>270</v>
      </c>
      <c r="U671" s="280" t="str">
        <f ca="1">IFERROR(IF($B671&lt;&gt;"",IF(AND($H671&gt;=VLOOKUP($B671,Codigos!$A:$P,12,0),$H671&lt;=VLOOKUP($B671,Codigos!$A:$P,13,0)),"Si","No"),""),"Verf")</f>
        <v>No</v>
      </c>
      <c r="V671" s="280" t="str">
        <f ca="1">IFERROR(IF($B671&lt;&gt;"",IF(AND($H671&gt;=VLOOKUP($B671,Codigos!$A:$P,14,0),$H671&lt;=VLOOKUP($B671,Codigos!$A:$P,15,0)),"Si","No"),""),"Verf")</f>
        <v>No</v>
      </c>
      <c r="W671" s="280" t="str">
        <f ca="1">IFERROR(IF($B671&lt;&gt;"",IF($H671&gt;=VLOOKUP($B671,Codigos!$A:$P,12,0),"Si","No"),""),"Verf")</f>
        <v>Si</v>
      </c>
      <c r="X671" s="280" t="str">
        <f ca="1">IFERROR(IF($B671&lt;&gt;"",IF($H671&lt;VLOOKUP($B671,Codigos!$A:$P,14,0),"No","Si"),""),"Verf")</f>
        <v>Si</v>
      </c>
      <c r="Y671" s="280" t="str">
        <f ca="1">IFERROR(IF($B671&lt;&gt;"",IF($H671&gt;VLOOKUP($B671,Codigos!$A:$P,16,0),"Si","No"),""),"Verf")</f>
        <v>Si</v>
      </c>
      <c r="Z671" s="280" t="str">
        <f ca="1">IFERROR(IF($B671&lt;&gt;"",IF($H671&lt;VLOOKUP($B671,Codigos!$A:$P,14,0),"Bloquear","No"),""),"Verf")</f>
        <v>No</v>
      </c>
      <c r="AA671" s="281">
        <f>IFERROR(IF($B671&lt;&gt;"",$G671-VLOOKUP($B671,Codigos!$A:$P,11,0),""),"")</f>
        <v>46394</v>
      </c>
      <c r="AB671" s="280" t="str">
        <f t="shared" si="300"/>
        <v/>
      </c>
      <c r="AC671">
        <f t="shared" ca="1" si="301"/>
        <v>30</v>
      </c>
      <c r="AE671" t="s">
        <v>1987</v>
      </c>
      <c r="AF671" t="s">
        <v>1988</v>
      </c>
    </row>
    <row r="672" spans="1:32" ht="18.95" customHeight="1">
      <c r="A672" s="290" t="s">
        <v>2728</v>
      </c>
      <c r="B672" s="291" t="s">
        <v>1787</v>
      </c>
      <c r="C672" s="104" t="str">
        <f>IFERROR(IF(B672&lt;&gt;"",VLOOKUP($B672,Codigos!$A:$P,3,0),""),"Verf")</f>
        <v>Poker Lta 269cc x 6 LOOSEPACK</v>
      </c>
      <c r="D672" s="105">
        <v>26</v>
      </c>
      <c r="E672" s="105"/>
      <c r="F672" s="105"/>
      <c r="G672" s="106">
        <v>46446</v>
      </c>
      <c r="H672" s="448">
        <f t="shared" ca="1" si="296"/>
        <v>262</v>
      </c>
      <c r="I672" s="105" t="str">
        <f t="shared" ca="1" si="297"/>
        <v>Mayor a 120 días</v>
      </c>
      <c r="J672" s="109">
        <f t="shared" ca="1" si="298"/>
        <v>0.97037037037037033</v>
      </c>
      <c r="K672" s="294"/>
      <c r="L672" s="460"/>
      <c r="M672" s="110" t="str">
        <f>IFERROR(IF(VLOOKUP(L672,Codigos!$T$2:$U$50,2,0)=0,"",VLOOKUP(L672,Codigos!$T$2:$U$50,2,0)),"")</f>
        <v/>
      </c>
      <c r="N672" s="111">
        <f t="shared" si="299"/>
        <v>46176</v>
      </c>
      <c r="O672" s="112">
        <f>IFERROR(IF($B672&lt;&gt;"",$E672+($D672*VLOOKUP($B672,Codigos!$A:$P,5,0)),""),"Verf")</f>
        <v>17160</v>
      </c>
      <c r="P672" s="112">
        <f>IFERROR(IF($B672&lt;&gt;"",$F672+($O672*VLOOKUP($B672,Codigos!$A:$P,4,0)),""),"Verf")</f>
        <v>102960</v>
      </c>
      <c r="Q672" s="116">
        <f>IFERROR(IF($B672&lt;&gt;"",P672*VLOOKUP($B672,Codigos!$A:$I,7,0)/100000,""),"Verf")</f>
        <v>276.9624</v>
      </c>
      <c r="R672" s="110">
        <f>IFERROR(IF($B672&lt;&gt;"",VLOOKUP($B672,Codigos!$A:$P,2,0),""),"Verf")</f>
        <v>21203</v>
      </c>
      <c r="S672" s="110" t="str">
        <f>IFERROR(IF($B672&lt;&gt;"",VLOOKUP($B672,Codigos!$A:$P,9,0),""),"Verf")</f>
        <v>Lata</v>
      </c>
      <c r="T672" s="110">
        <f>IFERROR(IF(B672&lt;&gt;"",VLOOKUP(B672,Codigos!$A:$P,10,0),""),"Verf")</f>
        <v>270</v>
      </c>
      <c r="U672" s="280" t="str">
        <f ca="1">IFERROR(IF($B672&lt;&gt;"",IF(AND($H672&gt;=VLOOKUP($B672,Codigos!$A:$P,12,0),$H672&lt;=VLOOKUP($B672,Codigos!$A:$P,13,0)),"Si","No"),""),"Verf")</f>
        <v>No</v>
      </c>
      <c r="V672" s="280" t="str">
        <f ca="1">IFERROR(IF($B672&lt;&gt;"",IF(AND($H672&gt;=VLOOKUP($B672,Codigos!$A:$P,14,0),$H672&lt;=VLOOKUP($B672,Codigos!$A:$P,15,0)),"Si","No"),""),"Verf")</f>
        <v>No</v>
      </c>
      <c r="W672" s="280" t="str">
        <f ca="1">IFERROR(IF($B672&lt;&gt;"",IF($H672&gt;=VLOOKUP($B672,Codigos!$A:$P,12,0),"Si","No"),""),"Verf")</f>
        <v>Si</v>
      </c>
      <c r="X672" s="280" t="str">
        <f ca="1">IFERROR(IF($B672&lt;&gt;"",IF($H672&lt;VLOOKUP($B672,Codigos!$A:$P,14,0),"No","Si"),""),"Verf")</f>
        <v>Si</v>
      </c>
      <c r="Y672" s="280" t="str">
        <f ca="1">IFERROR(IF($B672&lt;&gt;"",IF($H672&gt;VLOOKUP($B672,Codigos!$A:$P,16,0),"Si","No"),""),"Verf")</f>
        <v>Si</v>
      </c>
      <c r="Z672" s="280" t="str">
        <f ca="1">IFERROR(IF($B672&lt;&gt;"",IF($H672&lt;VLOOKUP($B672,Codigos!$A:$P,14,0),"Bloquear","No"),""),"Verf")</f>
        <v>No</v>
      </c>
      <c r="AA672" s="281">
        <f>IFERROR(IF($B672&lt;&gt;"",$G672-VLOOKUP($B672,Codigos!$A:$P,11,0),""),"")</f>
        <v>46416</v>
      </c>
      <c r="AB672" s="280" t="str">
        <f t="shared" si="300"/>
        <v/>
      </c>
      <c r="AC672">
        <f t="shared" ca="1" si="301"/>
        <v>8</v>
      </c>
      <c r="AE672" t="s">
        <v>1987</v>
      </c>
      <c r="AF672" t="s">
        <v>1988</v>
      </c>
    </row>
    <row r="673" spans="1:32" ht="18.95" customHeight="1">
      <c r="A673" s="290" t="s">
        <v>2731</v>
      </c>
      <c r="B673" s="303" t="s">
        <v>342</v>
      </c>
      <c r="C673" s="104" t="str">
        <f>IFERROR(IF(B673&lt;&gt;"",VLOOKUP($B673,Codigos!$A:$P,3,0),""),"Verf")</f>
        <v>AGUILA ORIGINAL  LTA 330 CC *12 LN9</v>
      </c>
      <c r="D673" s="361">
        <v>54</v>
      </c>
      <c r="E673" s="105"/>
      <c r="F673" s="105"/>
      <c r="G673" s="106">
        <v>46454</v>
      </c>
      <c r="H673" s="448">
        <f t="shared" ref="H673" ca="1" si="302">IF(G673&lt;&gt;"",G673-TODAY(),"")</f>
        <v>270</v>
      </c>
      <c r="I673" s="105" t="str">
        <f t="shared" ref="I673" ca="1" si="303">IF(G673="","",IF(G673&lt;TODAY(),"Vencido",IF(G673&lt;TODAY()+10,"Menos de 10 días",IF(G673&lt;TODAY()+30,"Menos de 30 días",IF(G673&lt;TODAY()+60,"Menos de 60 días",IF(G673&lt;TODAY()+90,"Menos de 90 dìas",IF(G673&lt;TODAY()+120,"Menos de 120 días","Mayor a 120 días")))))))</f>
        <v>Mayor a 120 días</v>
      </c>
      <c r="J673" s="109">
        <f t="shared" ref="J673" ca="1" si="304">IFERROR(IF(H673&lt;&gt;"",H673/T673,""),"Verf")</f>
        <v>1</v>
      </c>
      <c r="K673" s="294" t="s">
        <v>2819</v>
      </c>
      <c r="L673" s="460"/>
      <c r="M673" s="110" t="str">
        <f>IFERROR(IF(VLOOKUP(L673,Codigos!$T$2:$U$50,2,0)=0,"",VLOOKUP(L673,Codigos!$T$2:$U$50,2,0)),"")</f>
        <v/>
      </c>
      <c r="N673" s="111">
        <f t="shared" ref="N673" si="305">IFERROR(IF(G673&lt;&gt;"",G673-T673,""),"Verf")</f>
        <v>46184</v>
      </c>
      <c r="O673" s="112">
        <f>IFERROR(IF($B673&lt;&gt;"",$E673+($D673*VLOOKUP($B673,Codigos!$A:$P,5,0)),""),"Verf")</f>
        <v>13500</v>
      </c>
      <c r="P673" s="112">
        <f>IFERROR(IF($B673&lt;&gt;"",$F673+($O673*VLOOKUP($B673,Codigos!$A:$P,4,0)),""),"Verf")</f>
        <v>162000</v>
      </c>
      <c r="Q673" s="116">
        <f>IFERROR(IF($B673&lt;&gt;"",P673*VLOOKUP($B673,Codigos!$A:$I,7,0)/100000,""),"Verf")</f>
        <v>534.6</v>
      </c>
      <c r="R673" s="110">
        <f>IFERROR(IF($B673&lt;&gt;"",VLOOKUP($B673,Codigos!$A:$P,2,0),""),"Verf")</f>
        <v>22006</v>
      </c>
      <c r="S673" s="110" t="str">
        <f>IFERROR(IF($B673&lt;&gt;"",VLOOKUP($B673,Codigos!$A:$P,9,0),""),"Verf")</f>
        <v>Lata</v>
      </c>
      <c r="T673" s="110">
        <f>IFERROR(IF(B673&lt;&gt;"",VLOOKUP(B673,Codigos!$A:$P,10,0),""),"Verf")</f>
        <v>270</v>
      </c>
      <c r="U673" s="280" t="str">
        <f ca="1">IFERROR(IF($B673&lt;&gt;"",IF(AND($H673&gt;=VLOOKUP($B673,Codigos!$A:$P,12,0),$H673&lt;=VLOOKUP($B673,Codigos!$A:$P,13,0)),"Si","No"),""),"Verf")</f>
        <v>No</v>
      </c>
      <c r="V673" s="280" t="str">
        <f ca="1">IFERROR(IF($B673&lt;&gt;"",IF(AND($H673&gt;=VLOOKUP($B673,Codigos!$A:$P,14,0),$H673&lt;=VLOOKUP($B673,Codigos!$A:$P,15,0)),"Si","No"),""),"Verf")</f>
        <v>No</v>
      </c>
      <c r="W673" s="280" t="str">
        <f ca="1">IFERROR(IF($B673&lt;&gt;"",IF($H673&gt;=VLOOKUP($B673,Codigos!$A:$P,12,0),"Si","No"),""),"Verf")</f>
        <v>Si</v>
      </c>
      <c r="X673" s="280" t="str">
        <f ca="1">IFERROR(IF($B673&lt;&gt;"",IF($H673&lt;VLOOKUP($B673,Codigos!$A:$P,14,0),"No","Si"),""),"Verf")</f>
        <v>Si</v>
      </c>
      <c r="Y673" s="280" t="str">
        <f ca="1">IFERROR(IF($B673&lt;&gt;"",IF($H673&gt;VLOOKUP($B673,Codigos!$A:$P,16,0),"Si","No"),""),"Verf")</f>
        <v>Si</v>
      </c>
      <c r="Z673" s="280" t="str">
        <f ca="1">IFERROR(IF($B673&lt;&gt;"",IF($H673&lt;VLOOKUP($B673,Codigos!$A:$P,14,0),"Bloquear","No"),""),"Verf")</f>
        <v>No</v>
      </c>
      <c r="AA673" s="281">
        <f>IFERROR(IF($B673&lt;&gt;"",$G673-VLOOKUP($B673,Codigos!$A:$P,11,0),""),"")</f>
        <v>46424</v>
      </c>
      <c r="AB673" s="280" t="str">
        <f t="shared" ref="AB673" si="306">IFERROR(IF(AND(A673&lt;&gt;"",B673=""),"V",""),"")</f>
        <v/>
      </c>
      <c r="AC673">
        <f t="shared" ref="AC673" ca="1" si="307">IF(B673&lt;&gt;"",$C$4-N673,"")</f>
        <v>0</v>
      </c>
      <c r="AE673" t="s">
        <v>1987</v>
      </c>
      <c r="AF673" t="s">
        <v>1988</v>
      </c>
    </row>
    <row r="674" spans="1:32" ht="18.95" customHeight="1">
      <c r="A674" s="290" t="s">
        <v>2751</v>
      </c>
      <c r="B674" s="574" t="s">
        <v>342</v>
      </c>
      <c r="C674" s="104" t="str">
        <f>IFERROR(IF(B674&lt;&gt;"",VLOOKUP($B674,Codigos!$A:$P,3,0),""),"Verf")</f>
        <v>AGUILA ORIGINAL  LTA 330 CC *12 LN9</v>
      </c>
      <c r="D674" s="105">
        <v>54</v>
      </c>
      <c r="E674" s="105"/>
      <c r="F674" s="105"/>
      <c r="G674" s="106">
        <v>46454</v>
      </c>
      <c r="H674" s="448">
        <f t="shared" ca="1" si="296"/>
        <v>270</v>
      </c>
      <c r="I674" s="105" t="str">
        <f t="shared" ca="1" si="297"/>
        <v>Mayor a 120 días</v>
      </c>
      <c r="J674" s="109">
        <f t="shared" ca="1" si="298"/>
        <v>1</v>
      </c>
      <c r="K674" s="294" t="s">
        <v>2819</v>
      </c>
      <c r="L674" s="292"/>
      <c r="M674" s="110" t="str">
        <f>IFERROR(IF(VLOOKUP(L674,Codigos!$T$2:$U$50,2,0)=0,"",VLOOKUP(L674,Codigos!$T$2:$U$50,2,0)),"")</f>
        <v/>
      </c>
      <c r="N674" s="111">
        <f t="shared" si="299"/>
        <v>46184</v>
      </c>
      <c r="O674" s="112">
        <f>IFERROR(IF($B674&lt;&gt;"",$E674+($D674*VLOOKUP($B674,Codigos!$A:$P,5,0)),""),"Verf")</f>
        <v>13500</v>
      </c>
      <c r="P674" s="112">
        <f>IFERROR(IF($B674&lt;&gt;"",$F674+($O674*VLOOKUP($B674,Codigos!$A:$P,4,0)),""),"Verf")</f>
        <v>162000</v>
      </c>
      <c r="Q674" s="116">
        <f>IFERROR(IF($B674&lt;&gt;"",P674*VLOOKUP($B674,Codigos!$A:$I,7,0)/100000,""),"Verf")</f>
        <v>534.6</v>
      </c>
      <c r="R674" s="110">
        <f>IFERROR(IF($B674&lt;&gt;"",VLOOKUP($B674,Codigos!$A:$P,2,0),""),"Verf")</f>
        <v>22006</v>
      </c>
      <c r="S674" s="110" t="str">
        <f>IFERROR(IF($B674&lt;&gt;"",VLOOKUP($B674,Codigos!$A:$P,9,0),""),"Verf")</f>
        <v>Lata</v>
      </c>
      <c r="T674" s="110">
        <f>IFERROR(IF(B674&lt;&gt;"",VLOOKUP(B674,Codigos!$A:$P,10,0),""),"Verf")</f>
        <v>270</v>
      </c>
      <c r="U674" s="280" t="str">
        <f ca="1">IFERROR(IF($B674&lt;&gt;"",IF(AND($H674&gt;=VLOOKUP($B674,Codigos!$A:$P,12,0),$H674&lt;=VLOOKUP($B674,Codigos!$A:$P,13,0)),"Si","No"),""),"Verf")</f>
        <v>No</v>
      </c>
      <c r="V674" s="280" t="str">
        <f ca="1">IFERROR(IF($B674&lt;&gt;"",IF(AND($H674&gt;=VLOOKUP($B674,Codigos!$A:$P,14,0),$H674&lt;=VLOOKUP($B674,Codigos!$A:$P,15,0)),"Si","No"),""),"Verf")</f>
        <v>No</v>
      </c>
      <c r="W674" s="280" t="str">
        <f ca="1">IFERROR(IF($B674&lt;&gt;"",IF($H674&gt;=VLOOKUP($B674,Codigos!$A:$P,12,0),"Si","No"),""),"Verf")</f>
        <v>Si</v>
      </c>
      <c r="X674" s="280" t="str">
        <f ca="1">IFERROR(IF($B674&lt;&gt;"",IF($H674&lt;VLOOKUP($B674,Codigos!$A:$P,14,0),"No","Si"),""),"Verf")</f>
        <v>Si</v>
      </c>
      <c r="Y674" s="280" t="str">
        <f ca="1">IFERROR(IF($B674&lt;&gt;"",IF($H674&gt;VLOOKUP($B674,Codigos!$A:$P,16,0),"Si","No"),""),"Verf")</f>
        <v>Si</v>
      </c>
      <c r="Z674" s="280" t="str">
        <f ca="1">IFERROR(IF($B674&lt;&gt;"",IF($H674&lt;VLOOKUP($B674,Codigos!$A:$P,14,0),"Bloquear","No"),""),"Verf")</f>
        <v>No</v>
      </c>
      <c r="AA674" s="281">
        <f>IFERROR(IF($B674&lt;&gt;"",$G674-VLOOKUP($B674,Codigos!$A:$P,11,0),""),"")</f>
        <v>46424</v>
      </c>
      <c r="AB674" s="280" t="str">
        <f t="shared" si="300"/>
        <v/>
      </c>
      <c r="AC674">
        <f t="shared" ca="1" si="301"/>
        <v>0</v>
      </c>
      <c r="AE674" t="s">
        <v>1987</v>
      </c>
      <c r="AF674" t="s">
        <v>1988</v>
      </c>
    </row>
    <row r="675" spans="1:32" ht="18.95" customHeight="1">
      <c r="A675" s="290" t="s">
        <v>364</v>
      </c>
      <c r="B675" s="512" t="s">
        <v>1232</v>
      </c>
      <c r="C675" s="104" t="str">
        <f>IFERROR(IF(B675&lt;&gt;"",VLOOKUP($B675,Codigos!$A:$P,3,0),""),"Verf")</f>
        <v>Budweiser Lta 269Ccx24 Exp</v>
      </c>
      <c r="D675" s="105">
        <v>7</v>
      </c>
      <c r="E675" s="105"/>
      <c r="F675" s="105"/>
      <c r="G675" s="106">
        <v>46452</v>
      </c>
      <c r="H675" s="448">
        <f t="shared" ca="1" si="296"/>
        <v>268</v>
      </c>
      <c r="I675" s="105" t="str">
        <f t="shared" ca="1" si="297"/>
        <v>Mayor a 120 días</v>
      </c>
      <c r="J675" s="109">
        <f t="shared" ca="1" si="298"/>
        <v>0.99259259259259258</v>
      </c>
      <c r="K675" s="294"/>
      <c r="L675" s="292"/>
      <c r="M675" s="110" t="str">
        <f>IFERROR(IF(VLOOKUP(L675,Codigos!$T$2:$U$50,2,0)=0,"",VLOOKUP(L675,Codigos!$T$2:$U$50,2,0)),"")</f>
        <v/>
      </c>
      <c r="N675" s="111">
        <f t="shared" si="299"/>
        <v>46182</v>
      </c>
      <c r="O675" s="112">
        <f>IFERROR(IF($B675&lt;&gt;"",$E675+($D675*VLOOKUP($B675,Codigos!$A:$P,5,0)),""),"Verf")</f>
        <v>910</v>
      </c>
      <c r="P675" s="112">
        <f>IFERROR(IF($B675&lt;&gt;"",$F675+($O675*VLOOKUP($B675,Codigos!$A:$P,4,0)),""),"Verf")</f>
        <v>21840</v>
      </c>
      <c r="Q675" s="116">
        <f>IFERROR(IF($B675&lt;&gt;"",P675*VLOOKUP($B675,Codigos!$A:$I,7,0)/100000,""),"Verf")</f>
        <v>58.749600000000001</v>
      </c>
      <c r="R675" s="110">
        <f>IFERROR(IF($B675&lt;&gt;"",VLOOKUP($B675,Codigos!$A:$P,2,0),""),"Verf")</f>
        <v>8567</v>
      </c>
      <c r="S675" s="110" t="str">
        <f>IFERROR(IF($B675&lt;&gt;"",VLOOKUP($B675,Codigos!$A:$P,9,0),""),"Verf")</f>
        <v>Lata</v>
      </c>
      <c r="T675" s="110">
        <f>IFERROR(IF(B675&lt;&gt;"",VLOOKUP(B675,Codigos!$A:$P,10,0),""),"Verf")</f>
        <v>270</v>
      </c>
      <c r="U675" s="280" t="str">
        <f ca="1">IFERROR(IF($B675&lt;&gt;"",IF(AND($H675&gt;=VLOOKUP($B675,Codigos!$A:$P,12,0),$H675&lt;=VLOOKUP($B675,Codigos!$A:$P,13,0)),"Si","No"),""),"Verf")</f>
        <v>No</v>
      </c>
      <c r="V675" s="280" t="str">
        <f ca="1">IFERROR(IF($B675&lt;&gt;"",IF(AND($H675&gt;=VLOOKUP($B675,Codigos!$A:$P,14,0),$H675&lt;=VLOOKUP($B675,Codigos!$A:$P,15,0)),"Si","No"),""),"Verf")</f>
        <v>No</v>
      </c>
      <c r="W675" s="280" t="str">
        <f ca="1">IFERROR(IF($B675&lt;&gt;"",IF($H675&gt;=VLOOKUP($B675,Codigos!$A:$P,12,0),"Si","No"),""),"Verf")</f>
        <v>Si</v>
      </c>
      <c r="X675" s="280" t="str">
        <f ca="1">IFERROR(IF($B675&lt;&gt;"",IF($H675&lt;VLOOKUP($B675,Codigos!$A:$P,14,0),"No","Si"),""),"Verf")</f>
        <v>Si</v>
      </c>
      <c r="Y675" s="280" t="str">
        <f ca="1">IFERROR(IF($B675&lt;&gt;"",IF($H675&gt;VLOOKUP($B675,Codigos!$A:$P,16,0),"Si","No"),""),"Verf")</f>
        <v>Si</v>
      </c>
      <c r="Z675" s="280" t="str">
        <f ca="1">IFERROR(IF($B675&lt;&gt;"",IF($H675&lt;VLOOKUP($B675,Codigos!$A:$P,14,0),"Bloquear","No"),""),"Verf")</f>
        <v>No</v>
      </c>
      <c r="AA675" s="281">
        <f>IFERROR(IF($B675&lt;&gt;"",$G675-VLOOKUP($B675,Codigos!$A:$P,11,0),""),"")</f>
        <v>46422</v>
      </c>
      <c r="AB675" s="280" t="str">
        <f t="shared" si="300"/>
        <v/>
      </c>
      <c r="AC675">
        <f t="shared" ca="1" si="301"/>
        <v>2</v>
      </c>
      <c r="AE675" t="s">
        <v>1987</v>
      </c>
      <c r="AF675" t="s">
        <v>1988</v>
      </c>
    </row>
    <row r="676" spans="1:32" ht="18.95" customHeight="1">
      <c r="A676" s="290" t="s">
        <v>174</v>
      </c>
      <c r="B676" s="464" t="s">
        <v>1481</v>
      </c>
      <c r="C676" s="104" t="str">
        <f>IFERROR(IF(B676&lt;&gt;"",VLOOKUP($B676,Codigos!$A:$P,3,0),""),"Verf")</f>
        <v>Corona Extra Lta  269Ccx24 LINEA</v>
      </c>
      <c r="D676" s="105">
        <v>47</v>
      </c>
      <c r="E676" s="105"/>
      <c r="F676" s="105"/>
      <c r="G676" s="106">
        <v>46530</v>
      </c>
      <c r="H676" s="448">
        <f t="shared" ca="1" si="296"/>
        <v>346</v>
      </c>
      <c r="I676" s="105" t="str">
        <f t="shared" ca="1" si="297"/>
        <v>Mayor a 120 días</v>
      </c>
      <c r="J676" s="109">
        <f t="shared" ca="1" si="298"/>
        <v>0.94794520547945205</v>
      </c>
      <c r="K676" s="294"/>
      <c r="L676" s="465" t="s">
        <v>392</v>
      </c>
      <c r="M676" s="110" t="str">
        <f>IFERROR(IF(VLOOKUP(L676,Codigos!$T$2:$U$50,2,0)=0,"",VLOOKUP(L676,Codigos!$T$2:$U$50,2,0)),"")</f>
        <v>Excluir</v>
      </c>
      <c r="N676" s="111">
        <f t="shared" si="299"/>
        <v>46165</v>
      </c>
      <c r="O676" s="112">
        <f>IFERROR(IF($B676&lt;&gt;"",$E676+($D676*VLOOKUP($B676,Codigos!$A:$P,5,0)),""),"Verf")</f>
        <v>7050</v>
      </c>
      <c r="P676" s="112">
        <f>IFERROR(IF($B676&lt;&gt;"",$F676+($O676*VLOOKUP($B676,Codigos!$A:$P,4,0)),""),"Verf")</f>
        <v>169200</v>
      </c>
      <c r="Q676" s="116">
        <f>IFERROR(IF($B676&lt;&gt;"",P676*VLOOKUP($B676,Codigos!$A:$I,7,0)/100000,""),"Verf")</f>
        <v>455.14800000000002</v>
      </c>
      <c r="R676" s="110">
        <f>IFERROR(IF($B676&lt;&gt;"",VLOOKUP($B676,Codigos!$A:$P,2,0),""),"Verf")</f>
        <v>17158</v>
      </c>
      <c r="S676" s="110" t="str">
        <f>IFERROR(IF($B676&lt;&gt;"",VLOOKUP($B676,Codigos!$A:$P,9,0),""),"Verf")</f>
        <v>Lata</v>
      </c>
      <c r="T676" s="110">
        <f>IFERROR(IF(B676&lt;&gt;"",VLOOKUP(B676,Codigos!$A:$P,10,0),""),"Verf")</f>
        <v>365</v>
      </c>
      <c r="U676" s="280" t="str">
        <f ca="1">IFERROR(IF($B676&lt;&gt;"",IF(AND($H676&gt;=VLOOKUP($B676,Codigos!$A:$P,12,0),$H676&lt;=VLOOKUP($B676,Codigos!$A:$P,13,0)),"Si","No"),""),"Verf")</f>
        <v>No</v>
      </c>
      <c r="V676" s="280" t="str">
        <f ca="1">IFERROR(IF($B676&lt;&gt;"",IF(AND($H676&gt;=VLOOKUP($B676,Codigos!$A:$P,14,0),$H676&lt;=VLOOKUP($B676,Codigos!$A:$P,15,0)),"Si","No"),""),"Verf")</f>
        <v>No</v>
      </c>
      <c r="W676" s="280" t="str">
        <f ca="1">IFERROR(IF($B676&lt;&gt;"",IF($H676&gt;=VLOOKUP($B676,Codigos!$A:$P,12,0),"Si","No"),""),"Verf")</f>
        <v>Si</v>
      </c>
      <c r="X676" s="280" t="str">
        <f ca="1">IFERROR(IF($B676&lt;&gt;"",IF($H676&lt;VLOOKUP($B676,Codigos!$A:$P,14,0),"No","Si"),""),"Verf")</f>
        <v>Si</v>
      </c>
      <c r="Y676" s="280" t="str">
        <f ca="1">IFERROR(IF($B676&lt;&gt;"",IF($H676&gt;VLOOKUP($B676,Codigos!$A:$P,16,0),"Si","No"),""),"Verf")</f>
        <v>Si</v>
      </c>
      <c r="Z676" s="280" t="str">
        <f ca="1">IFERROR(IF($B676&lt;&gt;"",IF($H676&lt;VLOOKUP($B676,Codigos!$A:$P,14,0),"Bloquear","No"),""),"Verf")</f>
        <v>No</v>
      </c>
      <c r="AA676" s="281">
        <f>IFERROR(IF($B676&lt;&gt;"",$G676-VLOOKUP($B676,Codigos!$A:$P,11,0),""),"")</f>
        <v>46500</v>
      </c>
      <c r="AB676" s="280" t="str">
        <f t="shared" si="300"/>
        <v/>
      </c>
      <c r="AC676">
        <f t="shared" ca="1" si="301"/>
        <v>19</v>
      </c>
      <c r="AE676" t="s">
        <v>1987</v>
      </c>
      <c r="AF676" t="s">
        <v>1988</v>
      </c>
    </row>
    <row r="677" spans="1:32" ht="18.95" customHeight="1">
      <c r="A677" s="290" t="s">
        <v>375</v>
      </c>
      <c r="B677" s="337" t="s">
        <v>1481</v>
      </c>
      <c r="C677" s="104" t="str">
        <f>IFERROR(IF(B677&lt;&gt;"",VLOOKUP($B677,Codigos!$A:$P,3,0),""),"Verf")</f>
        <v>Corona Extra Lta  269Ccx24 LINEA</v>
      </c>
      <c r="D677" s="466">
        <v>75</v>
      </c>
      <c r="E677" s="105"/>
      <c r="F677" s="105"/>
      <c r="G677" s="106">
        <v>46530</v>
      </c>
      <c r="H677" s="448">
        <f t="shared" ca="1" si="296"/>
        <v>346</v>
      </c>
      <c r="I677" s="105" t="str">
        <f t="shared" ca="1" si="297"/>
        <v>Mayor a 120 días</v>
      </c>
      <c r="J677" s="109">
        <f t="shared" ca="1" si="298"/>
        <v>0.94794520547945205</v>
      </c>
      <c r="K677" s="362" t="s">
        <v>2810</v>
      </c>
      <c r="L677" s="292" t="s">
        <v>392</v>
      </c>
      <c r="M677" s="110" t="str">
        <f>IFERROR(IF(VLOOKUP(L677,Codigos!$T$2:$U$50,2,0)=0,"",VLOOKUP(L677,Codigos!$T$2:$U$50,2,0)),"")</f>
        <v>Excluir</v>
      </c>
      <c r="N677" s="111">
        <f t="shared" si="299"/>
        <v>46165</v>
      </c>
      <c r="O677" s="112">
        <f>IFERROR(IF($B677&lt;&gt;"",$E677+($D677*VLOOKUP($B677,Codigos!$A:$P,5,0)),""),"Verf")</f>
        <v>11250</v>
      </c>
      <c r="P677" s="112">
        <f>IFERROR(IF($B677&lt;&gt;"",$F677+($O677*VLOOKUP($B677,Codigos!$A:$P,4,0)),""),"Verf")</f>
        <v>270000</v>
      </c>
      <c r="Q677" s="116">
        <f>IFERROR(IF($B677&lt;&gt;"",P677*VLOOKUP($B677,Codigos!$A:$I,7,0)/100000,""),"Verf")</f>
        <v>726.3</v>
      </c>
      <c r="R677" s="110">
        <f>IFERROR(IF($B677&lt;&gt;"",VLOOKUP($B677,Codigos!$A:$P,2,0),""),"Verf")</f>
        <v>17158</v>
      </c>
      <c r="S677" s="110" t="str">
        <f>IFERROR(IF($B677&lt;&gt;"",VLOOKUP($B677,Codigos!$A:$P,9,0),""),"Verf")</f>
        <v>Lata</v>
      </c>
      <c r="T677" s="110">
        <f>IFERROR(IF(B677&lt;&gt;"",VLOOKUP(B677,Codigos!$A:$P,10,0),""),"Verf")</f>
        <v>365</v>
      </c>
      <c r="U677" s="280" t="str">
        <f ca="1">IFERROR(IF($B677&lt;&gt;"",IF(AND($H677&gt;=VLOOKUP($B677,Codigos!$A:$P,12,0),$H677&lt;=VLOOKUP($B677,Codigos!$A:$P,13,0)),"Si","No"),""),"Verf")</f>
        <v>No</v>
      </c>
      <c r="V677" s="280" t="str">
        <f ca="1">IFERROR(IF($B677&lt;&gt;"",IF(AND($H677&gt;=VLOOKUP($B677,Codigos!$A:$P,14,0),$H677&lt;=VLOOKUP($B677,Codigos!$A:$P,15,0)),"Si","No"),""),"Verf")</f>
        <v>No</v>
      </c>
      <c r="W677" s="280" t="str">
        <f ca="1">IFERROR(IF($B677&lt;&gt;"",IF($H677&gt;=VLOOKUP($B677,Codigos!$A:$P,12,0),"Si","No"),""),"Verf")</f>
        <v>Si</v>
      </c>
      <c r="X677" s="280" t="str">
        <f ca="1">IFERROR(IF($B677&lt;&gt;"",IF($H677&lt;VLOOKUP($B677,Codigos!$A:$P,14,0),"No","Si"),""),"Verf")</f>
        <v>Si</v>
      </c>
      <c r="Y677" s="280" t="str">
        <f ca="1">IFERROR(IF($B677&lt;&gt;"",IF($H677&gt;VLOOKUP($B677,Codigos!$A:$P,16,0),"Si","No"),""),"Verf")</f>
        <v>Si</v>
      </c>
      <c r="Z677" s="280" t="str">
        <f ca="1">IFERROR(IF($B677&lt;&gt;"",IF($H677&lt;VLOOKUP($B677,Codigos!$A:$P,14,0),"Bloquear","No"),""),"Verf")</f>
        <v>No</v>
      </c>
      <c r="AA677" s="281">
        <f>IFERROR(IF($B677&lt;&gt;"",$G677-VLOOKUP($B677,Codigos!$A:$P,11,0),""),"")</f>
        <v>46500</v>
      </c>
      <c r="AB677" s="280" t="str">
        <f t="shared" si="300"/>
        <v/>
      </c>
      <c r="AC677">
        <f t="shared" ca="1" si="301"/>
        <v>19</v>
      </c>
      <c r="AE677" t="s">
        <v>1987</v>
      </c>
      <c r="AF677" t="s">
        <v>1988</v>
      </c>
    </row>
    <row r="678" spans="1:32" ht="18.95" customHeight="1">
      <c r="A678" s="290" t="s">
        <v>783</v>
      </c>
      <c r="B678" s="291" t="s">
        <v>182</v>
      </c>
      <c r="C678" s="104" t="str">
        <f>IFERROR(IF(B678&lt;&gt;"",VLOOKUP($B678,Codigos!$A:$P,3,0),""),"Verf")</f>
        <v>Corona Extra Lta  269Ccx6 Pack</v>
      </c>
      <c r="D678" s="105">
        <v>5</v>
      </c>
      <c r="E678" s="105"/>
      <c r="F678" s="105"/>
      <c r="G678" s="106">
        <v>46492</v>
      </c>
      <c r="H678" s="448">
        <f t="shared" ca="1" si="296"/>
        <v>308</v>
      </c>
      <c r="I678" s="105" t="str">
        <f t="shared" ca="1" si="297"/>
        <v>Mayor a 120 días</v>
      </c>
      <c r="J678" s="109">
        <f t="shared" ca="1" si="298"/>
        <v>0.84383561643835614</v>
      </c>
      <c r="K678" s="343"/>
      <c r="L678" s="292" t="s">
        <v>34</v>
      </c>
      <c r="M678" s="110" t="str">
        <f>IFERROR(IF(VLOOKUP(L678,Codigos!$T$2:$U$50,2,0)=0,"",VLOOKUP(L678,Codigos!$T$2:$U$50,2,0)),"")</f>
        <v>Excluir</v>
      </c>
      <c r="N678" s="111">
        <f t="shared" si="299"/>
        <v>46127</v>
      </c>
      <c r="O678" s="112">
        <f>IFERROR(IF($B678&lt;&gt;"",$E678+($D678*VLOOKUP($B678,Codigos!$A:$P,5,0)),""),"Verf")</f>
        <v>2340</v>
      </c>
      <c r="P678" s="112">
        <f>IFERROR(IF($B678&lt;&gt;"",$F678+($O678*VLOOKUP($B678,Codigos!$A:$P,4,0)),""),"Verf")</f>
        <v>14040</v>
      </c>
      <c r="Q678" s="116">
        <f>IFERROR(IF($B678&lt;&gt;"",P678*VLOOKUP($B678,Codigos!$A:$I,7,0)/100000,""),"Verf")</f>
        <v>37.767600000000002</v>
      </c>
      <c r="R678" s="110">
        <f>IFERROR(IF($B678&lt;&gt;"",VLOOKUP($B678,Codigos!$A:$P,2,0),""),"Verf")</f>
        <v>17155</v>
      </c>
      <c r="S678" s="110" t="str">
        <f>IFERROR(IF($B678&lt;&gt;"",VLOOKUP($B678,Codigos!$A:$P,9,0),""),"Verf")</f>
        <v>Lata</v>
      </c>
      <c r="T678" s="110">
        <f>IFERROR(IF(B678&lt;&gt;"",VLOOKUP(B678,Codigos!$A:$P,10,0),""),"Verf")</f>
        <v>365</v>
      </c>
      <c r="U678" s="280" t="str">
        <f ca="1">IFERROR(IF($B678&lt;&gt;"",IF(AND($H678&gt;=VLOOKUP($B678,Codigos!$A:$P,12,0),$H678&lt;=VLOOKUP($B678,Codigos!$A:$P,13,0)),"Si","No"),""),"Verf")</f>
        <v>No</v>
      </c>
      <c r="V678" s="280" t="str">
        <f ca="1">IFERROR(IF($B678&lt;&gt;"",IF(AND($H678&gt;=VLOOKUP($B678,Codigos!$A:$P,14,0),$H678&lt;=VLOOKUP($B678,Codigos!$A:$P,15,0)),"Si","No"),""),"Verf")</f>
        <v>No</v>
      </c>
      <c r="W678" s="280" t="str">
        <f ca="1">IFERROR(IF($B678&lt;&gt;"",IF($H678&gt;=VLOOKUP($B678,Codigos!$A:$P,12,0),"Si","No"),""),"Verf")</f>
        <v>Si</v>
      </c>
      <c r="X678" s="280" t="str">
        <f ca="1">IFERROR(IF($B678&lt;&gt;"",IF($H678&lt;VLOOKUP($B678,Codigos!$A:$P,14,0),"No","Si"),""),"Verf")</f>
        <v>Si</v>
      </c>
      <c r="Y678" s="280" t="str">
        <f ca="1">IFERROR(IF($B678&lt;&gt;"",IF($H678&gt;VLOOKUP($B678,Codigos!$A:$P,16,0),"Si","No"),""),"Verf")</f>
        <v>Si</v>
      </c>
      <c r="Z678" s="280" t="str">
        <f ca="1">IFERROR(IF($B678&lt;&gt;"",IF($H678&lt;VLOOKUP($B678,Codigos!$A:$P,14,0),"Bloquear","No"),""),"Verf")</f>
        <v>No</v>
      </c>
      <c r="AA678" s="281">
        <f>IFERROR(IF($B678&lt;&gt;"",$G678-VLOOKUP($B678,Codigos!$A:$P,11,0),""),"")</f>
        <v>46462</v>
      </c>
      <c r="AB678" s="280" t="str">
        <f t="shared" si="300"/>
        <v/>
      </c>
      <c r="AC678">
        <f t="shared" ca="1" si="301"/>
        <v>57</v>
      </c>
      <c r="AE678" t="s">
        <v>1987</v>
      </c>
      <c r="AF678" t="s">
        <v>1988</v>
      </c>
    </row>
    <row r="679" spans="1:32" ht="18.95" customHeight="1">
      <c r="A679" s="290" t="s">
        <v>585</v>
      </c>
      <c r="B679" s="291" t="s">
        <v>1787</v>
      </c>
      <c r="C679" s="104" t="str">
        <f>IFERROR(IF(B679&lt;&gt;"",VLOOKUP($B679,Codigos!$A:$P,3,0),""),"Verf")</f>
        <v>Poker Lta 269cc x 6 LOOSEPACK</v>
      </c>
      <c r="D679" s="105">
        <v>75</v>
      </c>
      <c r="E679" s="105"/>
      <c r="F679" s="105"/>
      <c r="G679" s="106">
        <v>46446</v>
      </c>
      <c r="H679" s="448">
        <f t="shared" ca="1" si="296"/>
        <v>262</v>
      </c>
      <c r="I679" s="105" t="str">
        <f t="shared" ca="1" si="297"/>
        <v>Mayor a 120 días</v>
      </c>
      <c r="J679" s="109">
        <f t="shared" ca="1" si="298"/>
        <v>0.97037037037037033</v>
      </c>
      <c r="K679" s="343"/>
      <c r="L679" s="292"/>
      <c r="M679" s="110" t="str">
        <f>IFERROR(IF(VLOOKUP(L679,Codigos!$T$2:$U$50,2,0)=0,"",VLOOKUP(L679,Codigos!$T$2:$U$50,2,0)),"")</f>
        <v/>
      </c>
      <c r="N679" s="111">
        <f t="shared" si="299"/>
        <v>46176</v>
      </c>
      <c r="O679" s="112">
        <f>IFERROR(IF($B679&lt;&gt;"",$E679+($D679*VLOOKUP($B679,Codigos!$A:$P,5,0)),""),"Verf")</f>
        <v>49500</v>
      </c>
      <c r="P679" s="112">
        <f>IFERROR(IF($B679&lt;&gt;"",$F679+($O679*VLOOKUP($B679,Codigos!$A:$P,4,0)),""),"Verf")</f>
        <v>297000</v>
      </c>
      <c r="Q679" s="116">
        <f>IFERROR(IF($B679&lt;&gt;"",P679*VLOOKUP($B679,Codigos!$A:$I,7,0)/100000,""),"Verf")</f>
        <v>798.93</v>
      </c>
      <c r="R679" s="110">
        <f>IFERROR(IF($B679&lt;&gt;"",VLOOKUP($B679,Codigos!$A:$P,2,0),""),"Verf")</f>
        <v>21203</v>
      </c>
      <c r="S679" s="110" t="str">
        <f>IFERROR(IF($B679&lt;&gt;"",VLOOKUP($B679,Codigos!$A:$P,9,0),""),"Verf")</f>
        <v>Lata</v>
      </c>
      <c r="T679" s="110">
        <f>IFERROR(IF(B679&lt;&gt;"",VLOOKUP(B679,Codigos!$A:$P,10,0),""),"Verf")</f>
        <v>270</v>
      </c>
      <c r="U679" s="280" t="str">
        <f ca="1">IFERROR(IF($B679&lt;&gt;"",IF(AND($H679&gt;=VLOOKUP($B679,Codigos!$A:$P,12,0),$H679&lt;=VLOOKUP($B679,Codigos!$A:$P,13,0)),"Si","No"),""),"Verf")</f>
        <v>No</v>
      </c>
      <c r="V679" s="280" t="str">
        <f ca="1">IFERROR(IF($B679&lt;&gt;"",IF(AND($H679&gt;=VLOOKUP($B679,Codigos!$A:$P,14,0),$H679&lt;=VLOOKUP($B679,Codigos!$A:$P,15,0)),"Si","No"),""),"Verf")</f>
        <v>No</v>
      </c>
      <c r="W679" s="280" t="str">
        <f ca="1">IFERROR(IF($B679&lt;&gt;"",IF($H679&gt;=VLOOKUP($B679,Codigos!$A:$P,12,0),"Si","No"),""),"Verf")</f>
        <v>Si</v>
      </c>
      <c r="X679" s="280" t="str">
        <f ca="1">IFERROR(IF($B679&lt;&gt;"",IF($H679&lt;VLOOKUP($B679,Codigos!$A:$P,14,0),"No","Si"),""),"Verf")</f>
        <v>Si</v>
      </c>
      <c r="Y679" s="280" t="str">
        <f ca="1">IFERROR(IF($B679&lt;&gt;"",IF($H679&gt;VLOOKUP($B679,Codigos!$A:$P,16,0),"Si","No"),""),"Verf")</f>
        <v>Si</v>
      </c>
      <c r="Z679" s="280" t="str">
        <f ca="1">IFERROR(IF($B679&lt;&gt;"",IF($H679&lt;VLOOKUP($B679,Codigos!$A:$P,14,0),"Bloquear","No"),""),"Verf")</f>
        <v>No</v>
      </c>
      <c r="AA679" s="281">
        <f>IFERROR(IF($B679&lt;&gt;"",$G679-VLOOKUP($B679,Codigos!$A:$P,11,0),""),"")</f>
        <v>46416</v>
      </c>
      <c r="AB679" s="280" t="str">
        <f t="shared" si="300"/>
        <v/>
      </c>
      <c r="AC679">
        <f t="shared" ca="1" si="301"/>
        <v>8</v>
      </c>
      <c r="AE679" t="s">
        <v>1987</v>
      </c>
      <c r="AF679" t="s">
        <v>1988</v>
      </c>
    </row>
    <row r="680" spans="1:32" ht="18.95" customHeight="1">
      <c r="A680" s="290" t="s">
        <v>424</v>
      </c>
      <c r="B680" s="291" t="s">
        <v>988</v>
      </c>
      <c r="C680" s="104" t="str">
        <f>IFERROR(IF(B680&lt;&gt;"",VLOOKUP($B680,Codigos!$A:$P,3,0),""),"Verf")</f>
        <v>Aguila Lta 269Cc X 6</v>
      </c>
      <c r="D680" s="105">
        <v>14</v>
      </c>
      <c r="E680" s="105"/>
      <c r="F680" s="105"/>
      <c r="G680" s="106">
        <v>46443</v>
      </c>
      <c r="H680" s="448">
        <f t="shared" ca="1" si="296"/>
        <v>259</v>
      </c>
      <c r="I680" s="105" t="str">
        <f t="shared" ca="1" si="297"/>
        <v>Mayor a 120 días</v>
      </c>
      <c r="J680" s="109">
        <f t="shared" ca="1" si="298"/>
        <v>0.95925925925925926</v>
      </c>
      <c r="K680" s="294"/>
      <c r="L680" s="292" t="s">
        <v>377</v>
      </c>
      <c r="M680" s="110" t="str">
        <f>IFERROR(IF(VLOOKUP(L680,Codigos!$T$2:$U$50,2,0)=0,"",VLOOKUP(L680,Codigos!$T$2:$U$50,2,0)),"")</f>
        <v>Excluir</v>
      </c>
      <c r="N680" s="111">
        <f t="shared" si="299"/>
        <v>46173</v>
      </c>
      <c r="O680" s="112">
        <f>IFERROR(IF($B680&lt;&gt;"",$E680+($D680*VLOOKUP($B680,Codigos!$A:$P,5,0)),""),"Verf")</f>
        <v>8400</v>
      </c>
      <c r="P680" s="112">
        <f>IFERROR(IF($B680&lt;&gt;"",$F680+($O680*VLOOKUP($B680,Codigos!$A:$P,4,0)),""),"Verf")</f>
        <v>50400</v>
      </c>
      <c r="Q680" s="116">
        <f>IFERROR(IF($B680&lt;&gt;"",P680*VLOOKUP($B680,Codigos!$A:$I,7,0)/100000,""),"Verf")</f>
        <v>135.57599999999999</v>
      </c>
      <c r="R680" s="110">
        <f>IFERROR(IF($B680&lt;&gt;"",VLOOKUP($B680,Codigos!$A:$P,2,0),""),"Verf")</f>
        <v>9909</v>
      </c>
      <c r="S680" s="110" t="str">
        <f>IFERROR(IF($B680&lt;&gt;"",VLOOKUP($B680,Codigos!$A:$P,9,0),""),"Verf")</f>
        <v>Lata</v>
      </c>
      <c r="T680" s="110">
        <f>IFERROR(IF(B680&lt;&gt;"",VLOOKUP(B680,Codigos!$A:$P,10,0),""),"Verf")</f>
        <v>270</v>
      </c>
      <c r="U680" s="280" t="str">
        <f ca="1">IFERROR(IF($B680&lt;&gt;"",IF(AND($H680&gt;=VLOOKUP($B680,Codigos!$A:$P,12,0),$H680&lt;=VLOOKUP($B680,Codigos!$A:$P,13,0)),"Si","No"),""),"Verf")</f>
        <v>No</v>
      </c>
      <c r="V680" s="280" t="str">
        <f ca="1">IFERROR(IF($B680&lt;&gt;"",IF(AND($H680&gt;=VLOOKUP($B680,Codigos!$A:$P,14,0),$H680&lt;=VLOOKUP($B680,Codigos!$A:$P,15,0)),"Si","No"),""),"Verf")</f>
        <v>No</v>
      </c>
      <c r="W680" s="280" t="str">
        <f ca="1">IFERROR(IF($B680&lt;&gt;"",IF($H680&gt;=VLOOKUP($B680,Codigos!$A:$P,12,0),"Si","No"),""),"Verf")</f>
        <v>Si</v>
      </c>
      <c r="X680" s="280" t="str">
        <f ca="1">IFERROR(IF($B680&lt;&gt;"",IF($H680&lt;VLOOKUP($B680,Codigos!$A:$P,14,0),"No","Si"),""),"Verf")</f>
        <v>Si</v>
      </c>
      <c r="Y680" s="280" t="str">
        <f ca="1">IFERROR(IF($B680&lt;&gt;"",IF($H680&gt;VLOOKUP($B680,Codigos!$A:$P,16,0),"Si","No"),""),"Verf")</f>
        <v>Si</v>
      </c>
      <c r="Z680" s="280" t="str">
        <f ca="1">IFERROR(IF($B680&lt;&gt;"",IF($H680&lt;VLOOKUP($B680,Codigos!$A:$P,14,0),"Bloquear","No"),""),"Verf")</f>
        <v>No</v>
      </c>
      <c r="AA680" s="281">
        <f>IFERROR(IF($B680&lt;&gt;"",$G680-VLOOKUP($B680,Codigos!$A:$P,11,0),""),"")</f>
        <v>46413</v>
      </c>
      <c r="AB680" s="280" t="str">
        <f t="shared" si="300"/>
        <v/>
      </c>
      <c r="AC680">
        <f t="shared" ca="1" si="301"/>
        <v>11</v>
      </c>
      <c r="AE680" t="s">
        <v>1987</v>
      </c>
      <c r="AF680" t="s">
        <v>1988</v>
      </c>
    </row>
    <row r="681" spans="1:32" ht="18.95" customHeight="1">
      <c r="A681" s="290" t="s">
        <v>2790</v>
      </c>
      <c r="B681" s="341" t="s">
        <v>1787</v>
      </c>
      <c r="C681" s="104" t="str">
        <f>IFERROR(IF(B681&lt;&gt;"",VLOOKUP($B681,Codigos!$A:$P,3,0),""),"Verf")</f>
        <v>Poker Lta 269cc x 6 LOOSEPACK</v>
      </c>
      <c r="D681" s="105">
        <v>75</v>
      </c>
      <c r="E681" s="105"/>
      <c r="F681" s="105"/>
      <c r="G681" s="106">
        <v>46448</v>
      </c>
      <c r="H681" s="448">
        <f t="shared" ca="1" si="296"/>
        <v>264</v>
      </c>
      <c r="I681" s="105" t="str">
        <f t="shared" ca="1" si="297"/>
        <v>Mayor a 120 días</v>
      </c>
      <c r="J681" s="109">
        <f t="shared" ca="1" si="298"/>
        <v>0.97777777777777775</v>
      </c>
      <c r="K681" s="294"/>
      <c r="L681" s="292"/>
      <c r="M681" s="110" t="str">
        <f>IFERROR(IF(VLOOKUP(L681,Codigos!$T$2:$U$50,2,0)=0,"",VLOOKUP(L681,Codigos!$T$2:$U$50,2,0)),"")</f>
        <v/>
      </c>
      <c r="N681" s="111">
        <f t="shared" si="299"/>
        <v>46178</v>
      </c>
      <c r="O681" s="112">
        <f>IFERROR(IF($B681&lt;&gt;"",$E681+($D681*VLOOKUP($B681,Codigos!$A:$P,5,0)),""),"Verf")</f>
        <v>49500</v>
      </c>
      <c r="P681" s="112">
        <f>IFERROR(IF($B681&lt;&gt;"",$F681+($O681*VLOOKUP($B681,Codigos!$A:$P,4,0)),""),"Verf")</f>
        <v>297000</v>
      </c>
      <c r="Q681" s="116">
        <f>IFERROR(IF($B681&lt;&gt;"",P681*VLOOKUP($B681,Codigos!$A:$I,7,0)/100000,""),"Verf")</f>
        <v>798.93</v>
      </c>
      <c r="R681" s="110">
        <f>IFERROR(IF($B681&lt;&gt;"",VLOOKUP($B681,Codigos!$A:$P,2,0),""),"Verf")</f>
        <v>21203</v>
      </c>
      <c r="S681" s="110" t="str">
        <f>IFERROR(IF($B681&lt;&gt;"",VLOOKUP($B681,Codigos!$A:$P,9,0),""),"Verf")</f>
        <v>Lata</v>
      </c>
      <c r="T681" s="110">
        <f>IFERROR(IF(B681&lt;&gt;"",VLOOKUP(B681,Codigos!$A:$P,10,0),""),"Verf")</f>
        <v>270</v>
      </c>
      <c r="U681" s="280" t="str">
        <f ca="1">IFERROR(IF($B681&lt;&gt;"",IF(AND($H681&gt;=VLOOKUP($B681,Codigos!$A:$P,12,0),$H681&lt;=VLOOKUP($B681,Codigos!$A:$P,13,0)),"Si","No"),""),"Verf")</f>
        <v>No</v>
      </c>
      <c r="V681" s="280" t="str">
        <f ca="1">IFERROR(IF($B681&lt;&gt;"",IF(AND($H681&gt;=VLOOKUP($B681,Codigos!$A:$P,14,0),$H681&lt;=VLOOKUP($B681,Codigos!$A:$P,15,0)),"Si","No"),""),"Verf")</f>
        <v>No</v>
      </c>
      <c r="W681" s="280" t="str">
        <f ca="1">IFERROR(IF($B681&lt;&gt;"",IF($H681&gt;=VLOOKUP($B681,Codigos!$A:$P,12,0),"Si","No"),""),"Verf")</f>
        <v>Si</v>
      </c>
      <c r="X681" s="280" t="str">
        <f ca="1">IFERROR(IF($B681&lt;&gt;"",IF($H681&lt;VLOOKUP($B681,Codigos!$A:$P,14,0),"No","Si"),""),"Verf")</f>
        <v>Si</v>
      </c>
      <c r="Y681" s="280" t="str">
        <f ca="1">IFERROR(IF($B681&lt;&gt;"",IF($H681&gt;VLOOKUP($B681,Codigos!$A:$P,16,0),"Si","No"),""),"Verf")</f>
        <v>Si</v>
      </c>
      <c r="Z681" s="280" t="str">
        <f ca="1">IFERROR(IF($B681&lt;&gt;"",IF($H681&lt;VLOOKUP($B681,Codigos!$A:$P,14,0),"Bloquear","No"),""),"Verf")</f>
        <v>No</v>
      </c>
      <c r="AA681" s="281">
        <f>IFERROR(IF($B681&lt;&gt;"",$G681-VLOOKUP($B681,Codigos!$A:$P,11,0),""),"")</f>
        <v>46418</v>
      </c>
      <c r="AB681" s="280" t="str">
        <f t="shared" si="300"/>
        <v/>
      </c>
      <c r="AC681">
        <f t="shared" ca="1" si="301"/>
        <v>6</v>
      </c>
      <c r="AE681" t="s">
        <v>1987</v>
      </c>
      <c r="AF681" t="s">
        <v>1988</v>
      </c>
    </row>
    <row r="682" spans="1:32" ht="18.95" customHeight="1">
      <c r="A682" s="290" t="s">
        <v>347</v>
      </c>
      <c r="B682" s="467" t="s">
        <v>1787</v>
      </c>
      <c r="C682" s="104" t="str">
        <f>IFERROR(IF(B682&lt;&gt;"",VLOOKUP($B682,Codigos!$A:$P,3,0),""),"Verf")</f>
        <v>Poker Lta 269cc x 6 LOOSEPACK</v>
      </c>
      <c r="D682" s="105">
        <v>74</v>
      </c>
      <c r="E682" s="105"/>
      <c r="F682" s="105"/>
      <c r="G682" s="106">
        <v>46447</v>
      </c>
      <c r="H682" s="448">
        <f t="shared" ca="1" si="296"/>
        <v>263</v>
      </c>
      <c r="I682" s="105" t="str">
        <f t="shared" ca="1" si="297"/>
        <v>Mayor a 120 días</v>
      </c>
      <c r="J682" s="109">
        <f t="shared" ca="1" si="298"/>
        <v>0.97407407407407409</v>
      </c>
      <c r="K682" s="343"/>
      <c r="L682" s="466"/>
      <c r="M682" s="110" t="str">
        <f>IFERROR(IF(VLOOKUP(L682,Codigos!$T$2:$U$50,2,0)=0,"",VLOOKUP(L682,Codigos!$T$2:$U$50,2,0)),"")</f>
        <v/>
      </c>
      <c r="N682" s="111">
        <f t="shared" si="299"/>
        <v>46177</v>
      </c>
      <c r="O682" s="112">
        <f>IFERROR(IF($B682&lt;&gt;"",$E682+($D682*VLOOKUP($B682,Codigos!$A:$P,5,0)),""),"Verf")</f>
        <v>48840</v>
      </c>
      <c r="P682" s="112">
        <f>IFERROR(IF($B682&lt;&gt;"",$F682+($O682*VLOOKUP($B682,Codigos!$A:$P,4,0)),""),"Verf")</f>
        <v>293040</v>
      </c>
      <c r="Q682" s="116">
        <f>IFERROR(IF($B682&lt;&gt;"",P682*VLOOKUP($B682,Codigos!$A:$I,7,0)/100000,""),"Verf")</f>
        <v>788.27760000000001</v>
      </c>
      <c r="R682" s="110">
        <f>IFERROR(IF($B682&lt;&gt;"",VLOOKUP($B682,Codigos!$A:$P,2,0),""),"Verf")</f>
        <v>21203</v>
      </c>
      <c r="S682" s="110" t="str">
        <f>IFERROR(IF($B682&lt;&gt;"",VLOOKUP($B682,Codigos!$A:$P,9,0),""),"Verf")</f>
        <v>Lata</v>
      </c>
      <c r="T682" s="110">
        <f>IFERROR(IF(B682&lt;&gt;"",VLOOKUP(B682,Codigos!$A:$P,10,0),""),"Verf")</f>
        <v>270</v>
      </c>
      <c r="U682" s="280" t="str">
        <f ca="1">IFERROR(IF($B682&lt;&gt;"",IF(AND($H682&gt;=VLOOKUP($B682,Codigos!$A:$P,12,0),$H682&lt;=VLOOKUP($B682,Codigos!$A:$P,13,0)),"Si","No"),""),"Verf")</f>
        <v>No</v>
      </c>
      <c r="V682" s="280" t="str">
        <f ca="1">IFERROR(IF($B682&lt;&gt;"",IF(AND($H682&gt;=VLOOKUP($B682,Codigos!$A:$P,14,0),$H682&lt;=VLOOKUP($B682,Codigos!$A:$P,15,0)),"Si","No"),""),"Verf")</f>
        <v>No</v>
      </c>
      <c r="W682" s="280" t="str">
        <f ca="1">IFERROR(IF($B682&lt;&gt;"",IF($H682&gt;=VLOOKUP($B682,Codigos!$A:$P,12,0),"Si","No"),""),"Verf")</f>
        <v>Si</v>
      </c>
      <c r="X682" s="280" t="str">
        <f ca="1">IFERROR(IF($B682&lt;&gt;"",IF($H682&lt;VLOOKUP($B682,Codigos!$A:$P,14,0),"No","Si"),""),"Verf")</f>
        <v>Si</v>
      </c>
      <c r="Y682" s="280" t="str">
        <f ca="1">IFERROR(IF($B682&lt;&gt;"",IF($H682&gt;VLOOKUP($B682,Codigos!$A:$P,16,0),"Si","No"),""),"Verf")</f>
        <v>Si</v>
      </c>
      <c r="Z682" s="280" t="str">
        <f ca="1">IFERROR(IF($B682&lt;&gt;"",IF($H682&lt;VLOOKUP($B682,Codigos!$A:$P,14,0),"Bloquear","No"),""),"Verf")</f>
        <v>No</v>
      </c>
      <c r="AA682" s="281">
        <f>IFERROR(IF($B682&lt;&gt;"",$G682-VLOOKUP($B682,Codigos!$A:$P,11,0),""),"")</f>
        <v>46417</v>
      </c>
      <c r="AB682" s="280" t="str">
        <f t="shared" si="300"/>
        <v/>
      </c>
      <c r="AC682">
        <f t="shared" ca="1" si="301"/>
        <v>7</v>
      </c>
      <c r="AE682" t="s">
        <v>1987</v>
      </c>
      <c r="AF682" t="s">
        <v>1988</v>
      </c>
    </row>
    <row r="683" spans="1:32" ht="18.95" customHeight="1">
      <c r="A683" s="290" t="s">
        <v>348</v>
      </c>
      <c r="B683" s="494" t="s">
        <v>1787</v>
      </c>
      <c r="C683" s="104" t="str">
        <f>IFERROR(IF(B683&lt;&gt;"",VLOOKUP($B683,Codigos!$A:$P,3,0),""),"Verf")</f>
        <v>Poker Lta 269cc x 6 LOOSEPACK</v>
      </c>
      <c r="D683" s="105">
        <v>75</v>
      </c>
      <c r="E683" s="105"/>
      <c r="F683" s="105"/>
      <c r="G683" s="106">
        <v>46447</v>
      </c>
      <c r="H683" s="448">
        <f t="shared" ca="1" si="296"/>
        <v>263</v>
      </c>
      <c r="I683" s="105" t="str">
        <f t="shared" ca="1" si="297"/>
        <v>Mayor a 120 días</v>
      </c>
      <c r="J683" s="109">
        <f t="shared" ca="1" si="298"/>
        <v>0.97407407407407409</v>
      </c>
      <c r="K683" s="343"/>
      <c r="L683" s="292"/>
      <c r="M683" s="110" t="str">
        <f>IFERROR(IF(VLOOKUP(L683,Codigos!$T$2:$U$50,2,0)=0,"",VLOOKUP(L683,Codigos!$T$2:$U$50,2,0)),"")</f>
        <v/>
      </c>
      <c r="N683" s="111">
        <f t="shared" si="299"/>
        <v>46177</v>
      </c>
      <c r="O683" s="112">
        <f>IFERROR(IF($B683&lt;&gt;"",$E683+($D683*VLOOKUP($B683,Codigos!$A:$P,5,0)),""),"Verf")</f>
        <v>49500</v>
      </c>
      <c r="P683" s="112">
        <f>IFERROR(IF($B683&lt;&gt;"",$F683+($O683*VLOOKUP($B683,Codigos!$A:$P,4,0)),""),"Verf")</f>
        <v>297000</v>
      </c>
      <c r="Q683" s="116">
        <f>IFERROR(IF($B683&lt;&gt;"",P683*VLOOKUP($B683,Codigos!$A:$I,7,0)/100000,""),"Verf")</f>
        <v>798.93</v>
      </c>
      <c r="R683" s="110">
        <f>IFERROR(IF($B683&lt;&gt;"",VLOOKUP($B683,Codigos!$A:$P,2,0),""),"Verf")</f>
        <v>21203</v>
      </c>
      <c r="S683" s="110" t="str">
        <f>IFERROR(IF($B683&lt;&gt;"",VLOOKUP($B683,Codigos!$A:$P,9,0),""),"Verf")</f>
        <v>Lata</v>
      </c>
      <c r="T683" s="110">
        <f>IFERROR(IF(B683&lt;&gt;"",VLOOKUP(B683,Codigos!$A:$P,10,0),""),"Verf")</f>
        <v>270</v>
      </c>
      <c r="U683" s="280" t="str">
        <f ca="1">IFERROR(IF($B683&lt;&gt;"",IF(AND($H683&gt;=VLOOKUP($B683,Codigos!$A:$P,12,0),$H683&lt;=VLOOKUP($B683,Codigos!$A:$P,13,0)),"Si","No"),""),"Verf")</f>
        <v>No</v>
      </c>
      <c r="V683" s="280" t="str">
        <f ca="1">IFERROR(IF($B683&lt;&gt;"",IF(AND($H683&gt;=VLOOKUP($B683,Codigos!$A:$P,14,0),$H683&lt;=VLOOKUP($B683,Codigos!$A:$P,15,0)),"Si","No"),""),"Verf")</f>
        <v>No</v>
      </c>
      <c r="W683" s="280" t="str">
        <f ca="1">IFERROR(IF($B683&lt;&gt;"",IF($H683&gt;=VLOOKUP($B683,Codigos!$A:$P,12,0),"Si","No"),""),"Verf")</f>
        <v>Si</v>
      </c>
      <c r="X683" s="280" t="str">
        <f ca="1">IFERROR(IF($B683&lt;&gt;"",IF($H683&lt;VLOOKUP($B683,Codigos!$A:$P,14,0),"No","Si"),""),"Verf")</f>
        <v>Si</v>
      </c>
      <c r="Y683" s="280" t="str">
        <f ca="1">IFERROR(IF($B683&lt;&gt;"",IF($H683&gt;VLOOKUP($B683,Codigos!$A:$P,16,0),"Si","No"),""),"Verf")</f>
        <v>Si</v>
      </c>
      <c r="Z683" s="280" t="str">
        <f ca="1">IFERROR(IF($B683&lt;&gt;"",IF($H683&lt;VLOOKUP($B683,Codigos!$A:$P,14,0),"Bloquear","No"),""),"Verf")</f>
        <v>No</v>
      </c>
      <c r="AA683" s="281">
        <f>IFERROR(IF($B683&lt;&gt;"",$G683-VLOOKUP($B683,Codigos!$A:$P,11,0),""),"")</f>
        <v>46417</v>
      </c>
      <c r="AB683" s="280" t="str">
        <f t="shared" si="300"/>
        <v/>
      </c>
      <c r="AC683">
        <f t="shared" ca="1" si="301"/>
        <v>7</v>
      </c>
      <c r="AE683" t="s">
        <v>1987</v>
      </c>
      <c r="AF683" t="s">
        <v>1988</v>
      </c>
    </row>
    <row r="684" spans="1:32" ht="18.95" customHeight="1">
      <c r="A684" s="290" t="s">
        <v>784</v>
      </c>
      <c r="B684" s="474"/>
      <c r="C684" s="104" t="str">
        <f>IFERROR(IF(B684&lt;&gt;"",VLOOKUP($B684,Codigos!$A:$P,3,0),""),"Verf")</f>
        <v/>
      </c>
      <c r="D684" s="105"/>
      <c r="E684" s="105"/>
      <c r="F684" s="105"/>
      <c r="G684" s="106"/>
      <c r="H684" s="448" t="str">
        <f t="shared" ca="1" si="296"/>
        <v/>
      </c>
      <c r="I684" s="105" t="str">
        <f t="shared" ca="1" si="297"/>
        <v/>
      </c>
      <c r="J684" s="109" t="str">
        <f t="shared" ca="1" si="298"/>
        <v/>
      </c>
      <c r="K684" s="343"/>
      <c r="L684" s="292"/>
      <c r="M684" s="110" t="str">
        <f>IFERROR(IF(VLOOKUP(L684,Codigos!$T$2:$U$50,2,0)=0,"",VLOOKUP(L684,Codigos!$T$2:$U$50,2,0)),"")</f>
        <v/>
      </c>
      <c r="N684" s="111" t="str">
        <f t="shared" si="299"/>
        <v/>
      </c>
      <c r="O684" s="112" t="str">
        <f>IFERROR(IF($B684&lt;&gt;"",$E684+($D684*VLOOKUP($B684,Codigos!$A:$P,5,0)),""),"Verf")</f>
        <v/>
      </c>
      <c r="P684" s="112" t="str">
        <f>IFERROR(IF($B684&lt;&gt;"",$F684+($O684*VLOOKUP($B684,Codigos!$A:$P,4,0)),""),"Verf")</f>
        <v/>
      </c>
      <c r="Q684" s="116" t="str">
        <f>IFERROR(IF($B684&lt;&gt;"",P684*VLOOKUP($B684,Codigos!$A:$I,7,0)/100000,""),"Verf")</f>
        <v/>
      </c>
      <c r="R684" s="110" t="str">
        <f>IFERROR(IF($B684&lt;&gt;"",VLOOKUP($B684,Codigos!$A:$P,2,0),""),"Verf")</f>
        <v/>
      </c>
      <c r="S684" s="110" t="str">
        <f>IFERROR(IF($B684&lt;&gt;"",VLOOKUP($B684,Codigos!$A:$P,9,0),""),"Verf")</f>
        <v/>
      </c>
      <c r="T684" s="110" t="str">
        <f>IFERROR(IF(B684&lt;&gt;"",VLOOKUP(B684,Codigos!$A:$P,10,0),""),"Verf")</f>
        <v/>
      </c>
      <c r="U684" s="280" t="str">
        <f>IFERROR(IF($B684&lt;&gt;"",IF(AND($H684&gt;=VLOOKUP($B684,Codigos!$A:$P,12,0),$H684&lt;=VLOOKUP($B684,Codigos!$A:$P,13,0)),"Si","No"),""),"Verf")</f>
        <v/>
      </c>
      <c r="V684" s="280" t="str">
        <f>IFERROR(IF($B684&lt;&gt;"",IF(AND($H684&gt;=VLOOKUP($B684,Codigos!$A:$P,14,0),$H684&lt;=VLOOKUP($B684,Codigos!$A:$P,15,0)),"Si","No"),""),"Verf")</f>
        <v/>
      </c>
      <c r="W684" s="280" t="str">
        <f>IFERROR(IF($B684&lt;&gt;"",IF($H684&gt;=VLOOKUP($B684,Codigos!$A:$P,12,0),"Si","No"),""),"Verf")</f>
        <v/>
      </c>
      <c r="X684" s="280" t="str">
        <f>IFERROR(IF($B684&lt;&gt;"",IF($H684&lt;VLOOKUP($B684,Codigos!$A:$P,14,0),"No","Si"),""),"Verf")</f>
        <v/>
      </c>
      <c r="Y684" s="280" t="str">
        <f>IFERROR(IF($B684&lt;&gt;"",IF($H684&gt;VLOOKUP($B684,Codigos!$A:$P,16,0),"Si","No"),""),"Verf")</f>
        <v/>
      </c>
      <c r="Z684" s="280" t="str">
        <f>IFERROR(IF($B684&lt;&gt;"",IF($H684&lt;VLOOKUP($B684,Codigos!$A:$P,14,0),"Bloquear","No"),""),"Verf")</f>
        <v/>
      </c>
      <c r="AA684" s="281" t="str">
        <f>IFERROR(IF($B684&lt;&gt;"",$G684-VLOOKUP($B684,Codigos!$A:$P,11,0),""),"")</f>
        <v/>
      </c>
      <c r="AB684" s="280" t="str">
        <f t="shared" si="300"/>
        <v>V</v>
      </c>
      <c r="AC684" t="str">
        <f t="shared" si="301"/>
        <v/>
      </c>
      <c r="AE684" t="s">
        <v>1987</v>
      </c>
      <c r="AF684" t="s">
        <v>1988</v>
      </c>
    </row>
    <row r="685" spans="1:32" ht="18.95" customHeight="1">
      <c r="A685" s="290" t="s">
        <v>267</v>
      </c>
      <c r="B685" s="474"/>
      <c r="C685" s="104" t="str">
        <f>IFERROR(IF(B685&lt;&gt;"",VLOOKUP($B685,Codigos!$A:$P,3,0),""),"Verf")</f>
        <v/>
      </c>
      <c r="D685" s="105"/>
      <c r="E685" s="105"/>
      <c r="F685" s="105"/>
      <c r="G685" s="106"/>
      <c r="H685" s="448" t="str">
        <f t="shared" ca="1" si="296"/>
        <v/>
      </c>
      <c r="I685" s="105" t="str">
        <f t="shared" ca="1" si="297"/>
        <v/>
      </c>
      <c r="J685" s="109" t="str">
        <f t="shared" ca="1" si="298"/>
        <v/>
      </c>
      <c r="K685" s="294"/>
      <c r="L685" s="460"/>
      <c r="M685" s="110" t="str">
        <f>IFERROR(IF(VLOOKUP(L685,Codigos!$T$2:$U$50,2,0)=0,"",VLOOKUP(L685,Codigos!$T$2:$U$50,2,0)),"")</f>
        <v/>
      </c>
      <c r="N685" s="111" t="str">
        <f t="shared" si="299"/>
        <v/>
      </c>
      <c r="O685" s="112" t="str">
        <f>IFERROR(IF($B685&lt;&gt;"",$E685+($D685*VLOOKUP($B685,Codigos!$A:$P,5,0)),""),"Verf")</f>
        <v/>
      </c>
      <c r="P685" s="112" t="str">
        <f>IFERROR(IF($B685&lt;&gt;"",$F685+($O685*VLOOKUP($B685,Codigos!$A:$P,4,0)),""),"Verf")</f>
        <v/>
      </c>
      <c r="Q685" s="116" t="str">
        <f>IFERROR(IF($B685&lt;&gt;"",P685*VLOOKUP($B685,Codigos!$A:$I,7,0)/100000,""),"Verf")</f>
        <v/>
      </c>
      <c r="R685" s="110" t="str">
        <f>IFERROR(IF($B685&lt;&gt;"",VLOOKUP($B685,Codigos!$A:$P,2,0),""),"Verf")</f>
        <v/>
      </c>
      <c r="S685" s="110" t="str">
        <f>IFERROR(IF($B685&lt;&gt;"",VLOOKUP($B685,Codigos!$A:$P,9,0),""),"Verf")</f>
        <v/>
      </c>
      <c r="T685" s="110" t="str">
        <f>IFERROR(IF(B685&lt;&gt;"",VLOOKUP(B685,Codigos!$A:$P,10,0),""),"Verf")</f>
        <v/>
      </c>
      <c r="U685" s="280" t="str">
        <f>IFERROR(IF($B685&lt;&gt;"",IF(AND($H685&gt;=VLOOKUP($B685,Codigos!$A:$P,12,0),$H685&lt;=VLOOKUP($B685,Codigos!$A:$P,13,0)),"Si","No"),""),"Verf")</f>
        <v/>
      </c>
      <c r="V685" s="280" t="str">
        <f>IFERROR(IF($B685&lt;&gt;"",IF(AND($H685&gt;=VLOOKUP($B685,Codigos!$A:$P,14,0),$H685&lt;=VLOOKUP($B685,Codigos!$A:$P,15,0)),"Si","No"),""),"Verf")</f>
        <v/>
      </c>
      <c r="W685" s="280" t="str">
        <f>IFERROR(IF($B685&lt;&gt;"",IF($H685&gt;=VLOOKUP($B685,Codigos!$A:$P,12,0),"Si","No"),""),"Verf")</f>
        <v/>
      </c>
      <c r="X685" s="280" t="str">
        <f>IFERROR(IF($B685&lt;&gt;"",IF($H685&lt;VLOOKUP($B685,Codigos!$A:$P,14,0),"No","Si"),""),"Verf")</f>
        <v/>
      </c>
      <c r="Y685" s="280" t="str">
        <f>IFERROR(IF($B685&lt;&gt;"",IF($H685&gt;VLOOKUP($B685,Codigos!$A:$P,16,0),"Si","No"),""),"Verf")</f>
        <v/>
      </c>
      <c r="Z685" s="280" t="str">
        <f>IFERROR(IF($B685&lt;&gt;"",IF($H685&lt;VLOOKUP($B685,Codigos!$A:$P,14,0),"Bloquear","No"),""),"Verf")</f>
        <v/>
      </c>
      <c r="AA685" s="281" t="str">
        <f>IFERROR(IF($B685&lt;&gt;"",$G685-VLOOKUP($B685,Codigos!$A:$P,11,0),""),"")</f>
        <v/>
      </c>
      <c r="AB685" s="280" t="str">
        <f t="shared" si="300"/>
        <v>V</v>
      </c>
      <c r="AC685" t="str">
        <f t="shared" si="301"/>
        <v/>
      </c>
      <c r="AE685" t="s">
        <v>1987</v>
      </c>
      <c r="AF685" t="s">
        <v>1988</v>
      </c>
    </row>
    <row r="686" spans="1:32" ht="18.95" customHeight="1">
      <c r="A686" s="290" t="s">
        <v>191</v>
      </c>
      <c r="B686" s="303" t="s">
        <v>175</v>
      </c>
      <c r="C686" s="104" t="str">
        <f>IFERROR(IF(B686&lt;&gt;"",VLOOKUP($B686,Codigos!$A:$P,3,0),""),"Verf")</f>
        <v>Corona Extra Lta  269Ccx24 REEM</v>
      </c>
      <c r="D686" s="105">
        <v>45</v>
      </c>
      <c r="E686" s="105"/>
      <c r="F686" s="105"/>
      <c r="G686" s="106">
        <v>46528</v>
      </c>
      <c r="H686" s="448">
        <f t="shared" ca="1" si="296"/>
        <v>344</v>
      </c>
      <c r="I686" s="105" t="str">
        <f t="shared" ca="1" si="297"/>
        <v>Mayor a 120 días</v>
      </c>
      <c r="J686" s="109">
        <f t="shared" ca="1" si="298"/>
        <v>0.94246575342465755</v>
      </c>
      <c r="K686" s="294"/>
      <c r="L686" s="292"/>
      <c r="M686" s="110" t="str">
        <f>IFERROR(IF(VLOOKUP(L686,Codigos!$T$2:$U$50,2,0)=0,"",VLOOKUP(L686,Codigos!$T$2:$U$50,2,0)),"")</f>
        <v/>
      </c>
      <c r="N686" s="111">
        <f t="shared" si="299"/>
        <v>46163</v>
      </c>
      <c r="O686" s="112">
        <f>IFERROR(IF($B686&lt;&gt;"",$E686+($D686*VLOOKUP($B686,Codigos!$A:$P,5,0)),""),"Verf")</f>
        <v>5265</v>
      </c>
      <c r="P686" s="112">
        <f>IFERROR(IF($B686&lt;&gt;"",$F686+($O686*VLOOKUP($B686,Codigos!$A:$P,4,0)),""),"Verf")</f>
        <v>126360</v>
      </c>
      <c r="Q686" s="116">
        <f>IFERROR(IF($B686&lt;&gt;"",P686*VLOOKUP($B686,Codigos!$A:$I,7,0)/100000,""),"Verf")</f>
        <v>339.90839999999997</v>
      </c>
      <c r="R686" s="110">
        <f>IFERROR(IF($B686&lt;&gt;"",VLOOKUP($B686,Codigos!$A:$P,2,0),""),"Verf")</f>
        <v>17154</v>
      </c>
      <c r="S686" s="110" t="str">
        <f>IFERROR(IF($B686&lt;&gt;"",VLOOKUP($B686,Codigos!$A:$P,9,0),""),"Verf")</f>
        <v>Lata</v>
      </c>
      <c r="T686" s="110">
        <f>IFERROR(IF(B686&lt;&gt;"",VLOOKUP(B686,Codigos!$A:$P,10,0),""),"Verf")</f>
        <v>365</v>
      </c>
      <c r="U686" s="280" t="str">
        <f ca="1">IFERROR(IF($B686&lt;&gt;"",IF(AND($H686&gt;=VLOOKUP($B686,Codigos!$A:$P,12,0),$H686&lt;=VLOOKUP($B686,Codigos!$A:$P,13,0)),"Si","No"),""),"Verf")</f>
        <v>No</v>
      </c>
      <c r="V686" s="280" t="str">
        <f ca="1">IFERROR(IF($B686&lt;&gt;"",IF(AND($H686&gt;=VLOOKUP($B686,Codigos!$A:$P,14,0),$H686&lt;=VLOOKUP($B686,Codigos!$A:$P,15,0)),"Si","No"),""),"Verf")</f>
        <v>No</v>
      </c>
      <c r="W686" s="280" t="str">
        <f ca="1">IFERROR(IF($B686&lt;&gt;"",IF($H686&gt;=VLOOKUP($B686,Codigos!$A:$P,12,0),"Si","No"),""),"Verf")</f>
        <v>Si</v>
      </c>
      <c r="X686" s="280" t="str">
        <f ca="1">IFERROR(IF($B686&lt;&gt;"",IF($H686&lt;VLOOKUP($B686,Codigos!$A:$P,14,0),"No","Si"),""),"Verf")</f>
        <v>Si</v>
      </c>
      <c r="Y686" s="280" t="str">
        <f ca="1">IFERROR(IF($B686&lt;&gt;"",IF($H686&gt;VLOOKUP($B686,Codigos!$A:$P,16,0),"Si","No"),""),"Verf")</f>
        <v>Si</v>
      </c>
      <c r="Z686" s="280" t="str">
        <f ca="1">IFERROR(IF($B686&lt;&gt;"",IF($H686&lt;VLOOKUP($B686,Codigos!$A:$P,14,0),"Bloquear","No"),""),"Verf")</f>
        <v>No</v>
      </c>
      <c r="AA686" s="281">
        <f>IFERROR(IF($B686&lt;&gt;"",$G686-VLOOKUP($B686,Codigos!$A:$P,11,0),""),"")</f>
        <v>46498</v>
      </c>
      <c r="AB686" s="280" t="str">
        <f t="shared" si="300"/>
        <v/>
      </c>
      <c r="AC686">
        <f t="shared" ca="1" si="301"/>
        <v>21</v>
      </c>
      <c r="AE686" t="s">
        <v>1987</v>
      </c>
      <c r="AF686" t="s">
        <v>1988</v>
      </c>
    </row>
    <row r="687" spans="1:32" ht="18.95" customHeight="1">
      <c r="A687" s="290" t="s">
        <v>785</v>
      </c>
      <c r="B687" s="472" t="s">
        <v>182</v>
      </c>
      <c r="C687" s="104" t="str">
        <f>IFERROR(IF(B687&lt;&gt;"",VLOOKUP($B687,Codigos!$A:$P,3,0),""),"Verf")</f>
        <v>Corona Extra Lta  269Ccx6 Pack</v>
      </c>
      <c r="D687" s="105">
        <v>1</v>
      </c>
      <c r="E687" s="105"/>
      <c r="F687" s="105"/>
      <c r="G687" s="106">
        <v>46498</v>
      </c>
      <c r="H687" s="448">
        <f t="shared" ref="H687" ca="1" si="308">IF(G687&lt;&gt;"",G687-TODAY(),"")</f>
        <v>314</v>
      </c>
      <c r="I687" s="105" t="str">
        <f t="shared" ref="I687" ca="1" si="309">IF(G687="","",IF(G687&lt;TODAY(),"Vencido",IF(G687&lt;TODAY()+10,"Menos de 10 días",IF(G687&lt;TODAY()+30,"Menos de 30 días",IF(G687&lt;TODAY()+60,"Menos de 60 días",IF(G687&lt;TODAY()+90,"Menos de 90 dìas",IF(G687&lt;TODAY()+120,"Menos de 120 días","Mayor a 120 días")))))))</f>
        <v>Mayor a 120 días</v>
      </c>
      <c r="J687" s="109">
        <f t="shared" ref="J687" ca="1" si="310">IFERROR(IF(H687&lt;&gt;"",H687/T687,""),"Verf")</f>
        <v>0.86027397260273974</v>
      </c>
      <c r="K687" s="294"/>
      <c r="L687" s="473" t="s">
        <v>34</v>
      </c>
      <c r="M687" s="110" t="str">
        <f>IFERROR(IF(VLOOKUP(L687,Codigos!$T$2:$U$50,2,0)=0,"",VLOOKUP(L687,Codigos!$T$2:$U$50,2,0)),"")</f>
        <v>Excluir</v>
      </c>
      <c r="N687" s="111">
        <f t="shared" ref="N687" si="311">IFERROR(IF(G687&lt;&gt;"",G687-T687,""),"Verf")</f>
        <v>46133</v>
      </c>
      <c r="O687" s="112">
        <f>IFERROR(IF($B687&lt;&gt;"",$E687+($D687*VLOOKUP($B687,Codigos!$A:$P,5,0)),""),"Verf")</f>
        <v>468</v>
      </c>
      <c r="P687" s="112">
        <f>IFERROR(IF($B687&lt;&gt;"",$F687+($O687*VLOOKUP($B687,Codigos!$A:$P,4,0)),""),"Verf")</f>
        <v>2808</v>
      </c>
      <c r="Q687" s="116">
        <f>IFERROR(IF($B687&lt;&gt;"",P687*VLOOKUP($B687,Codigos!$A:$I,7,0)/100000,""),"Verf")</f>
        <v>7.5535199999999998</v>
      </c>
      <c r="R687" s="110">
        <f>IFERROR(IF($B687&lt;&gt;"",VLOOKUP($B687,Codigos!$A:$P,2,0),""),"Verf")</f>
        <v>17155</v>
      </c>
      <c r="S687" s="110" t="str">
        <f>IFERROR(IF($B687&lt;&gt;"",VLOOKUP($B687,Codigos!$A:$P,9,0),""),"Verf")</f>
        <v>Lata</v>
      </c>
      <c r="T687" s="110">
        <f>IFERROR(IF(B687&lt;&gt;"",VLOOKUP(B687,Codigos!$A:$P,10,0),""),"Verf")</f>
        <v>365</v>
      </c>
      <c r="U687" s="280" t="str">
        <f ca="1">IFERROR(IF($B687&lt;&gt;"",IF(AND($H687&gt;=VLOOKUP($B687,Codigos!$A:$P,12,0),$H687&lt;=VLOOKUP($B687,Codigos!$A:$P,13,0)),"Si","No"),""),"Verf")</f>
        <v>No</v>
      </c>
      <c r="V687" s="280" t="str">
        <f ca="1">IFERROR(IF($B687&lt;&gt;"",IF(AND($H687&gt;=VLOOKUP($B687,Codigos!$A:$P,14,0),$H687&lt;=VLOOKUP($B687,Codigos!$A:$P,15,0)),"Si","No"),""),"Verf")</f>
        <v>No</v>
      </c>
      <c r="W687" s="280" t="str">
        <f ca="1">IFERROR(IF($B687&lt;&gt;"",IF($H687&gt;=VLOOKUP($B687,Codigos!$A:$P,12,0),"Si","No"),""),"Verf")</f>
        <v>Si</v>
      </c>
      <c r="X687" s="280" t="str">
        <f ca="1">IFERROR(IF($B687&lt;&gt;"",IF($H687&lt;VLOOKUP($B687,Codigos!$A:$P,14,0),"No","Si"),""),"Verf")</f>
        <v>Si</v>
      </c>
      <c r="Y687" s="280" t="str">
        <f ca="1">IFERROR(IF($B687&lt;&gt;"",IF($H687&gt;VLOOKUP($B687,Codigos!$A:$P,16,0),"Si","No"),""),"Verf")</f>
        <v>Si</v>
      </c>
      <c r="Z687" s="280" t="str">
        <f ca="1">IFERROR(IF($B687&lt;&gt;"",IF($H687&lt;VLOOKUP($B687,Codigos!$A:$P,14,0),"Bloquear","No"),""),"Verf")</f>
        <v>No</v>
      </c>
      <c r="AA687" s="281">
        <f>IFERROR(IF($B687&lt;&gt;"",$G687-VLOOKUP($B687,Codigos!$A:$P,11,0),""),"")</f>
        <v>46468</v>
      </c>
      <c r="AB687" s="280" t="str">
        <f t="shared" ref="AB687" si="312">IFERROR(IF(AND(A687&lt;&gt;"",B687=""),"V",""),"")</f>
        <v/>
      </c>
      <c r="AC687">
        <f t="shared" ref="AC687" ca="1" si="313">IF(B687&lt;&gt;"",$C$4-N687,"")</f>
        <v>51</v>
      </c>
      <c r="AE687" t="s">
        <v>1987</v>
      </c>
      <c r="AF687" t="s">
        <v>1988</v>
      </c>
    </row>
    <row r="688" spans="1:32" ht="18.95" customHeight="1">
      <c r="A688" s="290" t="s">
        <v>785</v>
      </c>
      <c r="B688" s="472" t="s">
        <v>182</v>
      </c>
      <c r="C688" s="104" t="str">
        <f>IFERROR(IF(B688&lt;&gt;"",VLOOKUP($B688,Codigos!$A:$P,3,0),""),"Verf")</f>
        <v>Corona Extra Lta  269Ccx6 Pack</v>
      </c>
      <c r="D688" s="105">
        <v>2</v>
      </c>
      <c r="E688" s="105"/>
      <c r="F688" s="105"/>
      <c r="G688" s="106">
        <v>46497</v>
      </c>
      <c r="H688" s="448">
        <f t="shared" ca="1" si="296"/>
        <v>313</v>
      </c>
      <c r="I688" s="105" t="str">
        <f t="shared" ca="1" si="297"/>
        <v>Mayor a 120 días</v>
      </c>
      <c r="J688" s="109">
        <f t="shared" ca="1" si="298"/>
        <v>0.8575342465753425</v>
      </c>
      <c r="K688" s="294"/>
      <c r="L688" s="473" t="s">
        <v>34</v>
      </c>
      <c r="M688" s="110" t="str">
        <f>IFERROR(IF(VLOOKUP(L688,Codigos!$T$2:$U$50,2,0)=0,"",VLOOKUP(L688,Codigos!$T$2:$U$50,2,0)),"")</f>
        <v>Excluir</v>
      </c>
      <c r="N688" s="111">
        <f t="shared" si="299"/>
        <v>46132</v>
      </c>
      <c r="O688" s="112">
        <f>IFERROR(IF($B688&lt;&gt;"",$E688+($D688*VLOOKUP($B688,Codigos!$A:$P,5,0)),""),"Verf")</f>
        <v>936</v>
      </c>
      <c r="P688" s="112">
        <f>IFERROR(IF($B688&lt;&gt;"",$F688+($O688*VLOOKUP($B688,Codigos!$A:$P,4,0)),""),"Verf")</f>
        <v>5616</v>
      </c>
      <c r="Q688" s="116">
        <f>IFERROR(IF($B688&lt;&gt;"",P688*VLOOKUP($B688,Codigos!$A:$I,7,0)/100000,""),"Verf")</f>
        <v>15.10704</v>
      </c>
      <c r="R688" s="110">
        <f>IFERROR(IF($B688&lt;&gt;"",VLOOKUP($B688,Codigos!$A:$P,2,0),""),"Verf")</f>
        <v>17155</v>
      </c>
      <c r="S688" s="110" t="str">
        <f>IFERROR(IF($B688&lt;&gt;"",VLOOKUP($B688,Codigos!$A:$P,9,0),""),"Verf")</f>
        <v>Lata</v>
      </c>
      <c r="T688" s="110">
        <f>IFERROR(IF(B688&lt;&gt;"",VLOOKUP(B688,Codigos!$A:$P,10,0),""),"Verf")</f>
        <v>365</v>
      </c>
      <c r="U688" s="280" t="str">
        <f ca="1">IFERROR(IF($B688&lt;&gt;"",IF(AND($H688&gt;=VLOOKUP($B688,Codigos!$A:$P,12,0),$H688&lt;=VLOOKUP($B688,Codigos!$A:$P,13,0)),"Si","No"),""),"Verf")</f>
        <v>No</v>
      </c>
      <c r="V688" s="280" t="str">
        <f ca="1">IFERROR(IF($B688&lt;&gt;"",IF(AND($H688&gt;=VLOOKUP($B688,Codigos!$A:$P,14,0),$H688&lt;=VLOOKUP($B688,Codigos!$A:$P,15,0)),"Si","No"),""),"Verf")</f>
        <v>No</v>
      </c>
      <c r="W688" s="280" t="str">
        <f ca="1">IFERROR(IF($B688&lt;&gt;"",IF($H688&gt;=VLOOKUP($B688,Codigos!$A:$P,12,0),"Si","No"),""),"Verf")</f>
        <v>Si</v>
      </c>
      <c r="X688" s="280" t="str">
        <f ca="1">IFERROR(IF($B688&lt;&gt;"",IF($H688&lt;VLOOKUP($B688,Codigos!$A:$P,14,0),"No","Si"),""),"Verf")</f>
        <v>Si</v>
      </c>
      <c r="Y688" s="280" t="str">
        <f ca="1">IFERROR(IF($B688&lt;&gt;"",IF($H688&gt;VLOOKUP($B688,Codigos!$A:$P,16,0),"Si","No"),""),"Verf")</f>
        <v>Si</v>
      </c>
      <c r="Z688" s="280" t="str">
        <f ca="1">IFERROR(IF($B688&lt;&gt;"",IF($H688&lt;VLOOKUP($B688,Codigos!$A:$P,14,0),"Bloquear","No"),""),"Verf")</f>
        <v>No</v>
      </c>
      <c r="AA688" s="281">
        <f>IFERROR(IF($B688&lt;&gt;"",$G688-VLOOKUP($B688,Codigos!$A:$P,11,0),""),"")</f>
        <v>46467</v>
      </c>
      <c r="AB688" s="280" t="str">
        <f t="shared" si="300"/>
        <v/>
      </c>
      <c r="AC688">
        <f t="shared" ca="1" si="301"/>
        <v>52</v>
      </c>
      <c r="AE688" t="s">
        <v>1987</v>
      </c>
      <c r="AF688" t="s">
        <v>1988</v>
      </c>
    </row>
    <row r="689" spans="1:32" ht="18.95" customHeight="1">
      <c r="A689" s="290" t="s">
        <v>588</v>
      </c>
      <c r="B689" s="514" t="s">
        <v>365</v>
      </c>
      <c r="C689" s="104" t="str">
        <f>IFERROR(IF(B689&lt;&gt;"",VLOOKUP($B689,Codigos!$A:$P,3,0),""),"Verf")</f>
        <v>Corona CERO Lta  269Ccx6</v>
      </c>
      <c r="D689" s="105">
        <v>2</v>
      </c>
      <c r="E689" s="105"/>
      <c r="F689" s="105"/>
      <c r="G689" s="106">
        <v>46499</v>
      </c>
      <c r="H689" s="448">
        <f t="shared" ca="1" si="296"/>
        <v>315</v>
      </c>
      <c r="I689" s="105" t="str">
        <f t="shared" ca="1" si="297"/>
        <v>Mayor a 120 días</v>
      </c>
      <c r="J689" s="109">
        <f t="shared" ca="1" si="298"/>
        <v>0.86301369863013699</v>
      </c>
      <c r="K689" s="294"/>
      <c r="L689" s="466"/>
      <c r="M689" s="110" t="str">
        <f>IFERROR(IF(VLOOKUP(L689,Codigos!$T$2:$U$50,2,0)=0,"",VLOOKUP(L689,Codigos!$T$2:$U$50,2,0)),"")</f>
        <v/>
      </c>
      <c r="N689" s="111">
        <f t="shared" si="299"/>
        <v>46134</v>
      </c>
      <c r="O689" s="112">
        <f>IFERROR(IF($B689&lt;&gt;"",$E689+($D689*VLOOKUP($B689,Codigos!$A:$P,5,0)),""),"Verf")</f>
        <v>936</v>
      </c>
      <c r="P689" s="112">
        <f>IFERROR(IF($B689&lt;&gt;"",$F689+($O689*VLOOKUP($B689,Codigos!$A:$P,4,0)),""),"Verf")</f>
        <v>5616</v>
      </c>
      <c r="Q689" s="116">
        <f>IFERROR(IF($B689&lt;&gt;"",P689*VLOOKUP($B689,Codigos!$A:$I,7,0)/100000,""),"Verf")</f>
        <v>15.10704</v>
      </c>
      <c r="R689" s="110">
        <f>IFERROR(IF($B689&lt;&gt;"",VLOOKUP($B689,Codigos!$A:$P,2,0),""),"Verf")</f>
        <v>22242</v>
      </c>
      <c r="S689" s="110" t="str">
        <f>IFERROR(IF($B689&lt;&gt;"",VLOOKUP($B689,Codigos!$A:$P,9,0),""),"Verf")</f>
        <v>Lata</v>
      </c>
      <c r="T689" s="110">
        <f>IFERROR(IF(B689&lt;&gt;"",VLOOKUP(B689,Codigos!$A:$P,10,0),""),"Verf")</f>
        <v>365</v>
      </c>
      <c r="U689" s="280" t="str">
        <f ca="1">IFERROR(IF($B689&lt;&gt;"",IF(AND($H689&gt;=VLOOKUP($B689,Codigos!$A:$P,12,0),$H689&lt;=VLOOKUP($B689,Codigos!$A:$P,13,0)),"Si","No"),""),"Verf")</f>
        <v>No</v>
      </c>
      <c r="V689" s="280" t="str">
        <f ca="1">IFERROR(IF($B689&lt;&gt;"",IF(AND($H689&gt;=VLOOKUP($B689,Codigos!$A:$P,14,0),$H689&lt;=VLOOKUP($B689,Codigos!$A:$P,15,0)),"Si","No"),""),"Verf")</f>
        <v>No</v>
      </c>
      <c r="W689" s="280" t="str">
        <f ca="1">IFERROR(IF($B689&lt;&gt;"",IF($H689&gt;=VLOOKUP($B689,Codigos!$A:$P,12,0),"Si","No"),""),"Verf")</f>
        <v>Si</v>
      </c>
      <c r="X689" s="280" t="str">
        <f ca="1">IFERROR(IF($B689&lt;&gt;"",IF($H689&lt;VLOOKUP($B689,Codigos!$A:$P,14,0),"No","Si"),""),"Verf")</f>
        <v>Si</v>
      </c>
      <c r="Y689" s="280" t="str">
        <f ca="1">IFERROR(IF($B689&lt;&gt;"",IF($H689&gt;VLOOKUP($B689,Codigos!$A:$P,16,0),"Si","No"),""),"Verf")</f>
        <v>Si</v>
      </c>
      <c r="Z689" s="280" t="str">
        <f ca="1">IFERROR(IF($B689&lt;&gt;"",IF($H689&lt;VLOOKUP($B689,Codigos!$A:$P,14,0),"Bloquear","No"),""),"Verf")</f>
        <v>No</v>
      </c>
      <c r="AA689" s="281">
        <f>IFERROR(IF($B689&lt;&gt;"",$G689-VLOOKUP($B689,Codigos!$A:$P,11,0),""),"")</f>
        <v>46469</v>
      </c>
      <c r="AB689" s="280" t="str">
        <f t="shared" si="300"/>
        <v/>
      </c>
      <c r="AC689">
        <f t="shared" ca="1" si="301"/>
        <v>50</v>
      </c>
      <c r="AE689" t="s">
        <v>1987</v>
      </c>
      <c r="AF689" t="s">
        <v>1988</v>
      </c>
    </row>
    <row r="690" spans="1:32" ht="18.95" customHeight="1">
      <c r="A690" s="290" t="s">
        <v>587</v>
      </c>
      <c r="B690" s="303" t="s">
        <v>318</v>
      </c>
      <c r="C690" s="104" t="str">
        <f>IFERROR(IF(B690&lt;&gt;"",VLOOKUP($B690,Codigos!$A:$P,3,0),""),"Verf")</f>
        <v>Aguila Lta N 330cc X 6</v>
      </c>
      <c r="D690" s="105">
        <v>4</v>
      </c>
      <c r="E690" s="105"/>
      <c r="F690" s="105"/>
      <c r="G690" s="106">
        <v>46444</v>
      </c>
      <c r="H690" s="448">
        <f t="shared" ca="1" si="296"/>
        <v>260</v>
      </c>
      <c r="I690" s="105" t="str">
        <f t="shared" ca="1" si="297"/>
        <v>Mayor a 120 días</v>
      </c>
      <c r="J690" s="109">
        <f t="shared" ca="1" si="298"/>
        <v>0.96296296296296291</v>
      </c>
      <c r="K690" s="294"/>
      <c r="L690" s="511" t="s">
        <v>34</v>
      </c>
      <c r="M690" s="110" t="str">
        <f>IFERROR(IF(VLOOKUP(L690,Codigos!$T$2:$U$50,2,0)=0,"",VLOOKUP(L690,Codigos!$T$2:$U$50,2,0)),"")</f>
        <v>Excluir</v>
      </c>
      <c r="N690" s="111">
        <f t="shared" si="299"/>
        <v>46174</v>
      </c>
      <c r="O690" s="112">
        <f>IFERROR(IF($B690&lt;&gt;"",$E690+($D690*VLOOKUP($B690,Codigos!$A:$P,5,0)),""),"Verf")</f>
        <v>1920</v>
      </c>
      <c r="P690" s="112">
        <f>IFERROR(IF($B690&lt;&gt;"",$F690+($O690*VLOOKUP($B690,Codigos!$A:$P,4,0)),""),"Verf")</f>
        <v>11520</v>
      </c>
      <c r="Q690" s="116">
        <f>IFERROR(IF($B690&lt;&gt;"",P690*VLOOKUP($B690,Codigos!$A:$I,7,0)/100000,""),"Verf")</f>
        <v>38.015999999999998</v>
      </c>
      <c r="R690" s="110">
        <f>IFERROR(IF($B690&lt;&gt;"",VLOOKUP($B690,Codigos!$A:$P,2,0),""),"Verf")</f>
        <v>2174</v>
      </c>
      <c r="S690" s="110" t="str">
        <f>IFERROR(IF($B690&lt;&gt;"",VLOOKUP($B690,Codigos!$A:$P,9,0),""),"Verf")</f>
        <v>Lata</v>
      </c>
      <c r="T690" s="110">
        <f>IFERROR(IF(B690&lt;&gt;"",VLOOKUP(B690,Codigos!$A:$P,10,0),""),"Verf")</f>
        <v>270</v>
      </c>
      <c r="U690" s="280" t="str">
        <f ca="1">IFERROR(IF($B690&lt;&gt;"",IF(AND($H690&gt;=VLOOKUP($B690,Codigos!$A:$P,12,0),$H690&lt;=VLOOKUP($B690,Codigos!$A:$P,13,0)),"Si","No"),""),"Verf")</f>
        <v>No</v>
      </c>
      <c r="V690" s="280" t="str">
        <f ca="1">IFERROR(IF($B690&lt;&gt;"",IF(AND($H690&gt;=VLOOKUP($B690,Codigos!$A:$P,14,0),$H690&lt;=VLOOKUP($B690,Codigos!$A:$P,15,0)),"Si","No"),""),"Verf")</f>
        <v>No</v>
      </c>
      <c r="W690" s="280" t="str">
        <f ca="1">IFERROR(IF($B690&lt;&gt;"",IF($H690&gt;=VLOOKUP($B690,Codigos!$A:$P,12,0),"Si","No"),""),"Verf")</f>
        <v>Si</v>
      </c>
      <c r="X690" s="280" t="str">
        <f ca="1">IFERROR(IF($B690&lt;&gt;"",IF($H690&lt;VLOOKUP($B690,Codigos!$A:$P,14,0),"No","Si"),""),"Verf")</f>
        <v>Si</v>
      </c>
      <c r="Y690" s="280" t="str">
        <f ca="1">IFERROR(IF($B690&lt;&gt;"",IF($H690&gt;VLOOKUP($B690,Codigos!$A:$P,16,0),"Si","No"),""),"Verf")</f>
        <v>Si</v>
      </c>
      <c r="Z690" s="280" t="str">
        <f ca="1">IFERROR(IF($B690&lt;&gt;"",IF($H690&lt;VLOOKUP($B690,Codigos!$A:$P,14,0),"Bloquear","No"),""),"Verf")</f>
        <v>No</v>
      </c>
      <c r="AA690" s="281">
        <f>IFERROR(IF($B690&lt;&gt;"",$G690-VLOOKUP($B690,Codigos!$A:$P,11,0),""),"")</f>
        <v>46414</v>
      </c>
      <c r="AB690" s="280" t="str">
        <f t="shared" si="300"/>
        <v/>
      </c>
      <c r="AC690">
        <f t="shared" ca="1" si="301"/>
        <v>10</v>
      </c>
      <c r="AE690" t="s">
        <v>1987</v>
      </c>
      <c r="AF690" t="s">
        <v>1988</v>
      </c>
    </row>
    <row r="691" spans="1:32" ht="18.95" customHeight="1">
      <c r="A691" s="290" t="s">
        <v>177</v>
      </c>
      <c r="B691" s="337"/>
      <c r="C691" s="104" t="str">
        <f>IFERROR(IF(B691&lt;&gt;"",VLOOKUP($B691,Codigos!$A:$P,3,0),""),"Verf")</f>
        <v/>
      </c>
      <c r="D691" s="105"/>
      <c r="E691" s="105"/>
      <c r="F691" s="105"/>
      <c r="G691" s="106"/>
      <c r="H691" s="448" t="str">
        <f t="shared" ca="1" si="296"/>
        <v/>
      </c>
      <c r="I691" s="105" t="str">
        <f t="shared" ca="1" si="297"/>
        <v/>
      </c>
      <c r="J691" s="109" t="str">
        <f t="shared" ca="1" si="298"/>
        <v/>
      </c>
      <c r="K691" s="294"/>
      <c r="L691" s="460"/>
      <c r="M691" s="110" t="str">
        <f>IFERROR(IF(VLOOKUP(L691,Codigos!$T$2:$U$50,2,0)=0,"",VLOOKUP(L691,Codigos!$T$2:$U$50,2,0)),"")</f>
        <v/>
      </c>
      <c r="N691" s="111" t="str">
        <f t="shared" si="299"/>
        <v/>
      </c>
      <c r="O691" s="112" t="str">
        <f>IFERROR(IF($B691&lt;&gt;"",$E691+($D691*VLOOKUP($B691,Codigos!$A:$P,5,0)),""),"Verf")</f>
        <v/>
      </c>
      <c r="P691" s="112" t="str">
        <f>IFERROR(IF($B691&lt;&gt;"",$F691+($O691*VLOOKUP($B691,Codigos!$A:$P,4,0)),""),"Verf")</f>
        <v/>
      </c>
      <c r="Q691" s="116" t="str">
        <f>IFERROR(IF($B691&lt;&gt;"",P691*VLOOKUP($B691,Codigos!$A:$I,7,0)/100000,""),"Verf")</f>
        <v/>
      </c>
      <c r="R691" s="110" t="str">
        <f>IFERROR(IF($B691&lt;&gt;"",VLOOKUP($B691,Codigos!$A:$P,2,0),""),"Verf")</f>
        <v/>
      </c>
      <c r="S691" s="110" t="str">
        <f>IFERROR(IF($B691&lt;&gt;"",VLOOKUP($B691,Codigos!$A:$P,9,0),""),"Verf")</f>
        <v/>
      </c>
      <c r="T691" s="110" t="str">
        <f>IFERROR(IF(B691&lt;&gt;"",VLOOKUP(B691,Codigos!$A:$P,10,0),""),"Verf")</f>
        <v/>
      </c>
      <c r="U691" s="280" t="str">
        <f>IFERROR(IF($B691&lt;&gt;"",IF(AND($H691&gt;=VLOOKUP($B691,Codigos!$A:$P,12,0),$H691&lt;=VLOOKUP($B691,Codigos!$A:$P,13,0)),"Si","No"),""),"Verf")</f>
        <v/>
      </c>
      <c r="V691" s="280" t="str">
        <f>IFERROR(IF($B691&lt;&gt;"",IF(AND($H691&gt;=VLOOKUP($B691,Codigos!$A:$P,14,0),$H691&lt;=VLOOKUP($B691,Codigos!$A:$P,15,0)),"Si","No"),""),"Verf")</f>
        <v/>
      </c>
      <c r="W691" s="280" t="str">
        <f>IFERROR(IF($B691&lt;&gt;"",IF($H691&gt;=VLOOKUP($B691,Codigos!$A:$P,12,0),"Si","No"),""),"Verf")</f>
        <v/>
      </c>
      <c r="X691" s="280" t="str">
        <f>IFERROR(IF($B691&lt;&gt;"",IF($H691&lt;VLOOKUP($B691,Codigos!$A:$P,14,0),"No","Si"),""),"Verf")</f>
        <v/>
      </c>
      <c r="Y691" s="280" t="str">
        <f>IFERROR(IF($B691&lt;&gt;"",IF($H691&gt;VLOOKUP($B691,Codigos!$A:$P,16,0),"Si","No"),""),"Verf")</f>
        <v/>
      </c>
      <c r="Z691" s="280" t="str">
        <f>IFERROR(IF($B691&lt;&gt;"",IF($H691&lt;VLOOKUP($B691,Codigos!$A:$P,14,0),"Bloquear","No"),""),"Verf")</f>
        <v/>
      </c>
      <c r="AA691" s="281" t="str">
        <f>IFERROR(IF($B691&lt;&gt;"",$G691-VLOOKUP($B691,Codigos!$A:$P,11,0),""),"")</f>
        <v/>
      </c>
      <c r="AB691" s="280" t="str">
        <f t="shared" si="300"/>
        <v>V</v>
      </c>
      <c r="AC691" t="str">
        <f t="shared" si="301"/>
        <v/>
      </c>
      <c r="AE691" t="s">
        <v>1987</v>
      </c>
      <c r="AF691" t="s">
        <v>1988</v>
      </c>
    </row>
    <row r="692" spans="1:32" ht="18.95" customHeight="1">
      <c r="A692" s="290" t="s">
        <v>416</v>
      </c>
      <c r="B692" s="337" t="s">
        <v>192</v>
      </c>
      <c r="C692" s="104" t="str">
        <f>IFERROR(IF(B692&lt;&gt;"",VLOOKUP($B692,Codigos!$A:$P,3,0),""),"Verf")</f>
        <v>Corona Nr 330Cc X 6</v>
      </c>
      <c r="D692" s="105">
        <v>66</v>
      </c>
      <c r="E692" s="105"/>
      <c r="F692" s="105"/>
      <c r="G692" s="106">
        <v>46540</v>
      </c>
      <c r="H692" s="448">
        <f t="shared" ca="1" si="296"/>
        <v>356</v>
      </c>
      <c r="I692" s="105" t="str">
        <f t="shared" ca="1" si="297"/>
        <v>Mayor a 120 días</v>
      </c>
      <c r="J692" s="109">
        <f t="shared" ca="1" si="298"/>
        <v>0.97534246575342465</v>
      </c>
      <c r="K692" s="294"/>
      <c r="L692" s="292"/>
      <c r="M692" s="110" t="str">
        <f>IFERROR(IF(VLOOKUP(L692,Codigos!$T$2:$U$50,2,0)=0,"",VLOOKUP(L692,Codigos!$T$2:$U$50,2,0)),"")</f>
        <v/>
      </c>
      <c r="N692" s="111">
        <f t="shared" si="299"/>
        <v>46175</v>
      </c>
      <c r="O692" s="112">
        <f>IFERROR(IF($B692&lt;&gt;"",$E692+($D692*VLOOKUP($B692,Codigos!$A:$P,5,0)),""),"Verf")</f>
        <v>17160</v>
      </c>
      <c r="P692" s="112">
        <f>IFERROR(IF($B692&lt;&gt;"",$F692+($O692*VLOOKUP($B692,Codigos!$A:$P,4,0)),""),"Verf")</f>
        <v>102960</v>
      </c>
      <c r="Q692" s="116">
        <f>IFERROR(IF($B692&lt;&gt;"",P692*VLOOKUP($B692,Codigos!$A:$I,7,0)/100000,""),"Verf")</f>
        <v>339.76799999999997</v>
      </c>
      <c r="R692" s="110">
        <f>IFERROR(IF($B692&lt;&gt;"",VLOOKUP($B692,Codigos!$A:$P,2,0),""),"Verf")</f>
        <v>20050</v>
      </c>
      <c r="S692" s="110" t="str">
        <f>IFERROR(IF($B692&lt;&gt;"",VLOOKUP($B692,Codigos!$A:$P,9,0),""),"Verf")</f>
        <v>NR</v>
      </c>
      <c r="T692" s="110">
        <f>IFERROR(IF(B692&lt;&gt;"",VLOOKUP(B692,Codigos!$A:$P,10,0),""),"Verf")</f>
        <v>365</v>
      </c>
      <c r="U692" s="280" t="str">
        <f ca="1">IFERROR(IF($B692&lt;&gt;"",IF(AND($H692&gt;=VLOOKUP($B692,Codigos!$A:$P,12,0),$H692&lt;=VLOOKUP($B692,Codigos!$A:$P,13,0)),"Si","No"),""),"Verf")</f>
        <v>No</v>
      </c>
      <c r="V692" s="280" t="str">
        <f ca="1">IFERROR(IF($B692&lt;&gt;"",IF(AND($H692&gt;=VLOOKUP($B692,Codigos!$A:$P,14,0),$H692&lt;=VLOOKUP($B692,Codigos!$A:$P,15,0)),"Si","No"),""),"Verf")</f>
        <v>No</v>
      </c>
      <c r="W692" s="280" t="str">
        <f ca="1">IFERROR(IF($B692&lt;&gt;"",IF($H692&gt;=VLOOKUP($B692,Codigos!$A:$P,12,0),"Si","No"),""),"Verf")</f>
        <v>Si</v>
      </c>
      <c r="X692" s="280" t="str">
        <f ca="1">IFERROR(IF($B692&lt;&gt;"",IF($H692&lt;VLOOKUP($B692,Codigos!$A:$P,14,0),"No","Si"),""),"Verf")</f>
        <v>Si</v>
      </c>
      <c r="Y692" s="280" t="str">
        <f ca="1">IFERROR(IF($B692&lt;&gt;"",IF($H692&gt;VLOOKUP($B692,Codigos!$A:$P,16,0),"Si","No"),""),"Verf")</f>
        <v>Si</v>
      </c>
      <c r="Z692" s="280" t="str">
        <f ca="1">IFERROR(IF($B692&lt;&gt;"",IF($H692&lt;VLOOKUP($B692,Codigos!$A:$P,14,0),"Bloquear","No"),""),"Verf")</f>
        <v>No</v>
      </c>
      <c r="AA692" s="281">
        <f>IFERROR(IF($B692&lt;&gt;"",$G692-VLOOKUP($B692,Codigos!$A:$P,11,0),""),"")</f>
        <v>46510</v>
      </c>
      <c r="AB692" s="280" t="str">
        <f t="shared" si="300"/>
        <v/>
      </c>
      <c r="AC692">
        <f t="shared" ca="1" si="301"/>
        <v>9</v>
      </c>
      <c r="AE692" t="s">
        <v>1987</v>
      </c>
      <c r="AF692" t="s">
        <v>1988</v>
      </c>
    </row>
    <row r="693" spans="1:32" ht="18.95" customHeight="1">
      <c r="A693" s="290" t="s">
        <v>427</v>
      </c>
      <c r="B693" s="303" t="s">
        <v>182</v>
      </c>
      <c r="C693" s="104" t="str">
        <f>IFERROR(IF(B693&lt;&gt;"",VLOOKUP($B693,Codigos!$A:$P,3,0),""),"Verf")</f>
        <v>Corona Extra Lta  269Ccx6 Pack</v>
      </c>
      <c r="D693" s="105">
        <v>4</v>
      </c>
      <c r="E693" s="105"/>
      <c r="F693" s="105"/>
      <c r="G693" s="106">
        <v>46498</v>
      </c>
      <c r="H693" s="448">
        <f t="shared" ref="H693" ca="1" si="314">IF(G693&lt;&gt;"",G693-TODAY(),"")</f>
        <v>314</v>
      </c>
      <c r="I693" s="105" t="str">
        <f t="shared" ref="I693" ca="1" si="315">IF(G693="","",IF(G693&lt;TODAY(),"Vencido",IF(G693&lt;TODAY()+10,"Menos de 10 días",IF(G693&lt;TODAY()+30,"Menos de 30 días",IF(G693&lt;TODAY()+60,"Menos de 60 días",IF(G693&lt;TODAY()+90,"Menos de 90 dìas",IF(G693&lt;TODAY()+120,"Menos de 120 días","Mayor a 120 días")))))))</f>
        <v>Mayor a 120 días</v>
      </c>
      <c r="J693" s="109">
        <f t="shared" ref="J693" ca="1" si="316">IFERROR(IF(H693&lt;&gt;"",H693/T693,""),"Verf")</f>
        <v>0.86027397260273974</v>
      </c>
      <c r="K693" s="308"/>
      <c r="L693" s="292"/>
      <c r="M693" s="110" t="str">
        <f>IFERROR(IF(VLOOKUP(L693,Codigos!$T$2:$U$50,2,0)=0,"",VLOOKUP(L693,Codigos!$T$2:$U$50,2,0)),"")</f>
        <v/>
      </c>
      <c r="N693" s="111">
        <f t="shared" ref="N693" si="317">IFERROR(IF(G693&lt;&gt;"",G693-T693,""),"Verf")</f>
        <v>46133</v>
      </c>
      <c r="O693" s="112">
        <f>IFERROR(IF($B693&lt;&gt;"",$E693+($D693*VLOOKUP($B693,Codigos!$A:$P,5,0)),""),"Verf")</f>
        <v>1872</v>
      </c>
      <c r="P693" s="112">
        <f>IFERROR(IF($B693&lt;&gt;"",$F693+($O693*VLOOKUP($B693,Codigos!$A:$P,4,0)),""),"Verf")</f>
        <v>11232</v>
      </c>
      <c r="Q693" s="116">
        <f>IFERROR(IF($B693&lt;&gt;"",P693*VLOOKUP($B693,Codigos!$A:$I,7,0)/100000,""),"Verf")</f>
        <v>30.214079999999999</v>
      </c>
      <c r="R693" s="110">
        <f>IFERROR(IF($B693&lt;&gt;"",VLOOKUP($B693,Codigos!$A:$P,2,0),""),"Verf")</f>
        <v>17155</v>
      </c>
      <c r="S693" s="110" t="str">
        <f>IFERROR(IF($B693&lt;&gt;"",VLOOKUP($B693,Codigos!$A:$P,9,0),""),"Verf")</f>
        <v>Lata</v>
      </c>
      <c r="T693" s="110">
        <f>IFERROR(IF(B693&lt;&gt;"",VLOOKUP(B693,Codigos!$A:$P,10,0),""),"Verf")</f>
        <v>365</v>
      </c>
      <c r="U693" s="280" t="str">
        <f ca="1">IFERROR(IF($B693&lt;&gt;"",IF(AND($H693&gt;=VLOOKUP($B693,Codigos!$A:$P,12,0),$H693&lt;=VLOOKUP($B693,Codigos!$A:$P,13,0)),"Si","No"),""),"Verf")</f>
        <v>No</v>
      </c>
      <c r="V693" s="280" t="str">
        <f ca="1">IFERROR(IF($B693&lt;&gt;"",IF(AND($H693&gt;=VLOOKUP($B693,Codigos!$A:$P,14,0),$H693&lt;=VLOOKUP($B693,Codigos!$A:$P,15,0)),"Si","No"),""),"Verf")</f>
        <v>No</v>
      </c>
      <c r="W693" s="280" t="str">
        <f ca="1">IFERROR(IF($B693&lt;&gt;"",IF($H693&gt;=VLOOKUP($B693,Codigos!$A:$P,12,0),"Si","No"),""),"Verf")</f>
        <v>Si</v>
      </c>
      <c r="X693" s="280" t="str">
        <f ca="1">IFERROR(IF($B693&lt;&gt;"",IF($H693&lt;VLOOKUP($B693,Codigos!$A:$P,14,0),"No","Si"),""),"Verf")</f>
        <v>Si</v>
      </c>
      <c r="Y693" s="280" t="str">
        <f ca="1">IFERROR(IF($B693&lt;&gt;"",IF($H693&gt;VLOOKUP($B693,Codigos!$A:$P,16,0),"Si","No"),""),"Verf")</f>
        <v>Si</v>
      </c>
      <c r="Z693" s="280" t="str">
        <f ca="1">IFERROR(IF($B693&lt;&gt;"",IF($H693&lt;VLOOKUP($B693,Codigos!$A:$P,14,0),"Bloquear","No"),""),"Verf")</f>
        <v>No</v>
      </c>
      <c r="AA693" s="281">
        <f>IFERROR(IF($B693&lt;&gt;"",$G693-VLOOKUP($B693,Codigos!$A:$P,11,0),""),"")</f>
        <v>46468</v>
      </c>
      <c r="AB693" s="280" t="str">
        <f t="shared" ref="AB693" si="318">IFERROR(IF(AND(A693&lt;&gt;"",B693=""),"V",""),"")</f>
        <v/>
      </c>
      <c r="AC693">
        <f t="shared" ref="AC693" ca="1" si="319">IF(B693&lt;&gt;"",$C$4-N693,"")</f>
        <v>51</v>
      </c>
      <c r="AE693" t="s">
        <v>1987</v>
      </c>
      <c r="AF693" t="s">
        <v>1988</v>
      </c>
    </row>
    <row r="694" spans="1:32" ht="18.95" customHeight="1">
      <c r="A694" s="290" t="s">
        <v>427</v>
      </c>
      <c r="B694" s="303" t="s">
        <v>365</v>
      </c>
      <c r="C694" s="104" t="str">
        <f>IFERROR(IF(B694&lt;&gt;"",VLOOKUP($B694,Codigos!$A:$P,3,0),""),"Verf")</f>
        <v>Corona CERO Lta  269Ccx6</v>
      </c>
      <c r="D694" s="105">
        <v>6</v>
      </c>
      <c r="E694" s="105"/>
      <c r="F694" s="105"/>
      <c r="G694" s="106">
        <v>46526</v>
      </c>
      <c r="H694" s="448">
        <f t="shared" ca="1" si="296"/>
        <v>342</v>
      </c>
      <c r="I694" s="105" t="str">
        <f t="shared" ca="1" si="297"/>
        <v>Mayor a 120 días</v>
      </c>
      <c r="J694" s="109">
        <f t="shared" ca="1" si="298"/>
        <v>0.93698630136986305</v>
      </c>
      <c r="K694" s="308"/>
      <c r="L694" s="292"/>
      <c r="M694" s="110" t="str">
        <f>IFERROR(IF(VLOOKUP(L694,Codigos!$T$2:$U$50,2,0)=0,"",VLOOKUP(L694,Codigos!$T$2:$U$50,2,0)),"")</f>
        <v/>
      </c>
      <c r="N694" s="111">
        <f t="shared" si="299"/>
        <v>46161</v>
      </c>
      <c r="O694" s="112">
        <f>IFERROR(IF($B694&lt;&gt;"",$E694+($D694*VLOOKUP($B694,Codigos!$A:$P,5,0)),""),"Verf")</f>
        <v>2808</v>
      </c>
      <c r="P694" s="112">
        <f>IFERROR(IF($B694&lt;&gt;"",$F694+($O694*VLOOKUP($B694,Codigos!$A:$P,4,0)),""),"Verf")</f>
        <v>16848</v>
      </c>
      <c r="Q694" s="116">
        <f>IFERROR(IF($B694&lt;&gt;"",P694*VLOOKUP($B694,Codigos!$A:$I,7,0)/100000,""),"Verf")</f>
        <v>45.321120000000001</v>
      </c>
      <c r="R694" s="110">
        <f>IFERROR(IF($B694&lt;&gt;"",VLOOKUP($B694,Codigos!$A:$P,2,0),""),"Verf")</f>
        <v>22242</v>
      </c>
      <c r="S694" s="110" t="str">
        <f>IFERROR(IF($B694&lt;&gt;"",VLOOKUP($B694,Codigos!$A:$P,9,0),""),"Verf")</f>
        <v>Lata</v>
      </c>
      <c r="T694" s="110">
        <f>IFERROR(IF(B694&lt;&gt;"",VLOOKUP(B694,Codigos!$A:$P,10,0),""),"Verf")</f>
        <v>365</v>
      </c>
      <c r="U694" s="280" t="str">
        <f ca="1">IFERROR(IF($B694&lt;&gt;"",IF(AND($H694&gt;=VLOOKUP($B694,Codigos!$A:$P,12,0),$H694&lt;=VLOOKUP($B694,Codigos!$A:$P,13,0)),"Si","No"),""),"Verf")</f>
        <v>No</v>
      </c>
      <c r="V694" s="280" t="str">
        <f ca="1">IFERROR(IF($B694&lt;&gt;"",IF(AND($H694&gt;=VLOOKUP($B694,Codigos!$A:$P,14,0),$H694&lt;=VLOOKUP($B694,Codigos!$A:$P,15,0)),"Si","No"),""),"Verf")</f>
        <v>No</v>
      </c>
      <c r="W694" s="280" t="str">
        <f ca="1">IFERROR(IF($B694&lt;&gt;"",IF($H694&gt;=VLOOKUP($B694,Codigos!$A:$P,12,0),"Si","No"),""),"Verf")</f>
        <v>Si</v>
      </c>
      <c r="X694" s="280" t="str">
        <f ca="1">IFERROR(IF($B694&lt;&gt;"",IF($H694&lt;VLOOKUP($B694,Codigos!$A:$P,14,0),"No","Si"),""),"Verf")</f>
        <v>Si</v>
      </c>
      <c r="Y694" s="280" t="str">
        <f ca="1">IFERROR(IF($B694&lt;&gt;"",IF($H694&gt;VLOOKUP($B694,Codigos!$A:$P,16,0),"Si","No"),""),"Verf")</f>
        <v>Si</v>
      </c>
      <c r="Z694" s="280" t="str">
        <f ca="1">IFERROR(IF($B694&lt;&gt;"",IF($H694&lt;VLOOKUP($B694,Codigos!$A:$P,14,0),"Bloquear","No"),""),"Verf")</f>
        <v>No</v>
      </c>
      <c r="AA694" s="281">
        <f>IFERROR(IF($B694&lt;&gt;"",$G694-VLOOKUP($B694,Codigos!$A:$P,11,0),""),"")</f>
        <v>46496</v>
      </c>
      <c r="AB694" s="280" t="str">
        <f t="shared" si="300"/>
        <v/>
      </c>
      <c r="AC694">
        <f t="shared" ca="1" si="301"/>
        <v>23</v>
      </c>
      <c r="AE694" t="s">
        <v>1987</v>
      </c>
      <c r="AF694" t="s">
        <v>1988</v>
      </c>
    </row>
    <row r="695" spans="1:32" ht="18.95" customHeight="1">
      <c r="A695" s="290" t="s">
        <v>195</v>
      </c>
      <c r="B695" s="337" t="s">
        <v>650</v>
      </c>
      <c r="C695" s="104" t="str">
        <f>IFERROR(IF(B695&lt;&gt;"",VLOOKUP($B695,Codigos!$A:$P,3,0),""),"Verf")</f>
        <v>Aguila Lig Lta 269Cc X 6</v>
      </c>
      <c r="D695" s="105">
        <v>16</v>
      </c>
      <c r="E695" s="105"/>
      <c r="F695" s="105"/>
      <c r="G695" s="106">
        <v>46313</v>
      </c>
      <c r="H695" s="448">
        <f t="shared" ca="1" si="296"/>
        <v>129</v>
      </c>
      <c r="I695" s="105" t="str">
        <f t="shared" ca="1" si="297"/>
        <v>Mayor a 120 días</v>
      </c>
      <c r="J695" s="109">
        <f t="shared" ca="1" si="298"/>
        <v>0.71666666666666667</v>
      </c>
      <c r="K695" s="308"/>
      <c r="L695" s="292"/>
      <c r="M695" s="110" t="str">
        <f>IFERROR(IF(VLOOKUP(L695,Codigos!$T$2:$U$50,2,0)=0,"",VLOOKUP(L695,Codigos!$T$2:$U$50,2,0)),"")</f>
        <v/>
      </c>
      <c r="N695" s="111">
        <f t="shared" si="299"/>
        <v>46133</v>
      </c>
      <c r="O695" s="112">
        <f>IFERROR(IF($B695&lt;&gt;"",$E695+($D695*VLOOKUP($B695,Codigos!$A:$P,5,0)),""),"Verf")</f>
        <v>9600</v>
      </c>
      <c r="P695" s="112">
        <f>IFERROR(IF($B695&lt;&gt;"",$F695+($O695*VLOOKUP($B695,Codigos!$A:$P,4,0)),""),"Verf")</f>
        <v>57600</v>
      </c>
      <c r="Q695" s="116">
        <f>IFERROR(IF($B695&lt;&gt;"",P695*VLOOKUP($B695,Codigos!$A:$I,7,0)/100000,""),"Verf")</f>
        <v>154.94399999999999</v>
      </c>
      <c r="R695" s="110">
        <f>IFERROR(IF($B695&lt;&gt;"",VLOOKUP($B695,Codigos!$A:$P,2,0),""),"Verf")</f>
        <v>7584</v>
      </c>
      <c r="S695" s="110" t="str">
        <f>IFERROR(IF($B695&lt;&gt;"",VLOOKUP($B695,Codigos!$A:$P,9,0),""),"Verf")</f>
        <v>Lata</v>
      </c>
      <c r="T695" s="110">
        <f>IFERROR(IF(B695&lt;&gt;"",VLOOKUP(B695,Codigos!$A:$P,10,0),""),"Verf")</f>
        <v>180</v>
      </c>
      <c r="U695" s="280" t="str">
        <f ca="1">IFERROR(IF($B695&lt;&gt;"",IF(AND($H695&gt;=VLOOKUP($B695,Codigos!$A:$P,12,0),$H695&lt;=VLOOKUP($B695,Codigos!$A:$P,13,0)),"Si","No"),""),"Verf")</f>
        <v>No</v>
      </c>
      <c r="V695" s="280" t="str">
        <f ca="1">IFERROR(IF($B695&lt;&gt;"",IF(AND($H695&gt;=VLOOKUP($B695,Codigos!$A:$P,14,0),$H695&lt;=VLOOKUP($B695,Codigos!$A:$P,15,0)),"Si","No"),""),"Verf")</f>
        <v>No</v>
      </c>
      <c r="W695" s="280" t="str">
        <f ca="1">IFERROR(IF($B695&lt;&gt;"",IF($H695&gt;=VLOOKUP($B695,Codigos!$A:$P,12,0),"Si","No"),""),"Verf")</f>
        <v>Si</v>
      </c>
      <c r="X695" s="280" t="str">
        <f ca="1">IFERROR(IF($B695&lt;&gt;"",IF($H695&lt;VLOOKUP($B695,Codigos!$A:$P,14,0),"No","Si"),""),"Verf")</f>
        <v>Si</v>
      </c>
      <c r="Y695" s="280" t="str">
        <f ca="1">IFERROR(IF($B695&lt;&gt;"",IF($H695&gt;VLOOKUP($B695,Codigos!$A:$P,16,0),"Si","No"),""),"Verf")</f>
        <v>Si</v>
      </c>
      <c r="Z695" s="280" t="str">
        <f ca="1">IFERROR(IF($B695&lt;&gt;"",IF($H695&lt;VLOOKUP($B695,Codigos!$A:$P,14,0),"Bloquear","No"),""),"Verf")</f>
        <v>No</v>
      </c>
      <c r="AA695" s="281">
        <f>IFERROR(IF($B695&lt;&gt;"",$G695-VLOOKUP($B695,Codigos!$A:$P,11,0),""),"")</f>
        <v>46283</v>
      </c>
      <c r="AB695" s="280" t="str">
        <f t="shared" si="300"/>
        <v/>
      </c>
      <c r="AC695">
        <f t="shared" ca="1" si="301"/>
        <v>51</v>
      </c>
      <c r="AE695" t="s">
        <v>1987</v>
      </c>
      <c r="AF695" t="s">
        <v>1988</v>
      </c>
    </row>
    <row r="696" spans="1:32" ht="18.95" customHeight="1">
      <c r="A696" s="290" t="s">
        <v>581</v>
      </c>
      <c r="B696" s="299" t="s">
        <v>192</v>
      </c>
      <c r="C696" s="104" t="str">
        <f>IFERROR(IF(B696&lt;&gt;"",VLOOKUP($B696,Codigos!$A:$P,3,0),""),"Verf")</f>
        <v>Corona Nr 330Cc X 6</v>
      </c>
      <c r="D696" s="105">
        <v>66</v>
      </c>
      <c r="E696" s="105"/>
      <c r="F696" s="105"/>
      <c r="G696" s="106">
        <v>46539</v>
      </c>
      <c r="H696" s="448">
        <f t="shared" ca="1" si="296"/>
        <v>355</v>
      </c>
      <c r="I696" s="105" t="str">
        <f t="shared" ca="1" si="297"/>
        <v>Mayor a 120 días</v>
      </c>
      <c r="J696" s="109">
        <f t="shared" ca="1" si="298"/>
        <v>0.9726027397260274</v>
      </c>
      <c r="K696" s="308"/>
      <c r="L696" s="292"/>
      <c r="M696" s="110" t="str">
        <f>IFERROR(IF(VLOOKUP(L696,Codigos!$T$2:$U$50,2,0)=0,"",VLOOKUP(L696,Codigos!$T$2:$U$50,2,0)),"")</f>
        <v/>
      </c>
      <c r="N696" s="111">
        <f t="shared" si="299"/>
        <v>46174</v>
      </c>
      <c r="O696" s="112">
        <f>IFERROR(IF($B696&lt;&gt;"",$E696+($D696*VLOOKUP($B696,Codigos!$A:$P,5,0)),""),"Verf")</f>
        <v>17160</v>
      </c>
      <c r="P696" s="112">
        <f>IFERROR(IF($B696&lt;&gt;"",$F696+($O696*VLOOKUP($B696,Codigos!$A:$P,4,0)),""),"Verf")</f>
        <v>102960</v>
      </c>
      <c r="Q696" s="116">
        <f>IFERROR(IF($B696&lt;&gt;"",P696*VLOOKUP($B696,Codigos!$A:$I,7,0)/100000,""),"Verf")</f>
        <v>339.76799999999997</v>
      </c>
      <c r="R696" s="110">
        <f>IFERROR(IF($B696&lt;&gt;"",VLOOKUP($B696,Codigos!$A:$P,2,0),""),"Verf")</f>
        <v>20050</v>
      </c>
      <c r="S696" s="110" t="str">
        <f>IFERROR(IF($B696&lt;&gt;"",VLOOKUP($B696,Codigos!$A:$P,9,0),""),"Verf")</f>
        <v>NR</v>
      </c>
      <c r="T696" s="110">
        <f>IFERROR(IF(B696&lt;&gt;"",VLOOKUP(B696,Codigos!$A:$P,10,0),""),"Verf")</f>
        <v>365</v>
      </c>
      <c r="U696" s="280" t="str">
        <f ca="1">IFERROR(IF($B696&lt;&gt;"",IF(AND($H696&gt;=VLOOKUP($B696,Codigos!$A:$P,12,0),$H696&lt;=VLOOKUP($B696,Codigos!$A:$P,13,0)),"Si","No"),""),"Verf")</f>
        <v>No</v>
      </c>
      <c r="V696" s="280" t="str">
        <f ca="1">IFERROR(IF($B696&lt;&gt;"",IF(AND($H696&gt;=VLOOKUP($B696,Codigos!$A:$P,14,0),$H696&lt;=VLOOKUP($B696,Codigos!$A:$P,15,0)),"Si","No"),""),"Verf")</f>
        <v>No</v>
      </c>
      <c r="W696" s="280" t="str">
        <f ca="1">IFERROR(IF($B696&lt;&gt;"",IF($H696&gt;=VLOOKUP($B696,Codigos!$A:$P,12,0),"Si","No"),""),"Verf")</f>
        <v>Si</v>
      </c>
      <c r="X696" s="280" t="str">
        <f ca="1">IFERROR(IF($B696&lt;&gt;"",IF($H696&lt;VLOOKUP($B696,Codigos!$A:$P,14,0),"No","Si"),""),"Verf")</f>
        <v>Si</v>
      </c>
      <c r="Y696" s="280" t="str">
        <f ca="1">IFERROR(IF($B696&lt;&gt;"",IF($H696&gt;VLOOKUP($B696,Codigos!$A:$P,16,0),"Si","No"),""),"Verf")</f>
        <v>Si</v>
      </c>
      <c r="Z696" s="280" t="str">
        <f ca="1">IFERROR(IF($B696&lt;&gt;"",IF($H696&lt;VLOOKUP($B696,Codigos!$A:$P,14,0),"Bloquear","No"),""),"Verf")</f>
        <v>No</v>
      </c>
      <c r="AA696" s="281">
        <f>IFERROR(IF($B696&lt;&gt;"",$G696-VLOOKUP($B696,Codigos!$A:$P,11,0),""),"")</f>
        <v>46509</v>
      </c>
      <c r="AB696" s="280" t="str">
        <f t="shared" si="300"/>
        <v/>
      </c>
      <c r="AC696">
        <f t="shared" ca="1" si="301"/>
        <v>10</v>
      </c>
      <c r="AE696" t="s">
        <v>1987</v>
      </c>
      <c r="AF696" t="s">
        <v>1988</v>
      </c>
    </row>
    <row r="697" spans="1:32" ht="18.95" customHeight="1">
      <c r="A697" s="290" t="s">
        <v>196</v>
      </c>
      <c r="B697" s="474" t="s">
        <v>1963</v>
      </c>
      <c r="C697" s="104" t="str">
        <f>IFERROR(IF(B697&lt;&gt;"",VLOOKUP($B697,Codigos!$A:$P,3,0),""),"Verf")</f>
        <v>Corona Extra Lta  473Ccx6 Pack</v>
      </c>
      <c r="D697" s="105">
        <v>3</v>
      </c>
      <c r="E697" s="105"/>
      <c r="F697" s="105"/>
      <c r="G697" s="106">
        <v>46510</v>
      </c>
      <c r="H697" s="448">
        <f t="shared" ca="1" si="296"/>
        <v>326</v>
      </c>
      <c r="I697" s="105" t="str">
        <f t="shared" ca="1" si="297"/>
        <v>Mayor a 120 días</v>
      </c>
      <c r="J697" s="109">
        <f t="shared" ca="1" si="298"/>
        <v>0.89315068493150684</v>
      </c>
      <c r="K697" s="308"/>
      <c r="L697" s="292" t="s">
        <v>34</v>
      </c>
      <c r="M697" s="110" t="str">
        <f>IFERROR(IF(VLOOKUP(L697,Codigos!$T$2:$U$50,2,0)=0,"",VLOOKUP(L697,Codigos!$T$2:$U$50,2,0)),"")</f>
        <v>Excluir</v>
      </c>
      <c r="N697" s="111">
        <f t="shared" si="299"/>
        <v>46145</v>
      </c>
      <c r="O697" s="112">
        <f>IFERROR(IF($B697&lt;&gt;"",$E697+($D697*VLOOKUP($B697,Codigos!$A:$P,5,0)),""),"Verf")</f>
        <v>960</v>
      </c>
      <c r="P697" s="112">
        <f>IFERROR(IF($B697&lt;&gt;"",$F697+($O697*VLOOKUP($B697,Codigos!$A:$P,4,0)),""),"Verf")</f>
        <v>5760</v>
      </c>
      <c r="Q697" s="116">
        <f>IFERROR(IF($B697&lt;&gt;"",P697*VLOOKUP($B697,Codigos!$A:$I,7,0)/100000,""),"Verf")</f>
        <v>27.244800000000001</v>
      </c>
      <c r="R697" s="110">
        <f>IFERROR(IF($B697&lt;&gt;"",VLOOKUP($B697,Codigos!$A:$P,2,0),""),"Verf")</f>
        <v>22579</v>
      </c>
      <c r="S697" s="110" t="str">
        <f>IFERROR(IF($B697&lt;&gt;"",VLOOKUP($B697,Codigos!$A:$P,9,0),""),"Verf")</f>
        <v>Lata</v>
      </c>
      <c r="T697" s="110">
        <f>IFERROR(IF(B697&lt;&gt;"",VLOOKUP(B697,Codigos!$A:$P,10,0),""),"Verf")</f>
        <v>365</v>
      </c>
      <c r="U697" s="280" t="str">
        <f ca="1">IFERROR(IF($B697&lt;&gt;"",IF(AND($H697&gt;=VLOOKUP($B697,Codigos!$A:$P,12,0),$H697&lt;=VLOOKUP($B697,Codigos!$A:$P,13,0)),"Si","No"),""),"Verf")</f>
        <v>No</v>
      </c>
      <c r="V697" s="280" t="str">
        <f ca="1">IFERROR(IF($B697&lt;&gt;"",IF(AND($H697&gt;=VLOOKUP($B697,Codigos!$A:$P,14,0),$H697&lt;=VLOOKUP($B697,Codigos!$A:$P,15,0)),"Si","No"),""),"Verf")</f>
        <v>No</v>
      </c>
      <c r="W697" s="280" t="str">
        <f ca="1">IFERROR(IF($B697&lt;&gt;"",IF($H697&gt;=VLOOKUP($B697,Codigos!$A:$P,12,0),"Si","No"),""),"Verf")</f>
        <v>Si</v>
      </c>
      <c r="X697" s="280" t="str">
        <f ca="1">IFERROR(IF($B697&lt;&gt;"",IF($H697&lt;VLOOKUP($B697,Codigos!$A:$P,14,0),"No","Si"),""),"Verf")</f>
        <v>Si</v>
      </c>
      <c r="Y697" s="280" t="str">
        <f ca="1">IFERROR(IF($B697&lt;&gt;"",IF($H697&gt;VLOOKUP($B697,Codigos!$A:$P,16,0),"Si","No"),""),"Verf")</f>
        <v>Si</v>
      </c>
      <c r="Z697" s="280" t="str">
        <f ca="1">IFERROR(IF($B697&lt;&gt;"",IF($H697&lt;VLOOKUP($B697,Codigos!$A:$P,14,0),"Bloquear","No"),""),"Verf")</f>
        <v>No</v>
      </c>
      <c r="AA697" s="281">
        <f>IFERROR(IF($B697&lt;&gt;"",$G697-VLOOKUP($B697,Codigos!$A:$P,11,0),""),"")</f>
        <v>46480</v>
      </c>
      <c r="AB697" s="280" t="str">
        <f t="shared" si="300"/>
        <v/>
      </c>
      <c r="AC697">
        <f t="shared" ca="1" si="301"/>
        <v>39</v>
      </c>
      <c r="AE697" t="s">
        <v>1987</v>
      </c>
      <c r="AF697" t="s">
        <v>1988</v>
      </c>
    </row>
    <row r="698" spans="1:32" ht="18.95" customHeight="1">
      <c r="A698" s="290" t="s">
        <v>425</v>
      </c>
      <c r="B698" s="299" t="s">
        <v>175</v>
      </c>
      <c r="C698" s="104" t="str">
        <f>IFERROR(IF(B698&lt;&gt;"",VLOOKUP($B698,Codigos!$A:$P,3,0),""),"Verf")</f>
        <v>Corona Extra Lta  269Ccx24 REEM</v>
      </c>
      <c r="D698" s="105">
        <v>36</v>
      </c>
      <c r="E698" s="105"/>
      <c r="F698" s="105"/>
      <c r="G698" s="106">
        <v>46527</v>
      </c>
      <c r="H698" s="448">
        <f t="shared" ca="1" si="296"/>
        <v>343</v>
      </c>
      <c r="I698" s="105" t="str">
        <f t="shared" ca="1" si="297"/>
        <v>Mayor a 120 días</v>
      </c>
      <c r="J698" s="109">
        <f t="shared" ca="1" si="298"/>
        <v>0.9397260273972603</v>
      </c>
      <c r="K698" s="294"/>
      <c r="L698" s="460"/>
      <c r="M698" s="110" t="str">
        <f>IFERROR(IF(VLOOKUP(L698,Codigos!$T$2:$U$50,2,0)=0,"",VLOOKUP(L698,Codigos!$T$2:$U$50,2,0)),"")</f>
        <v/>
      </c>
      <c r="N698" s="111">
        <f t="shared" si="299"/>
        <v>46162</v>
      </c>
      <c r="O698" s="112">
        <f>IFERROR(IF($B698&lt;&gt;"",$E698+($D698*VLOOKUP($B698,Codigos!$A:$P,5,0)),""),"Verf")</f>
        <v>4212</v>
      </c>
      <c r="P698" s="112">
        <f>IFERROR(IF($B698&lt;&gt;"",$F698+($O698*VLOOKUP($B698,Codigos!$A:$P,4,0)),""),"Verf")</f>
        <v>101088</v>
      </c>
      <c r="Q698" s="116">
        <f>IFERROR(IF($B698&lt;&gt;"",P698*VLOOKUP($B698,Codigos!$A:$I,7,0)/100000,""),"Verf")</f>
        <v>271.92671999999999</v>
      </c>
      <c r="R698" s="110">
        <f>IFERROR(IF($B698&lt;&gt;"",VLOOKUP($B698,Codigos!$A:$P,2,0),""),"Verf")</f>
        <v>17154</v>
      </c>
      <c r="S698" s="110" t="str">
        <f>IFERROR(IF($B698&lt;&gt;"",VLOOKUP($B698,Codigos!$A:$P,9,0),""),"Verf")</f>
        <v>Lata</v>
      </c>
      <c r="T698" s="110">
        <f>IFERROR(IF(B698&lt;&gt;"",VLOOKUP(B698,Codigos!$A:$P,10,0),""),"Verf")</f>
        <v>365</v>
      </c>
      <c r="U698" s="280" t="str">
        <f ca="1">IFERROR(IF($B698&lt;&gt;"",IF(AND($H698&gt;=VLOOKUP($B698,Codigos!$A:$P,12,0),$H698&lt;=VLOOKUP($B698,Codigos!$A:$P,13,0)),"Si","No"),""),"Verf")</f>
        <v>No</v>
      </c>
      <c r="V698" s="280" t="str">
        <f ca="1">IFERROR(IF($B698&lt;&gt;"",IF(AND($H698&gt;=VLOOKUP($B698,Codigos!$A:$P,14,0),$H698&lt;=VLOOKUP($B698,Codigos!$A:$P,15,0)),"Si","No"),""),"Verf")</f>
        <v>No</v>
      </c>
      <c r="W698" s="280" t="str">
        <f ca="1">IFERROR(IF($B698&lt;&gt;"",IF($H698&gt;=VLOOKUP($B698,Codigos!$A:$P,12,0),"Si","No"),""),"Verf")</f>
        <v>Si</v>
      </c>
      <c r="X698" s="280" t="str">
        <f ca="1">IFERROR(IF($B698&lt;&gt;"",IF($H698&lt;VLOOKUP($B698,Codigos!$A:$P,14,0),"No","Si"),""),"Verf")</f>
        <v>Si</v>
      </c>
      <c r="Y698" s="280" t="str">
        <f ca="1">IFERROR(IF($B698&lt;&gt;"",IF($H698&gt;VLOOKUP($B698,Codigos!$A:$P,16,0),"Si","No"),""),"Verf")</f>
        <v>Si</v>
      </c>
      <c r="Z698" s="280" t="str">
        <f ca="1">IFERROR(IF($B698&lt;&gt;"",IF($H698&lt;VLOOKUP($B698,Codigos!$A:$P,14,0),"Bloquear","No"),""),"Verf")</f>
        <v>No</v>
      </c>
      <c r="AA698" s="281">
        <f>IFERROR(IF($B698&lt;&gt;"",$G698-VLOOKUP($B698,Codigos!$A:$P,11,0),""),"")</f>
        <v>46497</v>
      </c>
      <c r="AB698" s="280" t="str">
        <f t="shared" si="300"/>
        <v/>
      </c>
      <c r="AC698">
        <f t="shared" ca="1" si="301"/>
        <v>22</v>
      </c>
      <c r="AE698" t="s">
        <v>1987</v>
      </c>
      <c r="AF698" t="s">
        <v>1988</v>
      </c>
    </row>
    <row r="699" spans="1:32" ht="18.95" customHeight="1">
      <c r="A699" s="290" t="s">
        <v>425</v>
      </c>
      <c r="B699" s="333" t="s">
        <v>175</v>
      </c>
      <c r="C699" s="104" t="str">
        <f>IFERROR(IF(B699&lt;&gt;"",VLOOKUP($B699,Codigos!$A:$P,3,0),""),"Verf")</f>
        <v>Corona Extra Lta  269Ccx24 REEM</v>
      </c>
      <c r="D699" s="105">
        <v>29</v>
      </c>
      <c r="E699" s="105"/>
      <c r="F699" s="105"/>
      <c r="G699" s="106">
        <v>46528</v>
      </c>
      <c r="H699" s="448">
        <f t="shared" ca="1" si="296"/>
        <v>344</v>
      </c>
      <c r="I699" s="105" t="str">
        <f t="shared" ca="1" si="297"/>
        <v>Mayor a 120 días</v>
      </c>
      <c r="J699" s="109">
        <f t="shared" ca="1" si="298"/>
        <v>0.94246575342465755</v>
      </c>
      <c r="K699" s="308"/>
      <c r="L699" s="292"/>
      <c r="M699" s="110" t="str">
        <f>IFERROR(IF(VLOOKUP(L699,Codigos!$T$2:$U$50,2,0)=0,"",VLOOKUP(L699,Codigos!$T$2:$U$50,2,0)),"")</f>
        <v/>
      </c>
      <c r="N699" s="111">
        <f t="shared" si="299"/>
        <v>46163</v>
      </c>
      <c r="O699" s="112">
        <f>IFERROR(IF($B699&lt;&gt;"",$E699+($D699*VLOOKUP($B699,Codigos!$A:$P,5,0)),""),"Verf")</f>
        <v>3393</v>
      </c>
      <c r="P699" s="112">
        <f>IFERROR(IF($B699&lt;&gt;"",$F699+($O699*VLOOKUP($B699,Codigos!$A:$P,4,0)),""),"Verf")</f>
        <v>81432</v>
      </c>
      <c r="Q699" s="116">
        <f>IFERROR(IF($B699&lt;&gt;"",P699*VLOOKUP($B699,Codigos!$A:$I,7,0)/100000,""),"Verf")</f>
        <v>219.05207999999999</v>
      </c>
      <c r="R699" s="110">
        <f>IFERROR(IF($B699&lt;&gt;"",VLOOKUP($B699,Codigos!$A:$P,2,0),""),"Verf")</f>
        <v>17154</v>
      </c>
      <c r="S699" s="110" t="str">
        <f>IFERROR(IF($B699&lt;&gt;"",VLOOKUP($B699,Codigos!$A:$P,9,0),""),"Verf")</f>
        <v>Lata</v>
      </c>
      <c r="T699" s="110">
        <f>IFERROR(IF(B699&lt;&gt;"",VLOOKUP(B699,Codigos!$A:$P,10,0),""),"Verf")</f>
        <v>365</v>
      </c>
      <c r="U699" s="280" t="str">
        <f ca="1">IFERROR(IF($B699&lt;&gt;"",IF(AND($H699&gt;=VLOOKUP($B699,Codigos!$A:$P,12,0),$H699&lt;=VLOOKUP($B699,Codigos!$A:$P,13,0)),"Si","No"),""),"Verf")</f>
        <v>No</v>
      </c>
      <c r="V699" s="280" t="str">
        <f ca="1">IFERROR(IF($B699&lt;&gt;"",IF(AND($H699&gt;=VLOOKUP($B699,Codigos!$A:$P,14,0),$H699&lt;=VLOOKUP($B699,Codigos!$A:$P,15,0)),"Si","No"),""),"Verf")</f>
        <v>No</v>
      </c>
      <c r="W699" s="280" t="str">
        <f ca="1">IFERROR(IF($B699&lt;&gt;"",IF($H699&gt;=VLOOKUP($B699,Codigos!$A:$P,12,0),"Si","No"),""),"Verf")</f>
        <v>Si</v>
      </c>
      <c r="X699" s="280" t="str">
        <f ca="1">IFERROR(IF($B699&lt;&gt;"",IF($H699&lt;VLOOKUP($B699,Codigos!$A:$P,14,0),"No","Si"),""),"Verf")</f>
        <v>Si</v>
      </c>
      <c r="Y699" s="280" t="str">
        <f ca="1">IFERROR(IF($B699&lt;&gt;"",IF($H699&gt;VLOOKUP($B699,Codigos!$A:$P,16,0),"Si","No"),""),"Verf")</f>
        <v>Si</v>
      </c>
      <c r="Z699" s="280" t="str">
        <f ca="1">IFERROR(IF($B699&lt;&gt;"",IF($H699&lt;VLOOKUP($B699,Codigos!$A:$P,14,0),"Bloquear","No"),""),"Verf")</f>
        <v>No</v>
      </c>
      <c r="AA699" s="281">
        <f>IFERROR(IF($B699&lt;&gt;"",$G699-VLOOKUP($B699,Codigos!$A:$P,11,0),""),"")</f>
        <v>46498</v>
      </c>
      <c r="AB699" s="280" t="str">
        <f t="shared" si="300"/>
        <v/>
      </c>
      <c r="AC699">
        <f t="shared" ca="1" si="301"/>
        <v>21</v>
      </c>
      <c r="AE699" t="s">
        <v>1987</v>
      </c>
      <c r="AF699" t="s">
        <v>1988</v>
      </c>
    </row>
    <row r="700" spans="1:32" ht="18.95" customHeight="1">
      <c r="A700" s="290" t="s">
        <v>426</v>
      </c>
      <c r="B700" s="303" t="s">
        <v>182</v>
      </c>
      <c r="C700" s="104" t="str">
        <f>IFERROR(IF(B700&lt;&gt;"",VLOOKUP($B700,Codigos!$A:$P,3,0),""),"Verf")</f>
        <v>Corona Extra Lta  269Ccx6 Pack</v>
      </c>
      <c r="D700" s="105">
        <v>66</v>
      </c>
      <c r="E700" s="105"/>
      <c r="F700" s="105"/>
      <c r="G700" s="106">
        <v>46527</v>
      </c>
      <c r="H700" s="448">
        <f t="shared" ref="H700:H759" ca="1" si="320">IF(G700&lt;&gt;"",G700-TODAY(),"")</f>
        <v>343</v>
      </c>
      <c r="I700" s="105" t="str">
        <f t="shared" ref="I700:I759" ca="1" si="321">IF(G700="","",IF(G700&lt;TODAY(),"Vencido",IF(G700&lt;TODAY()+10,"Menos de 10 días",IF(G700&lt;TODAY()+30,"Menos de 30 días",IF(G700&lt;TODAY()+60,"Menos de 60 días",IF(G700&lt;TODAY()+90,"Menos de 90 dìas",IF(G700&lt;TODAY()+120,"Menos de 120 días","Mayor a 120 días")))))))</f>
        <v>Mayor a 120 días</v>
      </c>
      <c r="J700" s="109">
        <f t="shared" ref="J700:J759" ca="1" si="322">IFERROR(IF(H700&lt;&gt;"",H700/T700,""),"Verf")</f>
        <v>0.9397260273972603</v>
      </c>
      <c r="K700" s="294"/>
      <c r="L700" s="292"/>
      <c r="M700" s="110" t="str">
        <f>IFERROR(IF(VLOOKUP(L700,Codigos!$T$2:$U$50,2,0)=0,"",VLOOKUP(L700,Codigos!$T$2:$U$50,2,0)),"")</f>
        <v/>
      </c>
      <c r="N700" s="111">
        <f t="shared" ref="N700:N759" si="323">IFERROR(IF(G700&lt;&gt;"",G700-T700,""),"Verf")</f>
        <v>46162</v>
      </c>
      <c r="O700" s="112">
        <f>IFERROR(IF($B700&lt;&gt;"",$E700+($D700*VLOOKUP($B700,Codigos!$A:$P,5,0)),""),"Verf")</f>
        <v>30888</v>
      </c>
      <c r="P700" s="112">
        <f>IFERROR(IF($B700&lt;&gt;"",$F700+($O700*VLOOKUP($B700,Codigos!$A:$P,4,0)),""),"Verf")</f>
        <v>185328</v>
      </c>
      <c r="Q700" s="116">
        <f>IFERROR(IF($B700&lt;&gt;"",P700*VLOOKUP($B700,Codigos!$A:$I,7,0)/100000,""),"Verf")</f>
        <v>498.53232000000003</v>
      </c>
      <c r="R700" s="110">
        <f>IFERROR(IF($B700&lt;&gt;"",VLOOKUP($B700,Codigos!$A:$P,2,0),""),"Verf")</f>
        <v>17155</v>
      </c>
      <c r="S700" s="110" t="str">
        <f>IFERROR(IF($B700&lt;&gt;"",VLOOKUP($B700,Codigos!$A:$P,9,0),""),"Verf")</f>
        <v>Lata</v>
      </c>
      <c r="T700" s="110">
        <f>IFERROR(IF(B700&lt;&gt;"",VLOOKUP(B700,Codigos!$A:$P,10,0),""),"Verf")</f>
        <v>365</v>
      </c>
      <c r="U700" s="280" t="str">
        <f ca="1">IFERROR(IF($B700&lt;&gt;"",IF(AND($H700&gt;=VLOOKUP($B700,Codigos!$A:$P,12,0),$H700&lt;=VLOOKUP($B700,Codigos!$A:$P,13,0)),"Si","No"),""),"Verf")</f>
        <v>No</v>
      </c>
      <c r="V700" s="280" t="str">
        <f ca="1">IFERROR(IF($B700&lt;&gt;"",IF(AND($H700&gt;=VLOOKUP($B700,Codigos!$A:$P,14,0),$H700&lt;=VLOOKUP($B700,Codigos!$A:$P,15,0)),"Si","No"),""),"Verf")</f>
        <v>No</v>
      </c>
      <c r="W700" s="280" t="str">
        <f ca="1">IFERROR(IF($B700&lt;&gt;"",IF($H700&gt;=VLOOKUP($B700,Codigos!$A:$P,12,0),"Si","No"),""),"Verf")</f>
        <v>Si</v>
      </c>
      <c r="X700" s="280" t="str">
        <f ca="1">IFERROR(IF($B700&lt;&gt;"",IF($H700&lt;VLOOKUP($B700,Codigos!$A:$P,14,0),"No","Si"),""),"Verf")</f>
        <v>Si</v>
      </c>
      <c r="Y700" s="280" t="str">
        <f ca="1">IFERROR(IF($B700&lt;&gt;"",IF($H700&gt;VLOOKUP($B700,Codigos!$A:$P,16,0),"Si","No"),""),"Verf")</f>
        <v>Si</v>
      </c>
      <c r="Z700" s="280" t="str">
        <f ca="1">IFERROR(IF($B700&lt;&gt;"",IF($H700&lt;VLOOKUP($B700,Codigos!$A:$P,14,0),"Bloquear","No"),""),"Verf")</f>
        <v>No</v>
      </c>
      <c r="AA700" s="281">
        <f>IFERROR(IF($B700&lt;&gt;"",$G700-VLOOKUP($B700,Codigos!$A:$P,11,0),""),"")</f>
        <v>46497</v>
      </c>
      <c r="AB700" s="280" t="str">
        <f t="shared" ref="AB700:AB759" si="324">IFERROR(IF(AND(A700&lt;&gt;"",B700=""),"V",""),"")</f>
        <v/>
      </c>
      <c r="AC700">
        <f t="shared" ref="AC700:AC759" ca="1" si="325">IF(B700&lt;&gt;"",$C$4-N700,"")</f>
        <v>22</v>
      </c>
      <c r="AE700" t="s">
        <v>1987</v>
      </c>
      <c r="AF700" t="s">
        <v>1988</v>
      </c>
    </row>
    <row r="701" spans="1:32" ht="18.95" customHeight="1">
      <c r="A701" s="290" t="s">
        <v>420</v>
      </c>
      <c r="B701" s="303" t="s">
        <v>192</v>
      </c>
      <c r="C701" s="104" t="str">
        <f>IFERROR(IF(B701&lt;&gt;"",VLOOKUP($B701,Codigos!$A:$P,3,0),""),"Verf")</f>
        <v>Corona Nr 330Cc X 6</v>
      </c>
      <c r="D701" s="105">
        <v>66</v>
      </c>
      <c r="E701" s="105"/>
      <c r="F701" s="105"/>
      <c r="G701" s="282">
        <v>46176</v>
      </c>
      <c r="H701" s="448">
        <f t="shared" ca="1" si="320"/>
        <v>-8</v>
      </c>
      <c r="I701" s="105" t="str">
        <f t="shared" ca="1" si="321"/>
        <v>Vencido</v>
      </c>
      <c r="J701" s="109">
        <f t="shared" ca="1" si="322"/>
        <v>-2.1917808219178082E-2</v>
      </c>
      <c r="K701" s="294" t="s">
        <v>392</v>
      </c>
      <c r="L701" s="292"/>
      <c r="M701" s="110" t="str">
        <f>IFERROR(IF(VLOOKUP(L701,Codigos!$T$2:$U$50,2,0)=0,"",VLOOKUP(L701,Codigos!$T$2:$U$50,2,0)),"")</f>
        <v/>
      </c>
      <c r="N701" s="111">
        <f t="shared" si="323"/>
        <v>45811</v>
      </c>
      <c r="O701" s="112">
        <f>IFERROR(IF($B701&lt;&gt;"",$E701+($D701*VLOOKUP($B701,Codigos!$A:$P,5,0)),""),"Verf")</f>
        <v>17160</v>
      </c>
      <c r="P701" s="112">
        <f>IFERROR(IF($B701&lt;&gt;"",$F701+($O701*VLOOKUP($B701,Codigos!$A:$P,4,0)),""),"Verf")</f>
        <v>102960</v>
      </c>
      <c r="Q701" s="116">
        <f>IFERROR(IF($B701&lt;&gt;"",P701*VLOOKUP($B701,Codigos!$A:$I,7,0)/100000,""),"Verf")</f>
        <v>339.76799999999997</v>
      </c>
      <c r="R701" s="110">
        <f>IFERROR(IF($B701&lt;&gt;"",VLOOKUP($B701,Codigos!$A:$P,2,0),""),"Verf")</f>
        <v>20050</v>
      </c>
      <c r="S701" s="110" t="str">
        <f>IFERROR(IF($B701&lt;&gt;"",VLOOKUP($B701,Codigos!$A:$P,9,0),""),"Verf")</f>
        <v>NR</v>
      </c>
      <c r="T701" s="110">
        <f>IFERROR(IF(B701&lt;&gt;"",VLOOKUP(B701,Codigos!$A:$P,10,0),""),"Verf")</f>
        <v>365</v>
      </c>
      <c r="U701" s="280" t="str">
        <f ca="1">IFERROR(IF($B701&lt;&gt;"",IF(AND($H701&gt;=VLOOKUP($B701,Codigos!$A:$P,12,0),$H701&lt;=VLOOKUP($B701,Codigos!$A:$P,13,0)),"Si","No"),""),"Verf")</f>
        <v>No</v>
      </c>
      <c r="V701" s="280" t="str">
        <f ca="1">IFERROR(IF($B701&lt;&gt;"",IF(AND($H701&gt;=VLOOKUP($B701,Codigos!$A:$P,14,0),$H701&lt;=VLOOKUP($B701,Codigos!$A:$P,15,0)),"Si","No"),""),"Verf")</f>
        <v>No</v>
      </c>
      <c r="W701" s="280" t="str">
        <f ca="1">IFERROR(IF($B701&lt;&gt;"",IF($H701&gt;=VLOOKUP($B701,Codigos!$A:$P,12,0),"Si","No"),""),"Verf")</f>
        <v>No</v>
      </c>
      <c r="X701" s="280" t="str">
        <f ca="1">IFERROR(IF($B701&lt;&gt;"",IF($H701&lt;VLOOKUP($B701,Codigos!$A:$P,14,0),"No","Si"),""),"Verf")</f>
        <v>No</v>
      </c>
      <c r="Y701" s="280" t="str">
        <f ca="1">IFERROR(IF($B701&lt;&gt;"",IF($H701&gt;VLOOKUP($B701,Codigos!$A:$P,16,0),"Si","No"),""),"Verf")</f>
        <v>No</v>
      </c>
      <c r="Z701" s="280" t="str">
        <f ca="1">IFERROR(IF($B701&lt;&gt;"",IF($H701&lt;VLOOKUP($B701,Codigos!$A:$P,14,0),"Bloquear","No"),""),"Verf")</f>
        <v>Bloquear</v>
      </c>
      <c r="AA701" s="281">
        <f>IFERROR(IF($B701&lt;&gt;"",$G701-VLOOKUP($B701,Codigos!$A:$P,11,0),""),"")</f>
        <v>46146</v>
      </c>
      <c r="AB701" s="280" t="str">
        <f t="shared" si="324"/>
        <v/>
      </c>
      <c r="AC701">
        <f t="shared" ca="1" si="325"/>
        <v>373</v>
      </c>
      <c r="AE701" t="s">
        <v>1987</v>
      </c>
      <c r="AF701" t="s">
        <v>1988</v>
      </c>
    </row>
    <row r="702" spans="1:32" ht="18.95" customHeight="1">
      <c r="A702" s="290" t="s">
        <v>197</v>
      </c>
      <c r="B702" s="291" t="s">
        <v>1963</v>
      </c>
      <c r="C702" s="104" t="str">
        <f>IFERROR(IF(B702&lt;&gt;"",VLOOKUP($B702,Codigos!$A:$P,3,0),""),"Verf")</f>
        <v>Corona Extra Lta  473Ccx6 Pack</v>
      </c>
      <c r="D702" s="105">
        <v>6</v>
      </c>
      <c r="E702" s="105"/>
      <c r="F702" s="105"/>
      <c r="G702" s="106">
        <v>46510</v>
      </c>
      <c r="H702" s="448">
        <f t="shared" ca="1" si="320"/>
        <v>326</v>
      </c>
      <c r="I702" s="105" t="str">
        <f t="shared" ca="1" si="321"/>
        <v>Mayor a 120 días</v>
      </c>
      <c r="J702" s="109">
        <f t="shared" ca="1" si="322"/>
        <v>0.89315068493150684</v>
      </c>
      <c r="K702" s="308"/>
      <c r="L702" s="292"/>
      <c r="M702" s="110" t="str">
        <f>IFERROR(IF(VLOOKUP(L702,Codigos!$T$2:$U$50,2,0)=0,"",VLOOKUP(L702,Codigos!$T$2:$U$50,2,0)),"")</f>
        <v/>
      </c>
      <c r="N702" s="111">
        <f t="shared" si="323"/>
        <v>46145</v>
      </c>
      <c r="O702" s="112">
        <f>IFERROR(IF($B702&lt;&gt;"",$E702+($D702*VLOOKUP($B702,Codigos!$A:$P,5,0)),""),"Verf")</f>
        <v>1920</v>
      </c>
      <c r="P702" s="112">
        <f>IFERROR(IF($B702&lt;&gt;"",$F702+($O702*VLOOKUP($B702,Codigos!$A:$P,4,0)),""),"Verf")</f>
        <v>11520</v>
      </c>
      <c r="Q702" s="116">
        <f>IFERROR(IF($B702&lt;&gt;"",P702*VLOOKUP($B702,Codigos!$A:$I,7,0)/100000,""),"Verf")</f>
        <v>54.489600000000003</v>
      </c>
      <c r="R702" s="110">
        <f>IFERROR(IF($B702&lt;&gt;"",VLOOKUP($B702,Codigos!$A:$P,2,0),""),"Verf")</f>
        <v>22579</v>
      </c>
      <c r="S702" s="110" t="str">
        <f>IFERROR(IF($B702&lt;&gt;"",VLOOKUP($B702,Codigos!$A:$P,9,0),""),"Verf")</f>
        <v>Lata</v>
      </c>
      <c r="T702" s="110">
        <f>IFERROR(IF(B702&lt;&gt;"",VLOOKUP(B702,Codigos!$A:$P,10,0),""),"Verf")</f>
        <v>365</v>
      </c>
      <c r="U702" s="280" t="str">
        <f ca="1">IFERROR(IF($B702&lt;&gt;"",IF(AND($H702&gt;=VLOOKUP($B702,Codigos!$A:$P,12,0),$H702&lt;=VLOOKUP($B702,Codigos!$A:$P,13,0)),"Si","No"),""),"Verf")</f>
        <v>No</v>
      </c>
      <c r="V702" s="280" t="str">
        <f ca="1">IFERROR(IF($B702&lt;&gt;"",IF(AND($H702&gt;=VLOOKUP($B702,Codigos!$A:$P,14,0),$H702&lt;=VLOOKUP($B702,Codigos!$A:$P,15,0)),"Si","No"),""),"Verf")</f>
        <v>No</v>
      </c>
      <c r="W702" s="280" t="str">
        <f ca="1">IFERROR(IF($B702&lt;&gt;"",IF($H702&gt;=VLOOKUP($B702,Codigos!$A:$P,12,0),"Si","No"),""),"Verf")</f>
        <v>Si</v>
      </c>
      <c r="X702" s="280" t="str">
        <f ca="1">IFERROR(IF($B702&lt;&gt;"",IF($H702&lt;VLOOKUP($B702,Codigos!$A:$P,14,0),"No","Si"),""),"Verf")</f>
        <v>Si</v>
      </c>
      <c r="Y702" s="280" t="str">
        <f ca="1">IFERROR(IF($B702&lt;&gt;"",IF($H702&gt;VLOOKUP($B702,Codigos!$A:$P,16,0),"Si","No"),""),"Verf")</f>
        <v>Si</v>
      </c>
      <c r="Z702" s="280" t="str">
        <f ca="1">IFERROR(IF($B702&lt;&gt;"",IF($H702&lt;VLOOKUP($B702,Codigos!$A:$P,14,0),"Bloquear","No"),""),"Verf")</f>
        <v>No</v>
      </c>
      <c r="AA702" s="281">
        <f>IFERROR(IF($B702&lt;&gt;"",$G702-VLOOKUP($B702,Codigos!$A:$P,11,0),""),"")</f>
        <v>46480</v>
      </c>
      <c r="AB702" s="280" t="str">
        <f t="shared" si="324"/>
        <v/>
      </c>
      <c r="AC702">
        <f t="shared" ca="1" si="325"/>
        <v>39</v>
      </c>
      <c r="AE702" t="s">
        <v>1987</v>
      </c>
      <c r="AF702" t="s">
        <v>1988</v>
      </c>
    </row>
    <row r="703" spans="1:32" ht="18.95" customHeight="1">
      <c r="A703" s="290" t="s">
        <v>184</v>
      </c>
      <c r="B703" s="295" t="s">
        <v>421</v>
      </c>
      <c r="C703" s="104" t="str">
        <f>IFERROR(IF(B703&lt;&gt;"",VLOOKUP($B703,Codigos!$A:$P,3,0),""),"Verf")</f>
        <v>Michelob Ultra NR 330 CC X24 REM</v>
      </c>
      <c r="D703" s="105">
        <v>42</v>
      </c>
      <c r="E703" s="105"/>
      <c r="F703" s="105"/>
      <c r="G703" s="106">
        <v>46308</v>
      </c>
      <c r="H703" s="448">
        <f t="shared" ca="1" si="320"/>
        <v>124</v>
      </c>
      <c r="I703" s="105" t="str">
        <f t="shared" ca="1" si="321"/>
        <v>Mayor a 120 días</v>
      </c>
      <c r="J703" s="109">
        <f t="shared" ca="1" si="322"/>
        <v>0.45925925925925926</v>
      </c>
      <c r="K703" s="308"/>
      <c r="L703" s="292"/>
      <c r="M703" s="110" t="str">
        <f>IFERROR(IF(VLOOKUP(L703,Codigos!$T$2:$U$50,2,0)=0,"",VLOOKUP(L703,Codigos!$T$2:$U$50,2,0)),"")</f>
        <v/>
      </c>
      <c r="N703" s="111">
        <f t="shared" si="323"/>
        <v>46038</v>
      </c>
      <c r="O703" s="112">
        <f>IFERROR(IF($B703&lt;&gt;"",$E703+($D703*VLOOKUP($B703,Codigos!$A:$P,5,0)),""),"Verf")</f>
        <v>2730</v>
      </c>
      <c r="P703" s="112">
        <f>IFERROR(IF($B703&lt;&gt;"",$F703+($O703*VLOOKUP($B703,Codigos!$A:$P,4,0)),""),"Verf")</f>
        <v>65520</v>
      </c>
      <c r="Q703" s="116">
        <f>IFERROR(IF($B703&lt;&gt;"",P703*VLOOKUP($B703,Codigos!$A:$I,7,0)/100000,""),"Verf")</f>
        <v>216.21600000000001</v>
      </c>
      <c r="R703" s="110">
        <f>IFERROR(IF($B703&lt;&gt;"",VLOOKUP($B703,Codigos!$A:$P,2,0),""),"Verf")</f>
        <v>22867</v>
      </c>
      <c r="S703" s="110" t="str">
        <f>IFERROR(IF($B703&lt;&gt;"",VLOOKUP($B703,Codigos!$A:$P,9,0),""),"Verf")</f>
        <v>NR</v>
      </c>
      <c r="T703" s="110">
        <f>IFERROR(IF(B703&lt;&gt;"",VLOOKUP(B703,Codigos!$A:$P,10,0),""),"Verf")</f>
        <v>270</v>
      </c>
      <c r="U703" s="280" t="str">
        <f ca="1">IFERROR(IF($B703&lt;&gt;"",IF(AND($H703&gt;=VLOOKUP($B703,Codigos!$A:$P,12,0),$H703&lt;=VLOOKUP($B703,Codigos!$A:$P,13,0)),"Si","No"),""),"Verf")</f>
        <v>No</v>
      </c>
      <c r="V703" s="280" t="str">
        <f ca="1">IFERROR(IF($B703&lt;&gt;"",IF(AND($H703&gt;=VLOOKUP($B703,Codigos!$A:$P,14,0),$H703&lt;=VLOOKUP($B703,Codigos!$A:$P,15,0)),"Si","No"),""),"Verf")</f>
        <v>No</v>
      </c>
      <c r="W703" s="280" t="str">
        <f ca="1">IFERROR(IF($B703&lt;&gt;"",IF($H703&gt;=VLOOKUP($B703,Codigos!$A:$P,12,0),"Si","No"),""),"Verf")</f>
        <v>No</v>
      </c>
      <c r="X703" s="280" t="str">
        <f ca="1">IFERROR(IF($B703&lt;&gt;"",IF($H703&lt;VLOOKUP($B703,Codigos!$A:$P,14,0),"No","Si"),""),"Verf")</f>
        <v>Si</v>
      </c>
      <c r="Y703" s="280" t="str">
        <f ca="1">IFERROR(IF($B703&lt;&gt;"",IF($H703&gt;VLOOKUP($B703,Codigos!$A:$P,16,0),"Si","No"),""),"Verf")</f>
        <v>Si</v>
      </c>
      <c r="Z703" s="280" t="str">
        <f ca="1">IFERROR(IF($B703&lt;&gt;"",IF($H703&lt;VLOOKUP($B703,Codigos!$A:$P,14,0),"Bloquear","No"),""),"Verf")</f>
        <v>No</v>
      </c>
      <c r="AA703" s="281">
        <f>IFERROR(IF($B703&lt;&gt;"",$G703-VLOOKUP($B703,Codigos!$A:$P,11,0),""),"")</f>
        <v>46278</v>
      </c>
      <c r="AB703" s="280" t="str">
        <f t="shared" si="324"/>
        <v/>
      </c>
      <c r="AC703">
        <f t="shared" ca="1" si="325"/>
        <v>146</v>
      </c>
      <c r="AE703" t="s">
        <v>1987</v>
      </c>
      <c r="AF703" t="s">
        <v>1988</v>
      </c>
    </row>
    <row r="704" spans="1:32" ht="18.95" customHeight="1">
      <c r="A704" s="290" t="s">
        <v>184</v>
      </c>
      <c r="B704" s="458" t="s">
        <v>421</v>
      </c>
      <c r="C704" s="104" t="str">
        <f>IFERROR(IF(B704&lt;&gt;"",VLOOKUP($B704,Codigos!$A:$P,3,0),""),"Verf")</f>
        <v>Michelob Ultra NR 330 CC X24 REM</v>
      </c>
      <c r="D704" s="105">
        <v>5</v>
      </c>
      <c r="E704" s="105"/>
      <c r="F704" s="105"/>
      <c r="G704" s="106">
        <v>46309</v>
      </c>
      <c r="H704" s="448">
        <f t="shared" ca="1" si="320"/>
        <v>125</v>
      </c>
      <c r="I704" s="105" t="str">
        <f t="shared" ca="1" si="321"/>
        <v>Mayor a 120 días</v>
      </c>
      <c r="J704" s="109">
        <f t="shared" ca="1" si="322"/>
        <v>0.46296296296296297</v>
      </c>
      <c r="K704" s="308"/>
      <c r="L704" s="292"/>
      <c r="M704" s="110" t="str">
        <f>IFERROR(IF(VLOOKUP(L704,Codigos!$T$2:$U$50,2,0)=0,"",VLOOKUP(L704,Codigos!$T$2:$U$50,2,0)),"")</f>
        <v/>
      </c>
      <c r="N704" s="111">
        <f t="shared" si="323"/>
        <v>46039</v>
      </c>
      <c r="O704" s="112">
        <f>IFERROR(IF($B704&lt;&gt;"",$E704+($D704*VLOOKUP($B704,Codigos!$A:$P,5,0)),""),"Verf")</f>
        <v>325</v>
      </c>
      <c r="P704" s="112">
        <f>IFERROR(IF($B704&lt;&gt;"",$F704+($O704*VLOOKUP($B704,Codigos!$A:$P,4,0)),""),"Verf")</f>
        <v>7800</v>
      </c>
      <c r="Q704" s="116">
        <f>IFERROR(IF($B704&lt;&gt;"",P704*VLOOKUP($B704,Codigos!$A:$I,7,0)/100000,""),"Verf")</f>
        <v>25.74</v>
      </c>
      <c r="R704" s="110">
        <f>IFERROR(IF($B704&lt;&gt;"",VLOOKUP($B704,Codigos!$A:$P,2,0),""),"Verf")</f>
        <v>22867</v>
      </c>
      <c r="S704" s="110" t="str">
        <f>IFERROR(IF($B704&lt;&gt;"",VLOOKUP($B704,Codigos!$A:$P,9,0),""),"Verf")</f>
        <v>NR</v>
      </c>
      <c r="T704" s="110">
        <f>IFERROR(IF(B704&lt;&gt;"",VLOOKUP(B704,Codigos!$A:$P,10,0),""),"Verf")</f>
        <v>270</v>
      </c>
      <c r="U704" s="280" t="str">
        <f ca="1">IFERROR(IF($B704&lt;&gt;"",IF(AND($H704&gt;=VLOOKUP($B704,Codigos!$A:$P,12,0),$H704&lt;=VLOOKUP($B704,Codigos!$A:$P,13,0)),"Si","No"),""),"Verf")</f>
        <v>No</v>
      </c>
      <c r="V704" s="280" t="str">
        <f ca="1">IFERROR(IF($B704&lt;&gt;"",IF(AND($H704&gt;=VLOOKUP($B704,Codigos!$A:$P,14,0),$H704&lt;=VLOOKUP($B704,Codigos!$A:$P,15,0)),"Si","No"),""),"Verf")</f>
        <v>No</v>
      </c>
      <c r="W704" s="280" t="str">
        <f ca="1">IFERROR(IF($B704&lt;&gt;"",IF($H704&gt;=VLOOKUP($B704,Codigos!$A:$P,12,0),"Si","No"),""),"Verf")</f>
        <v>No</v>
      </c>
      <c r="X704" s="280" t="str">
        <f ca="1">IFERROR(IF($B704&lt;&gt;"",IF($H704&lt;VLOOKUP($B704,Codigos!$A:$P,14,0),"No","Si"),""),"Verf")</f>
        <v>Si</v>
      </c>
      <c r="Y704" s="280" t="str">
        <f ca="1">IFERROR(IF($B704&lt;&gt;"",IF($H704&gt;VLOOKUP($B704,Codigos!$A:$P,16,0),"Si","No"),""),"Verf")</f>
        <v>Si</v>
      </c>
      <c r="Z704" s="280" t="str">
        <f ca="1">IFERROR(IF($B704&lt;&gt;"",IF($H704&lt;VLOOKUP($B704,Codigos!$A:$P,14,0),"Bloquear","No"),""),"Verf")</f>
        <v>No</v>
      </c>
      <c r="AA704" s="281">
        <f>IFERROR(IF($B704&lt;&gt;"",$G704-VLOOKUP($B704,Codigos!$A:$P,11,0),""),"")</f>
        <v>46279</v>
      </c>
      <c r="AB704" s="280" t="str">
        <f t="shared" si="324"/>
        <v/>
      </c>
      <c r="AC704">
        <f t="shared" ca="1" si="325"/>
        <v>145</v>
      </c>
      <c r="AE704" t="s">
        <v>1987</v>
      </c>
      <c r="AF704" t="s">
        <v>1988</v>
      </c>
    </row>
    <row r="705" spans="1:32" ht="18.95" customHeight="1">
      <c r="A705" s="290" t="s">
        <v>584</v>
      </c>
      <c r="B705" s="363" t="s">
        <v>182</v>
      </c>
      <c r="C705" s="104" t="str">
        <f>IFERROR(IF(B705&lt;&gt;"",VLOOKUP($B705,Codigos!$A:$P,3,0),""),"Verf")</f>
        <v>Corona Extra Lta  269Ccx6 Pack</v>
      </c>
      <c r="D705" s="105">
        <v>65</v>
      </c>
      <c r="E705" s="105"/>
      <c r="F705" s="105"/>
      <c r="G705" s="106">
        <v>46527</v>
      </c>
      <c r="H705" s="448">
        <f t="shared" ca="1" si="320"/>
        <v>343</v>
      </c>
      <c r="I705" s="105" t="str">
        <f t="shared" ca="1" si="321"/>
        <v>Mayor a 120 días</v>
      </c>
      <c r="J705" s="109">
        <f t="shared" ca="1" si="322"/>
        <v>0.9397260273972603</v>
      </c>
      <c r="K705" s="308"/>
      <c r="L705" s="292"/>
      <c r="M705" s="110" t="str">
        <f>IFERROR(IF(VLOOKUP(L705,Codigos!$T$2:$U$50,2,0)=0,"",VLOOKUP(L705,Codigos!$T$2:$U$50,2,0)),"")</f>
        <v/>
      </c>
      <c r="N705" s="111">
        <f t="shared" si="323"/>
        <v>46162</v>
      </c>
      <c r="O705" s="112">
        <f>IFERROR(IF($B705&lt;&gt;"",$E705+($D705*VLOOKUP($B705,Codigos!$A:$P,5,0)),""),"Verf")</f>
        <v>30420</v>
      </c>
      <c r="P705" s="112">
        <f>IFERROR(IF($B705&lt;&gt;"",$F705+($O705*VLOOKUP($B705,Codigos!$A:$P,4,0)),""),"Verf")</f>
        <v>182520</v>
      </c>
      <c r="Q705" s="116">
        <f>IFERROR(IF($B705&lt;&gt;"",P705*VLOOKUP($B705,Codigos!$A:$I,7,0)/100000,""),"Verf")</f>
        <v>490.97879999999998</v>
      </c>
      <c r="R705" s="110">
        <f>IFERROR(IF($B705&lt;&gt;"",VLOOKUP($B705,Codigos!$A:$P,2,0),""),"Verf")</f>
        <v>17155</v>
      </c>
      <c r="S705" s="110" t="str">
        <f>IFERROR(IF($B705&lt;&gt;"",VLOOKUP($B705,Codigos!$A:$P,9,0),""),"Verf")</f>
        <v>Lata</v>
      </c>
      <c r="T705" s="110">
        <f>IFERROR(IF(B705&lt;&gt;"",VLOOKUP(B705,Codigos!$A:$P,10,0),""),"Verf")</f>
        <v>365</v>
      </c>
      <c r="U705" s="280" t="str">
        <f ca="1">IFERROR(IF($B705&lt;&gt;"",IF(AND($H705&gt;=VLOOKUP($B705,Codigos!$A:$P,12,0),$H705&lt;=VLOOKUP($B705,Codigos!$A:$P,13,0)),"Si","No"),""),"Verf")</f>
        <v>No</v>
      </c>
      <c r="V705" s="280" t="str">
        <f ca="1">IFERROR(IF($B705&lt;&gt;"",IF(AND($H705&gt;=VLOOKUP($B705,Codigos!$A:$P,14,0),$H705&lt;=VLOOKUP($B705,Codigos!$A:$P,15,0)),"Si","No"),""),"Verf")</f>
        <v>No</v>
      </c>
      <c r="W705" s="280" t="str">
        <f ca="1">IFERROR(IF($B705&lt;&gt;"",IF($H705&gt;=VLOOKUP($B705,Codigos!$A:$P,12,0),"Si","No"),""),"Verf")</f>
        <v>Si</v>
      </c>
      <c r="X705" s="280" t="str">
        <f ca="1">IFERROR(IF($B705&lt;&gt;"",IF($H705&lt;VLOOKUP($B705,Codigos!$A:$P,14,0),"No","Si"),""),"Verf")</f>
        <v>Si</v>
      </c>
      <c r="Y705" s="280" t="str">
        <f ca="1">IFERROR(IF($B705&lt;&gt;"",IF($H705&gt;VLOOKUP($B705,Codigos!$A:$P,16,0),"Si","No"),""),"Verf")</f>
        <v>Si</v>
      </c>
      <c r="Z705" s="280" t="str">
        <f ca="1">IFERROR(IF($B705&lt;&gt;"",IF($H705&lt;VLOOKUP($B705,Codigos!$A:$P,14,0),"Bloquear","No"),""),"Verf")</f>
        <v>No</v>
      </c>
      <c r="AA705" s="281">
        <f>IFERROR(IF($B705&lt;&gt;"",$G705-VLOOKUP($B705,Codigos!$A:$P,11,0),""),"")</f>
        <v>46497</v>
      </c>
      <c r="AB705" s="280" t="str">
        <f t="shared" si="324"/>
        <v/>
      </c>
      <c r="AC705">
        <f t="shared" ca="1" si="325"/>
        <v>22</v>
      </c>
      <c r="AE705" t="s">
        <v>1987</v>
      </c>
      <c r="AF705" t="s">
        <v>1988</v>
      </c>
    </row>
    <row r="706" spans="1:32" ht="18.95" customHeight="1">
      <c r="A706" s="290" t="s">
        <v>419</v>
      </c>
      <c r="B706" s="483" t="s">
        <v>175</v>
      </c>
      <c r="C706" s="104" t="str">
        <f>IFERROR(IF(B706&lt;&gt;"",VLOOKUP($B706,Codigos!$A:$P,3,0),""),"Verf")</f>
        <v>Corona Extra Lta  269Ccx24 REEM</v>
      </c>
      <c r="D706" s="105">
        <v>33</v>
      </c>
      <c r="E706" s="105"/>
      <c r="F706" s="105"/>
      <c r="G706" s="106">
        <v>46527</v>
      </c>
      <c r="H706" s="448">
        <f t="shared" ca="1" si="320"/>
        <v>343</v>
      </c>
      <c r="I706" s="105" t="str">
        <f t="shared" ca="1" si="321"/>
        <v>Mayor a 120 días</v>
      </c>
      <c r="J706" s="109">
        <f t="shared" ca="1" si="322"/>
        <v>0.9397260273972603</v>
      </c>
      <c r="K706" s="308"/>
      <c r="L706" s="482"/>
      <c r="M706" s="110" t="str">
        <f>IFERROR(IF(VLOOKUP(L706,Codigos!$T$2:$U$50,2,0)=0,"",VLOOKUP(L706,Codigos!$T$2:$U$50,2,0)),"")</f>
        <v/>
      </c>
      <c r="N706" s="111">
        <f t="shared" si="323"/>
        <v>46162</v>
      </c>
      <c r="O706" s="112">
        <f>IFERROR(IF($B706&lt;&gt;"",$E706+($D706*VLOOKUP($B706,Codigos!$A:$P,5,0)),""),"Verf")</f>
        <v>3861</v>
      </c>
      <c r="P706" s="112">
        <f>IFERROR(IF($B706&lt;&gt;"",$F706+($O706*VLOOKUP($B706,Codigos!$A:$P,4,0)),""),"Verf")</f>
        <v>92664</v>
      </c>
      <c r="Q706" s="116">
        <f>IFERROR(IF($B706&lt;&gt;"",P706*VLOOKUP($B706,Codigos!$A:$I,7,0)/100000,""),"Verf")</f>
        <v>249.26616000000001</v>
      </c>
      <c r="R706" s="110">
        <f>IFERROR(IF($B706&lt;&gt;"",VLOOKUP($B706,Codigos!$A:$P,2,0),""),"Verf")</f>
        <v>17154</v>
      </c>
      <c r="S706" s="110" t="str">
        <f>IFERROR(IF($B706&lt;&gt;"",VLOOKUP($B706,Codigos!$A:$P,9,0),""),"Verf")</f>
        <v>Lata</v>
      </c>
      <c r="T706" s="110">
        <f>IFERROR(IF(B706&lt;&gt;"",VLOOKUP(B706,Codigos!$A:$P,10,0),""),"Verf")</f>
        <v>365</v>
      </c>
      <c r="U706" s="280" t="str">
        <f ca="1">IFERROR(IF($B706&lt;&gt;"",IF(AND($H706&gt;=VLOOKUP($B706,Codigos!$A:$P,12,0),$H706&lt;=VLOOKUP($B706,Codigos!$A:$P,13,0)),"Si","No"),""),"Verf")</f>
        <v>No</v>
      </c>
      <c r="V706" s="280" t="str">
        <f ca="1">IFERROR(IF($B706&lt;&gt;"",IF(AND($H706&gt;=VLOOKUP($B706,Codigos!$A:$P,14,0),$H706&lt;=VLOOKUP($B706,Codigos!$A:$P,15,0)),"Si","No"),""),"Verf")</f>
        <v>No</v>
      </c>
      <c r="W706" s="280" t="str">
        <f ca="1">IFERROR(IF($B706&lt;&gt;"",IF($H706&gt;=VLOOKUP($B706,Codigos!$A:$P,12,0),"Si","No"),""),"Verf")</f>
        <v>Si</v>
      </c>
      <c r="X706" s="280" t="str">
        <f ca="1">IFERROR(IF($B706&lt;&gt;"",IF($H706&lt;VLOOKUP($B706,Codigos!$A:$P,14,0),"No","Si"),""),"Verf")</f>
        <v>Si</v>
      </c>
      <c r="Y706" s="280" t="str">
        <f ca="1">IFERROR(IF($B706&lt;&gt;"",IF($H706&gt;VLOOKUP($B706,Codigos!$A:$P,16,0),"Si","No"),""),"Verf")</f>
        <v>Si</v>
      </c>
      <c r="Z706" s="280" t="str">
        <f ca="1">IFERROR(IF($B706&lt;&gt;"",IF($H706&lt;VLOOKUP($B706,Codigos!$A:$P,14,0),"Bloquear","No"),""),"Verf")</f>
        <v>No</v>
      </c>
      <c r="AA706" s="281">
        <f>IFERROR(IF($B706&lt;&gt;"",$G706-VLOOKUP($B706,Codigos!$A:$P,11,0),""),"")</f>
        <v>46497</v>
      </c>
      <c r="AB706" s="280" t="str">
        <f t="shared" si="324"/>
        <v/>
      </c>
      <c r="AC706">
        <f t="shared" ca="1" si="325"/>
        <v>22</v>
      </c>
      <c r="AE706" t="s">
        <v>1987</v>
      </c>
      <c r="AF706" t="s">
        <v>1988</v>
      </c>
    </row>
    <row r="707" spans="1:32" ht="18.95" customHeight="1">
      <c r="A707" s="290" t="s">
        <v>2732</v>
      </c>
      <c r="B707" s="340" t="s">
        <v>192</v>
      </c>
      <c r="C707" s="104" t="str">
        <f>IFERROR(IF(B707&lt;&gt;"",VLOOKUP($B707,Codigos!$A:$P,3,0),""),"Verf")</f>
        <v>Corona Nr 330Cc X 6</v>
      </c>
      <c r="D707" s="105">
        <v>66</v>
      </c>
      <c r="E707" s="105"/>
      <c r="F707" s="105"/>
      <c r="G707" s="106">
        <v>46539</v>
      </c>
      <c r="H707" s="448">
        <f t="shared" ca="1" si="320"/>
        <v>355</v>
      </c>
      <c r="I707" s="105" t="str">
        <f t="shared" ca="1" si="321"/>
        <v>Mayor a 120 días</v>
      </c>
      <c r="J707" s="109">
        <f t="shared" ca="1" si="322"/>
        <v>0.9726027397260274</v>
      </c>
      <c r="K707" s="308"/>
      <c r="L707" s="460"/>
      <c r="M707" s="110" t="str">
        <f>IFERROR(IF(VLOOKUP(L707,Codigos!$T$2:$U$50,2,0)=0,"",VLOOKUP(L707,Codigos!$T$2:$U$50,2,0)),"")</f>
        <v/>
      </c>
      <c r="N707" s="111">
        <f t="shared" si="323"/>
        <v>46174</v>
      </c>
      <c r="O707" s="112">
        <f>IFERROR(IF($B707&lt;&gt;"",$E707+($D707*VLOOKUP($B707,Codigos!$A:$P,5,0)),""),"Verf")</f>
        <v>17160</v>
      </c>
      <c r="P707" s="112">
        <f>IFERROR(IF($B707&lt;&gt;"",$F707+($O707*VLOOKUP($B707,Codigos!$A:$P,4,0)),""),"Verf")</f>
        <v>102960</v>
      </c>
      <c r="Q707" s="116">
        <f>IFERROR(IF($B707&lt;&gt;"",P707*VLOOKUP($B707,Codigos!$A:$I,7,0)/100000,""),"Verf")</f>
        <v>339.76799999999997</v>
      </c>
      <c r="R707" s="110">
        <f>IFERROR(IF($B707&lt;&gt;"",VLOOKUP($B707,Codigos!$A:$P,2,0),""),"Verf")</f>
        <v>20050</v>
      </c>
      <c r="S707" s="110" t="str">
        <f>IFERROR(IF($B707&lt;&gt;"",VLOOKUP($B707,Codigos!$A:$P,9,0),""),"Verf")</f>
        <v>NR</v>
      </c>
      <c r="T707" s="110">
        <f>IFERROR(IF(B707&lt;&gt;"",VLOOKUP(B707,Codigos!$A:$P,10,0),""),"Verf")</f>
        <v>365</v>
      </c>
      <c r="U707" s="280" t="str">
        <f ca="1">IFERROR(IF($B707&lt;&gt;"",IF(AND($H707&gt;=VLOOKUP($B707,Codigos!$A:$P,12,0),$H707&lt;=VLOOKUP($B707,Codigos!$A:$P,13,0)),"Si","No"),""),"Verf")</f>
        <v>No</v>
      </c>
      <c r="V707" s="280" t="str">
        <f ca="1">IFERROR(IF($B707&lt;&gt;"",IF(AND($H707&gt;=VLOOKUP($B707,Codigos!$A:$P,14,0),$H707&lt;=VLOOKUP($B707,Codigos!$A:$P,15,0)),"Si","No"),""),"Verf")</f>
        <v>No</v>
      </c>
      <c r="W707" s="280" t="str">
        <f ca="1">IFERROR(IF($B707&lt;&gt;"",IF($H707&gt;=VLOOKUP($B707,Codigos!$A:$P,12,0),"Si","No"),""),"Verf")</f>
        <v>Si</v>
      </c>
      <c r="X707" s="280" t="str">
        <f ca="1">IFERROR(IF($B707&lt;&gt;"",IF($H707&lt;VLOOKUP($B707,Codigos!$A:$P,14,0),"No","Si"),""),"Verf")</f>
        <v>Si</v>
      </c>
      <c r="Y707" s="280" t="str">
        <f ca="1">IFERROR(IF($B707&lt;&gt;"",IF($H707&gt;VLOOKUP($B707,Codigos!$A:$P,16,0),"Si","No"),""),"Verf")</f>
        <v>Si</v>
      </c>
      <c r="Z707" s="280" t="str">
        <f ca="1">IFERROR(IF($B707&lt;&gt;"",IF($H707&lt;VLOOKUP($B707,Codigos!$A:$P,14,0),"Bloquear","No"),""),"Verf")</f>
        <v>No</v>
      </c>
      <c r="AA707" s="281">
        <f>IFERROR(IF($B707&lt;&gt;"",$G707-VLOOKUP($B707,Codigos!$A:$P,11,0),""),"")</f>
        <v>46509</v>
      </c>
      <c r="AB707" s="280" t="str">
        <f t="shared" si="324"/>
        <v/>
      </c>
      <c r="AC707">
        <f t="shared" ca="1" si="325"/>
        <v>10</v>
      </c>
      <c r="AE707" t="s">
        <v>1987</v>
      </c>
      <c r="AF707" t="s">
        <v>1988</v>
      </c>
    </row>
    <row r="708" spans="1:32" ht="18.95" customHeight="1">
      <c r="A708" s="290" t="s">
        <v>198</v>
      </c>
      <c r="B708" s="291" t="s">
        <v>365</v>
      </c>
      <c r="C708" s="104" t="str">
        <f>IFERROR(IF(B708&lt;&gt;"",VLOOKUP($B708,Codigos!$A:$P,3,0),""),"Verf")</f>
        <v>Corona CERO Lta  269Ccx6</v>
      </c>
      <c r="D708" s="105">
        <v>4</v>
      </c>
      <c r="E708" s="105"/>
      <c r="F708" s="105"/>
      <c r="G708" s="106">
        <v>46526</v>
      </c>
      <c r="H708" s="448">
        <f t="shared" ca="1" si="320"/>
        <v>342</v>
      </c>
      <c r="I708" s="105" t="str">
        <f t="shared" ca="1" si="321"/>
        <v>Mayor a 120 días</v>
      </c>
      <c r="J708" s="109">
        <f t="shared" ca="1" si="322"/>
        <v>0.93698630136986305</v>
      </c>
      <c r="K708" s="308"/>
      <c r="L708" s="292"/>
      <c r="M708" s="110" t="str">
        <f>IFERROR(IF(VLOOKUP(L708,Codigos!$T$2:$U$50,2,0)=0,"",VLOOKUP(L708,Codigos!$T$2:$U$50,2,0)),"")</f>
        <v/>
      </c>
      <c r="N708" s="111">
        <f t="shared" si="323"/>
        <v>46161</v>
      </c>
      <c r="O708" s="112">
        <f>IFERROR(IF($B708&lt;&gt;"",$E708+($D708*VLOOKUP($B708,Codigos!$A:$P,5,0)),""),"Verf")</f>
        <v>1872</v>
      </c>
      <c r="P708" s="112">
        <f>IFERROR(IF($B708&lt;&gt;"",$F708+($O708*VLOOKUP($B708,Codigos!$A:$P,4,0)),""),"Verf")</f>
        <v>11232</v>
      </c>
      <c r="Q708" s="116">
        <f>IFERROR(IF($B708&lt;&gt;"",P708*VLOOKUP($B708,Codigos!$A:$I,7,0)/100000,""),"Verf")</f>
        <v>30.214079999999999</v>
      </c>
      <c r="R708" s="110">
        <f>IFERROR(IF($B708&lt;&gt;"",VLOOKUP($B708,Codigos!$A:$P,2,0),""),"Verf")</f>
        <v>22242</v>
      </c>
      <c r="S708" s="110" t="str">
        <f>IFERROR(IF($B708&lt;&gt;"",VLOOKUP($B708,Codigos!$A:$P,9,0),""),"Verf")</f>
        <v>Lata</v>
      </c>
      <c r="T708" s="110">
        <f>IFERROR(IF(B708&lt;&gt;"",VLOOKUP(B708,Codigos!$A:$P,10,0),""),"Verf")</f>
        <v>365</v>
      </c>
      <c r="U708" s="280" t="str">
        <f ca="1">IFERROR(IF($B708&lt;&gt;"",IF(AND($H708&gt;=VLOOKUP($B708,Codigos!$A:$P,12,0),$H708&lt;=VLOOKUP($B708,Codigos!$A:$P,13,0)),"Si","No"),""),"Verf")</f>
        <v>No</v>
      </c>
      <c r="V708" s="280" t="str">
        <f ca="1">IFERROR(IF($B708&lt;&gt;"",IF(AND($H708&gt;=VLOOKUP($B708,Codigos!$A:$P,14,0),$H708&lt;=VLOOKUP($B708,Codigos!$A:$P,15,0)),"Si","No"),""),"Verf")</f>
        <v>No</v>
      </c>
      <c r="W708" s="280" t="str">
        <f ca="1">IFERROR(IF($B708&lt;&gt;"",IF($H708&gt;=VLOOKUP($B708,Codigos!$A:$P,12,0),"Si","No"),""),"Verf")</f>
        <v>Si</v>
      </c>
      <c r="X708" s="280" t="str">
        <f ca="1">IFERROR(IF($B708&lt;&gt;"",IF($H708&lt;VLOOKUP($B708,Codigos!$A:$P,14,0),"No","Si"),""),"Verf")</f>
        <v>Si</v>
      </c>
      <c r="Y708" s="280" t="str">
        <f ca="1">IFERROR(IF($B708&lt;&gt;"",IF($H708&gt;VLOOKUP($B708,Codigos!$A:$P,16,0),"Si","No"),""),"Verf")</f>
        <v>Si</v>
      </c>
      <c r="Z708" s="280" t="str">
        <f ca="1">IFERROR(IF($B708&lt;&gt;"",IF($H708&lt;VLOOKUP($B708,Codigos!$A:$P,14,0),"Bloquear","No"),""),"Verf")</f>
        <v>No</v>
      </c>
      <c r="AA708" s="281">
        <f>IFERROR(IF($B708&lt;&gt;"",$G708-VLOOKUP($B708,Codigos!$A:$P,11,0),""),"")</f>
        <v>46496</v>
      </c>
      <c r="AB708" s="280" t="str">
        <f t="shared" si="324"/>
        <v/>
      </c>
      <c r="AC708">
        <f t="shared" ca="1" si="325"/>
        <v>23</v>
      </c>
      <c r="AE708" t="s">
        <v>1987</v>
      </c>
      <c r="AF708" t="s">
        <v>1988</v>
      </c>
    </row>
    <row r="709" spans="1:32" ht="18.95" customHeight="1">
      <c r="A709" s="290" t="s">
        <v>586</v>
      </c>
      <c r="B709" s="291" t="s">
        <v>192</v>
      </c>
      <c r="C709" s="104" t="str">
        <f>IFERROR(IF(B709&lt;&gt;"",VLOOKUP($B709,Codigos!$A:$P,3,0),""),"Verf")</f>
        <v>Corona Nr 330Cc X 6</v>
      </c>
      <c r="D709" s="105">
        <v>66</v>
      </c>
      <c r="E709" s="105"/>
      <c r="F709" s="105"/>
      <c r="G709" s="106">
        <v>46540</v>
      </c>
      <c r="H709" s="448">
        <f t="shared" ca="1" si="320"/>
        <v>356</v>
      </c>
      <c r="I709" s="105" t="str">
        <f t="shared" ca="1" si="321"/>
        <v>Mayor a 120 días</v>
      </c>
      <c r="J709" s="109">
        <f t="shared" ca="1" si="322"/>
        <v>0.97534246575342465</v>
      </c>
      <c r="K709" s="308"/>
      <c r="L709" s="292"/>
      <c r="M709" s="110" t="str">
        <f>IFERROR(IF(VLOOKUP(L709,Codigos!$T$2:$U$50,2,0)=0,"",VLOOKUP(L709,Codigos!$T$2:$U$50,2,0)),"")</f>
        <v/>
      </c>
      <c r="N709" s="111">
        <f t="shared" si="323"/>
        <v>46175</v>
      </c>
      <c r="O709" s="112">
        <f>IFERROR(IF($B709&lt;&gt;"",$E709+($D709*VLOOKUP($B709,Codigos!$A:$P,5,0)),""),"Verf")</f>
        <v>17160</v>
      </c>
      <c r="P709" s="112">
        <f>IFERROR(IF($B709&lt;&gt;"",$F709+($O709*VLOOKUP($B709,Codigos!$A:$P,4,0)),""),"Verf")</f>
        <v>102960</v>
      </c>
      <c r="Q709" s="116">
        <f>IFERROR(IF($B709&lt;&gt;"",P709*VLOOKUP($B709,Codigos!$A:$I,7,0)/100000,""),"Verf")</f>
        <v>339.76799999999997</v>
      </c>
      <c r="R709" s="110">
        <f>IFERROR(IF($B709&lt;&gt;"",VLOOKUP($B709,Codigos!$A:$P,2,0),""),"Verf")</f>
        <v>20050</v>
      </c>
      <c r="S709" s="110" t="str">
        <f>IFERROR(IF($B709&lt;&gt;"",VLOOKUP($B709,Codigos!$A:$P,9,0),""),"Verf")</f>
        <v>NR</v>
      </c>
      <c r="T709" s="110">
        <f>IFERROR(IF(B709&lt;&gt;"",VLOOKUP(B709,Codigos!$A:$P,10,0),""),"Verf")</f>
        <v>365</v>
      </c>
      <c r="U709" s="280" t="str">
        <f ca="1">IFERROR(IF($B709&lt;&gt;"",IF(AND($H709&gt;=VLOOKUP($B709,Codigos!$A:$P,12,0),$H709&lt;=VLOOKUP($B709,Codigos!$A:$P,13,0)),"Si","No"),""),"Verf")</f>
        <v>No</v>
      </c>
      <c r="V709" s="280" t="str">
        <f ca="1">IFERROR(IF($B709&lt;&gt;"",IF(AND($H709&gt;=VLOOKUP($B709,Codigos!$A:$P,14,0),$H709&lt;=VLOOKUP($B709,Codigos!$A:$P,15,0)),"Si","No"),""),"Verf")</f>
        <v>No</v>
      </c>
      <c r="W709" s="280" t="str">
        <f ca="1">IFERROR(IF($B709&lt;&gt;"",IF($H709&gt;=VLOOKUP($B709,Codigos!$A:$P,12,0),"Si","No"),""),"Verf")</f>
        <v>Si</v>
      </c>
      <c r="X709" s="280" t="str">
        <f ca="1">IFERROR(IF($B709&lt;&gt;"",IF($H709&lt;VLOOKUP($B709,Codigos!$A:$P,14,0),"No","Si"),""),"Verf")</f>
        <v>Si</v>
      </c>
      <c r="Y709" s="280" t="str">
        <f ca="1">IFERROR(IF($B709&lt;&gt;"",IF($H709&gt;VLOOKUP($B709,Codigos!$A:$P,16,0),"Si","No"),""),"Verf")</f>
        <v>Si</v>
      </c>
      <c r="Z709" s="280" t="str">
        <f ca="1">IFERROR(IF($B709&lt;&gt;"",IF($H709&lt;VLOOKUP($B709,Codigos!$A:$P,14,0),"Bloquear","No"),""),"Verf")</f>
        <v>No</v>
      </c>
      <c r="AA709" s="281">
        <f>IFERROR(IF($B709&lt;&gt;"",$G709-VLOOKUP($B709,Codigos!$A:$P,11,0),""),"")</f>
        <v>46510</v>
      </c>
      <c r="AB709" s="280" t="str">
        <f t="shared" si="324"/>
        <v/>
      </c>
      <c r="AC709">
        <f t="shared" ca="1" si="325"/>
        <v>9</v>
      </c>
      <c r="AE709" t="s">
        <v>1987</v>
      </c>
      <c r="AF709" t="s">
        <v>1988</v>
      </c>
    </row>
    <row r="710" spans="1:32" ht="18.95" customHeight="1">
      <c r="A710" s="290" t="s">
        <v>178</v>
      </c>
      <c r="B710" s="291" t="s">
        <v>192</v>
      </c>
      <c r="C710" s="104" t="str">
        <f>IFERROR(IF(B710&lt;&gt;"",VLOOKUP($B710,Codigos!$A:$P,3,0),""),"Verf")</f>
        <v>Corona Nr 330Cc X 6</v>
      </c>
      <c r="D710" s="105">
        <v>66</v>
      </c>
      <c r="E710" s="105"/>
      <c r="F710" s="105"/>
      <c r="G710" s="106">
        <v>46539</v>
      </c>
      <c r="H710" s="448">
        <f t="shared" ca="1" si="320"/>
        <v>355</v>
      </c>
      <c r="I710" s="105" t="str">
        <f t="shared" ca="1" si="321"/>
        <v>Mayor a 120 días</v>
      </c>
      <c r="J710" s="109">
        <f t="shared" ca="1" si="322"/>
        <v>0.9726027397260274</v>
      </c>
      <c r="K710" s="308" t="s">
        <v>2819</v>
      </c>
      <c r="L710" s="292"/>
      <c r="M710" s="110" t="str">
        <f>IFERROR(IF(VLOOKUP(L710,Codigos!$T$2:$U$50,2,0)=0,"",VLOOKUP(L710,Codigos!$T$2:$U$50,2,0)),"")</f>
        <v/>
      </c>
      <c r="N710" s="111">
        <f t="shared" si="323"/>
        <v>46174</v>
      </c>
      <c r="O710" s="112">
        <f>IFERROR(IF($B710&lt;&gt;"",$E710+($D710*VLOOKUP($B710,Codigos!$A:$P,5,0)),""),"Verf")</f>
        <v>17160</v>
      </c>
      <c r="P710" s="112">
        <f>IFERROR(IF($B710&lt;&gt;"",$F710+($O710*VLOOKUP($B710,Codigos!$A:$P,4,0)),""),"Verf")</f>
        <v>102960</v>
      </c>
      <c r="Q710" s="116">
        <f>IFERROR(IF($B710&lt;&gt;"",P710*VLOOKUP($B710,Codigos!$A:$I,7,0)/100000,""),"Verf")</f>
        <v>339.76799999999997</v>
      </c>
      <c r="R710" s="110">
        <f>IFERROR(IF($B710&lt;&gt;"",VLOOKUP($B710,Codigos!$A:$P,2,0),""),"Verf")</f>
        <v>20050</v>
      </c>
      <c r="S710" s="110" t="str">
        <f>IFERROR(IF($B710&lt;&gt;"",VLOOKUP($B710,Codigos!$A:$P,9,0),""),"Verf")</f>
        <v>NR</v>
      </c>
      <c r="T710" s="110">
        <f>IFERROR(IF(B710&lt;&gt;"",VLOOKUP(B710,Codigos!$A:$P,10,0),""),"Verf")</f>
        <v>365</v>
      </c>
      <c r="U710" s="280" t="str">
        <f ca="1">IFERROR(IF($B710&lt;&gt;"",IF(AND($H710&gt;=VLOOKUP($B710,Codigos!$A:$P,12,0),$H710&lt;=VLOOKUP($B710,Codigos!$A:$P,13,0)),"Si","No"),""),"Verf")</f>
        <v>No</v>
      </c>
      <c r="V710" s="280" t="str">
        <f ca="1">IFERROR(IF($B710&lt;&gt;"",IF(AND($H710&gt;=VLOOKUP($B710,Codigos!$A:$P,14,0),$H710&lt;=VLOOKUP($B710,Codigos!$A:$P,15,0)),"Si","No"),""),"Verf")</f>
        <v>No</v>
      </c>
      <c r="W710" s="280" t="str">
        <f ca="1">IFERROR(IF($B710&lt;&gt;"",IF($H710&gt;=VLOOKUP($B710,Codigos!$A:$P,12,0),"Si","No"),""),"Verf")</f>
        <v>Si</v>
      </c>
      <c r="X710" s="280" t="str">
        <f ca="1">IFERROR(IF($B710&lt;&gt;"",IF($H710&lt;VLOOKUP($B710,Codigos!$A:$P,14,0),"No","Si"),""),"Verf")</f>
        <v>Si</v>
      </c>
      <c r="Y710" s="280" t="str">
        <f ca="1">IFERROR(IF($B710&lt;&gt;"",IF($H710&gt;VLOOKUP($B710,Codigos!$A:$P,16,0),"Si","No"),""),"Verf")</f>
        <v>Si</v>
      </c>
      <c r="Z710" s="280" t="str">
        <f ca="1">IFERROR(IF($B710&lt;&gt;"",IF($H710&lt;VLOOKUP($B710,Codigos!$A:$P,14,0),"Bloquear","No"),""),"Verf")</f>
        <v>No</v>
      </c>
      <c r="AA710" s="281">
        <f>IFERROR(IF($B710&lt;&gt;"",$G710-VLOOKUP($B710,Codigos!$A:$P,11,0),""),"")</f>
        <v>46509</v>
      </c>
      <c r="AB710" s="280" t="str">
        <f t="shared" si="324"/>
        <v/>
      </c>
      <c r="AC710">
        <f t="shared" ca="1" si="325"/>
        <v>10</v>
      </c>
      <c r="AE710" t="s">
        <v>1987</v>
      </c>
      <c r="AF710" t="s">
        <v>1988</v>
      </c>
    </row>
    <row r="711" spans="1:32" ht="18.95" customHeight="1">
      <c r="A711" s="290" t="s">
        <v>185</v>
      </c>
      <c r="B711" s="299" t="s">
        <v>182</v>
      </c>
      <c r="C711" s="104" t="str">
        <f>IFERROR(IF(B711&lt;&gt;"",VLOOKUP($B711,Codigos!$A:$P,3,0),""),"Verf")</f>
        <v>Corona Extra Lta  269Ccx6 Pack</v>
      </c>
      <c r="D711" s="105">
        <v>3</v>
      </c>
      <c r="E711" s="105"/>
      <c r="F711" s="105"/>
      <c r="G711" s="106">
        <v>46528</v>
      </c>
      <c r="H711" s="448">
        <f t="shared" ca="1" si="320"/>
        <v>344</v>
      </c>
      <c r="I711" s="105" t="str">
        <f t="shared" ca="1" si="321"/>
        <v>Mayor a 120 días</v>
      </c>
      <c r="J711" s="109">
        <f t="shared" ca="1" si="322"/>
        <v>0.94246575342465755</v>
      </c>
      <c r="K711" s="308"/>
      <c r="L711" s="292"/>
      <c r="M711" s="110" t="str">
        <f>IFERROR(IF(VLOOKUP(L711,Codigos!$T$2:$U$50,2,0)=0,"",VLOOKUP(L711,Codigos!$T$2:$U$50,2,0)),"")</f>
        <v/>
      </c>
      <c r="N711" s="111">
        <f t="shared" si="323"/>
        <v>46163</v>
      </c>
      <c r="O711" s="112">
        <f>IFERROR(IF($B711&lt;&gt;"",$E711+($D711*VLOOKUP($B711,Codigos!$A:$P,5,0)),""),"Verf")</f>
        <v>1404</v>
      </c>
      <c r="P711" s="112">
        <f>IFERROR(IF($B711&lt;&gt;"",$F711+($O711*VLOOKUP($B711,Codigos!$A:$P,4,0)),""),"Verf")</f>
        <v>8424</v>
      </c>
      <c r="Q711" s="116">
        <f>IFERROR(IF($B711&lt;&gt;"",P711*VLOOKUP($B711,Codigos!$A:$I,7,0)/100000,""),"Verf")</f>
        <v>22.66056</v>
      </c>
      <c r="R711" s="110">
        <f>IFERROR(IF($B711&lt;&gt;"",VLOOKUP($B711,Codigos!$A:$P,2,0),""),"Verf")</f>
        <v>17155</v>
      </c>
      <c r="S711" s="110" t="str">
        <f>IFERROR(IF($B711&lt;&gt;"",VLOOKUP($B711,Codigos!$A:$P,9,0),""),"Verf")</f>
        <v>Lata</v>
      </c>
      <c r="T711" s="110">
        <f>IFERROR(IF(B711&lt;&gt;"",VLOOKUP(B711,Codigos!$A:$P,10,0),""),"Verf")</f>
        <v>365</v>
      </c>
      <c r="U711" s="280" t="str">
        <f ca="1">IFERROR(IF($B711&lt;&gt;"",IF(AND($H711&gt;=VLOOKUP($B711,Codigos!$A:$P,12,0),$H711&lt;=VLOOKUP($B711,Codigos!$A:$P,13,0)),"Si","No"),""),"Verf")</f>
        <v>No</v>
      </c>
      <c r="V711" s="280" t="str">
        <f ca="1">IFERROR(IF($B711&lt;&gt;"",IF(AND($H711&gt;=VLOOKUP($B711,Codigos!$A:$P,14,0),$H711&lt;=VLOOKUP($B711,Codigos!$A:$P,15,0)),"Si","No"),""),"Verf")</f>
        <v>No</v>
      </c>
      <c r="W711" s="280" t="str">
        <f ca="1">IFERROR(IF($B711&lt;&gt;"",IF($H711&gt;=VLOOKUP($B711,Codigos!$A:$P,12,0),"Si","No"),""),"Verf")</f>
        <v>Si</v>
      </c>
      <c r="X711" s="280" t="str">
        <f ca="1">IFERROR(IF($B711&lt;&gt;"",IF($H711&lt;VLOOKUP($B711,Codigos!$A:$P,14,0),"No","Si"),""),"Verf")</f>
        <v>Si</v>
      </c>
      <c r="Y711" s="280" t="str">
        <f ca="1">IFERROR(IF($B711&lt;&gt;"",IF($H711&gt;VLOOKUP($B711,Codigos!$A:$P,16,0),"Si","No"),""),"Verf")</f>
        <v>Si</v>
      </c>
      <c r="Z711" s="280" t="str">
        <f ca="1">IFERROR(IF($B711&lt;&gt;"",IF($H711&lt;VLOOKUP($B711,Codigos!$A:$P,14,0),"Bloquear","No"),""),"Verf")</f>
        <v>No</v>
      </c>
      <c r="AA711" s="281">
        <f>IFERROR(IF($B711&lt;&gt;"",$G711-VLOOKUP($B711,Codigos!$A:$P,11,0),""),"")</f>
        <v>46498</v>
      </c>
      <c r="AB711" s="280" t="str">
        <f t="shared" si="324"/>
        <v/>
      </c>
      <c r="AC711">
        <f t="shared" ca="1" si="325"/>
        <v>21</v>
      </c>
      <c r="AE711" t="s">
        <v>1987</v>
      </c>
      <c r="AF711" t="s">
        <v>1988</v>
      </c>
    </row>
    <row r="712" spans="1:32" ht="18.95" customHeight="1">
      <c r="A712" s="290" t="s">
        <v>181</v>
      </c>
      <c r="B712" s="296" t="s">
        <v>203</v>
      </c>
      <c r="C712" s="104" t="str">
        <f>IFERROR(IF(B712&lt;&gt;"",VLOOKUP($B712,Codigos!$A:$P,3,0),""),"Verf")</f>
        <v>Stella Artois Nr 300Cc X 6</v>
      </c>
      <c r="D712" s="105">
        <v>18</v>
      </c>
      <c r="E712" s="105"/>
      <c r="F712" s="105"/>
      <c r="G712" s="106">
        <v>46442</v>
      </c>
      <c r="H712" s="448">
        <f t="shared" ca="1" si="320"/>
        <v>258</v>
      </c>
      <c r="I712" s="105" t="str">
        <f t="shared" ca="1" si="321"/>
        <v>Mayor a 120 días</v>
      </c>
      <c r="J712" s="109">
        <f t="shared" ca="1" si="322"/>
        <v>0.9555555555555556</v>
      </c>
      <c r="K712" s="294"/>
      <c r="L712" s="292"/>
      <c r="M712" s="110" t="str">
        <f>IFERROR(IF(VLOOKUP(L712,Codigos!$T$2:$U$50,2,0)=0,"",VLOOKUP(L712,Codigos!$T$2:$U$50,2,0)),"")</f>
        <v/>
      </c>
      <c r="N712" s="111">
        <f t="shared" si="323"/>
        <v>46172</v>
      </c>
      <c r="O712" s="112">
        <f>IFERROR(IF($B712&lt;&gt;"",$E712+($D712*VLOOKUP($B712,Codigos!$A:$P,5,0)),""),"Verf")</f>
        <v>4320</v>
      </c>
      <c r="P712" s="112">
        <f>IFERROR(IF($B712&lt;&gt;"",$F712+($O712*VLOOKUP($B712,Codigos!$A:$P,4,0)),""),"Verf")</f>
        <v>25920</v>
      </c>
      <c r="Q712" s="116">
        <f>IFERROR(IF($B712&lt;&gt;"",P712*VLOOKUP($B712,Codigos!$A:$I,7,0)/100000,""),"Verf")</f>
        <v>77.760000000000005</v>
      </c>
      <c r="R712" s="110">
        <f>IFERROR(IF($B712&lt;&gt;"",VLOOKUP($B712,Codigos!$A:$P,2,0),""),"Verf")</f>
        <v>20463</v>
      </c>
      <c r="S712" s="110" t="str">
        <f>IFERROR(IF($B712&lt;&gt;"",VLOOKUP($B712,Codigos!$A:$P,9,0),""),"Verf")</f>
        <v>NR</v>
      </c>
      <c r="T712" s="110">
        <f>IFERROR(IF(B712&lt;&gt;"",VLOOKUP(B712,Codigos!$A:$P,10,0),""),"Verf")</f>
        <v>270</v>
      </c>
      <c r="U712" s="280" t="str">
        <f ca="1">IFERROR(IF($B712&lt;&gt;"",IF(AND($H712&gt;=VLOOKUP($B712,Codigos!$A:$P,12,0),$H712&lt;=VLOOKUP($B712,Codigos!$A:$P,13,0)),"Si","No"),""),"Verf")</f>
        <v>No</v>
      </c>
      <c r="V712" s="280" t="str">
        <f ca="1">IFERROR(IF($B712&lt;&gt;"",IF(AND($H712&gt;=VLOOKUP($B712,Codigos!$A:$P,14,0),$H712&lt;=VLOOKUP($B712,Codigos!$A:$P,15,0)),"Si","No"),""),"Verf")</f>
        <v>No</v>
      </c>
      <c r="W712" s="280" t="str">
        <f ca="1">IFERROR(IF($B712&lt;&gt;"",IF($H712&gt;=VLOOKUP($B712,Codigos!$A:$P,12,0),"Si","No"),""),"Verf")</f>
        <v>Si</v>
      </c>
      <c r="X712" s="280" t="str">
        <f ca="1">IFERROR(IF($B712&lt;&gt;"",IF($H712&lt;VLOOKUP($B712,Codigos!$A:$P,14,0),"No","Si"),""),"Verf")</f>
        <v>Si</v>
      </c>
      <c r="Y712" s="280" t="str">
        <f ca="1">IFERROR(IF($B712&lt;&gt;"",IF($H712&gt;VLOOKUP($B712,Codigos!$A:$P,16,0),"Si","No"),""),"Verf")</f>
        <v>Si</v>
      </c>
      <c r="Z712" s="280" t="str">
        <f ca="1">IFERROR(IF($B712&lt;&gt;"",IF($H712&lt;VLOOKUP($B712,Codigos!$A:$P,14,0),"Bloquear","No"),""),"Verf")</f>
        <v>No</v>
      </c>
      <c r="AA712" s="281">
        <f>IFERROR(IF($B712&lt;&gt;"",$G712-VLOOKUP($B712,Codigos!$A:$P,11,0),""),"")</f>
        <v>46412</v>
      </c>
      <c r="AB712" s="280" t="str">
        <f t="shared" si="324"/>
        <v/>
      </c>
      <c r="AC712">
        <f t="shared" ca="1" si="325"/>
        <v>12</v>
      </c>
      <c r="AE712" t="s">
        <v>1987</v>
      </c>
      <c r="AF712" t="s">
        <v>1988</v>
      </c>
    </row>
    <row r="713" spans="1:32" ht="18.95" customHeight="1">
      <c r="A713" s="290" t="s">
        <v>180</v>
      </c>
      <c r="B713" s="461" t="s">
        <v>192</v>
      </c>
      <c r="C713" s="104" t="str">
        <f>IFERROR(IF(B713&lt;&gt;"",VLOOKUP($B713,Codigos!$A:$P,3,0),""),"Verf")</f>
        <v>Corona Nr 330Cc X 6</v>
      </c>
      <c r="D713" s="105">
        <v>66</v>
      </c>
      <c r="E713" s="105"/>
      <c r="F713" s="105"/>
      <c r="G713" s="106">
        <v>46540</v>
      </c>
      <c r="H713" s="448">
        <f t="shared" ca="1" si="320"/>
        <v>356</v>
      </c>
      <c r="I713" s="105" t="str">
        <f t="shared" ca="1" si="321"/>
        <v>Mayor a 120 días</v>
      </c>
      <c r="J713" s="109">
        <f t="shared" ca="1" si="322"/>
        <v>0.97534246575342465</v>
      </c>
      <c r="K713" s="308"/>
      <c r="L713" s="292"/>
      <c r="M713" s="110" t="str">
        <f>IFERROR(IF(VLOOKUP(L713,Codigos!$T$2:$U$50,2,0)=0,"",VLOOKUP(L713,Codigos!$T$2:$U$50,2,0)),"")</f>
        <v/>
      </c>
      <c r="N713" s="111">
        <f t="shared" si="323"/>
        <v>46175</v>
      </c>
      <c r="O713" s="112">
        <f>IFERROR(IF($B713&lt;&gt;"",$E713+($D713*VLOOKUP($B713,Codigos!$A:$P,5,0)),""),"Verf")</f>
        <v>17160</v>
      </c>
      <c r="P713" s="112">
        <f>IFERROR(IF($B713&lt;&gt;"",$F713+($O713*VLOOKUP($B713,Codigos!$A:$P,4,0)),""),"Verf")</f>
        <v>102960</v>
      </c>
      <c r="Q713" s="116">
        <f>IFERROR(IF($B713&lt;&gt;"",P713*VLOOKUP($B713,Codigos!$A:$I,7,0)/100000,""),"Verf")</f>
        <v>339.76799999999997</v>
      </c>
      <c r="R713" s="110">
        <f>IFERROR(IF($B713&lt;&gt;"",VLOOKUP($B713,Codigos!$A:$P,2,0),""),"Verf")</f>
        <v>20050</v>
      </c>
      <c r="S713" s="110" t="str">
        <f>IFERROR(IF($B713&lt;&gt;"",VLOOKUP($B713,Codigos!$A:$P,9,0),""),"Verf")</f>
        <v>NR</v>
      </c>
      <c r="T713" s="110">
        <f>IFERROR(IF(B713&lt;&gt;"",VLOOKUP(B713,Codigos!$A:$P,10,0),""),"Verf")</f>
        <v>365</v>
      </c>
      <c r="U713" s="280" t="str">
        <f ca="1">IFERROR(IF($B713&lt;&gt;"",IF(AND($H713&gt;=VLOOKUP($B713,Codigos!$A:$P,12,0),$H713&lt;=VLOOKUP($B713,Codigos!$A:$P,13,0)),"Si","No"),""),"Verf")</f>
        <v>No</v>
      </c>
      <c r="V713" s="280" t="str">
        <f ca="1">IFERROR(IF($B713&lt;&gt;"",IF(AND($H713&gt;=VLOOKUP($B713,Codigos!$A:$P,14,0),$H713&lt;=VLOOKUP($B713,Codigos!$A:$P,15,0)),"Si","No"),""),"Verf")</f>
        <v>No</v>
      </c>
      <c r="W713" s="280" t="str">
        <f ca="1">IFERROR(IF($B713&lt;&gt;"",IF($H713&gt;=VLOOKUP($B713,Codigos!$A:$P,12,0),"Si","No"),""),"Verf")</f>
        <v>Si</v>
      </c>
      <c r="X713" s="280" t="str">
        <f ca="1">IFERROR(IF($B713&lt;&gt;"",IF($H713&lt;VLOOKUP($B713,Codigos!$A:$P,14,0),"No","Si"),""),"Verf")</f>
        <v>Si</v>
      </c>
      <c r="Y713" s="280" t="str">
        <f ca="1">IFERROR(IF($B713&lt;&gt;"",IF($H713&gt;VLOOKUP($B713,Codigos!$A:$P,16,0),"Si","No"),""),"Verf")</f>
        <v>Si</v>
      </c>
      <c r="Z713" s="280" t="str">
        <f ca="1">IFERROR(IF($B713&lt;&gt;"",IF($H713&lt;VLOOKUP($B713,Codigos!$A:$P,14,0),"Bloquear","No"),""),"Verf")</f>
        <v>No</v>
      </c>
      <c r="AA713" s="281">
        <f>IFERROR(IF($B713&lt;&gt;"",$G713-VLOOKUP($B713,Codigos!$A:$P,11,0),""),"")</f>
        <v>46510</v>
      </c>
      <c r="AB713" s="280" t="str">
        <f t="shared" si="324"/>
        <v/>
      </c>
      <c r="AC713">
        <f t="shared" ca="1" si="325"/>
        <v>9</v>
      </c>
      <c r="AE713" t="s">
        <v>1987</v>
      </c>
      <c r="AF713" t="s">
        <v>1988</v>
      </c>
    </row>
    <row r="714" spans="1:32" ht="18.95" customHeight="1">
      <c r="A714" s="290" t="s">
        <v>2584</v>
      </c>
      <c r="B714" s="291" t="s">
        <v>203</v>
      </c>
      <c r="C714" s="104" t="str">
        <f>IFERROR(IF(B714&lt;&gt;"",VLOOKUP($B714,Codigos!$A:$P,3,0),""),"Verf")</f>
        <v>Stella Artois Nr 300Cc X 6</v>
      </c>
      <c r="D714" s="105">
        <v>6</v>
      </c>
      <c r="E714" s="105"/>
      <c r="F714" s="105"/>
      <c r="G714" s="106">
        <v>46417</v>
      </c>
      <c r="H714" s="448">
        <f t="shared" ca="1" si="320"/>
        <v>233</v>
      </c>
      <c r="I714" s="105" t="str">
        <f t="shared" ca="1" si="321"/>
        <v>Mayor a 120 días</v>
      </c>
      <c r="J714" s="109">
        <f t="shared" ca="1" si="322"/>
        <v>0.86296296296296293</v>
      </c>
      <c r="K714" s="308" t="s">
        <v>54</v>
      </c>
      <c r="L714" s="292" t="s">
        <v>34</v>
      </c>
      <c r="M714" s="110" t="str">
        <f>IFERROR(IF(VLOOKUP(L714,Codigos!$T$2:$U$50,2,0)=0,"",VLOOKUP(L714,Codigos!$T$2:$U$50,2,0)),"")</f>
        <v>Excluir</v>
      </c>
      <c r="N714" s="111">
        <f t="shared" si="323"/>
        <v>46147</v>
      </c>
      <c r="O714" s="112">
        <f>IFERROR(IF($B714&lt;&gt;"",$E714+($D714*VLOOKUP($B714,Codigos!$A:$P,5,0)),""),"Verf")</f>
        <v>1440</v>
      </c>
      <c r="P714" s="112">
        <f>IFERROR(IF($B714&lt;&gt;"",$F714+($O714*VLOOKUP($B714,Codigos!$A:$P,4,0)),""),"Verf")</f>
        <v>8640</v>
      </c>
      <c r="Q714" s="116">
        <f>IFERROR(IF($B714&lt;&gt;"",P714*VLOOKUP($B714,Codigos!$A:$I,7,0)/100000,""),"Verf")</f>
        <v>25.92</v>
      </c>
      <c r="R714" s="110">
        <f>IFERROR(IF($B714&lt;&gt;"",VLOOKUP($B714,Codigos!$A:$P,2,0),""),"Verf")</f>
        <v>20463</v>
      </c>
      <c r="S714" s="110" t="str">
        <f>IFERROR(IF($B714&lt;&gt;"",VLOOKUP($B714,Codigos!$A:$P,9,0),""),"Verf")</f>
        <v>NR</v>
      </c>
      <c r="T714" s="110">
        <f>IFERROR(IF(B714&lt;&gt;"",VLOOKUP(B714,Codigos!$A:$P,10,0),""),"Verf")</f>
        <v>270</v>
      </c>
      <c r="U714" s="280" t="str">
        <f ca="1">IFERROR(IF($B714&lt;&gt;"",IF(AND($H714&gt;=VLOOKUP($B714,Codigos!$A:$P,12,0),$H714&lt;=VLOOKUP($B714,Codigos!$A:$P,13,0)),"Si","No"),""),"Verf")</f>
        <v>No</v>
      </c>
      <c r="V714" s="280" t="str">
        <f ca="1">IFERROR(IF($B714&lt;&gt;"",IF(AND($H714&gt;=VLOOKUP($B714,Codigos!$A:$P,14,0),$H714&lt;=VLOOKUP($B714,Codigos!$A:$P,15,0)),"Si","No"),""),"Verf")</f>
        <v>No</v>
      </c>
      <c r="W714" s="280" t="str">
        <f ca="1">IFERROR(IF($B714&lt;&gt;"",IF($H714&gt;=VLOOKUP($B714,Codigos!$A:$P,12,0),"Si","No"),""),"Verf")</f>
        <v>Si</v>
      </c>
      <c r="X714" s="280" t="str">
        <f ca="1">IFERROR(IF($B714&lt;&gt;"",IF($H714&lt;VLOOKUP($B714,Codigos!$A:$P,14,0),"No","Si"),""),"Verf")</f>
        <v>Si</v>
      </c>
      <c r="Y714" s="280" t="str">
        <f ca="1">IFERROR(IF($B714&lt;&gt;"",IF($H714&gt;VLOOKUP($B714,Codigos!$A:$P,16,0),"Si","No"),""),"Verf")</f>
        <v>Si</v>
      </c>
      <c r="Z714" s="280" t="str">
        <f ca="1">IFERROR(IF($B714&lt;&gt;"",IF($H714&lt;VLOOKUP($B714,Codigos!$A:$P,14,0),"Bloquear","No"),""),"Verf")</f>
        <v>No</v>
      </c>
      <c r="AA714" s="281">
        <f>IFERROR(IF($B714&lt;&gt;"",$G714-VLOOKUP($B714,Codigos!$A:$P,11,0),""),"")</f>
        <v>46387</v>
      </c>
      <c r="AB714" s="280" t="str">
        <f t="shared" si="324"/>
        <v/>
      </c>
      <c r="AC714">
        <f t="shared" ca="1" si="325"/>
        <v>37</v>
      </c>
      <c r="AE714" t="s">
        <v>1987</v>
      </c>
      <c r="AF714" t="s">
        <v>1988</v>
      </c>
    </row>
    <row r="715" spans="1:32" ht="18.95" customHeight="1">
      <c r="A715" s="290" t="s">
        <v>2584</v>
      </c>
      <c r="B715" s="467" t="s">
        <v>203</v>
      </c>
      <c r="C715" s="104" t="str">
        <f>IFERROR(IF(B715&lt;&gt;"",VLOOKUP($B715,Codigos!$A:$P,3,0),""),"Verf")</f>
        <v>Stella Artois Nr 300Cc X 6</v>
      </c>
      <c r="D715" s="105">
        <v>60</v>
      </c>
      <c r="E715" s="105"/>
      <c r="F715" s="105"/>
      <c r="G715" s="106">
        <v>46441</v>
      </c>
      <c r="H715" s="448">
        <f t="shared" ca="1" si="320"/>
        <v>257</v>
      </c>
      <c r="I715" s="105" t="str">
        <f t="shared" ca="1" si="321"/>
        <v>Mayor a 120 días</v>
      </c>
      <c r="J715" s="109">
        <f t="shared" ca="1" si="322"/>
        <v>0.95185185185185184</v>
      </c>
      <c r="K715" s="343" t="s">
        <v>2738</v>
      </c>
      <c r="L715" s="460"/>
      <c r="M715" s="110" t="str">
        <f>IFERROR(IF(VLOOKUP(L715,Codigos!$T$2:$U$50,2,0)=0,"",VLOOKUP(L715,Codigos!$T$2:$U$50,2,0)),"")</f>
        <v/>
      </c>
      <c r="N715" s="111">
        <f t="shared" si="323"/>
        <v>46171</v>
      </c>
      <c r="O715" s="112">
        <f>IFERROR(IF($B715&lt;&gt;"",$E715+($D715*VLOOKUP($B715,Codigos!$A:$P,5,0)),""),"Verf")</f>
        <v>14400</v>
      </c>
      <c r="P715" s="112">
        <f>IFERROR(IF($B715&lt;&gt;"",$F715+($O715*VLOOKUP($B715,Codigos!$A:$P,4,0)),""),"Verf")</f>
        <v>86400</v>
      </c>
      <c r="Q715" s="116">
        <f>IFERROR(IF($B715&lt;&gt;"",P715*VLOOKUP($B715,Codigos!$A:$I,7,0)/100000,""),"Verf")</f>
        <v>259.2</v>
      </c>
      <c r="R715" s="110">
        <f>IFERROR(IF($B715&lt;&gt;"",VLOOKUP($B715,Codigos!$A:$P,2,0),""),"Verf")</f>
        <v>20463</v>
      </c>
      <c r="S715" s="110" t="str">
        <f>IFERROR(IF($B715&lt;&gt;"",VLOOKUP($B715,Codigos!$A:$P,9,0),""),"Verf")</f>
        <v>NR</v>
      </c>
      <c r="T715" s="110">
        <f>IFERROR(IF(B715&lt;&gt;"",VLOOKUP(B715,Codigos!$A:$P,10,0),""),"Verf")</f>
        <v>270</v>
      </c>
      <c r="U715" s="280" t="str">
        <f ca="1">IFERROR(IF($B715&lt;&gt;"",IF(AND($H715&gt;=VLOOKUP($B715,Codigos!$A:$P,12,0),$H715&lt;=VLOOKUP($B715,Codigos!$A:$P,13,0)),"Si","No"),""),"Verf")</f>
        <v>No</v>
      </c>
      <c r="V715" s="280" t="str">
        <f ca="1">IFERROR(IF($B715&lt;&gt;"",IF(AND($H715&gt;=VLOOKUP($B715,Codigos!$A:$P,14,0),$H715&lt;=VLOOKUP($B715,Codigos!$A:$P,15,0)),"Si","No"),""),"Verf")</f>
        <v>No</v>
      </c>
      <c r="W715" s="280" t="str">
        <f ca="1">IFERROR(IF($B715&lt;&gt;"",IF($H715&gt;=VLOOKUP($B715,Codigos!$A:$P,12,0),"Si","No"),""),"Verf")</f>
        <v>Si</v>
      </c>
      <c r="X715" s="280" t="str">
        <f ca="1">IFERROR(IF($B715&lt;&gt;"",IF($H715&lt;VLOOKUP($B715,Codigos!$A:$P,14,0),"No","Si"),""),"Verf")</f>
        <v>Si</v>
      </c>
      <c r="Y715" s="280" t="str">
        <f ca="1">IFERROR(IF($B715&lt;&gt;"",IF($H715&gt;VLOOKUP($B715,Codigos!$A:$P,16,0),"Si","No"),""),"Verf")</f>
        <v>Si</v>
      </c>
      <c r="Z715" s="280" t="str">
        <f ca="1">IFERROR(IF($B715&lt;&gt;"",IF($H715&lt;VLOOKUP($B715,Codigos!$A:$P,14,0),"Bloquear","No"),""),"Verf")</f>
        <v>No</v>
      </c>
      <c r="AA715" s="281">
        <f>IFERROR(IF($B715&lt;&gt;"",$G715-VLOOKUP($B715,Codigos!$A:$P,11,0),""),"")</f>
        <v>46411</v>
      </c>
      <c r="AB715" s="280" t="str">
        <f t="shared" si="324"/>
        <v/>
      </c>
      <c r="AC715">
        <f t="shared" ca="1" si="325"/>
        <v>13</v>
      </c>
      <c r="AE715" t="s">
        <v>1987</v>
      </c>
      <c r="AF715" t="s">
        <v>1988</v>
      </c>
    </row>
    <row r="716" spans="1:32" ht="18.95" customHeight="1">
      <c r="A716" s="290" t="s">
        <v>678</v>
      </c>
      <c r="B716" s="321" t="s">
        <v>582</v>
      </c>
      <c r="C716" s="104" t="str">
        <f>IFERROR(IF(B716&lt;&gt;"",VLOOKUP($B716,Codigos!$A:$P,3,0),""),"Verf")</f>
        <v>Club Col TW 330ccX6 N</v>
      </c>
      <c r="D716" s="105">
        <v>3</v>
      </c>
      <c r="E716" s="105"/>
      <c r="F716" s="105"/>
      <c r="G716" s="106">
        <v>46221</v>
      </c>
      <c r="H716" s="448">
        <f t="shared" ca="1" si="320"/>
        <v>37</v>
      </c>
      <c r="I716" s="105" t="str">
        <f t="shared" ca="1" si="321"/>
        <v>Menos de 60 días</v>
      </c>
      <c r="J716" s="109">
        <f t="shared" ca="1" si="322"/>
        <v>0.20555555555555555</v>
      </c>
      <c r="K716" s="343"/>
      <c r="L716" s="460" t="s">
        <v>34</v>
      </c>
      <c r="M716" s="110" t="str">
        <f>IFERROR(IF(VLOOKUP(L716,Codigos!$T$2:$U$50,2,0)=0,"",VLOOKUP(L716,Codigos!$T$2:$U$50,2,0)),"")</f>
        <v>Excluir</v>
      </c>
      <c r="N716" s="111">
        <f t="shared" si="323"/>
        <v>46041</v>
      </c>
      <c r="O716" s="112">
        <f>IFERROR(IF($B716&lt;&gt;"",$E716+($D716*VLOOKUP($B716,Codigos!$A:$P,5,0)),""),"Verf")</f>
        <v>780</v>
      </c>
      <c r="P716" s="112">
        <f>IFERROR(IF($B716&lt;&gt;"",$F716+($O716*VLOOKUP($B716,Codigos!$A:$P,4,0)),""),"Verf")</f>
        <v>4680</v>
      </c>
      <c r="Q716" s="116">
        <f>IFERROR(IF($B716&lt;&gt;"",P716*VLOOKUP($B716,Codigos!$A:$I,7,0)/100000,""),"Verf")</f>
        <v>15.444000000000001</v>
      </c>
      <c r="R716" s="110">
        <f>IFERROR(IF($B716&lt;&gt;"",VLOOKUP($B716,Codigos!$A:$P,2,0),""),"Verf")</f>
        <v>3787</v>
      </c>
      <c r="S716" s="110" t="str">
        <f>IFERROR(IF($B716&lt;&gt;"",VLOOKUP($B716,Codigos!$A:$P,9,0),""),"Verf")</f>
        <v>NR</v>
      </c>
      <c r="T716" s="110">
        <f>IFERROR(IF(B716&lt;&gt;"",VLOOKUP(B716,Codigos!$A:$P,10,0),""),"Verf")</f>
        <v>180</v>
      </c>
      <c r="U716" s="280" t="str">
        <f ca="1">IFERROR(IF($B716&lt;&gt;"",IF(AND($H716&gt;=VLOOKUP($B716,Codigos!$A:$P,12,0),$H716&lt;=VLOOKUP($B716,Codigos!$A:$P,13,0)),"Si","No"),""),"Verf")</f>
        <v>No</v>
      </c>
      <c r="V716" s="280" t="str">
        <f ca="1">IFERROR(IF($B716&lt;&gt;"",IF(AND($H716&gt;=VLOOKUP($B716,Codigos!$A:$P,14,0),$H716&lt;=VLOOKUP($B716,Codigos!$A:$P,15,0)),"Si","No"),""),"Verf")</f>
        <v>Si</v>
      </c>
      <c r="W716" s="280" t="str">
        <f ca="1">IFERROR(IF($B716&lt;&gt;"",IF($H716&gt;=VLOOKUP($B716,Codigos!$A:$P,12,0),"Si","No"),""),"Verf")</f>
        <v>No</v>
      </c>
      <c r="X716" s="280" t="str">
        <f ca="1">IFERROR(IF($B716&lt;&gt;"",IF($H716&lt;VLOOKUP($B716,Codigos!$A:$P,14,0),"No","Si"),""),"Verf")</f>
        <v>Si</v>
      </c>
      <c r="Y716" s="280" t="str">
        <f ca="1">IFERROR(IF($B716&lt;&gt;"",IF($H716&gt;VLOOKUP($B716,Codigos!$A:$P,16,0),"Si","No"),""),"Verf")</f>
        <v>No</v>
      </c>
      <c r="Z716" s="280" t="str">
        <f ca="1">IFERROR(IF($B716&lt;&gt;"",IF($H716&lt;VLOOKUP($B716,Codigos!$A:$P,14,0),"Bloquear","No"),""),"Verf")</f>
        <v>No</v>
      </c>
      <c r="AA716" s="281">
        <f>IFERROR(IF($B716&lt;&gt;"",$G716-VLOOKUP($B716,Codigos!$A:$P,11,0),""),"")</f>
        <v>46191</v>
      </c>
      <c r="AB716" s="280" t="str">
        <f t="shared" si="324"/>
        <v/>
      </c>
      <c r="AC716">
        <f t="shared" ca="1" si="325"/>
        <v>143</v>
      </c>
      <c r="AE716" t="s">
        <v>1987</v>
      </c>
      <c r="AF716" t="s">
        <v>1988</v>
      </c>
    </row>
    <row r="717" spans="1:32" ht="18.95" customHeight="1">
      <c r="A717" s="290" t="s">
        <v>678</v>
      </c>
      <c r="B717" s="467" t="s">
        <v>582</v>
      </c>
      <c r="C717" s="104" t="str">
        <f>IFERROR(IF(B717&lt;&gt;"",VLOOKUP($B717,Codigos!$A:$P,3,0),""),"Verf")</f>
        <v>Club Col TW 330ccX6 N</v>
      </c>
      <c r="D717" s="105">
        <v>1</v>
      </c>
      <c r="E717" s="105"/>
      <c r="F717" s="105"/>
      <c r="G717" s="106">
        <v>46347</v>
      </c>
      <c r="H717" s="448">
        <f t="shared" ref="H717" ca="1" si="326">IF(G717&lt;&gt;"",G717-TODAY(),"")</f>
        <v>163</v>
      </c>
      <c r="I717" s="105" t="str">
        <f t="shared" ref="I717" ca="1" si="327">IF(G717="","",IF(G717&lt;TODAY(),"Vencido",IF(G717&lt;TODAY()+10,"Menos de 10 días",IF(G717&lt;TODAY()+30,"Menos de 30 días",IF(G717&lt;TODAY()+60,"Menos de 60 días",IF(G717&lt;TODAY()+90,"Menos de 90 dìas",IF(G717&lt;TODAY()+120,"Menos de 120 días","Mayor a 120 días")))))))</f>
        <v>Mayor a 120 días</v>
      </c>
      <c r="J717" s="109">
        <f t="shared" ref="J717" ca="1" si="328">IFERROR(IF(H717&lt;&gt;"",H717/T717,""),"Verf")</f>
        <v>0.90555555555555556</v>
      </c>
      <c r="K717" s="343"/>
      <c r="L717" s="105" t="s">
        <v>34</v>
      </c>
      <c r="M717" s="110" t="str">
        <f>IFERROR(IF(VLOOKUP(L717,Codigos!$T$2:$U$50,2,0)=0,"",VLOOKUP(L717,Codigos!$T$2:$U$50,2,0)),"")</f>
        <v>Excluir</v>
      </c>
      <c r="N717" s="111">
        <f t="shared" ref="N717" si="329">IFERROR(IF(G717&lt;&gt;"",G717-T717,""),"Verf")</f>
        <v>46167</v>
      </c>
      <c r="O717" s="112">
        <f>IFERROR(IF($B717&lt;&gt;"",$E717+($D717*VLOOKUP($B717,Codigos!$A:$P,5,0)),""),"Verf")</f>
        <v>260</v>
      </c>
      <c r="P717" s="112">
        <f>IFERROR(IF($B717&lt;&gt;"",$F717+($O717*VLOOKUP($B717,Codigos!$A:$P,4,0)),""),"Verf")</f>
        <v>1560</v>
      </c>
      <c r="Q717" s="116">
        <f>IFERROR(IF($B717&lt;&gt;"",P717*VLOOKUP($B717,Codigos!$A:$I,7,0)/100000,""),"Verf")</f>
        <v>5.1479999999999997</v>
      </c>
      <c r="R717" s="110">
        <f>IFERROR(IF($B717&lt;&gt;"",VLOOKUP($B717,Codigos!$A:$P,2,0),""),"Verf")</f>
        <v>3787</v>
      </c>
      <c r="S717" s="110" t="str">
        <f>IFERROR(IF($B717&lt;&gt;"",VLOOKUP($B717,Codigos!$A:$P,9,0),""),"Verf")</f>
        <v>NR</v>
      </c>
      <c r="T717" s="110">
        <f>IFERROR(IF(B717&lt;&gt;"",VLOOKUP(B717,Codigos!$A:$P,10,0),""),"Verf")</f>
        <v>180</v>
      </c>
      <c r="U717" s="280" t="str">
        <f ca="1">IFERROR(IF($B717&lt;&gt;"",IF(AND($H717&gt;=VLOOKUP($B717,Codigos!$A:$P,12,0),$H717&lt;=VLOOKUP($B717,Codigos!$A:$P,13,0)),"Si","No"),""),"Verf")</f>
        <v>No</v>
      </c>
      <c r="V717" s="280" t="str">
        <f ca="1">IFERROR(IF($B717&lt;&gt;"",IF(AND($H717&gt;=VLOOKUP($B717,Codigos!$A:$P,14,0),$H717&lt;=VLOOKUP($B717,Codigos!$A:$P,15,0)),"Si","No"),""),"Verf")</f>
        <v>No</v>
      </c>
      <c r="W717" s="280" t="str">
        <f ca="1">IFERROR(IF($B717&lt;&gt;"",IF($H717&gt;=VLOOKUP($B717,Codigos!$A:$P,12,0),"Si","No"),""),"Verf")</f>
        <v>Si</v>
      </c>
      <c r="X717" s="280" t="str">
        <f ca="1">IFERROR(IF($B717&lt;&gt;"",IF($H717&lt;VLOOKUP($B717,Codigos!$A:$P,14,0),"No","Si"),""),"Verf")</f>
        <v>Si</v>
      </c>
      <c r="Y717" s="280" t="str">
        <f ca="1">IFERROR(IF($B717&lt;&gt;"",IF($H717&gt;VLOOKUP($B717,Codigos!$A:$P,16,0),"Si","No"),""),"Verf")</f>
        <v>Si</v>
      </c>
      <c r="Z717" s="280" t="str">
        <f ca="1">IFERROR(IF($B717&lt;&gt;"",IF($H717&lt;VLOOKUP($B717,Codigos!$A:$P,14,0),"Bloquear","No"),""),"Verf")</f>
        <v>No</v>
      </c>
      <c r="AA717" s="281">
        <f>IFERROR(IF($B717&lt;&gt;"",$G717-VLOOKUP($B717,Codigos!$A:$P,11,0),""),"")</f>
        <v>46317</v>
      </c>
      <c r="AB717" s="280" t="str">
        <f t="shared" ref="AB717" si="330">IFERROR(IF(AND(A717&lt;&gt;"",B717=""),"V",""),"")</f>
        <v/>
      </c>
      <c r="AC717">
        <f t="shared" ref="AC717" ca="1" si="331">IF(B717&lt;&gt;"",$C$4-N717,"")</f>
        <v>17</v>
      </c>
      <c r="AE717" t="s">
        <v>1987</v>
      </c>
      <c r="AF717" t="s">
        <v>1988</v>
      </c>
    </row>
    <row r="718" spans="1:32" ht="18.95" customHeight="1">
      <c r="A718" s="290" t="s">
        <v>678</v>
      </c>
      <c r="B718" s="467" t="s">
        <v>582</v>
      </c>
      <c r="C718" s="104" t="str">
        <f>IFERROR(IF(B718&lt;&gt;"",VLOOKUP($B718,Codigos!$A:$P,3,0),""),"Verf")</f>
        <v>Club Col TW 330ccX6 N</v>
      </c>
      <c r="D718" s="105">
        <v>1</v>
      </c>
      <c r="E718" s="105"/>
      <c r="F718" s="105"/>
      <c r="G718" s="106">
        <v>46347</v>
      </c>
      <c r="H718" s="448">
        <f t="shared" ca="1" si="320"/>
        <v>163</v>
      </c>
      <c r="I718" s="105" t="str">
        <f t="shared" ca="1" si="321"/>
        <v>Mayor a 120 días</v>
      </c>
      <c r="J718" s="109">
        <f t="shared" ca="1" si="322"/>
        <v>0.90555555555555556</v>
      </c>
      <c r="K718" s="343"/>
      <c r="L718" s="105" t="s">
        <v>34</v>
      </c>
      <c r="M718" s="110" t="str">
        <f>IFERROR(IF(VLOOKUP(L718,Codigos!$T$2:$U$50,2,0)=0,"",VLOOKUP(L718,Codigos!$T$2:$U$50,2,0)),"")</f>
        <v>Excluir</v>
      </c>
      <c r="N718" s="111">
        <f t="shared" si="323"/>
        <v>46167</v>
      </c>
      <c r="O718" s="112">
        <f>IFERROR(IF($B718&lt;&gt;"",$E718+($D718*VLOOKUP($B718,Codigos!$A:$P,5,0)),""),"Verf")</f>
        <v>260</v>
      </c>
      <c r="P718" s="112">
        <f>IFERROR(IF($B718&lt;&gt;"",$F718+($O718*VLOOKUP($B718,Codigos!$A:$P,4,0)),""),"Verf")</f>
        <v>1560</v>
      </c>
      <c r="Q718" s="116">
        <f>IFERROR(IF($B718&lt;&gt;"",P718*VLOOKUP($B718,Codigos!$A:$I,7,0)/100000,""),"Verf")</f>
        <v>5.1479999999999997</v>
      </c>
      <c r="R718" s="110">
        <f>IFERROR(IF($B718&lt;&gt;"",VLOOKUP($B718,Codigos!$A:$P,2,0),""),"Verf")</f>
        <v>3787</v>
      </c>
      <c r="S718" s="110" t="str">
        <f>IFERROR(IF($B718&lt;&gt;"",VLOOKUP($B718,Codigos!$A:$P,9,0),""),"Verf")</f>
        <v>NR</v>
      </c>
      <c r="T718" s="110">
        <f>IFERROR(IF(B718&lt;&gt;"",VLOOKUP(B718,Codigos!$A:$P,10,0),""),"Verf")</f>
        <v>180</v>
      </c>
      <c r="U718" s="280" t="str">
        <f ca="1">IFERROR(IF($B718&lt;&gt;"",IF(AND($H718&gt;=VLOOKUP($B718,Codigos!$A:$P,12,0),$H718&lt;=VLOOKUP($B718,Codigos!$A:$P,13,0)),"Si","No"),""),"Verf")</f>
        <v>No</v>
      </c>
      <c r="V718" s="280" t="str">
        <f ca="1">IFERROR(IF($B718&lt;&gt;"",IF(AND($H718&gt;=VLOOKUP($B718,Codigos!$A:$P,14,0),$H718&lt;=VLOOKUP($B718,Codigos!$A:$P,15,0)),"Si","No"),""),"Verf")</f>
        <v>No</v>
      </c>
      <c r="W718" s="280" t="str">
        <f ca="1">IFERROR(IF($B718&lt;&gt;"",IF($H718&gt;=VLOOKUP($B718,Codigos!$A:$P,12,0),"Si","No"),""),"Verf")</f>
        <v>Si</v>
      </c>
      <c r="X718" s="280" t="str">
        <f ca="1">IFERROR(IF($B718&lt;&gt;"",IF($H718&lt;VLOOKUP($B718,Codigos!$A:$P,14,0),"No","Si"),""),"Verf")</f>
        <v>Si</v>
      </c>
      <c r="Y718" s="280" t="str">
        <f ca="1">IFERROR(IF($B718&lt;&gt;"",IF($H718&gt;VLOOKUP($B718,Codigos!$A:$P,16,0),"Si","No"),""),"Verf")</f>
        <v>Si</v>
      </c>
      <c r="Z718" s="280" t="str">
        <f ca="1">IFERROR(IF($B718&lt;&gt;"",IF($H718&lt;VLOOKUP($B718,Codigos!$A:$P,14,0),"Bloquear","No"),""),"Verf")</f>
        <v>No</v>
      </c>
      <c r="AA718" s="281">
        <f>IFERROR(IF($B718&lt;&gt;"",$G718-VLOOKUP($B718,Codigos!$A:$P,11,0),""),"")</f>
        <v>46317</v>
      </c>
      <c r="AB718" s="280" t="str">
        <f t="shared" si="324"/>
        <v/>
      </c>
      <c r="AC718">
        <f t="shared" ca="1" si="325"/>
        <v>17</v>
      </c>
      <c r="AE718" t="s">
        <v>1987</v>
      </c>
      <c r="AF718" t="s">
        <v>1988</v>
      </c>
    </row>
    <row r="719" spans="1:32" ht="18.95" customHeight="1">
      <c r="A719" s="290" t="s">
        <v>2817</v>
      </c>
      <c r="B719" s="459"/>
      <c r="C719" s="104" t="str">
        <f>IFERROR(IF(B719&lt;&gt;"",VLOOKUP($B719,Codigos!$A:$P,3,0),""),"Verf")</f>
        <v/>
      </c>
      <c r="D719" s="105"/>
      <c r="E719" s="105"/>
      <c r="F719" s="105"/>
      <c r="G719" s="106"/>
      <c r="H719" s="448" t="str">
        <f t="shared" ca="1" si="320"/>
        <v/>
      </c>
      <c r="I719" s="105" t="str">
        <f t="shared" ca="1" si="321"/>
        <v/>
      </c>
      <c r="J719" s="109" t="str">
        <f t="shared" ca="1" si="322"/>
        <v/>
      </c>
      <c r="K719" s="343"/>
      <c r="L719" s="292"/>
      <c r="M719" s="110" t="str">
        <f>IFERROR(IF(VLOOKUP(L719,Codigos!$T$2:$U$50,2,0)=0,"",VLOOKUP(L719,Codigos!$T$2:$U$50,2,0)),"")</f>
        <v/>
      </c>
      <c r="N719" s="111" t="str">
        <f t="shared" si="323"/>
        <v/>
      </c>
      <c r="O719" s="112" t="str">
        <f>IFERROR(IF($B719&lt;&gt;"",$E719+($D719*VLOOKUP($B719,Codigos!$A:$P,5,0)),""),"Verf")</f>
        <v/>
      </c>
      <c r="P719" s="112" t="str">
        <f>IFERROR(IF($B719&lt;&gt;"",$F719+($O719*VLOOKUP($B719,Codigos!$A:$P,4,0)),""),"Verf")</f>
        <v/>
      </c>
      <c r="Q719" s="116" t="str">
        <f>IFERROR(IF($B719&lt;&gt;"",P719*VLOOKUP($B719,Codigos!$A:$I,7,0)/100000,""),"Verf")</f>
        <v/>
      </c>
      <c r="R719" s="110" t="str">
        <f>IFERROR(IF($B719&lt;&gt;"",VLOOKUP($B719,Codigos!$A:$P,2,0),""),"Verf")</f>
        <v/>
      </c>
      <c r="S719" s="110" t="str">
        <f>IFERROR(IF($B719&lt;&gt;"",VLOOKUP($B719,Codigos!$A:$P,9,0),""),"Verf")</f>
        <v/>
      </c>
      <c r="T719" s="110" t="str">
        <f>IFERROR(IF(B719&lt;&gt;"",VLOOKUP(B719,Codigos!$A:$P,10,0),""),"Verf")</f>
        <v/>
      </c>
      <c r="U719" s="280" t="str">
        <f>IFERROR(IF($B719&lt;&gt;"",IF(AND($H719&gt;=VLOOKUP($B719,Codigos!$A:$P,12,0),$H719&lt;=VLOOKUP($B719,Codigos!$A:$P,13,0)),"Si","No"),""),"Verf")</f>
        <v/>
      </c>
      <c r="V719" s="280" t="str">
        <f>IFERROR(IF($B719&lt;&gt;"",IF(AND($H719&gt;=VLOOKUP($B719,Codigos!$A:$P,14,0),$H719&lt;=VLOOKUP($B719,Codigos!$A:$P,15,0)),"Si","No"),""),"Verf")</f>
        <v/>
      </c>
      <c r="W719" s="280" t="str">
        <f>IFERROR(IF($B719&lt;&gt;"",IF($H719&gt;=VLOOKUP($B719,Codigos!$A:$P,12,0),"Si","No"),""),"Verf")</f>
        <v/>
      </c>
      <c r="X719" s="280" t="str">
        <f>IFERROR(IF($B719&lt;&gt;"",IF($H719&lt;VLOOKUP($B719,Codigos!$A:$P,14,0),"No","Si"),""),"Verf")</f>
        <v/>
      </c>
      <c r="Y719" s="280" t="str">
        <f>IFERROR(IF($B719&lt;&gt;"",IF($H719&gt;VLOOKUP($B719,Codigos!$A:$P,16,0),"Si","No"),""),"Verf")</f>
        <v/>
      </c>
      <c r="Z719" s="280" t="str">
        <f>IFERROR(IF($B719&lt;&gt;"",IF($H719&lt;VLOOKUP($B719,Codigos!$A:$P,14,0),"Bloquear","No"),""),"Verf")</f>
        <v/>
      </c>
      <c r="AA719" s="281" t="str">
        <f>IFERROR(IF($B719&lt;&gt;"",$G719-VLOOKUP($B719,Codigos!$A:$P,11,0),""),"")</f>
        <v/>
      </c>
      <c r="AB719" s="280" t="str">
        <f t="shared" si="324"/>
        <v>V</v>
      </c>
      <c r="AC719" t="str">
        <f t="shared" si="325"/>
        <v/>
      </c>
      <c r="AE719" t="s">
        <v>1987</v>
      </c>
      <c r="AF719" t="s">
        <v>1988</v>
      </c>
    </row>
    <row r="720" spans="1:32" ht="18.95" customHeight="1">
      <c r="A720" s="290" t="s">
        <v>376</v>
      </c>
      <c r="B720" s="335" t="s">
        <v>1481</v>
      </c>
      <c r="C720" s="104" t="str">
        <f>IFERROR(IF(B720&lt;&gt;"",VLOOKUP($B720,Codigos!$A:$P,3,0),""),"Verf")</f>
        <v>Corona Extra Lta  269Ccx24 LINEA</v>
      </c>
      <c r="D720" s="105">
        <v>23</v>
      </c>
      <c r="E720" s="105"/>
      <c r="F720" s="105"/>
      <c r="G720" s="106">
        <v>46528</v>
      </c>
      <c r="H720" s="448">
        <f t="shared" ca="1" si="320"/>
        <v>344</v>
      </c>
      <c r="I720" s="105" t="str">
        <f t="shared" ca="1" si="321"/>
        <v>Mayor a 120 días</v>
      </c>
      <c r="J720" s="109">
        <f t="shared" ca="1" si="322"/>
        <v>0.94246575342465755</v>
      </c>
      <c r="K720" s="343"/>
      <c r="L720" s="292" t="s">
        <v>392</v>
      </c>
      <c r="M720" s="110" t="str">
        <f>IFERROR(IF(VLOOKUP(L720,Codigos!$T$2:$U$50,2,0)=0,"",VLOOKUP(L720,Codigos!$T$2:$U$50,2,0)),"")</f>
        <v>Excluir</v>
      </c>
      <c r="N720" s="111">
        <f t="shared" si="323"/>
        <v>46163</v>
      </c>
      <c r="O720" s="112">
        <f>IFERROR(IF($B720&lt;&gt;"",$E720+($D720*VLOOKUP($B720,Codigos!$A:$P,5,0)),""),"Verf")</f>
        <v>3450</v>
      </c>
      <c r="P720" s="112">
        <f>IFERROR(IF($B720&lt;&gt;"",$F720+($O720*VLOOKUP($B720,Codigos!$A:$P,4,0)),""),"Verf")</f>
        <v>82800</v>
      </c>
      <c r="Q720" s="116">
        <f>IFERROR(IF($B720&lt;&gt;"",P720*VLOOKUP($B720,Codigos!$A:$I,7,0)/100000,""),"Verf")</f>
        <v>222.732</v>
      </c>
      <c r="R720" s="110">
        <f>IFERROR(IF($B720&lt;&gt;"",VLOOKUP($B720,Codigos!$A:$P,2,0),""),"Verf")</f>
        <v>17158</v>
      </c>
      <c r="S720" s="110" t="str">
        <f>IFERROR(IF($B720&lt;&gt;"",VLOOKUP($B720,Codigos!$A:$P,9,0),""),"Verf")</f>
        <v>Lata</v>
      </c>
      <c r="T720" s="110">
        <f>IFERROR(IF(B720&lt;&gt;"",VLOOKUP(B720,Codigos!$A:$P,10,0),""),"Verf")</f>
        <v>365</v>
      </c>
      <c r="U720" s="280" t="str">
        <f ca="1">IFERROR(IF($B720&lt;&gt;"",IF(AND($H720&gt;=VLOOKUP($B720,Codigos!$A:$P,12,0),$H720&lt;=VLOOKUP($B720,Codigos!$A:$P,13,0)),"Si","No"),""),"Verf")</f>
        <v>No</v>
      </c>
      <c r="V720" s="280" t="str">
        <f ca="1">IFERROR(IF($B720&lt;&gt;"",IF(AND($H720&gt;=VLOOKUP($B720,Codigos!$A:$P,14,0),$H720&lt;=VLOOKUP($B720,Codigos!$A:$P,15,0)),"Si","No"),""),"Verf")</f>
        <v>No</v>
      </c>
      <c r="W720" s="280" t="str">
        <f ca="1">IFERROR(IF($B720&lt;&gt;"",IF($H720&gt;=VLOOKUP($B720,Codigos!$A:$P,12,0),"Si","No"),""),"Verf")</f>
        <v>Si</v>
      </c>
      <c r="X720" s="280" t="str">
        <f ca="1">IFERROR(IF($B720&lt;&gt;"",IF($H720&lt;VLOOKUP($B720,Codigos!$A:$P,14,0),"No","Si"),""),"Verf")</f>
        <v>Si</v>
      </c>
      <c r="Y720" s="280" t="str">
        <f ca="1">IFERROR(IF($B720&lt;&gt;"",IF($H720&gt;VLOOKUP($B720,Codigos!$A:$P,16,0),"Si","No"),""),"Verf")</f>
        <v>Si</v>
      </c>
      <c r="Z720" s="280" t="str">
        <f ca="1">IFERROR(IF($B720&lt;&gt;"",IF($H720&lt;VLOOKUP($B720,Codigos!$A:$P,14,0),"Bloquear","No"),""),"Verf")</f>
        <v>No</v>
      </c>
      <c r="AA720" s="281">
        <f>IFERROR(IF($B720&lt;&gt;"",$G720-VLOOKUP($B720,Codigos!$A:$P,11,0),""),"")</f>
        <v>46498</v>
      </c>
      <c r="AB720" s="280" t="str">
        <f t="shared" si="324"/>
        <v/>
      </c>
      <c r="AC720">
        <f t="shared" ca="1" si="325"/>
        <v>21</v>
      </c>
      <c r="AE720" t="s">
        <v>1987</v>
      </c>
      <c r="AF720" t="s">
        <v>1988</v>
      </c>
    </row>
    <row r="721" spans="1:32" ht="18.95" customHeight="1">
      <c r="A721" s="290" t="s">
        <v>378</v>
      </c>
      <c r="B721" s="510" t="s">
        <v>258</v>
      </c>
      <c r="C721" s="104" t="str">
        <f>IFERROR(IF(B721&lt;&gt;"",VLOOKUP($B721,Codigos!$A:$P,3,0),""),"Verf")</f>
        <v>Modelo Tw 355Cc x 6</v>
      </c>
      <c r="D721" s="105">
        <v>14</v>
      </c>
      <c r="E721" s="105"/>
      <c r="F721" s="105"/>
      <c r="G721" s="106">
        <v>46470</v>
      </c>
      <c r="H721" s="448">
        <f t="shared" ca="1" si="320"/>
        <v>286</v>
      </c>
      <c r="I721" s="105" t="str">
        <f t="shared" ca="1" si="321"/>
        <v>Mayor a 120 días</v>
      </c>
      <c r="J721" s="109">
        <f t="shared" ca="1" si="322"/>
        <v>0.78356164383561644</v>
      </c>
      <c r="K721" s="343"/>
      <c r="L721" s="292"/>
      <c r="M721" s="110" t="str">
        <f>IFERROR(IF(VLOOKUP(L721,Codigos!$T$2:$U$50,2,0)=0,"",VLOOKUP(L721,Codigos!$T$2:$U$50,2,0)),"")</f>
        <v/>
      </c>
      <c r="N721" s="111">
        <f t="shared" si="323"/>
        <v>46105</v>
      </c>
      <c r="O721" s="112">
        <f>IFERROR(IF($B721&lt;&gt;"",$E721+($D721*VLOOKUP($B721,Codigos!$A:$P,5,0)),""),"Verf")</f>
        <v>3024</v>
      </c>
      <c r="P721" s="112">
        <f>IFERROR(IF($B721&lt;&gt;"",$F721+($O721*VLOOKUP($B721,Codigos!$A:$P,4,0)),""),"Verf")</f>
        <v>18144</v>
      </c>
      <c r="Q721" s="116">
        <f>IFERROR(IF($B721&lt;&gt;"",P721*VLOOKUP($B721,Codigos!$A:$I,7,0)/100000,""),"Verf")</f>
        <v>64.411199999999994</v>
      </c>
      <c r="R721" s="110">
        <f>IFERROR(IF($B721&lt;&gt;"",VLOOKUP($B721,Codigos!$A:$P,2,0),""),"Verf")</f>
        <v>21177</v>
      </c>
      <c r="S721" s="110" t="str">
        <f>IFERROR(IF($B721&lt;&gt;"",VLOOKUP($B721,Codigos!$A:$P,9,0),""),"Verf")</f>
        <v>NR</v>
      </c>
      <c r="T721" s="110">
        <f>IFERROR(IF(B721&lt;&gt;"",VLOOKUP(B721,Codigos!$A:$P,10,0),""),"Verf")</f>
        <v>365</v>
      </c>
      <c r="U721" s="280" t="str">
        <f ca="1">IFERROR(IF($B721&lt;&gt;"",IF(AND($H721&gt;=VLOOKUP($B721,Codigos!$A:$P,12,0),$H721&lt;=VLOOKUP($B721,Codigos!$A:$P,13,0)),"Si","No"),""),"Verf")</f>
        <v>No</v>
      </c>
      <c r="V721" s="280" t="str">
        <f ca="1">IFERROR(IF($B721&lt;&gt;"",IF(AND($H721&gt;=VLOOKUP($B721,Codigos!$A:$P,14,0),$H721&lt;=VLOOKUP($B721,Codigos!$A:$P,15,0)),"Si","No"),""),"Verf")</f>
        <v>No</v>
      </c>
      <c r="W721" s="280" t="str">
        <f ca="1">IFERROR(IF($B721&lt;&gt;"",IF($H721&gt;=VLOOKUP($B721,Codigos!$A:$P,12,0),"Si","No"),""),"Verf")</f>
        <v>Si</v>
      </c>
      <c r="X721" s="280" t="str">
        <f ca="1">IFERROR(IF($B721&lt;&gt;"",IF($H721&lt;VLOOKUP($B721,Codigos!$A:$P,14,0),"No","Si"),""),"Verf")</f>
        <v>Si</v>
      </c>
      <c r="Y721" s="280" t="str">
        <f ca="1">IFERROR(IF($B721&lt;&gt;"",IF($H721&gt;VLOOKUP($B721,Codigos!$A:$P,16,0),"Si","No"),""),"Verf")</f>
        <v>Si</v>
      </c>
      <c r="Z721" s="280" t="str">
        <f ca="1">IFERROR(IF($B721&lt;&gt;"",IF($H721&lt;VLOOKUP($B721,Codigos!$A:$P,14,0),"Bloquear","No"),""),"Verf")</f>
        <v>No</v>
      </c>
      <c r="AA721" s="281">
        <f>IFERROR(IF($B721&lt;&gt;"",$G721-VLOOKUP($B721,Codigos!$A:$P,11,0),""),"")</f>
        <v>46440</v>
      </c>
      <c r="AB721" s="280" t="str">
        <f t="shared" si="324"/>
        <v/>
      </c>
      <c r="AC721">
        <f t="shared" ca="1" si="325"/>
        <v>79</v>
      </c>
      <c r="AE721" t="s">
        <v>1987</v>
      </c>
      <c r="AF721" t="s">
        <v>1988</v>
      </c>
    </row>
    <row r="722" spans="1:32" ht="18.95" customHeight="1">
      <c r="A722" s="290" t="s">
        <v>786</v>
      </c>
      <c r="B722" s="469" t="s">
        <v>2491</v>
      </c>
      <c r="C722" s="104" t="str">
        <f>IFERROR(IF(B722&lt;&gt;"",VLOOKUP($B722,Codigos!$A:$P,3,0),""),"Verf")</f>
        <v>BAHIA LIGHT 310 X6</v>
      </c>
      <c r="D722" s="105">
        <v>37</v>
      </c>
      <c r="E722" s="105"/>
      <c r="F722" s="105"/>
      <c r="G722" s="106">
        <v>46255</v>
      </c>
      <c r="H722" s="448">
        <f t="shared" ca="1" si="320"/>
        <v>71</v>
      </c>
      <c r="I722" s="105" t="str">
        <f t="shared" ca="1" si="321"/>
        <v>Menos de 90 dìas</v>
      </c>
      <c r="J722" s="109">
        <f t="shared" ca="1" si="322"/>
        <v>0.39444444444444443</v>
      </c>
      <c r="K722" s="343"/>
      <c r="L722" s="292"/>
      <c r="M722" s="110" t="str">
        <f>IFERROR(IF(VLOOKUP(L722,Codigos!$T$2:$U$50,2,0)=0,"",VLOOKUP(L722,Codigos!$T$2:$U$50,2,0)),"")</f>
        <v/>
      </c>
      <c r="N722" s="111">
        <f t="shared" si="323"/>
        <v>46075</v>
      </c>
      <c r="O722" s="112">
        <f>IFERROR(IF($B722&lt;&gt;"",$E722+($D722*VLOOKUP($B722,Codigos!$A:$P,5,0)),""),"Verf")</f>
        <v>19536</v>
      </c>
      <c r="P722" s="112">
        <f>IFERROR(IF($B722&lt;&gt;"",$F722+($O722*VLOOKUP($B722,Codigos!$A:$P,4,0)),""),"Verf")</f>
        <v>117216</v>
      </c>
      <c r="Q722" s="116">
        <f>IFERROR(IF($B722&lt;&gt;"",P722*VLOOKUP($B722,Codigos!$A:$I,7,0)/100000,""),"Verf")</f>
        <v>363.36959999999999</v>
      </c>
      <c r="R722" s="110">
        <f>IFERROR(IF($B722&lt;&gt;"",VLOOKUP($B722,Codigos!$A:$P,2,0),""),"Verf")</f>
        <v>23013</v>
      </c>
      <c r="S722" s="110" t="str">
        <f>IFERROR(IF($B722&lt;&gt;"",VLOOKUP($B722,Codigos!$A:$P,9,0),""),"Verf")</f>
        <v>Lata</v>
      </c>
      <c r="T722" s="110">
        <f>IFERROR(IF(B722&lt;&gt;"",VLOOKUP(B722,Codigos!$A:$P,10,0),""),"Verf")</f>
        <v>180</v>
      </c>
      <c r="U722" s="280" t="str">
        <f ca="1">IFERROR(IF($B722&lt;&gt;"",IF(AND($H722&gt;=VLOOKUP($B722,Codigos!$A:$P,12,0),$H722&lt;=VLOOKUP($B722,Codigos!$A:$P,13,0)),"Si","No"),""),"Verf")</f>
        <v>No</v>
      </c>
      <c r="V722" s="280" t="str">
        <f ca="1">IFERROR(IF($B722&lt;&gt;"",IF(AND($H722&gt;=VLOOKUP($B722,Codigos!$A:$P,14,0),$H722&lt;=VLOOKUP($B722,Codigos!$A:$P,15,0)),"Si","No"),""),"Verf")</f>
        <v>Si</v>
      </c>
      <c r="W722" s="280" t="str">
        <f ca="1">IFERROR(IF($B722&lt;&gt;"",IF($H722&gt;=VLOOKUP($B722,Codigos!$A:$P,12,0),"Si","No"),""),"Verf")</f>
        <v>No</v>
      </c>
      <c r="X722" s="280" t="str">
        <f ca="1">IFERROR(IF($B722&lt;&gt;"",IF($H722&lt;VLOOKUP($B722,Codigos!$A:$P,14,0),"No","Si"),""),"Verf")</f>
        <v>Si</v>
      </c>
      <c r="Y722" s="280" t="str">
        <f ca="1">IFERROR(IF($B722&lt;&gt;"",IF($H722&gt;VLOOKUP($B722,Codigos!$A:$P,16,0),"Si","No"),""),"Verf")</f>
        <v>No</v>
      </c>
      <c r="Z722" s="280" t="str">
        <f ca="1">IFERROR(IF($B722&lt;&gt;"",IF($H722&lt;VLOOKUP($B722,Codigos!$A:$P,14,0),"Bloquear","No"),""),"Verf")</f>
        <v>No</v>
      </c>
      <c r="AA722" s="281">
        <f>IFERROR(IF($B722&lt;&gt;"",$G722-VLOOKUP($B722,Codigos!$A:$P,11,0),""),"")</f>
        <v>46225</v>
      </c>
      <c r="AB722" s="280" t="str">
        <f t="shared" si="324"/>
        <v/>
      </c>
      <c r="AC722">
        <f t="shared" ca="1" si="325"/>
        <v>109</v>
      </c>
      <c r="AE722" t="s">
        <v>1987</v>
      </c>
      <c r="AF722" t="s">
        <v>1988</v>
      </c>
    </row>
    <row r="723" spans="1:32" ht="18.95" customHeight="1">
      <c r="A723" s="290" t="s">
        <v>679</v>
      </c>
      <c r="B723" s="489" t="s">
        <v>988</v>
      </c>
      <c r="C723" s="104" t="str">
        <f>IFERROR(IF(B723&lt;&gt;"",VLOOKUP($B723,Codigos!$A:$P,3,0),""),"Verf")</f>
        <v>Aguila Lta 269Cc X 6</v>
      </c>
      <c r="D723" s="105">
        <v>2</v>
      </c>
      <c r="E723" s="105"/>
      <c r="F723" s="105"/>
      <c r="G723" s="106">
        <v>46351</v>
      </c>
      <c r="H723" s="448">
        <f t="shared" ca="1" si="320"/>
        <v>167</v>
      </c>
      <c r="I723" s="105" t="str">
        <f t="shared" ca="1" si="321"/>
        <v>Mayor a 120 días</v>
      </c>
      <c r="J723" s="109">
        <f t="shared" ca="1" si="322"/>
        <v>0.61851851851851847</v>
      </c>
      <c r="K723" s="343"/>
      <c r="L723" s="292"/>
      <c r="M723" s="110" t="str">
        <f>IFERROR(IF(VLOOKUP(L723,Codigos!$T$2:$U$50,2,0)=0,"",VLOOKUP(L723,Codigos!$T$2:$U$50,2,0)),"")</f>
        <v/>
      </c>
      <c r="N723" s="111">
        <f t="shared" si="323"/>
        <v>46081</v>
      </c>
      <c r="O723" s="112">
        <f>IFERROR(IF($B723&lt;&gt;"",$E723+($D723*VLOOKUP($B723,Codigos!$A:$P,5,0)),""),"Verf")</f>
        <v>1200</v>
      </c>
      <c r="P723" s="112">
        <f>IFERROR(IF($B723&lt;&gt;"",$F723+($O723*VLOOKUP($B723,Codigos!$A:$P,4,0)),""),"Verf")</f>
        <v>7200</v>
      </c>
      <c r="Q723" s="116">
        <f>IFERROR(IF($B723&lt;&gt;"",P723*VLOOKUP($B723,Codigos!$A:$I,7,0)/100000,""),"Verf")</f>
        <v>19.367999999999999</v>
      </c>
      <c r="R723" s="110">
        <f>IFERROR(IF($B723&lt;&gt;"",VLOOKUP($B723,Codigos!$A:$P,2,0),""),"Verf")</f>
        <v>9909</v>
      </c>
      <c r="S723" s="110" t="str">
        <f>IFERROR(IF($B723&lt;&gt;"",VLOOKUP($B723,Codigos!$A:$P,9,0),""),"Verf")</f>
        <v>Lata</v>
      </c>
      <c r="T723" s="110">
        <f>IFERROR(IF(B723&lt;&gt;"",VLOOKUP(B723,Codigos!$A:$P,10,0),""),"Verf")</f>
        <v>270</v>
      </c>
      <c r="U723" s="280" t="str">
        <f ca="1">IFERROR(IF($B723&lt;&gt;"",IF(AND($H723&gt;=VLOOKUP($B723,Codigos!$A:$P,12,0),$H723&lt;=VLOOKUP($B723,Codigos!$A:$P,13,0)),"Si","No"),""),"Verf")</f>
        <v>No</v>
      </c>
      <c r="V723" s="280" t="str">
        <f ca="1">IFERROR(IF($B723&lt;&gt;"",IF(AND($H723&gt;=VLOOKUP($B723,Codigos!$A:$P,14,0),$H723&lt;=VLOOKUP($B723,Codigos!$A:$P,15,0)),"Si","No"),""),"Verf")</f>
        <v>No</v>
      </c>
      <c r="W723" s="280" t="str">
        <f ca="1">IFERROR(IF($B723&lt;&gt;"",IF($H723&gt;=VLOOKUP($B723,Codigos!$A:$P,12,0),"Si","No"),""),"Verf")</f>
        <v>No</v>
      </c>
      <c r="X723" s="280" t="str">
        <f ca="1">IFERROR(IF($B723&lt;&gt;"",IF($H723&lt;VLOOKUP($B723,Codigos!$A:$P,14,0),"No","Si"),""),"Verf")</f>
        <v>Si</v>
      </c>
      <c r="Y723" s="280" t="str">
        <f ca="1">IFERROR(IF($B723&lt;&gt;"",IF($H723&gt;VLOOKUP($B723,Codigos!$A:$P,16,0),"Si","No"),""),"Verf")</f>
        <v>Si</v>
      </c>
      <c r="Z723" s="280" t="str">
        <f ca="1">IFERROR(IF($B723&lt;&gt;"",IF($H723&lt;VLOOKUP($B723,Codigos!$A:$P,14,0),"Bloquear","No"),""),"Verf")</f>
        <v>No</v>
      </c>
      <c r="AA723" s="281">
        <f>IFERROR(IF($B723&lt;&gt;"",$G723-VLOOKUP($B723,Codigos!$A:$P,11,0),""),"")</f>
        <v>46321</v>
      </c>
      <c r="AB723" s="280" t="str">
        <f t="shared" si="324"/>
        <v/>
      </c>
      <c r="AC723">
        <f t="shared" ca="1" si="325"/>
        <v>103</v>
      </c>
      <c r="AE723" t="s">
        <v>1987</v>
      </c>
      <c r="AF723" t="s">
        <v>1988</v>
      </c>
    </row>
    <row r="724" spans="1:32" ht="18.95" customHeight="1">
      <c r="A724" s="290" t="s">
        <v>787</v>
      </c>
      <c r="B724" s="512" t="s">
        <v>2487</v>
      </c>
      <c r="C724" s="104" t="str">
        <f>IFERROR(IF(B724&lt;&gt;"",VLOOKUP($B724,Codigos!$A:$P,3,0),""),"Verf")</f>
        <v>BAHIA LAGER 310</v>
      </c>
      <c r="D724" s="105">
        <v>10</v>
      </c>
      <c r="E724" s="105"/>
      <c r="F724" s="105"/>
      <c r="G724" s="106">
        <v>46348</v>
      </c>
      <c r="H724" s="448">
        <f t="shared" ca="1" si="320"/>
        <v>164</v>
      </c>
      <c r="I724" s="105" t="str">
        <f t="shared" ca="1" si="321"/>
        <v>Mayor a 120 días</v>
      </c>
      <c r="J724" s="109">
        <f t="shared" ca="1" si="322"/>
        <v>0.91111111111111109</v>
      </c>
      <c r="K724" s="308"/>
      <c r="L724" s="292"/>
      <c r="M724" s="110" t="str">
        <f>IFERROR(IF(VLOOKUP(L724,Codigos!$T$2:$U$50,2,0)=0,"",VLOOKUP(L724,Codigos!$T$2:$U$50,2,0)),"")</f>
        <v/>
      </c>
      <c r="N724" s="111">
        <f t="shared" si="323"/>
        <v>46168</v>
      </c>
      <c r="O724" s="112">
        <f>IFERROR(IF($B724&lt;&gt;"",$E724+($D724*VLOOKUP($B724,Codigos!$A:$P,5,0)),""),"Verf")</f>
        <v>5280</v>
      </c>
      <c r="P724" s="112">
        <f>IFERROR(IF($B724&lt;&gt;"",$F724+($O724*VLOOKUP($B724,Codigos!$A:$P,4,0)),""),"Verf")</f>
        <v>31680</v>
      </c>
      <c r="Q724" s="116">
        <f>IFERROR(IF($B724&lt;&gt;"",P724*VLOOKUP($B724,Codigos!$A:$I,7,0)/100000,""),"Verf")</f>
        <v>98.207999999999998</v>
      </c>
      <c r="R724" s="110">
        <f>IFERROR(IF($B724&lt;&gt;"",VLOOKUP($B724,Codigos!$A:$P,2,0),""),"Verf")</f>
        <v>22265</v>
      </c>
      <c r="S724" s="110" t="str">
        <f>IFERROR(IF($B724&lt;&gt;"",VLOOKUP($B724,Codigos!$A:$P,9,0),""),"Verf")</f>
        <v>Lata</v>
      </c>
      <c r="T724" s="110">
        <f>IFERROR(IF(B724&lt;&gt;"",VLOOKUP(B724,Codigos!$A:$P,10,0),""),"Verf")</f>
        <v>180</v>
      </c>
      <c r="U724" s="280" t="str">
        <f ca="1">IFERROR(IF($B724&lt;&gt;"",IF(AND($H724&gt;=VLOOKUP($B724,Codigos!$A:$P,12,0),$H724&lt;=VLOOKUP($B724,Codigos!$A:$P,13,0)),"Si","No"),""),"Verf")</f>
        <v>No</v>
      </c>
      <c r="V724" s="280" t="str">
        <f ca="1">IFERROR(IF($B724&lt;&gt;"",IF(AND($H724&gt;=VLOOKUP($B724,Codigos!$A:$P,14,0),$H724&lt;=VLOOKUP($B724,Codigos!$A:$P,15,0)),"Si","No"),""),"Verf")</f>
        <v>No</v>
      </c>
      <c r="W724" s="280" t="str">
        <f ca="1">IFERROR(IF($B724&lt;&gt;"",IF($H724&gt;=VLOOKUP($B724,Codigos!$A:$P,12,0),"Si","No"),""),"Verf")</f>
        <v>Si</v>
      </c>
      <c r="X724" s="280" t="str">
        <f ca="1">IFERROR(IF($B724&lt;&gt;"",IF($H724&lt;VLOOKUP($B724,Codigos!$A:$P,14,0),"No","Si"),""),"Verf")</f>
        <v>Si</v>
      </c>
      <c r="Y724" s="280" t="str">
        <f ca="1">IFERROR(IF($B724&lt;&gt;"",IF($H724&gt;VLOOKUP($B724,Codigos!$A:$P,16,0),"Si","No"),""),"Verf")</f>
        <v>Si</v>
      </c>
      <c r="Z724" s="280" t="str">
        <f ca="1">IFERROR(IF($B724&lt;&gt;"",IF($H724&lt;VLOOKUP($B724,Codigos!$A:$P,14,0),"Bloquear","No"),""),"Verf")</f>
        <v>No</v>
      </c>
      <c r="AA724" s="281">
        <f>IFERROR(IF($B724&lt;&gt;"",$G724-VLOOKUP($B724,Codigos!$A:$P,11,0),""),"")</f>
        <v>46318</v>
      </c>
      <c r="AB724" s="280" t="str">
        <f t="shared" si="324"/>
        <v/>
      </c>
      <c r="AC724">
        <f t="shared" ca="1" si="325"/>
        <v>16</v>
      </c>
      <c r="AE724" t="s">
        <v>1987</v>
      </c>
      <c r="AF724" t="s">
        <v>1988</v>
      </c>
    </row>
    <row r="725" spans="1:32" ht="18.95" customHeight="1">
      <c r="A725" s="290" t="s">
        <v>680</v>
      </c>
      <c r="B725" s="330" t="s">
        <v>365</v>
      </c>
      <c r="C725" s="104" t="str">
        <f>IFERROR(IF(B725&lt;&gt;"",VLOOKUP($B725,Codigos!$A:$P,3,0),""),"Verf")</f>
        <v>Corona CERO Lta  269Ccx6</v>
      </c>
      <c r="D725" s="105">
        <v>19</v>
      </c>
      <c r="E725" s="105"/>
      <c r="F725" s="105"/>
      <c r="G725" s="106">
        <v>46526</v>
      </c>
      <c r="H725" s="448">
        <f t="shared" ca="1" si="320"/>
        <v>342</v>
      </c>
      <c r="I725" s="105" t="str">
        <f t="shared" ca="1" si="321"/>
        <v>Mayor a 120 días</v>
      </c>
      <c r="J725" s="109">
        <f t="shared" ca="1" si="322"/>
        <v>0.93698630136986305</v>
      </c>
      <c r="K725" s="308"/>
      <c r="L725" s="292"/>
      <c r="M725" s="110" t="str">
        <f>IFERROR(IF(VLOOKUP(L725,Codigos!$T$2:$U$50,2,0)=0,"",VLOOKUP(L725,Codigos!$T$2:$U$50,2,0)),"")</f>
        <v/>
      </c>
      <c r="N725" s="111">
        <f t="shared" si="323"/>
        <v>46161</v>
      </c>
      <c r="O725" s="112">
        <f>IFERROR(IF($B725&lt;&gt;"",$E725+($D725*VLOOKUP($B725,Codigos!$A:$P,5,0)),""),"Verf")</f>
        <v>8892</v>
      </c>
      <c r="P725" s="112">
        <f>IFERROR(IF($B725&lt;&gt;"",$F725+($O725*VLOOKUP($B725,Codigos!$A:$P,4,0)),""),"Verf")</f>
        <v>53352</v>
      </c>
      <c r="Q725" s="116">
        <f>IFERROR(IF($B725&lt;&gt;"",P725*VLOOKUP($B725,Codigos!$A:$I,7,0)/100000,""),"Verf")</f>
        <v>143.51687999999999</v>
      </c>
      <c r="R725" s="110">
        <f>IFERROR(IF($B725&lt;&gt;"",VLOOKUP($B725,Codigos!$A:$P,2,0),""),"Verf")</f>
        <v>22242</v>
      </c>
      <c r="S725" s="110" t="str">
        <f>IFERROR(IF($B725&lt;&gt;"",VLOOKUP($B725,Codigos!$A:$P,9,0),""),"Verf")</f>
        <v>Lata</v>
      </c>
      <c r="T725" s="110">
        <f>IFERROR(IF(B725&lt;&gt;"",VLOOKUP(B725,Codigos!$A:$P,10,0),""),"Verf")</f>
        <v>365</v>
      </c>
      <c r="U725" s="280" t="str">
        <f ca="1">IFERROR(IF($B725&lt;&gt;"",IF(AND($H725&gt;=VLOOKUP($B725,Codigos!$A:$P,12,0),$H725&lt;=VLOOKUP($B725,Codigos!$A:$P,13,0)),"Si","No"),""),"Verf")</f>
        <v>No</v>
      </c>
      <c r="V725" s="280" t="str">
        <f ca="1">IFERROR(IF($B725&lt;&gt;"",IF(AND($H725&gt;=VLOOKUP($B725,Codigos!$A:$P,14,0),$H725&lt;=VLOOKUP($B725,Codigos!$A:$P,15,0)),"Si","No"),""),"Verf")</f>
        <v>No</v>
      </c>
      <c r="W725" s="280" t="str">
        <f ca="1">IFERROR(IF($B725&lt;&gt;"",IF($H725&gt;=VLOOKUP($B725,Codigos!$A:$P,12,0),"Si","No"),""),"Verf")</f>
        <v>Si</v>
      </c>
      <c r="X725" s="280" t="str">
        <f ca="1">IFERROR(IF($B725&lt;&gt;"",IF($H725&lt;VLOOKUP($B725,Codigos!$A:$P,14,0),"No","Si"),""),"Verf")</f>
        <v>Si</v>
      </c>
      <c r="Y725" s="280" t="str">
        <f ca="1">IFERROR(IF($B725&lt;&gt;"",IF($H725&gt;VLOOKUP($B725,Codigos!$A:$P,16,0),"Si","No"),""),"Verf")</f>
        <v>Si</v>
      </c>
      <c r="Z725" s="280" t="str">
        <f ca="1">IFERROR(IF($B725&lt;&gt;"",IF($H725&lt;VLOOKUP($B725,Codigos!$A:$P,14,0),"Bloquear","No"),""),"Verf")</f>
        <v>No</v>
      </c>
      <c r="AA725" s="281">
        <f>IFERROR(IF($B725&lt;&gt;"",$G725-VLOOKUP($B725,Codigos!$A:$P,11,0),""),"")</f>
        <v>46496</v>
      </c>
      <c r="AB725" s="280" t="str">
        <f t="shared" si="324"/>
        <v/>
      </c>
      <c r="AC725">
        <f t="shared" ca="1" si="325"/>
        <v>23</v>
      </c>
      <c r="AE725" t="s">
        <v>1987</v>
      </c>
      <c r="AF725" t="s">
        <v>1988</v>
      </c>
    </row>
    <row r="726" spans="1:32" ht="18.95" customHeight="1">
      <c r="A726" s="290" t="s">
        <v>681</v>
      </c>
      <c r="B726" s="330" t="s">
        <v>1787</v>
      </c>
      <c r="C726" s="104" t="str">
        <f>IFERROR(IF(B726&lt;&gt;"",VLOOKUP($B726,Codigos!$A:$P,3,0),""),"Verf")</f>
        <v>Poker Lta 269cc x 6 LOOSEPACK</v>
      </c>
      <c r="D726" s="105">
        <v>10</v>
      </c>
      <c r="E726" s="105"/>
      <c r="F726" s="105"/>
      <c r="G726" s="106">
        <v>46427</v>
      </c>
      <c r="H726" s="448">
        <f t="shared" ca="1" si="320"/>
        <v>243</v>
      </c>
      <c r="I726" s="105" t="str">
        <f t="shared" ca="1" si="321"/>
        <v>Mayor a 120 días</v>
      </c>
      <c r="J726" s="109">
        <f t="shared" ca="1" si="322"/>
        <v>0.9</v>
      </c>
      <c r="K726" s="308"/>
      <c r="L726" s="292"/>
      <c r="M726" s="110" t="str">
        <f>IFERROR(IF(VLOOKUP(L726,Codigos!$T$2:$U$50,2,0)=0,"",VLOOKUP(L726,Codigos!$T$2:$U$50,2,0)),"")</f>
        <v/>
      </c>
      <c r="N726" s="111">
        <f t="shared" si="323"/>
        <v>46157</v>
      </c>
      <c r="O726" s="112">
        <f>IFERROR(IF($B726&lt;&gt;"",$E726+($D726*VLOOKUP($B726,Codigos!$A:$P,5,0)),""),"Verf")</f>
        <v>6600</v>
      </c>
      <c r="P726" s="112">
        <f>IFERROR(IF($B726&lt;&gt;"",$F726+($O726*VLOOKUP($B726,Codigos!$A:$P,4,0)),""),"Verf")</f>
        <v>39600</v>
      </c>
      <c r="Q726" s="116">
        <f>IFERROR(IF($B726&lt;&gt;"",P726*VLOOKUP($B726,Codigos!$A:$I,7,0)/100000,""),"Verf")</f>
        <v>106.524</v>
      </c>
      <c r="R726" s="110">
        <f>IFERROR(IF($B726&lt;&gt;"",VLOOKUP($B726,Codigos!$A:$P,2,0),""),"Verf")</f>
        <v>21203</v>
      </c>
      <c r="S726" s="110" t="str">
        <f>IFERROR(IF($B726&lt;&gt;"",VLOOKUP($B726,Codigos!$A:$P,9,0),""),"Verf")</f>
        <v>Lata</v>
      </c>
      <c r="T726" s="110">
        <f>IFERROR(IF(B726&lt;&gt;"",VLOOKUP(B726,Codigos!$A:$P,10,0),""),"Verf")</f>
        <v>270</v>
      </c>
      <c r="U726" s="280" t="str">
        <f ca="1">IFERROR(IF($B726&lt;&gt;"",IF(AND($H726&gt;=VLOOKUP($B726,Codigos!$A:$P,12,0),$H726&lt;=VLOOKUP($B726,Codigos!$A:$P,13,0)),"Si","No"),""),"Verf")</f>
        <v>No</v>
      </c>
      <c r="V726" s="280" t="str">
        <f ca="1">IFERROR(IF($B726&lt;&gt;"",IF(AND($H726&gt;=VLOOKUP($B726,Codigos!$A:$P,14,0),$H726&lt;=VLOOKUP($B726,Codigos!$A:$P,15,0)),"Si","No"),""),"Verf")</f>
        <v>No</v>
      </c>
      <c r="W726" s="280" t="str">
        <f ca="1">IFERROR(IF($B726&lt;&gt;"",IF($H726&gt;=VLOOKUP($B726,Codigos!$A:$P,12,0),"Si","No"),""),"Verf")</f>
        <v>Si</v>
      </c>
      <c r="X726" s="280" t="str">
        <f ca="1">IFERROR(IF($B726&lt;&gt;"",IF($H726&lt;VLOOKUP($B726,Codigos!$A:$P,14,0),"No","Si"),""),"Verf")</f>
        <v>Si</v>
      </c>
      <c r="Y726" s="280" t="str">
        <f ca="1">IFERROR(IF($B726&lt;&gt;"",IF($H726&gt;VLOOKUP($B726,Codigos!$A:$P,16,0),"Si","No"),""),"Verf")</f>
        <v>Si</v>
      </c>
      <c r="Z726" s="280" t="str">
        <f ca="1">IFERROR(IF($B726&lt;&gt;"",IF($H726&lt;VLOOKUP($B726,Codigos!$A:$P,14,0),"Bloquear","No"),""),"Verf")</f>
        <v>No</v>
      </c>
      <c r="AA726" s="281">
        <f>IFERROR(IF($B726&lt;&gt;"",$G726-VLOOKUP($B726,Codigos!$A:$P,11,0),""),"")</f>
        <v>46397</v>
      </c>
      <c r="AB726" s="280" t="str">
        <f t="shared" si="324"/>
        <v/>
      </c>
      <c r="AC726">
        <f t="shared" ca="1" si="325"/>
        <v>27</v>
      </c>
      <c r="AE726" t="s">
        <v>1987</v>
      </c>
      <c r="AF726" t="s">
        <v>1988</v>
      </c>
    </row>
    <row r="727" spans="1:32" ht="18.95" customHeight="1">
      <c r="A727" s="290" t="s">
        <v>682</v>
      </c>
      <c r="B727" s="483" t="s">
        <v>1787</v>
      </c>
      <c r="C727" s="104" t="str">
        <f>IFERROR(IF(B727&lt;&gt;"",VLOOKUP($B727,Codigos!$A:$P,3,0),""),"Verf")</f>
        <v>Poker Lta 269cc x 6 LOOSEPACK</v>
      </c>
      <c r="D727" s="105">
        <v>16</v>
      </c>
      <c r="E727" s="105"/>
      <c r="F727" s="105"/>
      <c r="G727" s="106">
        <v>46447</v>
      </c>
      <c r="H727" s="448">
        <f t="shared" ca="1" si="320"/>
        <v>263</v>
      </c>
      <c r="I727" s="105" t="str">
        <f t="shared" ca="1" si="321"/>
        <v>Mayor a 120 días</v>
      </c>
      <c r="J727" s="109">
        <f t="shared" ca="1" si="322"/>
        <v>0.97407407407407409</v>
      </c>
      <c r="K727" s="308"/>
      <c r="L727" s="292"/>
      <c r="M727" s="110" t="str">
        <f>IFERROR(IF(VLOOKUP(L727,Codigos!$T$2:$U$50,2,0)=0,"",VLOOKUP(L727,Codigos!$T$2:$U$50,2,0)),"")</f>
        <v/>
      </c>
      <c r="N727" s="111">
        <f t="shared" si="323"/>
        <v>46177</v>
      </c>
      <c r="O727" s="112">
        <f>IFERROR(IF($B727&lt;&gt;"",$E727+($D727*VLOOKUP($B727,Codigos!$A:$P,5,0)),""),"Verf")</f>
        <v>10560</v>
      </c>
      <c r="P727" s="112">
        <f>IFERROR(IF($B727&lt;&gt;"",$F727+($O727*VLOOKUP($B727,Codigos!$A:$P,4,0)),""),"Verf")</f>
        <v>63360</v>
      </c>
      <c r="Q727" s="116">
        <f>IFERROR(IF($B727&lt;&gt;"",P727*VLOOKUP($B727,Codigos!$A:$I,7,0)/100000,""),"Verf")</f>
        <v>170.4384</v>
      </c>
      <c r="R727" s="110">
        <f>IFERROR(IF($B727&lt;&gt;"",VLOOKUP($B727,Codigos!$A:$P,2,0),""),"Verf")</f>
        <v>21203</v>
      </c>
      <c r="S727" s="110" t="str">
        <f>IFERROR(IF($B727&lt;&gt;"",VLOOKUP($B727,Codigos!$A:$P,9,0),""),"Verf")</f>
        <v>Lata</v>
      </c>
      <c r="T727" s="110">
        <f>IFERROR(IF(B727&lt;&gt;"",VLOOKUP(B727,Codigos!$A:$P,10,0),""),"Verf")</f>
        <v>270</v>
      </c>
      <c r="U727" s="280" t="str">
        <f ca="1">IFERROR(IF($B727&lt;&gt;"",IF(AND($H727&gt;=VLOOKUP($B727,Codigos!$A:$P,12,0),$H727&lt;=VLOOKUP($B727,Codigos!$A:$P,13,0)),"Si","No"),""),"Verf")</f>
        <v>No</v>
      </c>
      <c r="V727" s="280" t="str">
        <f ca="1">IFERROR(IF($B727&lt;&gt;"",IF(AND($H727&gt;=VLOOKUP($B727,Codigos!$A:$P,14,0),$H727&lt;=VLOOKUP($B727,Codigos!$A:$P,15,0)),"Si","No"),""),"Verf")</f>
        <v>No</v>
      </c>
      <c r="W727" s="280" t="str">
        <f ca="1">IFERROR(IF($B727&lt;&gt;"",IF($H727&gt;=VLOOKUP($B727,Codigos!$A:$P,12,0),"Si","No"),""),"Verf")</f>
        <v>Si</v>
      </c>
      <c r="X727" s="280" t="str">
        <f ca="1">IFERROR(IF($B727&lt;&gt;"",IF($H727&lt;VLOOKUP($B727,Codigos!$A:$P,14,0),"No","Si"),""),"Verf")</f>
        <v>Si</v>
      </c>
      <c r="Y727" s="280" t="str">
        <f ca="1">IFERROR(IF($B727&lt;&gt;"",IF($H727&gt;VLOOKUP($B727,Codigos!$A:$P,16,0),"Si","No"),""),"Verf")</f>
        <v>Si</v>
      </c>
      <c r="Z727" s="280" t="str">
        <f ca="1">IFERROR(IF($B727&lt;&gt;"",IF($H727&lt;VLOOKUP($B727,Codigos!$A:$P,14,0),"Bloquear","No"),""),"Verf")</f>
        <v>No</v>
      </c>
      <c r="AA727" s="281">
        <f>IFERROR(IF($B727&lt;&gt;"",$G727-VLOOKUP($B727,Codigos!$A:$P,11,0),""),"")</f>
        <v>46417</v>
      </c>
      <c r="AB727" s="280" t="str">
        <f t="shared" si="324"/>
        <v/>
      </c>
      <c r="AC727">
        <f t="shared" ca="1" si="325"/>
        <v>7</v>
      </c>
      <c r="AE727" t="s">
        <v>1987</v>
      </c>
      <c r="AF727" t="s">
        <v>1988</v>
      </c>
    </row>
    <row r="728" spans="1:32" ht="18.95" customHeight="1">
      <c r="A728" s="290" t="s">
        <v>683</v>
      </c>
      <c r="B728" s="486" t="s">
        <v>629</v>
      </c>
      <c r="C728" s="104" t="str">
        <f>IFERROR(IF(B728&lt;&gt;"",VLOOKUP($B728,Codigos!$A:$P,3,0),""),"Verf")</f>
        <v>Aguila Lta 473cc X 6</v>
      </c>
      <c r="D728" s="105">
        <v>9</v>
      </c>
      <c r="E728" s="105"/>
      <c r="F728" s="105"/>
      <c r="G728" s="106">
        <v>46445</v>
      </c>
      <c r="H728" s="448">
        <f t="shared" ca="1" si="320"/>
        <v>261</v>
      </c>
      <c r="I728" s="105" t="str">
        <f t="shared" ca="1" si="321"/>
        <v>Mayor a 120 días</v>
      </c>
      <c r="J728" s="109">
        <f t="shared" ca="1" si="322"/>
        <v>0.96666666666666667</v>
      </c>
      <c r="K728" s="308"/>
      <c r="L728" s="292"/>
      <c r="M728" s="110" t="str">
        <f>IFERROR(IF(VLOOKUP(L728,Codigos!$T$2:$U$50,2,0)=0,"",VLOOKUP(L728,Codigos!$T$2:$U$50,2,0)),"")</f>
        <v/>
      </c>
      <c r="N728" s="111">
        <f t="shared" si="323"/>
        <v>46175</v>
      </c>
      <c r="O728" s="112">
        <f>IFERROR(IF($B728&lt;&gt;"",$E728+($D728*VLOOKUP($B728,Codigos!$A:$P,5,0)),""),"Verf")</f>
        <v>3024</v>
      </c>
      <c r="P728" s="112">
        <f>IFERROR(IF($B728&lt;&gt;"",$F728+($O728*VLOOKUP($B728,Codigos!$A:$P,4,0)),""),"Verf")</f>
        <v>18144</v>
      </c>
      <c r="Q728" s="116">
        <f>IFERROR(IF($B728&lt;&gt;"",P728*VLOOKUP($B728,Codigos!$A:$I,7,0)/100000,""),"Verf")</f>
        <v>85.821119999999993</v>
      </c>
      <c r="R728" s="110">
        <f>IFERROR(IF($B728&lt;&gt;"",VLOOKUP($B728,Codigos!$A:$P,2,0),""),"Verf")</f>
        <v>5630</v>
      </c>
      <c r="S728" s="110" t="str">
        <f>IFERROR(IF($B728&lt;&gt;"",VLOOKUP($B728,Codigos!$A:$P,9,0),""),"Verf")</f>
        <v>Lata</v>
      </c>
      <c r="T728" s="110">
        <f>IFERROR(IF(B728&lt;&gt;"",VLOOKUP(B728,Codigos!$A:$P,10,0),""),"Verf")</f>
        <v>270</v>
      </c>
      <c r="U728" s="280" t="str">
        <f ca="1">IFERROR(IF($B728&lt;&gt;"",IF(AND($H728&gt;=VLOOKUP($B728,Codigos!$A:$P,12,0),$H728&lt;=VLOOKUP($B728,Codigos!$A:$P,13,0)),"Si","No"),""),"Verf")</f>
        <v>No</v>
      </c>
      <c r="V728" s="280" t="str">
        <f ca="1">IFERROR(IF($B728&lt;&gt;"",IF(AND($H728&gt;=VLOOKUP($B728,Codigos!$A:$P,14,0),$H728&lt;=VLOOKUP($B728,Codigos!$A:$P,15,0)),"Si","No"),""),"Verf")</f>
        <v>No</v>
      </c>
      <c r="W728" s="280" t="str">
        <f ca="1">IFERROR(IF($B728&lt;&gt;"",IF($H728&gt;=VLOOKUP($B728,Codigos!$A:$P,12,0),"Si","No"),""),"Verf")</f>
        <v>Si</v>
      </c>
      <c r="X728" s="280" t="str">
        <f ca="1">IFERROR(IF($B728&lt;&gt;"",IF($H728&lt;VLOOKUP($B728,Codigos!$A:$P,14,0),"No","Si"),""),"Verf")</f>
        <v>Si</v>
      </c>
      <c r="Y728" s="280" t="str">
        <f ca="1">IFERROR(IF($B728&lt;&gt;"",IF($H728&gt;VLOOKUP($B728,Codigos!$A:$P,16,0),"Si","No"),""),"Verf")</f>
        <v>Si</v>
      </c>
      <c r="Z728" s="280" t="str">
        <f ca="1">IFERROR(IF($B728&lt;&gt;"",IF($H728&lt;VLOOKUP($B728,Codigos!$A:$P,14,0),"Bloquear","No"),""),"Verf")</f>
        <v>No</v>
      </c>
      <c r="AA728" s="281">
        <f>IFERROR(IF($B728&lt;&gt;"",$G728-VLOOKUP($B728,Codigos!$A:$P,11,0),""),"")</f>
        <v>46415</v>
      </c>
      <c r="AB728" s="280" t="str">
        <f t="shared" si="324"/>
        <v/>
      </c>
      <c r="AC728">
        <f t="shared" ca="1" si="325"/>
        <v>9</v>
      </c>
      <c r="AE728" t="s">
        <v>1987</v>
      </c>
      <c r="AF728" t="s">
        <v>1988</v>
      </c>
    </row>
    <row r="729" spans="1:32" ht="18.95" customHeight="1">
      <c r="A729" s="290" t="s">
        <v>684</v>
      </c>
      <c r="B729" s="291" t="s">
        <v>258</v>
      </c>
      <c r="C729" s="104" t="str">
        <f>IFERROR(IF(B729&lt;&gt;"",VLOOKUP($B729,Codigos!$A:$P,3,0),""),"Verf")</f>
        <v>Modelo Tw 355Cc x 6</v>
      </c>
      <c r="D729" s="105">
        <v>34</v>
      </c>
      <c r="E729" s="105"/>
      <c r="F729" s="105"/>
      <c r="G729" s="106">
        <v>46470</v>
      </c>
      <c r="H729" s="448">
        <f t="shared" ca="1" si="320"/>
        <v>286</v>
      </c>
      <c r="I729" s="105" t="str">
        <f t="shared" ca="1" si="321"/>
        <v>Mayor a 120 días</v>
      </c>
      <c r="J729" s="109">
        <f t="shared" ca="1" si="322"/>
        <v>0.78356164383561644</v>
      </c>
      <c r="K729" s="308"/>
      <c r="L729" s="466"/>
      <c r="M729" s="110" t="str">
        <f>IFERROR(IF(VLOOKUP(L729,Codigos!$T$2:$U$50,2,0)=0,"",VLOOKUP(L729,Codigos!$T$2:$U$50,2,0)),"")</f>
        <v/>
      </c>
      <c r="N729" s="111">
        <f t="shared" si="323"/>
        <v>46105</v>
      </c>
      <c r="O729" s="112">
        <f>IFERROR(IF($B729&lt;&gt;"",$E729+($D729*VLOOKUP($B729,Codigos!$A:$P,5,0)),""),"Verf")</f>
        <v>7344</v>
      </c>
      <c r="P729" s="112">
        <f>IFERROR(IF($B729&lt;&gt;"",$F729+($O729*VLOOKUP($B729,Codigos!$A:$P,4,0)),""),"Verf")</f>
        <v>44064</v>
      </c>
      <c r="Q729" s="116">
        <f>IFERROR(IF($B729&lt;&gt;"",P729*VLOOKUP($B729,Codigos!$A:$I,7,0)/100000,""),"Verf")</f>
        <v>156.4272</v>
      </c>
      <c r="R729" s="110">
        <f>IFERROR(IF($B729&lt;&gt;"",VLOOKUP($B729,Codigos!$A:$P,2,0),""),"Verf")</f>
        <v>21177</v>
      </c>
      <c r="S729" s="110" t="str">
        <f>IFERROR(IF($B729&lt;&gt;"",VLOOKUP($B729,Codigos!$A:$P,9,0),""),"Verf")</f>
        <v>NR</v>
      </c>
      <c r="T729" s="110">
        <f>IFERROR(IF(B729&lt;&gt;"",VLOOKUP(B729,Codigos!$A:$P,10,0),""),"Verf")</f>
        <v>365</v>
      </c>
      <c r="U729" s="280" t="str">
        <f ca="1">IFERROR(IF($B729&lt;&gt;"",IF(AND($H729&gt;=VLOOKUP($B729,Codigos!$A:$P,12,0),$H729&lt;=VLOOKUP($B729,Codigos!$A:$P,13,0)),"Si","No"),""),"Verf")</f>
        <v>No</v>
      </c>
      <c r="V729" s="280" t="str">
        <f ca="1">IFERROR(IF($B729&lt;&gt;"",IF(AND($H729&gt;=VLOOKUP($B729,Codigos!$A:$P,14,0),$H729&lt;=VLOOKUP($B729,Codigos!$A:$P,15,0)),"Si","No"),""),"Verf")</f>
        <v>No</v>
      </c>
      <c r="W729" s="280" t="str">
        <f ca="1">IFERROR(IF($B729&lt;&gt;"",IF($H729&gt;=VLOOKUP($B729,Codigos!$A:$P,12,0),"Si","No"),""),"Verf")</f>
        <v>Si</v>
      </c>
      <c r="X729" s="280" t="str">
        <f ca="1">IFERROR(IF($B729&lt;&gt;"",IF($H729&lt;VLOOKUP($B729,Codigos!$A:$P,14,0),"No","Si"),""),"Verf")</f>
        <v>Si</v>
      </c>
      <c r="Y729" s="280" t="str">
        <f ca="1">IFERROR(IF($B729&lt;&gt;"",IF($H729&gt;VLOOKUP($B729,Codigos!$A:$P,16,0),"Si","No"),""),"Verf")</f>
        <v>Si</v>
      </c>
      <c r="Z729" s="280" t="str">
        <f ca="1">IFERROR(IF($B729&lt;&gt;"",IF($H729&lt;VLOOKUP($B729,Codigos!$A:$P,14,0),"Bloquear","No"),""),"Verf")</f>
        <v>No</v>
      </c>
      <c r="AA729" s="281">
        <f>IFERROR(IF($B729&lt;&gt;"",$G729-VLOOKUP($B729,Codigos!$A:$P,11,0),""),"")</f>
        <v>46440</v>
      </c>
      <c r="AB729" s="280" t="str">
        <f t="shared" si="324"/>
        <v/>
      </c>
      <c r="AC729">
        <f t="shared" ca="1" si="325"/>
        <v>79</v>
      </c>
      <c r="AE729" t="s">
        <v>1987</v>
      </c>
      <c r="AF729" t="s">
        <v>1988</v>
      </c>
    </row>
    <row r="730" spans="1:32" ht="18.95" customHeight="1">
      <c r="A730" s="290" t="s">
        <v>2799</v>
      </c>
      <c r="B730" s="291" t="s">
        <v>1787</v>
      </c>
      <c r="C730" s="104" t="str">
        <f>IFERROR(IF(B730&lt;&gt;"",VLOOKUP($B730,Codigos!$A:$P,3,0),""),"Verf")</f>
        <v>Poker Lta 269cc x 6 LOOSEPACK</v>
      </c>
      <c r="D730" s="105">
        <v>40</v>
      </c>
      <c r="E730" s="105">
        <v>228</v>
      </c>
      <c r="F730" s="105"/>
      <c r="G730" s="106">
        <v>46448</v>
      </c>
      <c r="H730" s="448">
        <f t="shared" ca="1" si="320"/>
        <v>264</v>
      </c>
      <c r="I730" s="105" t="str">
        <f t="shared" ca="1" si="321"/>
        <v>Mayor a 120 días</v>
      </c>
      <c r="J730" s="109">
        <f t="shared" ca="1" si="322"/>
        <v>0.97777777777777775</v>
      </c>
      <c r="K730" s="308"/>
      <c r="L730" s="292"/>
      <c r="M730" s="110" t="str">
        <f>IFERROR(IF(VLOOKUP(L730,Codigos!$T$2:$U$50,2,0)=0,"",VLOOKUP(L730,Codigos!$T$2:$U$50,2,0)),"")</f>
        <v/>
      </c>
      <c r="N730" s="111">
        <f t="shared" si="323"/>
        <v>46178</v>
      </c>
      <c r="O730" s="112">
        <f>IFERROR(IF($B730&lt;&gt;"",$E730+($D730*VLOOKUP($B730,Codigos!$A:$P,5,0)),""),"Verf")</f>
        <v>26628</v>
      </c>
      <c r="P730" s="112">
        <f>IFERROR(IF($B730&lt;&gt;"",$F730+($O730*VLOOKUP($B730,Codigos!$A:$P,4,0)),""),"Verf")</f>
        <v>159768</v>
      </c>
      <c r="Q730" s="116">
        <f>IFERROR(IF($B730&lt;&gt;"",P730*VLOOKUP($B730,Codigos!$A:$I,7,0)/100000,""),"Verf")</f>
        <v>429.77591999999999</v>
      </c>
      <c r="R730" s="110">
        <f>IFERROR(IF($B730&lt;&gt;"",VLOOKUP($B730,Codigos!$A:$P,2,0),""),"Verf")</f>
        <v>21203</v>
      </c>
      <c r="S730" s="110" t="str">
        <f>IFERROR(IF($B730&lt;&gt;"",VLOOKUP($B730,Codigos!$A:$P,9,0),""),"Verf")</f>
        <v>Lata</v>
      </c>
      <c r="T730" s="110">
        <f>IFERROR(IF(B730&lt;&gt;"",VLOOKUP(B730,Codigos!$A:$P,10,0),""),"Verf")</f>
        <v>270</v>
      </c>
      <c r="U730" s="280" t="str">
        <f ca="1">IFERROR(IF($B730&lt;&gt;"",IF(AND($H730&gt;=VLOOKUP($B730,Codigos!$A:$P,12,0),$H730&lt;=VLOOKUP($B730,Codigos!$A:$P,13,0)),"Si","No"),""),"Verf")</f>
        <v>No</v>
      </c>
      <c r="V730" s="280" t="str">
        <f ca="1">IFERROR(IF($B730&lt;&gt;"",IF(AND($H730&gt;=VLOOKUP($B730,Codigos!$A:$P,14,0),$H730&lt;=VLOOKUP($B730,Codigos!$A:$P,15,0)),"Si","No"),""),"Verf")</f>
        <v>No</v>
      </c>
      <c r="W730" s="280" t="str">
        <f ca="1">IFERROR(IF($B730&lt;&gt;"",IF($H730&gt;=VLOOKUP($B730,Codigos!$A:$P,12,0),"Si","No"),""),"Verf")</f>
        <v>Si</v>
      </c>
      <c r="X730" s="280" t="str">
        <f ca="1">IFERROR(IF($B730&lt;&gt;"",IF($H730&lt;VLOOKUP($B730,Codigos!$A:$P,14,0),"No","Si"),""),"Verf")</f>
        <v>Si</v>
      </c>
      <c r="Y730" s="280" t="str">
        <f ca="1">IFERROR(IF($B730&lt;&gt;"",IF($H730&gt;VLOOKUP($B730,Codigos!$A:$P,16,0),"Si","No"),""),"Verf")</f>
        <v>Si</v>
      </c>
      <c r="Z730" s="280" t="str">
        <f ca="1">IFERROR(IF($B730&lt;&gt;"",IF($H730&lt;VLOOKUP($B730,Codigos!$A:$P,14,0),"Bloquear","No"),""),"Verf")</f>
        <v>No</v>
      </c>
      <c r="AA730" s="281">
        <f>IFERROR(IF($B730&lt;&gt;"",$G730-VLOOKUP($B730,Codigos!$A:$P,11,0),""),"")</f>
        <v>46418</v>
      </c>
      <c r="AB730" s="280" t="str">
        <f t="shared" si="324"/>
        <v/>
      </c>
      <c r="AC730">
        <f t="shared" ca="1" si="325"/>
        <v>6</v>
      </c>
      <c r="AE730" t="s">
        <v>1987</v>
      </c>
      <c r="AF730" t="s">
        <v>1988</v>
      </c>
    </row>
    <row r="731" spans="1:32" ht="18.95" customHeight="1">
      <c r="A731" s="290" t="s">
        <v>2721</v>
      </c>
      <c r="B731" s="303"/>
      <c r="C731" s="104" t="str">
        <f>IFERROR(IF(B731&lt;&gt;"",VLOOKUP($B731,Codigos!$A:$P,3,0),""),"Verf")</f>
        <v/>
      </c>
      <c r="D731" s="105"/>
      <c r="E731" s="105"/>
      <c r="F731" s="105"/>
      <c r="G731" s="106"/>
      <c r="H731" s="448" t="str">
        <f t="shared" ca="1" si="320"/>
        <v/>
      </c>
      <c r="I731" s="105" t="str">
        <f t="shared" ca="1" si="321"/>
        <v/>
      </c>
      <c r="J731" s="109" t="str">
        <f t="shared" ca="1" si="322"/>
        <v/>
      </c>
      <c r="K731" s="308"/>
      <c r="L731" s="105"/>
      <c r="M731" s="110" t="str">
        <f>IFERROR(IF(VLOOKUP(L731,Codigos!$T$2:$U$50,2,0)=0,"",VLOOKUP(L731,Codigos!$T$2:$U$50,2,0)),"")</f>
        <v/>
      </c>
      <c r="N731" s="111" t="str">
        <f t="shared" si="323"/>
        <v/>
      </c>
      <c r="O731" s="112" t="str">
        <f>IFERROR(IF($B731&lt;&gt;"",$E731+($D731*VLOOKUP($B731,Codigos!$A:$P,5,0)),""),"Verf")</f>
        <v/>
      </c>
      <c r="P731" s="112" t="str">
        <f>IFERROR(IF($B731&lt;&gt;"",$F731+($O731*VLOOKUP($B731,Codigos!$A:$P,4,0)),""),"Verf")</f>
        <v/>
      </c>
      <c r="Q731" s="116" t="str">
        <f>IFERROR(IF($B731&lt;&gt;"",P731*VLOOKUP($B731,Codigos!$A:$I,7,0)/100000,""),"Verf")</f>
        <v/>
      </c>
      <c r="R731" s="110" t="str">
        <f>IFERROR(IF($B731&lt;&gt;"",VLOOKUP($B731,Codigos!$A:$P,2,0),""),"Verf")</f>
        <v/>
      </c>
      <c r="S731" s="110" t="str">
        <f>IFERROR(IF($B731&lt;&gt;"",VLOOKUP($B731,Codigos!$A:$P,9,0),""),"Verf")</f>
        <v/>
      </c>
      <c r="T731" s="110" t="str">
        <f>IFERROR(IF(B731&lt;&gt;"",VLOOKUP(B731,Codigos!$A:$P,10,0),""),"Verf")</f>
        <v/>
      </c>
      <c r="U731" s="280" t="str">
        <f>IFERROR(IF($B731&lt;&gt;"",IF(AND($H731&gt;=VLOOKUP($B731,Codigos!$A:$P,12,0),$H731&lt;=VLOOKUP($B731,Codigos!$A:$P,13,0)),"Si","No"),""),"Verf")</f>
        <v/>
      </c>
      <c r="V731" s="280" t="str">
        <f>IFERROR(IF($B731&lt;&gt;"",IF(AND($H731&gt;=VLOOKUP($B731,Codigos!$A:$P,14,0),$H731&lt;=VLOOKUP($B731,Codigos!$A:$P,15,0)),"Si","No"),""),"Verf")</f>
        <v/>
      </c>
      <c r="W731" s="280" t="str">
        <f>IFERROR(IF($B731&lt;&gt;"",IF($H731&gt;=VLOOKUP($B731,Codigos!$A:$P,12,0),"Si","No"),""),"Verf")</f>
        <v/>
      </c>
      <c r="X731" s="280" t="str">
        <f>IFERROR(IF($B731&lt;&gt;"",IF($H731&lt;VLOOKUP($B731,Codigos!$A:$P,14,0),"No","Si"),""),"Verf")</f>
        <v/>
      </c>
      <c r="Y731" s="280" t="str">
        <f>IFERROR(IF($B731&lt;&gt;"",IF($H731&gt;VLOOKUP($B731,Codigos!$A:$P,16,0),"Si","No"),""),"Verf")</f>
        <v/>
      </c>
      <c r="Z731" s="280" t="str">
        <f>IFERROR(IF($B731&lt;&gt;"",IF($H731&lt;VLOOKUP($B731,Codigos!$A:$P,14,0),"Bloquear","No"),""),"Verf")</f>
        <v/>
      </c>
      <c r="AA731" s="281" t="str">
        <f>IFERROR(IF($B731&lt;&gt;"",$G731-VLOOKUP($B731,Codigos!$A:$P,11,0),""),"")</f>
        <v/>
      </c>
      <c r="AB731" s="280" t="str">
        <f t="shared" si="324"/>
        <v>V</v>
      </c>
      <c r="AC731" t="str">
        <f t="shared" si="325"/>
        <v/>
      </c>
      <c r="AE731" t="s">
        <v>1987</v>
      </c>
      <c r="AF731" t="s">
        <v>1988</v>
      </c>
    </row>
    <row r="732" spans="1:32" ht="18.95" customHeight="1">
      <c r="A732" s="290" t="s">
        <v>685</v>
      </c>
      <c r="B732" s="303" t="s">
        <v>2495</v>
      </c>
      <c r="C732" s="104" t="str">
        <f>IFERROR(IF(B732&lt;&gt;"",VLOOKUP($B732,Codigos!$A:$P,3,0),""),"Verf")</f>
        <v>Modelo Negra Tw 355Cc x 6</v>
      </c>
      <c r="D732" s="105">
        <v>29</v>
      </c>
      <c r="E732" s="105"/>
      <c r="F732" s="105"/>
      <c r="G732" s="106">
        <v>46466</v>
      </c>
      <c r="H732" s="448">
        <f t="shared" ca="1" si="320"/>
        <v>282</v>
      </c>
      <c r="I732" s="105" t="str">
        <f t="shared" ca="1" si="321"/>
        <v>Mayor a 120 días</v>
      </c>
      <c r="J732" s="109">
        <f t="shared" ca="1" si="322"/>
        <v>0.77260273972602744</v>
      </c>
      <c r="K732" s="308" t="s">
        <v>2841</v>
      </c>
      <c r="L732" s="292"/>
      <c r="M732" s="110" t="str">
        <f>IFERROR(IF(VLOOKUP(L732,Codigos!$T$2:$U$50,2,0)=0,"",VLOOKUP(L732,Codigos!$T$2:$U$50,2,0)),"")</f>
        <v/>
      </c>
      <c r="N732" s="111">
        <f t="shared" si="323"/>
        <v>46101</v>
      </c>
      <c r="O732" s="112">
        <f>IFERROR(IF($B732&lt;&gt;"",$E732+($D732*VLOOKUP($B732,Codigos!$A:$P,5,0)),""),"Verf")</f>
        <v>6264</v>
      </c>
      <c r="P732" s="112">
        <f>IFERROR(IF($B732&lt;&gt;"",$F732+($O732*VLOOKUP($B732,Codigos!$A:$P,4,0)),""),"Verf")</f>
        <v>37584</v>
      </c>
      <c r="Q732" s="116">
        <f>IFERROR(IF($B732&lt;&gt;"",P732*VLOOKUP($B732,Codigos!$A:$I,7,0)/100000,""),"Verf")</f>
        <v>133.42320000000001</v>
      </c>
      <c r="R732" s="110">
        <f>IFERROR(IF($B732&lt;&gt;"",VLOOKUP($B732,Codigos!$A:$P,2,0),""),"Verf")</f>
        <v>22398</v>
      </c>
      <c r="S732" s="110" t="str">
        <f>IFERROR(IF($B732&lt;&gt;"",VLOOKUP($B732,Codigos!$A:$P,9,0),""),"Verf")</f>
        <v>NR</v>
      </c>
      <c r="T732" s="110">
        <f>IFERROR(IF(B732&lt;&gt;"",VLOOKUP(B732,Codigos!$A:$P,10,0),""),"Verf")</f>
        <v>365</v>
      </c>
      <c r="U732" s="280" t="str">
        <f ca="1">IFERROR(IF($B732&lt;&gt;"",IF(AND($H732&gt;=VLOOKUP($B732,Codigos!$A:$P,12,0),$H732&lt;=VLOOKUP($B732,Codigos!$A:$P,13,0)),"Si","No"),""),"Verf")</f>
        <v>No</v>
      </c>
      <c r="V732" s="280" t="str">
        <f ca="1">IFERROR(IF($B732&lt;&gt;"",IF(AND($H732&gt;=VLOOKUP($B732,Codigos!$A:$P,14,0),$H732&lt;=VLOOKUP($B732,Codigos!$A:$P,15,0)),"Si","No"),""),"Verf")</f>
        <v>No</v>
      </c>
      <c r="W732" s="280" t="str">
        <f ca="1">IFERROR(IF($B732&lt;&gt;"",IF($H732&gt;=VLOOKUP($B732,Codigos!$A:$P,12,0),"Si","No"),""),"Verf")</f>
        <v>Si</v>
      </c>
      <c r="X732" s="280" t="str">
        <f ca="1">IFERROR(IF($B732&lt;&gt;"",IF($H732&lt;VLOOKUP($B732,Codigos!$A:$P,14,0),"No","Si"),""),"Verf")</f>
        <v>Si</v>
      </c>
      <c r="Y732" s="280" t="str">
        <f ca="1">IFERROR(IF($B732&lt;&gt;"",IF($H732&gt;VLOOKUP($B732,Codigos!$A:$P,16,0),"Si","No"),""),"Verf")</f>
        <v>Si</v>
      </c>
      <c r="Z732" s="280" t="str">
        <f ca="1">IFERROR(IF($B732&lt;&gt;"",IF($H732&lt;VLOOKUP($B732,Codigos!$A:$P,14,0),"Bloquear","No"),""),"Verf")</f>
        <v>No</v>
      </c>
      <c r="AA732" s="281">
        <f>IFERROR(IF($B732&lt;&gt;"",$G732-VLOOKUP($B732,Codigos!$A:$P,11,0),""),"")</f>
        <v>46436</v>
      </c>
      <c r="AB732" s="280" t="str">
        <f t="shared" si="324"/>
        <v/>
      </c>
      <c r="AC732">
        <f t="shared" ca="1" si="325"/>
        <v>83</v>
      </c>
      <c r="AE732" t="s">
        <v>1987</v>
      </c>
      <c r="AF732" t="s">
        <v>1988</v>
      </c>
    </row>
    <row r="733" spans="1:32" ht="18.95" customHeight="1">
      <c r="A733" s="290" t="s">
        <v>686</v>
      </c>
      <c r="B733" s="303" t="s">
        <v>192</v>
      </c>
      <c r="C733" s="104" t="str">
        <f>IFERROR(IF(B733&lt;&gt;"",VLOOKUP($B733,Codigos!$A:$P,3,0),""),"Verf")</f>
        <v>Corona Nr 330Cc X 6</v>
      </c>
      <c r="D733" s="105">
        <v>13</v>
      </c>
      <c r="E733" s="105"/>
      <c r="F733" s="105"/>
      <c r="G733" s="106">
        <v>46540</v>
      </c>
      <c r="H733" s="448">
        <f t="shared" ca="1" si="320"/>
        <v>356</v>
      </c>
      <c r="I733" s="105" t="str">
        <f t="shared" ca="1" si="321"/>
        <v>Mayor a 120 días</v>
      </c>
      <c r="J733" s="109">
        <f t="shared" ca="1" si="322"/>
        <v>0.97534246575342465</v>
      </c>
      <c r="K733" s="308"/>
      <c r="L733" s="292"/>
      <c r="M733" s="110" t="str">
        <f>IFERROR(IF(VLOOKUP(L733,Codigos!$T$2:$U$50,2,0)=0,"",VLOOKUP(L733,Codigos!$T$2:$U$50,2,0)),"")</f>
        <v/>
      </c>
      <c r="N733" s="111">
        <f t="shared" si="323"/>
        <v>46175</v>
      </c>
      <c r="O733" s="112">
        <f>IFERROR(IF($B733&lt;&gt;"",$E733+($D733*VLOOKUP($B733,Codigos!$A:$P,5,0)),""),"Verf")</f>
        <v>3380</v>
      </c>
      <c r="P733" s="112">
        <f>IFERROR(IF($B733&lt;&gt;"",$F733+($O733*VLOOKUP($B733,Codigos!$A:$P,4,0)),""),"Verf")</f>
        <v>20280</v>
      </c>
      <c r="Q733" s="116">
        <f>IFERROR(IF($B733&lt;&gt;"",P733*VLOOKUP($B733,Codigos!$A:$I,7,0)/100000,""),"Verf")</f>
        <v>66.924000000000007</v>
      </c>
      <c r="R733" s="110">
        <f>IFERROR(IF($B733&lt;&gt;"",VLOOKUP($B733,Codigos!$A:$P,2,0),""),"Verf")</f>
        <v>20050</v>
      </c>
      <c r="S733" s="110" t="str">
        <f>IFERROR(IF($B733&lt;&gt;"",VLOOKUP($B733,Codigos!$A:$P,9,0),""),"Verf")</f>
        <v>NR</v>
      </c>
      <c r="T733" s="110">
        <f>IFERROR(IF(B733&lt;&gt;"",VLOOKUP(B733,Codigos!$A:$P,10,0),""),"Verf")</f>
        <v>365</v>
      </c>
      <c r="U733" s="280" t="str">
        <f ca="1">IFERROR(IF($B733&lt;&gt;"",IF(AND($H733&gt;=VLOOKUP($B733,Codigos!$A:$P,12,0),$H733&lt;=VLOOKUP($B733,Codigos!$A:$P,13,0)),"Si","No"),""),"Verf")</f>
        <v>No</v>
      </c>
      <c r="V733" s="280" t="str">
        <f ca="1">IFERROR(IF($B733&lt;&gt;"",IF(AND($H733&gt;=VLOOKUP($B733,Codigos!$A:$P,14,0),$H733&lt;=VLOOKUP($B733,Codigos!$A:$P,15,0)),"Si","No"),""),"Verf")</f>
        <v>No</v>
      </c>
      <c r="W733" s="280" t="str">
        <f ca="1">IFERROR(IF($B733&lt;&gt;"",IF($H733&gt;=VLOOKUP($B733,Codigos!$A:$P,12,0),"Si","No"),""),"Verf")</f>
        <v>Si</v>
      </c>
      <c r="X733" s="280" t="str">
        <f ca="1">IFERROR(IF($B733&lt;&gt;"",IF($H733&lt;VLOOKUP($B733,Codigos!$A:$P,14,0),"No","Si"),""),"Verf")</f>
        <v>Si</v>
      </c>
      <c r="Y733" s="280" t="str">
        <f ca="1">IFERROR(IF($B733&lt;&gt;"",IF($H733&gt;VLOOKUP($B733,Codigos!$A:$P,16,0),"Si","No"),""),"Verf")</f>
        <v>Si</v>
      </c>
      <c r="Z733" s="280" t="str">
        <f ca="1">IFERROR(IF($B733&lt;&gt;"",IF($H733&lt;VLOOKUP($B733,Codigos!$A:$P,14,0),"Bloquear","No"),""),"Verf")</f>
        <v>No</v>
      </c>
      <c r="AA733" s="281">
        <f>IFERROR(IF($B733&lt;&gt;"",$G733-VLOOKUP($B733,Codigos!$A:$P,11,0),""),"")</f>
        <v>46510</v>
      </c>
      <c r="AB733" s="280" t="str">
        <f t="shared" si="324"/>
        <v/>
      </c>
      <c r="AC733">
        <f t="shared" ca="1" si="325"/>
        <v>9</v>
      </c>
      <c r="AE733" t="s">
        <v>1987</v>
      </c>
      <c r="AF733" t="s">
        <v>1988</v>
      </c>
    </row>
    <row r="734" spans="1:32" ht="18.95" customHeight="1">
      <c r="A734" s="290" t="s">
        <v>687</v>
      </c>
      <c r="B734" s="303" t="s">
        <v>175</v>
      </c>
      <c r="C734" s="104" t="str">
        <f>IFERROR(IF(B734&lt;&gt;"",VLOOKUP($B734,Codigos!$A:$P,3,0),""),"Verf")</f>
        <v>Corona Extra Lta  269Ccx24 REEM</v>
      </c>
      <c r="D734" s="105">
        <v>12</v>
      </c>
      <c r="E734" s="105"/>
      <c r="F734" s="105"/>
      <c r="G734" s="106">
        <v>46505</v>
      </c>
      <c r="H734" s="448">
        <f t="shared" ca="1" si="320"/>
        <v>321</v>
      </c>
      <c r="I734" s="105" t="str">
        <f t="shared" ca="1" si="321"/>
        <v>Mayor a 120 días</v>
      </c>
      <c r="J734" s="109">
        <f t="shared" ca="1" si="322"/>
        <v>0.8794520547945206</v>
      </c>
      <c r="K734" s="308"/>
      <c r="L734" s="466"/>
      <c r="M734" s="110" t="str">
        <f>IFERROR(IF(VLOOKUP(L734,Codigos!$T$2:$U$50,2,0)=0,"",VLOOKUP(L734,Codigos!$T$2:$U$50,2,0)),"")</f>
        <v/>
      </c>
      <c r="N734" s="111">
        <f t="shared" si="323"/>
        <v>46140</v>
      </c>
      <c r="O734" s="112">
        <f>IFERROR(IF($B734&lt;&gt;"",$E734+($D734*VLOOKUP($B734,Codigos!$A:$P,5,0)),""),"Verf")</f>
        <v>1404</v>
      </c>
      <c r="P734" s="112">
        <f>IFERROR(IF($B734&lt;&gt;"",$F734+($O734*VLOOKUP($B734,Codigos!$A:$P,4,0)),""),"Verf")</f>
        <v>33696</v>
      </c>
      <c r="Q734" s="116">
        <f>IFERROR(IF($B734&lt;&gt;"",P734*VLOOKUP($B734,Codigos!$A:$I,7,0)/100000,""),"Verf")</f>
        <v>90.642240000000001</v>
      </c>
      <c r="R734" s="110">
        <f>IFERROR(IF($B734&lt;&gt;"",VLOOKUP($B734,Codigos!$A:$P,2,0),""),"Verf")</f>
        <v>17154</v>
      </c>
      <c r="S734" s="110" t="str">
        <f>IFERROR(IF($B734&lt;&gt;"",VLOOKUP($B734,Codigos!$A:$P,9,0),""),"Verf")</f>
        <v>Lata</v>
      </c>
      <c r="T734" s="110">
        <f>IFERROR(IF(B734&lt;&gt;"",VLOOKUP(B734,Codigos!$A:$P,10,0),""),"Verf")</f>
        <v>365</v>
      </c>
      <c r="U734" s="280" t="str">
        <f ca="1">IFERROR(IF($B734&lt;&gt;"",IF(AND($H734&gt;=VLOOKUP($B734,Codigos!$A:$P,12,0),$H734&lt;=VLOOKUP($B734,Codigos!$A:$P,13,0)),"Si","No"),""),"Verf")</f>
        <v>No</v>
      </c>
      <c r="V734" s="280" t="str">
        <f ca="1">IFERROR(IF($B734&lt;&gt;"",IF(AND($H734&gt;=VLOOKUP($B734,Codigos!$A:$P,14,0),$H734&lt;=VLOOKUP($B734,Codigos!$A:$P,15,0)),"Si","No"),""),"Verf")</f>
        <v>No</v>
      </c>
      <c r="W734" s="280" t="str">
        <f ca="1">IFERROR(IF($B734&lt;&gt;"",IF($H734&gt;=VLOOKUP($B734,Codigos!$A:$P,12,0),"Si","No"),""),"Verf")</f>
        <v>Si</v>
      </c>
      <c r="X734" s="280" t="str">
        <f ca="1">IFERROR(IF($B734&lt;&gt;"",IF($H734&lt;VLOOKUP($B734,Codigos!$A:$P,14,0),"No","Si"),""),"Verf")</f>
        <v>Si</v>
      </c>
      <c r="Y734" s="280" t="str">
        <f ca="1">IFERROR(IF($B734&lt;&gt;"",IF($H734&gt;VLOOKUP($B734,Codigos!$A:$P,16,0),"Si","No"),""),"Verf")</f>
        <v>Si</v>
      </c>
      <c r="Z734" s="280" t="str">
        <f ca="1">IFERROR(IF($B734&lt;&gt;"",IF($H734&lt;VLOOKUP($B734,Codigos!$A:$P,14,0),"Bloquear","No"),""),"Verf")</f>
        <v>No</v>
      </c>
      <c r="AA734" s="281">
        <f>IFERROR(IF($B734&lt;&gt;"",$G734-VLOOKUP($B734,Codigos!$A:$P,11,0),""),"")</f>
        <v>46475</v>
      </c>
      <c r="AB734" s="280" t="str">
        <f t="shared" si="324"/>
        <v/>
      </c>
      <c r="AC734">
        <f t="shared" ca="1" si="325"/>
        <v>44</v>
      </c>
      <c r="AE734" t="s">
        <v>1987</v>
      </c>
      <c r="AF734" t="s">
        <v>1988</v>
      </c>
    </row>
    <row r="735" spans="1:32" ht="18.95" customHeight="1">
      <c r="A735" s="290" t="s">
        <v>688</v>
      </c>
      <c r="B735" s="323" t="s">
        <v>417</v>
      </c>
      <c r="C735" s="104" t="str">
        <f>IFERROR(IF(B735&lt;&gt;"",VLOOKUP($B735,Codigos!$A:$P,3,0),""),"Verf")</f>
        <v>Michelob Ultra NR 330 CC X6 REM</v>
      </c>
      <c r="D735" s="105">
        <v>12</v>
      </c>
      <c r="E735" s="105"/>
      <c r="F735" s="105"/>
      <c r="G735" s="106">
        <v>46424</v>
      </c>
      <c r="H735" s="448">
        <f t="shared" ca="1" si="320"/>
        <v>240</v>
      </c>
      <c r="I735" s="105" t="str">
        <f t="shared" ca="1" si="321"/>
        <v>Mayor a 120 días</v>
      </c>
      <c r="J735" s="109">
        <f t="shared" ca="1" si="322"/>
        <v>0.88888888888888884</v>
      </c>
      <c r="K735" s="308" t="s">
        <v>2807</v>
      </c>
      <c r="L735" s="292"/>
      <c r="M735" s="110" t="str">
        <f>IFERROR(IF(VLOOKUP(L735,Codigos!$T$2:$U$50,2,0)=0,"",VLOOKUP(L735,Codigos!$T$2:$U$50,2,0)),"")</f>
        <v/>
      </c>
      <c r="N735" s="111">
        <f t="shared" si="323"/>
        <v>46154</v>
      </c>
      <c r="O735" s="112">
        <f>IFERROR(IF($B735&lt;&gt;"",$E735+($D735*VLOOKUP($B735,Codigos!$A:$P,5,0)),""),"Verf")</f>
        <v>3120</v>
      </c>
      <c r="P735" s="112">
        <f>IFERROR(IF($B735&lt;&gt;"",$F735+($O735*VLOOKUP($B735,Codigos!$A:$P,4,0)),""),"Verf")</f>
        <v>18720</v>
      </c>
      <c r="Q735" s="116">
        <f>IFERROR(IF($B735&lt;&gt;"",P735*VLOOKUP($B735,Codigos!$A:$I,7,0)/100000,""),"Verf")</f>
        <v>61.776000000000003</v>
      </c>
      <c r="R735" s="110">
        <f>IFERROR(IF($B735&lt;&gt;"",VLOOKUP($B735,Codigos!$A:$P,2,0),""),"Verf")</f>
        <v>22866</v>
      </c>
      <c r="S735" s="110" t="str">
        <f>IFERROR(IF($B735&lt;&gt;"",VLOOKUP($B735,Codigos!$A:$P,9,0),""),"Verf")</f>
        <v>NR</v>
      </c>
      <c r="T735" s="110">
        <f>IFERROR(IF(B735&lt;&gt;"",VLOOKUP(B735,Codigos!$A:$P,10,0),""),"Verf")</f>
        <v>270</v>
      </c>
      <c r="U735" s="280" t="str">
        <f ca="1">IFERROR(IF($B735&lt;&gt;"",IF(AND($H735&gt;=VLOOKUP($B735,Codigos!$A:$P,12,0),$H735&lt;=VLOOKUP($B735,Codigos!$A:$P,13,0)),"Si","No"),""),"Verf")</f>
        <v>No</v>
      </c>
      <c r="V735" s="280" t="str">
        <f ca="1">IFERROR(IF($B735&lt;&gt;"",IF(AND($H735&gt;=VLOOKUP($B735,Codigos!$A:$P,14,0),$H735&lt;=VLOOKUP($B735,Codigos!$A:$P,15,0)),"Si","No"),""),"Verf")</f>
        <v>No</v>
      </c>
      <c r="W735" s="280" t="str">
        <f ca="1">IFERROR(IF($B735&lt;&gt;"",IF($H735&gt;=VLOOKUP($B735,Codigos!$A:$P,12,0),"Si","No"),""),"Verf")</f>
        <v>Si</v>
      </c>
      <c r="X735" s="280" t="str">
        <f ca="1">IFERROR(IF($B735&lt;&gt;"",IF($H735&lt;VLOOKUP($B735,Codigos!$A:$P,14,0),"No","Si"),""),"Verf")</f>
        <v>Si</v>
      </c>
      <c r="Y735" s="280" t="str">
        <f ca="1">IFERROR(IF($B735&lt;&gt;"",IF($H735&gt;VLOOKUP($B735,Codigos!$A:$P,16,0),"Si","No"),""),"Verf")</f>
        <v>Si</v>
      </c>
      <c r="Z735" s="280" t="str">
        <f ca="1">IFERROR(IF($B735&lt;&gt;"",IF($H735&lt;VLOOKUP($B735,Codigos!$A:$P,14,0),"Bloquear","No"),""),"Verf")</f>
        <v>No</v>
      </c>
      <c r="AA735" s="281">
        <f>IFERROR(IF($B735&lt;&gt;"",$G735-VLOOKUP($B735,Codigos!$A:$P,11,0),""),"")</f>
        <v>46394</v>
      </c>
      <c r="AB735" s="280" t="str">
        <f t="shared" si="324"/>
        <v/>
      </c>
      <c r="AC735">
        <f t="shared" ca="1" si="325"/>
        <v>30</v>
      </c>
      <c r="AE735" t="s">
        <v>1987</v>
      </c>
      <c r="AF735" t="s">
        <v>1988</v>
      </c>
    </row>
    <row r="736" spans="1:32" ht="18.95" customHeight="1">
      <c r="A736" s="290" t="s">
        <v>689</v>
      </c>
      <c r="B736" s="344" t="s">
        <v>175</v>
      </c>
      <c r="C736" s="104" t="str">
        <f>IFERROR(IF(B736&lt;&gt;"",VLOOKUP($B736,Codigos!$A:$P,3,0),""),"Verf")</f>
        <v>Corona Extra Lta  269Ccx24 REEM</v>
      </c>
      <c r="D736" s="105">
        <v>36</v>
      </c>
      <c r="E736" s="105"/>
      <c r="F736" s="105"/>
      <c r="G736" s="106">
        <v>46528</v>
      </c>
      <c r="H736" s="448">
        <f t="shared" ca="1" si="320"/>
        <v>344</v>
      </c>
      <c r="I736" s="105" t="str">
        <f t="shared" ca="1" si="321"/>
        <v>Mayor a 120 días</v>
      </c>
      <c r="J736" s="109">
        <f t="shared" ca="1" si="322"/>
        <v>0.94246575342465755</v>
      </c>
      <c r="K736" s="308"/>
      <c r="L736" s="292"/>
      <c r="M736" s="110" t="str">
        <f>IFERROR(IF(VLOOKUP(L736,Codigos!$T$2:$U$50,2,0)=0,"",VLOOKUP(L736,Codigos!$T$2:$U$50,2,0)),"")</f>
        <v/>
      </c>
      <c r="N736" s="111">
        <f t="shared" si="323"/>
        <v>46163</v>
      </c>
      <c r="O736" s="112">
        <f>IFERROR(IF($B736&lt;&gt;"",$E736+($D736*VLOOKUP($B736,Codigos!$A:$P,5,0)),""),"Verf")</f>
        <v>4212</v>
      </c>
      <c r="P736" s="112">
        <f>IFERROR(IF($B736&lt;&gt;"",$F736+($O736*VLOOKUP($B736,Codigos!$A:$P,4,0)),""),"Verf")</f>
        <v>101088</v>
      </c>
      <c r="Q736" s="116">
        <f>IFERROR(IF($B736&lt;&gt;"",P736*VLOOKUP($B736,Codigos!$A:$I,7,0)/100000,""),"Verf")</f>
        <v>271.92671999999999</v>
      </c>
      <c r="R736" s="110">
        <f>IFERROR(IF($B736&lt;&gt;"",VLOOKUP($B736,Codigos!$A:$P,2,0),""),"Verf")</f>
        <v>17154</v>
      </c>
      <c r="S736" s="110" t="str">
        <f>IFERROR(IF($B736&lt;&gt;"",VLOOKUP($B736,Codigos!$A:$P,9,0),""),"Verf")</f>
        <v>Lata</v>
      </c>
      <c r="T736" s="110">
        <f>IFERROR(IF(B736&lt;&gt;"",VLOOKUP(B736,Codigos!$A:$P,10,0),""),"Verf")</f>
        <v>365</v>
      </c>
      <c r="U736" s="280" t="str">
        <f ca="1">IFERROR(IF($B736&lt;&gt;"",IF(AND($H736&gt;=VLOOKUP($B736,Codigos!$A:$P,12,0),$H736&lt;=VLOOKUP($B736,Codigos!$A:$P,13,0)),"Si","No"),""),"Verf")</f>
        <v>No</v>
      </c>
      <c r="V736" s="280" t="str">
        <f ca="1">IFERROR(IF($B736&lt;&gt;"",IF(AND($H736&gt;=VLOOKUP($B736,Codigos!$A:$P,14,0),$H736&lt;=VLOOKUP($B736,Codigos!$A:$P,15,0)),"Si","No"),""),"Verf")</f>
        <v>No</v>
      </c>
      <c r="W736" s="280" t="str">
        <f ca="1">IFERROR(IF($B736&lt;&gt;"",IF($H736&gt;=VLOOKUP($B736,Codigos!$A:$P,12,0),"Si","No"),""),"Verf")</f>
        <v>Si</v>
      </c>
      <c r="X736" s="280" t="str">
        <f ca="1">IFERROR(IF($B736&lt;&gt;"",IF($H736&lt;VLOOKUP($B736,Codigos!$A:$P,14,0),"No","Si"),""),"Verf")</f>
        <v>Si</v>
      </c>
      <c r="Y736" s="280" t="str">
        <f ca="1">IFERROR(IF($B736&lt;&gt;"",IF($H736&gt;VLOOKUP($B736,Codigos!$A:$P,16,0),"Si","No"),""),"Verf")</f>
        <v>Si</v>
      </c>
      <c r="Z736" s="280" t="str">
        <f ca="1">IFERROR(IF($B736&lt;&gt;"",IF($H736&lt;VLOOKUP($B736,Codigos!$A:$P,14,0),"Bloquear","No"),""),"Verf")</f>
        <v>No</v>
      </c>
      <c r="AA736" s="281">
        <f>IFERROR(IF($B736&lt;&gt;"",$G736-VLOOKUP($B736,Codigos!$A:$P,11,0),""),"")</f>
        <v>46498</v>
      </c>
      <c r="AB736" s="280" t="str">
        <f t="shared" si="324"/>
        <v/>
      </c>
      <c r="AC736">
        <f t="shared" ca="1" si="325"/>
        <v>21</v>
      </c>
      <c r="AE736" t="s">
        <v>1987</v>
      </c>
      <c r="AF736" t="s">
        <v>1988</v>
      </c>
    </row>
    <row r="737" spans="1:32" ht="18.95" customHeight="1">
      <c r="A737" s="290" t="s">
        <v>690</v>
      </c>
      <c r="B737" s="320" t="s">
        <v>192</v>
      </c>
      <c r="C737" s="104" t="str">
        <f>IFERROR(IF(B737&lt;&gt;"",VLOOKUP($B737,Codigos!$A:$P,3,0),""),"Verf")</f>
        <v>Corona Nr 330Cc X 6</v>
      </c>
      <c r="D737" s="105">
        <v>42</v>
      </c>
      <c r="E737" s="105"/>
      <c r="F737" s="105"/>
      <c r="G737" s="106">
        <v>46540</v>
      </c>
      <c r="H737" s="448">
        <f t="shared" ca="1" si="320"/>
        <v>356</v>
      </c>
      <c r="I737" s="105" t="str">
        <f t="shared" ca="1" si="321"/>
        <v>Mayor a 120 días</v>
      </c>
      <c r="J737" s="109">
        <f t="shared" ca="1" si="322"/>
        <v>0.97534246575342465</v>
      </c>
      <c r="K737" s="308"/>
      <c r="L737" s="466"/>
      <c r="M737" s="110" t="str">
        <f>IFERROR(IF(VLOOKUP(L737,Codigos!$T$2:$U$50,2,0)=0,"",VLOOKUP(L737,Codigos!$T$2:$U$50,2,0)),"")</f>
        <v/>
      </c>
      <c r="N737" s="111">
        <f t="shared" si="323"/>
        <v>46175</v>
      </c>
      <c r="O737" s="112">
        <f>IFERROR(IF($B737&lt;&gt;"",$E737+($D737*VLOOKUP($B737,Codigos!$A:$P,5,0)),""),"Verf")</f>
        <v>10920</v>
      </c>
      <c r="P737" s="112">
        <f>IFERROR(IF($B737&lt;&gt;"",$F737+($O737*VLOOKUP($B737,Codigos!$A:$P,4,0)),""),"Verf")</f>
        <v>65520</v>
      </c>
      <c r="Q737" s="116">
        <f>IFERROR(IF($B737&lt;&gt;"",P737*VLOOKUP($B737,Codigos!$A:$I,7,0)/100000,""),"Verf")</f>
        <v>216.21600000000001</v>
      </c>
      <c r="R737" s="110">
        <f>IFERROR(IF($B737&lt;&gt;"",VLOOKUP($B737,Codigos!$A:$P,2,0),""),"Verf")</f>
        <v>20050</v>
      </c>
      <c r="S737" s="110" t="str">
        <f>IFERROR(IF($B737&lt;&gt;"",VLOOKUP($B737,Codigos!$A:$P,9,0),""),"Verf")</f>
        <v>NR</v>
      </c>
      <c r="T737" s="110">
        <f>IFERROR(IF(B737&lt;&gt;"",VLOOKUP(B737,Codigos!$A:$P,10,0),""),"Verf")</f>
        <v>365</v>
      </c>
      <c r="U737" s="280" t="str">
        <f ca="1">IFERROR(IF($B737&lt;&gt;"",IF(AND($H737&gt;=VLOOKUP($B737,Codigos!$A:$P,12,0),$H737&lt;=VLOOKUP($B737,Codigos!$A:$P,13,0)),"Si","No"),""),"Verf")</f>
        <v>No</v>
      </c>
      <c r="V737" s="280" t="str">
        <f ca="1">IFERROR(IF($B737&lt;&gt;"",IF(AND($H737&gt;=VLOOKUP($B737,Codigos!$A:$P,14,0),$H737&lt;=VLOOKUP($B737,Codigos!$A:$P,15,0)),"Si","No"),""),"Verf")</f>
        <v>No</v>
      </c>
      <c r="W737" s="280" t="str">
        <f ca="1">IFERROR(IF($B737&lt;&gt;"",IF($H737&gt;=VLOOKUP($B737,Codigos!$A:$P,12,0),"Si","No"),""),"Verf")</f>
        <v>Si</v>
      </c>
      <c r="X737" s="280" t="str">
        <f ca="1">IFERROR(IF($B737&lt;&gt;"",IF($H737&lt;VLOOKUP($B737,Codigos!$A:$P,14,0),"No","Si"),""),"Verf")</f>
        <v>Si</v>
      </c>
      <c r="Y737" s="280" t="str">
        <f ca="1">IFERROR(IF($B737&lt;&gt;"",IF($H737&gt;VLOOKUP($B737,Codigos!$A:$P,16,0),"Si","No"),""),"Verf")</f>
        <v>Si</v>
      </c>
      <c r="Z737" s="280" t="str">
        <f ca="1">IFERROR(IF($B737&lt;&gt;"",IF($H737&lt;VLOOKUP($B737,Codigos!$A:$P,14,0),"Bloquear","No"),""),"Verf")</f>
        <v>No</v>
      </c>
      <c r="AA737" s="281">
        <f>IFERROR(IF($B737&lt;&gt;"",$G737-VLOOKUP($B737,Codigos!$A:$P,11,0),""),"")</f>
        <v>46510</v>
      </c>
      <c r="AB737" s="280" t="str">
        <f t="shared" si="324"/>
        <v/>
      </c>
      <c r="AC737">
        <f t="shared" ca="1" si="325"/>
        <v>9</v>
      </c>
      <c r="AE737" t="s">
        <v>1987</v>
      </c>
      <c r="AF737" t="s">
        <v>1988</v>
      </c>
    </row>
    <row r="738" spans="1:32" ht="18.95" customHeight="1">
      <c r="A738" s="290" t="s">
        <v>691</v>
      </c>
      <c r="B738" s="297" t="s">
        <v>182</v>
      </c>
      <c r="C738" s="104" t="str">
        <f>IFERROR(IF(B738&lt;&gt;"",VLOOKUP($B738,Codigos!$A:$P,3,0),""),"Verf")</f>
        <v>Corona Extra Lta  269Ccx6 Pack</v>
      </c>
      <c r="D738" s="105">
        <v>30</v>
      </c>
      <c r="E738" s="105"/>
      <c r="F738" s="105"/>
      <c r="G738" s="106">
        <v>46529</v>
      </c>
      <c r="H738" s="448">
        <f t="shared" ca="1" si="320"/>
        <v>345</v>
      </c>
      <c r="I738" s="105" t="str">
        <f t="shared" ca="1" si="321"/>
        <v>Mayor a 120 días</v>
      </c>
      <c r="J738" s="109">
        <f t="shared" ca="1" si="322"/>
        <v>0.9452054794520548</v>
      </c>
      <c r="K738" s="308"/>
      <c r="L738" s="460"/>
      <c r="M738" s="110" t="str">
        <f>IFERROR(IF(VLOOKUP(L738,Codigos!$T$2:$U$50,2,0)=0,"",VLOOKUP(L738,Codigos!$T$2:$U$50,2,0)),"")</f>
        <v/>
      </c>
      <c r="N738" s="111">
        <f t="shared" si="323"/>
        <v>46164</v>
      </c>
      <c r="O738" s="112">
        <f>IFERROR(IF($B738&lt;&gt;"",$E738+($D738*VLOOKUP($B738,Codigos!$A:$P,5,0)),""),"Verf")</f>
        <v>14040</v>
      </c>
      <c r="P738" s="112">
        <f>IFERROR(IF($B738&lt;&gt;"",$F738+($O738*VLOOKUP($B738,Codigos!$A:$P,4,0)),""),"Verf")</f>
        <v>84240</v>
      </c>
      <c r="Q738" s="116">
        <f>IFERROR(IF($B738&lt;&gt;"",P738*VLOOKUP($B738,Codigos!$A:$I,7,0)/100000,""),"Verf")</f>
        <v>226.60560000000001</v>
      </c>
      <c r="R738" s="110">
        <f>IFERROR(IF($B738&lt;&gt;"",VLOOKUP($B738,Codigos!$A:$P,2,0),""),"Verf")</f>
        <v>17155</v>
      </c>
      <c r="S738" s="110" t="str">
        <f>IFERROR(IF($B738&lt;&gt;"",VLOOKUP($B738,Codigos!$A:$P,9,0),""),"Verf")</f>
        <v>Lata</v>
      </c>
      <c r="T738" s="110">
        <f>IFERROR(IF(B738&lt;&gt;"",VLOOKUP(B738,Codigos!$A:$P,10,0),""),"Verf")</f>
        <v>365</v>
      </c>
      <c r="U738" s="280" t="str">
        <f ca="1">IFERROR(IF($B738&lt;&gt;"",IF(AND($H738&gt;=VLOOKUP($B738,Codigos!$A:$P,12,0),$H738&lt;=VLOOKUP($B738,Codigos!$A:$P,13,0)),"Si","No"),""),"Verf")</f>
        <v>No</v>
      </c>
      <c r="V738" s="280" t="str">
        <f ca="1">IFERROR(IF($B738&lt;&gt;"",IF(AND($H738&gt;=VLOOKUP($B738,Codigos!$A:$P,14,0),$H738&lt;=VLOOKUP($B738,Codigos!$A:$P,15,0)),"Si","No"),""),"Verf")</f>
        <v>No</v>
      </c>
      <c r="W738" s="280" t="str">
        <f ca="1">IFERROR(IF($B738&lt;&gt;"",IF($H738&gt;=VLOOKUP($B738,Codigos!$A:$P,12,0),"Si","No"),""),"Verf")</f>
        <v>Si</v>
      </c>
      <c r="X738" s="280" t="str">
        <f ca="1">IFERROR(IF($B738&lt;&gt;"",IF($H738&lt;VLOOKUP($B738,Codigos!$A:$P,14,0),"No","Si"),""),"Verf")</f>
        <v>Si</v>
      </c>
      <c r="Y738" s="280" t="str">
        <f ca="1">IFERROR(IF($B738&lt;&gt;"",IF($H738&gt;VLOOKUP($B738,Codigos!$A:$P,16,0),"Si","No"),""),"Verf")</f>
        <v>Si</v>
      </c>
      <c r="Z738" s="280" t="str">
        <f ca="1">IFERROR(IF($B738&lt;&gt;"",IF($H738&lt;VLOOKUP($B738,Codigos!$A:$P,14,0),"Bloquear","No"),""),"Verf")</f>
        <v>No</v>
      </c>
      <c r="AA738" s="281">
        <f>IFERROR(IF($B738&lt;&gt;"",$G738-VLOOKUP($B738,Codigos!$A:$P,11,0),""),"")</f>
        <v>46499</v>
      </c>
      <c r="AB738" s="280" t="str">
        <f t="shared" si="324"/>
        <v/>
      </c>
      <c r="AC738">
        <f t="shared" ca="1" si="325"/>
        <v>20</v>
      </c>
      <c r="AE738" t="s">
        <v>1987</v>
      </c>
      <c r="AF738" t="s">
        <v>1988</v>
      </c>
    </row>
    <row r="739" spans="1:32" ht="18.95" customHeight="1">
      <c r="A739" s="290" t="s">
        <v>692</v>
      </c>
      <c r="B739" s="469" t="s">
        <v>182</v>
      </c>
      <c r="C739" s="104" t="str">
        <f>IFERROR(IF(B739&lt;&gt;"",VLOOKUP($B739,Codigos!$A:$P,3,0),""),"Verf")</f>
        <v>Corona Extra Lta  269Ccx6 Pack</v>
      </c>
      <c r="D739" s="105">
        <v>35</v>
      </c>
      <c r="E739" s="105"/>
      <c r="F739" s="105"/>
      <c r="G739" s="106">
        <v>46505</v>
      </c>
      <c r="H739" s="448">
        <f t="shared" ca="1" si="320"/>
        <v>321</v>
      </c>
      <c r="I739" s="105" t="str">
        <f t="shared" ca="1" si="321"/>
        <v>Mayor a 120 días</v>
      </c>
      <c r="J739" s="109">
        <f t="shared" ca="1" si="322"/>
        <v>0.8794520547945206</v>
      </c>
      <c r="K739" s="308"/>
      <c r="L739" s="475"/>
      <c r="M739" s="110" t="str">
        <f>IFERROR(IF(VLOOKUP(L739,Codigos!$T$2:$U$50,2,0)=0,"",VLOOKUP(L739,Codigos!$T$2:$U$50,2,0)),"")</f>
        <v/>
      </c>
      <c r="N739" s="111">
        <f t="shared" si="323"/>
        <v>46140</v>
      </c>
      <c r="O739" s="112">
        <f>IFERROR(IF($B739&lt;&gt;"",$E739+($D739*VLOOKUP($B739,Codigos!$A:$P,5,0)),""),"Verf")</f>
        <v>16380</v>
      </c>
      <c r="P739" s="112">
        <f>IFERROR(IF($B739&lt;&gt;"",$F739+($O739*VLOOKUP($B739,Codigos!$A:$P,4,0)),""),"Verf")</f>
        <v>98280</v>
      </c>
      <c r="Q739" s="116">
        <f>IFERROR(IF($B739&lt;&gt;"",P739*VLOOKUP($B739,Codigos!$A:$I,7,0)/100000,""),"Verf")</f>
        <v>264.3732</v>
      </c>
      <c r="R739" s="110">
        <f>IFERROR(IF($B739&lt;&gt;"",VLOOKUP($B739,Codigos!$A:$P,2,0),""),"Verf")</f>
        <v>17155</v>
      </c>
      <c r="S739" s="110" t="str">
        <f>IFERROR(IF($B739&lt;&gt;"",VLOOKUP($B739,Codigos!$A:$P,9,0),""),"Verf")</f>
        <v>Lata</v>
      </c>
      <c r="T739" s="110">
        <f>IFERROR(IF(B739&lt;&gt;"",VLOOKUP(B739,Codigos!$A:$P,10,0),""),"Verf")</f>
        <v>365</v>
      </c>
      <c r="U739" s="280" t="str">
        <f ca="1">IFERROR(IF($B739&lt;&gt;"",IF(AND($H739&gt;=VLOOKUP($B739,Codigos!$A:$P,12,0),$H739&lt;=VLOOKUP($B739,Codigos!$A:$P,13,0)),"Si","No"),""),"Verf")</f>
        <v>No</v>
      </c>
      <c r="V739" s="280" t="str">
        <f ca="1">IFERROR(IF($B739&lt;&gt;"",IF(AND($H739&gt;=VLOOKUP($B739,Codigos!$A:$P,14,0),$H739&lt;=VLOOKUP($B739,Codigos!$A:$P,15,0)),"Si","No"),""),"Verf")</f>
        <v>No</v>
      </c>
      <c r="W739" s="280" t="str">
        <f ca="1">IFERROR(IF($B739&lt;&gt;"",IF($H739&gt;=VLOOKUP($B739,Codigos!$A:$P,12,0),"Si","No"),""),"Verf")</f>
        <v>Si</v>
      </c>
      <c r="X739" s="280" t="str">
        <f ca="1">IFERROR(IF($B739&lt;&gt;"",IF($H739&lt;VLOOKUP($B739,Codigos!$A:$P,14,0),"No","Si"),""),"Verf")</f>
        <v>Si</v>
      </c>
      <c r="Y739" s="280" t="str">
        <f ca="1">IFERROR(IF($B739&lt;&gt;"",IF($H739&gt;VLOOKUP($B739,Codigos!$A:$P,16,0),"Si","No"),""),"Verf")</f>
        <v>Si</v>
      </c>
      <c r="Z739" s="280" t="str">
        <f ca="1">IFERROR(IF($B739&lt;&gt;"",IF($H739&lt;VLOOKUP($B739,Codigos!$A:$P,14,0),"Bloquear","No"),""),"Verf")</f>
        <v>No</v>
      </c>
      <c r="AA739" s="281">
        <f>IFERROR(IF($B739&lt;&gt;"",$G739-VLOOKUP($B739,Codigos!$A:$P,11,0),""),"")</f>
        <v>46475</v>
      </c>
      <c r="AB739" s="280" t="str">
        <f t="shared" si="324"/>
        <v/>
      </c>
      <c r="AC739">
        <f t="shared" ca="1" si="325"/>
        <v>44</v>
      </c>
      <c r="AE739" t="s">
        <v>1987</v>
      </c>
      <c r="AF739" t="s">
        <v>1988</v>
      </c>
    </row>
    <row r="740" spans="1:32" ht="18.95" customHeight="1">
      <c r="A740" s="290" t="s">
        <v>693</v>
      </c>
      <c r="B740" s="458" t="s">
        <v>665</v>
      </c>
      <c r="C740" s="104" t="str">
        <f>IFERROR(IF(B740&lt;&gt;"",VLOOKUP($B740,Codigos!$A:$P,3,0),""),"Verf")</f>
        <v>Club Col Lata 269Cc X 6</v>
      </c>
      <c r="D740" s="105">
        <v>1</v>
      </c>
      <c r="E740" s="105"/>
      <c r="F740" s="105"/>
      <c r="G740" s="266">
        <v>46412</v>
      </c>
      <c r="H740" s="448">
        <f t="shared" ca="1" si="320"/>
        <v>228</v>
      </c>
      <c r="I740" s="105" t="str">
        <f t="shared" ca="1" si="321"/>
        <v>Mayor a 120 días</v>
      </c>
      <c r="J740" s="109">
        <f t="shared" ca="1" si="322"/>
        <v>0.84444444444444444</v>
      </c>
      <c r="K740" s="294"/>
      <c r="L740" s="105" t="s">
        <v>34</v>
      </c>
      <c r="M740" s="110" t="str">
        <f>IFERROR(IF(VLOOKUP(L740,Codigos!$T$2:$U$50,2,0)=0,"",VLOOKUP(L740,Codigos!$T$2:$U$50,2,0)),"")</f>
        <v>Excluir</v>
      </c>
      <c r="N740" s="111">
        <f t="shared" si="323"/>
        <v>46142</v>
      </c>
      <c r="O740" s="112">
        <f>IFERROR(IF($B740&lt;&gt;"",$E740+($D740*VLOOKUP($B740,Codigos!$A:$P,5,0)),""),"Verf")</f>
        <v>600</v>
      </c>
      <c r="P740" s="112">
        <f>IFERROR(IF($B740&lt;&gt;"",$F740+($O740*VLOOKUP($B740,Codigos!$A:$P,4,0)),""),"Verf")</f>
        <v>3600</v>
      </c>
      <c r="Q740" s="116">
        <f>IFERROR(IF($B740&lt;&gt;"",P740*VLOOKUP($B740,Codigos!$A:$I,7,0)/100000,""),"Verf")</f>
        <v>9.6839999999999993</v>
      </c>
      <c r="R740" s="110">
        <f>IFERROR(IF($B740&lt;&gt;"",VLOOKUP($B740,Codigos!$A:$P,2,0),""),"Verf")</f>
        <v>8532</v>
      </c>
      <c r="S740" s="110" t="str">
        <f>IFERROR(IF($B740&lt;&gt;"",VLOOKUP($B740,Codigos!$A:$P,9,0),""),"Verf")</f>
        <v>Lata</v>
      </c>
      <c r="T740" s="110">
        <f>IFERROR(IF(B740&lt;&gt;"",VLOOKUP(B740,Codigos!$A:$P,10,0),""),"Verf")</f>
        <v>270</v>
      </c>
      <c r="U740" s="280" t="str">
        <f ca="1">IFERROR(IF($B740&lt;&gt;"",IF(AND($H740&gt;=VLOOKUP($B740,Codigos!$A:$P,12,0),$H740&lt;=VLOOKUP($B740,Codigos!$A:$P,13,0)),"Si","No"),""),"Verf")</f>
        <v>No</v>
      </c>
      <c r="V740" s="280" t="str">
        <f ca="1">IFERROR(IF($B740&lt;&gt;"",IF(AND($H740&gt;=VLOOKUP($B740,Codigos!$A:$P,14,0),$H740&lt;=VLOOKUP($B740,Codigos!$A:$P,15,0)),"Si","No"),""),"Verf")</f>
        <v>No</v>
      </c>
      <c r="W740" s="280" t="str">
        <f ca="1">IFERROR(IF($B740&lt;&gt;"",IF($H740&gt;=VLOOKUP($B740,Codigos!$A:$P,12,0),"Si","No"),""),"Verf")</f>
        <v>Si</v>
      </c>
      <c r="X740" s="280" t="str">
        <f ca="1">IFERROR(IF($B740&lt;&gt;"",IF($H740&lt;VLOOKUP($B740,Codigos!$A:$P,14,0),"No","Si"),""),"Verf")</f>
        <v>Si</v>
      </c>
      <c r="Y740" s="280" t="str">
        <f ca="1">IFERROR(IF($B740&lt;&gt;"",IF($H740&gt;VLOOKUP($B740,Codigos!$A:$P,16,0),"Si","No"),""),"Verf")</f>
        <v>Si</v>
      </c>
      <c r="Z740" s="280" t="str">
        <f ca="1">IFERROR(IF($B740&lt;&gt;"",IF($H740&lt;VLOOKUP($B740,Codigos!$A:$P,14,0),"Bloquear","No"),""),"Verf")</f>
        <v>No</v>
      </c>
      <c r="AA740" s="281">
        <f>IFERROR(IF($B740&lt;&gt;"",$G740-VLOOKUP($B740,Codigos!$A:$P,11,0),""),"")</f>
        <v>46382</v>
      </c>
      <c r="AB740" s="280" t="str">
        <f t="shared" si="324"/>
        <v/>
      </c>
      <c r="AC740">
        <f t="shared" ca="1" si="325"/>
        <v>42</v>
      </c>
      <c r="AE740" t="s">
        <v>1987</v>
      </c>
      <c r="AF740" t="s">
        <v>1988</v>
      </c>
    </row>
    <row r="741" spans="1:32" ht="18.95" customHeight="1">
      <c r="A741" s="290" t="s">
        <v>693</v>
      </c>
      <c r="B741" s="303" t="s">
        <v>665</v>
      </c>
      <c r="C741" s="104" t="str">
        <f>IFERROR(IF(B741&lt;&gt;"",VLOOKUP($B741,Codigos!$A:$P,3,0),""),"Verf")</f>
        <v>Club Col Lata 269Cc X 6</v>
      </c>
      <c r="D741" s="364">
        <v>1</v>
      </c>
      <c r="E741" s="105"/>
      <c r="F741" s="105"/>
      <c r="G741" s="106">
        <v>46407</v>
      </c>
      <c r="H741" s="448">
        <f t="shared" ref="H741" ca="1" si="332">IF(G741&lt;&gt;"",G741-TODAY(),"")</f>
        <v>223</v>
      </c>
      <c r="I741" s="105" t="str">
        <f t="shared" ref="I741" ca="1" si="333">IF(G741="","",IF(G741&lt;TODAY(),"Vencido",IF(G741&lt;TODAY()+10,"Menos de 10 días",IF(G741&lt;TODAY()+30,"Menos de 30 días",IF(G741&lt;TODAY()+60,"Menos de 60 días",IF(G741&lt;TODAY()+90,"Menos de 90 dìas",IF(G741&lt;TODAY()+120,"Menos de 120 días","Mayor a 120 días")))))))</f>
        <v>Mayor a 120 días</v>
      </c>
      <c r="J741" s="109">
        <f t="shared" ref="J741" ca="1" si="334">IFERROR(IF(H741&lt;&gt;"",H741/T741,""),"Verf")</f>
        <v>0.82592592592592595</v>
      </c>
      <c r="K741" s="308"/>
      <c r="L741" s="475" t="s">
        <v>34</v>
      </c>
      <c r="M741" s="110" t="str">
        <f>IFERROR(IF(VLOOKUP(L741,Codigos!$T$2:$U$50,2,0)=0,"",VLOOKUP(L741,Codigos!$T$2:$U$50,2,0)),"")</f>
        <v>Excluir</v>
      </c>
      <c r="N741" s="111">
        <f t="shared" ref="N741" si="335">IFERROR(IF(G741&lt;&gt;"",G741-T741,""),"Verf")</f>
        <v>46137</v>
      </c>
      <c r="O741" s="112">
        <f>IFERROR(IF($B741&lt;&gt;"",$E741+($D741*VLOOKUP($B741,Codigos!$A:$P,5,0)),""),"Verf")</f>
        <v>600</v>
      </c>
      <c r="P741" s="112">
        <f>IFERROR(IF($B741&lt;&gt;"",$F741+($O741*VLOOKUP($B741,Codigos!$A:$P,4,0)),""),"Verf")</f>
        <v>3600</v>
      </c>
      <c r="Q741" s="116">
        <f>IFERROR(IF($B741&lt;&gt;"",P741*VLOOKUP($B741,Codigos!$A:$I,7,0)/100000,""),"Verf")</f>
        <v>9.6839999999999993</v>
      </c>
      <c r="R741" s="110">
        <f>IFERROR(IF($B741&lt;&gt;"",VLOOKUP($B741,Codigos!$A:$P,2,0),""),"Verf")</f>
        <v>8532</v>
      </c>
      <c r="S741" s="110" t="str">
        <f>IFERROR(IF($B741&lt;&gt;"",VLOOKUP($B741,Codigos!$A:$P,9,0),""),"Verf")</f>
        <v>Lata</v>
      </c>
      <c r="T741" s="110">
        <f>IFERROR(IF(B741&lt;&gt;"",VLOOKUP(B741,Codigos!$A:$P,10,0),""),"Verf")</f>
        <v>270</v>
      </c>
      <c r="U741" s="280" t="str">
        <f ca="1">IFERROR(IF($B741&lt;&gt;"",IF(AND($H741&gt;=VLOOKUP($B741,Codigos!$A:$P,12,0),$H741&lt;=VLOOKUP($B741,Codigos!$A:$P,13,0)),"Si","No"),""),"Verf")</f>
        <v>No</v>
      </c>
      <c r="V741" s="280" t="str">
        <f ca="1">IFERROR(IF($B741&lt;&gt;"",IF(AND($H741&gt;=VLOOKUP($B741,Codigos!$A:$P,14,0),$H741&lt;=VLOOKUP($B741,Codigos!$A:$P,15,0)),"Si","No"),""),"Verf")</f>
        <v>No</v>
      </c>
      <c r="W741" s="280" t="str">
        <f ca="1">IFERROR(IF($B741&lt;&gt;"",IF($H741&gt;=VLOOKUP($B741,Codigos!$A:$P,12,0),"Si","No"),""),"Verf")</f>
        <v>Si</v>
      </c>
      <c r="X741" s="280" t="str">
        <f ca="1">IFERROR(IF($B741&lt;&gt;"",IF($H741&lt;VLOOKUP($B741,Codigos!$A:$P,14,0),"No","Si"),""),"Verf")</f>
        <v>Si</v>
      </c>
      <c r="Y741" s="280" t="str">
        <f ca="1">IFERROR(IF($B741&lt;&gt;"",IF($H741&gt;VLOOKUP($B741,Codigos!$A:$P,16,0),"Si","No"),""),"Verf")</f>
        <v>Si</v>
      </c>
      <c r="Z741" s="280" t="str">
        <f ca="1">IFERROR(IF($B741&lt;&gt;"",IF($H741&lt;VLOOKUP($B741,Codigos!$A:$P,14,0),"Bloquear","No"),""),"Verf")</f>
        <v>No</v>
      </c>
      <c r="AA741" s="281">
        <f>IFERROR(IF($B741&lt;&gt;"",$G741-VLOOKUP($B741,Codigos!$A:$P,11,0),""),"")</f>
        <v>46377</v>
      </c>
      <c r="AB741" s="280" t="str">
        <f t="shared" ref="AB741" si="336">IFERROR(IF(AND(A741&lt;&gt;"",B741=""),"V",""),"")</f>
        <v/>
      </c>
      <c r="AC741">
        <f t="shared" ref="AC741" ca="1" si="337">IF(B741&lt;&gt;"",$C$4-N741,"")</f>
        <v>47</v>
      </c>
      <c r="AE741" t="s">
        <v>1987</v>
      </c>
      <c r="AF741" t="s">
        <v>1988</v>
      </c>
    </row>
    <row r="742" spans="1:32" ht="18.95" customHeight="1">
      <c r="A742" s="290" t="s">
        <v>693</v>
      </c>
      <c r="B742" s="303" t="s">
        <v>582</v>
      </c>
      <c r="C742" s="104" t="str">
        <f>IFERROR(IF(B742&lt;&gt;"",VLOOKUP($B742,Codigos!$A:$P,3,0),""),"Verf")</f>
        <v>Club Col TW 330ccX6 N</v>
      </c>
      <c r="D742" s="364">
        <v>1</v>
      </c>
      <c r="E742" s="105"/>
      <c r="F742" s="105"/>
      <c r="G742" s="106">
        <v>46347</v>
      </c>
      <c r="H742" s="448">
        <f t="shared" ca="1" si="320"/>
        <v>163</v>
      </c>
      <c r="I742" s="105" t="str">
        <f t="shared" ca="1" si="321"/>
        <v>Mayor a 120 días</v>
      </c>
      <c r="J742" s="109">
        <f t="shared" ca="1" si="322"/>
        <v>0.90555555555555556</v>
      </c>
      <c r="K742" s="308"/>
      <c r="L742" s="475" t="s">
        <v>34</v>
      </c>
      <c r="M742" s="110" t="str">
        <f>IFERROR(IF(VLOOKUP(L742,Codigos!$T$2:$U$50,2,0)=0,"",VLOOKUP(L742,Codigos!$T$2:$U$50,2,0)),"")</f>
        <v>Excluir</v>
      </c>
      <c r="N742" s="111">
        <f t="shared" si="323"/>
        <v>46167</v>
      </c>
      <c r="O742" s="112">
        <f>IFERROR(IF($B742&lt;&gt;"",$E742+($D742*VLOOKUP($B742,Codigos!$A:$P,5,0)),""),"Verf")</f>
        <v>260</v>
      </c>
      <c r="P742" s="112">
        <f>IFERROR(IF($B742&lt;&gt;"",$F742+($O742*VLOOKUP($B742,Codigos!$A:$P,4,0)),""),"Verf")</f>
        <v>1560</v>
      </c>
      <c r="Q742" s="116">
        <f>IFERROR(IF($B742&lt;&gt;"",P742*VLOOKUP($B742,Codigos!$A:$I,7,0)/100000,""),"Verf")</f>
        <v>5.1479999999999997</v>
      </c>
      <c r="R742" s="110">
        <f>IFERROR(IF($B742&lt;&gt;"",VLOOKUP($B742,Codigos!$A:$P,2,0),""),"Verf")</f>
        <v>3787</v>
      </c>
      <c r="S742" s="110" t="str">
        <f>IFERROR(IF($B742&lt;&gt;"",VLOOKUP($B742,Codigos!$A:$P,9,0),""),"Verf")</f>
        <v>NR</v>
      </c>
      <c r="T742" s="110">
        <f>IFERROR(IF(B742&lt;&gt;"",VLOOKUP(B742,Codigos!$A:$P,10,0),""),"Verf")</f>
        <v>180</v>
      </c>
      <c r="U742" s="280" t="str">
        <f ca="1">IFERROR(IF($B742&lt;&gt;"",IF(AND($H742&gt;=VLOOKUP($B742,Codigos!$A:$P,12,0),$H742&lt;=VLOOKUP($B742,Codigos!$A:$P,13,0)),"Si","No"),""),"Verf")</f>
        <v>No</v>
      </c>
      <c r="V742" s="280" t="str">
        <f ca="1">IFERROR(IF($B742&lt;&gt;"",IF(AND($H742&gt;=VLOOKUP($B742,Codigos!$A:$P,14,0),$H742&lt;=VLOOKUP($B742,Codigos!$A:$P,15,0)),"Si","No"),""),"Verf")</f>
        <v>No</v>
      </c>
      <c r="W742" s="280" t="str">
        <f ca="1">IFERROR(IF($B742&lt;&gt;"",IF($H742&gt;=VLOOKUP($B742,Codigos!$A:$P,12,0),"Si","No"),""),"Verf")</f>
        <v>Si</v>
      </c>
      <c r="X742" s="280" t="str">
        <f ca="1">IFERROR(IF($B742&lt;&gt;"",IF($H742&lt;VLOOKUP($B742,Codigos!$A:$P,14,0),"No","Si"),""),"Verf")</f>
        <v>Si</v>
      </c>
      <c r="Y742" s="280" t="str">
        <f ca="1">IFERROR(IF($B742&lt;&gt;"",IF($H742&gt;VLOOKUP($B742,Codigos!$A:$P,16,0),"Si","No"),""),"Verf")</f>
        <v>Si</v>
      </c>
      <c r="Z742" s="280" t="str">
        <f ca="1">IFERROR(IF($B742&lt;&gt;"",IF($H742&lt;VLOOKUP($B742,Codigos!$A:$P,14,0),"Bloquear","No"),""),"Verf")</f>
        <v>No</v>
      </c>
      <c r="AA742" s="281">
        <f>IFERROR(IF($B742&lt;&gt;"",$G742-VLOOKUP($B742,Codigos!$A:$P,11,0),""),"")</f>
        <v>46317</v>
      </c>
      <c r="AB742" s="280" t="str">
        <f t="shared" si="324"/>
        <v/>
      </c>
      <c r="AC742">
        <f t="shared" ca="1" si="325"/>
        <v>17</v>
      </c>
      <c r="AE742" t="s">
        <v>1987</v>
      </c>
      <c r="AF742" t="s">
        <v>1988</v>
      </c>
    </row>
    <row r="743" spans="1:32" ht="18.95" customHeight="1">
      <c r="A743" s="290" t="s">
        <v>788</v>
      </c>
      <c r="B743" s="295"/>
      <c r="C743" s="104" t="str">
        <f>IFERROR(IF(B743&lt;&gt;"",VLOOKUP($B743,Codigos!$A:$P,3,0),""),"Verf")</f>
        <v/>
      </c>
      <c r="D743" s="105"/>
      <c r="E743" s="105"/>
      <c r="F743" s="105"/>
      <c r="G743" s="106"/>
      <c r="H743" s="448" t="str">
        <f t="shared" ca="1" si="320"/>
        <v/>
      </c>
      <c r="I743" s="105" t="str">
        <f t="shared" ca="1" si="321"/>
        <v/>
      </c>
      <c r="J743" s="109" t="str">
        <f t="shared" ca="1" si="322"/>
        <v/>
      </c>
      <c r="K743" s="308"/>
      <c r="L743" s="460"/>
      <c r="M743" s="110" t="str">
        <f>IFERROR(IF(VLOOKUP(L743,Codigos!$T$2:$U$50,2,0)=0,"",VLOOKUP(L743,Codigos!$T$2:$U$50,2,0)),"")</f>
        <v/>
      </c>
      <c r="N743" s="111" t="str">
        <f t="shared" si="323"/>
        <v/>
      </c>
      <c r="O743" s="112" t="str">
        <f>IFERROR(IF($B743&lt;&gt;"",$E743+($D743*VLOOKUP($B743,Codigos!$A:$P,5,0)),""),"Verf")</f>
        <v/>
      </c>
      <c r="P743" s="112" t="str">
        <f>IFERROR(IF($B743&lt;&gt;"",$F743+($O743*VLOOKUP($B743,Codigos!$A:$P,4,0)),""),"Verf")</f>
        <v/>
      </c>
      <c r="Q743" s="116" t="str">
        <f>IFERROR(IF($B743&lt;&gt;"",P743*VLOOKUP($B743,Codigos!$A:$I,7,0)/100000,""),"Verf")</f>
        <v/>
      </c>
      <c r="R743" s="110" t="str">
        <f>IFERROR(IF($B743&lt;&gt;"",VLOOKUP($B743,Codigos!$A:$P,2,0),""),"Verf")</f>
        <v/>
      </c>
      <c r="S743" s="110" t="str">
        <f>IFERROR(IF($B743&lt;&gt;"",VLOOKUP($B743,Codigos!$A:$P,9,0),""),"Verf")</f>
        <v/>
      </c>
      <c r="T743" s="110" t="str">
        <f>IFERROR(IF(B743&lt;&gt;"",VLOOKUP(B743,Codigos!$A:$P,10,0),""),"Verf")</f>
        <v/>
      </c>
      <c r="U743" s="280" t="str">
        <f>IFERROR(IF($B743&lt;&gt;"",IF(AND($H743&gt;=VLOOKUP($B743,Codigos!$A:$P,12,0),$H743&lt;=VLOOKUP($B743,Codigos!$A:$P,13,0)),"Si","No"),""),"Verf")</f>
        <v/>
      </c>
      <c r="V743" s="280" t="str">
        <f>IFERROR(IF($B743&lt;&gt;"",IF(AND($H743&gt;=VLOOKUP($B743,Codigos!$A:$P,14,0),$H743&lt;=VLOOKUP($B743,Codigos!$A:$P,15,0)),"Si","No"),""),"Verf")</f>
        <v/>
      </c>
      <c r="W743" s="280" t="str">
        <f>IFERROR(IF($B743&lt;&gt;"",IF($H743&gt;=VLOOKUP($B743,Codigos!$A:$P,12,0),"Si","No"),""),"Verf")</f>
        <v/>
      </c>
      <c r="X743" s="280" t="str">
        <f>IFERROR(IF($B743&lt;&gt;"",IF($H743&lt;VLOOKUP($B743,Codigos!$A:$P,14,0),"No","Si"),""),"Verf")</f>
        <v/>
      </c>
      <c r="Y743" s="280" t="str">
        <f>IFERROR(IF($B743&lt;&gt;"",IF($H743&gt;VLOOKUP($B743,Codigos!$A:$P,16,0),"Si","No"),""),"Verf")</f>
        <v/>
      </c>
      <c r="Z743" s="280" t="str">
        <f>IFERROR(IF($B743&lt;&gt;"",IF($H743&lt;VLOOKUP($B743,Codigos!$A:$P,14,0),"Bloquear","No"),""),"Verf")</f>
        <v/>
      </c>
      <c r="AA743" s="281" t="str">
        <f>IFERROR(IF($B743&lt;&gt;"",$G743-VLOOKUP($B743,Codigos!$A:$P,11,0),""),"")</f>
        <v/>
      </c>
      <c r="AB743" s="280" t="str">
        <f t="shared" si="324"/>
        <v>V</v>
      </c>
      <c r="AC743" t="str">
        <f t="shared" si="325"/>
        <v/>
      </c>
      <c r="AE743" t="s">
        <v>1987</v>
      </c>
      <c r="AF743" t="s">
        <v>1988</v>
      </c>
    </row>
    <row r="744" spans="1:32" ht="18.95" customHeight="1">
      <c r="A744" s="290" t="s">
        <v>694</v>
      </c>
      <c r="B744" s="333" t="s">
        <v>582</v>
      </c>
      <c r="C744" s="104" t="str">
        <f>IFERROR(IF(B744&lt;&gt;"",VLOOKUP($B744,Codigos!$A:$P,3,0),""),"Verf")</f>
        <v>Club Col TW 330ccX6 N</v>
      </c>
      <c r="D744" s="105">
        <v>9</v>
      </c>
      <c r="E744" s="105"/>
      <c r="F744" s="105"/>
      <c r="G744" s="106">
        <v>46347</v>
      </c>
      <c r="H744" s="448">
        <f t="shared" ref="H744" ca="1" si="338">IF(G744&lt;&gt;"",G744-TODAY(),"")</f>
        <v>163</v>
      </c>
      <c r="I744" s="105" t="str">
        <f t="shared" ref="I744" ca="1" si="339">IF(G744="","",IF(G744&lt;TODAY(),"Vencido",IF(G744&lt;TODAY()+10,"Menos de 10 días",IF(G744&lt;TODAY()+30,"Menos de 30 días",IF(G744&lt;TODAY()+60,"Menos de 60 días",IF(G744&lt;TODAY()+90,"Menos de 90 dìas",IF(G744&lt;TODAY()+120,"Menos de 120 días","Mayor a 120 días")))))))</f>
        <v>Mayor a 120 días</v>
      </c>
      <c r="J744" s="109">
        <f t="shared" ref="J744" ca="1" si="340">IFERROR(IF(H744&lt;&gt;"",H744/T744,""),"Verf")</f>
        <v>0.90555555555555556</v>
      </c>
      <c r="K744" s="308"/>
      <c r="L744" s="292"/>
      <c r="M744" s="110" t="str">
        <f>IFERROR(IF(VLOOKUP(L744,Codigos!$T$2:$U$50,2,0)=0,"",VLOOKUP(L744,Codigos!$T$2:$U$50,2,0)),"")</f>
        <v/>
      </c>
      <c r="N744" s="111">
        <f t="shared" ref="N744" si="341">IFERROR(IF(G744&lt;&gt;"",G744-T744,""),"Verf")</f>
        <v>46167</v>
      </c>
      <c r="O744" s="112">
        <f>IFERROR(IF($B744&lt;&gt;"",$E744+($D744*VLOOKUP($B744,Codigos!$A:$P,5,0)),""),"Verf")</f>
        <v>2340</v>
      </c>
      <c r="P744" s="112">
        <f>IFERROR(IF($B744&lt;&gt;"",$F744+($O744*VLOOKUP($B744,Codigos!$A:$P,4,0)),""),"Verf")</f>
        <v>14040</v>
      </c>
      <c r="Q744" s="116">
        <f>IFERROR(IF($B744&lt;&gt;"",P744*VLOOKUP($B744,Codigos!$A:$I,7,0)/100000,""),"Verf")</f>
        <v>46.332000000000001</v>
      </c>
      <c r="R744" s="110">
        <f>IFERROR(IF($B744&lt;&gt;"",VLOOKUP($B744,Codigos!$A:$P,2,0),""),"Verf")</f>
        <v>3787</v>
      </c>
      <c r="S744" s="110" t="str">
        <f>IFERROR(IF($B744&lt;&gt;"",VLOOKUP($B744,Codigos!$A:$P,9,0),""),"Verf")</f>
        <v>NR</v>
      </c>
      <c r="T744" s="110">
        <f>IFERROR(IF(B744&lt;&gt;"",VLOOKUP(B744,Codigos!$A:$P,10,0),""),"Verf")</f>
        <v>180</v>
      </c>
      <c r="U744" s="280" t="str">
        <f ca="1">IFERROR(IF($B744&lt;&gt;"",IF(AND($H744&gt;=VLOOKUP($B744,Codigos!$A:$P,12,0),$H744&lt;=VLOOKUP($B744,Codigos!$A:$P,13,0)),"Si","No"),""),"Verf")</f>
        <v>No</v>
      </c>
      <c r="V744" s="280" t="str">
        <f ca="1">IFERROR(IF($B744&lt;&gt;"",IF(AND($H744&gt;=VLOOKUP($B744,Codigos!$A:$P,14,0),$H744&lt;=VLOOKUP($B744,Codigos!$A:$P,15,0)),"Si","No"),""),"Verf")</f>
        <v>No</v>
      </c>
      <c r="W744" s="280" t="str">
        <f ca="1">IFERROR(IF($B744&lt;&gt;"",IF($H744&gt;=VLOOKUP($B744,Codigos!$A:$P,12,0),"Si","No"),""),"Verf")</f>
        <v>Si</v>
      </c>
      <c r="X744" s="280" t="str">
        <f ca="1">IFERROR(IF($B744&lt;&gt;"",IF($H744&lt;VLOOKUP($B744,Codigos!$A:$P,14,0),"No","Si"),""),"Verf")</f>
        <v>Si</v>
      </c>
      <c r="Y744" s="280" t="str">
        <f ca="1">IFERROR(IF($B744&lt;&gt;"",IF($H744&gt;VLOOKUP($B744,Codigos!$A:$P,16,0),"Si","No"),""),"Verf")</f>
        <v>Si</v>
      </c>
      <c r="Z744" s="280" t="str">
        <f ca="1">IFERROR(IF($B744&lt;&gt;"",IF($H744&lt;VLOOKUP($B744,Codigos!$A:$P,14,0),"Bloquear","No"),""),"Verf")</f>
        <v>No</v>
      </c>
      <c r="AA744" s="281">
        <f>IFERROR(IF($B744&lt;&gt;"",$G744-VLOOKUP($B744,Codigos!$A:$P,11,0),""),"")</f>
        <v>46317</v>
      </c>
      <c r="AB744" s="280" t="str">
        <f t="shared" ref="AB744" si="342">IFERROR(IF(AND(A744&lt;&gt;"",B744=""),"V",""),"")</f>
        <v/>
      </c>
      <c r="AC744">
        <f t="shared" ref="AC744" ca="1" si="343">IF(B744&lt;&gt;"",$C$4-N744,"")</f>
        <v>17</v>
      </c>
      <c r="AE744" t="s">
        <v>1987</v>
      </c>
      <c r="AF744" t="s">
        <v>1988</v>
      </c>
    </row>
    <row r="745" spans="1:32" ht="18.95" customHeight="1">
      <c r="A745" s="290" t="s">
        <v>694</v>
      </c>
      <c r="B745" s="333" t="s">
        <v>582</v>
      </c>
      <c r="C745" s="104" t="str">
        <f>IFERROR(IF(B745&lt;&gt;"",VLOOKUP($B745,Codigos!$A:$P,3,0),""),"Verf")</f>
        <v>Club Col TW 330ccX6 N</v>
      </c>
      <c r="D745" s="105">
        <v>27</v>
      </c>
      <c r="E745" s="105"/>
      <c r="F745" s="105"/>
      <c r="G745" s="106">
        <v>46361</v>
      </c>
      <c r="H745" s="448">
        <f t="shared" ca="1" si="320"/>
        <v>177</v>
      </c>
      <c r="I745" s="105" t="str">
        <f t="shared" ca="1" si="321"/>
        <v>Mayor a 120 días</v>
      </c>
      <c r="J745" s="109">
        <f t="shared" ca="1" si="322"/>
        <v>0.98333333333333328</v>
      </c>
      <c r="K745" s="308"/>
      <c r="L745" s="292"/>
      <c r="M745" s="110" t="str">
        <f>IFERROR(IF(VLOOKUP(L745,Codigos!$T$2:$U$50,2,0)=0,"",VLOOKUP(L745,Codigos!$T$2:$U$50,2,0)),"")</f>
        <v/>
      </c>
      <c r="N745" s="111">
        <f t="shared" si="323"/>
        <v>46181</v>
      </c>
      <c r="O745" s="112">
        <f>IFERROR(IF($B745&lt;&gt;"",$E745+($D745*VLOOKUP($B745,Codigos!$A:$P,5,0)),""),"Verf")</f>
        <v>7020</v>
      </c>
      <c r="P745" s="112">
        <f>IFERROR(IF($B745&lt;&gt;"",$F745+($O745*VLOOKUP($B745,Codigos!$A:$P,4,0)),""),"Verf")</f>
        <v>42120</v>
      </c>
      <c r="Q745" s="116">
        <f>IFERROR(IF($B745&lt;&gt;"",P745*VLOOKUP($B745,Codigos!$A:$I,7,0)/100000,""),"Verf")</f>
        <v>138.99600000000001</v>
      </c>
      <c r="R745" s="110">
        <f>IFERROR(IF($B745&lt;&gt;"",VLOOKUP($B745,Codigos!$A:$P,2,0),""),"Verf")</f>
        <v>3787</v>
      </c>
      <c r="S745" s="110" t="str">
        <f>IFERROR(IF($B745&lt;&gt;"",VLOOKUP($B745,Codigos!$A:$P,9,0),""),"Verf")</f>
        <v>NR</v>
      </c>
      <c r="T745" s="110">
        <f>IFERROR(IF(B745&lt;&gt;"",VLOOKUP(B745,Codigos!$A:$P,10,0),""),"Verf")</f>
        <v>180</v>
      </c>
      <c r="U745" s="280" t="str">
        <f ca="1">IFERROR(IF($B745&lt;&gt;"",IF(AND($H745&gt;=VLOOKUP($B745,Codigos!$A:$P,12,0),$H745&lt;=VLOOKUP($B745,Codigos!$A:$P,13,0)),"Si","No"),""),"Verf")</f>
        <v>No</v>
      </c>
      <c r="V745" s="280" t="str">
        <f ca="1">IFERROR(IF($B745&lt;&gt;"",IF(AND($H745&gt;=VLOOKUP($B745,Codigos!$A:$P,14,0),$H745&lt;=VLOOKUP($B745,Codigos!$A:$P,15,0)),"Si","No"),""),"Verf")</f>
        <v>No</v>
      </c>
      <c r="W745" s="280" t="str">
        <f ca="1">IFERROR(IF($B745&lt;&gt;"",IF($H745&gt;=VLOOKUP($B745,Codigos!$A:$P,12,0),"Si","No"),""),"Verf")</f>
        <v>Si</v>
      </c>
      <c r="X745" s="280" t="str">
        <f ca="1">IFERROR(IF($B745&lt;&gt;"",IF($H745&lt;VLOOKUP($B745,Codigos!$A:$P,14,0),"No","Si"),""),"Verf")</f>
        <v>Si</v>
      </c>
      <c r="Y745" s="280" t="str">
        <f ca="1">IFERROR(IF($B745&lt;&gt;"",IF($H745&gt;VLOOKUP($B745,Codigos!$A:$P,16,0),"Si","No"),""),"Verf")</f>
        <v>Si</v>
      </c>
      <c r="Z745" s="280" t="str">
        <f ca="1">IFERROR(IF($B745&lt;&gt;"",IF($H745&lt;VLOOKUP($B745,Codigos!$A:$P,14,0),"Bloquear","No"),""),"Verf")</f>
        <v>No</v>
      </c>
      <c r="AA745" s="281">
        <f>IFERROR(IF($B745&lt;&gt;"",$G745-VLOOKUP($B745,Codigos!$A:$P,11,0),""),"")</f>
        <v>46331</v>
      </c>
      <c r="AB745" s="280" t="str">
        <f t="shared" si="324"/>
        <v/>
      </c>
      <c r="AC745">
        <f t="shared" ca="1" si="325"/>
        <v>3</v>
      </c>
      <c r="AE745" t="s">
        <v>1987</v>
      </c>
      <c r="AF745" t="s">
        <v>1988</v>
      </c>
    </row>
    <row r="746" spans="1:32" ht="18.95" customHeight="1">
      <c r="A746" s="290" t="s">
        <v>186</v>
      </c>
      <c r="B746" s="325" t="s">
        <v>988</v>
      </c>
      <c r="C746" s="104" t="str">
        <f>IFERROR(IF(B746&lt;&gt;"",VLOOKUP($B746,Codigos!$A:$P,3,0),""),"Verf")</f>
        <v>Aguila Lta 269Cc X 6</v>
      </c>
      <c r="D746" s="105">
        <v>10</v>
      </c>
      <c r="E746" s="105"/>
      <c r="F746" s="105"/>
      <c r="G746" s="106">
        <v>46408</v>
      </c>
      <c r="H746" s="448">
        <f t="shared" ca="1" si="320"/>
        <v>224</v>
      </c>
      <c r="I746" s="105" t="str">
        <f t="shared" ca="1" si="321"/>
        <v>Mayor a 120 días</v>
      </c>
      <c r="J746" s="109">
        <f t="shared" ca="1" si="322"/>
        <v>0.82962962962962961</v>
      </c>
      <c r="K746" s="308"/>
      <c r="L746" s="292"/>
      <c r="M746" s="110" t="str">
        <f>IFERROR(IF(VLOOKUP(L746,Codigos!$T$2:$U$50,2,0)=0,"",VLOOKUP(L746,Codigos!$T$2:$U$50,2,0)),"")</f>
        <v/>
      </c>
      <c r="N746" s="111">
        <f t="shared" si="323"/>
        <v>46138</v>
      </c>
      <c r="O746" s="112">
        <f>IFERROR(IF($B746&lt;&gt;"",$E746+($D746*VLOOKUP($B746,Codigos!$A:$P,5,0)),""),"Verf")</f>
        <v>6000</v>
      </c>
      <c r="P746" s="112">
        <f>IFERROR(IF($B746&lt;&gt;"",$F746+($O746*VLOOKUP($B746,Codigos!$A:$P,4,0)),""),"Verf")</f>
        <v>36000</v>
      </c>
      <c r="Q746" s="116">
        <f>IFERROR(IF($B746&lt;&gt;"",P746*VLOOKUP($B746,Codigos!$A:$I,7,0)/100000,""),"Verf")</f>
        <v>96.84</v>
      </c>
      <c r="R746" s="110">
        <f>IFERROR(IF($B746&lt;&gt;"",VLOOKUP($B746,Codigos!$A:$P,2,0),""),"Verf")</f>
        <v>9909</v>
      </c>
      <c r="S746" s="110" t="str">
        <f>IFERROR(IF($B746&lt;&gt;"",VLOOKUP($B746,Codigos!$A:$P,9,0),""),"Verf")</f>
        <v>Lata</v>
      </c>
      <c r="T746" s="110">
        <f>IFERROR(IF(B746&lt;&gt;"",VLOOKUP(B746,Codigos!$A:$P,10,0),""),"Verf")</f>
        <v>270</v>
      </c>
      <c r="U746" s="280" t="str">
        <f ca="1">IFERROR(IF($B746&lt;&gt;"",IF(AND($H746&gt;=VLOOKUP($B746,Codigos!$A:$P,12,0),$H746&lt;=VLOOKUP($B746,Codigos!$A:$P,13,0)),"Si","No"),""),"Verf")</f>
        <v>No</v>
      </c>
      <c r="V746" s="280" t="str">
        <f ca="1">IFERROR(IF($B746&lt;&gt;"",IF(AND($H746&gt;=VLOOKUP($B746,Codigos!$A:$P,14,0),$H746&lt;=VLOOKUP($B746,Codigos!$A:$P,15,0)),"Si","No"),""),"Verf")</f>
        <v>No</v>
      </c>
      <c r="W746" s="280" t="str">
        <f ca="1">IFERROR(IF($B746&lt;&gt;"",IF($H746&gt;=VLOOKUP($B746,Codigos!$A:$P,12,0),"Si","No"),""),"Verf")</f>
        <v>Si</v>
      </c>
      <c r="X746" s="280" t="str">
        <f ca="1">IFERROR(IF($B746&lt;&gt;"",IF($H746&lt;VLOOKUP($B746,Codigos!$A:$P,14,0),"No","Si"),""),"Verf")</f>
        <v>Si</v>
      </c>
      <c r="Y746" s="280" t="str">
        <f ca="1">IFERROR(IF($B746&lt;&gt;"",IF($H746&gt;VLOOKUP($B746,Codigos!$A:$P,16,0),"Si","No"),""),"Verf")</f>
        <v>Si</v>
      </c>
      <c r="Z746" s="280" t="str">
        <f ca="1">IFERROR(IF($B746&lt;&gt;"",IF($H746&lt;VLOOKUP($B746,Codigos!$A:$P,14,0),"Bloquear","No"),""),"Verf")</f>
        <v>No</v>
      </c>
      <c r="AA746" s="281">
        <f>IFERROR(IF($B746&lt;&gt;"",$G746-VLOOKUP($B746,Codigos!$A:$P,11,0),""),"")</f>
        <v>46378</v>
      </c>
      <c r="AB746" s="280" t="str">
        <f t="shared" si="324"/>
        <v/>
      </c>
      <c r="AC746">
        <f t="shared" ca="1" si="325"/>
        <v>46</v>
      </c>
      <c r="AE746" t="s">
        <v>1987</v>
      </c>
      <c r="AF746" t="s">
        <v>1988</v>
      </c>
    </row>
    <row r="747" spans="1:32" ht="18.95" customHeight="1">
      <c r="A747" s="290" t="s">
        <v>367</v>
      </c>
      <c r="B747" s="297" t="s">
        <v>2785</v>
      </c>
      <c r="C747" s="104" t="str">
        <f>IFERROR(IF(B747&lt;&gt;"",VLOOKUP($B747,Codigos!$A:$P,3,0),""),"Verf")</f>
        <v>Michelob Ultra NR 330 CC X6 REM</v>
      </c>
      <c r="D747" s="105">
        <v>10</v>
      </c>
      <c r="E747" s="105"/>
      <c r="F747" s="105"/>
      <c r="G747" s="106">
        <v>46426</v>
      </c>
      <c r="H747" s="448">
        <f t="shared" ca="1" si="320"/>
        <v>242</v>
      </c>
      <c r="I747" s="105" t="str">
        <f t="shared" ca="1" si="321"/>
        <v>Mayor a 120 días</v>
      </c>
      <c r="J747" s="109">
        <f t="shared" ca="1" si="322"/>
        <v>0.89629629629629626</v>
      </c>
      <c r="K747" s="308" t="s">
        <v>2807</v>
      </c>
      <c r="L747" s="460"/>
      <c r="M747" s="110" t="str">
        <f>IFERROR(IF(VLOOKUP(L747,Codigos!$T$2:$U$50,2,0)=0,"",VLOOKUP(L747,Codigos!$T$2:$U$50,2,0)),"")</f>
        <v/>
      </c>
      <c r="N747" s="111">
        <f t="shared" si="323"/>
        <v>46156</v>
      </c>
      <c r="O747" s="112">
        <f>IFERROR(IF($B747&lt;&gt;"",$E747+($D747*VLOOKUP($B747,Codigos!$A:$P,5,0)),""),"Verf")</f>
        <v>2400</v>
      </c>
      <c r="P747" s="112">
        <f>IFERROR(IF($B747&lt;&gt;"",$F747+($O747*VLOOKUP($B747,Codigos!$A:$P,4,0)),""),"Verf")</f>
        <v>14400</v>
      </c>
      <c r="Q747" s="116">
        <f>IFERROR(IF($B747&lt;&gt;"",P747*VLOOKUP($B747,Codigos!$A:$I,7,0)/100000,""),"Verf")</f>
        <v>47.52</v>
      </c>
      <c r="R747" s="110">
        <f>IFERROR(IF($B747&lt;&gt;"",VLOOKUP($B747,Codigos!$A:$P,2,0),""),"Verf")</f>
        <v>22866</v>
      </c>
      <c r="S747" s="110" t="str">
        <f>IFERROR(IF($B747&lt;&gt;"",VLOOKUP($B747,Codigos!$A:$P,9,0),""),"Verf")</f>
        <v>NR</v>
      </c>
      <c r="T747" s="110">
        <f>IFERROR(IF(B747&lt;&gt;"",VLOOKUP(B747,Codigos!$A:$P,10,0),""),"Verf")</f>
        <v>270</v>
      </c>
      <c r="U747" s="280" t="str">
        <f ca="1">IFERROR(IF($B747&lt;&gt;"",IF(AND($H747&gt;=VLOOKUP($B747,Codigos!$A:$P,12,0),$H747&lt;=VLOOKUP($B747,Codigos!$A:$P,13,0)),"Si","No"),""),"Verf")</f>
        <v>No</v>
      </c>
      <c r="V747" s="280" t="str">
        <f ca="1">IFERROR(IF($B747&lt;&gt;"",IF(AND($H747&gt;=VLOOKUP($B747,Codigos!$A:$P,14,0),$H747&lt;=VLOOKUP($B747,Codigos!$A:$P,15,0)),"Si","No"),""),"Verf")</f>
        <v>No</v>
      </c>
      <c r="W747" s="280" t="str">
        <f ca="1">IFERROR(IF($B747&lt;&gt;"",IF($H747&gt;=VLOOKUP($B747,Codigos!$A:$P,12,0),"Si","No"),""),"Verf")</f>
        <v>Si</v>
      </c>
      <c r="X747" s="280" t="str">
        <f ca="1">IFERROR(IF($B747&lt;&gt;"",IF($H747&lt;VLOOKUP($B747,Codigos!$A:$P,14,0),"No","Si"),""),"Verf")</f>
        <v>Si</v>
      </c>
      <c r="Y747" s="280" t="str">
        <f ca="1">IFERROR(IF($B747&lt;&gt;"",IF($H747&gt;VLOOKUP($B747,Codigos!$A:$P,16,0),"Si","No"),""),"Verf")</f>
        <v>Si</v>
      </c>
      <c r="Z747" s="280" t="str">
        <f ca="1">IFERROR(IF($B747&lt;&gt;"",IF($H747&lt;VLOOKUP($B747,Codigos!$A:$P,14,0),"Bloquear","No"),""),"Verf")</f>
        <v>No</v>
      </c>
      <c r="AA747" s="281">
        <f>IFERROR(IF($B747&lt;&gt;"",$G747-VLOOKUP($B747,Codigos!$A:$P,11,0),""),"")</f>
        <v>46396</v>
      </c>
      <c r="AB747" s="280" t="str">
        <f t="shared" si="324"/>
        <v/>
      </c>
      <c r="AC747">
        <f t="shared" ca="1" si="325"/>
        <v>28</v>
      </c>
      <c r="AE747" t="s">
        <v>1987</v>
      </c>
      <c r="AF747" t="s">
        <v>1988</v>
      </c>
    </row>
    <row r="748" spans="1:32" ht="18.95" customHeight="1">
      <c r="A748" s="290" t="s">
        <v>179</v>
      </c>
      <c r="B748" s="476" t="s">
        <v>182</v>
      </c>
      <c r="C748" s="104" t="str">
        <f>IFERROR(IF(B748&lt;&gt;"",VLOOKUP($B748,Codigos!$A:$P,3,0),""),"Verf")</f>
        <v>Corona Extra Lta  269Ccx6 Pack</v>
      </c>
      <c r="D748" s="105">
        <v>42</v>
      </c>
      <c r="E748" s="105"/>
      <c r="F748" s="105"/>
      <c r="G748" s="106">
        <v>46530</v>
      </c>
      <c r="H748" s="448">
        <f t="shared" ca="1" si="320"/>
        <v>346</v>
      </c>
      <c r="I748" s="105" t="str">
        <f t="shared" ca="1" si="321"/>
        <v>Mayor a 120 días</v>
      </c>
      <c r="J748" s="109">
        <f t="shared" ca="1" si="322"/>
        <v>0.94794520547945205</v>
      </c>
      <c r="K748" s="308"/>
      <c r="L748" s="460"/>
      <c r="M748" s="110" t="str">
        <f>IFERROR(IF(VLOOKUP(L748,Codigos!$T$2:$U$50,2,0)=0,"",VLOOKUP(L748,Codigos!$T$2:$U$50,2,0)),"")</f>
        <v/>
      </c>
      <c r="N748" s="111">
        <f t="shared" si="323"/>
        <v>46165</v>
      </c>
      <c r="O748" s="112">
        <f>IFERROR(IF($B748&lt;&gt;"",$E748+($D748*VLOOKUP($B748,Codigos!$A:$P,5,0)),""),"Verf")</f>
        <v>19656</v>
      </c>
      <c r="P748" s="112">
        <f>IFERROR(IF($B748&lt;&gt;"",$F748+($O748*VLOOKUP($B748,Codigos!$A:$P,4,0)),""),"Verf")</f>
        <v>117936</v>
      </c>
      <c r="Q748" s="116">
        <f>IFERROR(IF($B748&lt;&gt;"",P748*VLOOKUP($B748,Codigos!$A:$I,7,0)/100000,""),"Verf")</f>
        <v>317.24784</v>
      </c>
      <c r="R748" s="110">
        <f>IFERROR(IF($B748&lt;&gt;"",VLOOKUP($B748,Codigos!$A:$P,2,0),""),"Verf")</f>
        <v>17155</v>
      </c>
      <c r="S748" s="110" t="str">
        <f>IFERROR(IF($B748&lt;&gt;"",VLOOKUP($B748,Codigos!$A:$P,9,0),""),"Verf")</f>
        <v>Lata</v>
      </c>
      <c r="T748" s="110">
        <f>IFERROR(IF(B748&lt;&gt;"",VLOOKUP(B748,Codigos!$A:$P,10,0),""),"Verf")</f>
        <v>365</v>
      </c>
      <c r="U748" s="280" t="str">
        <f ca="1">IFERROR(IF($B748&lt;&gt;"",IF(AND($H748&gt;=VLOOKUP($B748,Codigos!$A:$P,12,0),$H748&lt;=VLOOKUP($B748,Codigos!$A:$P,13,0)),"Si","No"),""),"Verf")</f>
        <v>No</v>
      </c>
      <c r="V748" s="280" t="str">
        <f ca="1">IFERROR(IF($B748&lt;&gt;"",IF(AND($H748&gt;=VLOOKUP($B748,Codigos!$A:$P,14,0),$H748&lt;=VLOOKUP($B748,Codigos!$A:$P,15,0)),"Si","No"),""),"Verf")</f>
        <v>No</v>
      </c>
      <c r="W748" s="280" t="str">
        <f ca="1">IFERROR(IF($B748&lt;&gt;"",IF($H748&gt;=VLOOKUP($B748,Codigos!$A:$P,12,0),"Si","No"),""),"Verf")</f>
        <v>Si</v>
      </c>
      <c r="X748" s="280" t="str">
        <f ca="1">IFERROR(IF($B748&lt;&gt;"",IF($H748&lt;VLOOKUP($B748,Codigos!$A:$P,14,0),"No","Si"),""),"Verf")</f>
        <v>Si</v>
      </c>
      <c r="Y748" s="280" t="str">
        <f ca="1">IFERROR(IF($B748&lt;&gt;"",IF($H748&gt;VLOOKUP($B748,Codigos!$A:$P,16,0),"Si","No"),""),"Verf")</f>
        <v>Si</v>
      </c>
      <c r="Z748" s="280" t="str">
        <f ca="1">IFERROR(IF($B748&lt;&gt;"",IF($H748&lt;VLOOKUP($B748,Codigos!$A:$P,14,0),"Bloquear","No"),""),"Verf")</f>
        <v>No</v>
      </c>
      <c r="AA748" s="281">
        <f>IFERROR(IF($B748&lt;&gt;"",$G748-VLOOKUP($B748,Codigos!$A:$P,11,0),""),"")</f>
        <v>46500</v>
      </c>
      <c r="AB748" s="280" t="str">
        <f t="shared" si="324"/>
        <v/>
      </c>
      <c r="AC748">
        <f t="shared" ca="1" si="325"/>
        <v>19</v>
      </c>
      <c r="AE748" t="s">
        <v>1987</v>
      </c>
      <c r="AF748" t="s">
        <v>1988</v>
      </c>
    </row>
    <row r="749" spans="1:32" ht="18.95" customHeight="1">
      <c r="A749" s="290" t="s">
        <v>368</v>
      </c>
      <c r="B749" s="474" t="s">
        <v>182</v>
      </c>
      <c r="C749" s="104" t="str">
        <f>IFERROR(IF(B749&lt;&gt;"",VLOOKUP($B749,Codigos!$A:$P,3,0),""),"Verf")</f>
        <v>Corona Extra Lta  269Ccx6 Pack</v>
      </c>
      <c r="D749" s="105">
        <v>42</v>
      </c>
      <c r="E749" s="105"/>
      <c r="F749" s="105"/>
      <c r="G749" s="106">
        <v>46529</v>
      </c>
      <c r="H749" s="448">
        <f t="shared" ca="1" si="320"/>
        <v>345</v>
      </c>
      <c r="I749" s="105" t="str">
        <f t="shared" ca="1" si="321"/>
        <v>Mayor a 120 días</v>
      </c>
      <c r="J749" s="109">
        <f t="shared" ca="1" si="322"/>
        <v>0.9452054794520548</v>
      </c>
      <c r="K749" s="308"/>
      <c r="L749" s="292"/>
      <c r="M749" s="110" t="str">
        <f>IFERROR(IF(VLOOKUP(L749,Codigos!$T$2:$U$50,2,0)=0,"",VLOOKUP(L749,Codigos!$T$2:$U$50,2,0)),"")</f>
        <v/>
      </c>
      <c r="N749" s="111">
        <f t="shared" si="323"/>
        <v>46164</v>
      </c>
      <c r="O749" s="112">
        <f>IFERROR(IF($B749&lt;&gt;"",$E749+($D749*VLOOKUP($B749,Codigos!$A:$P,5,0)),""),"Verf")</f>
        <v>19656</v>
      </c>
      <c r="P749" s="112">
        <f>IFERROR(IF($B749&lt;&gt;"",$F749+($O749*VLOOKUP($B749,Codigos!$A:$P,4,0)),""),"Verf")</f>
        <v>117936</v>
      </c>
      <c r="Q749" s="116">
        <f>IFERROR(IF($B749&lt;&gt;"",P749*VLOOKUP($B749,Codigos!$A:$I,7,0)/100000,""),"Verf")</f>
        <v>317.24784</v>
      </c>
      <c r="R749" s="110">
        <f>IFERROR(IF($B749&lt;&gt;"",VLOOKUP($B749,Codigos!$A:$P,2,0),""),"Verf")</f>
        <v>17155</v>
      </c>
      <c r="S749" s="110" t="str">
        <f>IFERROR(IF($B749&lt;&gt;"",VLOOKUP($B749,Codigos!$A:$P,9,0),""),"Verf")</f>
        <v>Lata</v>
      </c>
      <c r="T749" s="110">
        <f>IFERROR(IF(B749&lt;&gt;"",VLOOKUP(B749,Codigos!$A:$P,10,0),""),"Verf")</f>
        <v>365</v>
      </c>
      <c r="U749" s="280" t="str">
        <f ca="1">IFERROR(IF($B749&lt;&gt;"",IF(AND($H749&gt;=VLOOKUP($B749,Codigos!$A:$P,12,0),$H749&lt;=VLOOKUP($B749,Codigos!$A:$P,13,0)),"Si","No"),""),"Verf")</f>
        <v>No</v>
      </c>
      <c r="V749" s="280" t="str">
        <f ca="1">IFERROR(IF($B749&lt;&gt;"",IF(AND($H749&gt;=VLOOKUP($B749,Codigos!$A:$P,14,0),$H749&lt;=VLOOKUP($B749,Codigos!$A:$P,15,0)),"Si","No"),""),"Verf")</f>
        <v>No</v>
      </c>
      <c r="W749" s="280" t="str">
        <f ca="1">IFERROR(IF($B749&lt;&gt;"",IF($H749&gt;=VLOOKUP($B749,Codigos!$A:$P,12,0),"Si","No"),""),"Verf")</f>
        <v>Si</v>
      </c>
      <c r="X749" s="280" t="str">
        <f ca="1">IFERROR(IF($B749&lt;&gt;"",IF($H749&lt;VLOOKUP($B749,Codigos!$A:$P,14,0),"No","Si"),""),"Verf")</f>
        <v>Si</v>
      </c>
      <c r="Y749" s="280" t="str">
        <f ca="1">IFERROR(IF($B749&lt;&gt;"",IF($H749&gt;VLOOKUP($B749,Codigos!$A:$P,16,0),"Si","No"),""),"Verf")</f>
        <v>Si</v>
      </c>
      <c r="Z749" s="280" t="str">
        <f ca="1">IFERROR(IF($B749&lt;&gt;"",IF($H749&lt;VLOOKUP($B749,Codigos!$A:$P,14,0),"Bloquear","No"),""),"Verf")</f>
        <v>No</v>
      </c>
      <c r="AA749" s="281">
        <f>IFERROR(IF($B749&lt;&gt;"",$G749-VLOOKUP($B749,Codigos!$A:$P,11,0),""),"")</f>
        <v>46499</v>
      </c>
      <c r="AB749" s="280" t="str">
        <f t="shared" si="324"/>
        <v/>
      </c>
      <c r="AC749">
        <f t="shared" ca="1" si="325"/>
        <v>20</v>
      </c>
      <c r="AE749" t="s">
        <v>1987</v>
      </c>
      <c r="AF749" t="s">
        <v>1988</v>
      </c>
    </row>
    <row r="750" spans="1:32" ht="18.95" customHeight="1">
      <c r="A750" s="290" t="s">
        <v>789</v>
      </c>
      <c r="B750" s="300" t="s">
        <v>40</v>
      </c>
      <c r="C750" s="104" t="str">
        <f>IFERROR(IF(B750&lt;&gt;"",VLOOKUP($B750,Codigos!$A:$P,3,0),""),"Verf")</f>
        <v xml:space="preserve">BBC Cajica Miel Lta 269 x 4 </v>
      </c>
      <c r="D750" s="105">
        <v>3</v>
      </c>
      <c r="E750" s="105"/>
      <c r="F750" s="105"/>
      <c r="G750" s="106">
        <v>46321</v>
      </c>
      <c r="H750" s="448">
        <f t="shared" ref="H750" ca="1" si="344">IF(G750&lt;&gt;"",G750-TODAY(),"")</f>
        <v>137</v>
      </c>
      <c r="I750" s="105" t="str">
        <f t="shared" ref="I750" ca="1" si="345">IF(G750="","",IF(G750&lt;TODAY(),"Vencido",IF(G750&lt;TODAY()+10,"Menos de 10 días",IF(G750&lt;TODAY()+30,"Menos de 30 días",IF(G750&lt;TODAY()+60,"Menos de 60 días",IF(G750&lt;TODAY()+90,"Menos de 90 dìas",IF(G750&lt;TODAY()+120,"Menos de 120 días","Mayor a 120 días")))))))</f>
        <v>Mayor a 120 días</v>
      </c>
      <c r="J750" s="109">
        <f t="shared" ref="J750" ca="1" si="346">IFERROR(IF(H750&lt;&gt;"",H750/T750,""),"Verf")</f>
        <v>0.76111111111111107</v>
      </c>
      <c r="K750" s="343"/>
      <c r="L750" s="466" t="s">
        <v>34</v>
      </c>
      <c r="M750" s="110" t="str">
        <f>IFERROR(IF(VLOOKUP(L750,Codigos!$T$2:$U$50,2,0)=0,"",VLOOKUP(L750,Codigos!$T$2:$U$50,2,0)),"")</f>
        <v>Excluir</v>
      </c>
      <c r="N750" s="111">
        <f t="shared" ref="N750" si="347">IFERROR(IF(G750&lt;&gt;"",G750-T750,""),"Verf")</f>
        <v>46141</v>
      </c>
      <c r="O750" s="112">
        <f>IFERROR(IF($B750&lt;&gt;"",$E750+($D750*VLOOKUP($B750,Codigos!$A:$P,5,0)),""),"Verf")</f>
        <v>2340</v>
      </c>
      <c r="P750" s="112">
        <f>IFERROR(IF($B750&lt;&gt;"",$F750+($O750*VLOOKUP($B750,Codigos!$A:$P,4,0)),""),"Verf")</f>
        <v>9360</v>
      </c>
      <c r="Q750" s="116">
        <f>IFERROR(IF($B750&lt;&gt;"",P750*VLOOKUP($B750,Codigos!$A:$I,7,0)/100000,""),"Verf")</f>
        <v>25.1784</v>
      </c>
      <c r="R750" s="110">
        <f>IFERROR(IF($B750&lt;&gt;"",VLOOKUP($B750,Codigos!$A:$P,2,0),""),"Verf")</f>
        <v>12283</v>
      </c>
      <c r="S750" s="110" t="str">
        <f>IFERROR(IF($B750&lt;&gt;"",VLOOKUP($B750,Codigos!$A:$P,9,0),""),"Verf")</f>
        <v>Lata</v>
      </c>
      <c r="T750" s="110">
        <f>IFERROR(IF(B750&lt;&gt;"",VLOOKUP(B750,Codigos!$A:$P,10,0),""),"Verf")</f>
        <v>180</v>
      </c>
      <c r="U750" s="280" t="str">
        <f ca="1">IFERROR(IF($B750&lt;&gt;"",IF(AND($H750&gt;=VLOOKUP($B750,Codigos!$A:$P,12,0),$H750&lt;=VLOOKUP($B750,Codigos!$A:$P,13,0)),"Si","No"),""),"Verf")</f>
        <v>No</v>
      </c>
      <c r="V750" s="280" t="str">
        <f ca="1">IFERROR(IF($B750&lt;&gt;"",IF(AND($H750&gt;=VLOOKUP($B750,Codigos!$A:$P,14,0),$H750&lt;=VLOOKUP($B750,Codigos!$A:$P,15,0)),"Si","No"),""),"Verf")</f>
        <v>No</v>
      </c>
      <c r="W750" s="280" t="str">
        <f ca="1">IFERROR(IF($B750&lt;&gt;"",IF($H750&gt;=VLOOKUP($B750,Codigos!$A:$P,12,0),"Si","No"),""),"Verf")</f>
        <v>Si</v>
      </c>
      <c r="X750" s="280" t="str">
        <f ca="1">IFERROR(IF($B750&lt;&gt;"",IF($H750&lt;VLOOKUP($B750,Codigos!$A:$P,14,0),"No","Si"),""),"Verf")</f>
        <v>Si</v>
      </c>
      <c r="Y750" s="280" t="str">
        <f ca="1">IFERROR(IF($B750&lt;&gt;"",IF($H750&gt;VLOOKUP($B750,Codigos!$A:$P,16,0),"Si","No"),""),"Verf")</f>
        <v>Si</v>
      </c>
      <c r="Z750" s="280" t="str">
        <f ca="1">IFERROR(IF($B750&lt;&gt;"",IF($H750&lt;VLOOKUP($B750,Codigos!$A:$P,14,0),"Bloquear","No"),""),"Verf")</f>
        <v>No</v>
      </c>
      <c r="AA750" s="281">
        <f>IFERROR(IF($B750&lt;&gt;"",$G750-VLOOKUP($B750,Codigos!$A:$P,11,0),""),"")</f>
        <v>46291</v>
      </c>
      <c r="AB750" s="280" t="str">
        <f t="shared" ref="AB750" si="348">IFERROR(IF(AND(A750&lt;&gt;"",B750=""),"V",""),"")</f>
        <v/>
      </c>
      <c r="AC750">
        <f t="shared" ref="AC750" ca="1" si="349">IF(B750&lt;&gt;"",$C$4-N750,"")</f>
        <v>43</v>
      </c>
      <c r="AE750" t="s">
        <v>1987</v>
      </c>
      <c r="AF750" t="s">
        <v>1988</v>
      </c>
    </row>
    <row r="751" spans="1:32" ht="18.95" customHeight="1">
      <c r="A751" s="290" t="s">
        <v>789</v>
      </c>
      <c r="B751" s="574" t="s">
        <v>192</v>
      </c>
      <c r="C751" s="104" t="str">
        <f>IFERROR(IF(B751&lt;&gt;"",VLOOKUP($B751,Codigos!$A:$P,3,0),""),"Verf")</f>
        <v>Corona Nr 330Cc X 6</v>
      </c>
      <c r="D751" s="105">
        <v>1</v>
      </c>
      <c r="E751" s="105"/>
      <c r="F751" s="105"/>
      <c r="G751" s="106">
        <v>46541</v>
      </c>
      <c r="H751" s="448">
        <f t="shared" ca="1" si="320"/>
        <v>357</v>
      </c>
      <c r="I751" s="105" t="str">
        <f t="shared" ca="1" si="321"/>
        <v>Mayor a 120 días</v>
      </c>
      <c r="J751" s="109">
        <f t="shared" ca="1" si="322"/>
        <v>0.9780821917808219</v>
      </c>
      <c r="K751" s="343"/>
      <c r="L751" s="466" t="s">
        <v>34</v>
      </c>
      <c r="M751" s="110" t="str">
        <f>IFERROR(IF(VLOOKUP(L751,Codigos!$T$2:$U$50,2,0)=0,"",VLOOKUP(L751,Codigos!$T$2:$U$50,2,0)),"")</f>
        <v>Excluir</v>
      </c>
      <c r="N751" s="111">
        <f t="shared" si="323"/>
        <v>46176</v>
      </c>
      <c r="O751" s="112">
        <f>IFERROR(IF($B751&lt;&gt;"",$E751+($D751*VLOOKUP($B751,Codigos!$A:$P,5,0)),""),"Verf")</f>
        <v>260</v>
      </c>
      <c r="P751" s="112">
        <f>IFERROR(IF($B751&lt;&gt;"",$F751+($O751*VLOOKUP($B751,Codigos!$A:$P,4,0)),""),"Verf")</f>
        <v>1560</v>
      </c>
      <c r="Q751" s="116">
        <f>IFERROR(IF($B751&lt;&gt;"",P751*VLOOKUP($B751,Codigos!$A:$I,7,0)/100000,""),"Verf")</f>
        <v>5.1479999999999997</v>
      </c>
      <c r="R751" s="110">
        <f>IFERROR(IF($B751&lt;&gt;"",VLOOKUP($B751,Codigos!$A:$P,2,0),""),"Verf")</f>
        <v>20050</v>
      </c>
      <c r="S751" s="110" t="str">
        <f>IFERROR(IF($B751&lt;&gt;"",VLOOKUP($B751,Codigos!$A:$P,9,0),""),"Verf")</f>
        <v>NR</v>
      </c>
      <c r="T751" s="110">
        <f>IFERROR(IF(B751&lt;&gt;"",VLOOKUP(B751,Codigos!$A:$P,10,0),""),"Verf")</f>
        <v>365</v>
      </c>
      <c r="U751" s="280" t="str">
        <f ca="1">IFERROR(IF($B751&lt;&gt;"",IF(AND($H751&gt;=VLOOKUP($B751,Codigos!$A:$P,12,0),$H751&lt;=VLOOKUP($B751,Codigos!$A:$P,13,0)),"Si","No"),""),"Verf")</f>
        <v>No</v>
      </c>
      <c r="V751" s="280" t="str">
        <f ca="1">IFERROR(IF($B751&lt;&gt;"",IF(AND($H751&gt;=VLOOKUP($B751,Codigos!$A:$P,14,0),$H751&lt;=VLOOKUP($B751,Codigos!$A:$P,15,0)),"Si","No"),""),"Verf")</f>
        <v>No</v>
      </c>
      <c r="W751" s="280" t="str">
        <f ca="1">IFERROR(IF($B751&lt;&gt;"",IF($H751&gt;=VLOOKUP($B751,Codigos!$A:$P,12,0),"Si","No"),""),"Verf")</f>
        <v>Si</v>
      </c>
      <c r="X751" s="280" t="str">
        <f ca="1">IFERROR(IF($B751&lt;&gt;"",IF($H751&lt;VLOOKUP($B751,Codigos!$A:$P,14,0),"No","Si"),""),"Verf")</f>
        <v>Si</v>
      </c>
      <c r="Y751" s="280" t="str">
        <f ca="1">IFERROR(IF($B751&lt;&gt;"",IF($H751&gt;VLOOKUP($B751,Codigos!$A:$P,16,0),"Si","No"),""),"Verf")</f>
        <v>Si</v>
      </c>
      <c r="Z751" s="280" t="str">
        <f ca="1">IFERROR(IF($B751&lt;&gt;"",IF($H751&lt;VLOOKUP($B751,Codigos!$A:$P,14,0),"Bloquear","No"),""),"Verf")</f>
        <v>No</v>
      </c>
      <c r="AA751" s="281">
        <f>IFERROR(IF($B751&lt;&gt;"",$G751-VLOOKUP($B751,Codigos!$A:$P,11,0),""),"")</f>
        <v>46511</v>
      </c>
      <c r="AB751" s="280" t="str">
        <f t="shared" si="324"/>
        <v/>
      </c>
      <c r="AC751">
        <f t="shared" ca="1" si="325"/>
        <v>8</v>
      </c>
      <c r="AE751" t="s">
        <v>1987</v>
      </c>
      <c r="AF751" t="s">
        <v>1988</v>
      </c>
    </row>
    <row r="752" spans="1:32" ht="18.95" customHeight="1">
      <c r="A752" s="290" t="s">
        <v>2752</v>
      </c>
      <c r="B752" s="360"/>
      <c r="C752" s="104" t="str">
        <f>IFERROR(IF(B752&lt;&gt;"",VLOOKUP($B752,Codigos!$A:$P,3,0),""),"Verf")</f>
        <v/>
      </c>
      <c r="D752" s="105"/>
      <c r="E752" s="105"/>
      <c r="F752" s="105"/>
      <c r="G752" s="106"/>
      <c r="H752" s="448" t="str">
        <f t="shared" ca="1" si="320"/>
        <v/>
      </c>
      <c r="I752" s="105" t="str">
        <f t="shared" ca="1" si="321"/>
        <v/>
      </c>
      <c r="J752" s="109" t="str">
        <f t="shared" ca="1" si="322"/>
        <v/>
      </c>
      <c r="K752" s="308" t="s">
        <v>2808</v>
      </c>
      <c r="L752" s="105" t="s">
        <v>73</v>
      </c>
      <c r="M752" s="110" t="str">
        <f>IFERROR(IF(VLOOKUP(L752,Codigos!$T$2:$U$50,2,0)=0,"",VLOOKUP(L752,Codigos!$T$2:$U$50,2,0)),"")</f>
        <v>Excluir</v>
      </c>
      <c r="N752" s="111" t="str">
        <f t="shared" si="323"/>
        <v/>
      </c>
      <c r="O752" s="112" t="str">
        <f>IFERROR(IF($B752&lt;&gt;"",$E752+($D752*VLOOKUP($B752,Codigos!$A:$P,5,0)),""),"Verf")</f>
        <v/>
      </c>
      <c r="P752" s="112" t="str">
        <f>IFERROR(IF($B752&lt;&gt;"",$F752+($O752*VLOOKUP($B752,Codigos!$A:$P,4,0)),""),"Verf")</f>
        <v/>
      </c>
      <c r="Q752" s="116" t="str">
        <f>IFERROR(IF($B752&lt;&gt;"",P752*VLOOKUP($B752,Codigos!$A:$I,7,0)/100000,""),"Verf")</f>
        <v/>
      </c>
      <c r="R752" s="110" t="str">
        <f>IFERROR(IF($B752&lt;&gt;"",VLOOKUP($B752,Codigos!$A:$P,2,0),""),"Verf")</f>
        <v/>
      </c>
      <c r="S752" s="110" t="str">
        <f>IFERROR(IF($B752&lt;&gt;"",VLOOKUP($B752,Codigos!$A:$P,9,0),""),"Verf")</f>
        <v/>
      </c>
      <c r="T752" s="110" t="str">
        <f>IFERROR(IF(B752&lt;&gt;"",VLOOKUP(B752,Codigos!$A:$P,10,0),""),"Verf")</f>
        <v/>
      </c>
      <c r="U752" s="280" t="str">
        <f>IFERROR(IF($B752&lt;&gt;"",IF(AND($H752&gt;=VLOOKUP($B752,Codigos!$A:$P,12,0),$H752&lt;=VLOOKUP($B752,Codigos!$A:$P,13,0)),"Si","No"),""),"Verf")</f>
        <v/>
      </c>
      <c r="V752" s="280" t="str">
        <f>IFERROR(IF($B752&lt;&gt;"",IF(AND($H752&gt;=VLOOKUP($B752,Codigos!$A:$P,14,0),$H752&lt;=VLOOKUP($B752,Codigos!$A:$P,15,0)),"Si","No"),""),"Verf")</f>
        <v/>
      </c>
      <c r="W752" s="280" t="str">
        <f>IFERROR(IF($B752&lt;&gt;"",IF($H752&gt;=VLOOKUP($B752,Codigos!$A:$P,12,0),"Si","No"),""),"Verf")</f>
        <v/>
      </c>
      <c r="X752" s="280" t="str">
        <f>IFERROR(IF($B752&lt;&gt;"",IF($H752&lt;VLOOKUP($B752,Codigos!$A:$P,14,0),"No","Si"),""),"Verf")</f>
        <v/>
      </c>
      <c r="Y752" s="280" t="str">
        <f>IFERROR(IF($B752&lt;&gt;"",IF($H752&gt;VLOOKUP($B752,Codigos!$A:$P,16,0),"Si","No"),""),"Verf")</f>
        <v/>
      </c>
      <c r="Z752" s="280" t="str">
        <f>IFERROR(IF($B752&lt;&gt;"",IF($H752&lt;VLOOKUP($B752,Codigos!$A:$P,14,0),"Bloquear","No"),""),"Verf")</f>
        <v/>
      </c>
      <c r="AA752" s="281" t="str">
        <f>IFERROR(IF($B752&lt;&gt;"",$G752-VLOOKUP($B752,Codigos!$A:$P,11,0),""),"")</f>
        <v/>
      </c>
      <c r="AB752" s="280" t="str">
        <f t="shared" si="324"/>
        <v>V</v>
      </c>
      <c r="AC752" t="str">
        <f t="shared" si="325"/>
        <v/>
      </c>
      <c r="AE752" t="s">
        <v>1987</v>
      </c>
      <c r="AF752" t="s">
        <v>1988</v>
      </c>
    </row>
    <row r="753" spans="1:32" ht="18.95" customHeight="1">
      <c r="A753" s="290" t="s">
        <v>2753</v>
      </c>
      <c r="B753" s="296"/>
      <c r="C753" s="104" t="str">
        <f>IFERROR(IF(B753&lt;&gt;"",VLOOKUP($B753,Codigos!$A:$P,3,0),""),"Verf")</f>
        <v/>
      </c>
      <c r="D753" s="105"/>
      <c r="E753" s="105"/>
      <c r="F753" s="105"/>
      <c r="G753" s="106"/>
      <c r="H753" s="448" t="str">
        <f t="shared" ca="1" si="320"/>
        <v/>
      </c>
      <c r="I753" s="105" t="str">
        <f t="shared" ca="1" si="321"/>
        <v/>
      </c>
      <c r="J753" s="109" t="str">
        <f t="shared" ca="1" si="322"/>
        <v/>
      </c>
      <c r="K753" s="308"/>
      <c r="L753" s="460"/>
      <c r="M753" s="110" t="str">
        <f>IFERROR(IF(VLOOKUP(L753,Codigos!$T$2:$U$50,2,0)=0,"",VLOOKUP(L753,Codigos!$T$2:$U$50,2,0)),"")</f>
        <v/>
      </c>
      <c r="N753" s="111" t="str">
        <f t="shared" si="323"/>
        <v/>
      </c>
      <c r="O753" s="112" t="str">
        <f>IFERROR(IF($B753&lt;&gt;"",$E753+($D753*VLOOKUP($B753,Codigos!$A:$P,5,0)),""),"Verf")</f>
        <v/>
      </c>
      <c r="P753" s="112" t="str">
        <f>IFERROR(IF($B753&lt;&gt;"",$F753+($O753*VLOOKUP($B753,Codigos!$A:$P,4,0)),""),"Verf")</f>
        <v/>
      </c>
      <c r="Q753" s="116" t="str">
        <f>IFERROR(IF($B753&lt;&gt;"",P753*VLOOKUP($B753,Codigos!$A:$I,7,0)/100000,""),"Verf")</f>
        <v/>
      </c>
      <c r="R753" s="110" t="str">
        <f>IFERROR(IF($B753&lt;&gt;"",VLOOKUP($B753,Codigos!$A:$P,2,0),""),"Verf")</f>
        <v/>
      </c>
      <c r="S753" s="110" t="str">
        <f>IFERROR(IF($B753&lt;&gt;"",VLOOKUP($B753,Codigos!$A:$P,9,0),""),"Verf")</f>
        <v/>
      </c>
      <c r="T753" s="110" t="str">
        <f>IFERROR(IF(B753&lt;&gt;"",VLOOKUP(B753,Codigos!$A:$P,10,0),""),"Verf")</f>
        <v/>
      </c>
      <c r="U753" s="280" t="str">
        <f>IFERROR(IF($B753&lt;&gt;"",IF(AND($H753&gt;=VLOOKUP($B753,Codigos!$A:$P,12,0),$H753&lt;=VLOOKUP($B753,Codigos!$A:$P,13,0)),"Si","No"),""),"Verf")</f>
        <v/>
      </c>
      <c r="V753" s="280" t="str">
        <f>IFERROR(IF($B753&lt;&gt;"",IF(AND($H753&gt;=VLOOKUP($B753,Codigos!$A:$P,14,0),$H753&lt;=VLOOKUP($B753,Codigos!$A:$P,15,0)),"Si","No"),""),"Verf")</f>
        <v/>
      </c>
      <c r="W753" s="280" t="str">
        <f>IFERROR(IF($B753&lt;&gt;"",IF($H753&gt;=VLOOKUP($B753,Codigos!$A:$P,12,0),"Si","No"),""),"Verf")</f>
        <v/>
      </c>
      <c r="X753" s="280" t="str">
        <f>IFERROR(IF($B753&lt;&gt;"",IF($H753&lt;VLOOKUP($B753,Codigos!$A:$P,14,0),"No","Si"),""),"Verf")</f>
        <v/>
      </c>
      <c r="Y753" s="280" t="str">
        <f>IFERROR(IF($B753&lt;&gt;"",IF($H753&gt;VLOOKUP($B753,Codigos!$A:$P,16,0),"Si","No"),""),"Verf")</f>
        <v/>
      </c>
      <c r="Z753" s="280" t="str">
        <f>IFERROR(IF($B753&lt;&gt;"",IF($H753&lt;VLOOKUP($B753,Codigos!$A:$P,14,0),"Bloquear","No"),""),"Verf")</f>
        <v/>
      </c>
      <c r="AA753" s="281" t="str">
        <f>IFERROR(IF($B753&lt;&gt;"",$G753-VLOOKUP($B753,Codigos!$A:$P,11,0),""),"")</f>
        <v/>
      </c>
      <c r="AB753" s="280" t="str">
        <f t="shared" si="324"/>
        <v>V</v>
      </c>
      <c r="AC753" t="str">
        <f t="shared" si="325"/>
        <v/>
      </c>
      <c r="AE753" t="s">
        <v>1987</v>
      </c>
      <c r="AF753" t="s">
        <v>1988</v>
      </c>
    </row>
    <row r="754" spans="1:32" ht="18.95" customHeight="1">
      <c r="A754" s="290" t="s">
        <v>2754</v>
      </c>
      <c r="B754" s="311"/>
      <c r="C754" s="104" t="str">
        <f>IFERROR(IF(B754&lt;&gt;"",VLOOKUP($B754,Codigos!$A:$P,3,0),""),"Verf")</f>
        <v/>
      </c>
      <c r="D754" s="105"/>
      <c r="E754" s="105"/>
      <c r="F754" s="105"/>
      <c r="G754" s="106"/>
      <c r="H754" s="448" t="str">
        <f t="shared" ca="1" si="320"/>
        <v/>
      </c>
      <c r="I754" s="105" t="str">
        <f t="shared" ca="1" si="321"/>
        <v/>
      </c>
      <c r="J754" s="109" t="str">
        <f t="shared" ca="1" si="322"/>
        <v/>
      </c>
      <c r="K754" s="308"/>
      <c r="L754" s="468"/>
      <c r="M754" s="110" t="str">
        <f>IFERROR(IF(VLOOKUP(L754,Codigos!$T$2:$U$50,2,0)=0,"",VLOOKUP(L754,Codigos!$T$2:$U$50,2,0)),"")</f>
        <v/>
      </c>
      <c r="N754" s="111" t="str">
        <f t="shared" si="323"/>
        <v/>
      </c>
      <c r="O754" s="112" t="str">
        <f>IFERROR(IF($B754&lt;&gt;"",$E754+($D754*VLOOKUP($B754,Codigos!$A:$P,5,0)),""),"Verf")</f>
        <v/>
      </c>
      <c r="P754" s="112" t="str">
        <f>IFERROR(IF($B754&lt;&gt;"",$F754+($O754*VLOOKUP($B754,Codigos!$A:$P,4,0)),""),"Verf")</f>
        <v/>
      </c>
      <c r="Q754" s="116" t="str">
        <f>IFERROR(IF($B754&lt;&gt;"",P754*VLOOKUP($B754,Codigos!$A:$I,7,0)/100000,""),"Verf")</f>
        <v/>
      </c>
      <c r="R754" s="110" t="str">
        <f>IFERROR(IF($B754&lt;&gt;"",VLOOKUP($B754,Codigos!$A:$P,2,0),""),"Verf")</f>
        <v/>
      </c>
      <c r="S754" s="110" t="str">
        <f>IFERROR(IF($B754&lt;&gt;"",VLOOKUP($B754,Codigos!$A:$P,9,0),""),"Verf")</f>
        <v/>
      </c>
      <c r="T754" s="110" t="str">
        <f>IFERROR(IF(B754&lt;&gt;"",VLOOKUP(B754,Codigos!$A:$P,10,0),""),"Verf")</f>
        <v/>
      </c>
      <c r="U754" s="280" t="str">
        <f>IFERROR(IF($B754&lt;&gt;"",IF(AND($H754&gt;=VLOOKUP($B754,Codigos!$A:$P,12,0),$H754&lt;=VLOOKUP($B754,Codigos!$A:$P,13,0)),"Si","No"),""),"Verf")</f>
        <v/>
      </c>
      <c r="V754" s="280" t="str">
        <f>IFERROR(IF($B754&lt;&gt;"",IF(AND($H754&gt;=VLOOKUP($B754,Codigos!$A:$P,14,0),$H754&lt;=VLOOKUP($B754,Codigos!$A:$P,15,0)),"Si","No"),""),"Verf")</f>
        <v/>
      </c>
      <c r="W754" s="280" t="str">
        <f>IFERROR(IF($B754&lt;&gt;"",IF($H754&gt;=VLOOKUP($B754,Codigos!$A:$P,12,0),"Si","No"),""),"Verf")</f>
        <v/>
      </c>
      <c r="X754" s="280" t="str">
        <f>IFERROR(IF($B754&lt;&gt;"",IF($H754&lt;VLOOKUP($B754,Codigos!$A:$P,14,0),"No","Si"),""),"Verf")</f>
        <v/>
      </c>
      <c r="Y754" s="280" t="str">
        <f>IFERROR(IF($B754&lt;&gt;"",IF($H754&gt;VLOOKUP($B754,Codigos!$A:$P,16,0),"Si","No"),""),"Verf")</f>
        <v/>
      </c>
      <c r="Z754" s="280" t="str">
        <f>IFERROR(IF($B754&lt;&gt;"",IF($H754&lt;VLOOKUP($B754,Codigos!$A:$P,14,0),"Bloquear","No"),""),"Verf")</f>
        <v/>
      </c>
      <c r="AA754" s="281" t="str">
        <f>IFERROR(IF($B754&lt;&gt;"",$G754-VLOOKUP($B754,Codigos!$A:$P,11,0),""),"")</f>
        <v/>
      </c>
      <c r="AB754" s="280" t="str">
        <f t="shared" si="324"/>
        <v>V</v>
      </c>
      <c r="AC754" t="str">
        <f t="shared" si="325"/>
        <v/>
      </c>
      <c r="AE754" t="s">
        <v>1987</v>
      </c>
      <c r="AF754" t="s">
        <v>1988</v>
      </c>
    </row>
    <row r="755" spans="1:32" ht="18.95" customHeight="1">
      <c r="A755" s="290" t="s">
        <v>2755</v>
      </c>
      <c r="B755" s="297"/>
      <c r="C755" s="104" t="str">
        <f>IFERROR(IF(B755&lt;&gt;"",VLOOKUP($B755,Codigos!$A:$P,3,0),""),"Verf")</f>
        <v/>
      </c>
      <c r="D755" s="105"/>
      <c r="E755" s="105"/>
      <c r="F755" s="105"/>
      <c r="G755" s="106"/>
      <c r="H755" s="448" t="str">
        <f t="shared" ca="1" si="320"/>
        <v/>
      </c>
      <c r="I755" s="105" t="str">
        <f t="shared" ca="1" si="321"/>
        <v/>
      </c>
      <c r="J755" s="109" t="str">
        <f t="shared" ca="1" si="322"/>
        <v/>
      </c>
      <c r="K755" s="308"/>
      <c r="L755" s="292"/>
      <c r="M755" s="110" t="str">
        <f>IFERROR(IF(VLOOKUP(L755,Codigos!$T$2:$U$50,2,0)=0,"",VLOOKUP(L755,Codigos!$T$2:$U$50,2,0)),"")</f>
        <v/>
      </c>
      <c r="N755" s="111" t="str">
        <f t="shared" si="323"/>
        <v/>
      </c>
      <c r="O755" s="112" t="str">
        <f>IFERROR(IF($B755&lt;&gt;"",$E755+($D755*VLOOKUP($B755,Codigos!$A:$P,5,0)),""),"Verf")</f>
        <v/>
      </c>
      <c r="P755" s="112" t="str">
        <f>IFERROR(IF($B755&lt;&gt;"",$F755+($O755*VLOOKUP($B755,Codigos!$A:$P,4,0)),""),"Verf")</f>
        <v/>
      </c>
      <c r="Q755" s="116" t="str">
        <f>IFERROR(IF($B755&lt;&gt;"",P755*VLOOKUP($B755,Codigos!$A:$I,7,0)/100000,""),"Verf")</f>
        <v/>
      </c>
      <c r="R755" s="110" t="str">
        <f>IFERROR(IF($B755&lt;&gt;"",VLOOKUP($B755,Codigos!$A:$P,2,0),""),"Verf")</f>
        <v/>
      </c>
      <c r="S755" s="110" t="str">
        <f>IFERROR(IF($B755&lt;&gt;"",VLOOKUP($B755,Codigos!$A:$P,9,0),""),"Verf")</f>
        <v/>
      </c>
      <c r="T755" s="110" t="str">
        <f>IFERROR(IF(B755&lt;&gt;"",VLOOKUP(B755,Codigos!$A:$P,10,0),""),"Verf")</f>
        <v/>
      </c>
      <c r="U755" s="280" t="str">
        <f>IFERROR(IF($B755&lt;&gt;"",IF(AND($H755&gt;=VLOOKUP($B755,Codigos!$A:$P,12,0),$H755&lt;=VLOOKUP($B755,Codigos!$A:$P,13,0)),"Si","No"),""),"Verf")</f>
        <v/>
      </c>
      <c r="V755" s="280" t="str">
        <f>IFERROR(IF($B755&lt;&gt;"",IF(AND($H755&gt;=VLOOKUP($B755,Codigos!$A:$P,14,0),$H755&lt;=VLOOKUP($B755,Codigos!$A:$P,15,0)),"Si","No"),""),"Verf")</f>
        <v/>
      </c>
      <c r="W755" s="280" t="str">
        <f>IFERROR(IF($B755&lt;&gt;"",IF($H755&gt;=VLOOKUP($B755,Codigos!$A:$P,12,0),"Si","No"),""),"Verf")</f>
        <v/>
      </c>
      <c r="X755" s="280" t="str">
        <f>IFERROR(IF($B755&lt;&gt;"",IF($H755&lt;VLOOKUP($B755,Codigos!$A:$P,14,0),"No","Si"),""),"Verf")</f>
        <v/>
      </c>
      <c r="Y755" s="280" t="str">
        <f>IFERROR(IF($B755&lt;&gt;"",IF($H755&gt;VLOOKUP($B755,Codigos!$A:$P,16,0),"Si","No"),""),"Verf")</f>
        <v/>
      </c>
      <c r="Z755" s="280" t="str">
        <f>IFERROR(IF($B755&lt;&gt;"",IF($H755&lt;VLOOKUP($B755,Codigos!$A:$P,14,0),"Bloquear","No"),""),"Verf")</f>
        <v/>
      </c>
      <c r="AA755" s="281" t="str">
        <f>IFERROR(IF($B755&lt;&gt;"",$G755-VLOOKUP($B755,Codigos!$A:$P,11,0),""),"")</f>
        <v/>
      </c>
      <c r="AB755" s="280" t="str">
        <f t="shared" si="324"/>
        <v>V</v>
      </c>
      <c r="AC755" t="str">
        <f t="shared" si="325"/>
        <v/>
      </c>
      <c r="AE755" t="s">
        <v>1989</v>
      </c>
      <c r="AF755" t="s">
        <v>1988</v>
      </c>
    </row>
    <row r="756" spans="1:32" ht="18.95" customHeight="1">
      <c r="A756" s="290" t="s">
        <v>2756</v>
      </c>
      <c r="B756" s="365"/>
      <c r="C756" s="104" t="str">
        <f>IFERROR(IF(B756&lt;&gt;"",VLOOKUP($B756,Codigos!$A:$P,3,0),""),"Verf")</f>
        <v/>
      </c>
      <c r="D756" s="105"/>
      <c r="E756" s="105"/>
      <c r="F756" s="105"/>
      <c r="G756" s="106"/>
      <c r="H756" s="448" t="str">
        <f t="shared" ca="1" si="320"/>
        <v/>
      </c>
      <c r="I756" s="105" t="str">
        <f t="shared" ca="1" si="321"/>
        <v/>
      </c>
      <c r="J756" s="109" t="str">
        <f t="shared" ca="1" si="322"/>
        <v/>
      </c>
      <c r="K756" s="308"/>
      <c r="L756" s="292"/>
      <c r="M756" s="110" t="str">
        <f>IFERROR(IF(VLOOKUP(L756,Codigos!$T$2:$U$50,2,0)=0,"",VLOOKUP(L756,Codigos!$T$2:$U$50,2,0)),"")</f>
        <v/>
      </c>
      <c r="N756" s="111" t="str">
        <f t="shared" si="323"/>
        <v/>
      </c>
      <c r="O756" s="112" t="str">
        <f>IFERROR(IF($B756&lt;&gt;"",$E756+($D756*VLOOKUP($B756,Codigos!$A:$P,5,0)),""),"Verf")</f>
        <v/>
      </c>
      <c r="P756" s="112" t="str">
        <f>IFERROR(IF($B756&lt;&gt;"",$F756+($O756*VLOOKUP($B756,Codigos!$A:$P,4,0)),""),"Verf")</f>
        <v/>
      </c>
      <c r="Q756" s="116" t="str">
        <f>IFERROR(IF($B756&lt;&gt;"",P756*VLOOKUP($B756,Codigos!$A:$I,7,0)/100000,""),"Verf")</f>
        <v/>
      </c>
      <c r="R756" s="110" t="str">
        <f>IFERROR(IF($B756&lt;&gt;"",VLOOKUP($B756,Codigos!$A:$P,2,0),""),"Verf")</f>
        <v/>
      </c>
      <c r="S756" s="110" t="str">
        <f>IFERROR(IF($B756&lt;&gt;"",VLOOKUP($B756,Codigos!$A:$P,9,0),""),"Verf")</f>
        <v/>
      </c>
      <c r="T756" s="110" t="str">
        <f>IFERROR(IF(B756&lt;&gt;"",VLOOKUP(B756,Codigos!$A:$P,10,0),""),"Verf")</f>
        <v/>
      </c>
      <c r="U756" s="280" t="str">
        <f>IFERROR(IF($B756&lt;&gt;"",IF(AND($H756&gt;=VLOOKUP($B756,Codigos!$A:$P,12,0),$H756&lt;=VLOOKUP($B756,Codigos!$A:$P,13,0)),"Si","No"),""),"Verf")</f>
        <v/>
      </c>
      <c r="V756" s="280" t="str">
        <f>IFERROR(IF($B756&lt;&gt;"",IF(AND($H756&gt;=VLOOKUP($B756,Codigos!$A:$P,14,0),$H756&lt;=VLOOKUP($B756,Codigos!$A:$P,15,0)),"Si","No"),""),"Verf")</f>
        <v/>
      </c>
      <c r="W756" s="280" t="str">
        <f>IFERROR(IF($B756&lt;&gt;"",IF($H756&gt;=VLOOKUP($B756,Codigos!$A:$P,12,0),"Si","No"),""),"Verf")</f>
        <v/>
      </c>
      <c r="X756" s="280" t="str">
        <f>IFERROR(IF($B756&lt;&gt;"",IF($H756&lt;VLOOKUP($B756,Codigos!$A:$P,14,0),"No","Si"),""),"Verf")</f>
        <v/>
      </c>
      <c r="Y756" s="280" t="str">
        <f>IFERROR(IF($B756&lt;&gt;"",IF($H756&gt;VLOOKUP($B756,Codigos!$A:$P,16,0),"Si","No"),""),"Verf")</f>
        <v/>
      </c>
      <c r="Z756" s="280" t="str">
        <f>IFERROR(IF($B756&lt;&gt;"",IF($H756&lt;VLOOKUP($B756,Codigos!$A:$P,14,0),"Bloquear","No"),""),"Verf")</f>
        <v/>
      </c>
      <c r="AA756" s="281" t="str">
        <f>IFERROR(IF($B756&lt;&gt;"",$G756-VLOOKUP($B756,Codigos!$A:$P,11,0),""),"")</f>
        <v/>
      </c>
      <c r="AB756" s="280" t="str">
        <f t="shared" si="324"/>
        <v>V</v>
      </c>
      <c r="AC756" t="str">
        <f t="shared" si="325"/>
        <v/>
      </c>
      <c r="AE756" t="s">
        <v>1989</v>
      </c>
      <c r="AF756" t="s">
        <v>1988</v>
      </c>
    </row>
    <row r="757" spans="1:32" ht="18.95" customHeight="1">
      <c r="A757" s="290" t="s">
        <v>2757</v>
      </c>
      <c r="B757" s="307"/>
      <c r="C757" s="104" t="str">
        <f>IFERROR(IF(B757&lt;&gt;"",VLOOKUP($B757,Codigos!$A:$P,3,0),""),"Verf")</f>
        <v/>
      </c>
      <c r="D757" s="105"/>
      <c r="E757" s="105"/>
      <c r="F757" s="105"/>
      <c r="G757" s="106"/>
      <c r="H757" s="448" t="str">
        <f t="shared" ca="1" si="320"/>
        <v/>
      </c>
      <c r="I757" s="105" t="str">
        <f t="shared" ca="1" si="321"/>
        <v/>
      </c>
      <c r="J757" s="109" t="str">
        <f t="shared" ca="1" si="322"/>
        <v/>
      </c>
      <c r="K757" s="294"/>
      <c r="L757" s="292"/>
      <c r="M757" s="110" t="str">
        <f>IFERROR(IF(VLOOKUP(L757,Codigos!$T$2:$U$50,2,0)=0,"",VLOOKUP(L757,Codigos!$T$2:$U$50,2,0)),"")</f>
        <v/>
      </c>
      <c r="N757" s="111" t="str">
        <f t="shared" si="323"/>
        <v/>
      </c>
      <c r="O757" s="112" t="str">
        <f>IFERROR(IF($B757&lt;&gt;"",$E757+($D757*VLOOKUP($B757,Codigos!$A:$P,5,0)),""),"Verf")</f>
        <v/>
      </c>
      <c r="P757" s="112" t="str">
        <f>IFERROR(IF($B757&lt;&gt;"",$F757+($O757*VLOOKUP($B757,Codigos!$A:$P,4,0)),""),"Verf")</f>
        <v/>
      </c>
      <c r="Q757" s="116" t="str">
        <f>IFERROR(IF($B757&lt;&gt;"",P757*VLOOKUP($B757,Codigos!$A:$I,7,0)/100000,""),"Verf")</f>
        <v/>
      </c>
      <c r="R757" s="110" t="str">
        <f>IFERROR(IF($B757&lt;&gt;"",VLOOKUP($B757,Codigos!$A:$P,2,0),""),"Verf")</f>
        <v/>
      </c>
      <c r="S757" s="110" t="str">
        <f>IFERROR(IF($B757&lt;&gt;"",VLOOKUP($B757,Codigos!$A:$P,9,0),""),"Verf")</f>
        <v/>
      </c>
      <c r="T757" s="110" t="str">
        <f>IFERROR(IF(B757&lt;&gt;"",VLOOKUP(B757,Codigos!$A:$P,10,0),""),"Verf")</f>
        <v/>
      </c>
      <c r="U757" s="280" t="str">
        <f>IFERROR(IF($B757&lt;&gt;"",IF(AND($H757&gt;=VLOOKUP($B757,Codigos!$A:$P,12,0),$H757&lt;=VLOOKUP($B757,Codigos!$A:$P,13,0)),"Si","No"),""),"Verf")</f>
        <v/>
      </c>
      <c r="V757" s="280" t="str">
        <f>IFERROR(IF($B757&lt;&gt;"",IF(AND($H757&gt;=VLOOKUP($B757,Codigos!$A:$P,14,0),$H757&lt;=VLOOKUP($B757,Codigos!$A:$P,15,0)),"Si","No"),""),"Verf")</f>
        <v/>
      </c>
      <c r="W757" s="280" t="str">
        <f>IFERROR(IF($B757&lt;&gt;"",IF($H757&gt;=VLOOKUP($B757,Codigos!$A:$P,12,0),"Si","No"),""),"Verf")</f>
        <v/>
      </c>
      <c r="X757" s="280" t="str">
        <f>IFERROR(IF($B757&lt;&gt;"",IF($H757&lt;VLOOKUP($B757,Codigos!$A:$P,14,0),"No","Si"),""),"Verf")</f>
        <v/>
      </c>
      <c r="Y757" s="280" t="str">
        <f>IFERROR(IF($B757&lt;&gt;"",IF($H757&gt;VLOOKUP($B757,Codigos!$A:$P,16,0),"Si","No"),""),"Verf")</f>
        <v/>
      </c>
      <c r="Z757" s="280" t="str">
        <f>IFERROR(IF($B757&lt;&gt;"",IF($H757&lt;VLOOKUP($B757,Codigos!$A:$P,14,0),"Bloquear","No"),""),"Verf")</f>
        <v/>
      </c>
      <c r="AA757" s="281" t="str">
        <f>IFERROR(IF($B757&lt;&gt;"",$G757-VLOOKUP($B757,Codigos!$A:$P,11,0),""),"")</f>
        <v/>
      </c>
      <c r="AB757" s="280" t="str">
        <f t="shared" si="324"/>
        <v>V</v>
      </c>
      <c r="AC757" t="str">
        <f t="shared" si="325"/>
        <v/>
      </c>
      <c r="AE757" t="s">
        <v>1989</v>
      </c>
      <c r="AF757" t="s">
        <v>1988</v>
      </c>
    </row>
    <row r="758" spans="1:32" ht="18.95" customHeight="1">
      <c r="A758" s="290" t="s">
        <v>2758</v>
      </c>
      <c r="B758" s="339"/>
      <c r="C758" s="104" t="str">
        <f>IFERROR(IF(B758&lt;&gt;"",VLOOKUP($B758,Codigos!$A:$P,3,0),""),"Verf")</f>
        <v/>
      </c>
      <c r="D758" s="105"/>
      <c r="E758" s="105"/>
      <c r="F758" s="105"/>
      <c r="G758" s="106"/>
      <c r="H758" s="448" t="str">
        <f t="shared" ca="1" si="320"/>
        <v/>
      </c>
      <c r="I758" s="105" t="str">
        <f t="shared" ca="1" si="321"/>
        <v/>
      </c>
      <c r="J758" s="109" t="str">
        <f t="shared" ca="1" si="322"/>
        <v/>
      </c>
      <c r="K758" s="294"/>
      <c r="L758" s="292"/>
      <c r="M758" s="110" t="str">
        <f>IFERROR(IF(VLOOKUP(L758,Codigos!$T$2:$U$50,2,0)=0,"",VLOOKUP(L758,Codigos!$T$2:$U$50,2,0)),"")</f>
        <v/>
      </c>
      <c r="N758" s="111" t="str">
        <f t="shared" si="323"/>
        <v/>
      </c>
      <c r="O758" s="112" t="str">
        <f>IFERROR(IF($B758&lt;&gt;"",$E758+($D758*VLOOKUP($B758,Codigos!$A:$P,5,0)),""),"Verf")</f>
        <v/>
      </c>
      <c r="P758" s="112" t="str">
        <f>IFERROR(IF($B758&lt;&gt;"",$F758+($O758*VLOOKUP($B758,Codigos!$A:$P,4,0)),""),"Verf")</f>
        <v/>
      </c>
      <c r="Q758" s="116" t="str">
        <f>IFERROR(IF($B758&lt;&gt;"",P758*VLOOKUP($B758,Codigos!$A:$I,7,0)/100000,""),"Verf")</f>
        <v/>
      </c>
      <c r="R758" s="110" t="str">
        <f>IFERROR(IF($B758&lt;&gt;"",VLOOKUP($B758,Codigos!$A:$P,2,0),""),"Verf")</f>
        <v/>
      </c>
      <c r="S758" s="110" t="str">
        <f>IFERROR(IF($B758&lt;&gt;"",VLOOKUP($B758,Codigos!$A:$P,9,0),""),"Verf")</f>
        <v/>
      </c>
      <c r="T758" s="110" t="str">
        <f>IFERROR(IF(B758&lt;&gt;"",VLOOKUP(B758,Codigos!$A:$P,10,0),""),"Verf")</f>
        <v/>
      </c>
      <c r="U758" s="280" t="str">
        <f>IFERROR(IF($B758&lt;&gt;"",IF(AND($H758&gt;=VLOOKUP($B758,Codigos!$A:$P,12,0),$H758&lt;=VLOOKUP($B758,Codigos!$A:$P,13,0)),"Si","No"),""),"Verf")</f>
        <v/>
      </c>
      <c r="V758" s="280" t="str">
        <f>IFERROR(IF($B758&lt;&gt;"",IF(AND($H758&gt;=VLOOKUP($B758,Codigos!$A:$P,14,0),$H758&lt;=VLOOKUP($B758,Codigos!$A:$P,15,0)),"Si","No"),""),"Verf")</f>
        <v/>
      </c>
      <c r="W758" s="280" t="str">
        <f>IFERROR(IF($B758&lt;&gt;"",IF($H758&gt;=VLOOKUP($B758,Codigos!$A:$P,12,0),"Si","No"),""),"Verf")</f>
        <v/>
      </c>
      <c r="X758" s="280" t="str">
        <f>IFERROR(IF($B758&lt;&gt;"",IF($H758&lt;VLOOKUP($B758,Codigos!$A:$P,14,0),"No","Si"),""),"Verf")</f>
        <v/>
      </c>
      <c r="Y758" s="280" t="str">
        <f>IFERROR(IF($B758&lt;&gt;"",IF($H758&gt;VLOOKUP($B758,Codigos!$A:$P,16,0),"Si","No"),""),"Verf")</f>
        <v/>
      </c>
      <c r="Z758" s="280" t="str">
        <f>IFERROR(IF($B758&lt;&gt;"",IF($H758&lt;VLOOKUP($B758,Codigos!$A:$P,14,0),"Bloquear","No"),""),"Verf")</f>
        <v/>
      </c>
      <c r="AA758" s="281" t="str">
        <f>IFERROR(IF($B758&lt;&gt;"",$G758-VLOOKUP($B758,Codigos!$A:$P,11,0),""),"")</f>
        <v/>
      </c>
      <c r="AB758" s="280" t="str">
        <f t="shared" si="324"/>
        <v>V</v>
      </c>
      <c r="AC758" t="str">
        <f t="shared" si="325"/>
        <v/>
      </c>
      <c r="AE758" t="s">
        <v>1989</v>
      </c>
      <c r="AF758" t="s">
        <v>1988</v>
      </c>
    </row>
    <row r="759" spans="1:32" ht="18.95" customHeight="1">
      <c r="A759" s="290" t="s">
        <v>2759</v>
      </c>
      <c r="B759" s="324"/>
      <c r="C759" s="104" t="str">
        <f>IFERROR(IF(B759&lt;&gt;"",VLOOKUP($B759,Codigos!$A:$P,3,0),""),"Verf")</f>
        <v/>
      </c>
      <c r="D759" s="105"/>
      <c r="E759" s="105"/>
      <c r="F759" s="105"/>
      <c r="G759" s="106"/>
      <c r="H759" s="448" t="str">
        <f t="shared" ca="1" si="320"/>
        <v/>
      </c>
      <c r="I759" s="105" t="str">
        <f t="shared" ca="1" si="321"/>
        <v/>
      </c>
      <c r="J759" s="109" t="str">
        <f t="shared" ca="1" si="322"/>
        <v/>
      </c>
      <c r="K759" s="294"/>
      <c r="L759" s="292"/>
      <c r="M759" s="110" t="str">
        <f>IFERROR(IF(VLOOKUP(L759,Codigos!$T$2:$U$50,2,0)=0,"",VLOOKUP(L759,Codigos!$T$2:$U$50,2,0)),"")</f>
        <v/>
      </c>
      <c r="N759" s="111" t="str">
        <f t="shared" si="323"/>
        <v/>
      </c>
      <c r="O759" s="112" t="str">
        <f>IFERROR(IF($B759&lt;&gt;"",$E759+($D759*VLOOKUP($B759,Codigos!$A:$P,5,0)),""),"Verf")</f>
        <v/>
      </c>
      <c r="P759" s="112" t="str">
        <f>IFERROR(IF($B759&lt;&gt;"",$F759+($O759*VLOOKUP($B759,Codigos!$A:$P,4,0)),""),"Verf")</f>
        <v/>
      </c>
      <c r="Q759" s="116" t="str">
        <f>IFERROR(IF($B759&lt;&gt;"",P759*VLOOKUP($B759,Codigos!$A:$I,7,0)/100000,""),"Verf")</f>
        <v/>
      </c>
      <c r="R759" s="110" t="str">
        <f>IFERROR(IF($B759&lt;&gt;"",VLOOKUP($B759,Codigos!$A:$P,2,0),""),"Verf")</f>
        <v/>
      </c>
      <c r="S759" s="110" t="str">
        <f>IFERROR(IF($B759&lt;&gt;"",VLOOKUP($B759,Codigos!$A:$P,9,0),""),"Verf")</f>
        <v/>
      </c>
      <c r="T759" s="110" t="str">
        <f>IFERROR(IF(B759&lt;&gt;"",VLOOKUP(B759,Codigos!$A:$P,10,0),""),"Verf")</f>
        <v/>
      </c>
      <c r="U759" s="280" t="str">
        <f>IFERROR(IF($B759&lt;&gt;"",IF(AND($H759&gt;=VLOOKUP($B759,Codigos!$A:$P,12,0),$H759&lt;=VLOOKUP($B759,Codigos!$A:$P,13,0)),"Si","No"),""),"Verf")</f>
        <v/>
      </c>
      <c r="V759" s="280" t="str">
        <f>IFERROR(IF($B759&lt;&gt;"",IF(AND($H759&gt;=VLOOKUP($B759,Codigos!$A:$P,14,0),$H759&lt;=VLOOKUP($B759,Codigos!$A:$P,15,0)),"Si","No"),""),"Verf")</f>
        <v/>
      </c>
      <c r="W759" s="280" t="str">
        <f>IFERROR(IF($B759&lt;&gt;"",IF($H759&gt;=VLOOKUP($B759,Codigos!$A:$P,12,0),"Si","No"),""),"Verf")</f>
        <v/>
      </c>
      <c r="X759" s="280" t="str">
        <f>IFERROR(IF($B759&lt;&gt;"",IF($H759&lt;VLOOKUP($B759,Codigos!$A:$P,14,0),"No","Si"),""),"Verf")</f>
        <v/>
      </c>
      <c r="Y759" s="280" t="str">
        <f>IFERROR(IF($B759&lt;&gt;"",IF($H759&gt;VLOOKUP($B759,Codigos!$A:$P,16,0),"Si","No"),""),"Verf")</f>
        <v/>
      </c>
      <c r="Z759" s="280" t="str">
        <f>IFERROR(IF($B759&lt;&gt;"",IF($H759&lt;VLOOKUP($B759,Codigos!$A:$P,14,0),"Bloquear","No"),""),"Verf")</f>
        <v/>
      </c>
      <c r="AA759" s="281" t="str">
        <f>IFERROR(IF($B759&lt;&gt;"",$G759-VLOOKUP($B759,Codigos!$A:$P,11,0),""),"")</f>
        <v/>
      </c>
      <c r="AB759" s="280" t="str">
        <f t="shared" si="324"/>
        <v>V</v>
      </c>
      <c r="AC759" t="str">
        <f t="shared" si="325"/>
        <v/>
      </c>
      <c r="AE759" t="s">
        <v>1989</v>
      </c>
      <c r="AF759" t="s">
        <v>1988</v>
      </c>
    </row>
    <row r="760" spans="1:32" ht="18.95" customHeight="1">
      <c r="A760" s="290" t="s">
        <v>2760</v>
      </c>
      <c r="B760" s="342"/>
      <c r="C760" s="104" t="str">
        <f>IFERROR(IF(B760&lt;&gt;"",VLOOKUP($B760,Codigos!$A:$P,3,0),""),"Verf")</f>
        <v/>
      </c>
      <c r="D760" s="105"/>
      <c r="E760" s="105"/>
      <c r="F760" s="105"/>
      <c r="G760" s="106"/>
      <c r="H760" s="448" t="str">
        <f t="shared" ref="H760:H823" ca="1" si="350">IF(G760&lt;&gt;"",G760-TODAY(),"")</f>
        <v/>
      </c>
      <c r="I760" s="105" t="str">
        <f t="shared" ref="I760:I823" ca="1" si="351">IF(G760="","",IF(G760&lt;TODAY(),"Vencido",IF(G760&lt;TODAY()+10,"Menos de 10 días",IF(G760&lt;TODAY()+30,"Menos de 30 días",IF(G760&lt;TODAY()+60,"Menos de 60 días",IF(G760&lt;TODAY()+90,"Menos de 90 dìas",IF(G760&lt;TODAY()+120,"Menos de 120 días","Mayor a 120 días")))))))</f>
        <v/>
      </c>
      <c r="J760" s="109" t="str">
        <f t="shared" ref="J760:J823" ca="1" si="352">IFERROR(IF(H760&lt;&gt;"",H760/T760,""),"Verf")</f>
        <v/>
      </c>
      <c r="K760" s="294"/>
      <c r="L760" s="292"/>
      <c r="M760" s="110" t="str">
        <f>IFERROR(IF(VLOOKUP(L760,Codigos!$T$2:$U$50,2,0)=0,"",VLOOKUP(L760,Codigos!$T$2:$U$50,2,0)),"")</f>
        <v/>
      </c>
      <c r="N760" s="111" t="str">
        <f t="shared" ref="N760:N823" si="353">IFERROR(IF(G760&lt;&gt;"",G760-T760,""),"Verf")</f>
        <v/>
      </c>
      <c r="O760" s="112" t="str">
        <f>IFERROR(IF($B760&lt;&gt;"",$E760+($D760*VLOOKUP($B760,Codigos!$A:$P,5,0)),""),"Verf")</f>
        <v/>
      </c>
      <c r="P760" s="112" t="str">
        <f>IFERROR(IF($B760&lt;&gt;"",$F760+($O760*VLOOKUP($B760,Codigos!$A:$P,4,0)),""),"Verf")</f>
        <v/>
      </c>
      <c r="Q760" s="116" t="str">
        <f>IFERROR(IF($B760&lt;&gt;"",P760*VLOOKUP($B760,Codigos!$A:$I,7,0)/100000,""),"Verf")</f>
        <v/>
      </c>
      <c r="R760" s="110" t="str">
        <f>IFERROR(IF($B760&lt;&gt;"",VLOOKUP($B760,Codigos!$A:$P,2,0),""),"Verf")</f>
        <v/>
      </c>
      <c r="S760" s="110" t="str">
        <f>IFERROR(IF($B760&lt;&gt;"",VLOOKUP($B760,Codigos!$A:$P,9,0),""),"Verf")</f>
        <v/>
      </c>
      <c r="T760" s="110" t="str">
        <f>IFERROR(IF(B760&lt;&gt;"",VLOOKUP(B760,Codigos!$A:$P,10,0),""),"Verf")</f>
        <v/>
      </c>
      <c r="U760" s="280" t="str">
        <f>IFERROR(IF($B760&lt;&gt;"",IF(AND($H760&gt;=VLOOKUP($B760,Codigos!$A:$P,12,0),$H760&lt;=VLOOKUP($B760,Codigos!$A:$P,13,0)),"Si","No"),""),"Verf")</f>
        <v/>
      </c>
      <c r="V760" s="280" t="str">
        <f>IFERROR(IF($B760&lt;&gt;"",IF(AND($H760&gt;=VLOOKUP($B760,Codigos!$A:$P,14,0),$H760&lt;=VLOOKUP($B760,Codigos!$A:$P,15,0)),"Si","No"),""),"Verf")</f>
        <v/>
      </c>
      <c r="W760" s="280" t="str">
        <f>IFERROR(IF($B760&lt;&gt;"",IF($H760&gt;=VLOOKUP($B760,Codigos!$A:$P,12,0),"Si","No"),""),"Verf")</f>
        <v/>
      </c>
      <c r="X760" s="280" t="str">
        <f>IFERROR(IF($B760&lt;&gt;"",IF($H760&lt;VLOOKUP($B760,Codigos!$A:$P,14,0),"No","Si"),""),"Verf")</f>
        <v/>
      </c>
      <c r="Y760" s="280" t="str">
        <f>IFERROR(IF($B760&lt;&gt;"",IF($H760&gt;VLOOKUP($B760,Codigos!$A:$P,16,0),"Si","No"),""),"Verf")</f>
        <v/>
      </c>
      <c r="Z760" s="280" t="str">
        <f>IFERROR(IF($B760&lt;&gt;"",IF($H760&lt;VLOOKUP($B760,Codigos!$A:$P,14,0),"Bloquear","No"),""),"Verf")</f>
        <v/>
      </c>
      <c r="AA760" s="281" t="str">
        <f>IFERROR(IF($B760&lt;&gt;"",$G760-VLOOKUP($B760,Codigos!$A:$P,11,0),""),"")</f>
        <v/>
      </c>
      <c r="AB760" s="280" t="str">
        <f t="shared" ref="AB760:AB823" si="354">IFERROR(IF(AND(A760&lt;&gt;"",B760=""),"V",""),"")</f>
        <v>V</v>
      </c>
      <c r="AC760" t="str">
        <f t="shared" ref="AC760:AC823" si="355">IF(B760&lt;&gt;"",$C$4-N760,"")</f>
        <v/>
      </c>
      <c r="AE760" t="s">
        <v>1989</v>
      </c>
      <c r="AF760" t="s">
        <v>1988</v>
      </c>
    </row>
    <row r="761" spans="1:32" ht="18.95" customHeight="1">
      <c r="A761" s="290" t="s">
        <v>2761</v>
      </c>
      <c r="B761" s="303"/>
      <c r="C761" s="104" t="str">
        <f>IFERROR(IF(B761&lt;&gt;"",VLOOKUP($B761,Codigos!$A:$P,3,0),""),"Verf")</f>
        <v/>
      </c>
      <c r="D761" s="105"/>
      <c r="E761" s="105"/>
      <c r="F761" s="105"/>
      <c r="G761" s="106"/>
      <c r="H761" s="448" t="str">
        <f t="shared" ca="1" si="350"/>
        <v/>
      </c>
      <c r="I761" s="105" t="str">
        <f t="shared" ca="1" si="351"/>
        <v/>
      </c>
      <c r="J761" s="109" t="str">
        <f t="shared" ca="1" si="352"/>
        <v/>
      </c>
      <c r="K761" s="308"/>
      <c r="L761" s="292"/>
      <c r="M761" s="110" t="str">
        <f>IFERROR(IF(VLOOKUP(L761,Codigos!$T$2:$U$50,2,0)=0,"",VLOOKUP(L761,Codigos!$T$2:$U$50,2,0)),"")</f>
        <v/>
      </c>
      <c r="N761" s="111" t="str">
        <f t="shared" si="353"/>
        <v/>
      </c>
      <c r="O761" s="112" t="str">
        <f>IFERROR(IF($B761&lt;&gt;"",$E761+($D761*VLOOKUP($B761,Codigos!$A:$P,5,0)),""),"Verf")</f>
        <v/>
      </c>
      <c r="P761" s="112" t="str">
        <f>IFERROR(IF($B761&lt;&gt;"",$F761+($O761*VLOOKUP($B761,Codigos!$A:$P,4,0)),""),"Verf")</f>
        <v/>
      </c>
      <c r="Q761" s="116" t="str">
        <f>IFERROR(IF($B761&lt;&gt;"",P761*VLOOKUP($B761,Codigos!$A:$I,7,0)/100000,""),"Verf")</f>
        <v/>
      </c>
      <c r="R761" s="110" t="str">
        <f>IFERROR(IF($B761&lt;&gt;"",VLOOKUP($B761,Codigos!$A:$P,2,0),""),"Verf")</f>
        <v/>
      </c>
      <c r="S761" s="110" t="str">
        <f>IFERROR(IF($B761&lt;&gt;"",VLOOKUP($B761,Codigos!$A:$P,9,0),""),"Verf")</f>
        <v/>
      </c>
      <c r="T761" s="110" t="str">
        <f>IFERROR(IF(B761&lt;&gt;"",VLOOKUP(B761,Codigos!$A:$P,10,0),""),"Verf")</f>
        <v/>
      </c>
      <c r="U761" s="280" t="str">
        <f>IFERROR(IF($B761&lt;&gt;"",IF(AND($H761&gt;=VLOOKUP($B761,Codigos!$A:$P,12,0),$H761&lt;=VLOOKUP($B761,Codigos!$A:$P,13,0)),"Si","No"),""),"Verf")</f>
        <v/>
      </c>
      <c r="V761" s="280" t="str">
        <f>IFERROR(IF($B761&lt;&gt;"",IF(AND($H761&gt;=VLOOKUP($B761,Codigos!$A:$P,14,0),$H761&lt;=VLOOKUP($B761,Codigos!$A:$P,15,0)),"Si","No"),""),"Verf")</f>
        <v/>
      </c>
      <c r="W761" s="280" t="str">
        <f>IFERROR(IF($B761&lt;&gt;"",IF($H761&gt;=VLOOKUP($B761,Codigos!$A:$P,12,0),"Si","No"),""),"Verf")</f>
        <v/>
      </c>
      <c r="X761" s="280" t="str">
        <f>IFERROR(IF($B761&lt;&gt;"",IF($H761&lt;VLOOKUP($B761,Codigos!$A:$P,14,0),"No","Si"),""),"Verf")</f>
        <v/>
      </c>
      <c r="Y761" s="280" t="str">
        <f>IFERROR(IF($B761&lt;&gt;"",IF($H761&gt;VLOOKUP($B761,Codigos!$A:$P,16,0),"Si","No"),""),"Verf")</f>
        <v/>
      </c>
      <c r="Z761" s="280" t="str">
        <f>IFERROR(IF($B761&lt;&gt;"",IF($H761&lt;VLOOKUP($B761,Codigos!$A:$P,14,0),"Bloquear","No"),""),"Verf")</f>
        <v/>
      </c>
      <c r="AA761" s="281" t="str">
        <f>IFERROR(IF($B761&lt;&gt;"",$G761-VLOOKUP($B761,Codigos!$A:$P,11,0),""),"")</f>
        <v/>
      </c>
      <c r="AB761" s="280" t="str">
        <f t="shared" si="354"/>
        <v>V</v>
      </c>
      <c r="AC761" t="str">
        <f t="shared" si="355"/>
        <v/>
      </c>
      <c r="AE761" t="s">
        <v>1989</v>
      </c>
      <c r="AF761" t="s">
        <v>1988</v>
      </c>
    </row>
    <row r="762" spans="1:32" ht="18.95" customHeight="1">
      <c r="A762" s="290" t="s">
        <v>2762</v>
      </c>
      <c r="B762" s="303"/>
      <c r="C762" s="104" t="str">
        <f>IFERROR(IF(B762&lt;&gt;"",VLOOKUP($B762,Codigos!$A:$P,3,0),""),"Verf")</f>
        <v/>
      </c>
      <c r="D762" s="105"/>
      <c r="E762" s="105"/>
      <c r="F762" s="105"/>
      <c r="G762" s="106"/>
      <c r="H762" s="448" t="str">
        <f t="shared" ca="1" si="350"/>
        <v/>
      </c>
      <c r="I762" s="105" t="str">
        <f t="shared" ca="1" si="351"/>
        <v/>
      </c>
      <c r="J762" s="109" t="str">
        <f t="shared" ca="1" si="352"/>
        <v/>
      </c>
      <c r="K762" s="308"/>
      <c r="L762" s="292"/>
      <c r="M762" s="110" t="str">
        <f>IFERROR(IF(VLOOKUP(L762,Codigos!$T$2:$U$50,2,0)=0,"",VLOOKUP(L762,Codigos!$T$2:$U$50,2,0)),"")</f>
        <v/>
      </c>
      <c r="N762" s="111" t="str">
        <f t="shared" si="353"/>
        <v/>
      </c>
      <c r="O762" s="112" t="str">
        <f>IFERROR(IF($B762&lt;&gt;"",$E762+($D762*VLOOKUP($B762,Codigos!$A:$P,5,0)),""),"Verf")</f>
        <v/>
      </c>
      <c r="P762" s="112" t="str">
        <f>IFERROR(IF($B762&lt;&gt;"",$F762+($O762*VLOOKUP($B762,Codigos!$A:$P,4,0)),""),"Verf")</f>
        <v/>
      </c>
      <c r="Q762" s="116" t="str">
        <f>IFERROR(IF($B762&lt;&gt;"",P762*VLOOKUP($B762,Codigos!$A:$I,7,0)/100000,""),"Verf")</f>
        <v/>
      </c>
      <c r="R762" s="110" t="str">
        <f>IFERROR(IF($B762&lt;&gt;"",VLOOKUP($B762,Codigos!$A:$P,2,0),""),"Verf")</f>
        <v/>
      </c>
      <c r="S762" s="110" t="str">
        <f>IFERROR(IF($B762&lt;&gt;"",VLOOKUP($B762,Codigos!$A:$P,9,0),""),"Verf")</f>
        <v/>
      </c>
      <c r="T762" s="110" t="str">
        <f>IFERROR(IF(B762&lt;&gt;"",VLOOKUP(B762,Codigos!$A:$P,10,0),""),"Verf")</f>
        <v/>
      </c>
      <c r="U762" s="280" t="str">
        <f>IFERROR(IF($B762&lt;&gt;"",IF(AND($H762&gt;=VLOOKUP($B762,Codigos!$A:$P,12,0),$H762&lt;=VLOOKUP($B762,Codigos!$A:$P,13,0)),"Si","No"),""),"Verf")</f>
        <v/>
      </c>
      <c r="V762" s="280" t="str">
        <f>IFERROR(IF($B762&lt;&gt;"",IF(AND($H762&gt;=VLOOKUP($B762,Codigos!$A:$P,14,0),$H762&lt;=VLOOKUP($B762,Codigos!$A:$P,15,0)),"Si","No"),""),"Verf")</f>
        <v/>
      </c>
      <c r="W762" s="280" t="str">
        <f>IFERROR(IF($B762&lt;&gt;"",IF($H762&gt;=VLOOKUP($B762,Codigos!$A:$P,12,0),"Si","No"),""),"Verf")</f>
        <v/>
      </c>
      <c r="X762" s="280" t="str">
        <f>IFERROR(IF($B762&lt;&gt;"",IF($H762&lt;VLOOKUP($B762,Codigos!$A:$P,14,0),"No","Si"),""),"Verf")</f>
        <v/>
      </c>
      <c r="Y762" s="280" t="str">
        <f>IFERROR(IF($B762&lt;&gt;"",IF($H762&gt;VLOOKUP($B762,Codigos!$A:$P,16,0),"Si","No"),""),"Verf")</f>
        <v/>
      </c>
      <c r="Z762" s="280" t="str">
        <f>IFERROR(IF($B762&lt;&gt;"",IF($H762&lt;VLOOKUP($B762,Codigos!$A:$P,14,0),"Bloquear","No"),""),"Verf")</f>
        <v/>
      </c>
      <c r="AA762" s="281" t="str">
        <f>IFERROR(IF($B762&lt;&gt;"",$G762-VLOOKUP($B762,Codigos!$A:$P,11,0),""),"")</f>
        <v/>
      </c>
      <c r="AB762" s="280" t="str">
        <f t="shared" si="354"/>
        <v>V</v>
      </c>
      <c r="AC762" t="str">
        <f t="shared" si="355"/>
        <v/>
      </c>
      <c r="AE762" t="s">
        <v>1989</v>
      </c>
      <c r="AF762" t="s">
        <v>1988</v>
      </c>
    </row>
    <row r="763" spans="1:32" ht="18.95" customHeight="1">
      <c r="A763" s="290" t="s">
        <v>2763</v>
      </c>
      <c r="B763" s="349"/>
      <c r="C763" s="104" t="str">
        <f>IFERROR(IF(B763&lt;&gt;"",VLOOKUP($B763,Codigos!$A:$P,3,0),""),"Verf")</f>
        <v/>
      </c>
      <c r="D763" s="105"/>
      <c r="E763" s="105"/>
      <c r="F763" s="105"/>
      <c r="G763" s="106"/>
      <c r="H763" s="448" t="str">
        <f t="shared" ca="1" si="350"/>
        <v/>
      </c>
      <c r="I763" s="105" t="str">
        <f t="shared" ca="1" si="351"/>
        <v/>
      </c>
      <c r="J763" s="109" t="str">
        <f t="shared" ca="1" si="352"/>
        <v/>
      </c>
      <c r="K763" s="308"/>
      <c r="L763" s="292"/>
      <c r="M763" s="110" t="str">
        <f>IFERROR(IF(VLOOKUP(L763,Codigos!$T$2:$U$50,2,0)=0,"",VLOOKUP(L763,Codigos!$T$2:$U$50,2,0)),"")</f>
        <v/>
      </c>
      <c r="N763" s="111" t="str">
        <f t="shared" si="353"/>
        <v/>
      </c>
      <c r="O763" s="112" t="str">
        <f>IFERROR(IF($B763&lt;&gt;"",$E763+($D763*VLOOKUP($B763,Codigos!$A:$P,5,0)),""),"Verf")</f>
        <v/>
      </c>
      <c r="P763" s="112" t="str">
        <f>IFERROR(IF($B763&lt;&gt;"",$F763+($O763*VLOOKUP($B763,Codigos!$A:$P,4,0)),""),"Verf")</f>
        <v/>
      </c>
      <c r="Q763" s="116" t="str">
        <f>IFERROR(IF($B763&lt;&gt;"",P763*VLOOKUP($B763,Codigos!$A:$I,7,0)/100000,""),"Verf")</f>
        <v/>
      </c>
      <c r="R763" s="110" t="str">
        <f>IFERROR(IF($B763&lt;&gt;"",VLOOKUP($B763,Codigos!$A:$P,2,0),""),"Verf")</f>
        <v/>
      </c>
      <c r="S763" s="110" t="str">
        <f>IFERROR(IF($B763&lt;&gt;"",VLOOKUP($B763,Codigos!$A:$P,9,0),""),"Verf")</f>
        <v/>
      </c>
      <c r="T763" s="110" t="str">
        <f>IFERROR(IF(B763&lt;&gt;"",VLOOKUP(B763,Codigos!$A:$P,10,0),""),"Verf")</f>
        <v/>
      </c>
      <c r="U763" s="280" t="str">
        <f>IFERROR(IF($B763&lt;&gt;"",IF(AND($H763&gt;=VLOOKUP($B763,Codigos!$A:$P,12,0),$H763&lt;=VLOOKUP($B763,Codigos!$A:$P,13,0)),"Si","No"),""),"Verf")</f>
        <v/>
      </c>
      <c r="V763" s="280" t="str">
        <f>IFERROR(IF($B763&lt;&gt;"",IF(AND($H763&gt;=VLOOKUP($B763,Codigos!$A:$P,14,0),$H763&lt;=VLOOKUP($B763,Codigos!$A:$P,15,0)),"Si","No"),""),"Verf")</f>
        <v/>
      </c>
      <c r="W763" s="280" t="str">
        <f>IFERROR(IF($B763&lt;&gt;"",IF($H763&gt;=VLOOKUP($B763,Codigos!$A:$P,12,0),"Si","No"),""),"Verf")</f>
        <v/>
      </c>
      <c r="X763" s="280" t="str">
        <f>IFERROR(IF($B763&lt;&gt;"",IF($H763&lt;VLOOKUP($B763,Codigos!$A:$P,14,0),"No","Si"),""),"Verf")</f>
        <v/>
      </c>
      <c r="Y763" s="280" t="str">
        <f>IFERROR(IF($B763&lt;&gt;"",IF($H763&gt;VLOOKUP($B763,Codigos!$A:$P,16,0),"Si","No"),""),"Verf")</f>
        <v/>
      </c>
      <c r="Z763" s="280" t="str">
        <f>IFERROR(IF($B763&lt;&gt;"",IF($H763&lt;VLOOKUP($B763,Codigos!$A:$P,14,0),"Bloquear","No"),""),"Verf")</f>
        <v/>
      </c>
      <c r="AA763" s="281" t="str">
        <f>IFERROR(IF($B763&lt;&gt;"",$G763-VLOOKUP($B763,Codigos!$A:$P,11,0),""),"")</f>
        <v/>
      </c>
      <c r="AB763" s="280" t="str">
        <f t="shared" si="354"/>
        <v>V</v>
      </c>
      <c r="AC763" t="str">
        <f t="shared" si="355"/>
        <v/>
      </c>
      <c r="AE763" t="s">
        <v>1989</v>
      </c>
      <c r="AF763" t="s">
        <v>1988</v>
      </c>
    </row>
    <row r="764" spans="1:32" ht="18.95" customHeight="1">
      <c r="A764" s="290" t="s">
        <v>2764</v>
      </c>
      <c r="B764" s="303"/>
      <c r="C764" s="104" t="str">
        <f>IFERROR(IF(B764&lt;&gt;"",VLOOKUP($B764,Codigos!$A:$P,3,0),""),"Verf")</f>
        <v/>
      </c>
      <c r="D764" s="105"/>
      <c r="E764" s="105"/>
      <c r="F764" s="105"/>
      <c r="G764" s="106"/>
      <c r="H764" s="448" t="str">
        <f t="shared" ca="1" si="350"/>
        <v/>
      </c>
      <c r="I764" s="105" t="str">
        <f t="shared" ca="1" si="351"/>
        <v/>
      </c>
      <c r="J764" s="109" t="str">
        <f t="shared" ca="1" si="352"/>
        <v/>
      </c>
      <c r="K764" s="308"/>
      <c r="L764" s="292"/>
      <c r="M764" s="110" t="str">
        <f>IFERROR(IF(VLOOKUP(L764,Codigos!$T$2:$U$50,2,0)=0,"",VLOOKUP(L764,Codigos!$T$2:$U$50,2,0)),"")</f>
        <v/>
      </c>
      <c r="N764" s="111" t="str">
        <f t="shared" si="353"/>
        <v/>
      </c>
      <c r="O764" s="112" t="str">
        <f>IFERROR(IF($B764&lt;&gt;"",$E764+($D764*VLOOKUP($B764,Codigos!$A:$P,5,0)),""),"Verf")</f>
        <v/>
      </c>
      <c r="P764" s="112" t="str">
        <f>IFERROR(IF($B764&lt;&gt;"",$F764+($O764*VLOOKUP($B764,Codigos!$A:$P,4,0)),""),"Verf")</f>
        <v/>
      </c>
      <c r="Q764" s="116" t="str">
        <f>IFERROR(IF($B764&lt;&gt;"",P764*VLOOKUP($B764,Codigos!$A:$I,7,0)/100000,""),"Verf")</f>
        <v/>
      </c>
      <c r="R764" s="110" t="str">
        <f>IFERROR(IF($B764&lt;&gt;"",VLOOKUP($B764,Codigos!$A:$P,2,0),""),"Verf")</f>
        <v/>
      </c>
      <c r="S764" s="110" t="str">
        <f>IFERROR(IF($B764&lt;&gt;"",VLOOKUP($B764,Codigos!$A:$P,9,0),""),"Verf")</f>
        <v/>
      </c>
      <c r="T764" s="110" t="str">
        <f>IFERROR(IF(B764&lt;&gt;"",VLOOKUP(B764,Codigos!$A:$P,10,0),""),"Verf")</f>
        <v/>
      </c>
      <c r="U764" s="280" t="str">
        <f>IFERROR(IF($B764&lt;&gt;"",IF(AND($H764&gt;=VLOOKUP($B764,Codigos!$A:$P,12,0),$H764&lt;=VLOOKUP($B764,Codigos!$A:$P,13,0)),"Si","No"),""),"Verf")</f>
        <v/>
      </c>
      <c r="V764" s="280" t="str">
        <f>IFERROR(IF($B764&lt;&gt;"",IF(AND($H764&gt;=VLOOKUP($B764,Codigos!$A:$P,14,0),$H764&lt;=VLOOKUP($B764,Codigos!$A:$P,15,0)),"Si","No"),""),"Verf")</f>
        <v/>
      </c>
      <c r="W764" s="280" t="str">
        <f>IFERROR(IF($B764&lt;&gt;"",IF($H764&gt;=VLOOKUP($B764,Codigos!$A:$P,12,0),"Si","No"),""),"Verf")</f>
        <v/>
      </c>
      <c r="X764" s="280" t="str">
        <f>IFERROR(IF($B764&lt;&gt;"",IF($H764&lt;VLOOKUP($B764,Codigos!$A:$P,14,0),"No","Si"),""),"Verf")</f>
        <v/>
      </c>
      <c r="Y764" s="280" t="str">
        <f>IFERROR(IF($B764&lt;&gt;"",IF($H764&gt;VLOOKUP($B764,Codigos!$A:$P,16,0),"Si","No"),""),"Verf")</f>
        <v/>
      </c>
      <c r="Z764" s="280" t="str">
        <f>IFERROR(IF($B764&lt;&gt;"",IF($H764&lt;VLOOKUP($B764,Codigos!$A:$P,14,0),"Bloquear","No"),""),"Verf")</f>
        <v/>
      </c>
      <c r="AA764" s="281" t="str">
        <f>IFERROR(IF($B764&lt;&gt;"",$G764-VLOOKUP($B764,Codigos!$A:$P,11,0),""),"")</f>
        <v/>
      </c>
      <c r="AB764" s="280" t="str">
        <f t="shared" si="354"/>
        <v>V</v>
      </c>
      <c r="AC764" t="str">
        <f t="shared" si="355"/>
        <v/>
      </c>
      <c r="AE764" t="s">
        <v>1989</v>
      </c>
      <c r="AF764" t="s">
        <v>1988</v>
      </c>
    </row>
    <row r="765" spans="1:32" ht="18.95" customHeight="1">
      <c r="A765" s="290" t="s">
        <v>2765</v>
      </c>
      <c r="B765" s="291"/>
      <c r="C765" s="104" t="str">
        <f>IFERROR(IF(B765&lt;&gt;"",VLOOKUP($B765,Codigos!$A:$P,3,0),""),"Verf")</f>
        <v/>
      </c>
      <c r="D765" s="105"/>
      <c r="E765" s="105"/>
      <c r="F765" s="105"/>
      <c r="G765" s="106"/>
      <c r="H765" s="448" t="str">
        <f t="shared" ca="1" si="350"/>
        <v/>
      </c>
      <c r="I765" s="105" t="str">
        <f t="shared" ca="1" si="351"/>
        <v/>
      </c>
      <c r="J765" s="109" t="str">
        <f t="shared" ca="1" si="352"/>
        <v/>
      </c>
      <c r="K765" s="308"/>
      <c r="L765" s="292"/>
      <c r="M765" s="110" t="str">
        <f>IFERROR(IF(VLOOKUP(L765,Codigos!$T$2:$U$50,2,0)=0,"",VLOOKUP(L765,Codigos!$T$2:$U$50,2,0)),"")</f>
        <v/>
      </c>
      <c r="N765" s="111" t="str">
        <f t="shared" si="353"/>
        <v/>
      </c>
      <c r="O765" s="112" t="str">
        <f>IFERROR(IF($B765&lt;&gt;"",$E765+($D765*VLOOKUP($B765,Codigos!$A:$P,5,0)),""),"Verf")</f>
        <v/>
      </c>
      <c r="P765" s="112" t="str">
        <f>IFERROR(IF($B765&lt;&gt;"",$F765+($O765*VLOOKUP($B765,Codigos!$A:$P,4,0)),""),"Verf")</f>
        <v/>
      </c>
      <c r="Q765" s="116" t="str">
        <f>IFERROR(IF($B765&lt;&gt;"",P765*VLOOKUP($B765,Codigos!$A:$I,7,0)/100000,""),"Verf")</f>
        <v/>
      </c>
      <c r="R765" s="110" t="str">
        <f>IFERROR(IF($B765&lt;&gt;"",VLOOKUP($B765,Codigos!$A:$P,2,0),""),"Verf")</f>
        <v/>
      </c>
      <c r="S765" s="110" t="str">
        <f>IFERROR(IF($B765&lt;&gt;"",VLOOKUP($B765,Codigos!$A:$P,9,0),""),"Verf")</f>
        <v/>
      </c>
      <c r="T765" s="110" t="str">
        <f>IFERROR(IF(B765&lt;&gt;"",VLOOKUP(B765,Codigos!$A:$P,10,0),""),"Verf")</f>
        <v/>
      </c>
      <c r="U765" s="280" t="str">
        <f>IFERROR(IF($B765&lt;&gt;"",IF(AND($H765&gt;=VLOOKUP($B765,Codigos!$A:$P,12,0),$H765&lt;=VLOOKUP($B765,Codigos!$A:$P,13,0)),"Si","No"),""),"Verf")</f>
        <v/>
      </c>
      <c r="V765" s="280" t="str">
        <f>IFERROR(IF($B765&lt;&gt;"",IF(AND($H765&gt;=VLOOKUP($B765,Codigos!$A:$P,14,0),$H765&lt;=VLOOKUP($B765,Codigos!$A:$P,15,0)),"Si","No"),""),"Verf")</f>
        <v/>
      </c>
      <c r="W765" s="280" t="str">
        <f>IFERROR(IF($B765&lt;&gt;"",IF($H765&gt;=VLOOKUP($B765,Codigos!$A:$P,12,0),"Si","No"),""),"Verf")</f>
        <v/>
      </c>
      <c r="X765" s="280" t="str">
        <f>IFERROR(IF($B765&lt;&gt;"",IF($H765&lt;VLOOKUP($B765,Codigos!$A:$P,14,0),"No","Si"),""),"Verf")</f>
        <v/>
      </c>
      <c r="Y765" s="280" t="str">
        <f>IFERROR(IF($B765&lt;&gt;"",IF($H765&gt;VLOOKUP($B765,Codigos!$A:$P,16,0),"Si","No"),""),"Verf")</f>
        <v/>
      </c>
      <c r="Z765" s="280" t="str">
        <f>IFERROR(IF($B765&lt;&gt;"",IF($H765&lt;VLOOKUP($B765,Codigos!$A:$P,14,0),"Bloquear","No"),""),"Verf")</f>
        <v/>
      </c>
      <c r="AA765" s="281" t="str">
        <f>IFERROR(IF($B765&lt;&gt;"",$G765-VLOOKUP($B765,Codigos!$A:$P,11,0),""),"")</f>
        <v/>
      </c>
      <c r="AB765" s="280" t="str">
        <f t="shared" si="354"/>
        <v>V</v>
      </c>
      <c r="AC765" t="str">
        <f t="shared" si="355"/>
        <v/>
      </c>
      <c r="AE765" t="s">
        <v>1989</v>
      </c>
      <c r="AF765" t="s">
        <v>1988</v>
      </c>
    </row>
    <row r="766" spans="1:32" ht="18.95" customHeight="1">
      <c r="A766" s="290" t="s">
        <v>2766</v>
      </c>
      <c r="B766" s="291"/>
      <c r="C766" s="104" t="str">
        <f>IFERROR(IF(B766&lt;&gt;"",VLOOKUP($B766,Codigos!$A:$P,3,0),""),"Verf")</f>
        <v/>
      </c>
      <c r="D766" s="105"/>
      <c r="E766" s="105"/>
      <c r="F766" s="105"/>
      <c r="G766" s="106"/>
      <c r="H766" s="448" t="str">
        <f t="shared" ca="1" si="350"/>
        <v/>
      </c>
      <c r="I766" s="105" t="str">
        <f t="shared" ca="1" si="351"/>
        <v/>
      </c>
      <c r="J766" s="109" t="str">
        <f t="shared" ca="1" si="352"/>
        <v/>
      </c>
      <c r="K766" s="308"/>
      <c r="L766" s="292"/>
      <c r="M766" s="110" t="str">
        <f>IFERROR(IF(VLOOKUP(L766,Codigos!$T$2:$U$50,2,0)=0,"",VLOOKUP(L766,Codigos!$T$2:$U$50,2,0)),"")</f>
        <v/>
      </c>
      <c r="N766" s="111" t="str">
        <f t="shared" si="353"/>
        <v/>
      </c>
      <c r="O766" s="112" t="str">
        <f>IFERROR(IF($B766&lt;&gt;"",$E766+($D766*VLOOKUP($B766,Codigos!$A:$P,5,0)),""),"Verf")</f>
        <v/>
      </c>
      <c r="P766" s="112" t="str">
        <f>IFERROR(IF($B766&lt;&gt;"",$F766+($O766*VLOOKUP($B766,Codigos!$A:$P,4,0)),""),"Verf")</f>
        <v/>
      </c>
      <c r="Q766" s="116" t="str">
        <f>IFERROR(IF($B766&lt;&gt;"",P766*VLOOKUP($B766,Codigos!$A:$I,7,0)/100000,""),"Verf")</f>
        <v/>
      </c>
      <c r="R766" s="110" t="str">
        <f>IFERROR(IF($B766&lt;&gt;"",VLOOKUP($B766,Codigos!$A:$P,2,0),""),"Verf")</f>
        <v/>
      </c>
      <c r="S766" s="110" t="str">
        <f>IFERROR(IF($B766&lt;&gt;"",VLOOKUP($B766,Codigos!$A:$P,9,0),""),"Verf")</f>
        <v/>
      </c>
      <c r="T766" s="110" t="str">
        <f>IFERROR(IF(B766&lt;&gt;"",VLOOKUP(B766,Codigos!$A:$P,10,0),""),"Verf")</f>
        <v/>
      </c>
      <c r="U766" s="280" t="str">
        <f>IFERROR(IF($B766&lt;&gt;"",IF(AND($H766&gt;=VLOOKUP($B766,Codigos!$A:$P,12,0),$H766&lt;=VLOOKUP($B766,Codigos!$A:$P,13,0)),"Si","No"),""),"Verf")</f>
        <v/>
      </c>
      <c r="V766" s="280" t="str">
        <f>IFERROR(IF($B766&lt;&gt;"",IF(AND($H766&gt;=VLOOKUP($B766,Codigos!$A:$P,14,0),$H766&lt;=VLOOKUP($B766,Codigos!$A:$P,15,0)),"Si","No"),""),"Verf")</f>
        <v/>
      </c>
      <c r="W766" s="280" t="str">
        <f>IFERROR(IF($B766&lt;&gt;"",IF($H766&gt;=VLOOKUP($B766,Codigos!$A:$P,12,0),"Si","No"),""),"Verf")</f>
        <v/>
      </c>
      <c r="X766" s="280" t="str">
        <f>IFERROR(IF($B766&lt;&gt;"",IF($H766&lt;VLOOKUP($B766,Codigos!$A:$P,14,0),"No","Si"),""),"Verf")</f>
        <v/>
      </c>
      <c r="Y766" s="280" t="str">
        <f>IFERROR(IF($B766&lt;&gt;"",IF($H766&gt;VLOOKUP($B766,Codigos!$A:$P,16,0),"Si","No"),""),"Verf")</f>
        <v/>
      </c>
      <c r="Z766" s="280" t="str">
        <f>IFERROR(IF($B766&lt;&gt;"",IF($H766&lt;VLOOKUP($B766,Codigos!$A:$P,14,0),"Bloquear","No"),""),"Verf")</f>
        <v/>
      </c>
      <c r="AA766" s="281" t="str">
        <f>IFERROR(IF($B766&lt;&gt;"",$G766-VLOOKUP($B766,Codigos!$A:$P,11,0),""),"")</f>
        <v/>
      </c>
      <c r="AB766" s="280" t="str">
        <f t="shared" si="354"/>
        <v>V</v>
      </c>
      <c r="AC766" t="str">
        <f t="shared" si="355"/>
        <v/>
      </c>
      <c r="AE766" t="s">
        <v>1989</v>
      </c>
      <c r="AF766" t="s">
        <v>1988</v>
      </c>
    </row>
    <row r="767" spans="1:32" ht="18.95" customHeight="1">
      <c r="A767" s="290" t="s">
        <v>2767</v>
      </c>
      <c r="B767" s="303"/>
      <c r="C767" s="104" t="str">
        <f>IFERROR(IF(B767&lt;&gt;"",VLOOKUP($B767,Codigos!$A:$P,3,0),""),"Verf")</f>
        <v/>
      </c>
      <c r="D767" s="105"/>
      <c r="E767" s="105"/>
      <c r="F767" s="105"/>
      <c r="G767" s="106"/>
      <c r="H767" s="448" t="str">
        <f t="shared" ca="1" si="350"/>
        <v/>
      </c>
      <c r="I767" s="105" t="str">
        <f t="shared" ca="1" si="351"/>
        <v/>
      </c>
      <c r="J767" s="109" t="str">
        <f t="shared" ca="1" si="352"/>
        <v/>
      </c>
      <c r="K767" s="308"/>
      <c r="L767" s="292"/>
      <c r="M767" s="110" t="str">
        <f>IFERROR(IF(VLOOKUP(L767,Codigos!$T$2:$U$50,2,0)=0,"",VLOOKUP(L767,Codigos!$T$2:$U$50,2,0)),"")</f>
        <v/>
      </c>
      <c r="N767" s="111" t="str">
        <f t="shared" si="353"/>
        <v/>
      </c>
      <c r="O767" s="112" t="str">
        <f>IFERROR(IF($B767&lt;&gt;"",$E767+($D767*VLOOKUP($B767,Codigos!$A:$P,5,0)),""),"Verf")</f>
        <v/>
      </c>
      <c r="P767" s="112" t="str">
        <f>IFERROR(IF($B767&lt;&gt;"",$F767+($O767*VLOOKUP($B767,Codigos!$A:$P,4,0)),""),"Verf")</f>
        <v/>
      </c>
      <c r="Q767" s="116" t="str">
        <f>IFERROR(IF($B767&lt;&gt;"",P767*VLOOKUP($B767,Codigos!$A:$I,7,0)/100000,""),"Verf")</f>
        <v/>
      </c>
      <c r="R767" s="110" t="str">
        <f>IFERROR(IF($B767&lt;&gt;"",VLOOKUP($B767,Codigos!$A:$P,2,0),""),"Verf")</f>
        <v/>
      </c>
      <c r="S767" s="110" t="str">
        <f>IFERROR(IF($B767&lt;&gt;"",VLOOKUP($B767,Codigos!$A:$P,9,0),""),"Verf")</f>
        <v/>
      </c>
      <c r="T767" s="110" t="str">
        <f>IFERROR(IF(B767&lt;&gt;"",VLOOKUP(B767,Codigos!$A:$P,10,0),""),"Verf")</f>
        <v/>
      </c>
      <c r="U767" s="280" t="str">
        <f>IFERROR(IF($B767&lt;&gt;"",IF(AND($H767&gt;=VLOOKUP($B767,Codigos!$A:$P,12,0),$H767&lt;=VLOOKUP($B767,Codigos!$A:$P,13,0)),"Si","No"),""),"Verf")</f>
        <v/>
      </c>
      <c r="V767" s="280" t="str">
        <f>IFERROR(IF($B767&lt;&gt;"",IF(AND($H767&gt;=VLOOKUP($B767,Codigos!$A:$P,14,0),$H767&lt;=VLOOKUP($B767,Codigos!$A:$P,15,0)),"Si","No"),""),"Verf")</f>
        <v/>
      </c>
      <c r="W767" s="280" t="str">
        <f>IFERROR(IF($B767&lt;&gt;"",IF($H767&gt;=VLOOKUP($B767,Codigos!$A:$P,12,0),"Si","No"),""),"Verf")</f>
        <v/>
      </c>
      <c r="X767" s="280" t="str">
        <f>IFERROR(IF($B767&lt;&gt;"",IF($H767&lt;VLOOKUP($B767,Codigos!$A:$P,14,0),"No","Si"),""),"Verf")</f>
        <v/>
      </c>
      <c r="Y767" s="280" t="str">
        <f>IFERROR(IF($B767&lt;&gt;"",IF($H767&gt;VLOOKUP($B767,Codigos!$A:$P,16,0),"Si","No"),""),"Verf")</f>
        <v/>
      </c>
      <c r="Z767" s="280" t="str">
        <f>IFERROR(IF($B767&lt;&gt;"",IF($H767&lt;VLOOKUP($B767,Codigos!$A:$P,14,0),"Bloquear","No"),""),"Verf")</f>
        <v/>
      </c>
      <c r="AA767" s="281" t="str">
        <f>IFERROR(IF($B767&lt;&gt;"",$G767-VLOOKUP($B767,Codigos!$A:$P,11,0),""),"")</f>
        <v/>
      </c>
      <c r="AB767" s="280" t="str">
        <f t="shared" si="354"/>
        <v>V</v>
      </c>
      <c r="AC767" t="str">
        <f t="shared" si="355"/>
        <v/>
      </c>
      <c r="AE767" t="s">
        <v>1989</v>
      </c>
      <c r="AF767" t="s">
        <v>1988</v>
      </c>
    </row>
    <row r="768" spans="1:32" ht="18.95" customHeight="1">
      <c r="A768" s="290" t="s">
        <v>2768</v>
      </c>
      <c r="B768" s="303"/>
      <c r="C768" s="104" t="str">
        <f>IFERROR(IF(B768&lt;&gt;"",VLOOKUP($B768,Codigos!$A:$P,3,0),""),"Verf")</f>
        <v/>
      </c>
      <c r="D768" s="105"/>
      <c r="E768" s="105"/>
      <c r="F768" s="105"/>
      <c r="G768" s="106"/>
      <c r="H768" s="448" t="str">
        <f t="shared" ca="1" si="350"/>
        <v/>
      </c>
      <c r="I768" s="105" t="str">
        <f t="shared" ca="1" si="351"/>
        <v/>
      </c>
      <c r="J768" s="109" t="str">
        <f t="shared" ca="1" si="352"/>
        <v/>
      </c>
      <c r="K768" s="308"/>
      <c r="L768" s="292"/>
      <c r="M768" s="110" t="str">
        <f>IFERROR(IF(VLOOKUP(L768,Codigos!$T$2:$U$50,2,0)=0,"",VLOOKUP(L768,Codigos!$T$2:$U$50,2,0)),"")</f>
        <v/>
      </c>
      <c r="N768" s="111" t="str">
        <f t="shared" si="353"/>
        <v/>
      </c>
      <c r="O768" s="112" t="str">
        <f>IFERROR(IF($B768&lt;&gt;"",$E768+($D768*VLOOKUP($B768,Codigos!$A:$P,5,0)),""),"Verf")</f>
        <v/>
      </c>
      <c r="P768" s="112" t="str">
        <f>IFERROR(IF($B768&lt;&gt;"",$F768+($O768*VLOOKUP($B768,Codigos!$A:$P,4,0)),""),"Verf")</f>
        <v/>
      </c>
      <c r="Q768" s="116" t="str">
        <f>IFERROR(IF($B768&lt;&gt;"",P768*VLOOKUP($B768,Codigos!$A:$I,7,0)/100000,""),"Verf")</f>
        <v/>
      </c>
      <c r="R768" s="110" t="str">
        <f>IFERROR(IF($B768&lt;&gt;"",VLOOKUP($B768,Codigos!$A:$P,2,0),""),"Verf")</f>
        <v/>
      </c>
      <c r="S768" s="110" t="str">
        <f>IFERROR(IF($B768&lt;&gt;"",VLOOKUP($B768,Codigos!$A:$P,9,0),""),"Verf")</f>
        <v/>
      </c>
      <c r="T768" s="110" t="str">
        <f>IFERROR(IF(B768&lt;&gt;"",VLOOKUP(B768,Codigos!$A:$P,10,0),""),"Verf")</f>
        <v/>
      </c>
      <c r="U768" s="280" t="str">
        <f>IFERROR(IF($B768&lt;&gt;"",IF(AND($H768&gt;=VLOOKUP($B768,Codigos!$A:$P,12,0),$H768&lt;=VLOOKUP($B768,Codigos!$A:$P,13,0)),"Si","No"),""),"Verf")</f>
        <v/>
      </c>
      <c r="V768" s="280" t="str">
        <f>IFERROR(IF($B768&lt;&gt;"",IF(AND($H768&gt;=VLOOKUP($B768,Codigos!$A:$P,14,0),$H768&lt;=VLOOKUP($B768,Codigos!$A:$P,15,0)),"Si","No"),""),"Verf")</f>
        <v/>
      </c>
      <c r="W768" s="280" t="str">
        <f>IFERROR(IF($B768&lt;&gt;"",IF($H768&gt;=VLOOKUP($B768,Codigos!$A:$P,12,0),"Si","No"),""),"Verf")</f>
        <v/>
      </c>
      <c r="X768" s="280" t="str">
        <f>IFERROR(IF($B768&lt;&gt;"",IF($H768&lt;VLOOKUP($B768,Codigos!$A:$P,14,0),"No","Si"),""),"Verf")</f>
        <v/>
      </c>
      <c r="Y768" s="280" t="str">
        <f>IFERROR(IF($B768&lt;&gt;"",IF($H768&gt;VLOOKUP($B768,Codigos!$A:$P,16,0),"Si","No"),""),"Verf")</f>
        <v/>
      </c>
      <c r="Z768" s="280" t="str">
        <f>IFERROR(IF($B768&lt;&gt;"",IF($H768&lt;VLOOKUP($B768,Codigos!$A:$P,14,0),"Bloquear","No"),""),"Verf")</f>
        <v/>
      </c>
      <c r="AA768" s="281" t="str">
        <f>IFERROR(IF($B768&lt;&gt;"",$G768-VLOOKUP($B768,Codigos!$A:$P,11,0),""),"")</f>
        <v/>
      </c>
      <c r="AB768" s="280" t="str">
        <f t="shared" si="354"/>
        <v>V</v>
      </c>
      <c r="AC768" t="str">
        <f t="shared" si="355"/>
        <v/>
      </c>
      <c r="AE768" t="s">
        <v>1989</v>
      </c>
      <c r="AF768" t="s">
        <v>1988</v>
      </c>
    </row>
    <row r="769" spans="1:32" ht="18.95" customHeight="1">
      <c r="A769" s="290" t="s">
        <v>2769</v>
      </c>
      <c r="B769" s="303"/>
      <c r="C769" s="104" t="str">
        <f>IFERROR(IF(B769&lt;&gt;"",VLOOKUP($B769,Codigos!$A:$P,3,0),""),"Verf")</f>
        <v/>
      </c>
      <c r="D769" s="105"/>
      <c r="E769" s="105"/>
      <c r="F769" s="105"/>
      <c r="G769" s="106"/>
      <c r="H769" s="448" t="str">
        <f t="shared" ca="1" si="350"/>
        <v/>
      </c>
      <c r="I769" s="105" t="str">
        <f t="shared" ca="1" si="351"/>
        <v/>
      </c>
      <c r="J769" s="109" t="str">
        <f t="shared" ca="1" si="352"/>
        <v/>
      </c>
      <c r="K769" s="308"/>
      <c r="L769" s="292"/>
      <c r="M769" s="110" t="str">
        <f>IFERROR(IF(VLOOKUP(L769,Codigos!$T$2:$U$50,2,0)=0,"",VLOOKUP(L769,Codigos!$T$2:$U$50,2,0)),"")</f>
        <v/>
      </c>
      <c r="N769" s="111" t="str">
        <f t="shared" si="353"/>
        <v/>
      </c>
      <c r="O769" s="112" t="str">
        <f>IFERROR(IF($B769&lt;&gt;"",$E769+($D769*VLOOKUP($B769,Codigos!$A:$P,5,0)),""),"Verf")</f>
        <v/>
      </c>
      <c r="P769" s="112" t="str">
        <f>IFERROR(IF($B769&lt;&gt;"",$F769+($O769*VLOOKUP($B769,Codigos!$A:$P,4,0)),""),"Verf")</f>
        <v/>
      </c>
      <c r="Q769" s="116" t="str">
        <f>IFERROR(IF($B769&lt;&gt;"",P769*VLOOKUP($B769,Codigos!$A:$I,7,0)/100000,""),"Verf")</f>
        <v/>
      </c>
      <c r="R769" s="110" t="str">
        <f>IFERROR(IF($B769&lt;&gt;"",VLOOKUP($B769,Codigos!$A:$P,2,0),""),"Verf")</f>
        <v/>
      </c>
      <c r="S769" s="110" t="str">
        <f>IFERROR(IF($B769&lt;&gt;"",VLOOKUP($B769,Codigos!$A:$P,9,0),""),"Verf")</f>
        <v/>
      </c>
      <c r="T769" s="110" t="str">
        <f>IFERROR(IF(B769&lt;&gt;"",VLOOKUP(B769,Codigos!$A:$P,10,0),""),"Verf")</f>
        <v/>
      </c>
      <c r="U769" s="280" t="str">
        <f>IFERROR(IF($B769&lt;&gt;"",IF(AND($H769&gt;=VLOOKUP($B769,Codigos!$A:$P,12,0),$H769&lt;=VLOOKUP($B769,Codigos!$A:$P,13,0)),"Si","No"),""),"Verf")</f>
        <v/>
      </c>
      <c r="V769" s="280" t="str">
        <f>IFERROR(IF($B769&lt;&gt;"",IF(AND($H769&gt;=VLOOKUP($B769,Codigos!$A:$P,14,0),$H769&lt;=VLOOKUP($B769,Codigos!$A:$P,15,0)),"Si","No"),""),"Verf")</f>
        <v/>
      </c>
      <c r="W769" s="280" t="str">
        <f>IFERROR(IF($B769&lt;&gt;"",IF($H769&gt;=VLOOKUP($B769,Codigos!$A:$P,12,0),"Si","No"),""),"Verf")</f>
        <v/>
      </c>
      <c r="X769" s="280" t="str">
        <f>IFERROR(IF($B769&lt;&gt;"",IF($H769&lt;VLOOKUP($B769,Codigos!$A:$P,14,0),"No","Si"),""),"Verf")</f>
        <v/>
      </c>
      <c r="Y769" s="280" t="str">
        <f>IFERROR(IF($B769&lt;&gt;"",IF($H769&gt;VLOOKUP($B769,Codigos!$A:$P,16,0),"Si","No"),""),"Verf")</f>
        <v/>
      </c>
      <c r="Z769" s="280" t="str">
        <f>IFERROR(IF($B769&lt;&gt;"",IF($H769&lt;VLOOKUP($B769,Codigos!$A:$P,14,0),"Bloquear","No"),""),"Verf")</f>
        <v/>
      </c>
      <c r="AA769" s="281" t="str">
        <f>IFERROR(IF($B769&lt;&gt;"",$G769-VLOOKUP($B769,Codigos!$A:$P,11,0),""),"")</f>
        <v/>
      </c>
      <c r="AB769" s="280" t="str">
        <f t="shared" si="354"/>
        <v>V</v>
      </c>
      <c r="AC769" t="str">
        <f t="shared" si="355"/>
        <v/>
      </c>
      <c r="AE769" t="s">
        <v>1989</v>
      </c>
      <c r="AF769" t="s">
        <v>1988</v>
      </c>
    </row>
    <row r="770" spans="1:32" ht="18.95" customHeight="1">
      <c r="A770" s="290" t="s">
        <v>2770</v>
      </c>
      <c r="B770" s="303"/>
      <c r="C770" s="104" t="str">
        <f>IFERROR(IF(B770&lt;&gt;"",VLOOKUP($B770,Codigos!$A:$P,3,0),""),"Verf")</f>
        <v/>
      </c>
      <c r="D770" s="105"/>
      <c r="E770" s="105"/>
      <c r="F770" s="105"/>
      <c r="G770" s="106"/>
      <c r="H770" s="448" t="str">
        <f t="shared" ca="1" si="350"/>
        <v/>
      </c>
      <c r="I770" s="105" t="str">
        <f t="shared" ca="1" si="351"/>
        <v/>
      </c>
      <c r="J770" s="109" t="str">
        <f t="shared" ca="1" si="352"/>
        <v/>
      </c>
      <c r="K770" s="308"/>
      <c r="L770" s="292"/>
      <c r="M770" s="110" t="str">
        <f>IFERROR(IF(VLOOKUP(L770,Codigos!$T$2:$U$50,2,0)=0,"",VLOOKUP(L770,Codigos!$T$2:$U$50,2,0)),"")</f>
        <v/>
      </c>
      <c r="N770" s="111" t="str">
        <f t="shared" si="353"/>
        <v/>
      </c>
      <c r="O770" s="112" t="str">
        <f>IFERROR(IF($B770&lt;&gt;"",$E770+($D770*VLOOKUP($B770,Codigos!$A:$P,5,0)),""),"Verf")</f>
        <v/>
      </c>
      <c r="P770" s="112" t="str">
        <f>IFERROR(IF($B770&lt;&gt;"",$F770+($O770*VLOOKUP($B770,Codigos!$A:$P,4,0)),""),"Verf")</f>
        <v/>
      </c>
      <c r="Q770" s="116" t="str">
        <f>IFERROR(IF($B770&lt;&gt;"",P770*VLOOKUP($B770,Codigos!$A:$I,7,0)/100000,""),"Verf")</f>
        <v/>
      </c>
      <c r="R770" s="110" t="str">
        <f>IFERROR(IF($B770&lt;&gt;"",VLOOKUP($B770,Codigos!$A:$P,2,0),""),"Verf")</f>
        <v/>
      </c>
      <c r="S770" s="110" t="str">
        <f>IFERROR(IF($B770&lt;&gt;"",VLOOKUP($B770,Codigos!$A:$P,9,0),""),"Verf")</f>
        <v/>
      </c>
      <c r="T770" s="110" t="str">
        <f>IFERROR(IF(B770&lt;&gt;"",VLOOKUP(B770,Codigos!$A:$P,10,0),""),"Verf")</f>
        <v/>
      </c>
      <c r="U770" s="280" t="str">
        <f>IFERROR(IF($B770&lt;&gt;"",IF(AND($H770&gt;=VLOOKUP($B770,Codigos!$A:$P,12,0),$H770&lt;=VLOOKUP($B770,Codigos!$A:$P,13,0)),"Si","No"),""),"Verf")</f>
        <v/>
      </c>
      <c r="V770" s="280" t="str">
        <f>IFERROR(IF($B770&lt;&gt;"",IF(AND($H770&gt;=VLOOKUP($B770,Codigos!$A:$P,14,0),$H770&lt;=VLOOKUP($B770,Codigos!$A:$P,15,0)),"Si","No"),""),"Verf")</f>
        <v/>
      </c>
      <c r="W770" s="280" t="str">
        <f>IFERROR(IF($B770&lt;&gt;"",IF($H770&gt;=VLOOKUP($B770,Codigos!$A:$P,12,0),"Si","No"),""),"Verf")</f>
        <v/>
      </c>
      <c r="X770" s="280" t="str">
        <f>IFERROR(IF($B770&lt;&gt;"",IF($H770&lt;VLOOKUP($B770,Codigos!$A:$P,14,0),"No","Si"),""),"Verf")</f>
        <v/>
      </c>
      <c r="Y770" s="280" t="str">
        <f>IFERROR(IF($B770&lt;&gt;"",IF($H770&gt;VLOOKUP($B770,Codigos!$A:$P,16,0),"Si","No"),""),"Verf")</f>
        <v/>
      </c>
      <c r="Z770" s="280" t="str">
        <f>IFERROR(IF($B770&lt;&gt;"",IF($H770&lt;VLOOKUP($B770,Codigos!$A:$P,14,0),"Bloquear","No"),""),"Verf")</f>
        <v/>
      </c>
      <c r="AA770" s="281" t="str">
        <f>IFERROR(IF($B770&lt;&gt;"",$G770-VLOOKUP($B770,Codigos!$A:$P,11,0),""),"")</f>
        <v/>
      </c>
      <c r="AB770" s="280" t="str">
        <f t="shared" si="354"/>
        <v>V</v>
      </c>
      <c r="AC770" t="str">
        <f t="shared" si="355"/>
        <v/>
      </c>
      <c r="AE770" t="s">
        <v>1989</v>
      </c>
      <c r="AF770" t="s">
        <v>1988</v>
      </c>
    </row>
    <row r="771" spans="1:32" ht="18.95" customHeight="1">
      <c r="A771" s="290" t="s">
        <v>2771</v>
      </c>
      <c r="B771" s="303"/>
      <c r="C771" s="104" t="str">
        <f>IFERROR(IF(B771&lt;&gt;"",VLOOKUP($B771,Codigos!$A:$P,3,0),""),"Verf")</f>
        <v/>
      </c>
      <c r="D771" s="105"/>
      <c r="E771" s="105"/>
      <c r="F771" s="105"/>
      <c r="G771" s="106"/>
      <c r="H771" s="448" t="str">
        <f t="shared" ca="1" si="350"/>
        <v/>
      </c>
      <c r="I771" s="105" t="str">
        <f t="shared" ca="1" si="351"/>
        <v/>
      </c>
      <c r="J771" s="109" t="str">
        <f t="shared" ca="1" si="352"/>
        <v/>
      </c>
      <c r="K771" s="308"/>
      <c r="L771" s="292"/>
      <c r="M771" s="110" t="str">
        <f>IFERROR(IF(VLOOKUP(L771,Codigos!$T$2:$U$50,2,0)=0,"",VLOOKUP(L771,Codigos!$T$2:$U$50,2,0)),"")</f>
        <v/>
      </c>
      <c r="N771" s="111" t="str">
        <f t="shared" si="353"/>
        <v/>
      </c>
      <c r="O771" s="112" t="str">
        <f>IFERROR(IF($B771&lt;&gt;"",$E771+($D771*VLOOKUP($B771,Codigos!$A:$P,5,0)),""),"Verf")</f>
        <v/>
      </c>
      <c r="P771" s="112" t="str">
        <f>IFERROR(IF($B771&lt;&gt;"",$F771+($O771*VLOOKUP($B771,Codigos!$A:$P,4,0)),""),"Verf")</f>
        <v/>
      </c>
      <c r="Q771" s="116" t="str">
        <f>IFERROR(IF($B771&lt;&gt;"",P771*VLOOKUP($B771,Codigos!$A:$I,7,0)/100000,""),"Verf")</f>
        <v/>
      </c>
      <c r="R771" s="110" t="str">
        <f>IFERROR(IF($B771&lt;&gt;"",VLOOKUP($B771,Codigos!$A:$P,2,0),""),"Verf")</f>
        <v/>
      </c>
      <c r="S771" s="110" t="str">
        <f>IFERROR(IF($B771&lt;&gt;"",VLOOKUP($B771,Codigos!$A:$P,9,0),""),"Verf")</f>
        <v/>
      </c>
      <c r="T771" s="110" t="str">
        <f>IFERROR(IF(B771&lt;&gt;"",VLOOKUP(B771,Codigos!$A:$P,10,0),""),"Verf")</f>
        <v/>
      </c>
      <c r="U771" s="280" t="str">
        <f>IFERROR(IF($B771&lt;&gt;"",IF(AND($H771&gt;=VLOOKUP($B771,Codigos!$A:$P,12,0),$H771&lt;=VLOOKUP($B771,Codigos!$A:$P,13,0)),"Si","No"),""),"Verf")</f>
        <v/>
      </c>
      <c r="V771" s="280" t="str">
        <f>IFERROR(IF($B771&lt;&gt;"",IF(AND($H771&gt;=VLOOKUP($B771,Codigos!$A:$P,14,0),$H771&lt;=VLOOKUP($B771,Codigos!$A:$P,15,0)),"Si","No"),""),"Verf")</f>
        <v/>
      </c>
      <c r="W771" s="280" t="str">
        <f>IFERROR(IF($B771&lt;&gt;"",IF($H771&gt;=VLOOKUP($B771,Codigos!$A:$P,12,0),"Si","No"),""),"Verf")</f>
        <v/>
      </c>
      <c r="X771" s="280" t="str">
        <f>IFERROR(IF($B771&lt;&gt;"",IF($H771&lt;VLOOKUP($B771,Codigos!$A:$P,14,0),"No","Si"),""),"Verf")</f>
        <v/>
      </c>
      <c r="Y771" s="280" t="str">
        <f>IFERROR(IF($B771&lt;&gt;"",IF($H771&gt;VLOOKUP($B771,Codigos!$A:$P,16,0),"Si","No"),""),"Verf")</f>
        <v/>
      </c>
      <c r="Z771" s="280" t="str">
        <f>IFERROR(IF($B771&lt;&gt;"",IF($H771&lt;VLOOKUP($B771,Codigos!$A:$P,14,0),"Bloquear","No"),""),"Verf")</f>
        <v/>
      </c>
      <c r="AA771" s="281" t="str">
        <f>IFERROR(IF($B771&lt;&gt;"",$G771-VLOOKUP($B771,Codigos!$A:$P,11,0),""),"")</f>
        <v/>
      </c>
      <c r="AB771" s="280" t="str">
        <f t="shared" si="354"/>
        <v>V</v>
      </c>
      <c r="AC771" t="str">
        <f t="shared" si="355"/>
        <v/>
      </c>
      <c r="AE771" t="s">
        <v>1989</v>
      </c>
      <c r="AF771" t="s">
        <v>1988</v>
      </c>
    </row>
    <row r="772" spans="1:32" ht="18.95" customHeight="1">
      <c r="A772" s="290" t="s">
        <v>2772</v>
      </c>
      <c r="B772" s="303"/>
      <c r="C772" s="104" t="str">
        <f>IFERROR(IF(B772&lt;&gt;"",VLOOKUP($B772,Codigos!$A:$P,3,0),""),"Verf")</f>
        <v/>
      </c>
      <c r="D772" s="105"/>
      <c r="E772" s="105"/>
      <c r="F772" s="105"/>
      <c r="G772" s="106"/>
      <c r="H772" s="448" t="str">
        <f t="shared" ca="1" si="350"/>
        <v/>
      </c>
      <c r="I772" s="105" t="str">
        <f t="shared" ca="1" si="351"/>
        <v/>
      </c>
      <c r="J772" s="109" t="str">
        <f t="shared" ca="1" si="352"/>
        <v/>
      </c>
      <c r="K772" s="308"/>
      <c r="L772" s="292"/>
      <c r="M772" s="110" t="str">
        <f>IFERROR(IF(VLOOKUP(L772,Codigos!$T$2:$U$50,2,0)=0,"",VLOOKUP(L772,Codigos!$T$2:$U$50,2,0)),"")</f>
        <v/>
      </c>
      <c r="N772" s="111" t="str">
        <f t="shared" si="353"/>
        <v/>
      </c>
      <c r="O772" s="112" t="str">
        <f>IFERROR(IF($B772&lt;&gt;"",$E772+($D772*VLOOKUP($B772,Codigos!$A:$P,5,0)),""),"Verf")</f>
        <v/>
      </c>
      <c r="P772" s="112" t="str">
        <f>IFERROR(IF($B772&lt;&gt;"",$F772+($O772*VLOOKUP($B772,Codigos!$A:$P,4,0)),""),"Verf")</f>
        <v/>
      </c>
      <c r="Q772" s="116" t="str">
        <f>IFERROR(IF($B772&lt;&gt;"",P772*VLOOKUP($B772,Codigos!$A:$I,7,0)/100000,""),"Verf")</f>
        <v/>
      </c>
      <c r="R772" s="110" t="str">
        <f>IFERROR(IF($B772&lt;&gt;"",VLOOKUP($B772,Codigos!$A:$P,2,0),""),"Verf")</f>
        <v/>
      </c>
      <c r="S772" s="110" t="str">
        <f>IFERROR(IF($B772&lt;&gt;"",VLOOKUP($B772,Codigos!$A:$P,9,0),""),"Verf")</f>
        <v/>
      </c>
      <c r="T772" s="110" t="str">
        <f>IFERROR(IF(B772&lt;&gt;"",VLOOKUP(B772,Codigos!$A:$P,10,0),""),"Verf")</f>
        <v/>
      </c>
      <c r="U772" s="280" t="str">
        <f>IFERROR(IF($B772&lt;&gt;"",IF(AND($H772&gt;=VLOOKUP($B772,Codigos!$A:$P,12,0),$H772&lt;=VLOOKUP($B772,Codigos!$A:$P,13,0)),"Si","No"),""),"Verf")</f>
        <v/>
      </c>
      <c r="V772" s="280" t="str">
        <f>IFERROR(IF($B772&lt;&gt;"",IF(AND($H772&gt;=VLOOKUP($B772,Codigos!$A:$P,14,0),$H772&lt;=VLOOKUP($B772,Codigos!$A:$P,15,0)),"Si","No"),""),"Verf")</f>
        <v/>
      </c>
      <c r="W772" s="280" t="str">
        <f>IFERROR(IF($B772&lt;&gt;"",IF($H772&gt;=VLOOKUP($B772,Codigos!$A:$P,12,0),"Si","No"),""),"Verf")</f>
        <v/>
      </c>
      <c r="X772" s="280" t="str">
        <f>IFERROR(IF($B772&lt;&gt;"",IF($H772&lt;VLOOKUP($B772,Codigos!$A:$P,14,0),"No","Si"),""),"Verf")</f>
        <v/>
      </c>
      <c r="Y772" s="280" t="str">
        <f>IFERROR(IF($B772&lt;&gt;"",IF($H772&gt;VLOOKUP($B772,Codigos!$A:$P,16,0),"Si","No"),""),"Verf")</f>
        <v/>
      </c>
      <c r="Z772" s="280" t="str">
        <f>IFERROR(IF($B772&lt;&gt;"",IF($H772&lt;VLOOKUP($B772,Codigos!$A:$P,14,0),"Bloquear","No"),""),"Verf")</f>
        <v/>
      </c>
      <c r="AA772" s="281" t="str">
        <f>IFERROR(IF($B772&lt;&gt;"",$G772-VLOOKUP($B772,Codigos!$A:$P,11,0),""),"")</f>
        <v/>
      </c>
      <c r="AB772" s="280" t="str">
        <f t="shared" si="354"/>
        <v>V</v>
      </c>
      <c r="AC772" t="str">
        <f t="shared" si="355"/>
        <v/>
      </c>
      <c r="AE772" t="s">
        <v>1989</v>
      </c>
      <c r="AF772" t="s">
        <v>1988</v>
      </c>
    </row>
    <row r="773" spans="1:32" ht="18.95" customHeight="1">
      <c r="A773" s="290" t="s">
        <v>2773</v>
      </c>
      <c r="B773" s="303"/>
      <c r="C773" s="104" t="str">
        <f>IFERROR(IF(B773&lt;&gt;"",VLOOKUP($B773,Codigos!$A:$P,3,0),""),"Verf")</f>
        <v/>
      </c>
      <c r="D773" s="105"/>
      <c r="E773" s="105"/>
      <c r="F773" s="105"/>
      <c r="G773" s="106"/>
      <c r="H773" s="448" t="str">
        <f t="shared" ca="1" si="350"/>
        <v/>
      </c>
      <c r="I773" s="105" t="str">
        <f t="shared" ca="1" si="351"/>
        <v/>
      </c>
      <c r="J773" s="109" t="str">
        <f t="shared" ca="1" si="352"/>
        <v/>
      </c>
      <c r="K773" s="308"/>
      <c r="L773" s="292"/>
      <c r="M773" s="110" t="str">
        <f>IFERROR(IF(VLOOKUP(L773,Codigos!$T$2:$U$50,2,0)=0,"",VLOOKUP(L773,Codigos!$T$2:$U$50,2,0)),"")</f>
        <v/>
      </c>
      <c r="N773" s="111" t="str">
        <f t="shared" si="353"/>
        <v/>
      </c>
      <c r="O773" s="112" t="str">
        <f>IFERROR(IF($B773&lt;&gt;"",$E773+($D773*VLOOKUP($B773,Codigos!$A:$P,5,0)),""),"Verf")</f>
        <v/>
      </c>
      <c r="P773" s="112" t="str">
        <f>IFERROR(IF($B773&lt;&gt;"",$F773+($O773*VLOOKUP($B773,Codigos!$A:$P,4,0)),""),"Verf")</f>
        <v/>
      </c>
      <c r="Q773" s="116" t="str">
        <f>IFERROR(IF($B773&lt;&gt;"",P773*VLOOKUP($B773,Codigos!$A:$I,7,0)/100000,""),"Verf")</f>
        <v/>
      </c>
      <c r="R773" s="110" t="str">
        <f>IFERROR(IF($B773&lt;&gt;"",VLOOKUP($B773,Codigos!$A:$P,2,0),""),"Verf")</f>
        <v/>
      </c>
      <c r="S773" s="110" t="str">
        <f>IFERROR(IF($B773&lt;&gt;"",VLOOKUP($B773,Codigos!$A:$P,9,0),""),"Verf")</f>
        <v/>
      </c>
      <c r="T773" s="110" t="str">
        <f>IFERROR(IF(B773&lt;&gt;"",VLOOKUP(B773,Codigos!$A:$P,10,0),""),"Verf")</f>
        <v/>
      </c>
      <c r="U773" s="280" t="str">
        <f>IFERROR(IF($B773&lt;&gt;"",IF(AND($H773&gt;=VLOOKUP($B773,Codigos!$A:$P,12,0),$H773&lt;=VLOOKUP($B773,Codigos!$A:$P,13,0)),"Si","No"),""),"Verf")</f>
        <v/>
      </c>
      <c r="V773" s="280" t="str">
        <f>IFERROR(IF($B773&lt;&gt;"",IF(AND($H773&gt;=VLOOKUP($B773,Codigos!$A:$P,14,0),$H773&lt;=VLOOKUP($B773,Codigos!$A:$P,15,0)),"Si","No"),""),"Verf")</f>
        <v/>
      </c>
      <c r="W773" s="280" t="str">
        <f>IFERROR(IF($B773&lt;&gt;"",IF($H773&gt;=VLOOKUP($B773,Codigos!$A:$P,12,0),"Si","No"),""),"Verf")</f>
        <v/>
      </c>
      <c r="X773" s="280" t="str">
        <f>IFERROR(IF($B773&lt;&gt;"",IF($H773&lt;VLOOKUP($B773,Codigos!$A:$P,14,0),"No","Si"),""),"Verf")</f>
        <v/>
      </c>
      <c r="Y773" s="280" t="str">
        <f>IFERROR(IF($B773&lt;&gt;"",IF($H773&gt;VLOOKUP($B773,Codigos!$A:$P,16,0),"Si","No"),""),"Verf")</f>
        <v/>
      </c>
      <c r="Z773" s="280" t="str">
        <f>IFERROR(IF($B773&lt;&gt;"",IF($H773&lt;VLOOKUP($B773,Codigos!$A:$P,14,0),"Bloquear","No"),""),"Verf")</f>
        <v/>
      </c>
      <c r="AA773" s="281" t="str">
        <f>IFERROR(IF($B773&lt;&gt;"",$G773-VLOOKUP($B773,Codigos!$A:$P,11,0),""),"")</f>
        <v/>
      </c>
      <c r="AB773" s="280" t="str">
        <f t="shared" si="354"/>
        <v>V</v>
      </c>
      <c r="AC773" t="str">
        <f t="shared" si="355"/>
        <v/>
      </c>
      <c r="AE773" t="s">
        <v>1989</v>
      </c>
      <c r="AF773" t="s">
        <v>1988</v>
      </c>
    </row>
    <row r="774" spans="1:32" ht="18.95" customHeight="1">
      <c r="A774" s="290" t="s">
        <v>2774</v>
      </c>
      <c r="B774" s="303"/>
      <c r="C774" s="104" t="str">
        <f>IFERROR(IF(B774&lt;&gt;"",VLOOKUP($B774,Codigos!$A:$P,3,0),""),"Verf")</f>
        <v/>
      </c>
      <c r="D774" s="105"/>
      <c r="E774" s="105"/>
      <c r="F774" s="105"/>
      <c r="G774" s="106"/>
      <c r="H774" s="448" t="str">
        <f t="shared" ca="1" si="350"/>
        <v/>
      </c>
      <c r="I774" s="105" t="str">
        <f t="shared" ca="1" si="351"/>
        <v/>
      </c>
      <c r="J774" s="109" t="str">
        <f t="shared" ca="1" si="352"/>
        <v/>
      </c>
      <c r="K774" s="308"/>
      <c r="L774" s="292"/>
      <c r="M774" s="110" t="str">
        <f>IFERROR(IF(VLOOKUP(L774,Codigos!$T$2:$U$50,2,0)=0,"",VLOOKUP(L774,Codigos!$T$2:$U$50,2,0)),"")</f>
        <v/>
      </c>
      <c r="N774" s="111" t="str">
        <f t="shared" si="353"/>
        <v/>
      </c>
      <c r="O774" s="112" t="str">
        <f>IFERROR(IF($B774&lt;&gt;"",$E774+($D774*VLOOKUP($B774,Codigos!$A:$P,5,0)),""),"Verf")</f>
        <v/>
      </c>
      <c r="P774" s="112" t="str">
        <f>IFERROR(IF($B774&lt;&gt;"",$F774+($O774*VLOOKUP($B774,Codigos!$A:$P,4,0)),""),"Verf")</f>
        <v/>
      </c>
      <c r="Q774" s="116" t="str">
        <f>IFERROR(IF($B774&lt;&gt;"",P774*VLOOKUP($B774,Codigos!$A:$I,7,0)/100000,""),"Verf")</f>
        <v/>
      </c>
      <c r="R774" s="110" t="str">
        <f>IFERROR(IF($B774&lt;&gt;"",VLOOKUP($B774,Codigos!$A:$P,2,0),""),"Verf")</f>
        <v/>
      </c>
      <c r="S774" s="110" t="str">
        <f>IFERROR(IF($B774&lt;&gt;"",VLOOKUP($B774,Codigos!$A:$P,9,0),""),"Verf")</f>
        <v/>
      </c>
      <c r="T774" s="110" t="str">
        <f>IFERROR(IF(B774&lt;&gt;"",VLOOKUP(B774,Codigos!$A:$P,10,0),""),"Verf")</f>
        <v/>
      </c>
      <c r="U774" s="280" t="str">
        <f>IFERROR(IF($B774&lt;&gt;"",IF(AND($H774&gt;=VLOOKUP($B774,Codigos!$A:$P,12,0),$H774&lt;=VLOOKUP($B774,Codigos!$A:$P,13,0)),"Si","No"),""),"Verf")</f>
        <v/>
      </c>
      <c r="V774" s="280" t="str">
        <f>IFERROR(IF($B774&lt;&gt;"",IF(AND($H774&gt;=VLOOKUP($B774,Codigos!$A:$P,14,0),$H774&lt;=VLOOKUP($B774,Codigos!$A:$P,15,0)),"Si","No"),""),"Verf")</f>
        <v/>
      </c>
      <c r="W774" s="280" t="str">
        <f>IFERROR(IF($B774&lt;&gt;"",IF($H774&gt;=VLOOKUP($B774,Codigos!$A:$P,12,0),"Si","No"),""),"Verf")</f>
        <v/>
      </c>
      <c r="X774" s="280" t="str">
        <f>IFERROR(IF($B774&lt;&gt;"",IF($H774&lt;VLOOKUP($B774,Codigos!$A:$P,14,0),"No","Si"),""),"Verf")</f>
        <v/>
      </c>
      <c r="Y774" s="280" t="str">
        <f>IFERROR(IF($B774&lt;&gt;"",IF($H774&gt;VLOOKUP($B774,Codigos!$A:$P,16,0),"Si","No"),""),"Verf")</f>
        <v/>
      </c>
      <c r="Z774" s="280" t="str">
        <f>IFERROR(IF($B774&lt;&gt;"",IF($H774&lt;VLOOKUP($B774,Codigos!$A:$P,14,0),"Bloquear","No"),""),"Verf")</f>
        <v/>
      </c>
      <c r="AA774" s="281" t="str">
        <f>IFERROR(IF($B774&lt;&gt;"",$G774-VLOOKUP($B774,Codigos!$A:$P,11,0),""),"")</f>
        <v/>
      </c>
      <c r="AB774" s="280" t="str">
        <f t="shared" si="354"/>
        <v>V</v>
      </c>
      <c r="AC774" t="str">
        <f t="shared" si="355"/>
        <v/>
      </c>
      <c r="AE774" t="s">
        <v>1989</v>
      </c>
      <c r="AF774" t="s">
        <v>1988</v>
      </c>
    </row>
    <row r="775" spans="1:32" ht="18.95" customHeight="1">
      <c r="A775" s="290" t="s">
        <v>2775</v>
      </c>
      <c r="B775" s="339"/>
      <c r="C775" s="104" t="str">
        <f>IFERROR(IF(B775&lt;&gt;"",VLOOKUP($B775,Codigos!$A:$P,3,0),""),"Verf")</f>
        <v/>
      </c>
      <c r="D775" s="105"/>
      <c r="E775" s="105"/>
      <c r="F775" s="105"/>
      <c r="G775" s="106"/>
      <c r="H775" s="448" t="str">
        <f t="shared" ca="1" si="350"/>
        <v/>
      </c>
      <c r="I775" s="105" t="str">
        <f t="shared" ca="1" si="351"/>
        <v/>
      </c>
      <c r="J775" s="109" t="str">
        <f t="shared" ca="1" si="352"/>
        <v/>
      </c>
      <c r="K775" s="308"/>
      <c r="L775" s="292"/>
      <c r="M775" s="110" t="str">
        <f>IFERROR(IF(VLOOKUP(L775,Codigos!$T$2:$U$50,2,0)=0,"",VLOOKUP(L775,Codigos!$T$2:$U$50,2,0)),"")</f>
        <v/>
      </c>
      <c r="N775" s="111" t="str">
        <f t="shared" si="353"/>
        <v/>
      </c>
      <c r="O775" s="112" t="str">
        <f>IFERROR(IF($B775&lt;&gt;"",$E775+($D775*VLOOKUP($B775,Codigos!$A:$P,5,0)),""),"Verf")</f>
        <v/>
      </c>
      <c r="P775" s="112" t="str">
        <f>IFERROR(IF($B775&lt;&gt;"",$F775+($O775*VLOOKUP($B775,Codigos!$A:$P,4,0)),""),"Verf")</f>
        <v/>
      </c>
      <c r="Q775" s="116" t="str">
        <f>IFERROR(IF($B775&lt;&gt;"",P775*VLOOKUP($B775,Codigos!$A:$I,7,0)/100000,""),"Verf")</f>
        <v/>
      </c>
      <c r="R775" s="110" t="str">
        <f>IFERROR(IF($B775&lt;&gt;"",VLOOKUP($B775,Codigos!$A:$P,2,0),""),"Verf")</f>
        <v/>
      </c>
      <c r="S775" s="110" t="str">
        <f>IFERROR(IF($B775&lt;&gt;"",VLOOKUP($B775,Codigos!$A:$P,9,0),""),"Verf")</f>
        <v/>
      </c>
      <c r="T775" s="110" t="str">
        <f>IFERROR(IF(B775&lt;&gt;"",VLOOKUP(B775,Codigos!$A:$P,10,0),""),"Verf")</f>
        <v/>
      </c>
      <c r="U775" s="280" t="str">
        <f>IFERROR(IF($B775&lt;&gt;"",IF(AND($H775&gt;=VLOOKUP($B775,Codigos!$A:$P,12,0),$H775&lt;=VLOOKUP($B775,Codigos!$A:$P,13,0)),"Si","No"),""),"Verf")</f>
        <v/>
      </c>
      <c r="V775" s="280" t="str">
        <f>IFERROR(IF($B775&lt;&gt;"",IF(AND($H775&gt;=VLOOKUP($B775,Codigos!$A:$P,14,0),$H775&lt;=VLOOKUP($B775,Codigos!$A:$P,15,0)),"Si","No"),""),"Verf")</f>
        <v/>
      </c>
      <c r="W775" s="280" t="str">
        <f>IFERROR(IF($B775&lt;&gt;"",IF($H775&gt;=VLOOKUP($B775,Codigos!$A:$P,12,0),"Si","No"),""),"Verf")</f>
        <v/>
      </c>
      <c r="X775" s="280" t="str">
        <f>IFERROR(IF($B775&lt;&gt;"",IF($H775&lt;VLOOKUP($B775,Codigos!$A:$P,14,0),"No","Si"),""),"Verf")</f>
        <v/>
      </c>
      <c r="Y775" s="280" t="str">
        <f>IFERROR(IF($B775&lt;&gt;"",IF($H775&gt;VLOOKUP($B775,Codigos!$A:$P,16,0),"Si","No"),""),"Verf")</f>
        <v/>
      </c>
      <c r="Z775" s="280" t="str">
        <f>IFERROR(IF($B775&lt;&gt;"",IF($H775&lt;VLOOKUP($B775,Codigos!$A:$P,14,0),"Bloquear","No"),""),"Verf")</f>
        <v/>
      </c>
      <c r="AA775" s="281" t="str">
        <f>IFERROR(IF($B775&lt;&gt;"",$G775-VLOOKUP($B775,Codigos!$A:$P,11,0),""),"")</f>
        <v/>
      </c>
      <c r="AB775" s="280" t="str">
        <f t="shared" si="354"/>
        <v>V</v>
      </c>
      <c r="AC775" t="str">
        <f t="shared" si="355"/>
        <v/>
      </c>
      <c r="AE775" t="s">
        <v>1989</v>
      </c>
      <c r="AF775" t="s">
        <v>1988</v>
      </c>
    </row>
    <row r="776" spans="1:32" ht="18.95" customHeight="1">
      <c r="A776" s="290" t="s">
        <v>2776</v>
      </c>
      <c r="B776" s="339"/>
      <c r="C776" s="104" t="str">
        <f>IFERROR(IF(B776&lt;&gt;"",VLOOKUP($B776,Codigos!$A:$P,3,0),""),"Verf")</f>
        <v/>
      </c>
      <c r="D776" s="105"/>
      <c r="E776" s="105"/>
      <c r="F776" s="105"/>
      <c r="G776" s="106"/>
      <c r="H776" s="448" t="str">
        <f t="shared" ca="1" si="350"/>
        <v/>
      </c>
      <c r="I776" s="105" t="str">
        <f t="shared" ca="1" si="351"/>
        <v/>
      </c>
      <c r="J776" s="109" t="str">
        <f t="shared" ca="1" si="352"/>
        <v/>
      </c>
      <c r="K776" s="308"/>
      <c r="L776" s="292"/>
      <c r="M776" s="110" t="str">
        <f>IFERROR(IF(VLOOKUP(L776,Codigos!$T$2:$U$50,2,0)=0,"",VLOOKUP(L776,Codigos!$T$2:$U$50,2,0)),"")</f>
        <v/>
      </c>
      <c r="N776" s="111" t="str">
        <f t="shared" si="353"/>
        <v/>
      </c>
      <c r="O776" s="112" t="str">
        <f>IFERROR(IF($B776&lt;&gt;"",$E776+($D776*VLOOKUP($B776,Codigos!$A:$P,5,0)),""),"Verf")</f>
        <v/>
      </c>
      <c r="P776" s="112" t="str">
        <f>IFERROR(IF($B776&lt;&gt;"",$F776+($O776*VLOOKUP($B776,Codigos!$A:$P,4,0)),""),"Verf")</f>
        <v/>
      </c>
      <c r="Q776" s="116" t="str">
        <f>IFERROR(IF($B776&lt;&gt;"",P776*VLOOKUP($B776,Codigos!$A:$I,7,0)/100000,""),"Verf")</f>
        <v/>
      </c>
      <c r="R776" s="110" t="str">
        <f>IFERROR(IF($B776&lt;&gt;"",VLOOKUP($B776,Codigos!$A:$P,2,0),""),"Verf")</f>
        <v/>
      </c>
      <c r="S776" s="110" t="str">
        <f>IFERROR(IF($B776&lt;&gt;"",VLOOKUP($B776,Codigos!$A:$P,9,0),""),"Verf")</f>
        <v/>
      </c>
      <c r="T776" s="110" t="str">
        <f>IFERROR(IF(B776&lt;&gt;"",VLOOKUP(B776,Codigos!$A:$P,10,0),""),"Verf")</f>
        <v/>
      </c>
      <c r="U776" s="280" t="str">
        <f>IFERROR(IF($B776&lt;&gt;"",IF(AND($H776&gt;=VLOOKUP($B776,Codigos!$A:$P,12,0),$H776&lt;=VLOOKUP($B776,Codigos!$A:$P,13,0)),"Si","No"),""),"Verf")</f>
        <v/>
      </c>
      <c r="V776" s="280" t="str">
        <f>IFERROR(IF($B776&lt;&gt;"",IF(AND($H776&gt;=VLOOKUP($B776,Codigos!$A:$P,14,0),$H776&lt;=VLOOKUP($B776,Codigos!$A:$P,15,0)),"Si","No"),""),"Verf")</f>
        <v/>
      </c>
      <c r="W776" s="280" t="str">
        <f>IFERROR(IF($B776&lt;&gt;"",IF($H776&gt;=VLOOKUP($B776,Codigos!$A:$P,12,0),"Si","No"),""),"Verf")</f>
        <v/>
      </c>
      <c r="X776" s="280" t="str">
        <f>IFERROR(IF($B776&lt;&gt;"",IF($H776&lt;VLOOKUP($B776,Codigos!$A:$P,14,0),"No","Si"),""),"Verf")</f>
        <v/>
      </c>
      <c r="Y776" s="280" t="str">
        <f>IFERROR(IF($B776&lt;&gt;"",IF($H776&gt;VLOOKUP($B776,Codigos!$A:$P,16,0),"Si","No"),""),"Verf")</f>
        <v/>
      </c>
      <c r="Z776" s="280" t="str">
        <f>IFERROR(IF($B776&lt;&gt;"",IF($H776&lt;VLOOKUP($B776,Codigos!$A:$P,14,0),"Bloquear","No"),""),"Verf")</f>
        <v/>
      </c>
      <c r="AA776" s="281" t="str">
        <f>IFERROR(IF($B776&lt;&gt;"",$G776-VLOOKUP($B776,Codigos!$A:$P,11,0),""),"")</f>
        <v/>
      </c>
      <c r="AB776" s="280" t="str">
        <f t="shared" si="354"/>
        <v>V</v>
      </c>
      <c r="AC776" t="str">
        <f t="shared" si="355"/>
        <v/>
      </c>
      <c r="AE776" t="s">
        <v>1989</v>
      </c>
      <c r="AF776" t="s">
        <v>1988</v>
      </c>
    </row>
    <row r="777" spans="1:32" ht="18.95" customHeight="1">
      <c r="A777" s="290" t="s">
        <v>2777</v>
      </c>
      <c r="B777" s="339"/>
      <c r="C777" s="104" t="str">
        <f>IFERROR(IF(B777&lt;&gt;"",VLOOKUP($B777,Codigos!$A:$P,3,0),""),"Verf")</f>
        <v/>
      </c>
      <c r="D777" s="105"/>
      <c r="E777" s="105"/>
      <c r="F777" s="105"/>
      <c r="G777" s="106"/>
      <c r="H777" s="448" t="str">
        <f t="shared" ca="1" si="350"/>
        <v/>
      </c>
      <c r="I777" s="105" t="str">
        <f t="shared" ca="1" si="351"/>
        <v/>
      </c>
      <c r="J777" s="109" t="str">
        <f t="shared" ca="1" si="352"/>
        <v/>
      </c>
      <c r="K777" s="308"/>
      <c r="L777" s="292"/>
      <c r="M777" s="110" t="str">
        <f>IFERROR(IF(VLOOKUP(L777,Codigos!$T$2:$U$50,2,0)=0,"",VLOOKUP(L777,Codigos!$T$2:$U$50,2,0)),"")</f>
        <v/>
      </c>
      <c r="N777" s="111" t="str">
        <f t="shared" si="353"/>
        <v/>
      </c>
      <c r="O777" s="112" t="str">
        <f>IFERROR(IF($B777&lt;&gt;"",$E777+($D777*VLOOKUP($B777,Codigos!$A:$P,5,0)),""),"Verf")</f>
        <v/>
      </c>
      <c r="P777" s="112" t="str">
        <f>IFERROR(IF($B777&lt;&gt;"",$F777+($O777*VLOOKUP($B777,Codigos!$A:$P,4,0)),""),"Verf")</f>
        <v/>
      </c>
      <c r="Q777" s="116" t="str">
        <f>IFERROR(IF($B777&lt;&gt;"",P777*VLOOKUP($B777,Codigos!$A:$I,7,0)/100000,""),"Verf")</f>
        <v/>
      </c>
      <c r="R777" s="110" t="str">
        <f>IFERROR(IF($B777&lt;&gt;"",VLOOKUP($B777,Codigos!$A:$P,2,0),""),"Verf")</f>
        <v/>
      </c>
      <c r="S777" s="110" t="str">
        <f>IFERROR(IF($B777&lt;&gt;"",VLOOKUP($B777,Codigos!$A:$P,9,0),""),"Verf")</f>
        <v/>
      </c>
      <c r="T777" s="110" t="str">
        <f>IFERROR(IF(B777&lt;&gt;"",VLOOKUP(B777,Codigos!$A:$P,10,0),""),"Verf")</f>
        <v/>
      </c>
      <c r="U777" s="280" t="str">
        <f>IFERROR(IF($B777&lt;&gt;"",IF(AND($H777&gt;=VLOOKUP($B777,Codigos!$A:$P,12,0),$H777&lt;=VLOOKUP($B777,Codigos!$A:$P,13,0)),"Si","No"),""),"Verf")</f>
        <v/>
      </c>
      <c r="V777" s="280" t="str">
        <f>IFERROR(IF($B777&lt;&gt;"",IF(AND($H777&gt;=VLOOKUP($B777,Codigos!$A:$P,14,0),$H777&lt;=VLOOKUP($B777,Codigos!$A:$P,15,0)),"Si","No"),""),"Verf")</f>
        <v/>
      </c>
      <c r="W777" s="280" t="str">
        <f>IFERROR(IF($B777&lt;&gt;"",IF($H777&gt;=VLOOKUP($B777,Codigos!$A:$P,12,0),"Si","No"),""),"Verf")</f>
        <v/>
      </c>
      <c r="X777" s="280" t="str">
        <f>IFERROR(IF($B777&lt;&gt;"",IF($H777&lt;VLOOKUP($B777,Codigos!$A:$P,14,0),"No","Si"),""),"Verf")</f>
        <v/>
      </c>
      <c r="Y777" s="280" t="str">
        <f>IFERROR(IF($B777&lt;&gt;"",IF($H777&gt;VLOOKUP($B777,Codigos!$A:$P,16,0),"Si","No"),""),"Verf")</f>
        <v/>
      </c>
      <c r="Z777" s="280" t="str">
        <f>IFERROR(IF($B777&lt;&gt;"",IF($H777&lt;VLOOKUP($B777,Codigos!$A:$P,14,0),"Bloquear","No"),""),"Verf")</f>
        <v/>
      </c>
      <c r="AA777" s="281" t="str">
        <f>IFERROR(IF($B777&lt;&gt;"",$G777-VLOOKUP($B777,Codigos!$A:$P,11,0),""),"")</f>
        <v/>
      </c>
      <c r="AB777" s="280" t="str">
        <f t="shared" si="354"/>
        <v>V</v>
      </c>
      <c r="AC777" t="str">
        <f t="shared" si="355"/>
        <v/>
      </c>
      <c r="AE777" t="s">
        <v>1989</v>
      </c>
      <c r="AF777" t="s">
        <v>1988</v>
      </c>
    </row>
    <row r="778" spans="1:32" ht="18.95" customHeight="1">
      <c r="A778" s="290" t="s">
        <v>2778</v>
      </c>
      <c r="B778" s="339"/>
      <c r="C778" s="104" t="str">
        <f>IFERROR(IF(B778&lt;&gt;"",VLOOKUP($B778,Codigos!$A:$P,3,0),""),"Verf")</f>
        <v/>
      </c>
      <c r="D778" s="105"/>
      <c r="E778" s="105"/>
      <c r="F778" s="105"/>
      <c r="G778" s="106"/>
      <c r="H778" s="448" t="str">
        <f t="shared" ca="1" si="350"/>
        <v/>
      </c>
      <c r="I778" s="105" t="str">
        <f t="shared" ca="1" si="351"/>
        <v/>
      </c>
      <c r="J778" s="109" t="str">
        <f t="shared" ca="1" si="352"/>
        <v/>
      </c>
      <c r="K778" s="308"/>
      <c r="L778" s="460"/>
      <c r="M778" s="110" t="str">
        <f>IFERROR(IF(VLOOKUP(L778,Codigos!$T$2:$U$50,2,0)=0,"",VLOOKUP(L778,Codigos!$T$2:$U$50,2,0)),"")</f>
        <v/>
      </c>
      <c r="N778" s="111" t="str">
        <f t="shared" si="353"/>
        <v/>
      </c>
      <c r="O778" s="112" t="str">
        <f>IFERROR(IF($B778&lt;&gt;"",$E778+($D778*VLOOKUP($B778,Codigos!$A:$P,5,0)),""),"Verf")</f>
        <v/>
      </c>
      <c r="P778" s="112" t="str">
        <f>IFERROR(IF($B778&lt;&gt;"",$F778+($O778*VLOOKUP($B778,Codigos!$A:$P,4,0)),""),"Verf")</f>
        <v/>
      </c>
      <c r="Q778" s="116" t="str">
        <f>IFERROR(IF($B778&lt;&gt;"",P778*VLOOKUP($B778,Codigos!$A:$I,7,0)/100000,""),"Verf")</f>
        <v/>
      </c>
      <c r="R778" s="110" t="str">
        <f>IFERROR(IF($B778&lt;&gt;"",VLOOKUP($B778,Codigos!$A:$P,2,0),""),"Verf")</f>
        <v/>
      </c>
      <c r="S778" s="110" t="str">
        <f>IFERROR(IF($B778&lt;&gt;"",VLOOKUP($B778,Codigos!$A:$P,9,0),""),"Verf")</f>
        <v/>
      </c>
      <c r="T778" s="110" t="str">
        <f>IFERROR(IF(B778&lt;&gt;"",VLOOKUP(B778,Codigos!$A:$P,10,0),""),"Verf")</f>
        <v/>
      </c>
      <c r="U778" s="280" t="str">
        <f>IFERROR(IF($B778&lt;&gt;"",IF(AND($H778&gt;=VLOOKUP($B778,Codigos!$A:$P,12,0),$H778&lt;=VLOOKUP($B778,Codigos!$A:$P,13,0)),"Si","No"),""),"Verf")</f>
        <v/>
      </c>
      <c r="V778" s="280" t="str">
        <f>IFERROR(IF($B778&lt;&gt;"",IF(AND($H778&gt;=VLOOKUP($B778,Codigos!$A:$P,14,0),$H778&lt;=VLOOKUP($B778,Codigos!$A:$P,15,0)),"Si","No"),""),"Verf")</f>
        <v/>
      </c>
      <c r="W778" s="280" t="str">
        <f>IFERROR(IF($B778&lt;&gt;"",IF($H778&gt;=VLOOKUP($B778,Codigos!$A:$P,12,0),"Si","No"),""),"Verf")</f>
        <v/>
      </c>
      <c r="X778" s="280" t="str">
        <f>IFERROR(IF($B778&lt;&gt;"",IF($H778&lt;VLOOKUP($B778,Codigos!$A:$P,14,0),"No","Si"),""),"Verf")</f>
        <v/>
      </c>
      <c r="Y778" s="280" t="str">
        <f>IFERROR(IF($B778&lt;&gt;"",IF($H778&gt;VLOOKUP($B778,Codigos!$A:$P,16,0),"Si","No"),""),"Verf")</f>
        <v/>
      </c>
      <c r="Z778" s="280" t="str">
        <f>IFERROR(IF($B778&lt;&gt;"",IF($H778&lt;VLOOKUP($B778,Codigos!$A:$P,14,0),"Bloquear","No"),""),"Verf")</f>
        <v/>
      </c>
      <c r="AA778" s="281" t="str">
        <f>IFERROR(IF($B778&lt;&gt;"",$G778-VLOOKUP($B778,Codigos!$A:$P,11,0),""),"")</f>
        <v/>
      </c>
      <c r="AB778" s="280" t="str">
        <f t="shared" si="354"/>
        <v>V</v>
      </c>
      <c r="AC778" t="str">
        <f t="shared" si="355"/>
        <v/>
      </c>
      <c r="AE778" t="s">
        <v>1989</v>
      </c>
      <c r="AF778" t="s">
        <v>1988</v>
      </c>
    </row>
    <row r="779" spans="1:32" ht="18.95" customHeight="1">
      <c r="A779" s="290" t="s">
        <v>2779</v>
      </c>
      <c r="B779" s="458"/>
      <c r="C779" s="104" t="str">
        <f>IFERROR(IF(B779&lt;&gt;"",VLOOKUP($B779,Codigos!$A:$P,3,0),""),"Verf")</f>
        <v/>
      </c>
      <c r="D779" s="105"/>
      <c r="E779" s="105"/>
      <c r="F779" s="105"/>
      <c r="G779" s="106"/>
      <c r="H779" s="448" t="str">
        <f t="shared" ca="1" si="350"/>
        <v/>
      </c>
      <c r="I779" s="105" t="str">
        <f t="shared" ca="1" si="351"/>
        <v/>
      </c>
      <c r="J779" s="109" t="str">
        <f t="shared" ca="1" si="352"/>
        <v/>
      </c>
      <c r="K779" s="308"/>
      <c r="L779" s="292"/>
      <c r="M779" s="110" t="str">
        <f>IFERROR(IF(VLOOKUP(L779,Codigos!$T$2:$U$50,2,0)=0,"",VLOOKUP(L779,Codigos!$T$2:$U$50,2,0)),"")</f>
        <v/>
      </c>
      <c r="N779" s="111" t="str">
        <f t="shared" si="353"/>
        <v/>
      </c>
      <c r="O779" s="112" t="str">
        <f>IFERROR(IF($B779&lt;&gt;"",$E779+($D779*VLOOKUP($B779,Codigos!$A:$P,5,0)),""),"Verf")</f>
        <v/>
      </c>
      <c r="P779" s="112" t="str">
        <f>IFERROR(IF($B779&lt;&gt;"",$F779+($O779*VLOOKUP($B779,Codigos!$A:$P,4,0)),""),"Verf")</f>
        <v/>
      </c>
      <c r="Q779" s="116" t="str">
        <f>IFERROR(IF($B779&lt;&gt;"",P779*VLOOKUP($B779,Codigos!$A:$I,7,0)/100000,""),"Verf")</f>
        <v/>
      </c>
      <c r="R779" s="110" t="str">
        <f>IFERROR(IF($B779&lt;&gt;"",VLOOKUP($B779,Codigos!$A:$P,2,0),""),"Verf")</f>
        <v/>
      </c>
      <c r="S779" s="110" t="str">
        <f>IFERROR(IF($B779&lt;&gt;"",VLOOKUP($B779,Codigos!$A:$P,9,0),""),"Verf")</f>
        <v/>
      </c>
      <c r="T779" s="110" t="str">
        <f>IFERROR(IF(B779&lt;&gt;"",VLOOKUP(B779,Codigos!$A:$P,10,0),""),"Verf")</f>
        <v/>
      </c>
      <c r="U779" s="280" t="str">
        <f>IFERROR(IF($B779&lt;&gt;"",IF(AND($H779&gt;=VLOOKUP($B779,Codigos!$A:$P,12,0),$H779&lt;=VLOOKUP($B779,Codigos!$A:$P,13,0)),"Si","No"),""),"Verf")</f>
        <v/>
      </c>
      <c r="V779" s="280" t="str">
        <f>IFERROR(IF($B779&lt;&gt;"",IF(AND($H779&gt;=VLOOKUP($B779,Codigos!$A:$P,14,0),$H779&lt;=VLOOKUP($B779,Codigos!$A:$P,15,0)),"Si","No"),""),"Verf")</f>
        <v/>
      </c>
      <c r="W779" s="280" t="str">
        <f>IFERROR(IF($B779&lt;&gt;"",IF($H779&gt;=VLOOKUP($B779,Codigos!$A:$P,12,0),"Si","No"),""),"Verf")</f>
        <v/>
      </c>
      <c r="X779" s="280" t="str">
        <f>IFERROR(IF($B779&lt;&gt;"",IF($H779&lt;VLOOKUP($B779,Codigos!$A:$P,14,0),"No","Si"),""),"Verf")</f>
        <v/>
      </c>
      <c r="Y779" s="280" t="str">
        <f>IFERROR(IF($B779&lt;&gt;"",IF($H779&gt;VLOOKUP($B779,Codigos!$A:$P,16,0),"Si","No"),""),"Verf")</f>
        <v/>
      </c>
      <c r="Z779" s="280" t="str">
        <f>IFERROR(IF($B779&lt;&gt;"",IF($H779&lt;VLOOKUP($B779,Codigos!$A:$P,14,0),"Bloquear","No"),""),"Verf")</f>
        <v/>
      </c>
      <c r="AA779" s="281" t="str">
        <f>IFERROR(IF($B779&lt;&gt;"",$G779-VLOOKUP($B779,Codigos!$A:$P,11,0),""),"")</f>
        <v/>
      </c>
      <c r="AB779" s="280" t="str">
        <f t="shared" si="354"/>
        <v>V</v>
      </c>
      <c r="AC779" t="str">
        <f t="shared" si="355"/>
        <v/>
      </c>
      <c r="AE779" t="s">
        <v>1989</v>
      </c>
      <c r="AF779" t="s">
        <v>1988</v>
      </c>
    </row>
    <row r="780" spans="1:32" ht="18.95" customHeight="1">
      <c r="A780" s="290" t="s">
        <v>2780</v>
      </c>
      <c r="B780" s="296"/>
      <c r="C780" s="104" t="str">
        <f>IFERROR(IF(B780&lt;&gt;"",VLOOKUP($B780,Codigos!$A:$P,3,0),""),"Verf")</f>
        <v/>
      </c>
      <c r="D780" s="105"/>
      <c r="E780" s="105"/>
      <c r="F780" s="105"/>
      <c r="G780" s="106"/>
      <c r="H780" s="448" t="str">
        <f t="shared" ca="1" si="350"/>
        <v/>
      </c>
      <c r="I780" s="105" t="str">
        <f t="shared" ca="1" si="351"/>
        <v/>
      </c>
      <c r="J780" s="109" t="str">
        <f t="shared" ca="1" si="352"/>
        <v/>
      </c>
      <c r="K780" s="308"/>
      <c r="L780" s="292"/>
      <c r="M780" s="110" t="str">
        <f>IFERROR(IF(VLOOKUP(L780,Codigos!$T$2:$U$50,2,0)=0,"",VLOOKUP(L780,Codigos!$T$2:$U$50,2,0)),"")</f>
        <v/>
      </c>
      <c r="N780" s="111" t="str">
        <f t="shared" si="353"/>
        <v/>
      </c>
      <c r="O780" s="112" t="str">
        <f>IFERROR(IF($B780&lt;&gt;"",$E780+($D780*VLOOKUP($B780,Codigos!$A:$P,5,0)),""),"Verf")</f>
        <v/>
      </c>
      <c r="P780" s="112" t="str">
        <f>IFERROR(IF($B780&lt;&gt;"",$F780+($O780*VLOOKUP($B780,Codigos!$A:$P,4,0)),""),"Verf")</f>
        <v/>
      </c>
      <c r="Q780" s="116" t="str">
        <f>IFERROR(IF($B780&lt;&gt;"",P780*VLOOKUP($B780,Codigos!$A:$I,7,0)/100000,""),"Verf")</f>
        <v/>
      </c>
      <c r="R780" s="110" t="str">
        <f>IFERROR(IF($B780&lt;&gt;"",VLOOKUP($B780,Codigos!$A:$P,2,0),""),"Verf")</f>
        <v/>
      </c>
      <c r="S780" s="110" t="str">
        <f>IFERROR(IF($B780&lt;&gt;"",VLOOKUP($B780,Codigos!$A:$P,9,0),""),"Verf")</f>
        <v/>
      </c>
      <c r="T780" s="110" t="str">
        <f>IFERROR(IF(B780&lt;&gt;"",VLOOKUP(B780,Codigos!$A:$P,10,0),""),"Verf")</f>
        <v/>
      </c>
      <c r="U780" s="280" t="str">
        <f>IFERROR(IF($B780&lt;&gt;"",IF(AND($H780&gt;=VLOOKUP($B780,Codigos!$A:$P,12,0),$H780&lt;=VLOOKUP($B780,Codigos!$A:$P,13,0)),"Si","No"),""),"Verf")</f>
        <v/>
      </c>
      <c r="V780" s="280" t="str">
        <f>IFERROR(IF($B780&lt;&gt;"",IF(AND($H780&gt;=VLOOKUP($B780,Codigos!$A:$P,14,0),$H780&lt;=VLOOKUP($B780,Codigos!$A:$P,15,0)),"Si","No"),""),"Verf")</f>
        <v/>
      </c>
      <c r="W780" s="280" t="str">
        <f>IFERROR(IF($B780&lt;&gt;"",IF($H780&gt;=VLOOKUP($B780,Codigos!$A:$P,12,0),"Si","No"),""),"Verf")</f>
        <v/>
      </c>
      <c r="X780" s="280" t="str">
        <f>IFERROR(IF($B780&lt;&gt;"",IF($H780&lt;VLOOKUP($B780,Codigos!$A:$P,14,0),"No","Si"),""),"Verf")</f>
        <v/>
      </c>
      <c r="Y780" s="280" t="str">
        <f>IFERROR(IF($B780&lt;&gt;"",IF($H780&gt;VLOOKUP($B780,Codigos!$A:$P,16,0),"Si","No"),""),"Verf")</f>
        <v/>
      </c>
      <c r="Z780" s="280" t="str">
        <f>IFERROR(IF($B780&lt;&gt;"",IF($H780&lt;VLOOKUP($B780,Codigos!$A:$P,14,0),"Bloquear","No"),""),"Verf")</f>
        <v/>
      </c>
      <c r="AA780" s="281" t="str">
        <f>IFERROR(IF($B780&lt;&gt;"",$G780-VLOOKUP($B780,Codigos!$A:$P,11,0),""),"")</f>
        <v/>
      </c>
      <c r="AB780" s="280" t="str">
        <f t="shared" si="354"/>
        <v>V</v>
      </c>
      <c r="AC780" t="str">
        <f t="shared" si="355"/>
        <v/>
      </c>
      <c r="AE780" t="s">
        <v>1989</v>
      </c>
      <c r="AF780" t="s">
        <v>1988</v>
      </c>
    </row>
    <row r="781" spans="1:32" ht="18.95" customHeight="1">
      <c r="A781" s="290" t="s">
        <v>2781</v>
      </c>
      <c r="B781" s="296"/>
      <c r="C781" s="104" t="str">
        <f>IFERROR(IF(B781&lt;&gt;"",VLOOKUP($B781,Codigos!$A:$P,3,0),""),"Verf")</f>
        <v/>
      </c>
      <c r="D781" s="105"/>
      <c r="E781" s="105"/>
      <c r="F781" s="105"/>
      <c r="G781" s="106"/>
      <c r="H781" s="448" t="str">
        <f t="shared" ca="1" si="350"/>
        <v/>
      </c>
      <c r="I781" s="105" t="str">
        <f t="shared" ca="1" si="351"/>
        <v/>
      </c>
      <c r="J781" s="109" t="str">
        <f t="shared" ca="1" si="352"/>
        <v/>
      </c>
      <c r="K781" s="308"/>
      <c r="L781" s="292"/>
      <c r="M781" s="110" t="str">
        <f>IFERROR(IF(VLOOKUP(L781,Codigos!$T$2:$U$50,2,0)=0,"",VLOOKUP(L781,Codigos!$T$2:$U$50,2,0)),"")</f>
        <v/>
      </c>
      <c r="N781" s="111" t="str">
        <f t="shared" si="353"/>
        <v/>
      </c>
      <c r="O781" s="112" t="str">
        <f>IFERROR(IF($B781&lt;&gt;"",$E781+($D781*VLOOKUP($B781,Codigos!$A:$P,5,0)),""),"Verf")</f>
        <v/>
      </c>
      <c r="P781" s="112" t="str">
        <f>IFERROR(IF($B781&lt;&gt;"",$F781+($O781*VLOOKUP($B781,Codigos!$A:$P,4,0)),""),"Verf")</f>
        <v/>
      </c>
      <c r="Q781" s="116" t="str">
        <f>IFERROR(IF($B781&lt;&gt;"",P781*VLOOKUP($B781,Codigos!$A:$I,7,0)/100000,""),"Verf")</f>
        <v/>
      </c>
      <c r="R781" s="110" t="str">
        <f>IFERROR(IF($B781&lt;&gt;"",VLOOKUP($B781,Codigos!$A:$P,2,0),""),"Verf")</f>
        <v/>
      </c>
      <c r="S781" s="110" t="str">
        <f>IFERROR(IF($B781&lt;&gt;"",VLOOKUP($B781,Codigos!$A:$P,9,0),""),"Verf")</f>
        <v/>
      </c>
      <c r="T781" s="110" t="str">
        <f>IFERROR(IF(B781&lt;&gt;"",VLOOKUP(B781,Codigos!$A:$P,10,0),""),"Verf")</f>
        <v/>
      </c>
      <c r="U781" s="280" t="str">
        <f>IFERROR(IF($B781&lt;&gt;"",IF(AND($H781&gt;=VLOOKUP($B781,Codigos!$A:$P,12,0),$H781&lt;=VLOOKUP($B781,Codigos!$A:$P,13,0)),"Si","No"),""),"Verf")</f>
        <v/>
      </c>
      <c r="V781" s="280" t="str">
        <f>IFERROR(IF($B781&lt;&gt;"",IF(AND($H781&gt;=VLOOKUP($B781,Codigos!$A:$P,14,0),$H781&lt;=VLOOKUP($B781,Codigos!$A:$P,15,0)),"Si","No"),""),"Verf")</f>
        <v/>
      </c>
      <c r="W781" s="280" t="str">
        <f>IFERROR(IF($B781&lt;&gt;"",IF($H781&gt;=VLOOKUP($B781,Codigos!$A:$P,12,0),"Si","No"),""),"Verf")</f>
        <v/>
      </c>
      <c r="X781" s="280" t="str">
        <f>IFERROR(IF($B781&lt;&gt;"",IF($H781&lt;VLOOKUP($B781,Codigos!$A:$P,14,0),"No","Si"),""),"Verf")</f>
        <v/>
      </c>
      <c r="Y781" s="280" t="str">
        <f>IFERROR(IF($B781&lt;&gt;"",IF($H781&gt;VLOOKUP($B781,Codigos!$A:$P,16,0),"Si","No"),""),"Verf")</f>
        <v/>
      </c>
      <c r="Z781" s="280" t="str">
        <f>IFERROR(IF($B781&lt;&gt;"",IF($H781&lt;VLOOKUP($B781,Codigos!$A:$P,14,0),"Bloquear","No"),""),"Verf")</f>
        <v/>
      </c>
      <c r="AA781" s="281" t="str">
        <f>IFERROR(IF($B781&lt;&gt;"",$G781-VLOOKUP($B781,Codigos!$A:$P,11,0),""),"")</f>
        <v/>
      </c>
      <c r="AB781" s="280" t="str">
        <f t="shared" si="354"/>
        <v>V</v>
      </c>
      <c r="AC781" t="str">
        <f t="shared" si="355"/>
        <v/>
      </c>
      <c r="AE781" t="s">
        <v>1989</v>
      </c>
      <c r="AF781" t="s">
        <v>1988</v>
      </c>
    </row>
    <row r="782" spans="1:32" ht="18.95" customHeight="1">
      <c r="A782" s="290" t="s">
        <v>2782</v>
      </c>
      <c r="B782" s="296"/>
      <c r="C782" s="104" t="str">
        <f>IFERROR(IF(B782&lt;&gt;"",VLOOKUP($B782,Codigos!$A:$P,3,0),""),"Verf")</f>
        <v/>
      </c>
      <c r="D782" s="105"/>
      <c r="E782" s="105"/>
      <c r="F782" s="105"/>
      <c r="G782" s="106"/>
      <c r="H782" s="448" t="str">
        <f t="shared" ca="1" si="350"/>
        <v/>
      </c>
      <c r="I782" s="105" t="str">
        <f t="shared" ca="1" si="351"/>
        <v/>
      </c>
      <c r="J782" s="109" t="str">
        <f t="shared" ca="1" si="352"/>
        <v/>
      </c>
      <c r="K782" s="308"/>
      <c r="L782" s="105"/>
      <c r="M782" s="110" t="str">
        <f>IFERROR(IF(VLOOKUP(L782,Codigos!$T$2:$U$50,2,0)=0,"",VLOOKUP(L782,Codigos!$T$2:$U$50,2,0)),"")</f>
        <v/>
      </c>
      <c r="N782" s="111" t="str">
        <f t="shared" si="353"/>
        <v/>
      </c>
      <c r="O782" s="112" t="str">
        <f>IFERROR(IF($B782&lt;&gt;"",$E782+($D782*VLOOKUP($B782,Codigos!$A:$P,5,0)),""),"Verf")</f>
        <v/>
      </c>
      <c r="P782" s="112" t="str">
        <f>IFERROR(IF($B782&lt;&gt;"",$F782+($O782*VLOOKUP($B782,Codigos!$A:$P,4,0)),""),"Verf")</f>
        <v/>
      </c>
      <c r="Q782" s="116" t="str">
        <f>IFERROR(IF($B782&lt;&gt;"",P782*VLOOKUP($B782,Codigos!$A:$I,7,0)/100000,""),"Verf")</f>
        <v/>
      </c>
      <c r="R782" s="110" t="str">
        <f>IFERROR(IF($B782&lt;&gt;"",VLOOKUP($B782,Codigos!$A:$P,2,0),""),"Verf")</f>
        <v/>
      </c>
      <c r="S782" s="110" t="str">
        <f>IFERROR(IF($B782&lt;&gt;"",VLOOKUP($B782,Codigos!$A:$P,9,0),""),"Verf")</f>
        <v/>
      </c>
      <c r="T782" s="110" t="str">
        <f>IFERROR(IF(B782&lt;&gt;"",VLOOKUP(B782,Codigos!$A:$P,10,0),""),"Verf")</f>
        <v/>
      </c>
      <c r="U782" s="280" t="str">
        <f>IFERROR(IF($B782&lt;&gt;"",IF(AND($H782&gt;=VLOOKUP($B782,Codigos!$A:$P,12,0),$H782&lt;=VLOOKUP($B782,Codigos!$A:$P,13,0)),"Si","No"),""),"Verf")</f>
        <v/>
      </c>
      <c r="V782" s="280" t="str">
        <f>IFERROR(IF($B782&lt;&gt;"",IF(AND($H782&gt;=VLOOKUP($B782,Codigos!$A:$P,14,0),$H782&lt;=VLOOKUP($B782,Codigos!$A:$P,15,0)),"Si","No"),""),"Verf")</f>
        <v/>
      </c>
      <c r="W782" s="280" t="str">
        <f>IFERROR(IF($B782&lt;&gt;"",IF($H782&gt;=VLOOKUP($B782,Codigos!$A:$P,12,0),"Si","No"),""),"Verf")</f>
        <v/>
      </c>
      <c r="X782" s="280" t="str">
        <f>IFERROR(IF($B782&lt;&gt;"",IF($H782&lt;VLOOKUP($B782,Codigos!$A:$P,14,0),"No","Si"),""),"Verf")</f>
        <v/>
      </c>
      <c r="Y782" s="280" t="str">
        <f>IFERROR(IF($B782&lt;&gt;"",IF($H782&gt;VLOOKUP($B782,Codigos!$A:$P,16,0),"Si","No"),""),"Verf")</f>
        <v/>
      </c>
      <c r="Z782" s="280" t="str">
        <f>IFERROR(IF($B782&lt;&gt;"",IF($H782&lt;VLOOKUP($B782,Codigos!$A:$P,14,0),"Bloquear","No"),""),"Verf")</f>
        <v/>
      </c>
      <c r="AA782" s="281" t="str">
        <f>IFERROR(IF($B782&lt;&gt;"",$G782-VLOOKUP($B782,Codigos!$A:$P,11,0),""),"")</f>
        <v/>
      </c>
      <c r="AB782" s="280" t="str">
        <f t="shared" si="354"/>
        <v>V</v>
      </c>
      <c r="AC782" t="str">
        <f t="shared" si="355"/>
        <v/>
      </c>
      <c r="AE782" t="s">
        <v>1989</v>
      </c>
      <c r="AF782" t="s">
        <v>1988</v>
      </c>
    </row>
    <row r="783" spans="1:32" ht="18.95" customHeight="1">
      <c r="A783" s="290" t="s">
        <v>2783</v>
      </c>
      <c r="B783" s="458"/>
      <c r="C783" s="104" t="str">
        <f>IFERROR(IF(B783&lt;&gt;"",VLOOKUP($B783,Codigos!$A:$P,3,0),""),"Verf")</f>
        <v/>
      </c>
      <c r="D783" s="105"/>
      <c r="E783" s="105"/>
      <c r="F783" s="105"/>
      <c r="G783" s="106"/>
      <c r="H783" s="448" t="str">
        <f t="shared" ca="1" si="350"/>
        <v/>
      </c>
      <c r="I783" s="105" t="str">
        <f t="shared" ca="1" si="351"/>
        <v/>
      </c>
      <c r="J783" s="109" t="str">
        <f t="shared" ca="1" si="352"/>
        <v/>
      </c>
      <c r="K783" s="308"/>
      <c r="L783" s="105"/>
      <c r="M783" s="110" t="str">
        <f>IFERROR(IF(VLOOKUP(L783,Codigos!$T$2:$U$50,2,0)=0,"",VLOOKUP(L783,Codigos!$T$2:$U$50,2,0)),"")</f>
        <v/>
      </c>
      <c r="N783" s="111" t="str">
        <f t="shared" si="353"/>
        <v/>
      </c>
      <c r="O783" s="112" t="str">
        <f>IFERROR(IF($B783&lt;&gt;"",$E783+($D783*VLOOKUP($B783,Codigos!$A:$P,5,0)),""),"Verf")</f>
        <v/>
      </c>
      <c r="P783" s="112" t="str">
        <f>IFERROR(IF($B783&lt;&gt;"",$F783+($O783*VLOOKUP($B783,Codigos!$A:$P,4,0)),""),"Verf")</f>
        <v/>
      </c>
      <c r="Q783" s="116" t="str">
        <f>IFERROR(IF($B783&lt;&gt;"",P783*VLOOKUP($B783,Codigos!$A:$I,7,0)/100000,""),"Verf")</f>
        <v/>
      </c>
      <c r="R783" s="110" t="str">
        <f>IFERROR(IF($B783&lt;&gt;"",VLOOKUP($B783,Codigos!$A:$P,2,0),""),"Verf")</f>
        <v/>
      </c>
      <c r="S783" s="110" t="str">
        <f>IFERROR(IF($B783&lt;&gt;"",VLOOKUP($B783,Codigos!$A:$P,9,0),""),"Verf")</f>
        <v/>
      </c>
      <c r="T783" s="110" t="str">
        <f>IFERROR(IF(B783&lt;&gt;"",VLOOKUP(B783,Codigos!$A:$P,10,0),""),"Verf")</f>
        <v/>
      </c>
      <c r="U783" s="280" t="str">
        <f>IFERROR(IF($B783&lt;&gt;"",IF(AND($H783&gt;=VLOOKUP($B783,Codigos!$A:$P,12,0),$H783&lt;=VLOOKUP($B783,Codigos!$A:$P,13,0)),"Si","No"),""),"Verf")</f>
        <v/>
      </c>
      <c r="V783" s="280" t="str">
        <f>IFERROR(IF($B783&lt;&gt;"",IF(AND($H783&gt;=VLOOKUP($B783,Codigos!$A:$P,14,0),$H783&lt;=VLOOKUP($B783,Codigos!$A:$P,15,0)),"Si","No"),""),"Verf")</f>
        <v/>
      </c>
      <c r="W783" s="280" t="str">
        <f>IFERROR(IF($B783&lt;&gt;"",IF($H783&gt;=VLOOKUP($B783,Codigos!$A:$P,12,0),"Si","No"),""),"Verf")</f>
        <v/>
      </c>
      <c r="X783" s="280" t="str">
        <f>IFERROR(IF($B783&lt;&gt;"",IF($H783&lt;VLOOKUP($B783,Codigos!$A:$P,14,0),"No","Si"),""),"Verf")</f>
        <v/>
      </c>
      <c r="Y783" s="280" t="str">
        <f>IFERROR(IF($B783&lt;&gt;"",IF($H783&gt;VLOOKUP($B783,Codigos!$A:$P,16,0),"Si","No"),""),"Verf")</f>
        <v/>
      </c>
      <c r="Z783" s="280" t="str">
        <f>IFERROR(IF($B783&lt;&gt;"",IF($H783&lt;VLOOKUP($B783,Codigos!$A:$P,14,0),"Bloquear","No"),""),"Verf")</f>
        <v/>
      </c>
      <c r="AA783" s="281" t="str">
        <f>IFERROR(IF($B783&lt;&gt;"",$G783-VLOOKUP($B783,Codigos!$A:$P,11,0),""),"")</f>
        <v/>
      </c>
      <c r="AB783" s="280" t="str">
        <f t="shared" si="354"/>
        <v>V</v>
      </c>
      <c r="AC783" t="str">
        <f t="shared" si="355"/>
        <v/>
      </c>
      <c r="AE783" t="s">
        <v>1989</v>
      </c>
      <c r="AF783" t="s">
        <v>1988</v>
      </c>
    </row>
    <row r="784" spans="1:32" ht="18.95" customHeight="1">
      <c r="A784" s="290" t="s">
        <v>2585</v>
      </c>
      <c r="B784" s="514" t="s">
        <v>498</v>
      </c>
      <c r="C784" s="104" t="str">
        <f>IFERROR(IF(B784&lt;&gt;"",VLOOKUP($B784,Codigos!$A:$P,3,0),""),"Verf")</f>
        <v>Aguila RN 330cc X 30</v>
      </c>
      <c r="D784" s="105">
        <v>38</v>
      </c>
      <c r="E784" s="105"/>
      <c r="F784" s="105"/>
      <c r="G784" s="106">
        <v>46362</v>
      </c>
      <c r="H784" s="448">
        <f t="shared" ca="1" si="350"/>
        <v>178</v>
      </c>
      <c r="I784" s="105" t="str">
        <f t="shared" ca="1" si="351"/>
        <v>Mayor a 120 días</v>
      </c>
      <c r="J784" s="109">
        <f t="shared" ca="1" si="352"/>
        <v>0.98888888888888893</v>
      </c>
      <c r="K784" s="308"/>
      <c r="L784" s="292"/>
      <c r="M784" s="110" t="str">
        <f>IFERROR(IF(VLOOKUP(L784,Codigos!$T$2:$U$50,2,0)=0,"",VLOOKUP(L784,Codigos!$T$2:$U$50,2,0)),"")</f>
        <v/>
      </c>
      <c r="N784" s="111">
        <f t="shared" si="353"/>
        <v>46182</v>
      </c>
      <c r="O784" s="112">
        <f>IFERROR(IF($B784&lt;&gt;"",$E784+($D784*VLOOKUP($B784,Codigos!$A:$P,5,0)),""),"Verf")</f>
        <v>1710</v>
      </c>
      <c r="P784" s="112">
        <f>IFERROR(IF($B784&lt;&gt;"",$F784+($O784*VLOOKUP($B784,Codigos!$A:$P,4,0)),""),"Verf")</f>
        <v>51300</v>
      </c>
      <c r="Q784" s="116">
        <f>IFERROR(IF($B784&lt;&gt;"",P784*VLOOKUP($B784,Codigos!$A:$I,7,0)/100000,""),"Verf")</f>
        <v>169.29</v>
      </c>
      <c r="R784" s="110">
        <f>IFERROR(IF($B784&lt;&gt;"",VLOOKUP($B784,Codigos!$A:$P,2,0),""),"Verf")</f>
        <v>3128</v>
      </c>
      <c r="S784" s="110" t="str">
        <f>IFERROR(IF($B784&lt;&gt;"",VLOOKUP($B784,Codigos!$A:$P,9,0),""),"Verf")</f>
        <v>Ret</v>
      </c>
      <c r="T784" s="110">
        <f>IFERROR(IF(B784&lt;&gt;"",VLOOKUP(B784,Codigos!$A:$P,10,0),""),"Verf")</f>
        <v>180</v>
      </c>
      <c r="U784" s="280" t="str">
        <f ca="1">IFERROR(IF($B784&lt;&gt;"",IF(AND($H784&gt;=VLOOKUP($B784,Codigos!$A:$P,12,0),$H784&lt;=VLOOKUP($B784,Codigos!$A:$P,13,0)),"Si","No"),""),"Verf")</f>
        <v>No</v>
      </c>
      <c r="V784" s="280" t="str">
        <f ca="1">IFERROR(IF($B784&lt;&gt;"",IF(AND($H784&gt;=VLOOKUP($B784,Codigos!$A:$P,14,0),$H784&lt;=VLOOKUP($B784,Codigos!$A:$P,15,0)),"Si","No"),""),"Verf")</f>
        <v>No</v>
      </c>
      <c r="W784" s="280" t="str">
        <f ca="1">IFERROR(IF($B784&lt;&gt;"",IF($H784&gt;=VLOOKUP($B784,Codigos!$A:$P,12,0),"Si","No"),""),"Verf")</f>
        <v>Si</v>
      </c>
      <c r="X784" s="280" t="str">
        <f ca="1">IFERROR(IF($B784&lt;&gt;"",IF($H784&lt;VLOOKUP($B784,Codigos!$A:$P,14,0),"No","Si"),""),"Verf")</f>
        <v>Si</v>
      </c>
      <c r="Y784" s="280" t="str">
        <f ca="1">IFERROR(IF($B784&lt;&gt;"",IF($H784&gt;VLOOKUP($B784,Codigos!$A:$P,16,0),"Si","No"),""),"Verf")</f>
        <v>Si</v>
      </c>
      <c r="Z784" s="280" t="str">
        <f ca="1">IFERROR(IF($B784&lt;&gt;"",IF($H784&lt;VLOOKUP($B784,Codigos!$A:$P,14,0),"Bloquear","No"),""),"Verf")</f>
        <v>No</v>
      </c>
      <c r="AA784" s="281">
        <f>IFERROR(IF($B784&lt;&gt;"",$G784-VLOOKUP($B784,Codigos!$A:$P,11,0),""),"")</f>
        <v>46332</v>
      </c>
      <c r="AB784" s="280" t="str">
        <f t="shared" si="354"/>
        <v/>
      </c>
      <c r="AC784">
        <f t="shared" ca="1" si="355"/>
        <v>2</v>
      </c>
      <c r="AE784" t="s">
        <v>1989</v>
      </c>
      <c r="AF784" t="s">
        <v>1988</v>
      </c>
    </row>
    <row r="785" spans="1:32" ht="18.95" customHeight="1">
      <c r="A785" s="290" t="s">
        <v>2586</v>
      </c>
      <c r="B785" s="486" t="s">
        <v>498</v>
      </c>
      <c r="C785" s="104" t="str">
        <f>IFERROR(IF(B785&lt;&gt;"",VLOOKUP($B785,Codigos!$A:$P,3,0),""),"Verf")</f>
        <v>Aguila RN 330cc X 30</v>
      </c>
      <c r="D785" s="105">
        <v>40</v>
      </c>
      <c r="E785" s="105"/>
      <c r="F785" s="105"/>
      <c r="G785" s="106">
        <v>46362</v>
      </c>
      <c r="H785" s="448">
        <f t="shared" ca="1" si="350"/>
        <v>178</v>
      </c>
      <c r="I785" s="105" t="str">
        <f t="shared" ca="1" si="351"/>
        <v>Mayor a 120 días</v>
      </c>
      <c r="J785" s="109">
        <f t="shared" ca="1" si="352"/>
        <v>0.98888888888888893</v>
      </c>
      <c r="K785" s="308"/>
      <c r="L785" s="292"/>
      <c r="M785" s="110" t="str">
        <f>IFERROR(IF(VLOOKUP(L785,Codigos!$T$2:$U$50,2,0)=0,"",VLOOKUP(L785,Codigos!$T$2:$U$50,2,0)),"")</f>
        <v/>
      </c>
      <c r="N785" s="111">
        <f t="shared" si="353"/>
        <v>46182</v>
      </c>
      <c r="O785" s="112">
        <f>IFERROR(IF($B785&lt;&gt;"",$E785+($D785*VLOOKUP($B785,Codigos!$A:$P,5,0)),""),"Verf")</f>
        <v>1800</v>
      </c>
      <c r="P785" s="112">
        <f>IFERROR(IF($B785&lt;&gt;"",$F785+($O785*VLOOKUP($B785,Codigos!$A:$P,4,0)),""),"Verf")</f>
        <v>54000</v>
      </c>
      <c r="Q785" s="116">
        <f>IFERROR(IF($B785&lt;&gt;"",P785*VLOOKUP($B785,Codigos!$A:$I,7,0)/100000,""),"Verf")</f>
        <v>178.2</v>
      </c>
      <c r="R785" s="110">
        <f>IFERROR(IF($B785&lt;&gt;"",VLOOKUP($B785,Codigos!$A:$P,2,0),""),"Verf")</f>
        <v>3128</v>
      </c>
      <c r="S785" s="110" t="str">
        <f>IFERROR(IF($B785&lt;&gt;"",VLOOKUP($B785,Codigos!$A:$P,9,0),""),"Verf")</f>
        <v>Ret</v>
      </c>
      <c r="T785" s="110">
        <f>IFERROR(IF(B785&lt;&gt;"",VLOOKUP(B785,Codigos!$A:$P,10,0),""),"Verf")</f>
        <v>180</v>
      </c>
      <c r="U785" s="280" t="str">
        <f ca="1">IFERROR(IF($B785&lt;&gt;"",IF(AND($H785&gt;=VLOOKUP($B785,Codigos!$A:$P,12,0),$H785&lt;=VLOOKUP($B785,Codigos!$A:$P,13,0)),"Si","No"),""),"Verf")</f>
        <v>No</v>
      </c>
      <c r="V785" s="280" t="str">
        <f ca="1">IFERROR(IF($B785&lt;&gt;"",IF(AND($H785&gt;=VLOOKUP($B785,Codigos!$A:$P,14,0),$H785&lt;=VLOOKUP($B785,Codigos!$A:$P,15,0)),"Si","No"),""),"Verf")</f>
        <v>No</v>
      </c>
      <c r="W785" s="280" t="str">
        <f ca="1">IFERROR(IF($B785&lt;&gt;"",IF($H785&gt;=VLOOKUP($B785,Codigos!$A:$P,12,0),"Si","No"),""),"Verf")</f>
        <v>Si</v>
      </c>
      <c r="X785" s="280" t="str">
        <f ca="1">IFERROR(IF($B785&lt;&gt;"",IF($H785&lt;VLOOKUP($B785,Codigos!$A:$P,14,0),"No","Si"),""),"Verf")</f>
        <v>Si</v>
      </c>
      <c r="Y785" s="280" t="str">
        <f ca="1">IFERROR(IF($B785&lt;&gt;"",IF($H785&gt;VLOOKUP($B785,Codigos!$A:$P,16,0),"Si","No"),""),"Verf")</f>
        <v>Si</v>
      </c>
      <c r="Z785" s="280" t="str">
        <f ca="1">IFERROR(IF($B785&lt;&gt;"",IF($H785&lt;VLOOKUP($B785,Codigos!$A:$P,14,0),"Bloquear","No"),""),"Verf")</f>
        <v>No</v>
      </c>
      <c r="AA785" s="281">
        <f>IFERROR(IF($B785&lt;&gt;"",$G785-VLOOKUP($B785,Codigos!$A:$P,11,0),""),"")</f>
        <v>46332</v>
      </c>
      <c r="AB785" s="280" t="str">
        <f t="shared" si="354"/>
        <v/>
      </c>
      <c r="AC785">
        <f t="shared" ca="1" si="355"/>
        <v>2</v>
      </c>
      <c r="AE785" t="s">
        <v>1989</v>
      </c>
      <c r="AF785" t="s">
        <v>1988</v>
      </c>
    </row>
    <row r="786" spans="1:32" ht="18.95" customHeight="1">
      <c r="A786" s="290" t="s">
        <v>2587</v>
      </c>
      <c r="B786" s="508" t="s">
        <v>116</v>
      </c>
      <c r="C786" s="104" t="str">
        <f>IFERROR(IF(B786&lt;&gt;"",VLOOKUP($B786,Codigos!$A:$P,3,0),""),"Verf")</f>
        <v>Caja Plástica Café 330Cc X 30</v>
      </c>
      <c r="D786" s="105"/>
      <c r="E786" s="105"/>
      <c r="F786" s="105"/>
      <c r="G786" s="266"/>
      <c r="H786" s="448" t="str">
        <f t="shared" ca="1" si="350"/>
        <v/>
      </c>
      <c r="I786" s="105" t="str">
        <f t="shared" ca="1" si="351"/>
        <v/>
      </c>
      <c r="J786" s="109" t="str">
        <f t="shared" ca="1" si="352"/>
        <v/>
      </c>
      <c r="K786" s="308"/>
      <c r="L786" s="292" t="s">
        <v>73</v>
      </c>
      <c r="M786" s="110" t="str">
        <f>IFERROR(IF(VLOOKUP(L786,Codigos!$T$2:$U$50,2,0)=0,"",VLOOKUP(L786,Codigos!$T$2:$U$50,2,0)),"")</f>
        <v>Excluir</v>
      </c>
      <c r="N786" s="111" t="str">
        <f t="shared" si="353"/>
        <v/>
      </c>
      <c r="O786" s="112">
        <f>IFERROR(IF($B786&lt;&gt;"",$E786+($D786*VLOOKUP($B786,Codigos!$A:$P,5,0)),""),"Verf")</f>
        <v>0</v>
      </c>
      <c r="P786" s="112">
        <f>IFERROR(IF($B786&lt;&gt;"",$F786+($O786*VLOOKUP($B786,Codigos!$A:$P,4,0)),""),"Verf")</f>
        <v>0</v>
      </c>
      <c r="Q786" s="116">
        <f>IFERROR(IF($B786&lt;&gt;"",P786*VLOOKUP($B786,Codigos!$A:$I,7,0)/100000,""),"Verf")</f>
        <v>0</v>
      </c>
      <c r="R786" s="110">
        <f>IFERROR(IF($B786&lt;&gt;"",VLOOKUP($B786,Codigos!$A:$P,2,0),""),"Verf")</f>
        <v>3500159</v>
      </c>
      <c r="S786" s="110" t="str">
        <f>IFERROR(IF($B786&lt;&gt;"",VLOOKUP($B786,Codigos!$A:$P,9,0),""),"Verf")</f>
        <v>Canasta</v>
      </c>
      <c r="T786" s="110">
        <f>IFERROR(IF(B786&lt;&gt;"",VLOOKUP(B786,Codigos!$A:$P,10,0),""),"Verf")</f>
        <v>120</v>
      </c>
      <c r="U786" s="280" t="str">
        <f ca="1">IFERROR(IF($B786&lt;&gt;"",IF(AND($H786&gt;=VLOOKUP($B786,Codigos!$A:$P,12,0),$H786&lt;=VLOOKUP($B786,Codigos!$A:$P,13,0)),"Si","No"),""),"Verf")</f>
        <v>No</v>
      </c>
      <c r="V786" s="280" t="str">
        <f ca="1">IFERROR(IF($B786&lt;&gt;"",IF(AND($H786&gt;=VLOOKUP($B786,Codigos!$A:$P,14,0),$H786&lt;=VLOOKUP($B786,Codigos!$A:$P,15,0)),"Si","No"),""),"Verf")</f>
        <v>Si</v>
      </c>
      <c r="W786" s="280" t="str">
        <f ca="1">IFERROR(IF($B786&lt;&gt;"",IF($H786&gt;=VLOOKUP($B786,Codigos!$A:$P,12,0),"Si","No"),""),"Verf")</f>
        <v>Si</v>
      </c>
      <c r="X786" s="280" t="str">
        <f ca="1">IFERROR(IF($B786&lt;&gt;"",IF($H786&lt;VLOOKUP($B786,Codigos!$A:$P,14,0),"No","Si"),""),"Verf")</f>
        <v>Si</v>
      </c>
      <c r="Y786" s="280" t="str">
        <f ca="1">IFERROR(IF($B786&lt;&gt;"",IF($H786&gt;VLOOKUP($B786,Codigos!$A:$P,16,0),"Si","No"),""),"Verf")</f>
        <v>No</v>
      </c>
      <c r="Z786" s="280" t="str">
        <f ca="1">IFERROR(IF($B786&lt;&gt;"",IF($H786&lt;VLOOKUP($B786,Codigos!$A:$P,14,0),"Bloquear","No"),""),"Verf")</f>
        <v>No</v>
      </c>
      <c r="AA786" s="281" t="str">
        <f>IFERROR(IF($B786&lt;&gt;"",$G786-VLOOKUP($B786,Codigos!$A:$P,11,0),""),"")</f>
        <v/>
      </c>
      <c r="AB786" s="280" t="str">
        <f t="shared" si="354"/>
        <v/>
      </c>
      <c r="AC786" t="e">
        <f t="shared" ca="1" si="355"/>
        <v>#VALUE!</v>
      </c>
      <c r="AE786" t="s">
        <v>1989</v>
      </c>
      <c r="AF786" t="s">
        <v>1988</v>
      </c>
    </row>
    <row r="787" spans="1:32" ht="18.95" customHeight="1">
      <c r="A787" s="290" t="s">
        <v>2588</v>
      </c>
      <c r="B787" s="296"/>
      <c r="C787" s="104" t="str">
        <f>IFERROR(IF(B787&lt;&gt;"",VLOOKUP($B787,Codigos!$A:$P,3,0),""),"Verf")</f>
        <v/>
      </c>
      <c r="D787" s="105"/>
      <c r="E787" s="105"/>
      <c r="F787" s="105"/>
      <c r="G787" s="106"/>
      <c r="H787" s="448" t="str">
        <f t="shared" ca="1" si="350"/>
        <v/>
      </c>
      <c r="I787" s="105" t="str">
        <f t="shared" ca="1" si="351"/>
        <v/>
      </c>
      <c r="J787" s="109" t="str">
        <f t="shared" ca="1" si="352"/>
        <v/>
      </c>
      <c r="K787" s="308"/>
      <c r="L787" s="475"/>
      <c r="M787" s="110" t="str">
        <f>IFERROR(IF(VLOOKUP(L787,Codigos!$T$2:$U$50,2,0)=0,"",VLOOKUP(L787,Codigos!$T$2:$U$50,2,0)),"")</f>
        <v/>
      </c>
      <c r="N787" s="111" t="str">
        <f t="shared" si="353"/>
        <v/>
      </c>
      <c r="O787" s="112" t="str">
        <f>IFERROR(IF($B787&lt;&gt;"",$E787+($D787*VLOOKUP($B787,Codigos!$A:$P,5,0)),""),"Verf")</f>
        <v/>
      </c>
      <c r="P787" s="112" t="str">
        <f>IFERROR(IF($B787&lt;&gt;"",$F787+($O787*VLOOKUP($B787,Codigos!$A:$P,4,0)),""),"Verf")</f>
        <v/>
      </c>
      <c r="Q787" s="116" t="str">
        <f>IFERROR(IF($B787&lt;&gt;"",P787*VLOOKUP($B787,Codigos!$A:$I,7,0)/100000,""),"Verf")</f>
        <v/>
      </c>
      <c r="R787" s="110" t="str">
        <f>IFERROR(IF($B787&lt;&gt;"",VLOOKUP($B787,Codigos!$A:$P,2,0),""),"Verf")</f>
        <v/>
      </c>
      <c r="S787" s="110" t="str">
        <f>IFERROR(IF($B787&lt;&gt;"",VLOOKUP($B787,Codigos!$A:$P,9,0),""),"Verf")</f>
        <v/>
      </c>
      <c r="T787" s="110" t="str">
        <f>IFERROR(IF(B787&lt;&gt;"",VLOOKUP(B787,Codigos!$A:$P,10,0),""),"Verf")</f>
        <v/>
      </c>
      <c r="U787" s="280" t="str">
        <f>IFERROR(IF($B787&lt;&gt;"",IF(AND($H787&gt;=VLOOKUP($B787,Codigos!$A:$P,12,0),$H787&lt;=VLOOKUP($B787,Codigos!$A:$P,13,0)),"Si","No"),""),"Verf")</f>
        <v/>
      </c>
      <c r="V787" s="280" t="str">
        <f>IFERROR(IF($B787&lt;&gt;"",IF(AND($H787&gt;=VLOOKUP($B787,Codigos!$A:$P,14,0),$H787&lt;=VLOOKUP($B787,Codigos!$A:$P,15,0)),"Si","No"),""),"Verf")</f>
        <v/>
      </c>
      <c r="W787" s="280" t="str">
        <f>IFERROR(IF($B787&lt;&gt;"",IF($H787&gt;=VLOOKUP($B787,Codigos!$A:$P,12,0),"Si","No"),""),"Verf")</f>
        <v/>
      </c>
      <c r="X787" s="280" t="str">
        <f>IFERROR(IF($B787&lt;&gt;"",IF($H787&lt;VLOOKUP($B787,Codigos!$A:$P,14,0),"No","Si"),""),"Verf")</f>
        <v/>
      </c>
      <c r="Y787" s="280" t="str">
        <f>IFERROR(IF($B787&lt;&gt;"",IF($H787&gt;VLOOKUP($B787,Codigos!$A:$P,16,0),"Si","No"),""),"Verf")</f>
        <v/>
      </c>
      <c r="Z787" s="280" t="str">
        <f>IFERROR(IF($B787&lt;&gt;"",IF($H787&lt;VLOOKUP($B787,Codigos!$A:$P,14,0),"Bloquear","No"),""),"Verf")</f>
        <v/>
      </c>
      <c r="AA787" s="281" t="str">
        <f>IFERROR(IF($B787&lt;&gt;"",$G787-VLOOKUP($B787,Codigos!$A:$P,11,0),""),"")</f>
        <v/>
      </c>
      <c r="AB787" s="280" t="str">
        <f t="shared" si="354"/>
        <v>V</v>
      </c>
      <c r="AC787" t="str">
        <f t="shared" si="355"/>
        <v/>
      </c>
      <c r="AE787" t="s">
        <v>1989</v>
      </c>
      <c r="AF787" t="s">
        <v>1988</v>
      </c>
    </row>
    <row r="788" spans="1:32" ht="18.95" customHeight="1">
      <c r="A788" s="290" t="s">
        <v>2589</v>
      </c>
      <c r="B788" s="296" t="s">
        <v>199</v>
      </c>
      <c r="C788" s="104" t="str">
        <f>IFERROR(IF(B788&lt;&gt;"",VLOOKUP($B788,Codigos!$A:$P,3,0),""),"Verf")</f>
        <v>CORONA REUSABLE 330CC X30</v>
      </c>
      <c r="D788" s="105">
        <v>46</v>
      </c>
      <c r="E788" s="105"/>
      <c r="F788" s="105"/>
      <c r="G788" s="106">
        <v>46522</v>
      </c>
      <c r="H788" s="448">
        <f t="shared" ca="1" si="350"/>
        <v>338</v>
      </c>
      <c r="I788" s="105" t="str">
        <f t="shared" ca="1" si="351"/>
        <v>Mayor a 120 días</v>
      </c>
      <c r="J788" s="109">
        <f t="shared" ca="1" si="352"/>
        <v>0.92602739726027394</v>
      </c>
      <c r="K788" s="308"/>
      <c r="L788" s="292"/>
      <c r="M788" s="110" t="str">
        <f>IFERROR(IF(VLOOKUP(L788,Codigos!$T$2:$U$50,2,0)=0,"",VLOOKUP(L788,Codigos!$T$2:$U$50,2,0)),"")</f>
        <v/>
      </c>
      <c r="N788" s="111">
        <f t="shared" si="353"/>
        <v>46157</v>
      </c>
      <c r="O788" s="112">
        <f>IFERROR(IF($B788&lt;&gt;"",$E788+($D788*VLOOKUP($B788,Codigos!$A:$P,5,0)),""),"Verf")</f>
        <v>2070</v>
      </c>
      <c r="P788" s="112">
        <f>IFERROR(IF($B788&lt;&gt;"",$F788+($O788*VLOOKUP($B788,Codigos!$A:$P,4,0)),""),"Verf")</f>
        <v>62100</v>
      </c>
      <c r="Q788" s="116">
        <f>IFERROR(IF($B788&lt;&gt;"",P788*VLOOKUP($B788,Codigos!$A:$I,7,0)/100000,""),"Verf")</f>
        <v>204.93</v>
      </c>
      <c r="R788" s="110">
        <f>IFERROR(IF($B788&lt;&gt;"",VLOOKUP($B788,Codigos!$A:$P,2,0),""),"Verf")</f>
        <v>20282</v>
      </c>
      <c r="S788" s="110" t="str">
        <f>IFERROR(IF($B788&lt;&gt;"",VLOOKUP($B788,Codigos!$A:$P,9,0),""),"Verf")</f>
        <v>Ret</v>
      </c>
      <c r="T788" s="110">
        <f>IFERROR(IF(B788&lt;&gt;"",VLOOKUP(B788,Codigos!$A:$P,10,0),""),"Verf")</f>
        <v>365</v>
      </c>
      <c r="U788" s="280" t="str">
        <f ca="1">IFERROR(IF($B788&lt;&gt;"",IF(AND($H788&gt;=VLOOKUP($B788,Codigos!$A:$P,12,0),$H788&lt;=VLOOKUP($B788,Codigos!$A:$P,13,0)),"Si","No"),""),"Verf")</f>
        <v>No</v>
      </c>
      <c r="V788" s="280" t="str">
        <f ca="1">IFERROR(IF($B788&lt;&gt;"",IF(AND($H788&gt;=VLOOKUP($B788,Codigos!$A:$P,14,0),$H788&lt;=VLOOKUP($B788,Codigos!$A:$P,15,0)),"Si","No"),""),"Verf")</f>
        <v>No</v>
      </c>
      <c r="W788" s="280" t="str">
        <f ca="1">IFERROR(IF($B788&lt;&gt;"",IF($H788&gt;=VLOOKUP($B788,Codigos!$A:$P,12,0),"Si","No"),""),"Verf")</f>
        <v>Si</v>
      </c>
      <c r="X788" s="280" t="str">
        <f ca="1">IFERROR(IF($B788&lt;&gt;"",IF($H788&lt;VLOOKUP($B788,Codigos!$A:$P,14,0),"No","Si"),""),"Verf")</f>
        <v>Si</v>
      </c>
      <c r="Y788" s="280" t="str">
        <f ca="1">IFERROR(IF($B788&lt;&gt;"",IF($H788&gt;VLOOKUP($B788,Codigos!$A:$P,16,0),"Si","No"),""),"Verf")</f>
        <v>Si</v>
      </c>
      <c r="Z788" s="280" t="str">
        <f ca="1">IFERROR(IF($B788&lt;&gt;"",IF($H788&lt;VLOOKUP($B788,Codigos!$A:$P,14,0),"Bloquear","No"),""),"Verf")</f>
        <v>No</v>
      </c>
      <c r="AA788" s="281">
        <f>IFERROR(IF($B788&lt;&gt;"",$G788-VLOOKUP($B788,Codigos!$A:$P,11,0),""),"")</f>
        <v>46492</v>
      </c>
      <c r="AB788" s="280" t="str">
        <f t="shared" si="354"/>
        <v/>
      </c>
      <c r="AC788">
        <f t="shared" ca="1" si="355"/>
        <v>27</v>
      </c>
      <c r="AE788" t="s">
        <v>1989</v>
      </c>
      <c r="AF788" t="s">
        <v>1988</v>
      </c>
    </row>
    <row r="789" spans="1:32" ht="18.95" customHeight="1">
      <c r="A789" s="290" t="s">
        <v>2590</v>
      </c>
      <c r="B789" s="296" t="s">
        <v>199</v>
      </c>
      <c r="C789" s="104" t="str">
        <f>IFERROR(IF(B789&lt;&gt;"",VLOOKUP($B789,Codigos!$A:$P,3,0),""),"Verf")</f>
        <v>CORONA REUSABLE 330CC X30</v>
      </c>
      <c r="D789" s="105">
        <v>46</v>
      </c>
      <c r="E789" s="105"/>
      <c r="F789" s="105"/>
      <c r="G789" s="106">
        <v>46522</v>
      </c>
      <c r="H789" s="448">
        <f t="shared" ca="1" si="350"/>
        <v>338</v>
      </c>
      <c r="I789" s="105" t="str">
        <f t="shared" ca="1" si="351"/>
        <v>Mayor a 120 días</v>
      </c>
      <c r="J789" s="109">
        <f t="shared" ca="1" si="352"/>
        <v>0.92602739726027394</v>
      </c>
      <c r="K789" s="308"/>
      <c r="L789" s="292"/>
      <c r="M789" s="110" t="str">
        <f>IFERROR(IF(VLOOKUP(L789,Codigos!$T$2:$U$50,2,0)=0,"",VLOOKUP(L789,Codigos!$T$2:$U$50,2,0)),"")</f>
        <v/>
      </c>
      <c r="N789" s="111">
        <f t="shared" si="353"/>
        <v>46157</v>
      </c>
      <c r="O789" s="112">
        <f>IFERROR(IF($B789&lt;&gt;"",$E789+($D789*VLOOKUP($B789,Codigos!$A:$P,5,0)),""),"Verf")</f>
        <v>2070</v>
      </c>
      <c r="P789" s="112">
        <f>IFERROR(IF($B789&lt;&gt;"",$F789+($O789*VLOOKUP($B789,Codigos!$A:$P,4,0)),""),"Verf")</f>
        <v>62100</v>
      </c>
      <c r="Q789" s="116">
        <f>IFERROR(IF($B789&lt;&gt;"",P789*VLOOKUP($B789,Codigos!$A:$I,7,0)/100000,""),"Verf")</f>
        <v>204.93</v>
      </c>
      <c r="R789" s="110">
        <f>IFERROR(IF($B789&lt;&gt;"",VLOOKUP($B789,Codigos!$A:$P,2,0),""),"Verf")</f>
        <v>20282</v>
      </c>
      <c r="S789" s="110" t="str">
        <f>IFERROR(IF($B789&lt;&gt;"",VLOOKUP($B789,Codigos!$A:$P,9,0),""),"Verf")</f>
        <v>Ret</v>
      </c>
      <c r="T789" s="110">
        <f>IFERROR(IF(B789&lt;&gt;"",VLOOKUP(B789,Codigos!$A:$P,10,0),""),"Verf")</f>
        <v>365</v>
      </c>
      <c r="U789" s="280" t="str">
        <f ca="1">IFERROR(IF($B789&lt;&gt;"",IF(AND($H789&gt;=VLOOKUP($B789,Codigos!$A:$P,12,0),$H789&lt;=VLOOKUP($B789,Codigos!$A:$P,13,0)),"Si","No"),""),"Verf")</f>
        <v>No</v>
      </c>
      <c r="V789" s="280" t="str">
        <f ca="1">IFERROR(IF($B789&lt;&gt;"",IF(AND($H789&gt;=VLOOKUP($B789,Codigos!$A:$P,14,0),$H789&lt;=VLOOKUP($B789,Codigos!$A:$P,15,0)),"Si","No"),""),"Verf")</f>
        <v>No</v>
      </c>
      <c r="W789" s="280" t="str">
        <f ca="1">IFERROR(IF($B789&lt;&gt;"",IF($H789&gt;=VLOOKUP($B789,Codigos!$A:$P,12,0),"Si","No"),""),"Verf")</f>
        <v>Si</v>
      </c>
      <c r="X789" s="280" t="str">
        <f ca="1">IFERROR(IF($B789&lt;&gt;"",IF($H789&lt;VLOOKUP($B789,Codigos!$A:$P,14,0),"No","Si"),""),"Verf")</f>
        <v>Si</v>
      </c>
      <c r="Y789" s="280" t="str">
        <f ca="1">IFERROR(IF($B789&lt;&gt;"",IF($H789&gt;VLOOKUP($B789,Codigos!$A:$P,16,0),"Si","No"),""),"Verf")</f>
        <v>Si</v>
      </c>
      <c r="Z789" s="280" t="str">
        <f ca="1">IFERROR(IF($B789&lt;&gt;"",IF($H789&lt;VLOOKUP($B789,Codigos!$A:$P,14,0),"Bloquear","No"),""),"Verf")</f>
        <v>No</v>
      </c>
      <c r="AA789" s="281">
        <f>IFERROR(IF($B789&lt;&gt;"",$G789-VLOOKUP($B789,Codigos!$A:$P,11,0),""),"")</f>
        <v>46492</v>
      </c>
      <c r="AB789" s="280" t="str">
        <f t="shared" si="354"/>
        <v/>
      </c>
      <c r="AC789">
        <f t="shared" ca="1" si="355"/>
        <v>27</v>
      </c>
      <c r="AE789" t="s">
        <v>1989</v>
      </c>
      <c r="AF789" t="s">
        <v>1988</v>
      </c>
    </row>
    <row r="790" spans="1:32" ht="18.95" customHeight="1">
      <c r="A790" s="290" t="s">
        <v>2591</v>
      </c>
      <c r="B790" s="296" t="s">
        <v>547</v>
      </c>
      <c r="C790" s="104" t="str">
        <f>IFERROR(IF(B790&lt;&gt;"",VLOOKUP($B790,Codigos!$A:$P,3,0),""),"Verf")</f>
        <v>Aguila RN 330cc X 30</v>
      </c>
      <c r="D790" s="105">
        <v>34</v>
      </c>
      <c r="E790" s="105"/>
      <c r="F790" s="105"/>
      <c r="G790" s="106">
        <v>46338</v>
      </c>
      <c r="H790" s="448">
        <f t="shared" ca="1" si="350"/>
        <v>154</v>
      </c>
      <c r="I790" s="105" t="str">
        <f t="shared" ca="1" si="351"/>
        <v>Mayor a 120 días</v>
      </c>
      <c r="J790" s="109">
        <f t="shared" ca="1" si="352"/>
        <v>0.85555555555555551</v>
      </c>
      <c r="K790" s="308"/>
      <c r="L790" s="292"/>
      <c r="M790" s="110" t="str">
        <f>IFERROR(IF(VLOOKUP(L790,Codigos!$T$2:$U$50,2,0)=0,"",VLOOKUP(L790,Codigos!$T$2:$U$50,2,0)),"")</f>
        <v/>
      </c>
      <c r="N790" s="111">
        <f t="shared" si="353"/>
        <v>46158</v>
      </c>
      <c r="O790" s="112">
        <f>IFERROR(IF($B790&lt;&gt;"",$E790+($D790*VLOOKUP($B790,Codigos!$A:$P,5,0)),""),"Verf")</f>
        <v>1836</v>
      </c>
      <c r="P790" s="112">
        <f>IFERROR(IF($B790&lt;&gt;"",$F790+($O790*VLOOKUP($B790,Codigos!$A:$P,4,0)),""),"Verf")</f>
        <v>55080</v>
      </c>
      <c r="Q790" s="116">
        <f>IFERROR(IF($B790&lt;&gt;"",P790*VLOOKUP($B790,Codigos!$A:$I,7,0)/100000,""),"Verf")</f>
        <v>181.76400000000001</v>
      </c>
      <c r="R790" s="110">
        <f>IFERROR(IF($B790&lt;&gt;"",VLOOKUP($B790,Codigos!$A:$P,2,0),""),"Verf")</f>
        <v>3128</v>
      </c>
      <c r="S790" s="110" t="str">
        <f>IFERROR(IF($B790&lt;&gt;"",VLOOKUP($B790,Codigos!$A:$P,9,0),""),"Verf")</f>
        <v>Ret</v>
      </c>
      <c r="T790" s="110">
        <f>IFERROR(IF(B790&lt;&gt;"",VLOOKUP(B790,Codigos!$A:$P,10,0),""),"Verf")</f>
        <v>180</v>
      </c>
      <c r="U790" s="280" t="str">
        <f ca="1">IFERROR(IF($B790&lt;&gt;"",IF(AND($H790&gt;=VLOOKUP($B790,Codigos!$A:$P,12,0),$H790&lt;=VLOOKUP($B790,Codigos!$A:$P,13,0)),"Si","No"),""),"Verf")</f>
        <v>No</v>
      </c>
      <c r="V790" s="280" t="str">
        <f ca="1">IFERROR(IF($B790&lt;&gt;"",IF(AND($H790&gt;=VLOOKUP($B790,Codigos!$A:$P,14,0),$H790&lt;=VLOOKUP($B790,Codigos!$A:$P,15,0)),"Si","No"),""),"Verf")</f>
        <v>No</v>
      </c>
      <c r="W790" s="280" t="str">
        <f ca="1">IFERROR(IF($B790&lt;&gt;"",IF($H790&gt;=VLOOKUP($B790,Codigos!$A:$P,12,0),"Si","No"),""),"Verf")</f>
        <v>Si</v>
      </c>
      <c r="X790" s="280" t="str">
        <f ca="1">IFERROR(IF($B790&lt;&gt;"",IF($H790&lt;VLOOKUP($B790,Codigos!$A:$P,14,0),"No","Si"),""),"Verf")</f>
        <v>Si</v>
      </c>
      <c r="Y790" s="280" t="str">
        <f ca="1">IFERROR(IF($B790&lt;&gt;"",IF($H790&gt;VLOOKUP($B790,Codigos!$A:$P,16,0),"Si","No"),""),"Verf")</f>
        <v>Si</v>
      </c>
      <c r="Z790" s="280" t="str">
        <f ca="1">IFERROR(IF($B790&lt;&gt;"",IF($H790&lt;VLOOKUP($B790,Codigos!$A:$P,14,0),"Bloquear","No"),""),"Verf")</f>
        <v>No</v>
      </c>
      <c r="AA790" s="281">
        <f>IFERROR(IF($B790&lt;&gt;"",$G790-VLOOKUP($B790,Codigos!$A:$P,11,0),""),"")</f>
        <v>46308</v>
      </c>
      <c r="AB790" s="280" t="str">
        <f t="shared" si="354"/>
        <v/>
      </c>
      <c r="AC790">
        <f t="shared" ca="1" si="355"/>
        <v>26</v>
      </c>
      <c r="AE790" t="s">
        <v>1989</v>
      </c>
      <c r="AF790" t="s">
        <v>1988</v>
      </c>
    </row>
    <row r="791" spans="1:32" ht="18.95" customHeight="1">
      <c r="A791" s="290" t="s">
        <v>2592</v>
      </c>
      <c r="B791" s="311" t="s">
        <v>498</v>
      </c>
      <c r="C791" s="104" t="str">
        <f>IFERROR(IF(B791&lt;&gt;"",VLOOKUP($B791,Codigos!$A:$P,3,0),""),"Verf")</f>
        <v>Aguila RN 330cc X 30</v>
      </c>
      <c r="D791" s="105">
        <v>42</v>
      </c>
      <c r="E791" s="105"/>
      <c r="F791" s="105"/>
      <c r="G791" s="106">
        <v>46362</v>
      </c>
      <c r="H791" s="448">
        <f t="shared" ref="H791" ca="1" si="356">IF(G791&lt;&gt;"",G791-TODAY(),"")</f>
        <v>178</v>
      </c>
      <c r="I791" s="105" t="str">
        <f t="shared" ref="I791" ca="1" si="357">IF(G791="","",IF(G791&lt;TODAY(),"Vencido",IF(G791&lt;TODAY()+10,"Menos de 10 días",IF(G791&lt;TODAY()+30,"Menos de 30 días",IF(G791&lt;TODAY()+60,"Menos de 60 días",IF(G791&lt;TODAY()+90,"Menos de 90 dìas",IF(G791&lt;TODAY()+120,"Menos de 120 días","Mayor a 120 días")))))))</f>
        <v>Mayor a 120 días</v>
      </c>
      <c r="J791" s="109">
        <f t="shared" ref="J791" ca="1" si="358">IFERROR(IF(H791&lt;&gt;"",H791/T791,""),"Verf")</f>
        <v>0.98888888888888893</v>
      </c>
      <c r="K791" s="308" t="s">
        <v>2819</v>
      </c>
      <c r="L791" s="292"/>
      <c r="M791" s="110" t="str">
        <f>IFERROR(IF(VLOOKUP(L791,Codigos!$T$2:$U$50,2,0)=0,"",VLOOKUP(L791,Codigos!$T$2:$U$50,2,0)),"")</f>
        <v/>
      </c>
      <c r="N791" s="111">
        <f t="shared" si="353"/>
        <v>46182</v>
      </c>
      <c r="O791" s="112">
        <f>IFERROR(IF($B791&lt;&gt;"",$E791+($D791*VLOOKUP($B791,Codigos!$A:$P,5,0)),""),"Verf")</f>
        <v>1890</v>
      </c>
      <c r="P791" s="112">
        <f>IFERROR(IF($B791&lt;&gt;"",$F791+($O791*VLOOKUP($B791,Codigos!$A:$P,4,0)),""),"Verf")</f>
        <v>56700</v>
      </c>
      <c r="Q791" s="116">
        <f>IFERROR(IF($B791&lt;&gt;"",P791*VLOOKUP($B791,Codigos!$A:$I,7,0)/100000,""),"Verf")</f>
        <v>187.11</v>
      </c>
      <c r="R791" s="110">
        <f>IFERROR(IF($B791&lt;&gt;"",VLOOKUP($B791,Codigos!$A:$P,2,0),""),"Verf")</f>
        <v>3128</v>
      </c>
      <c r="S791" s="110" t="str">
        <f>IFERROR(IF($B791&lt;&gt;"",VLOOKUP($B791,Codigos!$A:$P,9,0),""),"Verf")</f>
        <v>Ret</v>
      </c>
      <c r="T791" s="110">
        <f>IFERROR(IF(B791&lt;&gt;"",VLOOKUP(B791,Codigos!$A:$P,10,0),""),"Verf")</f>
        <v>180</v>
      </c>
      <c r="U791" s="280" t="str">
        <f ca="1">IFERROR(IF($B791&lt;&gt;"",IF(AND($H791&gt;=VLOOKUP($B791,Codigos!$A:$P,12,0),$H791&lt;=VLOOKUP($B791,Codigos!$A:$P,13,0)),"Si","No"),""),"Verf")</f>
        <v>No</v>
      </c>
      <c r="V791" s="280" t="str">
        <f ca="1">IFERROR(IF($B791&lt;&gt;"",IF(AND($H791&gt;=VLOOKUP($B791,Codigos!$A:$P,14,0),$H791&lt;=VLOOKUP($B791,Codigos!$A:$P,15,0)),"Si","No"),""),"Verf")</f>
        <v>No</v>
      </c>
      <c r="W791" s="280" t="str">
        <f ca="1">IFERROR(IF($B791&lt;&gt;"",IF($H791&gt;=VLOOKUP($B791,Codigos!$A:$P,12,0),"Si","No"),""),"Verf")</f>
        <v>Si</v>
      </c>
      <c r="X791" s="280" t="str">
        <f ca="1">IFERROR(IF($B791&lt;&gt;"",IF($H791&lt;VLOOKUP($B791,Codigos!$A:$P,14,0),"No","Si"),""),"Verf")</f>
        <v>Si</v>
      </c>
      <c r="Y791" s="280" t="str">
        <f ca="1">IFERROR(IF($B791&lt;&gt;"",IF($H791&gt;VLOOKUP($B791,Codigos!$A:$P,16,0),"Si","No"),""),"Verf")</f>
        <v>Si</v>
      </c>
      <c r="Z791" s="280" t="str">
        <f ca="1">IFERROR(IF($B791&lt;&gt;"",IF($H791&lt;VLOOKUP($B791,Codigos!$A:$P,14,0),"Bloquear","No"),""),"Verf")</f>
        <v>No</v>
      </c>
      <c r="AA791" s="281">
        <f>IFERROR(IF($B791&lt;&gt;"",$G791-VLOOKUP($B791,Codigos!$A:$P,11,0),""),"")</f>
        <v>46332</v>
      </c>
      <c r="AB791" s="280" t="str">
        <f t="shared" si="354"/>
        <v/>
      </c>
      <c r="AC791">
        <f t="shared" ca="1" si="355"/>
        <v>2</v>
      </c>
      <c r="AE791" t="s">
        <v>1989</v>
      </c>
      <c r="AF791" t="s">
        <v>1988</v>
      </c>
    </row>
    <row r="792" spans="1:32" ht="18.95" customHeight="1">
      <c r="A792" s="290" t="s">
        <v>2593</v>
      </c>
      <c r="B792" s="296" t="s">
        <v>498</v>
      </c>
      <c r="C792" s="104" t="str">
        <f>IFERROR(IF(B792&lt;&gt;"",VLOOKUP($B792,Codigos!$A:$P,3,0),""),"Verf")</f>
        <v>Aguila RN 330cc X 30</v>
      </c>
      <c r="D792" s="105">
        <v>42</v>
      </c>
      <c r="E792" s="105"/>
      <c r="F792" s="105"/>
      <c r="G792" s="106">
        <v>46362</v>
      </c>
      <c r="H792" s="448">
        <f t="shared" ref="H792" ca="1" si="359">IF(G792&lt;&gt;"",G792-TODAY(),"")</f>
        <v>178</v>
      </c>
      <c r="I792" s="105" t="str">
        <f t="shared" ref="I792" ca="1" si="360">IF(G792="","",IF(G792&lt;TODAY(),"Vencido",IF(G792&lt;TODAY()+10,"Menos de 10 días",IF(G792&lt;TODAY()+30,"Menos de 30 días",IF(G792&lt;TODAY()+60,"Menos de 60 días",IF(G792&lt;TODAY()+90,"Menos de 90 dìas",IF(G792&lt;TODAY()+120,"Menos de 120 días","Mayor a 120 días")))))))</f>
        <v>Mayor a 120 días</v>
      </c>
      <c r="J792" s="109">
        <f t="shared" ref="J792" ca="1" si="361">IFERROR(IF(H792&lt;&gt;"",H792/T792,""),"Verf")</f>
        <v>0.98888888888888893</v>
      </c>
      <c r="K792" s="308" t="s">
        <v>2819</v>
      </c>
      <c r="L792" s="292"/>
      <c r="M792" s="110" t="str">
        <f>IFERROR(IF(VLOOKUP(L792,Codigos!$T$2:$U$50,2,0)=0,"",VLOOKUP(L792,Codigos!$T$2:$U$50,2,0)),"")</f>
        <v/>
      </c>
      <c r="N792" s="111">
        <f t="shared" si="353"/>
        <v>46182</v>
      </c>
      <c r="O792" s="112">
        <f>IFERROR(IF($B792&lt;&gt;"",$E792+($D792*VLOOKUP($B792,Codigos!$A:$P,5,0)),""),"Verf")</f>
        <v>1890</v>
      </c>
      <c r="P792" s="112">
        <f>IFERROR(IF($B792&lt;&gt;"",$F792+($O792*VLOOKUP($B792,Codigos!$A:$P,4,0)),""),"Verf")</f>
        <v>56700</v>
      </c>
      <c r="Q792" s="116">
        <f>IFERROR(IF($B792&lt;&gt;"",P792*VLOOKUP($B792,Codigos!$A:$I,7,0)/100000,""),"Verf")</f>
        <v>187.11</v>
      </c>
      <c r="R792" s="110">
        <f>IFERROR(IF($B792&lt;&gt;"",VLOOKUP($B792,Codigos!$A:$P,2,0),""),"Verf")</f>
        <v>3128</v>
      </c>
      <c r="S792" s="110" t="str">
        <f>IFERROR(IF($B792&lt;&gt;"",VLOOKUP($B792,Codigos!$A:$P,9,0),""),"Verf")</f>
        <v>Ret</v>
      </c>
      <c r="T792" s="110">
        <f>IFERROR(IF(B792&lt;&gt;"",VLOOKUP(B792,Codigos!$A:$P,10,0),""),"Verf")</f>
        <v>180</v>
      </c>
      <c r="U792" s="280" t="str">
        <f ca="1">IFERROR(IF($B792&lt;&gt;"",IF(AND($H792&gt;=VLOOKUP($B792,Codigos!$A:$P,12,0),$H792&lt;=VLOOKUP($B792,Codigos!$A:$P,13,0)),"Si","No"),""),"Verf")</f>
        <v>No</v>
      </c>
      <c r="V792" s="280" t="str">
        <f ca="1">IFERROR(IF($B792&lt;&gt;"",IF(AND($H792&gt;=VLOOKUP($B792,Codigos!$A:$P,14,0),$H792&lt;=VLOOKUP($B792,Codigos!$A:$P,15,0)),"Si","No"),""),"Verf")</f>
        <v>No</v>
      </c>
      <c r="W792" s="280" t="str">
        <f ca="1">IFERROR(IF($B792&lt;&gt;"",IF($H792&gt;=VLOOKUP($B792,Codigos!$A:$P,12,0),"Si","No"),""),"Verf")</f>
        <v>Si</v>
      </c>
      <c r="X792" s="280" t="str">
        <f ca="1">IFERROR(IF($B792&lt;&gt;"",IF($H792&lt;VLOOKUP($B792,Codigos!$A:$P,14,0),"No","Si"),""),"Verf")</f>
        <v>Si</v>
      </c>
      <c r="Y792" s="280" t="str">
        <f ca="1">IFERROR(IF($B792&lt;&gt;"",IF($H792&gt;VLOOKUP($B792,Codigos!$A:$P,16,0),"Si","No"),""),"Verf")</f>
        <v>Si</v>
      </c>
      <c r="Z792" s="280" t="str">
        <f ca="1">IFERROR(IF($B792&lt;&gt;"",IF($H792&lt;VLOOKUP($B792,Codigos!$A:$P,14,0),"Bloquear","No"),""),"Verf")</f>
        <v>No</v>
      </c>
      <c r="AA792" s="281">
        <f>IFERROR(IF($B792&lt;&gt;"",$G792-VLOOKUP($B792,Codigos!$A:$P,11,0),""),"")</f>
        <v>46332</v>
      </c>
      <c r="AB792" s="280" t="str">
        <f t="shared" si="354"/>
        <v/>
      </c>
      <c r="AC792">
        <f t="shared" ca="1" si="355"/>
        <v>2</v>
      </c>
      <c r="AE792" t="s">
        <v>1989</v>
      </c>
      <c r="AF792" t="s">
        <v>1988</v>
      </c>
    </row>
    <row r="793" spans="1:32" ht="18.95" customHeight="1">
      <c r="A793" s="290" t="s">
        <v>2594</v>
      </c>
      <c r="B793" s="296" t="s">
        <v>318</v>
      </c>
      <c r="C793" s="104" t="str">
        <f>IFERROR(IF(B793&lt;&gt;"",VLOOKUP($B793,Codigos!$A:$P,3,0),""),"Verf")</f>
        <v>Aguila Lta N 330cc X 6</v>
      </c>
      <c r="D793" s="105">
        <v>40</v>
      </c>
      <c r="E793" s="105"/>
      <c r="F793" s="105"/>
      <c r="G793" s="106">
        <v>46445</v>
      </c>
      <c r="H793" s="448">
        <f t="shared" ca="1" si="350"/>
        <v>261</v>
      </c>
      <c r="I793" s="105" t="str">
        <f t="shared" ca="1" si="351"/>
        <v>Mayor a 120 días</v>
      </c>
      <c r="J793" s="109">
        <f t="shared" ca="1" si="352"/>
        <v>0.96666666666666667</v>
      </c>
      <c r="K793" s="308"/>
      <c r="L793" s="292"/>
      <c r="M793" s="110" t="str">
        <f>IFERROR(IF(VLOOKUP(L793,Codigos!$T$2:$U$50,2,0)=0,"",VLOOKUP(L793,Codigos!$T$2:$U$50,2,0)),"")</f>
        <v/>
      </c>
      <c r="N793" s="111">
        <f t="shared" si="353"/>
        <v>46175</v>
      </c>
      <c r="O793" s="112">
        <f>IFERROR(IF($B793&lt;&gt;"",$E793+($D793*VLOOKUP($B793,Codigos!$A:$P,5,0)),""),"Verf")</f>
        <v>19200</v>
      </c>
      <c r="P793" s="112">
        <f>IFERROR(IF($B793&lt;&gt;"",$F793+($O793*VLOOKUP($B793,Codigos!$A:$P,4,0)),""),"Verf")</f>
        <v>115200</v>
      </c>
      <c r="Q793" s="116">
        <f>IFERROR(IF($B793&lt;&gt;"",P793*VLOOKUP($B793,Codigos!$A:$I,7,0)/100000,""),"Verf")</f>
        <v>380.16</v>
      </c>
      <c r="R793" s="110">
        <f>IFERROR(IF($B793&lt;&gt;"",VLOOKUP($B793,Codigos!$A:$P,2,0),""),"Verf")</f>
        <v>2174</v>
      </c>
      <c r="S793" s="110" t="str">
        <f>IFERROR(IF($B793&lt;&gt;"",VLOOKUP($B793,Codigos!$A:$P,9,0),""),"Verf")</f>
        <v>Lata</v>
      </c>
      <c r="T793" s="110">
        <f>IFERROR(IF(B793&lt;&gt;"",VLOOKUP(B793,Codigos!$A:$P,10,0),""),"Verf")</f>
        <v>270</v>
      </c>
      <c r="U793" s="280" t="str">
        <f ca="1">IFERROR(IF($B793&lt;&gt;"",IF(AND($H793&gt;=VLOOKUP($B793,Codigos!$A:$P,12,0),$H793&lt;=VLOOKUP($B793,Codigos!$A:$P,13,0)),"Si","No"),""),"Verf")</f>
        <v>No</v>
      </c>
      <c r="V793" s="280" t="str">
        <f ca="1">IFERROR(IF($B793&lt;&gt;"",IF(AND($H793&gt;=VLOOKUP($B793,Codigos!$A:$P,14,0),$H793&lt;=VLOOKUP($B793,Codigos!$A:$P,15,0)),"Si","No"),""),"Verf")</f>
        <v>No</v>
      </c>
      <c r="W793" s="280" t="str">
        <f ca="1">IFERROR(IF($B793&lt;&gt;"",IF($H793&gt;=VLOOKUP($B793,Codigos!$A:$P,12,0),"Si","No"),""),"Verf")</f>
        <v>Si</v>
      </c>
      <c r="X793" s="280" t="str">
        <f ca="1">IFERROR(IF($B793&lt;&gt;"",IF($H793&lt;VLOOKUP($B793,Codigos!$A:$P,14,0),"No","Si"),""),"Verf")</f>
        <v>Si</v>
      </c>
      <c r="Y793" s="280" t="str">
        <f ca="1">IFERROR(IF($B793&lt;&gt;"",IF($H793&gt;VLOOKUP($B793,Codigos!$A:$P,16,0),"Si","No"),""),"Verf")</f>
        <v>Si</v>
      </c>
      <c r="Z793" s="280" t="str">
        <f ca="1">IFERROR(IF($B793&lt;&gt;"",IF($H793&lt;VLOOKUP($B793,Codigos!$A:$P,14,0),"Bloquear","No"),""),"Verf")</f>
        <v>No</v>
      </c>
      <c r="AA793" s="281">
        <f>IFERROR(IF($B793&lt;&gt;"",$G793-VLOOKUP($B793,Codigos!$A:$P,11,0),""),"")</f>
        <v>46415</v>
      </c>
      <c r="AB793" s="280" t="str">
        <f t="shared" si="354"/>
        <v/>
      </c>
      <c r="AC793">
        <f t="shared" ca="1" si="355"/>
        <v>9</v>
      </c>
      <c r="AE793" t="s">
        <v>1989</v>
      </c>
      <c r="AF793" t="s">
        <v>1988</v>
      </c>
    </row>
    <row r="794" spans="1:32" ht="18.95" customHeight="1">
      <c r="A794" s="290" t="s">
        <v>2595</v>
      </c>
      <c r="B794" s="474" t="s">
        <v>318</v>
      </c>
      <c r="C794" s="104" t="str">
        <f>IFERROR(IF(B794&lt;&gt;"",VLOOKUP($B794,Codigos!$A:$P,3,0),""),"Verf")</f>
        <v>Aguila Lta N 330cc X 6</v>
      </c>
      <c r="D794" s="105">
        <v>44</v>
      </c>
      <c r="E794" s="105"/>
      <c r="F794" s="105"/>
      <c r="G794" s="106">
        <v>46446</v>
      </c>
      <c r="H794" s="448">
        <f t="shared" ca="1" si="350"/>
        <v>262</v>
      </c>
      <c r="I794" s="105" t="str">
        <f t="shared" ca="1" si="351"/>
        <v>Mayor a 120 días</v>
      </c>
      <c r="J794" s="109">
        <f t="shared" ca="1" si="352"/>
        <v>0.97037037037037033</v>
      </c>
      <c r="K794" s="308"/>
      <c r="L794" s="292"/>
      <c r="M794" s="110" t="str">
        <f>IFERROR(IF(VLOOKUP(L794,Codigos!$T$2:$U$50,2,0)=0,"",VLOOKUP(L794,Codigos!$T$2:$U$50,2,0)),"")</f>
        <v/>
      </c>
      <c r="N794" s="111">
        <f t="shared" si="353"/>
        <v>46176</v>
      </c>
      <c r="O794" s="112">
        <f>IFERROR(IF($B794&lt;&gt;"",$E794+($D794*VLOOKUP($B794,Codigos!$A:$P,5,0)),""),"Verf")</f>
        <v>21120</v>
      </c>
      <c r="P794" s="112">
        <f>IFERROR(IF($B794&lt;&gt;"",$F794+($O794*VLOOKUP($B794,Codigos!$A:$P,4,0)),""),"Verf")</f>
        <v>126720</v>
      </c>
      <c r="Q794" s="116">
        <f>IFERROR(IF($B794&lt;&gt;"",P794*VLOOKUP($B794,Codigos!$A:$I,7,0)/100000,""),"Verf")</f>
        <v>418.17599999999999</v>
      </c>
      <c r="R794" s="110">
        <f>IFERROR(IF($B794&lt;&gt;"",VLOOKUP($B794,Codigos!$A:$P,2,0),""),"Verf")</f>
        <v>2174</v>
      </c>
      <c r="S794" s="110" t="str">
        <f>IFERROR(IF($B794&lt;&gt;"",VLOOKUP($B794,Codigos!$A:$P,9,0),""),"Verf")</f>
        <v>Lata</v>
      </c>
      <c r="T794" s="110">
        <f>IFERROR(IF(B794&lt;&gt;"",VLOOKUP(B794,Codigos!$A:$P,10,0),""),"Verf")</f>
        <v>270</v>
      </c>
      <c r="U794" s="280" t="str">
        <f ca="1">IFERROR(IF($B794&lt;&gt;"",IF(AND($H794&gt;=VLOOKUP($B794,Codigos!$A:$P,12,0),$H794&lt;=VLOOKUP($B794,Codigos!$A:$P,13,0)),"Si","No"),""),"Verf")</f>
        <v>No</v>
      </c>
      <c r="V794" s="280" t="str">
        <f ca="1">IFERROR(IF($B794&lt;&gt;"",IF(AND($H794&gt;=VLOOKUP($B794,Codigos!$A:$P,14,0),$H794&lt;=VLOOKUP($B794,Codigos!$A:$P,15,0)),"Si","No"),""),"Verf")</f>
        <v>No</v>
      </c>
      <c r="W794" s="280" t="str">
        <f ca="1">IFERROR(IF($B794&lt;&gt;"",IF($H794&gt;=VLOOKUP($B794,Codigos!$A:$P,12,0),"Si","No"),""),"Verf")</f>
        <v>Si</v>
      </c>
      <c r="X794" s="280" t="str">
        <f ca="1">IFERROR(IF($B794&lt;&gt;"",IF($H794&lt;VLOOKUP($B794,Codigos!$A:$P,14,0),"No","Si"),""),"Verf")</f>
        <v>Si</v>
      </c>
      <c r="Y794" s="280" t="str">
        <f ca="1">IFERROR(IF($B794&lt;&gt;"",IF($H794&gt;VLOOKUP($B794,Codigos!$A:$P,16,0),"Si","No"),""),"Verf")</f>
        <v>Si</v>
      </c>
      <c r="Z794" s="280" t="str">
        <f ca="1">IFERROR(IF($B794&lt;&gt;"",IF($H794&lt;VLOOKUP($B794,Codigos!$A:$P,14,0),"Bloquear","No"),""),"Verf")</f>
        <v>No</v>
      </c>
      <c r="AA794" s="281">
        <f>IFERROR(IF($B794&lt;&gt;"",$G794-VLOOKUP($B794,Codigos!$A:$P,11,0),""),"")</f>
        <v>46416</v>
      </c>
      <c r="AB794" s="280" t="str">
        <f t="shared" si="354"/>
        <v/>
      </c>
      <c r="AC794">
        <f t="shared" ca="1" si="355"/>
        <v>8</v>
      </c>
      <c r="AE794" t="s">
        <v>1989</v>
      </c>
      <c r="AF794" t="s">
        <v>1988</v>
      </c>
    </row>
    <row r="795" spans="1:32" ht="18.95" customHeight="1">
      <c r="A795" s="290" t="s">
        <v>2596</v>
      </c>
      <c r="B795" s="296" t="s">
        <v>318</v>
      </c>
      <c r="C795" s="104" t="str">
        <f>IFERROR(IF(B795&lt;&gt;"",VLOOKUP($B795,Codigos!$A:$P,3,0),""),"Verf")</f>
        <v>Aguila Lta N 330cc X 6</v>
      </c>
      <c r="D795" s="105">
        <v>44</v>
      </c>
      <c r="E795" s="105"/>
      <c r="F795" s="105"/>
      <c r="G795" s="106">
        <v>46443</v>
      </c>
      <c r="H795" s="448">
        <f t="shared" ca="1" si="350"/>
        <v>259</v>
      </c>
      <c r="I795" s="105" t="str">
        <f t="shared" ca="1" si="351"/>
        <v>Mayor a 120 días</v>
      </c>
      <c r="J795" s="109">
        <f t="shared" ca="1" si="352"/>
        <v>0.95925925925925926</v>
      </c>
      <c r="K795" s="308"/>
      <c r="L795" s="292"/>
      <c r="M795" s="110" t="str">
        <f>IFERROR(IF(VLOOKUP(L795,Codigos!$T$2:$U$50,2,0)=0,"",VLOOKUP(L795,Codigos!$T$2:$U$50,2,0)),"")</f>
        <v/>
      </c>
      <c r="N795" s="111">
        <f t="shared" si="353"/>
        <v>46173</v>
      </c>
      <c r="O795" s="112">
        <f>IFERROR(IF($B795&lt;&gt;"",$E795+($D795*VLOOKUP($B795,Codigos!$A:$P,5,0)),""),"Verf")</f>
        <v>21120</v>
      </c>
      <c r="P795" s="112">
        <f>IFERROR(IF($B795&lt;&gt;"",$F795+($O795*VLOOKUP($B795,Codigos!$A:$P,4,0)),""),"Verf")</f>
        <v>126720</v>
      </c>
      <c r="Q795" s="116">
        <f>IFERROR(IF($B795&lt;&gt;"",P795*VLOOKUP($B795,Codigos!$A:$I,7,0)/100000,""),"Verf")</f>
        <v>418.17599999999999</v>
      </c>
      <c r="R795" s="110">
        <f>IFERROR(IF($B795&lt;&gt;"",VLOOKUP($B795,Codigos!$A:$P,2,0),""),"Verf")</f>
        <v>2174</v>
      </c>
      <c r="S795" s="110" t="str">
        <f>IFERROR(IF($B795&lt;&gt;"",VLOOKUP($B795,Codigos!$A:$P,9,0),""),"Verf")</f>
        <v>Lata</v>
      </c>
      <c r="T795" s="110">
        <f>IFERROR(IF(B795&lt;&gt;"",VLOOKUP(B795,Codigos!$A:$P,10,0),""),"Verf")</f>
        <v>270</v>
      </c>
      <c r="U795" s="280" t="str">
        <f ca="1">IFERROR(IF($B795&lt;&gt;"",IF(AND($H795&gt;=VLOOKUP($B795,Codigos!$A:$P,12,0),$H795&lt;=VLOOKUP($B795,Codigos!$A:$P,13,0)),"Si","No"),""),"Verf")</f>
        <v>No</v>
      </c>
      <c r="V795" s="280" t="str">
        <f ca="1">IFERROR(IF($B795&lt;&gt;"",IF(AND($H795&gt;=VLOOKUP($B795,Codigos!$A:$P,14,0),$H795&lt;=VLOOKUP($B795,Codigos!$A:$P,15,0)),"Si","No"),""),"Verf")</f>
        <v>No</v>
      </c>
      <c r="W795" s="280" t="str">
        <f ca="1">IFERROR(IF($B795&lt;&gt;"",IF($H795&gt;=VLOOKUP($B795,Codigos!$A:$P,12,0),"Si","No"),""),"Verf")</f>
        <v>Si</v>
      </c>
      <c r="X795" s="280" t="str">
        <f ca="1">IFERROR(IF($B795&lt;&gt;"",IF($H795&lt;VLOOKUP($B795,Codigos!$A:$P,14,0),"No","Si"),""),"Verf")</f>
        <v>Si</v>
      </c>
      <c r="Y795" s="280" t="str">
        <f ca="1">IFERROR(IF($B795&lt;&gt;"",IF($H795&gt;VLOOKUP($B795,Codigos!$A:$P,16,0),"Si","No"),""),"Verf")</f>
        <v>Si</v>
      </c>
      <c r="Z795" s="280" t="str">
        <f ca="1">IFERROR(IF($B795&lt;&gt;"",IF($H795&lt;VLOOKUP($B795,Codigos!$A:$P,14,0),"Bloquear","No"),""),"Verf")</f>
        <v>No</v>
      </c>
      <c r="AA795" s="281">
        <f>IFERROR(IF($B795&lt;&gt;"",$G795-VLOOKUP($B795,Codigos!$A:$P,11,0),""),"")</f>
        <v>46413</v>
      </c>
      <c r="AB795" s="280" t="str">
        <f t="shared" si="354"/>
        <v/>
      </c>
      <c r="AC795">
        <f t="shared" ca="1" si="355"/>
        <v>11</v>
      </c>
      <c r="AE795" t="s">
        <v>1989</v>
      </c>
      <c r="AF795" t="s">
        <v>1988</v>
      </c>
    </row>
    <row r="796" spans="1:32" ht="18.95" customHeight="1">
      <c r="A796" s="290" t="s">
        <v>2597</v>
      </c>
      <c r="B796" s="458" t="s">
        <v>318</v>
      </c>
      <c r="C796" s="104" t="str">
        <f>IFERROR(IF(B796&lt;&gt;"",VLOOKUP($B796,Codigos!$A:$P,3,0),""),"Verf")</f>
        <v>Aguila Lta N 330cc X 6</v>
      </c>
      <c r="D796" s="105">
        <v>29</v>
      </c>
      <c r="E796" s="105">
        <v>288</v>
      </c>
      <c r="F796" s="105"/>
      <c r="G796" s="106">
        <v>46446</v>
      </c>
      <c r="H796" s="448">
        <f t="shared" ca="1" si="350"/>
        <v>262</v>
      </c>
      <c r="I796" s="105" t="str">
        <f t="shared" ca="1" si="351"/>
        <v>Mayor a 120 días</v>
      </c>
      <c r="J796" s="109">
        <f t="shared" ca="1" si="352"/>
        <v>0.97037037037037033</v>
      </c>
      <c r="K796" s="308"/>
      <c r="L796" s="292"/>
      <c r="M796" s="110" t="str">
        <f>IFERROR(IF(VLOOKUP(L796,Codigos!$T$2:$U$50,2,0)=0,"",VLOOKUP(L796,Codigos!$T$2:$U$50,2,0)),"")</f>
        <v/>
      </c>
      <c r="N796" s="111">
        <f t="shared" si="353"/>
        <v>46176</v>
      </c>
      <c r="O796" s="112">
        <f>IFERROR(IF($B796&lt;&gt;"",$E796+($D796*VLOOKUP($B796,Codigos!$A:$P,5,0)),""),"Verf")</f>
        <v>14208</v>
      </c>
      <c r="P796" s="112">
        <f>IFERROR(IF($B796&lt;&gt;"",$F796+($O796*VLOOKUP($B796,Codigos!$A:$P,4,0)),""),"Verf")</f>
        <v>85248</v>
      </c>
      <c r="Q796" s="116">
        <f>IFERROR(IF($B796&lt;&gt;"",P796*VLOOKUP($B796,Codigos!$A:$I,7,0)/100000,""),"Verf")</f>
        <v>281.3184</v>
      </c>
      <c r="R796" s="110">
        <f>IFERROR(IF($B796&lt;&gt;"",VLOOKUP($B796,Codigos!$A:$P,2,0),""),"Verf")</f>
        <v>2174</v>
      </c>
      <c r="S796" s="110" t="str">
        <f>IFERROR(IF($B796&lt;&gt;"",VLOOKUP($B796,Codigos!$A:$P,9,0),""),"Verf")</f>
        <v>Lata</v>
      </c>
      <c r="T796" s="110">
        <f>IFERROR(IF(B796&lt;&gt;"",VLOOKUP(B796,Codigos!$A:$P,10,0),""),"Verf")</f>
        <v>270</v>
      </c>
      <c r="U796" s="280" t="str">
        <f ca="1">IFERROR(IF($B796&lt;&gt;"",IF(AND($H796&gt;=VLOOKUP($B796,Codigos!$A:$P,12,0),$H796&lt;=VLOOKUP($B796,Codigos!$A:$P,13,0)),"Si","No"),""),"Verf")</f>
        <v>No</v>
      </c>
      <c r="V796" s="280" t="str">
        <f ca="1">IFERROR(IF($B796&lt;&gt;"",IF(AND($H796&gt;=VLOOKUP($B796,Codigos!$A:$P,14,0),$H796&lt;=VLOOKUP($B796,Codigos!$A:$P,15,0)),"Si","No"),""),"Verf")</f>
        <v>No</v>
      </c>
      <c r="W796" s="280" t="str">
        <f ca="1">IFERROR(IF($B796&lt;&gt;"",IF($H796&gt;=VLOOKUP($B796,Codigos!$A:$P,12,0),"Si","No"),""),"Verf")</f>
        <v>Si</v>
      </c>
      <c r="X796" s="280" t="str">
        <f ca="1">IFERROR(IF($B796&lt;&gt;"",IF($H796&lt;VLOOKUP($B796,Codigos!$A:$P,14,0),"No","Si"),""),"Verf")</f>
        <v>Si</v>
      </c>
      <c r="Y796" s="280" t="str">
        <f ca="1">IFERROR(IF($B796&lt;&gt;"",IF($H796&gt;VLOOKUP($B796,Codigos!$A:$P,16,0),"Si","No"),""),"Verf")</f>
        <v>Si</v>
      </c>
      <c r="Z796" s="280" t="str">
        <f ca="1">IFERROR(IF($B796&lt;&gt;"",IF($H796&lt;VLOOKUP($B796,Codigos!$A:$P,14,0),"Bloquear","No"),""),"Verf")</f>
        <v>No</v>
      </c>
      <c r="AA796" s="281">
        <f>IFERROR(IF($B796&lt;&gt;"",$G796-VLOOKUP($B796,Codigos!$A:$P,11,0),""),"")</f>
        <v>46416</v>
      </c>
      <c r="AB796" s="280" t="str">
        <f t="shared" si="354"/>
        <v/>
      </c>
      <c r="AC796">
        <f t="shared" ca="1" si="355"/>
        <v>8</v>
      </c>
      <c r="AE796" t="s">
        <v>1989</v>
      </c>
      <c r="AF796" t="s">
        <v>1988</v>
      </c>
    </row>
    <row r="797" spans="1:32" ht="18.95" customHeight="1">
      <c r="A797" s="290" t="s">
        <v>2598</v>
      </c>
      <c r="B797" s="486" t="s">
        <v>498</v>
      </c>
      <c r="C797" s="104" t="str">
        <f>IFERROR(IF(B797&lt;&gt;"",VLOOKUP($B797,Codigos!$A:$P,3,0),""),"Verf")</f>
        <v>Aguila RN 330cc X 30</v>
      </c>
      <c r="D797" s="105">
        <v>9</v>
      </c>
      <c r="E797" s="105"/>
      <c r="F797" s="105"/>
      <c r="G797" s="106">
        <v>46359</v>
      </c>
      <c r="H797" s="448">
        <f t="shared" ca="1" si="350"/>
        <v>175</v>
      </c>
      <c r="I797" s="105" t="str">
        <f t="shared" ca="1" si="351"/>
        <v>Mayor a 120 días</v>
      </c>
      <c r="J797" s="109">
        <f t="shared" ca="1" si="352"/>
        <v>0.97222222222222221</v>
      </c>
      <c r="K797" s="308"/>
      <c r="L797" s="292"/>
      <c r="M797" s="110" t="str">
        <f>IFERROR(IF(VLOOKUP(L797,Codigos!$T$2:$U$50,2,0)=0,"",VLOOKUP(L797,Codigos!$T$2:$U$50,2,0)),"")</f>
        <v/>
      </c>
      <c r="N797" s="111">
        <f t="shared" si="353"/>
        <v>46179</v>
      </c>
      <c r="O797" s="112">
        <f>IFERROR(IF($B797&lt;&gt;"",$E797+($D797*VLOOKUP($B797,Codigos!$A:$P,5,0)),""),"Verf")</f>
        <v>405</v>
      </c>
      <c r="P797" s="112">
        <f>IFERROR(IF($B797&lt;&gt;"",$F797+($O797*VLOOKUP($B797,Codigos!$A:$P,4,0)),""),"Verf")</f>
        <v>12150</v>
      </c>
      <c r="Q797" s="116">
        <f>IFERROR(IF($B797&lt;&gt;"",P797*VLOOKUP($B797,Codigos!$A:$I,7,0)/100000,""),"Verf")</f>
        <v>40.094999999999999</v>
      </c>
      <c r="R797" s="110">
        <f>IFERROR(IF($B797&lt;&gt;"",VLOOKUP($B797,Codigos!$A:$P,2,0),""),"Verf")</f>
        <v>3128</v>
      </c>
      <c r="S797" s="110" t="str">
        <f>IFERROR(IF($B797&lt;&gt;"",VLOOKUP($B797,Codigos!$A:$P,9,0),""),"Verf")</f>
        <v>Ret</v>
      </c>
      <c r="T797" s="110">
        <f>IFERROR(IF(B797&lt;&gt;"",VLOOKUP(B797,Codigos!$A:$P,10,0),""),"Verf")</f>
        <v>180</v>
      </c>
      <c r="U797" s="280" t="str">
        <f ca="1">IFERROR(IF($B797&lt;&gt;"",IF(AND($H797&gt;=VLOOKUP($B797,Codigos!$A:$P,12,0),$H797&lt;=VLOOKUP($B797,Codigos!$A:$P,13,0)),"Si","No"),""),"Verf")</f>
        <v>No</v>
      </c>
      <c r="V797" s="280" t="str">
        <f ca="1">IFERROR(IF($B797&lt;&gt;"",IF(AND($H797&gt;=VLOOKUP($B797,Codigos!$A:$P,14,0),$H797&lt;=VLOOKUP($B797,Codigos!$A:$P,15,0)),"Si","No"),""),"Verf")</f>
        <v>No</v>
      </c>
      <c r="W797" s="280" t="str">
        <f ca="1">IFERROR(IF($B797&lt;&gt;"",IF($H797&gt;=VLOOKUP($B797,Codigos!$A:$P,12,0),"Si","No"),""),"Verf")</f>
        <v>Si</v>
      </c>
      <c r="X797" s="280" t="str">
        <f ca="1">IFERROR(IF($B797&lt;&gt;"",IF($H797&lt;VLOOKUP($B797,Codigos!$A:$P,14,0),"No","Si"),""),"Verf")</f>
        <v>Si</v>
      </c>
      <c r="Y797" s="280" t="str">
        <f ca="1">IFERROR(IF($B797&lt;&gt;"",IF($H797&gt;VLOOKUP($B797,Codigos!$A:$P,16,0),"Si","No"),""),"Verf")</f>
        <v>Si</v>
      </c>
      <c r="Z797" s="280" t="str">
        <f ca="1">IFERROR(IF($B797&lt;&gt;"",IF($H797&lt;VLOOKUP($B797,Codigos!$A:$P,14,0),"Bloquear","No"),""),"Verf")</f>
        <v>No</v>
      </c>
      <c r="AA797" s="281">
        <f>IFERROR(IF($B797&lt;&gt;"",$G797-VLOOKUP($B797,Codigos!$A:$P,11,0),""),"")</f>
        <v>46329</v>
      </c>
      <c r="AB797" s="280" t="str">
        <f t="shared" si="354"/>
        <v/>
      </c>
      <c r="AC797">
        <f t="shared" ca="1" si="355"/>
        <v>5</v>
      </c>
      <c r="AE797" t="s">
        <v>1989</v>
      </c>
      <c r="AF797" t="s">
        <v>1988</v>
      </c>
    </row>
    <row r="798" spans="1:32" ht="18.95" customHeight="1">
      <c r="A798" s="290" t="s">
        <v>2599</v>
      </c>
      <c r="B798" s="311" t="s">
        <v>318</v>
      </c>
      <c r="C798" s="104" t="str">
        <f>IFERROR(IF(B798&lt;&gt;"",VLOOKUP($B798,Codigos!$A:$P,3,0),""),"Verf")</f>
        <v>Aguila Lta N 330cc X 6</v>
      </c>
      <c r="D798" s="105">
        <v>40</v>
      </c>
      <c r="E798" s="105"/>
      <c r="F798" s="105"/>
      <c r="G798" s="106">
        <v>46443</v>
      </c>
      <c r="H798" s="448">
        <f t="shared" ca="1" si="350"/>
        <v>259</v>
      </c>
      <c r="I798" s="105" t="str">
        <f t="shared" ca="1" si="351"/>
        <v>Mayor a 120 días</v>
      </c>
      <c r="J798" s="109">
        <f t="shared" ca="1" si="352"/>
        <v>0.95925925925925926</v>
      </c>
      <c r="K798" s="308"/>
      <c r="L798" s="292"/>
      <c r="M798" s="110" t="str">
        <f>IFERROR(IF(VLOOKUP(L798,Codigos!$T$2:$U$50,2,0)=0,"",VLOOKUP(L798,Codigos!$T$2:$U$50,2,0)),"")</f>
        <v/>
      </c>
      <c r="N798" s="111">
        <f t="shared" si="353"/>
        <v>46173</v>
      </c>
      <c r="O798" s="112">
        <f>IFERROR(IF($B798&lt;&gt;"",$E798+($D798*VLOOKUP($B798,Codigos!$A:$P,5,0)),""),"Verf")</f>
        <v>19200</v>
      </c>
      <c r="P798" s="112">
        <f>IFERROR(IF($B798&lt;&gt;"",$F798+($O798*VLOOKUP($B798,Codigos!$A:$P,4,0)),""),"Verf")</f>
        <v>115200</v>
      </c>
      <c r="Q798" s="116">
        <f>IFERROR(IF($B798&lt;&gt;"",P798*VLOOKUP($B798,Codigos!$A:$I,7,0)/100000,""),"Verf")</f>
        <v>380.16</v>
      </c>
      <c r="R798" s="110">
        <f>IFERROR(IF($B798&lt;&gt;"",VLOOKUP($B798,Codigos!$A:$P,2,0),""),"Verf")</f>
        <v>2174</v>
      </c>
      <c r="S798" s="110" t="str">
        <f>IFERROR(IF($B798&lt;&gt;"",VLOOKUP($B798,Codigos!$A:$P,9,0),""),"Verf")</f>
        <v>Lata</v>
      </c>
      <c r="T798" s="110">
        <f>IFERROR(IF(B798&lt;&gt;"",VLOOKUP(B798,Codigos!$A:$P,10,0),""),"Verf")</f>
        <v>270</v>
      </c>
      <c r="U798" s="280" t="str">
        <f ca="1">IFERROR(IF($B798&lt;&gt;"",IF(AND($H798&gt;=VLOOKUP($B798,Codigos!$A:$P,12,0),$H798&lt;=VLOOKUP($B798,Codigos!$A:$P,13,0)),"Si","No"),""),"Verf")</f>
        <v>No</v>
      </c>
      <c r="V798" s="280" t="str">
        <f ca="1">IFERROR(IF($B798&lt;&gt;"",IF(AND($H798&gt;=VLOOKUP($B798,Codigos!$A:$P,14,0),$H798&lt;=VLOOKUP($B798,Codigos!$A:$P,15,0)),"Si","No"),""),"Verf")</f>
        <v>No</v>
      </c>
      <c r="W798" s="280" t="str">
        <f ca="1">IFERROR(IF($B798&lt;&gt;"",IF($H798&gt;=VLOOKUP($B798,Codigos!$A:$P,12,0),"Si","No"),""),"Verf")</f>
        <v>Si</v>
      </c>
      <c r="X798" s="280" t="str">
        <f ca="1">IFERROR(IF($B798&lt;&gt;"",IF($H798&lt;VLOOKUP($B798,Codigos!$A:$P,14,0),"No","Si"),""),"Verf")</f>
        <v>Si</v>
      </c>
      <c r="Y798" s="280" t="str">
        <f ca="1">IFERROR(IF($B798&lt;&gt;"",IF($H798&gt;VLOOKUP($B798,Codigos!$A:$P,16,0),"Si","No"),""),"Verf")</f>
        <v>Si</v>
      </c>
      <c r="Z798" s="280" t="str">
        <f ca="1">IFERROR(IF($B798&lt;&gt;"",IF($H798&lt;VLOOKUP($B798,Codigos!$A:$P,14,0),"Bloquear","No"),""),"Verf")</f>
        <v>No</v>
      </c>
      <c r="AA798" s="281">
        <f>IFERROR(IF($B798&lt;&gt;"",$G798-VLOOKUP($B798,Codigos!$A:$P,11,0),""),"")</f>
        <v>46413</v>
      </c>
      <c r="AB798" s="280" t="str">
        <f t="shared" si="354"/>
        <v/>
      </c>
      <c r="AC798">
        <f t="shared" ca="1" si="355"/>
        <v>11</v>
      </c>
      <c r="AE798" t="s">
        <v>1989</v>
      </c>
      <c r="AF798" t="s">
        <v>1988</v>
      </c>
    </row>
    <row r="799" spans="1:32" ht="18.95" customHeight="1">
      <c r="A799" s="290" t="s">
        <v>2600</v>
      </c>
      <c r="B799" s="464" t="s">
        <v>547</v>
      </c>
      <c r="C799" s="104" t="str">
        <f>IFERROR(IF(B799&lt;&gt;"",VLOOKUP($B799,Codigos!$A:$P,3,0),""),"Verf")</f>
        <v>Aguila RN 330cc X 30</v>
      </c>
      <c r="D799" s="105">
        <v>28</v>
      </c>
      <c r="E799" s="105"/>
      <c r="F799" s="105"/>
      <c r="G799" s="106">
        <v>46337</v>
      </c>
      <c r="H799" s="448">
        <f t="shared" ca="1" si="350"/>
        <v>153</v>
      </c>
      <c r="I799" s="105" t="str">
        <f t="shared" ca="1" si="351"/>
        <v>Mayor a 120 días</v>
      </c>
      <c r="J799" s="109">
        <f t="shared" ca="1" si="352"/>
        <v>0.85</v>
      </c>
      <c r="K799" s="308"/>
      <c r="L799" s="292"/>
      <c r="M799" s="110" t="str">
        <f>IFERROR(IF(VLOOKUP(L799,Codigos!$T$2:$U$50,2,0)=0,"",VLOOKUP(L799,Codigos!$T$2:$U$50,2,0)),"")</f>
        <v/>
      </c>
      <c r="N799" s="111">
        <f t="shared" si="353"/>
        <v>46157</v>
      </c>
      <c r="O799" s="112">
        <f>IFERROR(IF($B799&lt;&gt;"",$E799+($D799*VLOOKUP($B799,Codigos!$A:$P,5,0)),""),"Verf")</f>
        <v>1512</v>
      </c>
      <c r="P799" s="112">
        <f>IFERROR(IF($B799&lt;&gt;"",$F799+($O799*VLOOKUP($B799,Codigos!$A:$P,4,0)),""),"Verf")</f>
        <v>45360</v>
      </c>
      <c r="Q799" s="116">
        <f>IFERROR(IF($B799&lt;&gt;"",P799*VLOOKUP($B799,Codigos!$A:$I,7,0)/100000,""),"Verf")</f>
        <v>149.68799999999999</v>
      </c>
      <c r="R799" s="110">
        <f>IFERROR(IF($B799&lt;&gt;"",VLOOKUP($B799,Codigos!$A:$P,2,0),""),"Verf")</f>
        <v>3128</v>
      </c>
      <c r="S799" s="110" t="str">
        <f>IFERROR(IF($B799&lt;&gt;"",VLOOKUP($B799,Codigos!$A:$P,9,0),""),"Verf")</f>
        <v>Ret</v>
      </c>
      <c r="T799" s="110">
        <f>IFERROR(IF(B799&lt;&gt;"",VLOOKUP(B799,Codigos!$A:$P,10,0),""),"Verf")</f>
        <v>180</v>
      </c>
      <c r="U799" s="280" t="str">
        <f ca="1">IFERROR(IF($B799&lt;&gt;"",IF(AND($H799&gt;=VLOOKUP($B799,Codigos!$A:$P,12,0),$H799&lt;=VLOOKUP($B799,Codigos!$A:$P,13,0)),"Si","No"),""),"Verf")</f>
        <v>No</v>
      </c>
      <c r="V799" s="280" t="str">
        <f ca="1">IFERROR(IF($B799&lt;&gt;"",IF(AND($H799&gt;=VLOOKUP($B799,Codigos!$A:$P,14,0),$H799&lt;=VLOOKUP($B799,Codigos!$A:$P,15,0)),"Si","No"),""),"Verf")</f>
        <v>No</v>
      </c>
      <c r="W799" s="280" t="str">
        <f ca="1">IFERROR(IF($B799&lt;&gt;"",IF($H799&gt;=VLOOKUP($B799,Codigos!$A:$P,12,0),"Si","No"),""),"Verf")</f>
        <v>Si</v>
      </c>
      <c r="X799" s="280" t="str">
        <f ca="1">IFERROR(IF($B799&lt;&gt;"",IF($H799&lt;VLOOKUP($B799,Codigos!$A:$P,14,0),"No","Si"),""),"Verf")</f>
        <v>Si</v>
      </c>
      <c r="Y799" s="280" t="str">
        <f ca="1">IFERROR(IF($B799&lt;&gt;"",IF($H799&gt;VLOOKUP($B799,Codigos!$A:$P,16,0),"Si","No"),""),"Verf")</f>
        <v>Si</v>
      </c>
      <c r="Z799" s="280" t="str">
        <f ca="1">IFERROR(IF($B799&lt;&gt;"",IF($H799&lt;VLOOKUP($B799,Codigos!$A:$P,14,0),"Bloquear","No"),""),"Verf")</f>
        <v>No</v>
      </c>
      <c r="AA799" s="281">
        <f>IFERROR(IF($B799&lt;&gt;"",$G799-VLOOKUP($B799,Codigos!$A:$P,11,0),""),"")</f>
        <v>46307</v>
      </c>
      <c r="AB799" s="280" t="str">
        <f t="shared" si="354"/>
        <v/>
      </c>
      <c r="AC799">
        <f t="shared" ca="1" si="355"/>
        <v>27</v>
      </c>
      <c r="AE799" t="s">
        <v>1989</v>
      </c>
      <c r="AF799" t="s">
        <v>1988</v>
      </c>
    </row>
    <row r="800" spans="1:32" ht="18.95" customHeight="1">
      <c r="A800" s="290" t="s">
        <v>2601</v>
      </c>
      <c r="B800" s="296" t="s">
        <v>132</v>
      </c>
      <c r="C800" s="104" t="str">
        <f>IFERROR(IF(B800&lt;&gt;"",VLOOKUP($B800,Codigos!$A:$P,3,0),""),"Verf")</f>
        <v>Envase Marron 330R</v>
      </c>
      <c r="D800" s="105"/>
      <c r="E800" s="105"/>
      <c r="F800" s="105"/>
      <c r="G800" s="106"/>
      <c r="H800" s="448" t="str">
        <f t="shared" ca="1" si="350"/>
        <v/>
      </c>
      <c r="I800" s="105" t="str">
        <f t="shared" ca="1" si="351"/>
        <v/>
      </c>
      <c r="J800" s="109" t="str">
        <f t="shared" ca="1" si="352"/>
        <v/>
      </c>
      <c r="K800" s="308"/>
      <c r="L800" s="292" t="s">
        <v>73</v>
      </c>
      <c r="M800" s="110" t="str">
        <f>IFERROR(IF(VLOOKUP(L800,Codigos!$T$2:$U$50,2,0)=0,"",VLOOKUP(L800,Codigos!$T$2:$U$50,2,0)),"")</f>
        <v>Excluir</v>
      </c>
      <c r="N800" s="111" t="str">
        <f t="shared" si="353"/>
        <v/>
      </c>
      <c r="O800" s="112">
        <f>IFERROR(IF($B800&lt;&gt;"",$E800+($D800*VLOOKUP($B800,Codigos!$A:$P,5,0)),""),"Verf")</f>
        <v>0</v>
      </c>
      <c r="P800" s="112">
        <f>IFERROR(IF($B800&lt;&gt;"",$F800+($O800*VLOOKUP($B800,Codigos!$A:$P,4,0)),""),"Verf")</f>
        <v>0</v>
      </c>
      <c r="Q800" s="116">
        <f>IFERROR(IF($B800&lt;&gt;"",P800*VLOOKUP($B800,Codigos!$A:$I,7,0)/100000,""),"Verf")</f>
        <v>0</v>
      </c>
      <c r="R800" s="110">
        <f>IFERROR(IF($B800&lt;&gt;"",VLOOKUP($B800,Codigos!$A:$P,2,0),""),"Verf")</f>
        <v>162</v>
      </c>
      <c r="S800" s="110" t="str">
        <f>IFERROR(IF($B800&lt;&gt;"",VLOOKUP($B800,Codigos!$A:$P,9,0),""),"Verf")</f>
        <v>Envase</v>
      </c>
      <c r="T800" s="110">
        <f>IFERROR(IF(B800&lt;&gt;"",VLOOKUP(B800,Codigos!$A:$P,10,0),""),"Verf")</f>
        <v>0</v>
      </c>
      <c r="U800" s="280" t="str">
        <f ca="1">IFERROR(IF($B800&lt;&gt;"",IF(AND($H800&gt;=VLOOKUP($B800,Codigos!$A:$P,12,0),$H800&lt;=VLOOKUP($B800,Codigos!$A:$P,13,0)),"Si","No"),""),"Verf")</f>
        <v>No</v>
      </c>
      <c r="V800" s="280" t="str">
        <f ca="1">IFERROR(IF($B800&lt;&gt;"",IF(AND($H800&gt;=VLOOKUP($B800,Codigos!$A:$P,14,0),$H800&lt;=VLOOKUP($B800,Codigos!$A:$P,15,0)),"Si","No"),""),"Verf")</f>
        <v>Si</v>
      </c>
      <c r="W800" s="280" t="str">
        <f ca="1">IFERROR(IF($B800&lt;&gt;"",IF($H800&gt;=VLOOKUP($B800,Codigos!$A:$P,12,0),"Si","No"),""),"Verf")</f>
        <v>Si</v>
      </c>
      <c r="X800" s="280" t="str">
        <f ca="1">IFERROR(IF($B800&lt;&gt;"",IF($H800&lt;VLOOKUP($B800,Codigos!$A:$P,14,0),"No","Si"),""),"Verf")</f>
        <v>Si</v>
      </c>
      <c r="Y800" s="280" t="str">
        <f ca="1">IFERROR(IF($B800&lt;&gt;"",IF($H800&gt;VLOOKUP($B800,Codigos!$A:$P,16,0),"Si","No"),""),"Verf")</f>
        <v>No</v>
      </c>
      <c r="Z800" s="280" t="str">
        <f ca="1">IFERROR(IF($B800&lt;&gt;"",IF($H800&lt;VLOOKUP($B800,Codigos!$A:$P,14,0),"Bloquear","No"),""),"Verf")</f>
        <v>No</v>
      </c>
      <c r="AA800" s="281">
        <f>IFERROR(IF($B800&lt;&gt;"",$G800-VLOOKUP($B800,Codigos!$A:$P,11,0),""),"")</f>
        <v>0</v>
      </c>
      <c r="AB800" s="280" t="str">
        <f t="shared" si="354"/>
        <v/>
      </c>
      <c r="AC800" t="e">
        <f t="shared" ca="1" si="355"/>
        <v>#VALUE!</v>
      </c>
      <c r="AE800" t="s">
        <v>1989</v>
      </c>
      <c r="AF800" t="s">
        <v>1988</v>
      </c>
    </row>
    <row r="801" spans="1:32" ht="18.95" customHeight="1">
      <c r="A801" s="290" t="s">
        <v>2602</v>
      </c>
      <c r="B801" s="296" t="s">
        <v>318</v>
      </c>
      <c r="C801" s="104" t="str">
        <f>IFERROR(IF(B801&lt;&gt;"",VLOOKUP($B801,Codigos!$A:$P,3,0),""),"Verf")</f>
        <v>Aguila Lta N 330cc X 6</v>
      </c>
      <c r="D801" s="105">
        <v>44</v>
      </c>
      <c r="E801" s="105"/>
      <c r="F801" s="105"/>
      <c r="G801" s="106">
        <v>46444</v>
      </c>
      <c r="H801" s="448">
        <f t="shared" ca="1" si="350"/>
        <v>260</v>
      </c>
      <c r="I801" s="105" t="str">
        <f t="shared" ca="1" si="351"/>
        <v>Mayor a 120 días</v>
      </c>
      <c r="J801" s="109">
        <f t="shared" ca="1" si="352"/>
        <v>0.96296296296296291</v>
      </c>
      <c r="K801" s="308"/>
      <c r="L801" s="292"/>
      <c r="M801" s="110" t="str">
        <f>IFERROR(IF(VLOOKUP(L801,Codigos!$T$2:$U$50,2,0)=0,"",VLOOKUP(L801,Codigos!$T$2:$U$50,2,0)),"")</f>
        <v/>
      </c>
      <c r="N801" s="111">
        <f t="shared" si="353"/>
        <v>46174</v>
      </c>
      <c r="O801" s="112">
        <f>IFERROR(IF($B801&lt;&gt;"",$E801+($D801*VLOOKUP($B801,Codigos!$A:$P,5,0)),""),"Verf")</f>
        <v>21120</v>
      </c>
      <c r="P801" s="112">
        <f>IFERROR(IF($B801&lt;&gt;"",$F801+($O801*VLOOKUP($B801,Codigos!$A:$P,4,0)),""),"Verf")</f>
        <v>126720</v>
      </c>
      <c r="Q801" s="116">
        <f>IFERROR(IF($B801&lt;&gt;"",P801*VLOOKUP($B801,Codigos!$A:$I,7,0)/100000,""),"Verf")</f>
        <v>418.17599999999999</v>
      </c>
      <c r="R801" s="110">
        <f>IFERROR(IF($B801&lt;&gt;"",VLOOKUP($B801,Codigos!$A:$P,2,0),""),"Verf")</f>
        <v>2174</v>
      </c>
      <c r="S801" s="110" t="str">
        <f>IFERROR(IF($B801&lt;&gt;"",VLOOKUP($B801,Codigos!$A:$P,9,0),""),"Verf")</f>
        <v>Lata</v>
      </c>
      <c r="T801" s="110">
        <f>IFERROR(IF(B801&lt;&gt;"",VLOOKUP(B801,Codigos!$A:$P,10,0),""),"Verf")</f>
        <v>270</v>
      </c>
      <c r="U801" s="280" t="str">
        <f ca="1">IFERROR(IF($B801&lt;&gt;"",IF(AND($H801&gt;=VLOOKUP($B801,Codigos!$A:$P,12,0),$H801&lt;=VLOOKUP($B801,Codigos!$A:$P,13,0)),"Si","No"),""),"Verf")</f>
        <v>No</v>
      </c>
      <c r="V801" s="280" t="str">
        <f ca="1">IFERROR(IF($B801&lt;&gt;"",IF(AND($H801&gt;=VLOOKUP($B801,Codigos!$A:$P,14,0),$H801&lt;=VLOOKUP($B801,Codigos!$A:$P,15,0)),"Si","No"),""),"Verf")</f>
        <v>No</v>
      </c>
      <c r="W801" s="280" t="str">
        <f ca="1">IFERROR(IF($B801&lt;&gt;"",IF($H801&gt;=VLOOKUP($B801,Codigos!$A:$P,12,0),"Si","No"),""),"Verf")</f>
        <v>Si</v>
      </c>
      <c r="X801" s="280" t="str">
        <f ca="1">IFERROR(IF($B801&lt;&gt;"",IF($H801&lt;VLOOKUP($B801,Codigos!$A:$P,14,0),"No","Si"),""),"Verf")</f>
        <v>Si</v>
      </c>
      <c r="Y801" s="280" t="str">
        <f ca="1">IFERROR(IF($B801&lt;&gt;"",IF($H801&gt;VLOOKUP($B801,Codigos!$A:$P,16,0),"Si","No"),""),"Verf")</f>
        <v>Si</v>
      </c>
      <c r="Z801" s="280" t="str">
        <f ca="1">IFERROR(IF($B801&lt;&gt;"",IF($H801&lt;VLOOKUP($B801,Codigos!$A:$P,14,0),"Bloquear","No"),""),"Verf")</f>
        <v>No</v>
      </c>
      <c r="AA801" s="281">
        <f>IFERROR(IF($B801&lt;&gt;"",$G801-VLOOKUP($B801,Codigos!$A:$P,11,0),""),"")</f>
        <v>46414</v>
      </c>
      <c r="AB801" s="280" t="str">
        <f t="shared" si="354"/>
        <v/>
      </c>
      <c r="AC801">
        <f t="shared" ca="1" si="355"/>
        <v>10</v>
      </c>
      <c r="AE801" t="s">
        <v>1989</v>
      </c>
      <c r="AF801" t="s">
        <v>1988</v>
      </c>
    </row>
    <row r="802" spans="1:32" ht="18.95" customHeight="1">
      <c r="A802" s="290" t="s">
        <v>2603</v>
      </c>
      <c r="B802" s="486" t="s">
        <v>498</v>
      </c>
      <c r="C802" s="104" t="str">
        <f>IFERROR(IF(B802&lt;&gt;"",VLOOKUP($B802,Codigos!$A:$P,3,0),""),"Verf")</f>
        <v>Aguila RN 330cc X 30</v>
      </c>
      <c r="D802" s="105">
        <v>42</v>
      </c>
      <c r="E802" s="105"/>
      <c r="F802" s="105"/>
      <c r="G802" s="106">
        <v>46359</v>
      </c>
      <c r="H802" s="448">
        <f t="shared" ca="1" si="350"/>
        <v>175</v>
      </c>
      <c r="I802" s="105" t="str">
        <f t="shared" ca="1" si="351"/>
        <v>Mayor a 120 días</v>
      </c>
      <c r="J802" s="109">
        <f t="shared" ca="1" si="352"/>
        <v>0.97222222222222221</v>
      </c>
      <c r="K802" s="308" t="s">
        <v>2819</v>
      </c>
      <c r="L802" s="292"/>
      <c r="M802" s="110" t="str">
        <f>IFERROR(IF(VLOOKUP(L802,Codigos!$T$2:$U$50,2,0)=0,"",VLOOKUP(L802,Codigos!$T$2:$U$50,2,0)),"")</f>
        <v/>
      </c>
      <c r="N802" s="111">
        <f t="shared" si="353"/>
        <v>46179</v>
      </c>
      <c r="O802" s="112">
        <f>IFERROR(IF($B802&lt;&gt;"",$E802+($D802*VLOOKUP($B802,Codigos!$A:$P,5,0)),""),"Verf")</f>
        <v>1890</v>
      </c>
      <c r="P802" s="112">
        <f>IFERROR(IF($B802&lt;&gt;"",$F802+($O802*VLOOKUP($B802,Codigos!$A:$P,4,0)),""),"Verf")</f>
        <v>56700</v>
      </c>
      <c r="Q802" s="116">
        <f>IFERROR(IF($B802&lt;&gt;"",P802*VLOOKUP($B802,Codigos!$A:$I,7,0)/100000,""),"Verf")</f>
        <v>187.11</v>
      </c>
      <c r="R802" s="110">
        <f>IFERROR(IF($B802&lt;&gt;"",VLOOKUP($B802,Codigos!$A:$P,2,0),""),"Verf")</f>
        <v>3128</v>
      </c>
      <c r="S802" s="110" t="str">
        <f>IFERROR(IF($B802&lt;&gt;"",VLOOKUP($B802,Codigos!$A:$P,9,0),""),"Verf")</f>
        <v>Ret</v>
      </c>
      <c r="T802" s="110">
        <f>IFERROR(IF(B802&lt;&gt;"",VLOOKUP(B802,Codigos!$A:$P,10,0),""),"Verf")</f>
        <v>180</v>
      </c>
      <c r="U802" s="280" t="str">
        <f ca="1">IFERROR(IF($B802&lt;&gt;"",IF(AND($H802&gt;=VLOOKUP($B802,Codigos!$A:$P,12,0),$H802&lt;=VLOOKUP($B802,Codigos!$A:$P,13,0)),"Si","No"),""),"Verf")</f>
        <v>No</v>
      </c>
      <c r="V802" s="280" t="str">
        <f ca="1">IFERROR(IF($B802&lt;&gt;"",IF(AND($H802&gt;=VLOOKUP($B802,Codigos!$A:$P,14,0),$H802&lt;=VLOOKUP($B802,Codigos!$A:$P,15,0)),"Si","No"),""),"Verf")</f>
        <v>No</v>
      </c>
      <c r="W802" s="280" t="str">
        <f ca="1">IFERROR(IF($B802&lt;&gt;"",IF($H802&gt;=VLOOKUP($B802,Codigos!$A:$P,12,0),"Si","No"),""),"Verf")</f>
        <v>Si</v>
      </c>
      <c r="X802" s="280" t="str">
        <f ca="1">IFERROR(IF($B802&lt;&gt;"",IF($H802&lt;VLOOKUP($B802,Codigos!$A:$P,14,0),"No","Si"),""),"Verf")</f>
        <v>Si</v>
      </c>
      <c r="Y802" s="280" t="str">
        <f ca="1">IFERROR(IF($B802&lt;&gt;"",IF($H802&gt;VLOOKUP($B802,Codigos!$A:$P,16,0),"Si","No"),""),"Verf")</f>
        <v>Si</v>
      </c>
      <c r="Z802" s="280" t="str">
        <f ca="1">IFERROR(IF($B802&lt;&gt;"",IF($H802&lt;VLOOKUP($B802,Codigos!$A:$P,14,0),"Bloquear","No"),""),"Verf")</f>
        <v>No</v>
      </c>
      <c r="AA802" s="281">
        <f>IFERROR(IF($B802&lt;&gt;"",$G802-VLOOKUP($B802,Codigos!$A:$P,11,0),""),"")</f>
        <v>46329</v>
      </c>
      <c r="AB802" s="280" t="str">
        <f t="shared" si="354"/>
        <v/>
      </c>
      <c r="AC802">
        <f t="shared" ca="1" si="355"/>
        <v>5</v>
      </c>
      <c r="AE802" t="s">
        <v>1989</v>
      </c>
      <c r="AF802" t="s">
        <v>1988</v>
      </c>
    </row>
    <row r="803" spans="1:32" ht="18.95" customHeight="1">
      <c r="A803" s="290" t="s">
        <v>2604</v>
      </c>
      <c r="B803" s="486" t="s">
        <v>318</v>
      </c>
      <c r="C803" s="104" t="str">
        <f>IFERROR(IF(B803&lt;&gt;"",VLOOKUP($B803,Codigos!$A:$P,3,0),""),"Verf")</f>
        <v>Aguila Lta N 330cc X 6</v>
      </c>
      <c r="D803" s="105">
        <v>44</v>
      </c>
      <c r="E803" s="105"/>
      <c r="F803" s="105"/>
      <c r="G803" s="106">
        <v>46445</v>
      </c>
      <c r="H803" s="448">
        <f t="shared" ca="1" si="350"/>
        <v>261</v>
      </c>
      <c r="I803" s="105" t="str">
        <f t="shared" ca="1" si="351"/>
        <v>Mayor a 120 días</v>
      </c>
      <c r="J803" s="109">
        <f t="shared" ca="1" si="352"/>
        <v>0.96666666666666667</v>
      </c>
      <c r="K803" s="308"/>
      <c r="L803" s="292"/>
      <c r="M803" s="110" t="str">
        <f>IFERROR(IF(VLOOKUP(L803,Codigos!$T$2:$U$50,2,0)=0,"",VLOOKUP(L803,Codigos!$T$2:$U$50,2,0)),"")</f>
        <v/>
      </c>
      <c r="N803" s="111">
        <f t="shared" si="353"/>
        <v>46175</v>
      </c>
      <c r="O803" s="112">
        <f>IFERROR(IF($B803&lt;&gt;"",$E803+($D803*VLOOKUP($B803,Codigos!$A:$P,5,0)),""),"Verf")</f>
        <v>21120</v>
      </c>
      <c r="P803" s="112">
        <f>IFERROR(IF($B803&lt;&gt;"",$F803+($O803*VLOOKUP($B803,Codigos!$A:$P,4,0)),""),"Verf")</f>
        <v>126720</v>
      </c>
      <c r="Q803" s="116">
        <f>IFERROR(IF($B803&lt;&gt;"",P803*VLOOKUP($B803,Codigos!$A:$I,7,0)/100000,""),"Verf")</f>
        <v>418.17599999999999</v>
      </c>
      <c r="R803" s="110">
        <f>IFERROR(IF($B803&lt;&gt;"",VLOOKUP($B803,Codigos!$A:$P,2,0),""),"Verf")</f>
        <v>2174</v>
      </c>
      <c r="S803" s="110" t="str">
        <f>IFERROR(IF($B803&lt;&gt;"",VLOOKUP($B803,Codigos!$A:$P,9,0),""),"Verf")</f>
        <v>Lata</v>
      </c>
      <c r="T803" s="110">
        <f>IFERROR(IF(B803&lt;&gt;"",VLOOKUP(B803,Codigos!$A:$P,10,0),""),"Verf")</f>
        <v>270</v>
      </c>
      <c r="U803" s="280" t="str">
        <f ca="1">IFERROR(IF($B803&lt;&gt;"",IF(AND($H803&gt;=VLOOKUP($B803,Codigos!$A:$P,12,0),$H803&lt;=VLOOKUP($B803,Codigos!$A:$P,13,0)),"Si","No"),""),"Verf")</f>
        <v>No</v>
      </c>
      <c r="V803" s="280" t="str">
        <f ca="1">IFERROR(IF($B803&lt;&gt;"",IF(AND($H803&gt;=VLOOKUP($B803,Codigos!$A:$P,14,0),$H803&lt;=VLOOKUP($B803,Codigos!$A:$P,15,0)),"Si","No"),""),"Verf")</f>
        <v>No</v>
      </c>
      <c r="W803" s="280" t="str">
        <f ca="1">IFERROR(IF($B803&lt;&gt;"",IF($H803&gt;=VLOOKUP($B803,Codigos!$A:$P,12,0),"Si","No"),""),"Verf")</f>
        <v>Si</v>
      </c>
      <c r="X803" s="280" t="str">
        <f ca="1">IFERROR(IF($B803&lt;&gt;"",IF($H803&lt;VLOOKUP($B803,Codigos!$A:$P,14,0),"No","Si"),""),"Verf")</f>
        <v>Si</v>
      </c>
      <c r="Y803" s="280" t="str">
        <f ca="1">IFERROR(IF($B803&lt;&gt;"",IF($H803&gt;VLOOKUP($B803,Codigos!$A:$P,16,0),"Si","No"),""),"Verf")</f>
        <v>Si</v>
      </c>
      <c r="Z803" s="280" t="str">
        <f ca="1">IFERROR(IF($B803&lt;&gt;"",IF($H803&lt;VLOOKUP($B803,Codigos!$A:$P,14,0),"Bloquear","No"),""),"Verf")</f>
        <v>No</v>
      </c>
      <c r="AA803" s="281">
        <f>IFERROR(IF($B803&lt;&gt;"",$G803-VLOOKUP($B803,Codigos!$A:$P,11,0),""),"")</f>
        <v>46415</v>
      </c>
      <c r="AB803" s="280" t="str">
        <f t="shared" si="354"/>
        <v/>
      </c>
      <c r="AC803">
        <f t="shared" ca="1" si="355"/>
        <v>9</v>
      </c>
      <c r="AE803" t="s">
        <v>1989</v>
      </c>
      <c r="AF803" t="s">
        <v>1988</v>
      </c>
    </row>
    <row r="804" spans="1:32" ht="18.95" customHeight="1">
      <c r="A804" s="290" t="s">
        <v>2605</v>
      </c>
      <c r="B804" s="296" t="s">
        <v>318</v>
      </c>
      <c r="C804" s="104" t="str">
        <f>IFERROR(IF(B804&lt;&gt;"",VLOOKUP($B804,Codigos!$A:$P,3,0),""),"Verf")</f>
        <v>Aguila Lta N 330cc X 6</v>
      </c>
      <c r="D804" s="105">
        <v>44</v>
      </c>
      <c r="E804" s="105"/>
      <c r="F804" s="105"/>
      <c r="G804" s="106">
        <v>46445</v>
      </c>
      <c r="H804" s="448">
        <f t="shared" ca="1" si="350"/>
        <v>261</v>
      </c>
      <c r="I804" s="105" t="str">
        <f t="shared" ca="1" si="351"/>
        <v>Mayor a 120 días</v>
      </c>
      <c r="J804" s="109">
        <f t="shared" ca="1" si="352"/>
        <v>0.96666666666666667</v>
      </c>
      <c r="K804" s="308"/>
      <c r="L804" s="292"/>
      <c r="M804" s="110" t="str">
        <f>IFERROR(IF(VLOOKUP(L804,Codigos!$T$2:$U$50,2,0)=0,"",VLOOKUP(L804,Codigos!$T$2:$U$50,2,0)),"")</f>
        <v/>
      </c>
      <c r="N804" s="111">
        <f t="shared" si="353"/>
        <v>46175</v>
      </c>
      <c r="O804" s="112">
        <f>IFERROR(IF($B804&lt;&gt;"",$E804+($D804*VLOOKUP($B804,Codigos!$A:$P,5,0)),""),"Verf")</f>
        <v>21120</v>
      </c>
      <c r="P804" s="112">
        <f>IFERROR(IF($B804&lt;&gt;"",$F804+($O804*VLOOKUP($B804,Codigos!$A:$P,4,0)),""),"Verf")</f>
        <v>126720</v>
      </c>
      <c r="Q804" s="116">
        <f>IFERROR(IF($B804&lt;&gt;"",P804*VLOOKUP($B804,Codigos!$A:$I,7,0)/100000,""),"Verf")</f>
        <v>418.17599999999999</v>
      </c>
      <c r="R804" s="110">
        <f>IFERROR(IF($B804&lt;&gt;"",VLOOKUP($B804,Codigos!$A:$P,2,0),""),"Verf")</f>
        <v>2174</v>
      </c>
      <c r="S804" s="110" t="str">
        <f>IFERROR(IF($B804&lt;&gt;"",VLOOKUP($B804,Codigos!$A:$P,9,0),""),"Verf")</f>
        <v>Lata</v>
      </c>
      <c r="T804" s="110">
        <f>IFERROR(IF(B804&lt;&gt;"",VLOOKUP(B804,Codigos!$A:$P,10,0),""),"Verf")</f>
        <v>270</v>
      </c>
      <c r="U804" s="280" t="str">
        <f ca="1">IFERROR(IF($B804&lt;&gt;"",IF(AND($H804&gt;=VLOOKUP($B804,Codigos!$A:$P,12,0),$H804&lt;=VLOOKUP($B804,Codigos!$A:$P,13,0)),"Si","No"),""),"Verf")</f>
        <v>No</v>
      </c>
      <c r="V804" s="280" t="str">
        <f ca="1">IFERROR(IF($B804&lt;&gt;"",IF(AND($H804&gt;=VLOOKUP($B804,Codigos!$A:$P,14,0),$H804&lt;=VLOOKUP($B804,Codigos!$A:$P,15,0)),"Si","No"),""),"Verf")</f>
        <v>No</v>
      </c>
      <c r="W804" s="280" t="str">
        <f ca="1">IFERROR(IF($B804&lt;&gt;"",IF($H804&gt;=VLOOKUP($B804,Codigos!$A:$P,12,0),"Si","No"),""),"Verf")</f>
        <v>Si</v>
      </c>
      <c r="X804" s="280" t="str">
        <f ca="1">IFERROR(IF($B804&lt;&gt;"",IF($H804&lt;VLOOKUP($B804,Codigos!$A:$P,14,0),"No","Si"),""),"Verf")</f>
        <v>Si</v>
      </c>
      <c r="Y804" s="280" t="str">
        <f ca="1">IFERROR(IF($B804&lt;&gt;"",IF($H804&gt;VLOOKUP($B804,Codigos!$A:$P,16,0),"Si","No"),""),"Verf")</f>
        <v>Si</v>
      </c>
      <c r="Z804" s="280" t="str">
        <f ca="1">IFERROR(IF($B804&lt;&gt;"",IF($H804&lt;VLOOKUP($B804,Codigos!$A:$P,14,0),"Bloquear","No"),""),"Verf")</f>
        <v>No</v>
      </c>
      <c r="AA804" s="281">
        <f>IFERROR(IF($B804&lt;&gt;"",$G804-VLOOKUP($B804,Codigos!$A:$P,11,0),""),"")</f>
        <v>46415</v>
      </c>
      <c r="AB804" s="280" t="str">
        <f t="shared" si="354"/>
        <v/>
      </c>
      <c r="AC804">
        <f t="shared" ca="1" si="355"/>
        <v>9</v>
      </c>
      <c r="AE804" t="s">
        <v>1989</v>
      </c>
      <c r="AF804" t="s">
        <v>1988</v>
      </c>
    </row>
    <row r="805" spans="1:32" ht="18.95" customHeight="1">
      <c r="A805" s="290" t="s">
        <v>2606</v>
      </c>
      <c r="B805" s="296" t="s">
        <v>318</v>
      </c>
      <c r="C805" s="104" t="str">
        <f>IFERROR(IF(B805&lt;&gt;"",VLOOKUP($B805,Codigos!$A:$P,3,0),""),"Verf")</f>
        <v>Aguila Lta N 330cc X 6</v>
      </c>
      <c r="D805" s="105">
        <v>36</v>
      </c>
      <c r="E805" s="105"/>
      <c r="F805" s="105"/>
      <c r="G805" s="106">
        <v>46443</v>
      </c>
      <c r="H805" s="448">
        <f t="shared" ca="1" si="350"/>
        <v>259</v>
      </c>
      <c r="I805" s="105" t="str">
        <f t="shared" ca="1" si="351"/>
        <v>Mayor a 120 días</v>
      </c>
      <c r="J805" s="109">
        <f t="shared" ca="1" si="352"/>
        <v>0.95925925925925926</v>
      </c>
      <c r="K805" s="308" t="s">
        <v>2835</v>
      </c>
      <c r="L805" s="292"/>
      <c r="M805" s="110" t="str">
        <f>IFERROR(IF(VLOOKUP(L805,Codigos!$T$2:$U$50,2,0)=0,"",VLOOKUP(L805,Codigos!$T$2:$U$50,2,0)),"")</f>
        <v/>
      </c>
      <c r="N805" s="111">
        <f t="shared" si="353"/>
        <v>46173</v>
      </c>
      <c r="O805" s="112">
        <f>IFERROR(IF($B805&lt;&gt;"",$E805+($D805*VLOOKUP($B805,Codigos!$A:$P,5,0)),""),"Verf")</f>
        <v>17280</v>
      </c>
      <c r="P805" s="112">
        <f>IFERROR(IF($B805&lt;&gt;"",$F805+($O805*VLOOKUP($B805,Codigos!$A:$P,4,0)),""),"Verf")</f>
        <v>103680</v>
      </c>
      <c r="Q805" s="116">
        <f>IFERROR(IF($B805&lt;&gt;"",P805*VLOOKUP($B805,Codigos!$A:$I,7,0)/100000,""),"Verf")</f>
        <v>342.14400000000001</v>
      </c>
      <c r="R805" s="110">
        <f>IFERROR(IF($B805&lt;&gt;"",VLOOKUP($B805,Codigos!$A:$P,2,0),""),"Verf")</f>
        <v>2174</v>
      </c>
      <c r="S805" s="110" t="str">
        <f>IFERROR(IF($B805&lt;&gt;"",VLOOKUP($B805,Codigos!$A:$P,9,0),""),"Verf")</f>
        <v>Lata</v>
      </c>
      <c r="T805" s="110">
        <f>IFERROR(IF(B805&lt;&gt;"",VLOOKUP(B805,Codigos!$A:$P,10,0),""),"Verf")</f>
        <v>270</v>
      </c>
      <c r="U805" s="280" t="str">
        <f ca="1">IFERROR(IF($B805&lt;&gt;"",IF(AND($H805&gt;=VLOOKUP($B805,Codigos!$A:$P,12,0),$H805&lt;=VLOOKUP($B805,Codigos!$A:$P,13,0)),"Si","No"),""),"Verf")</f>
        <v>No</v>
      </c>
      <c r="V805" s="280" t="str">
        <f ca="1">IFERROR(IF($B805&lt;&gt;"",IF(AND($H805&gt;=VLOOKUP($B805,Codigos!$A:$P,14,0),$H805&lt;=VLOOKUP($B805,Codigos!$A:$P,15,0)),"Si","No"),""),"Verf")</f>
        <v>No</v>
      </c>
      <c r="W805" s="280" t="str">
        <f ca="1">IFERROR(IF($B805&lt;&gt;"",IF($H805&gt;=VLOOKUP($B805,Codigos!$A:$P,12,0),"Si","No"),""),"Verf")</f>
        <v>Si</v>
      </c>
      <c r="X805" s="280" t="str">
        <f ca="1">IFERROR(IF($B805&lt;&gt;"",IF($H805&lt;VLOOKUP($B805,Codigos!$A:$P,14,0),"No","Si"),""),"Verf")</f>
        <v>Si</v>
      </c>
      <c r="Y805" s="280" t="str">
        <f ca="1">IFERROR(IF($B805&lt;&gt;"",IF($H805&gt;VLOOKUP($B805,Codigos!$A:$P,16,0),"Si","No"),""),"Verf")</f>
        <v>Si</v>
      </c>
      <c r="Z805" s="280" t="str">
        <f ca="1">IFERROR(IF($B805&lt;&gt;"",IF($H805&lt;VLOOKUP($B805,Codigos!$A:$P,14,0),"Bloquear","No"),""),"Verf")</f>
        <v>No</v>
      </c>
      <c r="AA805" s="281">
        <f>IFERROR(IF($B805&lt;&gt;"",$G805-VLOOKUP($B805,Codigos!$A:$P,11,0),""),"")</f>
        <v>46413</v>
      </c>
      <c r="AB805" s="280" t="str">
        <f t="shared" si="354"/>
        <v/>
      </c>
      <c r="AC805">
        <f t="shared" ca="1" si="355"/>
        <v>11</v>
      </c>
      <c r="AE805" t="s">
        <v>1989</v>
      </c>
      <c r="AF805" t="s">
        <v>1988</v>
      </c>
    </row>
    <row r="806" spans="1:32" ht="18.95" customHeight="1">
      <c r="A806" s="290" t="s">
        <v>2607</v>
      </c>
      <c r="B806" s="464" t="s">
        <v>318</v>
      </c>
      <c r="C806" s="104" t="str">
        <f>IFERROR(IF(B806&lt;&gt;"",VLOOKUP($B806,Codigos!$A:$P,3,0),""),"Verf")</f>
        <v>Aguila Lta N 330cc X 6</v>
      </c>
      <c r="D806" s="105">
        <v>44</v>
      </c>
      <c r="E806" s="105"/>
      <c r="F806" s="105"/>
      <c r="G806" s="106">
        <v>46443</v>
      </c>
      <c r="H806" s="448">
        <f t="shared" ca="1" si="350"/>
        <v>259</v>
      </c>
      <c r="I806" s="105" t="str">
        <f t="shared" ca="1" si="351"/>
        <v>Mayor a 120 días</v>
      </c>
      <c r="J806" s="109">
        <f t="shared" ca="1" si="352"/>
        <v>0.95925925925925926</v>
      </c>
      <c r="K806" s="308"/>
      <c r="L806" s="292"/>
      <c r="M806" s="110" t="str">
        <f>IFERROR(IF(VLOOKUP(L806,Codigos!$T$2:$U$50,2,0)=0,"",VLOOKUP(L806,Codigos!$T$2:$U$50,2,0)),"")</f>
        <v/>
      </c>
      <c r="N806" s="111">
        <f t="shared" si="353"/>
        <v>46173</v>
      </c>
      <c r="O806" s="112">
        <f>IFERROR(IF($B806&lt;&gt;"",$E806+($D806*VLOOKUP($B806,Codigos!$A:$P,5,0)),""),"Verf")</f>
        <v>21120</v>
      </c>
      <c r="P806" s="112">
        <f>IFERROR(IF($B806&lt;&gt;"",$F806+($O806*VLOOKUP($B806,Codigos!$A:$P,4,0)),""),"Verf")</f>
        <v>126720</v>
      </c>
      <c r="Q806" s="116">
        <f>IFERROR(IF($B806&lt;&gt;"",P806*VLOOKUP($B806,Codigos!$A:$I,7,0)/100000,""),"Verf")</f>
        <v>418.17599999999999</v>
      </c>
      <c r="R806" s="110">
        <f>IFERROR(IF($B806&lt;&gt;"",VLOOKUP($B806,Codigos!$A:$P,2,0),""),"Verf")</f>
        <v>2174</v>
      </c>
      <c r="S806" s="110" t="str">
        <f>IFERROR(IF($B806&lt;&gt;"",VLOOKUP($B806,Codigos!$A:$P,9,0),""),"Verf")</f>
        <v>Lata</v>
      </c>
      <c r="T806" s="110">
        <f>IFERROR(IF(B806&lt;&gt;"",VLOOKUP(B806,Codigos!$A:$P,10,0),""),"Verf")</f>
        <v>270</v>
      </c>
      <c r="U806" s="280" t="str">
        <f ca="1">IFERROR(IF($B806&lt;&gt;"",IF(AND($H806&gt;=VLOOKUP($B806,Codigos!$A:$P,12,0),$H806&lt;=VLOOKUP($B806,Codigos!$A:$P,13,0)),"Si","No"),""),"Verf")</f>
        <v>No</v>
      </c>
      <c r="V806" s="280" t="str">
        <f ca="1">IFERROR(IF($B806&lt;&gt;"",IF(AND($H806&gt;=VLOOKUP($B806,Codigos!$A:$P,14,0),$H806&lt;=VLOOKUP($B806,Codigos!$A:$P,15,0)),"Si","No"),""),"Verf")</f>
        <v>No</v>
      </c>
      <c r="W806" s="280" t="str">
        <f ca="1">IFERROR(IF($B806&lt;&gt;"",IF($H806&gt;=VLOOKUP($B806,Codigos!$A:$P,12,0),"Si","No"),""),"Verf")</f>
        <v>Si</v>
      </c>
      <c r="X806" s="280" t="str">
        <f ca="1">IFERROR(IF($B806&lt;&gt;"",IF($H806&lt;VLOOKUP($B806,Codigos!$A:$P,14,0),"No","Si"),""),"Verf")</f>
        <v>Si</v>
      </c>
      <c r="Y806" s="280" t="str">
        <f ca="1">IFERROR(IF($B806&lt;&gt;"",IF($H806&gt;VLOOKUP($B806,Codigos!$A:$P,16,0),"Si","No"),""),"Verf")</f>
        <v>Si</v>
      </c>
      <c r="Z806" s="280" t="str">
        <f ca="1">IFERROR(IF($B806&lt;&gt;"",IF($H806&lt;VLOOKUP($B806,Codigos!$A:$P,14,0),"Bloquear","No"),""),"Verf")</f>
        <v>No</v>
      </c>
      <c r="AA806" s="281">
        <f>IFERROR(IF($B806&lt;&gt;"",$G806-VLOOKUP($B806,Codigos!$A:$P,11,0),""),"")</f>
        <v>46413</v>
      </c>
      <c r="AB806" s="280" t="str">
        <f t="shared" si="354"/>
        <v/>
      </c>
      <c r="AC806">
        <f t="shared" ca="1" si="355"/>
        <v>11</v>
      </c>
      <c r="AE806" t="s">
        <v>1989</v>
      </c>
      <c r="AF806" t="s">
        <v>1988</v>
      </c>
    </row>
    <row r="807" spans="1:32" ht="18.95" customHeight="1">
      <c r="A807" s="290" t="s">
        <v>2608</v>
      </c>
      <c r="B807" s="486" t="s">
        <v>498</v>
      </c>
      <c r="C807" s="104" t="str">
        <f>IFERROR(IF(B807&lt;&gt;"",VLOOKUP($B807,Codigos!$A:$P,3,0),""),"Verf")</f>
        <v>Aguila RN 330cc X 30</v>
      </c>
      <c r="D807" s="105">
        <v>30</v>
      </c>
      <c r="E807" s="105"/>
      <c r="F807" s="105"/>
      <c r="G807" s="106">
        <v>46359</v>
      </c>
      <c r="H807" s="448">
        <f t="shared" ref="H807" ca="1" si="362">IF(G807&lt;&gt;"",G807-TODAY(),"")</f>
        <v>175</v>
      </c>
      <c r="I807" s="105" t="str">
        <f t="shared" ref="I807" ca="1" si="363">IF(G807="","",IF(G807&lt;TODAY(),"Vencido",IF(G807&lt;TODAY()+10,"Menos de 10 días",IF(G807&lt;TODAY()+30,"Menos de 30 días",IF(G807&lt;TODAY()+60,"Menos de 60 días",IF(G807&lt;TODAY()+90,"Menos de 90 dìas",IF(G807&lt;TODAY()+120,"Menos de 120 días","Mayor a 120 días")))))))</f>
        <v>Mayor a 120 días</v>
      </c>
      <c r="J807" s="109">
        <f t="shared" ref="J807" ca="1" si="364">IFERROR(IF(H807&lt;&gt;"",H807/T807,""),"Verf")</f>
        <v>0.97222222222222221</v>
      </c>
      <c r="K807" s="308"/>
      <c r="L807" s="292"/>
      <c r="M807" s="110" t="str">
        <f>IFERROR(IF(VLOOKUP(L807,Codigos!$T$2:$U$50,2,0)=0,"",VLOOKUP(L807,Codigos!$T$2:$U$50,2,0)),"")</f>
        <v/>
      </c>
      <c r="N807" s="111">
        <f t="shared" ref="N807" si="365">IFERROR(IF(G807&lt;&gt;"",G807-T807,""),"Verf")</f>
        <v>46179</v>
      </c>
      <c r="O807" s="112">
        <f>IFERROR(IF($B807&lt;&gt;"",$E807+($D807*VLOOKUP($B807,Codigos!$A:$P,5,0)),""),"Verf")</f>
        <v>1350</v>
      </c>
      <c r="P807" s="112">
        <f>IFERROR(IF($B807&lt;&gt;"",$F807+($O807*VLOOKUP($B807,Codigos!$A:$P,4,0)),""),"Verf")</f>
        <v>40500</v>
      </c>
      <c r="Q807" s="116">
        <f>IFERROR(IF($B807&lt;&gt;"",P807*VLOOKUP($B807,Codigos!$A:$I,7,0)/100000,""),"Verf")</f>
        <v>133.65</v>
      </c>
      <c r="R807" s="110">
        <f>IFERROR(IF($B807&lt;&gt;"",VLOOKUP($B807,Codigos!$A:$P,2,0),""),"Verf")</f>
        <v>3128</v>
      </c>
      <c r="S807" s="110" t="str">
        <f>IFERROR(IF($B807&lt;&gt;"",VLOOKUP($B807,Codigos!$A:$P,9,0),""),"Verf")</f>
        <v>Ret</v>
      </c>
      <c r="T807" s="110">
        <f>IFERROR(IF(B807&lt;&gt;"",VLOOKUP(B807,Codigos!$A:$P,10,0),""),"Verf")</f>
        <v>180</v>
      </c>
      <c r="U807" s="280" t="str">
        <f ca="1">IFERROR(IF($B807&lt;&gt;"",IF(AND($H807&gt;=VLOOKUP($B807,Codigos!$A:$P,12,0),$H807&lt;=VLOOKUP($B807,Codigos!$A:$P,13,0)),"Si","No"),""),"Verf")</f>
        <v>No</v>
      </c>
      <c r="V807" s="280" t="str">
        <f ca="1">IFERROR(IF($B807&lt;&gt;"",IF(AND($H807&gt;=VLOOKUP($B807,Codigos!$A:$P,14,0),$H807&lt;=VLOOKUP($B807,Codigos!$A:$P,15,0)),"Si","No"),""),"Verf")</f>
        <v>No</v>
      </c>
      <c r="W807" s="280" t="str">
        <f ca="1">IFERROR(IF($B807&lt;&gt;"",IF($H807&gt;=VLOOKUP($B807,Codigos!$A:$P,12,0),"Si","No"),""),"Verf")</f>
        <v>Si</v>
      </c>
      <c r="X807" s="280" t="str">
        <f ca="1">IFERROR(IF($B807&lt;&gt;"",IF($H807&lt;VLOOKUP($B807,Codigos!$A:$P,14,0),"No","Si"),""),"Verf")</f>
        <v>Si</v>
      </c>
      <c r="Y807" s="280" t="str">
        <f ca="1">IFERROR(IF($B807&lt;&gt;"",IF($H807&gt;VLOOKUP($B807,Codigos!$A:$P,16,0),"Si","No"),""),"Verf")</f>
        <v>Si</v>
      </c>
      <c r="Z807" s="280" t="str">
        <f ca="1">IFERROR(IF($B807&lt;&gt;"",IF($H807&lt;VLOOKUP($B807,Codigos!$A:$P,14,0),"Bloquear","No"),""),"Verf")</f>
        <v>No</v>
      </c>
      <c r="AA807" s="281">
        <f>IFERROR(IF($B807&lt;&gt;"",$G807-VLOOKUP($B807,Codigos!$A:$P,11,0),""),"")</f>
        <v>46329</v>
      </c>
      <c r="AB807" s="280" t="str">
        <f t="shared" ref="AB807" si="366">IFERROR(IF(AND(A807&lt;&gt;"",B807=""),"V",""),"")</f>
        <v/>
      </c>
      <c r="AC807">
        <f t="shared" ref="AC807" ca="1" si="367">IF(B807&lt;&gt;"",$C$4-N807,"")</f>
        <v>5</v>
      </c>
      <c r="AE807" t="s">
        <v>1989</v>
      </c>
      <c r="AF807" t="s">
        <v>1988</v>
      </c>
    </row>
    <row r="808" spans="1:32" ht="18.95" customHeight="1">
      <c r="A808" s="290" t="s">
        <v>2608</v>
      </c>
      <c r="B808" s="514" t="s">
        <v>318</v>
      </c>
      <c r="C808" s="104" t="str">
        <f>IFERROR(IF(B808&lt;&gt;"",VLOOKUP($B808,Codigos!$A:$P,3,0),""),"Verf")</f>
        <v>Aguila Lta N 330cc X 6</v>
      </c>
      <c r="D808" s="105">
        <v>4</v>
      </c>
      <c r="E808" s="105"/>
      <c r="F808" s="105"/>
      <c r="G808" s="106">
        <v>46444</v>
      </c>
      <c r="H808" s="448">
        <f t="shared" ca="1" si="350"/>
        <v>260</v>
      </c>
      <c r="I808" s="105" t="str">
        <f t="shared" ca="1" si="351"/>
        <v>Mayor a 120 días</v>
      </c>
      <c r="J808" s="109">
        <f t="shared" ca="1" si="352"/>
        <v>0.96296296296296291</v>
      </c>
      <c r="K808" s="308"/>
      <c r="L808" s="292"/>
      <c r="M808" s="110" t="str">
        <f>IFERROR(IF(VLOOKUP(L808,Codigos!$T$2:$U$50,2,0)=0,"",VLOOKUP(L808,Codigos!$T$2:$U$50,2,0)),"")</f>
        <v/>
      </c>
      <c r="N808" s="111">
        <f t="shared" si="353"/>
        <v>46174</v>
      </c>
      <c r="O808" s="112">
        <f>IFERROR(IF($B808&lt;&gt;"",$E808+($D808*VLOOKUP($B808,Codigos!$A:$P,5,0)),""),"Verf")</f>
        <v>1920</v>
      </c>
      <c r="P808" s="112">
        <f>IFERROR(IF($B808&lt;&gt;"",$F808+($O808*VLOOKUP($B808,Codigos!$A:$P,4,0)),""),"Verf")</f>
        <v>11520</v>
      </c>
      <c r="Q808" s="116">
        <f>IFERROR(IF($B808&lt;&gt;"",P808*VLOOKUP($B808,Codigos!$A:$I,7,0)/100000,""),"Verf")</f>
        <v>38.015999999999998</v>
      </c>
      <c r="R808" s="110">
        <f>IFERROR(IF($B808&lt;&gt;"",VLOOKUP($B808,Codigos!$A:$P,2,0),""),"Verf")</f>
        <v>2174</v>
      </c>
      <c r="S808" s="110" t="str">
        <f>IFERROR(IF($B808&lt;&gt;"",VLOOKUP($B808,Codigos!$A:$P,9,0),""),"Verf")</f>
        <v>Lata</v>
      </c>
      <c r="T808" s="110">
        <f>IFERROR(IF(B808&lt;&gt;"",VLOOKUP(B808,Codigos!$A:$P,10,0),""),"Verf")</f>
        <v>270</v>
      </c>
      <c r="U808" s="280" t="str">
        <f ca="1">IFERROR(IF($B808&lt;&gt;"",IF(AND($H808&gt;=VLOOKUP($B808,Codigos!$A:$P,12,0),$H808&lt;=VLOOKUP($B808,Codigos!$A:$P,13,0)),"Si","No"),""),"Verf")</f>
        <v>No</v>
      </c>
      <c r="V808" s="280" t="str">
        <f ca="1">IFERROR(IF($B808&lt;&gt;"",IF(AND($H808&gt;=VLOOKUP($B808,Codigos!$A:$P,14,0),$H808&lt;=VLOOKUP($B808,Codigos!$A:$P,15,0)),"Si","No"),""),"Verf")</f>
        <v>No</v>
      </c>
      <c r="W808" s="280" t="str">
        <f ca="1">IFERROR(IF($B808&lt;&gt;"",IF($H808&gt;=VLOOKUP($B808,Codigos!$A:$P,12,0),"Si","No"),""),"Verf")</f>
        <v>Si</v>
      </c>
      <c r="X808" s="280" t="str">
        <f ca="1">IFERROR(IF($B808&lt;&gt;"",IF($H808&lt;VLOOKUP($B808,Codigos!$A:$P,14,0),"No","Si"),""),"Verf")</f>
        <v>Si</v>
      </c>
      <c r="Y808" s="280" t="str">
        <f ca="1">IFERROR(IF($B808&lt;&gt;"",IF($H808&gt;VLOOKUP($B808,Codigos!$A:$P,16,0),"Si","No"),""),"Verf")</f>
        <v>Si</v>
      </c>
      <c r="Z808" s="280" t="str">
        <f ca="1">IFERROR(IF($B808&lt;&gt;"",IF($H808&lt;VLOOKUP($B808,Codigos!$A:$P,14,0),"Bloquear","No"),""),"Verf")</f>
        <v>No</v>
      </c>
      <c r="AA808" s="281">
        <f>IFERROR(IF($B808&lt;&gt;"",$G808-VLOOKUP($B808,Codigos!$A:$P,11,0),""),"")</f>
        <v>46414</v>
      </c>
      <c r="AB808" s="280" t="str">
        <f t="shared" si="354"/>
        <v/>
      </c>
      <c r="AC808">
        <f t="shared" ca="1" si="355"/>
        <v>10</v>
      </c>
      <c r="AE808" t="s">
        <v>1989</v>
      </c>
      <c r="AF808" t="s">
        <v>1988</v>
      </c>
    </row>
    <row r="809" spans="1:32" ht="18.95" customHeight="1">
      <c r="A809" s="499" t="s">
        <v>2609</v>
      </c>
      <c r="B809" s="291" t="s">
        <v>318</v>
      </c>
      <c r="C809" s="104" t="str">
        <f>IFERROR(IF(B809&lt;&gt;"",VLOOKUP($B809,Codigos!$A:$P,3,0),""),"Verf")</f>
        <v>Aguila Lta N 330cc X 6</v>
      </c>
      <c r="D809" s="105">
        <v>38</v>
      </c>
      <c r="E809" s="105"/>
      <c r="F809" s="105"/>
      <c r="G809" s="106">
        <v>46443</v>
      </c>
      <c r="H809" s="500">
        <f ca="1">IF(G809&lt;&gt;"",G809-TODAY(),"")</f>
        <v>259</v>
      </c>
      <c r="I809" s="105" t="str">
        <f ca="1">IF(G809="","",IF(G809&lt;TODAY(),"Vencido",IF(G809&lt;TODAY()+10,"Menos de 10 días",IF(G809&lt;TODAY()+30,"Menos de 30 días",IF(G809&lt;TODAY()+60,"Menos de 60 días",IF(G809&lt;TODAY()+90,"Menos de 90 dìas",IF(G809&lt;TODAY()+120,"Menos de 120 días","Mayor a 120 días")))))))</f>
        <v>Mayor a 120 días</v>
      </c>
      <c r="J809" s="109">
        <f ca="1">IFERROR(IF(H809&lt;&gt;"",H809/T809,""),"Verf")</f>
        <v>0.95925925925925926</v>
      </c>
      <c r="K809" s="503"/>
      <c r="L809" s="105"/>
      <c r="M809" s="110" t="str">
        <f>IFERROR(IF(VLOOKUP(L809,Codigos!$T$2:$U$50,2,0)=0,"",VLOOKUP(L809,Codigos!$T$2:$U$50,2,0)),"")</f>
        <v/>
      </c>
      <c r="N809" s="111">
        <f>IFERROR(IF(G809&lt;&gt;"",G809-T809,""),"Verf")</f>
        <v>46173</v>
      </c>
      <c r="O809" s="112">
        <f>IFERROR(IF($B809&lt;&gt;"",$E809+($D809*VLOOKUP($B809,Codigos!$A:$P,5,0)),""),"Verf")</f>
        <v>18240</v>
      </c>
      <c r="P809" s="112">
        <f>IFERROR(IF($B809&lt;&gt;"",$F809+($O809*VLOOKUP($B809,Codigos!$A:$P,4,0)),""),"Verf")</f>
        <v>109440</v>
      </c>
      <c r="Q809" s="116">
        <f>IFERROR(IF($B809&lt;&gt;"",P809*VLOOKUP($B809,Codigos!$A:$I,7,0)/100000,""),"Verf")</f>
        <v>361.15199999999999</v>
      </c>
      <c r="R809" s="110">
        <f>IFERROR(IF($B809&lt;&gt;"",VLOOKUP($B809,Codigos!$A:$P,2,0),""),"Verf")</f>
        <v>2174</v>
      </c>
      <c r="S809" s="110" t="str">
        <f>IFERROR(IF($B809&lt;&gt;"",VLOOKUP($B809,Codigos!$A:$P,9,0),""),"Verf")</f>
        <v>Lata</v>
      </c>
      <c r="T809" s="110">
        <f>IFERROR(IF(B809&lt;&gt;"",VLOOKUP(B809,Codigos!$A:$P,10,0),""),"Verf")</f>
        <v>270</v>
      </c>
      <c r="U809" s="280" t="str">
        <f ca="1">IFERROR(IF($B809&lt;&gt;"",IF(AND($H809&gt;=VLOOKUP($B809,Codigos!$A:$P,12,0),$H809&lt;=VLOOKUP($B809,Codigos!$A:$P,13,0)),"Si","No"),""),"Verf")</f>
        <v>No</v>
      </c>
      <c r="V809" s="280" t="str">
        <f ca="1">IFERROR(IF($B809&lt;&gt;"",IF(AND($H809&gt;=VLOOKUP($B809,Codigos!$A:$P,14,0),$H809&lt;=VLOOKUP($B809,Codigos!$A:$P,15,0)),"Si","No"),""),"Verf")</f>
        <v>No</v>
      </c>
      <c r="W809" s="280" t="str">
        <f ca="1">IFERROR(IF($B809&lt;&gt;"",IF($H809&gt;=VLOOKUP($B809,Codigos!$A:$P,12,0),"Si","No"),""),"Verf")</f>
        <v>Si</v>
      </c>
      <c r="X809" s="280" t="str">
        <f ca="1">IFERROR(IF($B809&lt;&gt;"",IF($H809&lt;VLOOKUP($B809,Codigos!$A:$P,14,0),"No","Si"),""),"Verf")</f>
        <v>Si</v>
      </c>
      <c r="Y809" s="280" t="str">
        <f ca="1">IFERROR(IF($B809&lt;&gt;"",IF($H809&gt;VLOOKUP($B809,Codigos!$A:$P,16,0),"Si","No"),""),"Verf")</f>
        <v>Si</v>
      </c>
      <c r="Z809" s="280" t="str">
        <f ca="1">IFERROR(IF($B809&lt;&gt;"",IF($H809&lt;VLOOKUP($B809,Codigos!$A:$P,14,0),"Bloquear","No"),""),"Verf")</f>
        <v>No</v>
      </c>
      <c r="AA809" s="281">
        <f>IFERROR(IF($B809&lt;&gt;"",$G809-VLOOKUP($B809,Codigos!$A:$P,11,0),""),"")</f>
        <v>46413</v>
      </c>
      <c r="AB809" s="280" t="str">
        <f>IFERROR(IF(AND(A809&lt;&gt;"",B809=""),"V",""),"")</f>
        <v/>
      </c>
      <c r="AC809">
        <f ca="1">IF(B809&lt;&gt;"",$C$4-N809,"")</f>
        <v>11</v>
      </c>
      <c r="AE809" t="s">
        <v>1989</v>
      </c>
      <c r="AF809" t="s">
        <v>1988</v>
      </c>
    </row>
    <row r="810" spans="1:32" ht="18.95" customHeight="1">
      <c r="A810" s="290" t="s">
        <v>2609</v>
      </c>
      <c r="B810" s="296" t="s">
        <v>318</v>
      </c>
      <c r="C810" s="104" t="str">
        <f>IFERROR(IF(B810&lt;&gt;"",VLOOKUP($B810,Codigos!$A:$P,3,0),""),"Verf")</f>
        <v>Aguila Lta N 330cc X 6</v>
      </c>
      <c r="D810" s="105">
        <v>1</v>
      </c>
      <c r="E810" s="105"/>
      <c r="F810" s="105"/>
      <c r="G810" s="106">
        <v>46444</v>
      </c>
      <c r="H810" s="448">
        <f t="shared" ca="1" si="350"/>
        <v>260</v>
      </c>
      <c r="I810" s="105" t="str">
        <f t="shared" ca="1" si="351"/>
        <v>Mayor a 120 días</v>
      </c>
      <c r="J810" s="109">
        <f t="shared" ca="1" si="352"/>
        <v>0.96296296296296291</v>
      </c>
      <c r="K810" s="308"/>
      <c r="L810" s="292" t="s">
        <v>34</v>
      </c>
      <c r="M810" s="110" t="str">
        <f>IFERROR(IF(VLOOKUP(L810,Codigos!$T$2:$U$50,2,0)=0,"",VLOOKUP(L810,Codigos!$T$2:$U$50,2,0)),"")</f>
        <v>Excluir</v>
      </c>
      <c r="N810" s="111">
        <f t="shared" si="353"/>
        <v>46174</v>
      </c>
      <c r="O810" s="112">
        <f>IFERROR(IF($B810&lt;&gt;"",$E810+($D810*VLOOKUP($B810,Codigos!$A:$P,5,0)),""),"Verf")</f>
        <v>480</v>
      </c>
      <c r="P810" s="112">
        <f>IFERROR(IF($B810&lt;&gt;"",$F810+($O810*VLOOKUP($B810,Codigos!$A:$P,4,0)),""),"Verf")</f>
        <v>2880</v>
      </c>
      <c r="Q810" s="116">
        <f>IFERROR(IF($B810&lt;&gt;"",P810*VLOOKUP($B810,Codigos!$A:$I,7,0)/100000,""),"Verf")</f>
        <v>9.5039999999999996</v>
      </c>
      <c r="R810" s="110">
        <f>IFERROR(IF($B810&lt;&gt;"",VLOOKUP($B810,Codigos!$A:$P,2,0),""),"Verf")</f>
        <v>2174</v>
      </c>
      <c r="S810" s="110" t="str">
        <f>IFERROR(IF($B810&lt;&gt;"",VLOOKUP($B810,Codigos!$A:$P,9,0),""),"Verf")</f>
        <v>Lata</v>
      </c>
      <c r="T810" s="110">
        <f>IFERROR(IF(B810&lt;&gt;"",VLOOKUP(B810,Codigos!$A:$P,10,0),""),"Verf")</f>
        <v>270</v>
      </c>
      <c r="U810" s="280" t="str">
        <f ca="1">IFERROR(IF($B810&lt;&gt;"",IF(AND($H810&gt;=VLOOKUP($B810,Codigos!$A:$P,12,0),$H810&lt;=VLOOKUP($B810,Codigos!$A:$P,13,0)),"Si","No"),""),"Verf")</f>
        <v>No</v>
      </c>
      <c r="V810" s="280" t="str">
        <f ca="1">IFERROR(IF($B810&lt;&gt;"",IF(AND($H810&gt;=VLOOKUP($B810,Codigos!$A:$P,14,0),$H810&lt;=VLOOKUP($B810,Codigos!$A:$P,15,0)),"Si","No"),""),"Verf")</f>
        <v>No</v>
      </c>
      <c r="W810" s="280" t="str">
        <f ca="1">IFERROR(IF($B810&lt;&gt;"",IF($H810&gt;=VLOOKUP($B810,Codigos!$A:$P,12,0),"Si","No"),""),"Verf")</f>
        <v>Si</v>
      </c>
      <c r="X810" s="280" t="str">
        <f ca="1">IFERROR(IF($B810&lt;&gt;"",IF($H810&lt;VLOOKUP($B810,Codigos!$A:$P,14,0),"No","Si"),""),"Verf")</f>
        <v>Si</v>
      </c>
      <c r="Y810" s="280" t="str">
        <f ca="1">IFERROR(IF($B810&lt;&gt;"",IF($H810&gt;VLOOKUP($B810,Codigos!$A:$P,16,0),"Si","No"),""),"Verf")</f>
        <v>Si</v>
      </c>
      <c r="Z810" s="280" t="str">
        <f ca="1">IFERROR(IF($B810&lt;&gt;"",IF($H810&lt;VLOOKUP($B810,Codigos!$A:$P,14,0),"Bloquear","No"),""),"Verf")</f>
        <v>No</v>
      </c>
      <c r="AA810" s="281">
        <f>IFERROR(IF($B810&lt;&gt;"",$G810-VLOOKUP($B810,Codigos!$A:$P,11,0),""),"")</f>
        <v>46414</v>
      </c>
      <c r="AB810" s="280" t="str">
        <f t="shared" si="354"/>
        <v/>
      </c>
      <c r="AC810">
        <f t="shared" ca="1" si="355"/>
        <v>10</v>
      </c>
      <c r="AE810" t="s">
        <v>1989</v>
      </c>
      <c r="AF810" t="s">
        <v>1988</v>
      </c>
    </row>
    <row r="811" spans="1:32" ht="18.95" customHeight="1">
      <c r="A811" s="290" t="s">
        <v>2610</v>
      </c>
      <c r="B811" s="296" t="s">
        <v>498</v>
      </c>
      <c r="C811" s="104" t="str">
        <f>IFERROR(IF(B811&lt;&gt;"",VLOOKUP($B811,Codigos!$A:$P,3,0),""),"Verf")</f>
        <v>Aguila RN 330cc X 30</v>
      </c>
      <c r="D811" s="105">
        <v>42</v>
      </c>
      <c r="E811" s="105"/>
      <c r="F811" s="105"/>
      <c r="G811" s="106">
        <v>46362</v>
      </c>
      <c r="H811" s="448">
        <f t="shared" ca="1" si="350"/>
        <v>178</v>
      </c>
      <c r="I811" s="105" t="str">
        <f t="shared" ca="1" si="351"/>
        <v>Mayor a 120 días</v>
      </c>
      <c r="J811" s="109">
        <f t="shared" ca="1" si="352"/>
        <v>0.98888888888888893</v>
      </c>
      <c r="K811" s="308" t="s">
        <v>2819</v>
      </c>
      <c r="L811" s="292"/>
      <c r="M811" s="110" t="str">
        <f>IFERROR(IF(VLOOKUP(L811,Codigos!$T$2:$U$50,2,0)=0,"",VLOOKUP(L811,Codigos!$T$2:$U$50,2,0)),"")</f>
        <v/>
      </c>
      <c r="N811" s="111">
        <f t="shared" si="353"/>
        <v>46182</v>
      </c>
      <c r="O811" s="112">
        <f>IFERROR(IF($B811&lt;&gt;"",$E811+($D811*VLOOKUP($B811,Codigos!$A:$P,5,0)),""),"Verf")</f>
        <v>1890</v>
      </c>
      <c r="P811" s="112">
        <f>IFERROR(IF($B811&lt;&gt;"",$F811+($O811*VLOOKUP($B811,Codigos!$A:$P,4,0)),""),"Verf")</f>
        <v>56700</v>
      </c>
      <c r="Q811" s="116">
        <f>IFERROR(IF($B811&lt;&gt;"",P811*VLOOKUP($B811,Codigos!$A:$I,7,0)/100000,""),"Verf")</f>
        <v>187.11</v>
      </c>
      <c r="R811" s="110">
        <f>IFERROR(IF($B811&lt;&gt;"",VLOOKUP($B811,Codigos!$A:$P,2,0),""),"Verf")</f>
        <v>3128</v>
      </c>
      <c r="S811" s="110" t="str">
        <f>IFERROR(IF($B811&lt;&gt;"",VLOOKUP($B811,Codigos!$A:$P,9,0),""),"Verf")</f>
        <v>Ret</v>
      </c>
      <c r="T811" s="110">
        <f>IFERROR(IF(B811&lt;&gt;"",VLOOKUP(B811,Codigos!$A:$P,10,0),""),"Verf")</f>
        <v>180</v>
      </c>
      <c r="U811" s="280" t="str">
        <f ca="1">IFERROR(IF($B811&lt;&gt;"",IF(AND($H811&gt;=VLOOKUP($B811,Codigos!$A:$P,12,0),$H811&lt;=VLOOKUP($B811,Codigos!$A:$P,13,0)),"Si","No"),""),"Verf")</f>
        <v>No</v>
      </c>
      <c r="V811" s="280" t="str">
        <f ca="1">IFERROR(IF($B811&lt;&gt;"",IF(AND($H811&gt;=VLOOKUP($B811,Codigos!$A:$P,14,0),$H811&lt;=VLOOKUP($B811,Codigos!$A:$P,15,0)),"Si","No"),""),"Verf")</f>
        <v>No</v>
      </c>
      <c r="W811" s="280" t="str">
        <f ca="1">IFERROR(IF($B811&lt;&gt;"",IF($H811&gt;=VLOOKUP($B811,Codigos!$A:$P,12,0),"Si","No"),""),"Verf")</f>
        <v>Si</v>
      </c>
      <c r="X811" s="280" t="str">
        <f ca="1">IFERROR(IF($B811&lt;&gt;"",IF($H811&lt;VLOOKUP($B811,Codigos!$A:$P,14,0),"No","Si"),""),"Verf")</f>
        <v>Si</v>
      </c>
      <c r="Y811" s="280" t="str">
        <f ca="1">IFERROR(IF($B811&lt;&gt;"",IF($H811&gt;VLOOKUP($B811,Codigos!$A:$P,16,0),"Si","No"),""),"Verf")</f>
        <v>Si</v>
      </c>
      <c r="Z811" s="280" t="str">
        <f ca="1">IFERROR(IF($B811&lt;&gt;"",IF($H811&lt;VLOOKUP($B811,Codigos!$A:$P,14,0),"Bloquear","No"),""),"Verf")</f>
        <v>No</v>
      </c>
      <c r="AA811" s="281">
        <f>IFERROR(IF($B811&lt;&gt;"",$G811-VLOOKUP($B811,Codigos!$A:$P,11,0),""),"")</f>
        <v>46332</v>
      </c>
      <c r="AB811" s="280" t="str">
        <f t="shared" si="354"/>
        <v/>
      </c>
      <c r="AC811">
        <f t="shared" ca="1" si="355"/>
        <v>2</v>
      </c>
      <c r="AE811" t="s">
        <v>1989</v>
      </c>
      <c r="AF811" t="s">
        <v>1988</v>
      </c>
    </row>
    <row r="812" spans="1:32" ht="18.95" customHeight="1">
      <c r="A812" s="290" t="s">
        <v>2611</v>
      </c>
      <c r="B812" s="296" t="s">
        <v>498</v>
      </c>
      <c r="C812" s="104" t="str">
        <f>IFERROR(IF(B812&lt;&gt;"",VLOOKUP($B812,Codigos!$A:$P,3,0),""),"Verf")</f>
        <v>Aguila RN 330cc X 30</v>
      </c>
      <c r="D812" s="105">
        <v>42</v>
      </c>
      <c r="E812" s="105"/>
      <c r="F812" s="105"/>
      <c r="G812" s="106">
        <v>46362</v>
      </c>
      <c r="H812" s="448">
        <f t="shared" ref="H812" ca="1" si="368">IF(G812&lt;&gt;"",G812-TODAY(),"")</f>
        <v>178</v>
      </c>
      <c r="I812" s="105" t="str">
        <f t="shared" ref="I812" ca="1" si="369">IF(G812="","",IF(G812&lt;TODAY(),"Vencido",IF(G812&lt;TODAY()+10,"Menos de 10 días",IF(G812&lt;TODAY()+30,"Menos de 30 días",IF(G812&lt;TODAY()+60,"Menos de 60 días",IF(G812&lt;TODAY()+90,"Menos de 90 dìas",IF(G812&lt;TODAY()+120,"Menos de 120 días","Mayor a 120 días")))))))</f>
        <v>Mayor a 120 días</v>
      </c>
      <c r="J812" s="109">
        <f t="shared" ref="J812" ca="1" si="370">IFERROR(IF(H812&lt;&gt;"",H812/T812,""),"Verf")</f>
        <v>0.98888888888888893</v>
      </c>
      <c r="K812" s="308" t="s">
        <v>2819</v>
      </c>
      <c r="L812" s="292"/>
      <c r="M812" s="110" t="str">
        <f>IFERROR(IF(VLOOKUP(L812,Codigos!$T$2:$U$50,2,0)=0,"",VLOOKUP(L812,Codigos!$T$2:$U$50,2,0)),"")</f>
        <v/>
      </c>
      <c r="N812" s="111">
        <f t="shared" si="353"/>
        <v>46182</v>
      </c>
      <c r="O812" s="112">
        <f>IFERROR(IF($B812&lt;&gt;"",$E812+($D812*VLOOKUP($B812,Codigos!$A:$P,5,0)),""),"Verf")</f>
        <v>1890</v>
      </c>
      <c r="P812" s="112">
        <f>IFERROR(IF($B812&lt;&gt;"",$F812+($O812*VLOOKUP($B812,Codigos!$A:$P,4,0)),""),"Verf")</f>
        <v>56700</v>
      </c>
      <c r="Q812" s="116">
        <f>IFERROR(IF($B812&lt;&gt;"",P812*VLOOKUP($B812,Codigos!$A:$I,7,0)/100000,""),"Verf")</f>
        <v>187.11</v>
      </c>
      <c r="R812" s="110">
        <f>IFERROR(IF($B812&lt;&gt;"",VLOOKUP($B812,Codigos!$A:$P,2,0),""),"Verf")</f>
        <v>3128</v>
      </c>
      <c r="S812" s="110" t="str">
        <f>IFERROR(IF($B812&lt;&gt;"",VLOOKUP($B812,Codigos!$A:$P,9,0),""),"Verf")</f>
        <v>Ret</v>
      </c>
      <c r="T812" s="110">
        <f>IFERROR(IF(B812&lt;&gt;"",VLOOKUP(B812,Codigos!$A:$P,10,0),""),"Verf")</f>
        <v>180</v>
      </c>
      <c r="U812" s="280" t="str">
        <f ca="1">IFERROR(IF($B812&lt;&gt;"",IF(AND($H812&gt;=VLOOKUP($B812,Codigos!$A:$P,12,0),$H812&lt;=VLOOKUP($B812,Codigos!$A:$P,13,0)),"Si","No"),""),"Verf")</f>
        <v>No</v>
      </c>
      <c r="V812" s="280" t="str">
        <f ca="1">IFERROR(IF($B812&lt;&gt;"",IF(AND($H812&gt;=VLOOKUP($B812,Codigos!$A:$P,14,0),$H812&lt;=VLOOKUP($B812,Codigos!$A:$P,15,0)),"Si","No"),""),"Verf")</f>
        <v>No</v>
      </c>
      <c r="W812" s="280" t="str">
        <f ca="1">IFERROR(IF($B812&lt;&gt;"",IF($H812&gt;=VLOOKUP($B812,Codigos!$A:$P,12,0),"Si","No"),""),"Verf")</f>
        <v>Si</v>
      </c>
      <c r="X812" s="280" t="str">
        <f ca="1">IFERROR(IF($B812&lt;&gt;"",IF($H812&lt;VLOOKUP($B812,Codigos!$A:$P,14,0),"No","Si"),""),"Verf")</f>
        <v>Si</v>
      </c>
      <c r="Y812" s="280" t="str">
        <f ca="1">IFERROR(IF($B812&lt;&gt;"",IF($H812&gt;VLOOKUP($B812,Codigos!$A:$P,16,0),"Si","No"),""),"Verf")</f>
        <v>Si</v>
      </c>
      <c r="Z812" s="280" t="str">
        <f ca="1">IFERROR(IF($B812&lt;&gt;"",IF($H812&lt;VLOOKUP($B812,Codigos!$A:$P,14,0),"Bloquear","No"),""),"Verf")</f>
        <v>No</v>
      </c>
      <c r="AA812" s="281">
        <f>IFERROR(IF($B812&lt;&gt;"",$G812-VLOOKUP($B812,Codigos!$A:$P,11,0),""),"")</f>
        <v>46332</v>
      </c>
      <c r="AB812" s="280" t="str">
        <f t="shared" si="354"/>
        <v/>
      </c>
      <c r="AC812">
        <f t="shared" ca="1" si="355"/>
        <v>2</v>
      </c>
      <c r="AE812" t="s">
        <v>1989</v>
      </c>
      <c r="AF812" t="s">
        <v>1988</v>
      </c>
    </row>
    <row r="813" spans="1:32" ht="18.95" customHeight="1">
      <c r="A813" s="290" t="s">
        <v>2612</v>
      </c>
      <c r="B813" s="311" t="s">
        <v>547</v>
      </c>
      <c r="C813" s="104" t="str">
        <f>IFERROR(IF(B813&lt;&gt;"",VLOOKUP($B813,Codigos!$A:$P,3,0),""),"Verf")</f>
        <v>Aguila RN 330cc X 30</v>
      </c>
      <c r="D813" s="105">
        <v>16</v>
      </c>
      <c r="E813" s="105"/>
      <c r="F813" s="105"/>
      <c r="G813" s="106">
        <v>46336</v>
      </c>
      <c r="H813" s="448">
        <f t="shared" ca="1" si="350"/>
        <v>152</v>
      </c>
      <c r="I813" s="105" t="str">
        <f t="shared" ca="1" si="351"/>
        <v>Mayor a 120 días</v>
      </c>
      <c r="J813" s="109">
        <f t="shared" ca="1" si="352"/>
        <v>0.84444444444444444</v>
      </c>
      <c r="K813" s="308"/>
      <c r="L813" s="292"/>
      <c r="M813" s="110" t="str">
        <f>IFERROR(IF(VLOOKUP(L813,Codigos!$T$2:$U$50,2,0)=0,"",VLOOKUP(L813,Codigos!$T$2:$U$50,2,0)),"")</f>
        <v/>
      </c>
      <c r="N813" s="111">
        <f t="shared" si="353"/>
        <v>46156</v>
      </c>
      <c r="O813" s="112">
        <f>IFERROR(IF($B813&lt;&gt;"",$E813+($D813*VLOOKUP($B813,Codigos!$A:$P,5,0)),""),"Verf")</f>
        <v>864</v>
      </c>
      <c r="P813" s="112">
        <f>IFERROR(IF($B813&lt;&gt;"",$F813+($O813*VLOOKUP($B813,Codigos!$A:$P,4,0)),""),"Verf")</f>
        <v>25920</v>
      </c>
      <c r="Q813" s="116">
        <f>IFERROR(IF($B813&lt;&gt;"",P813*VLOOKUP($B813,Codigos!$A:$I,7,0)/100000,""),"Verf")</f>
        <v>85.536000000000001</v>
      </c>
      <c r="R813" s="110">
        <f>IFERROR(IF($B813&lt;&gt;"",VLOOKUP($B813,Codigos!$A:$P,2,0),""),"Verf")</f>
        <v>3128</v>
      </c>
      <c r="S813" s="110" t="str">
        <f>IFERROR(IF($B813&lt;&gt;"",VLOOKUP($B813,Codigos!$A:$P,9,0),""),"Verf")</f>
        <v>Ret</v>
      </c>
      <c r="T813" s="110">
        <f>IFERROR(IF(B813&lt;&gt;"",VLOOKUP(B813,Codigos!$A:$P,10,0),""),"Verf")</f>
        <v>180</v>
      </c>
      <c r="U813" s="280" t="str">
        <f ca="1">IFERROR(IF($B813&lt;&gt;"",IF(AND($H813&gt;=VLOOKUP($B813,Codigos!$A:$P,12,0),$H813&lt;=VLOOKUP($B813,Codigos!$A:$P,13,0)),"Si","No"),""),"Verf")</f>
        <v>No</v>
      </c>
      <c r="V813" s="280" t="str">
        <f ca="1">IFERROR(IF($B813&lt;&gt;"",IF(AND($H813&gt;=VLOOKUP($B813,Codigos!$A:$P,14,0),$H813&lt;=VLOOKUP($B813,Codigos!$A:$P,15,0)),"Si","No"),""),"Verf")</f>
        <v>No</v>
      </c>
      <c r="W813" s="280" t="str">
        <f ca="1">IFERROR(IF($B813&lt;&gt;"",IF($H813&gt;=VLOOKUP($B813,Codigos!$A:$P,12,0),"Si","No"),""),"Verf")</f>
        <v>Si</v>
      </c>
      <c r="X813" s="280" t="str">
        <f ca="1">IFERROR(IF($B813&lt;&gt;"",IF($H813&lt;VLOOKUP($B813,Codigos!$A:$P,14,0),"No","Si"),""),"Verf")</f>
        <v>Si</v>
      </c>
      <c r="Y813" s="280" t="str">
        <f ca="1">IFERROR(IF($B813&lt;&gt;"",IF($H813&gt;VLOOKUP($B813,Codigos!$A:$P,16,0),"Si","No"),""),"Verf")</f>
        <v>Si</v>
      </c>
      <c r="Z813" s="280" t="str">
        <f ca="1">IFERROR(IF($B813&lt;&gt;"",IF($H813&lt;VLOOKUP($B813,Codigos!$A:$P,14,0),"Bloquear","No"),""),"Verf")</f>
        <v>No</v>
      </c>
      <c r="AA813" s="281">
        <f>IFERROR(IF($B813&lt;&gt;"",$G813-VLOOKUP($B813,Codigos!$A:$P,11,0),""),"")</f>
        <v>46306</v>
      </c>
      <c r="AB813" s="280" t="str">
        <f t="shared" si="354"/>
        <v/>
      </c>
      <c r="AC813">
        <f t="shared" ca="1" si="355"/>
        <v>28</v>
      </c>
      <c r="AE813" t="s">
        <v>1989</v>
      </c>
      <c r="AF813" t="s">
        <v>1988</v>
      </c>
    </row>
    <row r="814" spans="1:32" ht="18.95" customHeight="1">
      <c r="A814" s="290" t="s">
        <v>2613</v>
      </c>
      <c r="B814" s="303" t="s">
        <v>547</v>
      </c>
      <c r="C814" s="104" t="str">
        <f>IFERROR(IF(B814&lt;&gt;"",VLOOKUP($B814,Codigos!$A:$P,3,0),""),"Verf")</f>
        <v>Aguila RN 330cc X 30</v>
      </c>
      <c r="D814" s="105">
        <v>18</v>
      </c>
      <c r="E814" s="105"/>
      <c r="F814" s="105"/>
      <c r="G814" s="106">
        <v>46336</v>
      </c>
      <c r="H814" s="448">
        <f t="shared" ca="1" si="350"/>
        <v>152</v>
      </c>
      <c r="I814" s="105" t="str">
        <f t="shared" ca="1" si="351"/>
        <v>Mayor a 120 días</v>
      </c>
      <c r="J814" s="109">
        <f t="shared" ca="1" si="352"/>
        <v>0.84444444444444444</v>
      </c>
      <c r="K814" s="308"/>
      <c r="L814" s="466"/>
      <c r="M814" s="110" t="str">
        <f>IFERROR(IF(VLOOKUP(L814,Codigos!$T$2:$U$50,2,0)=0,"",VLOOKUP(L814,Codigos!$T$2:$U$50,2,0)),"")</f>
        <v/>
      </c>
      <c r="N814" s="111">
        <f t="shared" si="353"/>
        <v>46156</v>
      </c>
      <c r="O814" s="112">
        <f>IFERROR(IF($B814&lt;&gt;"",$E814+($D814*VLOOKUP($B814,Codigos!$A:$P,5,0)),""),"Verf")</f>
        <v>972</v>
      </c>
      <c r="P814" s="112">
        <f>IFERROR(IF($B814&lt;&gt;"",$F814+($O814*VLOOKUP($B814,Codigos!$A:$P,4,0)),""),"Verf")</f>
        <v>29160</v>
      </c>
      <c r="Q814" s="116">
        <f>IFERROR(IF($B814&lt;&gt;"",P814*VLOOKUP($B814,Codigos!$A:$I,7,0)/100000,""),"Verf")</f>
        <v>96.227999999999994</v>
      </c>
      <c r="R814" s="110">
        <f>IFERROR(IF($B814&lt;&gt;"",VLOOKUP($B814,Codigos!$A:$P,2,0),""),"Verf")</f>
        <v>3128</v>
      </c>
      <c r="S814" s="110" t="str">
        <f>IFERROR(IF($B814&lt;&gt;"",VLOOKUP($B814,Codigos!$A:$P,9,0),""),"Verf")</f>
        <v>Ret</v>
      </c>
      <c r="T814" s="110">
        <f>IFERROR(IF(B814&lt;&gt;"",VLOOKUP(B814,Codigos!$A:$P,10,0),""),"Verf")</f>
        <v>180</v>
      </c>
      <c r="U814" s="280" t="str">
        <f ca="1">IFERROR(IF($B814&lt;&gt;"",IF(AND($H814&gt;=VLOOKUP($B814,Codigos!$A:$P,12,0),$H814&lt;=VLOOKUP($B814,Codigos!$A:$P,13,0)),"Si","No"),""),"Verf")</f>
        <v>No</v>
      </c>
      <c r="V814" s="280" t="str">
        <f ca="1">IFERROR(IF($B814&lt;&gt;"",IF(AND($H814&gt;=VLOOKUP($B814,Codigos!$A:$P,14,0),$H814&lt;=VLOOKUP($B814,Codigos!$A:$P,15,0)),"Si","No"),""),"Verf")</f>
        <v>No</v>
      </c>
      <c r="W814" s="280" t="str">
        <f ca="1">IFERROR(IF($B814&lt;&gt;"",IF($H814&gt;=VLOOKUP($B814,Codigos!$A:$P,12,0),"Si","No"),""),"Verf")</f>
        <v>Si</v>
      </c>
      <c r="X814" s="280" t="str">
        <f ca="1">IFERROR(IF($B814&lt;&gt;"",IF($H814&lt;VLOOKUP($B814,Codigos!$A:$P,14,0),"No","Si"),""),"Verf")</f>
        <v>Si</v>
      </c>
      <c r="Y814" s="280" t="str">
        <f ca="1">IFERROR(IF($B814&lt;&gt;"",IF($H814&gt;VLOOKUP($B814,Codigos!$A:$P,16,0),"Si","No"),""),"Verf")</f>
        <v>Si</v>
      </c>
      <c r="Z814" s="280" t="str">
        <f ca="1">IFERROR(IF($B814&lt;&gt;"",IF($H814&lt;VLOOKUP($B814,Codigos!$A:$P,14,0),"Bloquear","No"),""),"Verf")</f>
        <v>No</v>
      </c>
      <c r="AA814" s="281">
        <f>IFERROR(IF($B814&lt;&gt;"",$G814-VLOOKUP($B814,Codigos!$A:$P,11,0),""),"")</f>
        <v>46306</v>
      </c>
      <c r="AB814" s="280" t="str">
        <f t="shared" si="354"/>
        <v/>
      </c>
      <c r="AC814">
        <f t="shared" ca="1" si="355"/>
        <v>28</v>
      </c>
      <c r="AE814" t="s">
        <v>1989</v>
      </c>
      <c r="AF814" t="s">
        <v>1988</v>
      </c>
    </row>
    <row r="815" spans="1:32" ht="18.95" customHeight="1">
      <c r="A815" s="290" t="s">
        <v>2614</v>
      </c>
      <c r="B815" s="303" t="s">
        <v>498</v>
      </c>
      <c r="C815" s="104" t="str">
        <f>IFERROR(IF(B815&lt;&gt;"",VLOOKUP($B815,Codigos!$A:$P,3,0),""),"Verf")</f>
        <v>Aguila RN 330cc X 30</v>
      </c>
      <c r="D815" s="105">
        <v>4</v>
      </c>
      <c r="E815" s="105"/>
      <c r="F815" s="105"/>
      <c r="G815" s="272">
        <v>46360</v>
      </c>
      <c r="H815" s="448">
        <f t="shared" ca="1" si="350"/>
        <v>176</v>
      </c>
      <c r="I815" s="105" t="str">
        <f t="shared" ca="1" si="351"/>
        <v>Mayor a 120 días</v>
      </c>
      <c r="J815" s="109">
        <f t="shared" ca="1" si="352"/>
        <v>0.97777777777777775</v>
      </c>
      <c r="K815" s="308" t="s">
        <v>2819</v>
      </c>
      <c r="L815" s="292"/>
      <c r="M815" s="110" t="str">
        <f>IFERROR(IF(VLOOKUP(L815,Codigos!$T$2:$U$50,2,0)=0,"",VLOOKUP(L815,Codigos!$T$2:$U$50,2,0)),"")</f>
        <v/>
      </c>
      <c r="N815" s="111">
        <f t="shared" si="353"/>
        <v>46180</v>
      </c>
      <c r="O815" s="112">
        <f>IFERROR(IF($B815&lt;&gt;"",$E815+($D815*VLOOKUP($B815,Codigos!$A:$P,5,0)),""),"Verf")</f>
        <v>180</v>
      </c>
      <c r="P815" s="112">
        <f>IFERROR(IF($B815&lt;&gt;"",$F815+($O815*VLOOKUP($B815,Codigos!$A:$P,4,0)),""),"Verf")</f>
        <v>5400</v>
      </c>
      <c r="Q815" s="116">
        <f>IFERROR(IF($B815&lt;&gt;"",P815*VLOOKUP($B815,Codigos!$A:$I,7,0)/100000,""),"Verf")</f>
        <v>17.82</v>
      </c>
      <c r="R815" s="110">
        <f>IFERROR(IF($B815&lt;&gt;"",VLOOKUP($B815,Codigos!$A:$P,2,0),""),"Verf")</f>
        <v>3128</v>
      </c>
      <c r="S815" s="110" t="str">
        <f>IFERROR(IF($B815&lt;&gt;"",VLOOKUP($B815,Codigos!$A:$P,9,0),""),"Verf")</f>
        <v>Ret</v>
      </c>
      <c r="T815" s="110">
        <f>IFERROR(IF(B815&lt;&gt;"",VLOOKUP(B815,Codigos!$A:$P,10,0),""),"Verf")</f>
        <v>180</v>
      </c>
      <c r="U815" s="280" t="str">
        <f ca="1">IFERROR(IF($B815&lt;&gt;"",IF(AND($H815&gt;=VLOOKUP($B815,Codigos!$A:$P,12,0),$H815&lt;=VLOOKUP($B815,Codigos!$A:$P,13,0)),"Si","No"),""),"Verf")</f>
        <v>No</v>
      </c>
      <c r="V815" s="280" t="str">
        <f ca="1">IFERROR(IF($B815&lt;&gt;"",IF(AND($H815&gt;=VLOOKUP($B815,Codigos!$A:$P,14,0),$H815&lt;=VLOOKUP($B815,Codigos!$A:$P,15,0)),"Si","No"),""),"Verf")</f>
        <v>No</v>
      </c>
      <c r="W815" s="280" t="str">
        <f ca="1">IFERROR(IF($B815&lt;&gt;"",IF($H815&gt;=VLOOKUP($B815,Codigos!$A:$P,12,0),"Si","No"),""),"Verf")</f>
        <v>Si</v>
      </c>
      <c r="X815" s="280" t="str">
        <f ca="1">IFERROR(IF($B815&lt;&gt;"",IF($H815&lt;VLOOKUP($B815,Codigos!$A:$P,14,0),"No","Si"),""),"Verf")</f>
        <v>Si</v>
      </c>
      <c r="Y815" s="280" t="str">
        <f ca="1">IFERROR(IF($B815&lt;&gt;"",IF($H815&gt;VLOOKUP($B815,Codigos!$A:$P,16,0),"Si","No"),""),"Verf")</f>
        <v>Si</v>
      </c>
      <c r="Z815" s="280" t="str">
        <f ca="1">IFERROR(IF($B815&lt;&gt;"",IF($H815&lt;VLOOKUP($B815,Codigos!$A:$P,14,0),"Bloquear","No"),""),"Verf")</f>
        <v>No</v>
      </c>
      <c r="AA815" s="281">
        <f>IFERROR(IF($B815&lt;&gt;"",$G815-VLOOKUP($B815,Codigos!$A:$P,11,0),""),"")</f>
        <v>46330</v>
      </c>
      <c r="AB815" s="280" t="str">
        <f t="shared" si="354"/>
        <v/>
      </c>
      <c r="AC815">
        <f t="shared" ca="1" si="355"/>
        <v>4</v>
      </c>
      <c r="AE815" t="s">
        <v>1989</v>
      </c>
      <c r="AF815" t="s">
        <v>1988</v>
      </c>
    </row>
    <row r="816" spans="1:32" ht="18.95" customHeight="1">
      <c r="A816" s="290" t="s">
        <v>2615</v>
      </c>
      <c r="B816" s="300" t="s">
        <v>722</v>
      </c>
      <c r="C816" s="104" t="str">
        <f>IFERROR(IF(B816&lt;&gt;"",VLOOKUP($B816,Codigos!$A:$P,3,0),""),"Verf")</f>
        <v xml:space="preserve">Budweiser Lta  269Ccx6 Pack TERMO </v>
      </c>
      <c r="D816" s="105">
        <v>12</v>
      </c>
      <c r="E816" s="105"/>
      <c r="F816" s="105"/>
      <c r="G816" s="106">
        <v>46427</v>
      </c>
      <c r="H816" s="448">
        <f t="shared" ca="1" si="350"/>
        <v>243</v>
      </c>
      <c r="I816" s="105" t="str">
        <f t="shared" ca="1" si="351"/>
        <v>Mayor a 120 días</v>
      </c>
      <c r="J816" s="109">
        <f t="shared" ca="1" si="352"/>
        <v>0.9</v>
      </c>
      <c r="K816" s="308"/>
      <c r="L816" s="292"/>
      <c r="M816" s="110" t="str">
        <f>IFERROR(IF(VLOOKUP(L816,Codigos!$T$2:$U$50,2,0)=0,"",VLOOKUP(L816,Codigos!$T$2:$U$50,2,0)),"")</f>
        <v/>
      </c>
      <c r="N816" s="111">
        <f t="shared" si="353"/>
        <v>46157</v>
      </c>
      <c r="O816" s="112">
        <f>IFERROR(IF($B816&lt;&gt;"",$E816+($D816*VLOOKUP($B816,Codigos!$A:$P,5,0)),""),"Verf")</f>
        <v>7200</v>
      </c>
      <c r="P816" s="112">
        <f>IFERROR(IF($B816&lt;&gt;"",$F816+($O816*VLOOKUP($B816,Codigos!$A:$P,4,0)),""),"Verf")</f>
        <v>43200</v>
      </c>
      <c r="Q816" s="116">
        <f>IFERROR(IF($B816&lt;&gt;"",P816*VLOOKUP($B816,Codigos!$A:$I,7,0)/100000,""),"Verf")</f>
        <v>116.208</v>
      </c>
      <c r="R816" s="110">
        <f>IFERROR(IF($B816&lt;&gt;"",VLOOKUP($B816,Codigos!$A:$P,2,0),""),"Verf")</f>
        <v>9672</v>
      </c>
      <c r="S816" s="110" t="str">
        <f>IFERROR(IF($B816&lt;&gt;"",VLOOKUP($B816,Codigos!$A:$P,9,0),""),"Verf")</f>
        <v>Lata</v>
      </c>
      <c r="T816" s="110">
        <f>IFERROR(IF(B816&lt;&gt;"",VLOOKUP(B816,Codigos!$A:$P,10,0),""),"Verf")</f>
        <v>270</v>
      </c>
      <c r="U816" s="280" t="str">
        <f ca="1">IFERROR(IF($B816&lt;&gt;"",IF(AND($H816&gt;=VLOOKUP($B816,Codigos!$A:$P,12,0),$H816&lt;=VLOOKUP($B816,Codigos!$A:$P,13,0)),"Si","No"),""),"Verf")</f>
        <v>No</v>
      </c>
      <c r="V816" s="280" t="str">
        <f ca="1">IFERROR(IF($B816&lt;&gt;"",IF(AND($H816&gt;=VLOOKUP($B816,Codigos!$A:$P,14,0),$H816&lt;=VLOOKUP($B816,Codigos!$A:$P,15,0)),"Si","No"),""),"Verf")</f>
        <v>No</v>
      </c>
      <c r="W816" s="280" t="str">
        <f ca="1">IFERROR(IF($B816&lt;&gt;"",IF($H816&gt;=VLOOKUP($B816,Codigos!$A:$P,12,0),"Si","No"),""),"Verf")</f>
        <v>Si</v>
      </c>
      <c r="X816" s="280" t="str">
        <f ca="1">IFERROR(IF($B816&lt;&gt;"",IF($H816&lt;VLOOKUP($B816,Codigos!$A:$P,14,0),"No","Si"),""),"Verf")</f>
        <v>Si</v>
      </c>
      <c r="Y816" s="280" t="str">
        <f ca="1">IFERROR(IF($B816&lt;&gt;"",IF($H816&gt;VLOOKUP($B816,Codigos!$A:$P,16,0),"Si","No"),""),"Verf")</f>
        <v>Si</v>
      </c>
      <c r="Z816" s="280" t="str">
        <f ca="1">IFERROR(IF($B816&lt;&gt;"",IF($H816&lt;VLOOKUP($B816,Codigos!$A:$P,14,0),"Bloquear","No"),""),"Verf")</f>
        <v>No</v>
      </c>
      <c r="AA816" s="281">
        <f>IFERROR(IF($B816&lt;&gt;"",$G816-VLOOKUP($B816,Codigos!$A:$P,11,0),""),"")</f>
        <v>46397</v>
      </c>
      <c r="AB816" s="280" t="str">
        <f t="shared" si="354"/>
        <v/>
      </c>
      <c r="AC816">
        <f t="shared" ca="1" si="355"/>
        <v>27</v>
      </c>
      <c r="AE816" t="s">
        <v>1989</v>
      </c>
      <c r="AF816" t="s">
        <v>1988</v>
      </c>
    </row>
    <row r="817" spans="1:32" ht="18.95" customHeight="1">
      <c r="A817" s="290" t="s">
        <v>2616</v>
      </c>
      <c r="B817" s="514" t="s">
        <v>498</v>
      </c>
      <c r="C817" s="104" t="str">
        <f>IFERROR(IF(B817&lt;&gt;"",VLOOKUP($B817,Codigos!$A:$P,3,0),""),"Verf")</f>
        <v>Aguila RN 330cc X 30</v>
      </c>
      <c r="D817" s="105">
        <v>2</v>
      </c>
      <c r="E817" s="105"/>
      <c r="F817" s="105"/>
      <c r="G817" s="106">
        <v>46362</v>
      </c>
      <c r="H817" s="448">
        <f t="shared" ca="1" si="350"/>
        <v>178</v>
      </c>
      <c r="I817" s="105" t="str">
        <f t="shared" ca="1" si="351"/>
        <v>Mayor a 120 días</v>
      </c>
      <c r="J817" s="109">
        <f t="shared" ca="1" si="352"/>
        <v>0.98888888888888893</v>
      </c>
      <c r="K817" s="308"/>
      <c r="L817" s="292"/>
      <c r="M817" s="110" t="str">
        <f>IFERROR(IF(VLOOKUP(L817,Codigos!$T$2:$U$50,2,0)=0,"",VLOOKUP(L817,Codigos!$T$2:$U$50,2,0)),"")</f>
        <v/>
      </c>
      <c r="N817" s="111">
        <f t="shared" si="353"/>
        <v>46182</v>
      </c>
      <c r="O817" s="112">
        <f>IFERROR(IF($B817&lt;&gt;"",$E817+($D817*VLOOKUP($B817,Codigos!$A:$P,5,0)),""),"Verf")</f>
        <v>90</v>
      </c>
      <c r="P817" s="112">
        <f>IFERROR(IF($B817&lt;&gt;"",$F817+($O817*VLOOKUP($B817,Codigos!$A:$P,4,0)),""),"Verf")</f>
        <v>2700</v>
      </c>
      <c r="Q817" s="116">
        <f>IFERROR(IF($B817&lt;&gt;"",P817*VLOOKUP($B817,Codigos!$A:$I,7,0)/100000,""),"Verf")</f>
        <v>8.91</v>
      </c>
      <c r="R817" s="110">
        <f>IFERROR(IF($B817&lt;&gt;"",VLOOKUP($B817,Codigos!$A:$P,2,0),""),"Verf")</f>
        <v>3128</v>
      </c>
      <c r="S817" s="110" t="str">
        <f>IFERROR(IF($B817&lt;&gt;"",VLOOKUP($B817,Codigos!$A:$P,9,0),""),"Verf")</f>
        <v>Ret</v>
      </c>
      <c r="T817" s="110">
        <f>IFERROR(IF(B817&lt;&gt;"",VLOOKUP(B817,Codigos!$A:$P,10,0),""),"Verf")</f>
        <v>180</v>
      </c>
      <c r="U817" s="280" t="str">
        <f ca="1">IFERROR(IF($B817&lt;&gt;"",IF(AND($H817&gt;=VLOOKUP($B817,Codigos!$A:$P,12,0),$H817&lt;=VLOOKUP($B817,Codigos!$A:$P,13,0)),"Si","No"),""),"Verf")</f>
        <v>No</v>
      </c>
      <c r="V817" s="280" t="str">
        <f ca="1">IFERROR(IF($B817&lt;&gt;"",IF(AND($H817&gt;=VLOOKUP($B817,Codigos!$A:$P,14,0),$H817&lt;=VLOOKUP($B817,Codigos!$A:$P,15,0)),"Si","No"),""),"Verf")</f>
        <v>No</v>
      </c>
      <c r="W817" s="280" t="str">
        <f ca="1">IFERROR(IF($B817&lt;&gt;"",IF($H817&gt;=VLOOKUP($B817,Codigos!$A:$P,12,0),"Si","No"),""),"Verf")</f>
        <v>Si</v>
      </c>
      <c r="X817" s="280" t="str">
        <f ca="1">IFERROR(IF($B817&lt;&gt;"",IF($H817&lt;VLOOKUP($B817,Codigos!$A:$P,14,0),"No","Si"),""),"Verf")</f>
        <v>Si</v>
      </c>
      <c r="Y817" s="280" t="str">
        <f ca="1">IFERROR(IF($B817&lt;&gt;"",IF($H817&gt;VLOOKUP($B817,Codigos!$A:$P,16,0),"Si","No"),""),"Verf")</f>
        <v>Si</v>
      </c>
      <c r="Z817" s="280" t="str">
        <f ca="1">IFERROR(IF($B817&lt;&gt;"",IF($H817&lt;VLOOKUP($B817,Codigos!$A:$P,14,0),"Bloquear","No"),""),"Verf")</f>
        <v>No</v>
      </c>
      <c r="AA817" s="281">
        <f>IFERROR(IF($B817&lt;&gt;"",$G817-VLOOKUP($B817,Codigos!$A:$P,11,0),""),"")</f>
        <v>46332</v>
      </c>
      <c r="AB817" s="280" t="str">
        <f t="shared" si="354"/>
        <v/>
      </c>
      <c r="AC817">
        <f t="shared" ca="1" si="355"/>
        <v>2</v>
      </c>
      <c r="AE817" t="s">
        <v>1989</v>
      </c>
      <c r="AF817" t="s">
        <v>1988</v>
      </c>
    </row>
    <row r="818" spans="1:32" ht="18.95" customHeight="1">
      <c r="A818" s="290" t="s">
        <v>2617</v>
      </c>
      <c r="B818" s="472"/>
      <c r="C818" s="104" t="str">
        <f>IFERROR(IF(B818&lt;&gt;"",VLOOKUP($B818,Codigos!$A:$P,3,0),""),"Verf")</f>
        <v/>
      </c>
      <c r="D818" s="105"/>
      <c r="E818" s="105"/>
      <c r="F818" s="105"/>
      <c r="G818" s="106"/>
      <c r="H818" s="448" t="str">
        <f t="shared" ca="1" si="350"/>
        <v/>
      </c>
      <c r="I818" s="105" t="str">
        <f t="shared" ca="1" si="351"/>
        <v/>
      </c>
      <c r="J818" s="109" t="str">
        <f t="shared" ca="1" si="352"/>
        <v/>
      </c>
      <c r="K818" s="308"/>
      <c r="L818" s="105"/>
      <c r="M818" s="110" t="str">
        <f>IFERROR(IF(VLOOKUP(L818,Codigos!$T$2:$U$50,2,0)=0,"",VLOOKUP(L818,Codigos!$T$2:$U$50,2,0)),"")</f>
        <v/>
      </c>
      <c r="N818" s="111" t="str">
        <f t="shared" si="353"/>
        <v/>
      </c>
      <c r="O818" s="112" t="str">
        <f>IFERROR(IF($B818&lt;&gt;"",$E818+($D818*VLOOKUP($B818,Codigos!$A:$P,5,0)),""),"Verf")</f>
        <v/>
      </c>
      <c r="P818" s="112" t="str">
        <f>IFERROR(IF($B818&lt;&gt;"",$F818+($O818*VLOOKUP($B818,Codigos!$A:$P,4,0)),""),"Verf")</f>
        <v/>
      </c>
      <c r="Q818" s="116" t="str">
        <f>IFERROR(IF($B818&lt;&gt;"",P818*VLOOKUP($B818,Codigos!$A:$I,7,0)/100000,""),"Verf")</f>
        <v/>
      </c>
      <c r="R818" s="110" t="str">
        <f>IFERROR(IF($B818&lt;&gt;"",VLOOKUP($B818,Codigos!$A:$P,2,0),""),"Verf")</f>
        <v/>
      </c>
      <c r="S818" s="110" t="str">
        <f>IFERROR(IF($B818&lt;&gt;"",VLOOKUP($B818,Codigos!$A:$P,9,0),""),"Verf")</f>
        <v/>
      </c>
      <c r="T818" s="110" t="str">
        <f>IFERROR(IF(B818&lt;&gt;"",VLOOKUP(B818,Codigos!$A:$P,10,0),""),"Verf")</f>
        <v/>
      </c>
      <c r="U818" s="280" t="str">
        <f>IFERROR(IF($B818&lt;&gt;"",IF(AND($H818&gt;=VLOOKUP($B818,Codigos!$A:$P,12,0),$H818&lt;=VLOOKUP($B818,Codigos!$A:$P,13,0)),"Si","No"),""),"Verf")</f>
        <v/>
      </c>
      <c r="V818" s="280" t="str">
        <f>IFERROR(IF($B818&lt;&gt;"",IF(AND($H818&gt;=VLOOKUP($B818,Codigos!$A:$P,14,0),$H818&lt;=VLOOKUP($B818,Codigos!$A:$P,15,0)),"Si","No"),""),"Verf")</f>
        <v/>
      </c>
      <c r="W818" s="280" t="str">
        <f>IFERROR(IF($B818&lt;&gt;"",IF($H818&gt;=VLOOKUP($B818,Codigos!$A:$P,12,0),"Si","No"),""),"Verf")</f>
        <v/>
      </c>
      <c r="X818" s="280" t="str">
        <f>IFERROR(IF($B818&lt;&gt;"",IF($H818&lt;VLOOKUP($B818,Codigos!$A:$P,14,0),"No","Si"),""),"Verf")</f>
        <v/>
      </c>
      <c r="Y818" s="280" t="str">
        <f>IFERROR(IF($B818&lt;&gt;"",IF($H818&gt;VLOOKUP($B818,Codigos!$A:$P,16,0),"Si","No"),""),"Verf")</f>
        <v/>
      </c>
      <c r="Z818" s="280" t="str">
        <f>IFERROR(IF($B818&lt;&gt;"",IF($H818&lt;VLOOKUP($B818,Codigos!$A:$P,14,0),"Bloquear","No"),""),"Verf")</f>
        <v/>
      </c>
      <c r="AA818" s="281" t="str">
        <f>IFERROR(IF($B818&lt;&gt;"",$G818-VLOOKUP($B818,Codigos!$A:$P,11,0),""),"")</f>
        <v/>
      </c>
      <c r="AB818" s="280" t="str">
        <f t="shared" si="354"/>
        <v>V</v>
      </c>
      <c r="AC818" t="str">
        <f t="shared" si="355"/>
        <v/>
      </c>
      <c r="AE818" t="s">
        <v>1989</v>
      </c>
      <c r="AF818" t="s">
        <v>1988</v>
      </c>
    </row>
    <row r="819" spans="1:32" ht="18.95" customHeight="1">
      <c r="A819" s="290" t="s">
        <v>2618</v>
      </c>
      <c r="B819" s="514" t="s">
        <v>498</v>
      </c>
      <c r="C819" s="104" t="str">
        <f>IFERROR(IF(B819&lt;&gt;"",VLOOKUP($B819,Codigos!$A:$P,3,0),""),"Verf")</f>
        <v>Aguila RN 330cc X 30</v>
      </c>
      <c r="D819" s="105">
        <v>22</v>
      </c>
      <c r="E819" s="105"/>
      <c r="F819" s="105"/>
      <c r="G819" s="106">
        <v>46362</v>
      </c>
      <c r="H819" s="448">
        <f t="shared" ca="1" si="350"/>
        <v>178</v>
      </c>
      <c r="I819" s="105" t="str">
        <f t="shared" ca="1" si="351"/>
        <v>Mayor a 120 días</v>
      </c>
      <c r="J819" s="109">
        <f t="shared" ca="1" si="352"/>
        <v>0.98888888888888893</v>
      </c>
      <c r="K819" s="308"/>
      <c r="L819" s="292"/>
      <c r="M819" s="110" t="str">
        <f>IFERROR(IF(VLOOKUP(L819,Codigos!$T$2:$U$50,2,0)=0,"",VLOOKUP(L819,Codigos!$T$2:$U$50,2,0)),"")</f>
        <v/>
      </c>
      <c r="N819" s="111">
        <f t="shared" si="353"/>
        <v>46182</v>
      </c>
      <c r="O819" s="112">
        <f>IFERROR(IF($B819&lt;&gt;"",$E819+($D819*VLOOKUP($B819,Codigos!$A:$P,5,0)),""),"Verf")</f>
        <v>990</v>
      </c>
      <c r="P819" s="112">
        <f>IFERROR(IF($B819&lt;&gt;"",$F819+($O819*VLOOKUP($B819,Codigos!$A:$P,4,0)),""),"Verf")</f>
        <v>29700</v>
      </c>
      <c r="Q819" s="116">
        <f>IFERROR(IF($B819&lt;&gt;"",P819*VLOOKUP($B819,Codigos!$A:$I,7,0)/100000,""),"Verf")</f>
        <v>98.01</v>
      </c>
      <c r="R819" s="110">
        <f>IFERROR(IF($B819&lt;&gt;"",VLOOKUP($B819,Codigos!$A:$P,2,0),""),"Verf")</f>
        <v>3128</v>
      </c>
      <c r="S819" s="110" t="str">
        <f>IFERROR(IF($B819&lt;&gt;"",VLOOKUP($B819,Codigos!$A:$P,9,0),""),"Verf")</f>
        <v>Ret</v>
      </c>
      <c r="T819" s="110">
        <f>IFERROR(IF(B819&lt;&gt;"",VLOOKUP(B819,Codigos!$A:$P,10,0),""),"Verf")</f>
        <v>180</v>
      </c>
      <c r="U819" s="280" t="str">
        <f ca="1">IFERROR(IF($B819&lt;&gt;"",IF(AND($H819&gt;=VLOOKUP($B819,Codigos!$A:$P,12,0),$H819&lt;=VLOOKUP($B819,Codigos!$A:$P,13,0)),"Si","No"),""),"Verf")</f>
        <v>No</v>
      </c>
      <c r="V819" s="280" t="str">
        <f ca="1">IFERROR(IF($B819&lt;&gt;"",IF(AND($H819&gt;=VLOOKUP($B819,Codigos!$A:$P,14,0),$H819&lt;=VLOOKUP($B819,Codigos!$A:$P,15,0)),"Si","No"),""),"Verf")</f>
        <v>No</v>
      </c>
      <c r="W819" s="280" t="str">
        <f ca="1">IFERROR(IF($B819&lt;&gt;"",IF($H819&gt;=VLOOKUP($B819,Codigos!$A:$P,12,0),"Si","No"),""),"Verf")</f>
        <v>Si</v>
      </c>
      <c r="X819" s="280" t="str">
        <f ca="1">IFERROR(IF($B819&lt;&gt;"",IF($H819&lt;VLOOKUP($B819,Codigos!$A:$P,14,0),"No","Si"),""),"Verf")</f>
        <v>Si</v>
      </c>
      <c r="Y819" s="280" t="str">
        <f ca="1">IFERROR(IF($B819&lt;&gt;"",IF($H819&gt;VLOOKUP($B819,Codigos!$A:$P,16,0),"Si","No"),""),"Verf")</f>
        <v>Si</v>
      </c>
      <c r="Z819" s="280" t="str">
        <f ca="1">IFERROR(IF($B819&lt;&gt;"",IF($H819&lt;VLOOKUP($B819,Codigos!$A:$P,14,0),"Bloquear","No"),""),"Verf")</f>
        <v>No</v>
      </c>
      <c r="AA819" s="281">
        <f>IFERROR(IF($B819&lt;&gt;"",$G819-VLOOKUP($B819,Codigos!$A:$P,11,0),""),"")</f>
        <v>46332</v>
      </c>
      <c r="AB819" s="280" t="str">
        <f t="shared" si="354"/>
        <v/>
      </c>
      <c r="AC819">
        <f t="shared" ca="1" si="355"/>
        <v>2</v>
      </c>
      <c r="AE819" t="s">
        <v>1989</v>
      </c>
      <c r="AF819" t="s">
        <v>1988</v>
      </c>
    </row>
    <row r="820" spans="1:32" ht="18.95" customHeight="1">
      <c r="A820" s="290" t="s">
        <v>2619</v>
      </c>
      <c r="B820" s="514" t="s">
        <v>498</v>
      </c>
      <c r="C820" s="104" t="str">
        <f>IFERROR(IF(B820&lt;&gt;"",VLOOKUP($B820,Codigos!$A:$P,3,0),""),"Verf")</f>
        <v>Aguila RN 330cc X 30</v>
      </c>
      <c r="D820" s="105">
        <v>22</v>
      </c>
      <c r="E820" s="105"/>
      <c r="F820" s="105"/>
      <c r="G820" s="106">
        <v>46362</v>
      </c>
      <c r="H820" s="448">
        <f t="shared" ref="H820" ca="1" si="371">IF(G820&lt;&gt;"",G820-TODAY(),"")</f>
        <v>178</v>
      </c>
      <c r="I820" s="105" t="str">
        <f t="shared" ref="I820" ca="1" si="372">IF(G820="","",IF(G820&lt;TODAY(),"Vencido",IF(G820&lt;TODAY()+10,"Menos de 10 días",IF(G820&lt;TODAY()+30,"Menos de 30 días",IF(G820&lt;TODAY()+60,"Menos de 60 días",IF(G820&lt;TODAY()+90,"Menos de 90 dìas",IF(G820&lt;TODAY()+120,"Menos de 120 días","Mayor a 120 días")))))))</f>
        <v>Mayor a 120 días</v>
      </c>
      <c r="J820" s="109">
        <f t="shared" ref="J820" ca="1" si="373">IFERROR(IF(H820&lt;&gt;"",H820/T820,""),"Verf")</f>
        <v>0.98888888888888893</v>
      </c>
      <c r="K820" s="308"/>
      <c r="L820" s="475"/>
      <c r="M820" s="110" t="str">
        <f>IFERROR(IF(VLOOKUP(L820,Codigos!$T$2:$U$50,2,0)=0,"",VLOOKUP(L820,Codigos!$T$2:$U$50,2,0)),"")</f>
        <v/>
      </c>
      <c r="N820" s="111">
        <f t="shared" si="353"/>
        <v>46182</v>
      </c>
      <c r="O820" s="112">
        <f>IFERROR(IF($B820&lt;&gt;"",$E820+($D820*VLOOKUP($B820,Codigos!$A:$P,5,0)),""),"Verf")</f>
        <v>990</v>
      </c>
      <c r="P820" s="112">
        <f>IFERROR(IF($B820&lt;&gt;"",$F820+($O820*VLOOKUP($B820,Codigos!$A:$P,4,0)),""),"Verf")</f>
        <v>29700</v>
      </c>
      <c r="Q820" s="116">
        <f>IFERROR(IF($B820&lt;&gt;"",P820*VLOOKUP($B820,Codigos!$A:$I,7,0)/100000,""),"Verf")</f>
        <v>98.01</v>
      </c>
      <c r="R820" s="110">
        <f>IFERROR(IF($B820&lt;&gt;"",VLOOKUP($B820,Codigos!$A:$P,2,0),""),"Verf")</f>
        <v>3128</v>
      </c>
      <c r="S820" s="110" t="str">
        <f>IFERROR(IF($B820&lt;&gt;"",VLOOKUP($B820,Codigos!$A:$P,9,0),""),"Verf")</f>
        <v>Ret</v>
      </c>
      <c r="T820" s="110">
        <f>IFERROR(IF(B820&lt;&gt;"",VLOOKUP(B820,Codigos!$A:$P,10,0),""),"Verf")</f>
        <v>180</v>
      </c>
      <c r="U820" s="280" t="str">
        <f ca="1">IFERROR(IF($B820&lt;&gt;"",IF(AND($H820&gt;=VLOOKUP($B820,Codigos!$A:$P,12,0),$H820&lt;=VLOOKUP($B820,Codigos!$A:$P,13,0)),"Si","No"),""),"Verf")</f>
        <v>No</v>
      </c>
      <c r="V820" s="280" t="str">
        <f ca="1">IFERROR(IF($B820&lt;&gt;"",IF(AND($H820&gt;=VLOOKUP($B820,Codigos!$A:$P,14,0),$H820&lt;=VLOOKUP($B820,Codigos!$A:$P,15,0)),"Si","No"),""),"Verf")</f>
        <v>No</v>
      </c>
      <c r="W820" s="280" t="str">
        <f ca="1">IFERROR(IF($B820&lt;&gt;"",IF($H820&gt;=VLOOKUP($B820,Codigos!$A:$P,12,0),"Si","No"),""),"Verf")</f>
        <v>Si</v>
      </c>
      <c r="X820" s="280" t="str">
        <f ca="1">IFERROR(IF($B820&lt;&gt;"",IF($H820&lt;VLOOKUP($B820,Codigos!$A:$P,14,0),"No","Si"),""),"Verf")</f>
        <v>Si</v>
      </c>
      <c r="Y820" s="280" t="str">
        <f ca="1">IFERROR(IF($B820&lt;&gt;"",IF($H820&gt;VLOOKUP($B820,Codigos!$A:$P,16,0),"Si","No"),""),"Verf")</f>
        <v>Si</v>
      </c>
      <c r="Z820" s="280" t="str">
        <f ca="1">IFERROR(IF($B820&lt;&gt;"",IF($H820&lt;VLOOKUP($B820,Codigos!$A:$P,14,0),"Bloquear","No"),""),"Verf")</f>
        <v>No</v>
      </c>
      <c r="AA820" s="281">
        <f>IFERROR(IF($B820&lt;&gt;"",$G820-VLOOKUP($B820,Codigos!$A:$P,11,0),""),"")</f>
        <v>46332</v>
      </c>
      <c r="AB820" s="280" t="str">
        <f t="shared" si="354"/>
        <v/>
      </c>
      <c r="AC820">
        <f t="shared" ca="1" si="355"/>
        <v>2</v>
      </c>
      <c r="AE820" t="s">
        <v>1989</v>
      </c>
      <c r="AF820" t="s">
        <v>1988</v>
      </c>
    </row>
    <row r="821" spans="1:32" ht="18.95" customHeight="1">
      <c r="A821" s="290" t="s">
        <v>2620</v>
      </c>
      <c r="B821" s="486" t="s">
        <v>264</v>
      </c>
      <c r="C821" s="104" t="str">
        <f>IFERROR(IF(B821&lt;&gt;"",VLOOKUP($B821,Codigos!$A:$P,3,0),""),"Verf")</f>
        <v>Michelob Lta  269Ccx6 Pack</v>
      </c>
      <c r="D821" s="105">
        <v>23</v>
      </c>
      <c r="E821" s="105"/>
      <c r="F821" s="105"/>
      <c r="G821" s="106">
        <v>46442</v>
      </c>
      <c r="H821" s="448">
        <f t="shared" ca="1" si="350"/>
        <v>258</v>
      </c>
      <c r="I821" s="105" t="str">
        <f t="shared" ca="1" si="351"/>
        <v>Mayor a 120 días</v>
      </c>
      <c r="J821" s="109">
        <f t="shared" ca="1" si="352"/>
        <v>0.9555555555555556</v>
      </c>
      <c r="K821" s="294"/>
      <c r="L821" s="292" t="s">
        <v>34</v>
      </c>
      <c r="M821" s="110" t="str">
        <f>IFERROR(IF(VLOOKUP(L821,Codigos!$T$2:$U$50,2,0)=0,"",VLOOKUP(L821,Codigos!$T$2:$U$50,2,0)),"")</f>
        <v>Excluir</v>
      </c>
      <c r="N821" s="111">
        <f t="shared" si="353"/>
        <v>46172</v>
      </c>
      <c r="O821" s="112">
        <f>IFERROR(IF($B821&lt;&gt;"",$E821+($D821*VLOOKUP($B821,Codigos!$A:$P,5,0)),""),"Verf")</f>
        <v>13800</v>
      </c>
      <c r="P821" s="112">
        <f>IFERROR(IF($B821&lt;&gt;"",$F821+($O821*VLOOKUP($B821,Codigos!$A:$P,4,0)),""),"Verf")</f>
        <v>82800</v>
      </c>
      <c r="Q821" s="116">
        <f>IFERROR(IF($B821&lt;&gt;"",P821*VLOOKUP($B821,Codigos!$A:$I,7,0)/100000,""),"Verf")</f>
        <v>222.732</v>
      </c>
      <c r="R821" s="110">
        <f>IFERROR(IF($B821&lt;&gt;"",VLOOKUP($B821,Codigos!$A:$P,2,0),""),"Verf")</f>
        <v>21189</v>
      </c>
      <c r="S821" s="110" t="str">
        <f>IFERROR(IF($B821&lt;&gt;"",VLOOKUP($B821,Codigos!$A:$P,9,0),""),"Verf")</f>
        <v>Lata</v>
      </c>
      <c r="T821" s="110">
        <f>IFERROR(IF(B821&lt;&gt;"",VLOOKUP(B821,Codigos!$A:$P,10,0),""),"Verf")</f>
        <v>270</v>
      </c>
      <c r="U821" s="280" t="str">
        <f ca="1">IFERROR(IF($B821&lt;&gt;"",IF(AND($H821&gt;=VLOOKUP($B821,Codigos!$A:$P,12,0),$H821&lt;=VLOOKUP($B821,Codigos!$A:$P,13,0)),"Si","No"),""),"Verf")</f>
        <v>No</v>
      </c>
      <c r="V821" s="280" t="str">
        <f ca="1">IFERROR(IF($B821&lt;&gt;"",IF(AND($H821&gt;=VLOOKUP($B821,Codigos!$A:$P,14,0),$H821&lt;=VLOOKUP($B821,Codigos!$A:$P,15,0)),"Si","No"),""),"Verf")</f>
        <v>No</v>
      </c>
      <c r="W821" s="280" t="str">
        <f ca="1">IFERROR(IF($B821&lt;&gt;"",IF($H821&gt;=VLOOKUP($B821,Codigos!$A:$P,12,0),"Si","No"),""),"Verf")</f>
        <v>Si</v>
      </c>
      <c r="X821" s="280" t="str">
        <f ca="1">IFERROR(IF($B821&lt;&gt;"",IF($H821&lt;VLOOKUP($B821,Codigos!$A:$P,14,0),"No","Si"),""),"Verf")</f>
        <v>Si</v>
      </c>
      <c r="Y821" s="280" t="str">
        <f ca="1">IFERROR(IF($B821&lt;&gt;"",IF($H821&gt;VLOOKUP($B821,Codigos!$A:$P,16,0),"Si","No"),""),"Verf")</f>
        <v>Si</v>
      </c>
      <c r="Z821" s="280" t="str">
        <f ca="1">IFERROR(IF($B821&lt;&gt;"",IF($H821&lt;VLOOKUP($B821,Codigos!$A:$P,14,0),"Bloquear","No"),""),"Verf")</f>
        <v>No</v>
      </c>
      <c r="AA821" s="281">
        <f>IFERROR(IF($B821&lt;&gt;"",$G821-VLOOKUP($B821,Codigos!$A:$P,11,0),""),"")</f>
        <v>46412</v>
      </c>
      <c r="AB821" s="280" t="str">
        <f t="shared" si="354"/>
        <v/>
      </c>
      <c r="AC821">
        <f t="shared" ca="1" si="355"/>
        <v>12</v>
      </c>
      <c r="AE821" t="s">
        <v>1989</v>
      </c>
      <c r="AF821" t="s">
        <v>1988</v>
      </c>
    </row>
    <row r="822" spans="1:32" ht="18.95" customHeight="1">
      <c r="A822" s="290" t="s">
        <v>2621</v>
      </c>
      <c r="B822" s="496"/>
      <c r="C822" s="104" t="str">
        <f>IFERROR(IF(B822&lt;&gt;"",VLOOKUP($B822,Codigos!$A:$P,3,0),""),"Verf")</f>
        <v/>
      </c>
      <c r="D822" s="105"/>
      <c r="E822" s="105"/>
      <c r="F822" s="105"/>
      <c r="G822" s="106"/>
      <c r="H822" s="448" t="str">
        <f t="shared" ca="1" si="350"/>
        <v/>
      </c>
      <c r="I822" s="105" t="str">
        <f t="shared" ca="1" si="351"/>
        <v/>
      </c>
      <c r="J822" s="109" t="str">
        <f t="shared" ca="1" si="352"/>
        <v/>
      </c>
      <c r="K822" s="294"/>
      <c r="L822" s="466"/>
      <c r="M822" s="110" t="str">
        <f>IFERROR(IF(VLOOKUP(L822,Codigos!$T$2:$U$50,2,0)=0,"",VLOOKUP(L822,Codigos!$T$2:$U$50,2,0)),"")</f>
        <v/>
      </c>
      <c r="N822" s="111" t="str">
        <f t="shared" si="353"/>
        <v/>
      </c>
      <c r="O822" s="112" t="str">
        <f>IFERROR(IF($B822&lt;&gt;"",$E822+($D822*VLOOKUP($B822,Codigos!$A:$P,5,0)),""),"Verf")</f>
        <v/>
      </c>
      <c r="P822" s="112" t="str">
        <f>IFERROR(IF($B822&lt;&gt;"",$F822+($O822*VLOOKUP($B822,Codigos!$A:$P,4,0)),""),"Verf")</f>
        <v/>
      </c>
      <c r="Q822" s="116" t="str">
        <f>IFERROR(IF($B822&lt;&gt;"",P822*VLOOKUP($B822,Codigos!$A:$I,7,0)/100000,""),"Verf")</f>
        <v/>
      </c>
      <c r="R822" s="110" t="str">
        <f>IFERROR(IF($B822&lt;&gt;"",VLOOKUP($B822,Codigos!$A:$P,2,0),""),"Verf")</f>
        <v/>
      </c>
      <c r="S822" s="110" t="str">
        <f>IFERROR(IF($B822&lt;&gt;"",VLOOKUP($B822,Codigos!$A:$P,9,0),""),"Verf")</f>
        <v/>
      </c>
      <c r="T822" s="110" t="str">
        <f>IFERROR(IF(B822&lt;&gt;"",VLOOKUP(B822,Codigos!$A:$P,10,0),""),"Verf")</f>
        <v/>
      </c>
      <c r="U822" s="280" t="str">
        <f>IFERROR(IF($B822&lt;&gt;"",IF(AND($H822&gt;=VLOOKUP($B822,Codigos!$A:$P,12,0),$H822&lt;=VLOOKUP($B822,Codigos!$A:$P,13,0)),"Si","No"),""),"Verf")</f>
        <v/>
      </c>
      <c r="V822" s="280" t="str">
        <f>IFERROR(IF($B822&lt;&gt;"",IF(AND($H822&gt;=VLOOKUP($B822,Codigos!$A:$P,14,0),$H822&lt;=VLOOKUP($B822,Codigos!$A:$P,15,0)),"Si","No"),""),"Verf")</f>
        <v/>
      </c>
      <c r="W822" s="280" t="str">
        <f>IFERROR(IF($B822&lt;&gt;"",IF($H822&gt;=VLOOKUP($B822,Codigos!$A:$P,12,0),"Si","No"),""),"Verf")</f>
        <v/>
      </c>
      <c r="X822" s="280" t="str">
        <f>IFERROR(IF($B822&lt;&gt;"",IF($H822&lt;VLOOKUP($B822,Codigos!$A:$P,14,0),"No","Si"),""),"Verf")</f>
        <v/>
      </c>
      <c r="Y822" s="280" t="str">
        <f>IFERROR(IF($B822&lt;&gt;"",IF($H822&gt;VLOOKUP($B822,Codigos!$A:$P,16,0),"Si","No"),""),"Verf")</f>
        <v/>
      </c>
      <c r="Z822" s="280" t="str">
        <f>IFERROR(IF($B822&lt;&gt;"",IF($H822&lt;VLOOKUP($B822,Codigos!$A:$P,14,0),"Bloquear","No"),""),"Verf")</f>
        <v/>
      </c>
      <c r="AA822" s="281" t="str">
        <f>IFERROR(IF($B822&lt;&gt;"",$G822-VLOOKUP($B822,Codigos!$A:$P,11,0),""),"")</f>
        <v/>
      </c>
      <c r="AB822" s="280" t="str">
        <f t="shared" si="354"/>
        <v>V</v>
      </c>
      <c r="AC822" t="str">
        <f t="shared" si="355"/>
        <v/>
      </c>
      <c r="AE822" t="s">
        <v>1989</v>
      </c>
      <c r="AF822" t="s">
        <v>1988</v>
      </c>
    </row>
    <row r="823" spans="1:32" ht="18.95" customHeight="1">
      <c r="A823" s="290" t="s">
        <v>2622</v>
      </c>
      <c r="B823" s="474" t="s">
        <v>57</v>
      </c>
      <c r="C823" s="104" t="str">
        <f>IFERROR(IF(B823&lt;&gt;"",VLOOKUP($B823,Codigos!$A:$P,3,0),""),"Verf")</f>
        <v>Poker Lta 330Cc X 6</v>
      </c>
      <c r="D823" s="105">
        <v>1</v>
      </c>
      <c r="E823" s="105"/>
      <c r="F823" s="105"/>
      <c r="G823" s="106">
        <v>46448</v>
      </c>
      <c r="H823" s="448">
        <f t="shared" ca="1" si="350"/>
        <v>264</v>
      </c>
      <c r="I823" s="105" t="str">
        <f t="shared" ca="1" si="351"/>
        <v>Mayor a 120 días</v>
      </c>
      <c r="J823" s="109">
        <f t="shared" ca="1" si="352"/>
        <v>0.97777777777777775</v>
      </c>
      <c r="K823" s="294"/>
      <c r="L823" s="292"/>
      <c r="M823" s="110" t="str">
        <f>IFERROR(IF(VLOOKUP(L823,Codigos!$T$2:$U$50,2,0)=0,"",VLOOKUP(L823,Codigos!$T$2:$U$50,2,0)),"")</f>
        <v/>
      </c>
      <c r="N823" s="111">
        <f t="shared" si="353"/>
        <v>46178</v>
      </c>
      <c r="O823" s="112">
        <f>IFERROR(IF($B823&lt;&gt;"",$E823+($D823*VLOOKUP($B823,Codigos!$A:$P,5,0)),""),"Verf")</f>
        <v>480</v>
      </c>
      <c r="P823" s="112">
        <f>IFERROR(IF($B823&lt;&gt;"",$F823+($O823*VLOOKUP($B823,Codigos!$A:$P,4,0)),""),"Verf")</f>
        <v>2880</v>
      </c>
      <c r="Q823" s="116">
        <f>IFERROR(IF($B823&lt;&gt;"",P823*VLOOKUP($B823,Codigos!$A:$I,7,0)/100000,""),"Verf")</f>
        <v>10.224</v>
      </c>
      <c r="R823" s="110">
        <f>IFERROR(IF($B823&lt;&gt;"",VLOOKUP($B823,Codigos!$A:$P,2,0),""),"Verf")</f>
        <v>1428</v>
      </c>
      <c r="S823" s="110" t="str">
        <f>IFERROR(IF($B823&lt;&gt;"",VLOOKUP($B823,Codigos!$A:$P,9,0),""),"Verf")</f>
        <v>Lata</v>
      </c>
      <c r="T823" s="110">
        <f>IFERROR(IF(B823&lt;&gt;"",VLOOKUP(B823,Codigos!$A:$P,10,0),""),"Verf")</f>
        <v>270</v>
      </c>
      <c r="U823" s="280" t="str">
        <f ca="1">IFERROR(IF($B823&lt;&gt;"",IF(AND($H823&gt;=VLOOKUP($B823,Codigos!$A:$P,12,0),$H823&lt;=VLOOKUP($B823,Codigos!$A:$P,13,0)),"Si","No"),""),"Verf")</f>
        <v>No</v>
      </c>
      <c r="V823" s="280" t="str">
        <f ca="1">IFERROR(IF($B823&lt;&gt;"",IF(AND($H823&gt;=VLOOKUP($B823,Codigos!$A:$P,14,0),$H823&lt;=VLOOKUP($B823,Codigos!$A:$P,15,0)),"Si","No"),""),"Verf")</f>
        <v>No</v>
      </c>
      <c r="W823" s="280" t="str">
        <f ca="1">IFERROR(IF($B823&lt;&gt;"",IF($H823&gt;=VLOOKUP($B823,Codigos!$A:$P,12,0),"Si","No"),""),"Verf")</f>
        <v>Si</v>
      </c>
      <c r="X823" s="280" t="str">
        <f ca="1">IFERROR(IF($B823&lt;&gt;"",IF($H823&lt;VLOOKUP($B823,Codigos!$A:$P,14,0),"No","Si"),""),"Verf")</f>
        <v>Si</v>
      </c>
      <c r="Y823" s="280" t="str">
        <f ca="1">IFERROR(IF($B823&lt;&gt;"",IF($H823&gt;VLOOKUP($B823,Codigos!$A:$P,16,0),"Si","No"),""),"Verf")</f>
        <v>Si</v>
      </c>
      <c r="Z823" s="280" t="str">
        <f ca="1">IFERROR(IF($B823&lt;&gt;"",IF($H823&lt;VLOOKUP($B823,Codigos!$A:$P,14,0),"Bloquear","No"),""),"Verf")</f>
        <v>No</v>
      </c>
      <c r="AA823" s="281">
        <f>IFERROR(IF($B823&lt;&gt;"",$G823-VLOOKUP($B823,Codigos!$A:$P,11,0),""),"")</f>
        <v>46418</v>
      </c>
      <c r="AB823" s="280" t="str">
        <f t="shared" si="354"/>
        <v/>
      </c>
      <c r="AC823">
        <f t="shared" ca="1" si="355"/>
        <v>6</v>
      </c>
      <c r="AE823" t="s">
        <v>1989</v>
      </c>
      <c r="AF823" t="s">
        <v>1988</v>
      </c>
    </row>
    <row r="824" spans="1:32" ht="18.95" customHeight="1">
      <c r="A824" s="290" t="s">
        <v>2623</v>
      </c>
      <c r="B824" s="296" t="s">
        <v>555</v>
      </c>
      <c r="C824" s="104" t="str">
        <f>IFERROR(IF(B824&lt;&gt;"",VLOOKUP($B824,Codigos!$A:$P,3,0),""),"Verf")</f>
        <v>Redds Cold Lt 269X6</v>
      </c>
      <c r="D824" s="105">
        <v>20</v>
      </c>
      <c r="E824" s="105"/>
      <c r="F824" s="105"/>
      <c r="G824" s="106">
        <v>46429</v>
      </c>
      <c r="H824" s="448">
        <f t="shared" ref="H824:H876" ca="1" si="374">IF(G824&lt;&gt;"",G824-TODAY(),"")</f>
        <v>245</v>
      </c>
      <c r="I824" s="105" t="str">
        <f t="shared" ref="I824:I876" ca="1" si="375">IF(G824="","",IF(G824&lt;TODAY(),"Vencido",IF(G824&lt;TODAY()+10,"Menos de 10 días",IF(G824&lt;TODAY()+30,"Menos de 30 días",IF(G824&lt;TODAY()+60,"Menos de 60 días",IF(G824&lt;TODAY()+90,"Menos de 90 dìas",IF(G824&lt;TODAY()+120,"Menos de 120 días","Mayor a 120 días")))))))</f>
        <v>Mayor a 120 días</v>
      </c>
      <c r="J824" s="109">
        <f t="shared" ref="J824:J876" ca="1" si="376">IFERROR(IF(H824&lt;&gt;"",H824/T824,""),"Verf")</f>
        <v>0.90740740740740744</v>
      </c>
      <c r="K824" s="294"/>
      <c r="L824" s="292"/>
      <c r="M824" s="110" t="str">
        <f>IFERROR(IF(VLOOKUP(L824,Codigos!$T$2:$U$50,2,0)=0,"",VLOOKUP(L824,Codigos!$T$2:$U$50,2,0)),"")</f>
        <v/>
      </c>
      <c r="N824" s="111">
        <f t="shared" ref="N824:N876" si="377">IFERROR(IF(G824&lt;&gt;"",G824-T824,""),"Verf")</f>
        <v>46159</v>
      </c>
      <c r="O824" s="112">
        <f>IFERROR(IF($B824&lt;&gt;"",$E824+($D824*VLOOKUP($B824,Codigos!$A:$P,5,0)),""),"Verf")</f>
        <v>12000</v>
      </c>
      <c r="P824" s="112">
        <f>IFERROR(IF($B824&lt;&gt;"",$F824+($O824*VLOOKUP($B824,Codigos!$A:$P,4,0)),""),"Verf")</f>
        <v>72000</v>
      </c>
      <c r="Q824" s="116">
        <f>IFERROR(IF($B824&lt;&gt;"",P824*VLOOKUP($B824,Codigos!$A:$I,7,0)/100000,""),"Verf")</f>
        <v>193.68</v>
      </c>
      <c r="R824" s="110">
        <f>IFERROR(IF($B824&lt;&gt;"",VLOOKUP($B824,Codigos!$A:$P,2,0),""),"Verf")</f>
        <v>3228</v>
      </c>
      <c r="S824" s="110" t="str">
        <f>IFERROR(IF($B824&lt;&gt;"",VLOOKUP($B824,Codigos!$A:$P,9,0),""),"Verf")</f>
        <v>Lata</v>
      </c>
      <c r="T824" s="110">
        <f>IFERROR(IF(B824&lt;&gt;"",VLOOKUP(B824,Codigos!$A:$P,10,0),""),"Verf")</f>
        <v>270</v>
      </c>
      <c r="U824" s="280" t="str">
        <f ca="1">IFERROR(IF($B824&lt;&gt;"",IF(AND($H824&gt;=VLOOKUP($B824,Codigos!$A:$P,12,0),$H824&lt;=VLOOKUP($B824,Codigos!$A:$P,13,0)),"Si","No"),""),"Verf")</f>
        <v>No</v>
      </c>
      <c r="V824" s="280" t="str">
        <f ca="1">IFERROR(IF($B824&lt;&gt;"",IF(AND($H824&gt;=VLOOKUP($B824,Codigos!$A:$P,14,0),$H824&lt;=VLOOKUP($B824,Codigos!$A:$P,15,0)),"Si","No"),""),"Verf")</f>
        <v>No</v>
      </c>
      <c r="W824" s="280" t="str">
        <f ca="1">IFERROR(IF($B824&lt;&gt;"",IF($H824&gt;=VLOOKUP($B824,Codigos!$A:$P,12,0),"Si","No"),""),"Verf")</f>
        <v>Si</v>
      </c>
      <c r="X824" s="280" t="str">
        <f ca="1">IFERROR(IF($B824&lt;&gt;"",IF($H824&lt;VLOOKUP($B824,Codigos!$A:$P,14,0),"No","Si"),""),"Verf")</f>
        <v>Si</v>
      </c>
      <c r="Y824" s="280" t="str">
        <f ca="1">IFERROR(IF($B824&lt;&gt;"",IF($H824&gt;VLOOKUP($B824,Codigos!$A:$P,16,0),"Si","No"),""),"Verf")</f>
        <v>Si</v>
      </c>
      <c r="Z824" s="280" t="str">
        <f ca="1">IFERROR(IF($B824&lt;&gt;"",IF($H824&lt;VLOOKUP($B824,Codigos!$A:$P,14,0),"Bloquear","No"),""),"Verf")</f>
        <v>No</v>
      </c>
      <c r="AA824" s="281">
        <f>IFERROR(IF($B824&lt;&gt;"",$G824-VLOOKUP($B824,Codigos!$A:$P,11,0),""),"")</f>
        <v>46399</v>
      </c>
      <c r="AB824" s="280" t="str">
        <f t="shared" ref="AB824:AB876" si="378">IFERROR(IF(AND(A824&lt;&gt;"",B824=""),"V",""),"")</f>
        <v/>
      </c>
      <c r="AC824">
        <f t="shared" ref="AC824:AC876" ca="1" si="379">IF(B824&lt;&gt;"",$C$4-N824,"")</f>
        <v>25</v>
      </c>
      <c r="AE824" t="s">
        <v>1989</v>
      </c>
      <c r="AF824" t="s">
        <v>1988</v>
      </c>
    </row>
    <row r="825" spans="1:32" ht="18.95" customHeight="1">
      <c r="A825" s="290" t="s">
        <v>2624</v>
      </c>
      <c r="B825" s="296" t="s">
        <v>382</v>
      </c>
      <c r="C825" s="104" t="str">
        <f>IFERROR(IF(B825&lt;&gt;"",VLOOKUP($B825,Codigos!$A:$P,3,0),""),"Verf")</f>
        <v>Aguila Lig CAN LtaN 330ccX6 THERMO INK</v>
      </c>
      <c r="D825" s="105">
        <v>17</v>
      </c>
      <c r="E825" s="105"/>
      <c r="F825" s="105"/>
      <c r="G825" s="254">
        <v>46349</v>
      </c>
      <c r="H825" s="448">
        <f t="shared" ca="1" si="374"/>
        <v>165</v>
      </c>
      <c r="I825" s="105" t="str">
        <f t="shared" ca="1" si="375"/>
        <v>Mayor a 120 días</v>
      </c>
      <c r="J825" s="109">
        <f t="shared" ca="1" si="376"/>
        <v>0.91666666666666663</v>
      </c>
      <c r="K825" s="294"/>
      <c r="L825" s="292"/>
      <c r="M825" s="110" t="str">
        <f>IFERROR(IF(VLOOKUP(L825,Codigos!$T$2:$U$50,2,0)=0,"",VLOOKUP(L825,Codigos!$T$2:$U$50,2,0)),"")</f>
        <v/>
      </c>
      <c r="N825" s="111">
        <f t="shared" si="377"/>
        <v>46169</v>
      </c>
      <c r="O825" s="112">
        <f>IFERROR(IF($B825&lt;&gt;"",$E825+($D825*VLOOKUP($B825,Codigos!$A:$P,5,0)),""),"Verf")</f>
        <v>8160</v>
      </c>
      <c r="P825" s="112">
        <f>IFERROR(IF($B825&lt;&gt;"",$F825+($O825*VLOOKUP($B825,Codigos!$A:$P,4,0)),""),"Verf")</f>
        <v>48960</v>
      </c>
      <c r="Q825" s="116">
        <f>IFERROR(IF($B825&lt;&gt;"",P825*VLOOKUP($B825,Codigos!$A:$I,7,0)/100000,""),"Verf")</f>
        <v>161.56800000000001</v>
      </c>
      <c r="R825" s="110">
        <f>IFERROR(IF($B825&lt;&gt;"",VLOOKUP($B825,Codigos!$A:$P,2,0),""),"Verf")</f>
        <v>22315</v>
      </c>
      <c r="S825" s="110" t="str">
        <f>IFERROR(IF($B825&lt;&gt;"",VLOOKUP($B825,Codigos!$A:$P,9,0),""),"Verf")</f>
        <v>Lata</v>
      </c>
      <c r="T825" s="110">
        <f>IFERROR(IF(B825&lt;&gt;"",VLOOKUP(B825,Codigos!$A:$P,10,0),""),"Verf")</f>
        <v>180</v>
      </c>
      <c r="U825" s="280" t="str">
        <f ca="1">IFERROR(IF($B825&lt;&gt;"",IF(AND($H825&gt;=VLOOKUP($B825,Codigos!$A:$P,12,0),$H825&lt;=VLOOKUP($B825,Codigos!$A:$P,13,0)),"Si","No"),""),"Verf")</f>
        <v>No</v>
      </c>
      <c r="V825" s="280" t="str">
        <f ca="1">IFERROR(IF($B825&lt;&gt;"",IF(AND($H825&gt;=VLOOKUP($B825,Codigos!$A:$P,14,0),$H825&lt;=VLOOKUP($B825,Codigos!$A:$P,15,0)),"Si","No"),""),"Verf")</f>
        <v>No</v>
      </c>
      <c r="W825" s="280" t="str">
        <f ca="1">IFERROR(IF($B825&lt;&gt;"",IF($H825&gt;=VLOOKUP($B825,Codigos!$A:$P,12,0),"Si","No"),""),"Verf")</f>
        <v>Si</v>
      </c>
      <c r="X825" s="280" t="str">
        <f ca="1">IFERROR(IF($B825&lt;&gt;"",IF($H825&lt;VLOOKUP($B825,Codigos!$A:$P,14,0),"No","Si"),""),"Verf")</f>
        <v>Si</v>
      </c>
      <c r="Y825" s="280" t="str">
        <f ca="1">IFERROR(IF($B825&lt;&gt;"",IF($H825&gt;VLOOKUP($B825,Codigos!$A:$P,16,0),"Si","No"),""),"Verf")</f>
        <v>Si</v>
      </c>
      <c r="Z825" s="280" t="str">
        <f ca="1">IFERROR(IF($B825&lt;&gt;"",IF($H825&lt;VLOOKUP($B825,Codigos!$A:$P,14,0),"Bloquear","No"),""),"Verf")</f>
        <v>No</v>
      </c>
      <c r="AA825" s="281">
        <f>IFERROR(IF($B825&lt;&gt;"",$G825-VLOOKUP($B825,Codigos!$A:$P,11,0),""),"")</f>
        <v>46319</v>
      </c>
      <c r="AB825" s="280" t="str">
        <f t="shared" si="378"/>
        <v/>
      </c>
      <c r="AC825">
        <f t="shared" ca="1" si="379"/>
        <v>15</v>
      </c>
      <c r="AE825" t="s">
        <v>1989</v>
      </c>
      <c r="AF825" t="s">
        <v>1988</v>
      </c>
    </row>
    <row r="826" spans="1:32" ht="18.95" customHeight="1">
      <c r="A826" s="290" t="s">
        <v>2625</v>
      </c>
      <c r="B826" s="472" t="s">
        <v>203</v>
      </c>
      <c r="C826" s="104" t="str">
        <f>IFERROR(IF(B826&lt;&gt;"",VLOOKUP($B826,Codigos!$A:$P,3,0),""),"Verf")</f>
        <v>Stella Artois Nr 300Cc X 6</v>
      </c>
      <c r="D826" s="105">
        <v>13</v>
      </c>
      <c r="E826" s="105"/>
      <c r="F826" s="105"/>
      <c r="G826" s="254">
        <v>46424</v>
      </c>
      <c r="H826" s="448">
        <f t="shared" ca="1" si="374"/>
        <v>240</v>
      </c>
      <c r="I826" s="105" t="str">
        <f t="shared" ca="1" si="375"/>
        <v>Mayor a 120 días</v>
      </c>
      <c r="J826" s="109">
        <f t="shared" ca="1" si="376"/>
        <v>0.88888888888888884</v>
      </c>
      <c r="K826" s="294" t="s">
        <v>2836</v>
      </c>
      <c r="L826" s="292"/>
      <c r="M826" s="110" t="str">
        <f>IFERROR(IF(VLOOKUP(L826,Codigos!$T$2:$U$50,2,0)=0,"",VLOOKUP(L826,Codigos!$T$2:$U$50,2,0)),"")</f>
        <v/>
      </c>
      <c r="N826" s="111">
        <f t="shared" si="377"/>
        <v>46154</v>
      </c>
      <c r="O826" s="112">
        <f>IFERROR(IF($B826&lt;&gt;"",$E826+($D826*VLOOKUP($B826,Codigos!$A:$P,5,0)),""),"Verf")</f>
        <v>3120</v>
      </c>
      <c r="P826" s="112">
        <f>IFERROR(IF($B826&lt;&gt;"",$F826+($O826*VLOOKUP($B826,Codigos!$A:$P,4,0)),""),"Verf")</f>
        <v>18720</v>
      </c>
      <c r="Q826" s="116">
        <f>IFERROR(IF($B826&lt;&gt;"",P826*VLOOKUP($B826,Codigos!$A:$I,7,0)/100000,""),"Verf")</f>
        <v>56.16</v>
      </c>
      <c r="R826" s="110">
        <f>IFERROR(IF($B826&lt;&gt;"",VLOOKUP($B826,Codigos!$A:$P,2,0),""),"Verf")</f>
        <v>20463</v>
      </c>
      <c r="S826" s="110" t="str">
        <f>IFERROR(IF($B826&lt;&gt;"",VLOOKUP($B826,Codigos!$A:$P,9,0),""),"Verf")</f>
        <v>NR</v>
      </c>
      <c r="T826" s="110">
        <f>IFERROR(IF(B826&lt;&gt;"",VLOOKUP(B826,Codigos!$A:$P,10,0),""),"Verf")</f>
        <v>270</v>
      </c>
      <c r="U826" s="280" t="str">
        <f ca="1">IFERROR(IF($B826&lt;&gt;"",IF(AND($H826&gt;=VLOOKUP($B826,Codigos!$A:$P,12,0),$H826&lt;=VLOOKUP($B826,Codigos!$A:$P,13,0)),"Si","No"),""),"Verf")</f>
        <v>No</v>
      </c>
      <c r="V826" s="280" t="str">
        <f ca="1">IFERROR(IF($B826&lt;&gt;"",IF(AND($H826&gt;=VLOOKUP($B826,Codigos!$A:$P,14,0),$H826&lt;=VLOOKUP($B826,Codigos!$A:$P,15,0)),"Si","No"),""),"Verf")</f>
        <v>No</v>
      </c>
      <c r="W826" s="280" t="str">
        <f ca="1">IFERROR(IF($B826&lt;&gt;"",IF($H826&gt;=VLOOKUP($B826,Codigos!$A:$P,12,0),"Si","No"),""),"Verf")</f>
        <v>Si</v>
      </c>
      <c r="X826" s="280" t="str">
        <f ca="1">IFERROR(IF($B826&lt;&gt;"",IF($H826&lt;VLOOKUP($B826,Codigos!$A:$P,14,0),"No","Si"),""),"Verf")</f>
        <v>Si</v>
      </c>
      <c r="Y826" s="280" t="str">
        <f ca="1">IFERROR(IF($B826&lt;&gt;"",IF($H826&gt;VLOOKUP($B826,Codigos!$A:$P,16,0),"Si","No"),""),"Verf")</f>
        <v>Si</v>
      </c>
      <c r="Z826" s="280" t="str">
        <f ca="1">IFERROR(IF($B826&lt;&gt;"",IF($H826&lt;VLOOKUP($B826,Codigos!$A:$P,14,0),"Bloquear","No"),""),"Verf")</f>
        <v>No</v>
      </c>
      <c r="AA826" s="281">
        <f>IFERROR(IF($B826&lt;&gt;"",$G826-VLOOKUP($B826,Codigos!$A:$P,11,0),""),"")</f>
        <v>46394</v>
      </c>
      <c r="AB826" s="280" t="str">
        <f t="shared" si="378"/>
        <v/>
      </c>
      <c r="AC826">
        <f t="shared" ca="1" si="379"/>
        <v>30</v>
      </c>
      <c r="AE826" t="s">
        <v>1989</v>
      </c>
      <c r="AF826" t="s">
        <v>1988</v>
      </c>
    </row>
    <row r="827" spans="1:32" ht="18.95" customHeight="1">
      <c r="A827" s="290" t="s">
        <v>2626</v>
      </c>
      <c r="B827" s="508" t="s">
        <v>661</v>
      </c>
      <c r="C827" s="104" t="str">
        <f>IFERROR(IF(B827&lt;&gt;"",VLOOKUP($B827,Codigos!$A:$P,3,0),""),"Verf")</f>
        <v>Budweiser Lta  269Ccx24 Pack</v>
      </c>
      <c r="D827" s="105">
        <v>40</v>
      </c>
      <c r="E827" s="105"/>
      <c r="F827" s="105"/>
      <c r="G827" s="254">
        <v>46452</v>
      </c>
      <c r="H827" s="448">
        <f t="shared" ca="1" si="374"/>
        <v>268</v>
      </c>
      <c r="I827" s="105" t="str">
        <f t="shared" ca="1" si="375"/>
        <v>Mayor a 120 días</v>
      </c>
      <c r="J827" s="109">
        <f t="shared" ca="1" si="376"/>
        <v>0.99259259259259258</v>
      </c>
      <c r="K827" s="294" t="s">
        <v>2819</v>
      </c>
      <c r="L827" s="105"/>
      <c r="M827" s="110" t="str">
        <f>IFERROR(IF(VLOOKUP(L827,Codigos!$T$2:$U$50,2,0)=0,"",VLOOKUP(L827,Codigos!$T$2:$U$50,2,0)),"")</f>
        <v/>
      </c>
      <c r="N827" s="111">
        <f t="shared" si="377"/>
        <v>46182</v>
      </c>
      <c r="O827" s="112">
        <f>IFERROR(IF($B827&lt;&gt;"",$E827+($D827*VLOOKUP($B827,Codigos!$A:$P,5,0)),""),"Verf")</f>
        <v>6000</v>
      </c>
      <c r="P827" s="112">
        <f>IFERROR(IF($B827&lt;&gt;"",$F827+($O827*VLOOKUP($B827,Codigos!$A:$P,4,0)),""),"Verf")</f>
        <v>144000</v>
      </c>
      <c r="Q827" s="116">
        <f>IFERROR(IF($B827&lt;&gt;"",P827*VLOOKUP($B827,Codigos!$A:$I,7,0)/100000,""),"Verf")</f>
        <v>387.36</v>
      </c>
      <c r="R827" s="110">
        <f>IFERROR(IF($B827&lt;&gt;"",VLOOKUP($B827,Codigos!$A:$P,2,0),""),"Verf")</f>
        <v>7993</v>
      </c>
      <c r="S827" s="110" t="str">
        <f>IFERROR(IF($B827&lt;&gt;"",VLOOKUP($B827,Codigos!$A:$P,9,0),""),"Verf")</f>
        <v>Lata</v>
      </c>
      <c r="T827" s="110">
        <f>IFERROR(IF(B827&lt;&gt;"",VLOOKUP(B827,Codigos!$A:$P,10,0),""),"Verf")</f>
        <v>270</v>
      </c>
      <c r="U827" s="280" t="str">
        <f ca="1">IFERROR(IF($B827&lt;&gt;"",IF(AND($H827&gt;=VLOOKUP($B827,Codigos!$A:$P,12,0),$H827&lt;=VLOOKUP($B827,Codigos!$A:$P,13,0)),"Si","No"),""),"Verf")</f>
        <v>No</v>
      </c>
      <c r="V827" s="280" t="str">
        <f ca="1">IFERROR(IF($B827&lt;&gt;"",IF(AND($H827&gt;=VLOOKUP($B827,Codigos!$A:$P,14,0),$H827&lt;=VLOOKUP($B827,Codigos!$A:$P,15,0)),"Si","No"),""),"Verf")</f>
        <v>No</v>
      </c>
      <c r="W827" s="280" t="str">
        <f ca="1">IFERROR(IF($B827&lt;&gt;"",IF($H827&gt;=VLOOKUP($B827,Codigos!$A:$P,12,0),"Si","No"),""),"Verf")</f>
        <v>Si</v>
      </c>
      <c r="X827" s="280" t="str">
        <f ca="1">IFERROR(IF($B827&lt;&gt;"",IF($H827&lt;VLOOKUP($B827,Codigos!$A:$P,14,0),"No","Si"),""),"Verf")</f>
        <v>Si</v>
      </c>
      <c r="Y827" s="280" t="str">
        <f ca="1">IFERROR(IF($B827&lt;&gt;"",IF($H827&gt;VLOOKUP($B827,Codigos!$A:$P,16,0),"Si","No"),""),"Verf")</f>
        <v>Si</v>
      </c>
      <c r="Z827" s="280" t="str">
        <f ca="1">IFERROR(IF($B827&lt;&gt;"",IF($H827&lt;VLOOKUP($B827,Codigos!$A:$P,14,0),"Bloquear","No"),""),"Verf")</f>
        <v>No</v>
      </c>
      <c r="AA827" s="281">
        <f>IFERROR(IF($B827&lt;&gt;"",$G827-VLOOKUP($B827,Codigos!$A:$P,11,0),""),"")</f>
        <v>46422</v>
      </c>
      <c r="AB827" s="280" t="str">
        <f t="shared" si="378"/>
        <v/>
      </c>
      <c r="AC827">
        <f t="shared" ca="1" si="379"/>
        <v>2</v>
      </c>
      <c r="AE827" t="s">
        <v>1989</v>
      </c>
      <c r="AF827" t="s">
        <v>1988</v>
      </c>
    </row>
    <row r="828" spans="1:32" ht="18.95" customHeight="1">
      <c r="A828" s="290" t="s">
        <v>2627</v>
      </c>
      <c r="B828" s="324"/>
      <c r="C828" s="104" t="str">
        <f>IFERROR(IF(B828&lt;&gt;"",VLOOKUP($B828,Codigos!$A:$P,3,0),""),"Verf")</f>
        <v/>
      </c>
      <c r="D828" s="105"/>
      <c r="E828" s="105"/>
      <c r="F828" s="105"/>
      <c r="G828" s="106"/>
      <c r="H828" s="448" t="str">
        <f t="shared" ca="1" si="374"/>
        <v/>
      </c>
      <c r="I828" s="105" t="str">
        <f t="shared" ca="1" si="375"/>
        <v/>
      </c>
      <c r="J828" s="109" t="str">
        <f t="shared" ca="1" si="376"/>
        <v/>
      </c>
      <c r="K828" s="294"/>
      <c r="L828" s="460"/>
      <c r="M828" s="110" t="str">
        <f>IFERROR(IF(VLOOKUP(L828,Codigos!$T$2:$U$50,2,0)=0,"",VLOOKUP(L828,Codigos!$T$2:$U$50,2,0)),"")</f>
        <v/>
      </c>
      <c r="N828" s="111" t="str">
        <f t="shared" si="377"/>
        <v/>
      </c>
      <c r="O828" s="112" t="str">
        <f>IFERROR(IF($B828&lt;&gt;"",$E828+($D828*VLOOKUP($B828,Codigos!$A:$P,5,0)),""),"Verf")</f>
        <v/>
      </c>
      <c r="P828" s="112" t="str">
        <f>IFERROR(IF($B828&lt;&gt;"",$F828+($O828*VLOOKUP($B828,Codigos!$A:$P,4,0)),""),"Verf")</f>
        <v/>
      </c>
      <c r="Q828" s="116" t="str">
        <f>IFERROR(IF($B828&lt;&gt;"",P828*VLOOKUP($B828,Codigos!$A:$I,7,0)/100000,""),"Verf")</f>
        <v/>
      </c>
      <c r="R828" s="110" t="str">
        <f>IFERROR(IF($B828&lt;&gt;"",VLOOKUP($B828,Codigos!$A:$P,2,0),""),"Verf")</f>
        <v/>
      </c>
      <c r="S828" s="110" t="str">
        <f>IFERROR(IF($B828&lt;&gt;"",VLOOKUP($B828,Codigos!$A:$P,9,0),""),"Verf")</f>
        <v/>
      </c>
      <c r="T828" s="110" t="str">
        <f>IFERROR(IF(B828&lt;&gt;"",VLOOKUP(B828,Codigos!$A:$P,10,0),""),"Verf")</f>
        <v/>
      </c>
      <c r="U828" s="280" t="str">
        <f>IFERROR(IF($B828&lt;&gt;"",IF(AND($H828&gt;=VLOOKUP($B828,Codigos!$A:$P,12,0),$H828&lt;=VLOOKUP($B828,Codigos!$A:$P,13,0)),"Si","No"),""),"Verf")</f>
        <v/>
      </c>
      <c r="V828" s="280" t="str">
        <f>IFERROR(IF($B828&lt;&gt;"",IF(AND($H828&gt;=VLOOKUP($B828,Codigos!$A:$P,14,0),$H828&lt;=VLOOKUP($B828,Codigos!$A:$P,15,0)),"Si","No"),""),"Verf")</f>
        <v/>
      </c>
      <c r="W828" s="280" t="str">
        <f>IFERROR(IF($B828&lt;&gt;"",IF($H828&gt;=VLOOKUP($B828,Codigos!$A:$P,12,0),"Si","No"),""),"Verf")</f>
        <v/>
      </c>
      <c r="X828" s="280" t="str">
        <f>IFERROR(IF($B828&lt;&gt;"",IF($H828&lt;VLOOKUP($B828,Codigos!$A:$P,14,0),"No","Si"),""),"Verf")</f>
        <v/>
      </c>
      <c r="Y828" s="280" t="str">
        <f>IFERROR(IF($B828&lt;&gt;"",IF($H828&gt;VLOOKUP($B828,Codigos!$A:$P,16,0),"Si","No"),""),"Verf")</f>
        <v/>
      </c>
      <c r="Z828" s="280" t="str">
        <f>IFERROR(IF($B828&lt;&gt;"",IF($H828&lt;VLOOKUP($B828,Codigos!$A:$P,14,0),"Bloquear","No"),""),"Verf")</f>
        <v/>
      </c>
      <c r="AA828" s="281" t="str">
        <f>IFERROR(IF($B828&lt;&gt;"",$G828-VLOOKUP($B828,Codigos!$A:$P,11,0),""),"")</f>
        <v/>
      </c>
      <c r="AB828" s="280" t="str">
        <f t="shared" si="378"/>
        <v>V</v>
      </c>
      <c r="AC828" t="str">
        <f t="shared" si="379"/>
        <v/>
      </c>
      <c r="AE828" t="s">
        <v>1989</v>
      </c>
      <c r="AF828" t="s">
        <v>1988</v>
      </c>
    </row>
    <row r="829" spans="1:32" ht="18.95" customHeight="1">
      <c r="A829" s="290" t="s">
        <v>2628</v>
      </c>
      <c r="B829" s="514" t="s">
        <v>116</v>
      </c>
      <c r="C829" s="104" t="str">
        <f>IFERROR(IF(B829&lt;&gt;"",VLOOKUP($B829,Codigos!$A:$P,3,0),""),"Verf")</f>
        <v>Caja Plástica Café 330Cc X 30</v>
      </c>
      <c r="D829" s="105"/>
      <c r="E829" s="105"/>
      <c r="F829" s="105"/>
      <c r="G829" s="106"/>
      <c r="H829" s="448" t="str">
        <f t="shared" ca="1" si="374"/>
        <v/>
      </c>
      <c r="I829" s="105" t="str">
        <f t="shared" ca="1" si="375"/>
        <v/>
      </c>
      <c r="J829" s="109" t="str">
        <f t="shared" ca="1" si="376"/>
        <v/>
      </c>
      <c r="K829" s="294"/>
      <c r="L829" s="292" t="s">
        <v>73</v>
      </c>
      <c r="M829" s="110" t="str">
        <f>IFERROR(IF(VLOOKUP(L829,Codigos!$T$2:$U$50,2,0)=0,"",VLOOKUP(L829,Codigos!$T$2:$U$50,2,0)),"")</f>
        <v>Excluir</v>
      </c>
      <c r="N829" s="111" t="str">
        <f t="shared" si="377"/>
        <v/>
      </c>
      <c r="O829" s="112">
        <f>IFERROR(IF($B829&lt;&gt;"",$E829+($D829*VLOOKUP($B829,Codigos!$A:$P,5,0)),""),"Verf")</f>
        <v>0</v>
      </c>
      <c r="P829" s="112">
        <f>IFERROR(IF($B829&lt;&gt;"",$F829+($O829*VLOOKUP($B829,Codigos!$A:$P,4,0)),""),"Verf")</f>
        <v>0</v>
      </c>
      <c r="Q829" s="116">
        <f>IFERROR(IF($B829&lt;&gt;"",P829*VLOOKUP($B829,Codigos!$A:$I,7,0)/100000,""),"Verf")</f>
        <v>0</v>
      </c>
      <c r="R829" s="110">
        <f>IFERROR(IF($B829&lt;&gt;"",VLOOKUP($B829,Codigos!$A:$P,2,0),""),"Verf")</f>
        <v>3500159</v>
      </c>
      <c r="S829" s="110" t="str">
        <f>IFERROR(IF($B829&lt;&gt;"",VLOOKUP($B829,Codigos!$A:$P,9,0),""),"Verf")</f>
        <v>Canasta</v>
      </c>
      <c r="T829" s="110">
        <f>IFERROR(IF(B829&lt;&gt;"",VLOOKUP(B829,Codigos!$A:$P,10,0),""),"Verf")</f>
        <v>120</v>
      </c>
      <c r="U829" s="280" t="str">
        <f ca="1">IFERROR(IF($B829&lt;&gt;"",IF(AND($H829&gt;=VLOOKUP($B829,Codigos!$A:$P,12,0),$H829&lt;=VLOOKUP($B829,Codigos!$A:$P,13,0)),"Si","No"),""),"Verf")</f>
        <v>No</v>
      </c>
      <c r="V829" s="280" t="str">
        <f ca="1">IFERROR(IF($B829&lt;&gt;"",IF(AND($H829&gt;=VLOOKUP($B829,Codigos!$A:$P,14,0),$H829&lt;=VLOOKUP($B829,Codigos!$A:$P,15,0)),"Si","No"),""),"Verf")</f>
        <v>Si</v>
      </c>
      <c r="W829" s="280" t="str">
        <f ca="1">IFERROR(IF($B829&lt;&gt;"",IF($H829&gt;=VLOOKUP($B829,Codigos!$A:$P,12,0),"Si","No"),""),"Verf")</f>
        <v>Si</v>
      </c>
      <c r="X829" s="280" t="str">
        <f ca="1">IFERROR(IF($B829&lt;&gt;"",IF($H829&lt;VLOOKUP($B829,Codigos!$A:$P,14,0),"No","Si"),""),"Verf")</f>
        <v>Si</v>
      </c>
      <c r="Y829" s="280" t="str">
        <f ca="1">IFERROR(IF($B829&lt;&gt;"",IF($H829&gt;VLOOKUP($B829,Codigos!$A:$P,16,0),"Si","No"),""),"Verf")</f>
        <v>No</v>
      </c>
      <c r="Z829" s="280" t="str">
        <f ca="1">IFERROR(IF($B829&lt;&gt;"",IF($H829&lt;VLOOKUP($B829,Codigos!$A:$P,14,0),"Bloquear","No"),""),"Verf")</f>
        <v>No</v>
      </c>
      <c r="AA829" s="281" t="str">
        <f>IFERROR(IF($B829&lt;&gt;"",$G829-VLOOKUP($B829,Codigos!$A:$P,11,0),""),"")</f>
        <v/>
      </c>
      <c r="AB829" s="280" t="str">
        <f t="shared" si="378"/>
        <v/>
      </c>
      <c r="AC829" t="e">
        <f t="shared" ca="1" si="379"/>
        <v>#VALUE!</v>
      </c>
      <c r="AE829" t="s">
        <v>1989</v>
      </c>
      <c r="AF829" t="s">
        <v>1988</v>
      </c>
    </row>
    <row r="830" spans="1:32" ht="18.95" customHeight="1">
      <c r="A830" s="290" t="s">
        <v>2629</v>
      </c>
      <c r="B830" s="514" t="s">
        <v>116</v>
      </c>
      <c r="C830" s="104" t="str">
        <f>IFERROR(IF(B830&lt;&gt;"",VLOOKUP($B830,Codigos!$A:$P,3,0),""),"Verf")</f>
        <v>Caja Plástica Café 330Cc X 30</v>
      </c>
      <c r="D830" s="105"/>
      <c r="E830" s="105"/>
      <c r="F830" s="105"/>
      <c r="G830" s="106"/>
      <c r="H830" s="448" t="str">
        <f t="shared" ref="H830" ca="1" si="380">IF(G830&lt;&gt;"",G830-TODAY(),"")</f>
        <v/>
      </c>
      <c r="I830" s="105" t="str">
        <f t="shared" ref="I830" ca="1" si="381">IF(G830="","",IF(G830&lt;TODAY(),"Vencido",IF(G830&lt;TODAY()+10,"Menos de 10 días",IF(G830&lt;TODAY()+30,"Menos de 30 días",IF(G830&lt;TODAY()+60,"Menos de 60 días",IF(G830&lt;TODAY()+90,"Menos de 90 dìas",IF(G830&lt;TODAY()+120,"Menos de 120 días","Mayor a 120 días")))))))</f>
        <v/>
      </c>
      <c r="J830" s="109" t="str">
        <f t="shared" ref="J830" ca="1" si="382">IFERROR(IF(H830&lt;&gt;"",H830/T830,""),"Verf")</f>
        <v/>
      </c>
      <c r="K830" s="294"/>
      <c r="L830" s="292" t="s">
        <v>73</v>
      </c>
      <c r="M830" s="110" t="str">
        <f>IFERROR(IF(VLOOKUP(L830,Codigos!$T$2:$U$50,2,0)=0,"",VLOOKUP(L830,Codigos!$T$2:$U$50,2,0)),"")</f>
        <v>Excluir</v>
      </c>
      <c r="N830" s="111" t="str">
        <f t="shared" si="377"/>
        <v/>
      </c>
      <c r="O830" s="112">
        <f>IFERROR(IF($B830&lt;&gt;"",$E830+($D830*VLOOKUP($B830,Codigos!$A:$P,5,0)),""),"Verf")</f>
        <v>0</v>
      </c>
      <c r="P830" s="112">
        <f>IFERROR(IF($B830&lt;&gt;"",$F830+($O830*VLOOKUP($B830,Codigos!$A:$P,4,0)),""),"Verf")</f>
        <v>0</v>
      </c>
      <c r="Q830" s="116">
        <f>IFERROR(IF($B830&lt;&gt;"",P830*VLOOKUP($B830,Codigos!$A:$I,7,0)/100000,""),"Verf")</f>
        <v>0</v>
      </c>
      <c r="R830" s="110">
        <f>IFERROR(IF($B830&lt;&gt;"",VLOOKUP($B830,Codigos!$A:$P,2,0),""),"Verf")</f>
        <v>3500159</v>
      </c>
      <c r="S830" s="110" t="str">
        <f>IFERROR(IF($B830&lt;&gt;"",VLOOKUP($B830,Codigos!$A:$P,9,0),""),"Verf")</f>
        <v>Canasta</v>
      </c>
      <c r="T830" s="110">
        <f>IFERROR(IF(B830&lt;&gt;"",VLOOKUP(B830,Codigos!$A:$P,10,0),""),"Verf")</f>
        <v>120</v>
      </c>
      <c r="U830" s="280" t="str">
        <f ca="1">IFERROR(IF($B830&lt;&gt;"",IF(AND($H830&gt;=VLOOKUP($B830,Codigos!$A:$P,12,0),$H830&lt;=VLOOKUP($B830,Codigos!$A:$P,13,0)),"Si","No"),""),"Verf")</f>
        <v>No</v>
      </c>
      <c r="V830" s="280" t="str">
        <f ca="1">IFERROR(IF($B830&lt;&gt;"",IF(AND($H830&gt;=VLOOKUP($B830,Codigos!$A:$P,14,0),$H830&lt;=VLOOKUP($B830,Codigos!$A:$P,15,0)),"Si","No"),""),"Verf")</f>
        <v>Si</v>
      </c>
      <c r="W830" s="280" t="str">
        <f ca="1">IFERROR(IF($B830&lt;&gt;"",IF($H830&gt;=VLOOKUP($B830,Codigos!$A:$P,12,0),"Si","No"),""),"Verf")</f>
        <v>Si</v>
      </c>
      <c r="X830" s="280" t="str">
        <f ca="1">IFERROR(IF($B830&lt;&gt;"",IF($H830&lt;VLOOKUP($B830,Codigos!$A:$P,14,0),"No","Si"),""),"Verf")</f>
        <v>Si</v>
      </c>
      <c r="Y830" s="280" t="str">
        <f ca="1">IFERROR(IF($B830&lt;&gt;"",IF($H830&gt;VLOOKUP($B830,Codigos!$A:$P,16,0),"Si","No"),""),"Verf")</f>
        <v>No</v>
      </c>
      <c r="Z830" s="280" t="str">
        <f ca="1">IFERROR(IF($B830&lt;&gt;"",IF($H830&lt;VLOOKUP($B830,Codigos!$A:$P,14,0),"Bloquear","No"),""),"Verf")</f>
        <v>No</v>
      </c>
      <c r="AA830" s="281" t="str">
        <f>IFERROR(IF($B830&lt;&gt;"",$G830-VLOOKUP($B830,Codigos!$A:$P,11,0),""),"")</f>
        <v/>
      </c>
      <c r="AB830" s="280" t="str">
        <f t="shared" si="378"/>
        <v/>
      </c>
      <c r="AC830" t="e">
        <f t="shared" ca="1" si="379"/>
        <v>#VALUE!</v>
      </c>
      <c r="AE830" t="s">
        <v>1989</v>
      </c>
      <c r="AF830" t="s">
        <v>1988</v>
      </c>
    </row>
    <row r="831" spans="1:32" ht="18.95" customHeight="1">
      <c r="A831" s="290" t="s">
        <v>2630</v>
      </c>
      <c r="B831" s="514" t="s">
        <v>661</v>
      </c>
      <c r="C831" s="104" t="str">
        <f>IFERROR(IF(B831&lt;&gt;"",VLOOKUP($B831,Codigos!$A:$P,3,0),""),"Verf")</f>
        <v>Budweiser Lta  269Ccx24 Pack</v>
      </c>
      <c r="D831" s="105">
        <v>40</v>
      </c>
      <c r="E831" s="105"/>
      <c r="F831" s="105"/>
      <c r="G831" s="267">
        <v>46453</v>
      </c>
      <c r="H831" s="448">
        <f t="shared" ca="1" si="374"/>
        <v>269</v>
      </c>
      <c r="I831" s="105" t="str">
        <f t="shared" ca="1" si="375"/>
        <v>Mayor a 120 días</v>
      </c>
      <c r="J831" s="109">
        <f t="shared" ca="1" si="376"/>
        <v>0.99629629629629635</v>
      </c>
      <c r="K831" s="294" t="s">
        <v>2819</v>
      </c>
      <c r="L831" s="466"/>
      <c r="M831" s="110" t="str">
        <f>IFERROR(IF(VLOOKUP(L831,Codigos!$T$2:$U$50,2,0)=0,"",VLOOKUP(L831,Codigos!$T$2:$U$50,2,0)),"")</f>
        <v/>
      </c>
      <c r="N831" s="111">
        <f t="shared" si="377"/>
        <v>46183</v>
      </c>
      <c r="O831" s="112">
        <f>IFERROR(IF($B831&lt;&gt;"",$E831+($D831*VLOOKUP($B831,Codigos!$A:$P,5,0)),""),"Verf")</f>
        <v>6000</v>
      </c>
      <c r="P831" s="112">
        <f>IFERROR(IF($B831&lt;&gt;"",$F831+($O831*VLOOKUP($B831,Codigos!$A:$P,4,0)),""),"Verf")</f>
        <v>144000</v>
      </c>
      <c r="Q831" s="116">
        <f>IFERROR(IF($B831&lt;&gt;"",P831*VLOOKUP($B831,Codigos!$A:$I,7,0)/100000,""),"Verf")</f>
        <v>387.36</v>
      </c>
      <c r="R831" s="110">
        <f>IFERROR(IF($B831&lt;&gt;"",VLOOKUP($B831,Codigos!$A:$P,2,0),""),"Verf")</f>
        <v>7993</v>
      </c>
      <c r="S831" s="110" t="str">
        <f>IFERROR(IF($B831&lt;&gt;"",VLOOKUP($B831,Codigos!$A:$P,9,0),""),"Verf")</f>
        <v>Lata</v>
      </c>
      <c r="T831" s="110">
        <f>IFERROR(IF(B831&lt;&gt;"",VLOOKUP(B831,Codigos!$A:$P,10,0),""),"Verf")</f>
        <v>270</v>
      </c>
      <c r="U831" s="280" t="str">
        <f ca="1">IFERROR(IF($B831&lt;&gt;"",IF(AND($H831&gt;=VLOOKUP($B831,Codigos!$A:$P,12,0),$H831&lt;=VLOOKUP($B831,Codigos!$A:$P,13,0)),"Si","No"),""),"Verf")</f>
        <v>No</v>
      </c>
      <c r="V831" s="280" t="str">
        <f ca="1">IFERROR(IF($B831&lt;&gt;"",IF(AND($H831&gt;=VLOOKUP($B831,Codigos!$A:$P,14,0),$H831&lt;=VLOOKUP($B831,Codigos!$A:$P,15,0)),"Si","No"),""),"Verf")</f>
        <v>No</v>
      </c>
      <c r="W831" s="280" t="str">
        <f ca="1">IFERROR(IF($B831&lt;&gt;"",IF($H831&gt;=VLOOKUP($B831,Codigos!$A:$P,12,0),"Si","No"),""),"Verf")</f>
        <v>Si</v>
      </c>
      <c r="X831" s="280" t="str">
        <f ca="1">IFERROR(IF($B831&lt;&gt;"",IF($H831&lt;VLOOKUP($B831,Codigos!$A:$P,14,0),"No","Si"),""),"Verf")</f>
        <v>Si</v>
      </c>
      <c r="Y831" s="280" t="str">
        <f ca="1">IFERROR(IF($B831&lt;&gt;"",IF($H831&gt;VLOOKUP($B831,Codigos!$A:$P,16,0),"Si","No"),""),"Verf")</f>
        <v>Si</v>
      </c>
      <c r="Z831" s="280" t="str">
        <f ca="1">IFERROR(IF($B831&lt;&gt;"",IF($H831&lt;VLOOKUP($B831,Codigos!$A:$P,14,0),"Bloquear","No"),""),"Verf")</f>
        <v>No</v>
      </c>
      <c r="AA831" s="281">
        <f>IFERROR(IF($B831&lt;&gt;"",$G831-VLOOKUP($B831,Codigos!$A:$P,11,0),""),"")</f>
        <v>46423</v>
      </c>
      <c r="AB831" s="280" t="str">
        <f t="shared" si="378"/>
        <v/>
      </c>
      <c r="AC831">
        <f t="shared" ca="1" si="379"/>
        <v>1</v>
      </c>
      <c r="AE831" t="s">
        <v>1989</v>
      </c>
      <c r="AF831" t="s">
        <v>1988</v>
      </c>
    </row>
    <row r="832" spans="1:32" ht="18.95" customHeight="1">
      <c r="A832" s="290" t="s">
        <v>2631</v>
      </c>
      <c r="B832" s="514" t="s">
        <v>661</v>
      </c>
      <c r="C832" s="104" t="str">
        <f>IFERROR(IF(B832&lt;&gt;"",VLOOKUP($B832,Codigos!$A:$P,3,0),""),"Verf")</f>
        <v>Budweiser Lta  269Ccx24 Pack</v>
      </c>
      <c r="D832" s="105">
        <v>40</v>
      </c>
      <c r="E832" s="105"/>
      <c r="F832" s="105"/>
      <c r="G832" s="267">
        <v>46453</v>
      </c>
      <c r="H832" s="448">
        <f t="shared" ref="H832" ca="1" si="383">IF(G832&lt;&gt;"",G832-TODAY(),"")</f>
        <v>269</v>
      </c>
      <c r="I832" s="105" t="str">
        <f t="shared" ref="I832" ca="1" si="384">IF(G832="","",IF(G832&lt;TODAY(),"Vencido",IF(G832&lt;TODAY()+10,"Menos de 10 días",IF(G832&lt;TODAY()+30,"Menos de 30 días",IF(G832&lt;TODAY()+60,"Menos de 60 días",IF(G832&lt;TODAY()+90,"Menos de 90 dìas",IF(G832&lt;TODAY()+120,"Menos de 120 días","Mayor a 120 días")))))))</f>
        <v>Mayor a 120 días</v>
      </c>
      <c r="J832" s="109">
        <f t="shared" ref="J832" ca="1" si="385">IFERROR(IF(H832&lt;&gt;"",H832/T832,""),"Verf")</f>
        <v>0.99629629629629635</v>
      </c>
      <c r="K832" s="294" t="s">
        <v>2819</v>
      </c>
      <c r="L832" s="292"/>
      <c r="M832" s="110" t="str">
        <f>IFERROR(IF(VLOOKUP(L832,Codigos!$T$2:$U$50,2,0)=0,"",VLOOKUP(L832,Codigos!$T$2:$U$50,2,0)),"")</f>
        <v/>
      </c>
      <c r="N832" s="111">
        <f t="shared" si="377"/>
        <v>46183</v>
      </c>
      <c r="O832" s="112">
        <f>IFERROR(IF($B832&lt;&gt;"",$E832+($D832*VLOOKUP($B832,Codigos!$A:$P,5,0)),""),"Verf")</f>
        <v>6000</v>
      </c>
      <c r="P832" s="112">
        <f>IFERROR(IF($B832&lt;&gt;"",$F832+($O832*VLOOKUP($B832,Codigos!$A:$P,4,0)),""),"Verf")</f>
        <v>144000</v>
      </c>
      <c r="Q832" s="116">
        <f>IFERROR(IF($B832&lt;&gt;"",P832*VLOOKUP($B832,Codigos!$A:$I,7,0)/100000,""),"Verf")</f>
        <v>387.36</v>
      </c>
      <c r="R832" s="110">
        <f>IFERROR(IF($B832&lt;&gt;"",VLOOKUP($B832,Codigos!$A:$P,2,0),""),"Verf")</f>
        <v>7993</v>
      </c>
      <c r="S832" s="110" t="str">
        <f>IFERROR(IF($B832&lt;&gt;"",VLOOKUP($B832,Codigos!$A:$P,9,0),""),"Verf")</f>
        <v>Lata</v>
      </c>
      <c r="T832" s="110">
        <f>IFERROR(IF(B832&lt;&gt;"",VLOOKUP(B832,Codigos!$A:$P,10,0),""),"Verf")</f>
        <v>270</v>
      </c>
      <c r="U832" s="280" t="str">
        <f ca="1">IFERROR(IF($B832&lt;&gt;"",IF(AND($H832&gt;=VLOOKUP($B832,Codigos!$A:$P,12,0),$H832&lt;=VLOOKUP($B832,Codigos!$A:$P,13,0)),"Si","No"),""),"Verf")</f>
        <v>No</v>
      </c>
      <c r="V832" s="280" t="str">
        <f ca="1">IFERROR(IF($B832&lt;&gt;"",IF(AND($H832&gt;=VLOOKUP($B832,Codigos!$A:$P,14,0),$H832&lt;=VLOOKUP($B832,Codigos!$A:$P,15,0)),"Si","No"),""),"Verf")</f>
        <v>No</v>
      </c>
      <c r="W832" s="280" t="str">
        <f ca="1">IFERROR(IF($B832&lt;&gt;"",IF($H832&gt;=VLOOKUP($B832,Codigos!$A:$P,12,0),"Si","No"),""),"Verf")</f>
        <v>Si</v>
      </c>
      <c r="X832" s="280" t="str">
        <f ca="1">IFERROR(IF($B832&lt;&gt;"",IF($H832&lt;VLOOKUP($B832,Codigos!$A:$P,14,0),"No","Si"),""),"Verf")</f>
        <v>Si</v>
      </c>
      <c r="Y832" s="280" t="str">
        <f ca="1">IFERROR(IF($B832&lt;&gt;"",IF($H832&gt;VLOOKUP($B832,Codigos!$A:$P,16,0),"Si","No"),""),"Verf")</f>
        <v>Si</v>
      </c>
      <c r="Z832" s="280" t="str">
        <f ca="1">IFERROR(IF($B832&lt;&gt;"",IF($H832&lt;VLOOKUP($B832,Codigos!$A:$P,14,0),"Bloquear","No"),""),"Verf")</f>
        <v>No</v>
      </c>
      <c r="AA832" s="281">
        <f>IFERROR(IF($B832&lt;&gt;"",$G832-VLOOKUP($B832,Codigos!$A:$P,11,0),""),"")</f>
        <v>46423</v>
      </c>
      <c r="AB832" s="280" t="str">
        <f t="shared" si="378"/>
        <v/>
      </c>
      <c r="AC832">
        <f t="shared" ca="1" si="379"/>
        <v>1</v>
      </c>
      <c r="AE832" t="s">
        <v>1989</v>
      </c>
      <c r="AF832" t="s">
        <v>1988</v>
      </c>
    </row>
    <row r="833" spans="1:32" ht="18.95" customHeight="1">
      <c r="A833" s="290" t="s">
        <v>2632</v>
      </c>
      <c r="B833" s="324"/>
      <c r="C833" s="104" t="str">
        <f>IFERROR(IF(B833&lt;&gt;"",VLOOKUP($B833,Codigos!$A:$P,3,0),""),"Verf")</f>
        <v/>
      </c>
      <c r="D833" s="105"/>
      <c r="E833" s="105"/>
      <c r="F833" s="105"/>
      <c r="G833" s="106"/>
      <c r="H833" s="448" t="str">
        <f t="shared" ca="1" si="374"/>
        <v/>
      </c>
      <c r="I833" s="105" t="str">
        <f t="shared" ca="1" si="375"/>
        <v/>
      </c>
      <c r="J833" s="109" t="str">
        <f t="shared" ca="1" si="376"/>
        <v/>
      </c>
      <c r="K833" s="294"/>
      <c r="L833" s="292"/>
      <c r="M833" s="110" t="str">
        <f>IFERROR(IF(VLOOKUP(L833,Codigos!$T$2:$U$50,2,0)=0,"",VLOOKUP(L833,Codigos!$T$2:$U$50,2,0)),"")</f>
        <v/>
      </c>
      <c r="N833" s="111" t="str">
        <f t="shared" si="377"/>
        <v/>
      </c>
      <c r="O833" s="112" t="str">
        <f>IFERROR(IF($B833&lt;&gt;"",$E833+($D833*VLOOKUP($B833,Codigos!$A:$P,5,0)),""),"Verf")</f>
        <v/>
      </c>
      <c r="P833" s="112" t="str">
        <f>IFERROR(IF($B833&lt;&gt;"",$F833+($O833*VLOOKUP($B833,Codigos!$A:$P,4,0)),""),"Verf")</f>
        <v/>
      </c>
      <c r="Q833" s="116" t="str">
        <f>IFERROR(IF($B833&lt;&gt;"",P833*VLOOKUP($B833,Codigos!$A:$I,7,0)/100000,""),"Verf")</f>
        <v/>
      </c>
      <c r="R833" s="110" t="str">
        <f>IFERROR(IF($B833&lt;&gt;"",VLOOKUP($B833,Codigos!$A:$P,2,0),""),"Verf")</f>
        <v/>
      </c>
      <c r="S833" s="110" t="str">
        <f>IFERROR(IF($B833&lt;&gt;"",VLOOKUP($B833,Codigos!$A:$P,9,0),""),"Verf")</f>
        <v/>
      </c>
      <c r="T833" s="110" t="str">
        <f>IFERROR(IF(B833&lt;&gt;"",VLOOKUP(B833,Codigos!$A:$P,10,0),""),"Verf")</f>
        <v/>
      </c>
      <c r="U833" s="280" t="str">
        <f>IFERROR(IF($B833&lt;&gt;"",IF(AND($H833&gt;=VLOOKUP($B833,Codigos!$A:$P,12,0),$H833&lt;=VLOOKUP($B833,Codigos!$A:$P,13,0)),"Si","No"),""),"Verf")</f>
        <v/>
      </c>
      <c r="V833" s="280" t="str">
        <f>IFERROR(IF($B833&lt;&gt;"",IF(AND($H833&gt;=VLOOKUP($B833,Codigos!$A:$P,14,0),$H833&lt;=VLOOKUP($B833,Codigos!$A:$P,15,0)),"Si","No"),""),"Verf")</f>
        <v/>
      </c>
      <c r="W833" s="280" t="str">
        <f>IFERROR(IF($B833&lt;&gt;"",IF($H833&gt;=VLOOKUP($B833,Codigos!$A:$P,12,0),"Si","No"),""),"Verf")</f>
        <v/>
      </c>
      <c r="X833" s="280" t="str">
        <f>IFERROR(IF($B833&lt;&gt;"",IF($H833&lt;VLOOKUP($B833,Codigos!$A:$P,14,0),"No","Si"),""),"Verf")</f>
        <v/>
      </c>
      <c r="Y833" s="280" t="str">
        <f>IFERROR(IF($B833&lt;&gt;"",IF($H833&gt;VLOOKUP($B833,Codigos!$A:$P,16,0),"Si","No"),""),"Verf")</f>
        <v/>
      </c>
      <c r="Z833" s="280" t="str">
        <f>IFERROR(IF($B833&lt;&gt;"",IF($H833&lt;VLOOKUP($B833,Codigos!$A:$P,14,0),"Bloquear","No"),""),"Verf")</f>
        <v/>
      </c>
      <c r="AA833" s="281" t="str">
        <f>IFERROR(IF($B833&lt;&gt;"",$G833-VLOOKUP($B833,Codigos!$A:$P,11,0),""),"")</f>
        <v/>
      </c>
      <c r="AB833" s="280" t="str">
        <f t="shared" si="378"/>
        <v>V</v>
      </c>
      <c r="AC833" t="str">
        <f t="shared" si="379"/>
        <v/>
      </c>
      <c r="AE833" t="s">
        <v>1989</v>
      </c>
      <c r="AF833" t="s">
        <v>1988</v>
      </c>
    </row>
    <row r="834" spans="1:32" ht="18.95" customHeight="1">
      <c r="A834" s="290" t="s">
        <v>2633</v>
      </c>
      <c r="B834" s="314" t="s">
        <v>382</v>
      </c>
      <c r="C834" s="104" t="str">
        <f>IFERROR(IF(B834&lt;&gt;"",VLOOKUP($B834,Codigos!$A:$P,3,0),""),"Verf")</f>
        <v>Aguila Lig CAN LtaN 330ccX6 THERMO INK</v>
      </c>
      <c r="D834" s="105">
        <v>12</v>
      </c>
      <c r="E834" s="105"/>
      <c r="F834" s="105"/>
      <c r="G834" s="106">
        <v>46349</v>
      </c>
      <c r="H834" s="448">
        <f t="shared" ca="1" si="374"/>
        <v>165</v>
      </c>
      <c r="I834" s="105" t="str">
        <f t="shared" ca="1" si="375"/>
        <v>Mayor a 120 días</v>
      </c>
      <c r="J834" s="109">
        <f t="shared" ca="1" si="376"/>
        <v>0.91666666666666663</v>
      </c>
      <c r="K834" s="294"/>
      <c r="L834" s="460"/>
      <c r="M834" s="110" t="str">
        <f>IFERROR(IF(VLOOKUP(L834,Codigos!$T$2:$U$50,2,0)=0,"",VLOOKUP(L834,Codigos!$T$2:$U$50,2,0)),"")</f>
        <v/>
      </c>
      <c r="N834" s="111">
        <f t="shared" si="377"/>
        <v>46169</v>
      </c>
      <c r="O834" s="112">
        <f>IFERROR(IF($B834&lt;&gt;"",$E834+($D834*VLOOKUP($B834,Codigos!$A:$P,5,0)),""),"Verf")</f>
        <v>5760</v>
      </c>
      <c r="P834" s="112">
        <f>IFERROR(IF($B834&lt;&gt;"",$F834+($O834*VLOOKUP($B834,Codigos!$A:$P,4,0)),""),"Verf")</f>
        <v>34560</v>
      </c>
      <c r="Q834" s="116">
        <f>IFERROR(IF($B834&lt;&gt;"",P834*VLOOKUP($B834,Codigos!$A:$I,7,0)/100000,""),"Verf")</f>
        <v>114.048</v>
      </c>
      <c r="R834" s="110">
        <f>IFERROR(IF($B834&lt;&gt;"",VLOOKUP($B834,Codigos!$A:$P,2,0),""),"Verf")</f>
        <v>22315</v>
      </c>
      <c r="S834" s="110" t="str">
        <f>IFERROR(IF($B834&lt;&gt;"",VLOOKUP($B834,Codigos!$A:$P,9,0),""),"Verf")</f>
        <v>Lata</v>
      </c>
      <c r="T834" s="110">
        <f>IFERROR(IF(B834&lt;&gt;"",VLOOKUP(B834,Codigos!$A:$P,10,0),""),"Verf")</f>
        <v>180</v>
      </c>
      <c r="U834" s="280" t="str">
        <f ca="1">IFERROR(IF($B834&lt;&gt;"",IF(AND($H834&gt;=VLOOKUP($B834,Codigos!$A:$P,12,0),$H834&lt;=VLOOKUP($B834,Codigos!$A:$P,13,0)),"Si","No"),""),"Verf")</f>
        <v>No</v>
      </c>
      <c r="V834" s="280" t="str">
        <f ca="1">IFERROR(IF($B834&lt;&gt;"",IF(AND($H834&gt;=VLOOKUP($B834,Codigos!$A:$P,14,0),$H834&lt;=VLOOKUP($B834,Codigos!$A:$P,15,0)),"Si","No"),""),"Verf")</f>
        <v>No</v>
      </c>
      <c r="W834" s="280" t="str">
        <f ca="1">IFERROR(IF($B834&lt;&gt;"",IF($H834&gt;=VLOOKUP($B834,Codigos!$A:$P,12,0),"Si","No"),""),"Verf")</f>
        <v>Si</v>
      </c>
      <c r="X834" s="280" t="str">
        <f ca="1">IFERROR(IF($B834&lt;&gt;"",IF($H834&lt;VLOOKUP($B834,Codigos!$A:$P,14,0),"No","Si"),""),"Verf")</f>
        <v>Si</v>
      </c>
      <c r="Y834" s="280" t="str">
        <f ca="1">IFERROR(IF($B834&lt;&gt;"",IF($H834&gt;VLOOKUP($B834,Codigos!$A:$P,16,0),"Si","No"),""),"Verf")</f>
        <v>Si</v>
      </c>
      <c r="Z834" s="280" t="str">
        <f ca="1">IFERROR(IF($B834&lt;&gt;"",IF($H834&lt;VLOOKUP($B834,Codigos!$A:$P,14,0),"Bloquear","No"),""),"Verf")</f>
        <v>No</v>
      </c>
      <c r="AA834" s="281">
        <f>IFERROR(IF($B834&lt;&gt;"",$G834-VLOOKUP($B834,Codigos!$A:$P,11,0),""),"")</f>
        <v>46319</v>
      </c>
      <c r="AB834" s="280" t="str">
        <f t="shared" si="378"/>
        <v/>
      </c>
      <c r="AC834">
        <f t="shared" ca="1" si="379"/>
        <v>15</v>
      </c>
      <c r="AE834" t="s">
        <v>1989</v>
      </c>
      <c r="AF834" t="s">
        <v>1988</v>
      </c>
    </row>
    <row r="835" spans="1:32" ht="18.95" customHeight="1">
      <c r="A835" s="290" t="s">
        <v>2634</v>
      </c>
      <c r="B835" s="296"/>
      <c r="C835" s="104" t="str">
        <f>IFERROR(IF(B835&lt;&gt;"",VLOOKUP($B835,Codigos!$A:$P,3,0),""),"Verf")</f>
        <v/>
      </c>
      <c r="D835" s="105"/>
      <c r="E835" s="105"/>
      <c r="F835" s="105"/>
      <c r="G835" s="106"/>
      <c r="H835" s="448" t="str">
        <f t="shared" ca="1" si="374"/>
        <v/>
      </c>
      <c r="I835" s="105" t="str">
        <f t="shared" ca="1" si="375"/>
        <v/>
      </c>
      <c r="J835" s="109" t="str">
        <f t="shared" ca="1" si="376"/>
        <v/>
      </c>
      <c r="K835" s="294"/>
      <c r="L835" s="466"/>
      <c r="M835" s="110" t="str">
        <f>IFERROR(IF(VLOOKUP(L835,Codigos!$T$2:$U$50,2,0)=0,"",VLOOKUP(L835,Codigos!$T$2:$U$50,2,0)),"")</f>
        <v/>
      </c>
      <c r="N835" s="111" t="str">
        <f t="shared" si="377"/>
        <v/>
      </c>
      <c r="O835" s="112" t="str">
        <f>IFERROR(IF($B835&lt;&gt;"",$E835+($D835*VLOOKUP($B835,Codigos!$A:$P,5,0)),""),"Verf")</f>
        <v/>
      </c>
      <c r="P835" s="112" t="str">
        <f>IFERROR(IF($B835&lt;&gt;"",$F835+($O835*VLOOKUP($B835,Codigos!$A:$P,4,0)),""),"Verf")</f>
        <v/>
      </c>
      <c r="Q835" s="116" t="str">
        <f>IFERROR(IF($B835&lt;&gt;"",P835*VLOOKUP($B835,Codigos!$A:$I,7,0)/100000,""),"Verf")</f>
        <v/>
      </c>
      <c r="R835" s="110" t="str">
        <f>IFERROR(IF($B835&lt;&gt;"",VLOOKUP($B835,Codigos!$A:$P,2,0),""),"Verf")</f>
        <v/>
      </c>
      <c r="S835" s="110" t="str">
        <f>IFERROR(IF($B835&lt;&gt;"",VLOOKUP($B835,Codigos!$A:$P,9,0),""),"Verf")</f>
        <v/>
      </c>
      <c r="T835" s="110" t="str">
        <f>IFERROR(IF(B835&lt;&gt;"",VLOOKUP(B835,Codigos!$A:$P,10,0),""),"Verf")</f>
        <v/>
      </c>
      <c r="U835" s="280" t="str">
        <f>IFERROR(IF($B835&lt;&gt;"",IF(AND($H835&gt;=VLOOKUP($B835,Codigos!$A:$P,12,0),$H835&lt;=VLOOKUP($B835,Codigos!$A:$P,13,0)),"Si","No"),""),"Verf")</f>
        <v/>
      </c>
      <c r="V835" s="280" t="str">
        <f>IFERROR(IF($B835&lt;&gt;"",IF(AND($H835&gt;=VLOOKUP($B835,Codigos!$A:$P,14,0),$H835&lt;=VLOOKUP($B835,Codigos!$A:$P,15,0)),"Si","No"),""),"Verf")</f>
        <v/>
      </c>
      <c r="W835" s="280" t="str">
        <f>IFERROR(IF($B835&lt;&gt;"",IF($H835&gt;=VLOOKUP($B835,Codigos!$A:$P,12,0),"Si","No"),""),"Verf")</f>
        <v/>
      </c>
      <c r="X835" s="280" t="str">
        <f>IFERROR(IF($B835&lt;&gt;"",IF($H835&lt;VLOOKUP($B835,Codigos!$A:$P,14,0),"No","Si"),""),"Verf")</f>
        <v/>
      </c>
      <c r="Y835" s="280" t="str">
        <f>IFERROR(IF($B835&lt;&gt;"",IF($H835&gt;VLOOKUP($B835,Codigos!$A:$P,16,0),"Si","No"),""),"Verf")</f>
        <v/>
      </c>
      <c r="Z835" s="280" t="str">
        <f>IFERROR(IF($B835&lt;&gt;"",IF($H835&lt;VLOOKUP($B835,Codigos!$A:$P,14,0),"Bloquear","No"),""),"Verf")</f>
        <v/>
      </c>
      <c r="AA835" s="281" t="str">
        <f>IFERROR(IF($B835&lt;&gt;"",$G835-VLOOKUP($B835,Codigos!$A:$P,11,0),""),"")</f>
        <v/>
      </c>
      <c r="AB835" s="280" t="str">
        <f t="shared" si="378"/>
        <v>V</v>
      </c>
      <c r="AC835" t="str">
        <f t="shared" si="379"/>
        <v/>
      </c>
      <c r="AE835" t="s">
        <v>1989</v>
      </c>
      <c r="AF835" t="s">
        <v>1988</v>
      </c>
    </row>
    <row r="836" spans="1:32" ht="18.95" customHeight="1">
      <c r="A836" s="290" t="s">
        <v>2635</v>
      </c>
      <c r="B836" s="472" t="s">
        <v>57</v>
      </c>
      <c r="C836" s="104" t="str">
        <f>IFERROR(IF(B836&lt;&gt;"",VLOOKUP($B836,Codigos!$A:$P,3,0),""),"Verf")</f>
        <v>Poker Lta 330Cc X 6</v>
      </c>
      <c r="D836" s="105">
        <v>18</v>
      </c>
      <c r="E836" s="105"/>
      <c r="F836" s="105"/>
      <c r="G836" s="106">
        <v>46431</v>
      </c>
      <c r="H836" s="448">
        <f t="shared" ca="1" si="374"/>
        <v>247</v>
      </c>
      <c r="I836" s="105" t="str">
        <f t="shared" ca="1" si="375"/>
        <v>Mayor a 120 días</v>
      </c>
      <c r="J836" s="109">
        <f t="shared" ca="1" si="376"/>
        <v>0.91481481481481486</v>
      </c>
      <c r="K836" s="294"/>
      <c r="L836" s="466"/>
      <c r="M836" s="110" t="str">
        <f>IFERROR(IF(VLOOKUP(L836,Codigos!$T$2:$U$50,2,0)=0,"",VLOOKUP(L836,Codigos!$T$2:$U$50,2,0)),"")</f>
        <v/>
      </c>
      <c r="N836" s="111">
        <f t="shared" si="377"/>
        <v>46161</v>
      </c>
      <c r="O836" s="112">
        <f>IFERROR(IF($B836&lt;&gt;"",$E836+($D836*VLOOKUP($B836,Codigos!$A:$P,5,0)),""),"Verf")</f>
        <v>8640</v>
      </c>
      <c r="P836" s="112">
        <f>IFERROR(IF($B836&lt;&gt;"",$F836+($O836*VLOOKUP($B836,Codigos!$A:$P,4,0)),""),"Verf")</f>
        <v>51840</v>
      </c>
      <c r="Q836" s="116">
        <f>IFERROR(IF($B836&lt;&gt;"",P836*VLOOKUP($B836,Codigos!$A:$I,7,0)/100000,""),"Verf")</f>
        <v>184.03200000000001</v>
      </c>
      <c r="R836" s="110">
        <f>IFERROR(IF($B836&lt;&gt;"",VLOOKUP($B836,Codigos!$A:$P,2,0),""),"Verf")</f>
        <v>1428</v>
      </c>
      <c r="S836" s="110" t="str">
        <f>IFERROR(IF($B836&lt;&gt;"",VLOOKUP($B836,Codigos!$A:$P,9,0),""),"Verf")</f>
        <v>Lata</v>
      </c>
      <c r="T836" s="110">
        <f>IFERROR(IF(B836&lt;&gt;"",VLOOKUP(B836,Codigos!$A:$P,10,0),""),"Verf")</f>
        <v>270</v>
      </c>
      <c r="U836" s="280" t="str">
        <f ca="1">IFERROR(IF($B836&lt;&gt;"",IF(AND($H836&gt;=VLOOKUP($B836,Codigos!$A:$P,12,0),$H836&lt;=VLOOKUP($B836,Codigos!$A:$P,13,0)),"Si","No"),""),"Verf")</f>
        <v>No</v>
      </c>
      <c r="V836" s="280" t="str">
        <f ca="1">IFERROR(IF($B836&lt;&gt;"",IF(AND($H836&gt;=VLOOKUP($B836,Codigos!$A:$P,14,0),$H836&lt;=VLOOKUP($B836,Codigos!$A:$P,15,0)),"Si","No"),""),"Verf")</f>
        <v>No</v>
      </c>
      <c r="W836" s="280" t="str">
        <f ca="1">IFERROR(IF($B836&lt;&gt;"",IF($H836&gt;=VLOOKUP($B836,Codigos!$A:$P,12,0),"Si","No"),""),"Verf")</f>
        <v>Si</v>
      </c>
      <c r="X836" s="280" t="str">
        <f ca="1">IFERROR(IF($B836&lt;&gt;"",IF($H836&lt;VLOOKUP($B836,Codigos!$A:$P,14,0),"No","Si"),""),"Verf")</f>
        <v>Si</v>
      </c>
      <c r="Y836" s="280" t="str">
        <f ca="1">IFERROR(IF($B836&lt;&gt;"",IF($H836&gt;VLOOKUP($B836,Codigos!$A:$P,16,0),"Si","No"),""),"Verf")</f>
        <v>Si</v>
      </c>
      <c r="Z836" s="280" t="str">
        <f ca="1">IFERROR(IF($B836&lt;&gt;"",IF($H836&lt;VLOOKUP($B836,Codigos!$A:$P,14,0),"Bloquear","No"),""),"Verf")</f>
        <v>No</v>
      </c>
      <c r="AA836" s="281">
        <f>IFERROR(IF($B836&lt;&gt;"",$G836-VLOOKUP($B836,Codigos!$A:$P,11,0),""),"")</f>
        <v>46401</v>
      </c>
      <c r="AB836" s="280" t="str">
        <f t="shared" si="378"/>
        <v/>
      </c>
      <c r="AC836">
        <f t="shared" ca="1" si="379"/>
        <v>23</v>
      </c>
      <c r="AE836" t="s">
        <v>1989</v>
      </c>
      <c r="AF836" t="s">
        <v>1988</v>
      </c>
    </row>
    <row r="837" spans="1:32" ht="18.95" customHeight="1">
      <c r="A837" s="290" t="s">
        <v>2636</v>
      </c>
      <c r="B837" s="304" t="s">
        <v>318</v>
      </c>
      <c r="C837" s="104" t="str">
        <f>IFERROR(IF(B837&lt;&gt;"",VLOOKUP($B837,Codigos!$A:$P,3,0),""),"Verf")</f>
        <v>Aguila Lta N 330cc X 6</v>
      </c>
      <c r="D837" s="105">
        <v>21</v>
      </c>
      <c r="E837" s="105"/>
      <c r="F837" s="105"/>
      <c r="G837" s="106">
        <v>46442</v>
      </c>
      <c r="H837" s="448">
        <f t="shared" ca="1" si="374"/>
        <v>258</v>
      </c>
      <c r="I837" s="105" t="str">
        <f t="shared" ca="1" si="375"/>
        <v>Mayor a 120 días</v>
      </c>
      <c r="J837" s="109">
        <f t="shared" ca="1" si="376"/>
        <v>0.9555555555555556</v>
      </c>
      <c r="K837" s="294" t="s">
        <v>2819</v>
      </c>
      <c r="L837" s="292"/>
      <c r="M837" s="110" t="str">
        <f>IFERROR(IF(VLOOKUP(L837,Codigos!$T$2:$U$50,2,0)=0,"",VLOOKUP(L837,Codigos!$T$2:$U$50,2,0)),"")</f>
        <v/>
      </c>
      <c r="N837" s="111">
        <f t="shared" si="377"/>
        <v>46172</v>
      </c>
      <c r="O837" s="112">
        <f>IFERROR(IF($B837&lt;&gt;"",$E837+($D837*VLOOKUP($B837,Codigos!$A:$P,5,0)),""),"Verf")</f>
        <v>10080</v>
      </c>
      <c r="P837" s="112">
        <f>IFERROR(IF($B837&lt;&gt;"",$F837+($O837*VLOOKUP($B837,Codigos!$A:$P,4,0)),""),"Verf")</f>
        <v>60480</v>
      </c>
      <c r="Q837" s="116">
        <f>IFERROR(IF($B837&lt;&gt;"",P837*VLOOKUP($B837,Codigos!$A:$I,7,0)/100000,""),"Verf")</f>
        <v>199.584</v>
      </c>
      <c r="R837" s="110">
        <f>IFERROR(IF($B837&lt;&gt;"",VLOOKUP($B837,Codigos!$A:$P,2,0),""),"Verf")</f>
        <v>2174</v>
      </c>
      <c r="S837" s="110" t="str">
        <f>IFERROR(IF($B837&lt;&gt;"",VLOOKUP($B837,Codigos!$A:$P,9,0),""),"Verf")</f>
        <v>Lata</v>
      </c>
      <c r="T837" s="110">
        <f>IFERROR(IF(B837&lt;&gt;"",VLOOKUP(B837,Codigos!$A:$P,10,0),""),"Verf")</f>
        <v>270</v>
      </c>
      <c r="U837" s="280" t="str">
        <f ca="1">IFERROR(IF($B837&lt;&gt;"",IF(AND($H837&gt;=VLOOKUP($B837,Codigos!$A:$P,12,0),$H837&lt;=VLOOKUP($B837,Codigos!$A:$P,13,0)),"Si","No"),""),"Verf")</f>
        <v>No</v>
      </c>
      <c r="V837" s="280" t="str">
        <f ca="1">IFERROR(IF($B837&lt;&gt;"",IF(AND($H837&gt;=VLOOKUP($B837,Codigos!$A:$P,14,0),$H837&lt;=VLOOKUP($B837,Codigos!$A:$P,15,0)),"Si","No"),""),"Verf")</f>
        <v>No</v>
      </c>
      <c r="W837" s="280" t="str">
        <f ca="1">IFERROR(IF($B837&lt;&gt;"",IF($H837&gt;=VLOOKUP($B837,Codigos!$A:$P,12,0),"Si","No"),""),"Verf")</f>
        <v>Si</v>
      </c>
      <c r="X837" s="280" t="str">
        <f ca="1">IFERROR(IF($B837&lt;&gt;"",IF($H837&lt;VLOOKUP($B837,Codigos!$A:$P,14,0),"No","Si"),""),"Verf")</f>
        <v>Si</v>
      </c>
      <c r="Y837" s="280" t="str">
        <f ca="1">IFERROR(IF($B837&lt;&gt;"",IF($H837&gt;VLOOKUP($B837,Codigos!$A:$P,16,0),"Si","No"),""),"Verf")</f>
        <v>Si</v>
      </c>
      <c r="Z837" s="280" t="str">
        <f ca="1">IFERROR(IF($B837&lt;&gt;"",IF($H837&lt;VLOOKUP($B837,Codigos!$A:$P,14,0),"Bloquear","No"),""),"Verf")</f>
        <v>No</v>
      </c>
      <c r="AA837" s="281">
        <f>IFERROR(IF($B837&lt;&gt;"",$G837-VLOOKUP($B837,Codigos!$A:$P,11,0),""),"")</f>
        <v>46412</v>
      </c>
      <c r="AB837" s="280" t="str">
        <f t="shared" si="378"/>
        <v/>
      </c>
      <c r="AC837">
        <f t="shared" ca="1" si="379"/>
        <v>12</v>
      </c>
      <c r="AE837" t="s">
        <v>1989</v>
      </c>
      <c r="AF837" t="s">
        <v>1988</v>
      </c>
    </row>
    <row r="838" spans="1:32" ht="18.95" customHeight="1">
      <c r="A838" s="290" t="s">
        <v>2637</v>
      </c>
      <c r="B838" s="304" t="s">
        <v>661</v>
      </c>
      <c r="C838" s="104" t="str">
        <f>IFERROR(IF(B838&lt;&gt;"",VLOOKUP($B838,Codigos!$A:$P,3,0),""),"Verf")</f>
        <v>Budweiser Lta  269Ccx24 Pack</v>
      </c>
      <c r="D838" s="105">
        <v>40</v>
      </c>
      <c r="E838" s="105"/>
      <c r="F838" s="105"/>
      <c r="G838" s="106">
        <v>46453</v>
      </c>
      <c r="H838" s="448">
        <f t="shared" ca="1" si="374"/>
        <v>269</v>
      </c>
      <c r="I838" s="105" t="str">
        <f t="shared" ca="1" si="375"/>
        <v>Mayor a 120 días</v>
      </c>
      <c r="J838" s="109">
        <f t="shared" ca="1" si="376"/>
        <v>0.99629629629629635</v>
      </c>
      <c r="K838" s="294"/>
      <c r="L838" s="292"/>
      <c r="M838" s="110" t="str">
        <f>IFERROR(IF(VLOOKUP(L838,Codigos!$T$2:$U$50,2,0)=0,"",VLOOKUP(L838,Codigos!$T$2:$U$50,2,0)),"")</f>
        <v/>
      </c>
      <c r="N838" s="111">
        <f t="shared" si="377"/>
        <v>46183</v>
      </c>
      <c r="O838" s="112">
        <f>IFERROR(IF($B838&lt;&gt;"",$E838+($D838*VLOOKUP($B838,Codigos!$A:$P,5,0)),""),"Verf")</f>
        <v>6000</v>
      </c>
      <c r="P838" s="112">
        <f>IFERROR(IF($B838&lt;&gt;"",$F838+($O838*VLOOKUP($B838,Codigos!$A:$P,4,0)),""),"Verf")</f>
        <v>144000</v>
      </c>
      <c r="Q838" s="116">
        <f>IFERROR(IF($B838&lt;&gt;"",P838*VLOOKUP($B838,Codigos!$A:$I,7,0)/100000,""),"Verf")</f>
        <v>387.36</v>
      </c>
      <c r="R838" s="110">
        <f>IFERROR(IF($B838&lt;&gt;"",VLOOKUP($B838,Codigos!$A:$P,2,0),""),"Verf")</f>
        <v>7993</v>
      </c>
      <c r="S838" s="110" t="str">
        <f>IFERROR(IF($B838&lt;&gt;"",VLOOKUP($B838,Codigos!$A:$P,9,0),""),"Verf")</f>
        <v>Lata</v>
      </c>
      <c r="T838" s="110">
        <f>IFERROR(IF(B838&lt;&gt;"",VLOOKUP(B838,Codigos!$A:$P,10,0),""),"Verf")</f>
        <v>270</v>
      </c>
      <c r="U838" s="280" t="str">
        <f ca="1">IFERROR(IF($B838&lt;&gt;"",IF(AND($H838&gt;=VLOOKUP($B838,Codigos!$A:$P,12,0),$H838&lt;=VLOOKUP($B838,Codigos!$A:$P,13,0)),"Si","No"),""),"Verf")</f>
        <v>No</v>
      </c>
      <c r="V838" s="280" t="str">
        <f ca="1">IFERROR(IF($B838&lt;&gt;"",IF(AND($H838&gt;=VLOOKUP($B838,Codigos!$A:$P,14,0),$H838&lt;=VLOOKUP($B838,Codigos!$A:$P,15,0)),"Si","No"),""),"Verf")</f>
        <v>No</v>
      </c>
      <c r="W838" s="280" t="str">
        <f ca="1">IFERROR(IF($B838&lt;&gt;"",IF($H838&gt;=VLOOKUP($B838,Codigos!$A:$P,12,0),"Si","No"),""),"Verf")</f>
        <v>Si</v>
      </c>
      <c r="X838" s="280" t="str">
        <f ca="1">IFERROR(IF($B838&lt;&gt;"",IF($H838&lt;VLOOKUP($B838,Codigos!$A:$P,14,0),"No","Si"),""),"Verf")</f>
        <v>Si</v>
      </c>
      <c r="Y838" s="280" t="str">
        <f ca="1">IFERROR(IF($B838&lt;&gt;"",IF($H838&gt;VLOOKUP($B838,Codigos!$A:$P,16,0),"Si","No"),""),"Verf")</f>
        <v>Si</v>
      </c>
      <c r="Z838" s="280" t="str">
        <f ca="1">IFERROR(IF($B838&lt;&gt;"",IF($H838&lt;VLOOKUP($B838,Codigos!$A:$P,14,0),"Bloquear","No"),""),"Verf")</f>
        <v>No</v>
      </c>
      <c r="AA838" s="281">
        <f>IFERROR(IF($B838&lt;&gt;"",$G838-VLOOKUP($B838,Codigos!$A:$P,11,0),""),"")</f>
        <v>46423</v>
      </c>
      <c r="AB838" s="280" t="str">
        <f t="shared" si="378"/>
        <v/>
      </c>
      <c r="AC838">
        <f t="shared" ca="1" si="379"/>
        <v>1</v>
      </c>
      <c r="AE838" t="s">
        <v>1989</v>
      </c>
      <c r="AF838" t="s">
        <v>1988</v>
      </c>
    </row>
    <row r="839" spans="1:32" ht="18.95" customHeight="1">
      <c r="A839" s="290" t="s">
        <v>2638</v>
      </c>
      <c r="B839" s="304" t="s">
        <v>661</v>
      </c>
      <c r="C839" s="104" t="str">
        <f>IFERROR(IF(B839&lt;&gt;"",VLOOKUP($B839,Codigos!$A:$P,3,0),""),"Verf")</f>
        <v>Budweiser Lta  269Ccx24 Pack</v>
      </c>
      <c r="D839" s="105">
        <v>40</v>
      </c>
      <c r="E839" s="105"/>
      <c r="F839" s="105"/>
      <c r="G839" s="106">
        <v>46453</v>
      </c>
      <c r="H839" s="448">
        <f t="shared" ca="1" si="374"/>
        <v>269</v>
      </c>
      <c r="I839" s="105" t="str">
        <f t="shared" ca="1" si="375"/>
        <v>Mayor a 120 días</v>
      </c>
      <c r="J839" s="109">
        <f t="shared" ca="1" si="376"/>
        <v>0.99629629629629635</v>
      </c>
      <c r="K839" s="294"/>
      <c r="L839" s="466"/>
      <c r="M839" s="110" t="str">
        <f>IFERROR(IF(VLOOKUP(L839,Codigos!$T$2:$U$50,2,0)=0,"",VLOOKUP(L839,Codigos!$T$2:$U$50,2,0)),"")</f>
        <v/>
      </c>
      <c r="N839" s="111">
        <f t="shared" si="377"/>
        <v>46183</v>
      </c>
      <c r="O839" s="112">
        <f>IFERROR(IF($B839&lt;&gt;"",$E839+($D839*VLOOKUP($B839,Codigos!$A:$P,5,0)),""),"Verf")</f>
        <v>6000</v>
      </c>
      <c r="P839" s="112">
        <f>IFERROR(IF($B839&lt;&gt;"",$F839+($O839*VLOOKUP($B839,Codigos!$A:$P,4,0)),""),"Verf")</f>
        <v>144000</v>
      </c>
      <c r="Q839" s="116">
        <f>IFERROR(IF($B839&lt;&gt;"",P839*VLOOKUP($B839,Codigos!$A:$I,7,0)/100000,""),"Verf")</f>
        <v>387.36</v>
      </c>
      <c r="R839" s="110">
        <f>IFERROR(IF($B839&lt;&gt;"",VLOOKUP($B839,Codigos!$A:$P,2,0),""),"Verf")</f>
        <v>7993</v>
      </c>
      <c r="S839" s="110" t="str">
        <f>IFERROR(IF($B839&lt;&gt;"",VLOOKUP($B839,Codigos!$A:$P,9,0),""),"Verf")</f>
        <v>Lata</v>
      </c>
      <c r="T839" s="110">
        <f>IFERROR(IF(B839&lt;&gt;"",VLOOKUP(B839,Codigos!$A:$P,10,0),""),"Verf")</f>
        <v>270</v>
      </c>
      <c r="U839" s="280" t="str">
        <f ca="1">IFERROR(IF($B839&lt;&gt;"",IF(AND($H839&gt;=VLOOKUP($B839,Codigos!$A:$P,12,0),$H839&lt;=VLOOKUP($B839,Codigos!$A:$P,13,0)),"Si","No"),""),"Verf")</f>
        <v>No</v>
      </c>
      <c r="V839" s="280" t="str">
        <f ca="1">IFERROR(IF($B839&lt;&gt;"",IF(AND($H839&gt;=VLOOKUP($B839,Codigos!$A:$P,14,0),$H839&lt;=VLOOKUP($B839,Codigos!$A:$P,15,0)),"Si","No"),""),"Verf")</f>
        <v>No</v>
      </c>
      <c r="W839" s="280" t="str">
        <f ca="1">IFERROR(IF($B839&lt;&gt;"",IF($H839&gt;=VLOOKUP($B839,Codigos!$A:$P,12,0),"Si","No"),""),"Verf")</f>
        <v>Si</v>
      </c>
      <c r="X839" s="280" t="str">
        <f ca="1">IFERROR(IF($B839&lt;&gt;"",IF($H839&lt;VLOOKUP($B839,Codigos!$A:$P,14,0),"No","Si"),""),"Verf")</f>
        <v>Si</v>
      </c>
      <c r="Y839" s="280" t="str">
        <f ca="1">IFERROR(IF($B839&lt;&gt;"",IF($H839&gt;VLOOKUP($B839,Codigos!$A:$P,16,0),"Si","No"),""),"Verf")</f>
        <v>Si</v>
      </c>
      <c r="Z839" s="280" t="str">
        <f ca="1">IFERROR(IF($B839&lt;&gt;"",IF($H839&lt;VLOOKUP($B839,Codigos!$A:$P,14,0),"Bloquear","No"),""),"Verf")</f>
        <v>No</v>
      </c>
      <c r="AA839" s="281">
        <f>IFERROR(IF($B839&lt;&gt;"",$G839-VLOOKUP($B839,Codigos!$A:$P,11,0),""),"")</f>
        <v>46423</v>
      </c>
      <c r="AB839" s="280" t="str">
        <f t="shared" si="378"/>
        <v/>
      </c>
      <c r="AC839">
        <f t="shared" ca="1" si="379"/>
        <v>1</v>
      </c>
      <c r="AE839" t="s">
        <v>1989</v>
      </c>
      <c r="AF839" t="s">
        <v>1988</v>
      </c>
    </row>
    <row r="840" spans="1:32" ht="18.95" customHeight="1">
      <c r="A840" s="290" t="s">
        <v>2639</v>
      </c>
      <c r="B840" s="508" t="s">
        <v>661</v>
      </c>
      <c r="C840" s="104" t="str">
        <f>IFERROR(IF(B840&lt;&gt;"",VLOOKUP($B840,Codigos!$A:$P,3,0),""),"Verf")</f>
        <v>Budweiser Lta  269Ccx24 Pack</v>
      </c>
      <c r="D840" s="105">
        <v>40</v>
      </c>
      <c r="E840" s="105"/>
      <c r="F840" s="105"/>
      <c r="G840" s="106">
        <v>46452</v>
      </c>
      <c r="H840" s="448">
        <f t="shared" ca="1" si="374"/>
        <v>268</v>
      </c>
      <c r="I840" s="105" t="str">
        <f t="shared" ca="1" si="375"/>
        <v>Mayor a 120 días</v>
      </c>
      <c r="J840" s="109">
        <f t="shared" ca="1" si="376"/>
        <v>0.99259259259259258</v>
      </c>
      <c r="K840" s="294" t="s">
        <v>2819</v>
      </c>
      <c r="L840" s="292"/>
      <c r="M840" s="110" t="str">
        <f>IFERROR(IF(VLOOKUP(L840,Codigos!$T$2:$U$50,2,0)=0,"",VLOOKUP(L840,Codigos!$T$2:$U$50,2,0)),"")</f>
        <v/>
      </c>
      <c r="N840" s="111">
        <f t="shared" si="377"/>
        <v>46182</v>
      </c>
      <c r="O840" s="112">
        <f>IFERROR(IF($B840&lt;&gt;"",$E840+($D840*VLOOKUP($B840,Codigos!$A:$P,5,0)),""),"Verf")</f>
        <v>6000</v>
      </c>
      <c r="P840" s="112">
        <f>IFERROR(IF($B840&lt;&gt;"",$F840+($O840*VLOOKUP($B840,Codigos!$A:$P,4,0)),""),"Verf")</f>
        <v>144000</v>
      </c>
      <c r="Q840" s="116">
        <f>IFERROR(IF($B840&lt;&gt;"",P840*VLOOKUP($B840,Codigos!$A:$I,7,0)/100000,""),"Verf")</f>
        <v>387.36</v>
      </c>
      <c r="R840" s="110">
        <f>IFERROR(IF($B840&lt;&gt;"",VLOOKUP($B840,Codigos!$A:$P,2,0),""),"Verf")</f>
        <v>7993</v>
      </c>
      <c r="S840" s="110" t="str">
        <f>IFERROR(IF($B840&lt;&gt;"",VLOOKUP($B840,Codigos!$A:$P,9,0),""),"Verf")</f>
        <v>Lata</v>
      </c>
      <c r="T840" s="110">
        <f>IFERROR(IF(B840&lt;&gt;"",VLOOKUP(B840,Codigos!$A:$P,10,0),""),"Verf")</f>
        <v>270</v>
      </c>
      <c r="U840" s="280" t="str">
        <f ca="1">IFERROR(IF($B840&lt;&gt;"",IF(AND($H840&gt;=VLOOKUP($B840,Codigos!$A:$P,12,0),$H840&lt;=VLOOKUP($B840,Codigos!$A:$P,13,0)),"Si","No"),""),"Verf")</f>
        <v>No</v>
      </c>
      <c r="V840" s="280" t="str">
        <f ca="1">IFERROR(IF($B840&lt;&gt;"",IF(AND($H840&gt;=VLOOKUP($B840,Codigos!$A:$P,14,0),$H840&lt;=VLOOKUP($B840,Codigos!$A:$P,15,0)),"Si","No"),""),"Verf")</f>
        <v>No</v>
      </c>
      <c r="W840" s="280" t="str">
        <f ca="1">IFERROR(IF($B840&lt;&gt;"",IF($H840&gt;=VLOOKUP($B840,Codigos!$A:$P,12,0),"Si","No"),""),"Verf")</f>
        <v>Si</v>
      </c>
      <c r="X840" s="280" t="str">
        <f ca="1">IFERROR(IF($B840&lt;&gt;"",IF($H840&lt;VLOOKUP($B840,Codigos!$A:$P,14,0),"No","Si"),""),"Verf")</f>
        <v>Si</v>
      </c>
      <c r="Y840" s="280" t="str">
        <f ca="1">IFERROR(IF($B840&lt;&gt;"",IF($H840&gt;VLOOKUP($B840,Codigos!$A:$P,16,0),"Si","No"),""),"Verf")</f>
        <v>Si</v>
      </c>
      <c r="Z840" s="280" t="str">
        <f ca="1">IFERROR(IF($B840&lt;&gt;"",IF($H840&lt;VLOOKUP($B840,Codigos!$A:$P,14,0),"Bloquear","No"),""),"Verf")</f>
        <v>No</v>
      </c>
      <c r="AA840" s="281">
        <f>IFERROR(IF($B840&lt;&gt;"",$G840-VLOOKUP($B840,Codigos!$A:$P,11,0),""),"")</f>
        <v>46422</v>
      </c>
      <c r="AB840" s="280" t="str">
        <f t="shared" si="378"/>
        <v/>
      </c>
      <c r="AC840">
        <f t="shared" ca="1" si="379"/>
        <v>2</v>
      </c>
      <c r="AE840" t="s">
        <v>1989</v>
      </c>
      <c r="AF840" t="s">
        <v>1988</v>
      </c>
    </row>
    <row r="841" spans="1:32" ht="18.95" customHeight="1">
      <c r="A841" s="290" t="s">
        <v>2640</v>
      </c>
      <c r="B841" s="508" t="s">
        <v>661</v>
      </c>
      <c r="C841" s="104" t="str">
        <f>IFERROR(IF(B841&lt;&gt;"",VLOOKUP($B841,Codigos!$A:$P,3,0),""),"Verf")</f>
        <v>Budweiser Lta  269Ccx24 Pack</v>
      </c>
      <c r="D841" s="105">
        <v>40</v>
      </c>
      <c r="E841" s="105"/>
      <c r="F841" s="105"/>
      <c r="G841" s="106">
        <v>46452</v>
      </c>
      <c r="H841" s="448">
        <f t="shared" ca="1" si="374"/>
        <v>268</v>
      </c>
      <c r="I841" s="105" t="str">
        <f t="shared" ca="1" si="375"/>
        <v>Mayor a 120 días</v>
      </c>
      <c r="J841" s="109">
        <f t="shared" ca="1" si="376"/>
        <v>0.99259259259259258</v>
      </c>
      <c r="K841" s="294" t="s">
        <v>2819</v>
      </c>
      <c r="L841" s="292"/>
      <c r="M841" s="110" t="str">
        <f>IFERROR(IF(VLOOKUP(L841,Codigos!$T$2:$U$50,2,0)=0,"",VLOOKUP(L841,Codigos!$T$2:$U$50,2,0)),"")</f>
        <v/>
      </c>
      <c r="N841" s="111">
        <f t="shared" si="377"/>
        <v>46182</v>
      </c>
      <c r="O841" s="112">
        <f>IFERROR(IF($B841&lt;&gt;"",$E841+($D841*VLOOKUP($B841,Codigos!$A:$P,5,0)),""),"Verf")</f>
        <v>6000</v>
      </c>
      <c r="P841" s="112">
        <f>IFERROR(IF($B841&lt;&gt;"",$F841+($O841*VLOOKUP($B841,Codigos!$A:$P,4,0)),""),"Verf")</f>
        <v>144000</v>
      </c>
      <c r="Q841" s="116">
        <f>IFERROR(IF($B841&lt;&gt;"",P841*VLOOKUP($B841,Codigos!$A:$I,7,0)/100000,""),"Verf")</f>
        <v>387.36</v>
      </c>
      <c r="R841" s="110">
        <f>IFERROR(IF($B841&lt;&gt;"",VLOOKUP($B841,Codigos!$A:$P,2,0),""),"Verf")</f>
        <v>7993</v>
      </c>
      <c r="S841" s="110" t="str">
        <f>IFERROR(IF($B841&lt;&gt;"",VLOOKUP($B841,Codigos!$A:$P,9,0),""),"Verf")</f>
        <v>Lata</v>
      </c>
      <c r="T841" s="110">
        <f>IFERROR(IF(B841&lt;&gt;"",VLOOKUP(B841,Codigos!$A:$P,10,0),""),"Verf")</f>
        <v>270</v>
      </c>
      <c r="U841" s="280" t="str">
        <f ca="1">IFERROR(IF($B841&lt;&gt;"",IF(AND($H841&gt;=VLOOKUP($B841,Codigos!$A:$P,12,0),$H841&lt;=VLOOKUP($B841,Codigos!$A:$P,13,0)),"Si","No"),""),"Verf")</f>
        <v>No</v>
      </c>
      <c r="V841" s="280" t="str">
        <f ca="1">IFERROR(IF($B841&lt;&gt;"",IF(AND($H841&gt;=VLOOKUP($B841,Codigos!$A:$P,14,0),$H841&lt;=VLOOKUP($B841,Codigos!$A:$P,15,0)),"Si","No"),""),"Verf")</f>
        <v>No</v>
      </c>
      <c r="W841" s="280" t="str">
        <f ca="1">IFERROR(IF($B841&lt;&gt;"",IF($H841&gt;=VLOOKUP($B841,Codigos!$A:$P,12,0),"Si","No"),""),"Verf")</f>
        <v>Si</v>
      </c>
      <c r="X841" s="280" t="str">
        <f ca="1">IFERROR(IF($B841&lt;&gt;"",IF($H841&lt;VLOOKUP($B841,Codigos!$A:$P,14,0),"No","Si"),""),"Verf")</f>
        <v>Si</v>
      </c>
      <c r="Y841" s="280" t="str">
        <f ca="1">IFERROR(IF($B841&lt;&gt;"",IF($H841&gt;VLOOKUP($B841,Codigos!$A:$P,16,0),"Si","No"),""),"Verf")</f>
        <v>Si</v>
      </c>
      <c r="Z841" s="280" t="str">
        <f ca="1">IFERROR(IF($B841&lt;&gt;"",IF($H841&lt;VLOOKUP($B841,Codigos!$A:$P,14,0),"Bloquear","No"),""),"Verf")</f>
        <v>No</v>
      </c>
      <c r="AA841" s="281">
        <f>IFERROR(IF($B841&lt;&gt;"",$G841-VLOOKUP($B841,Codigos!$A:$P,11,0),""),"")</f>
        <v>46422</v>
      </c>
      <c r="AB841" s="280" t="str">
        <f t="shared" si="378"/>
        <v/>
      </c>
      <c r="AC841">
        <f t="shared" ca="1" si="379"/>
        <v>2</v>
      </c>
      <c r="AE841" t="s">
        <v>1989</v>
      </c>
      <c r="AF841" t="s">
        <v>1988</v>
      </c>
    </row>
    <row r="842" spans="1:32" ht="18.95" customHeight="1">
      <c r="A842" s="290" t="s">
        <v>2641</v>
      </c>
      <c r="B842" s="514" t="s">
        <v>313</v>
      </c>
      <c r="C842" s="104" t="str">
        <f>IFERROR(IF(B842&lt;&gt;"",VLOOKUP($B842,Codigos!$A:$P,3,0),""),"Verf")</f>
        <v>PONY LESS SUGAR  2.0L X6</v>
      </c>
      <c r="D842" s="105">
        <v>9</v>
      </c>
      <c r="E842" s="105"/>
      <c r="F842" s="105"/>
      <c r="G842" s="106">
        <v>46296</v>
      </c>
      <c r="H842" s="448">
        <f t="shared" ca="1" si="374"/>
        <v>112</v>
      </c>
      <c r="I842" s="105" t="str">
        <f t="shared" ca="1" si="375"/>
        <v>Menos de 120 días</v>
      </c>
      <c r="J842" s="109">
        <f t="shared" ca="1" si="376"/>
        <v>0.93333333333333335</v>
      </c>
      <c r="K842" s="294"/>
      <c r="L842" s="292"/>
      <c r="M842" s="110" t="str">
        <f>IFERROR(IF(VLOOKUP(L842,Codigos!$T$2:$U$50,2,0)=0,"",VLOOKUP(L842,Codigos!$T$2:$U$50,2,0)),"")</f>
        <v/>
      </c>
      <c r="N842" s="111">
        <f t="shared" si="377"/>
        <v>46176</v>
      </c>
      <c r="O842" s="112">
        <f>IFERROR(IF($B842&lt;&gt;"",$E842+($D842*VLOOKUP($B842,Codigos!$A:$P,5,0)),""),"Verf")</f>
        <v>540</v>
      </c>
      <c r="P842" s="112">
        <f>IFERROR(IF($B842&lt;&gt;"",$F842+($O842*VLOOKUP($B842,Codigos!$A:$P,4,0)),""),"Verf")</f>
        <v>3240</v>
      </c>
      <c r="Q842" s="116">
        <f>IFERROR(IF($B842&lt;&gt;"",P842*VLOOKUP($B842,Codigos!$A:$I,7,0)/100000,""),"Verf")</f>
        <v>64.8</v>
      </c>
      <c r="R842" s="110">
        <f>IFERROR(IF($B842&lt;&gt;"",VLOOKUP($B842,Codigos!$A:$P,2,0),""),"Verf")</f>
        <v>21703</v>
      </c>
      <c r="S842" s="110" t="str">
        <f>IFERROR(IF($B842&lt;&gt;"",VLOOKUP($B842,Codigos!$A:$P,9,0),""),"Verf")</f>
        <v>Pet</v>
      </c>
      <c r="T842" s="110">
        <f>IFERROR(IF(B842&lt;&gt;"",VLOOKUP(B842,Codigos!$A:$P,10,0),""),"Verf")</f>
        <v>120</v>
      </c>
      <c r="U842" s="280" t="str">
        <f ca="1">IFERROR(IF($B842&lt;&gt;"",IF(AND($H842&gt;=VLOOKUP($B842,Codigos!$A:$P,12,0),$H842&lt;=VLOOKUP($B842,Codigos!$A:$P,13,0)),"Si","No"),""),"Verf")</f>
        <v>No</v>
      </c>
      <c r="V842" s="280" t="str">
        <f ca="1">IFERROR(IF($B842&lt;&gt;"",IF(AND($H842&gt;=VLOOKUP($B842,Codigos!$A:$P,14,0),$H842&lt;=VLOOKUP($B842,Codigos!$A:$P,15,0)),"Si","No"),""),"Verf")</f>
        <v>No</v>
      </c>
      <c r="W842" s="280" t="str">
        <f ca="1">IFERROR(IF($B842&lt;&gt;"",IF($H842&gt;=VLOOKUP($B842,Codigos!$A:$P,12,0),"Si","No"),""),"Verf")</f>
        <v>Si</v>
      </c>
      <c r="X842" s="280" t="str">
        <f ca="1">IFERROR(IF($B842&lt;&gt;"",IF($H842&lt;VLOOKUP($B842,Codigos!$A:$P,14,0),"No","Si"),""),"Verf")</f>
        <v>Si</v>
      </c>
      <c r="Y842" s="280" t="str">
        <f ca="1">IFERROR(IF($B842&lt;&gt;"",IF($H842&gt;VLOOKUP($B842,Codigos!$A:$P,16,0),"Si","No"),""),"Verf")</f>
        <v>Si</v>
      </c>
      <c r="Z842" s="280" t="str">
        <f ca="1">IFERROR(IF($B842&lt;&gt;"",IF($H842&lt;VLOOKUP($B842,Codigos!$A:$P,14,0),"Bloquear","No"),""),"Verf")</f>
        <v>No</v>
      </c>
      <c r="AA842" s="281">
        <f>IFERROR(IF($B842&lt;&gt;"",$G842-VLOOKUP($B842,Codigos!$A:$P,11,0),""),"")</f>
        <v>46266</v>
      </c>
      <c r="AB842" s="280" t="str">
        <f t="shared" si="378"/>
        <v/>
      </c>
      <c r="AC842">
        <f t="shared" ca="1" si="379"/>
        <v>8</v>
      </c>
      <c r="AE842" t="s">
        <v>1989</v>
      </c>
      <c r="AF842" t="s">
        <v>1988</v>
      </c>
    </row>
    <row r="843" spans="1:32" ht="18.95" customHeight="1">
      <c r="A843" s="290" t="s">
        <v>2642</v>
      </c>
      <c r="B843" s="464" t="s">
        <v>57</v>
      </c>
      <c r="C843" s="104" t="str">
        <f>IFERROR(IF(B843&lt;&gt;"",VLOOKUP($B843,Codigos!$A:$P,3,0),""),"Verf")</f>
        <v>Poker Lta 330Cc X 6</v>
      </c>
      <c r="D843" s="105">
        <v>36</v>
      </c>
      <c r="E843" s="105"/>
      <c r="F843" s="105"/>
      <c r="G843" s="106">
        <v>46431</v>
      </c>
      <c r="H843" s="448">
        <f t="shared" ca="1" si="374"/>
        <v>247</v>
      </c>
      <c r="I843" s="105" t="str">
        <f t="shared" ca="1" si="375"/>
        <v>Mayor a 120 días</v>
      </c>
      <c r="J843" s="109">
        <f t="shared" ca="1" si="376"/>
        <v>0.91481481481481486</v>
      </c>
      <c r="K843" s="294" t="s">
        <v>2835</v>
      </c>
      <c r="L843" s="466"/>
      <c r="M843" s="110" t="str">
        <f>IFERROR(IF(VLOOKUP(L843,Codigos!$T$2:$U$50,2,0)=0,"",VLOOKUP(L843,Codigos!$T$2:$U$50,2,0)),"")</f>
        <v/>
      </c>
      <c r="N843" s="111">
        <f t="shared" si="377"/>
        <v>46161</v>
      </c>
      <c r="O843" s="112">
        <f>IFERROR(IF($B843&lt;&gt;"",$E843+($D843*VLOOKUP($B843,Codigos!$A:$P,5,0)),""),"Verf")</f>
        <v>17280</v>
      </c>
      <c r="P843" s="112">
        <f>IFERROR(IF($B843&lt;&gt;"",$F843+($O843*VLOOKUP($B843,Codigos!$A:$P,4,0)),""),"Verf")</f>
        <v>103680</v>
      </c>
      <c r="Q843" s="116">
        <f>IFERROR(IF($B843&lt;&gt;"",P843*VLOOKUP($B843,Codigos!$A:$I,7,0)/100000,""),"Verf")</f>
        <v>368.06400000000002</v>
      </c>
      <c r="R843" s="110">
        <f>IFERROR(IF($B843&lt;&gt;"",VLOOKUP($B843,Codigos!$A:$P,2,0),""),"Verf")</f>
        <v>1428</v>
      </c>
      <c r="S843" s="110" t="str">
        <f>IFERROR(IF($B843&lt;&gt;"",VLOOKUP($B843,Codigos!$A:$P,9,0),""),"Verf")</f>
        <v>Lata</v>
      </c>
      <c r="T843" s="110">
        <f>IFERROR(IF(B843&lt;&gt;"",VLOOKUP(B843,Codigos!$A:$P,10,0),""),"Verf")</f>
        <v>270</v>
      </c>
      <c r="U843" s="280" t="str">
        <f ca="1">IFERROR(IF($B843&lt;&gt;"",IF(AND($H843&gt;=VLOOKUP($B843,Codigos!$A:$P,12,0),$H843&lt;=VLOOKUP($B843,Codigos!$A:$P,13,0)),"Si","No"),""),"Verf")</f>
        <v>No</v>
      </c>
      <c r="V843" s="280" t="str">
        <f ca="1">IFERROR(IF($B843&lt;&gt;"",IF(AND($H843&gt;=VLOOKUP($B843,Codigos!$A:$P,14,0),$H843&lt;=VLOOKUP($B843,Codigos!$A:$P,15,0)),"Si","No"),""),"Verf")</f>
        <v>No</v>
      </c>
      <c r="W843" s="280" t="str">
        <f ca="1">IFERROR(IF($B843&lt;&gt;"",IF($H843&gt;=VLOOKUP($B843,Codigos!$A:$P,12,0),"Si","No"),""),"Verf")</f>
        <v>Si</v>
      </c>
      <c r="X843" s="280" t="str">
        <f ca="1">IFERROR(IF($B843&lt;&gt;"",IF($H843&lt;VLOOKUP($B843,Codigos!$A:$P,14,0),"No","Si"),""),"Verf")</f>
        <v>Si</v>
      </c>
      <c r="Y843" s="280" t="str">
        <f ca="1">IFERROR(IF($B843&lt;&gt;"",IF($H843&gt;VLOOKUP($B843,Codigos!$A:$P,16,0),"Si","No"),""),"Verf")</f>
        <v>Si</v>
      </c>
      <c r="Z843" s="280" t="str">
        <f ca="1">IFERROR(IF($B843&lt;&gt;"",IF($H843&lt;VLOOKUP($B843,Codigos!$A:$P,14,0),"Bloquear","No"),""),"Verf")</f>
        <v>No</v>
      </c>
      <c r="AA843" s="281">
        <f>IFERROR(IF($B843&lt;&gt;"",$G843-VLOOKUP($B843,Codigos!$A:$P,11,0),""),"")</f>
        <v>46401</v>
      </c>
      <c r="AB843" s="280" t="str">
        <f t="shared" si="378"/>
        <v/>
      </c>
      <c r="AC843">
        <f t="shared" ca="1" si="379"/>
        <v>23</v>
      </c>
      <c r="AE843" t="s">
        <v>1989</v>
      </c>
      <c r="AF843" t="s">
        <v>1988</v>
      </c>
    </row>
    <row r="844" spans="1:32" ht="18.95" customHeight="1">
      <c r="A844" s="290" t="s">
        <v>2643</v>
      </c>
      <c r="B844" s="304" t="s">
        <v>650</v>
      </c>
      <c r="C844" s="104" t="str">
        <f>IFERROR(IF(B844&lt;&gt;"",VLOOKUP($B844,Codigos!$A:$P,3,0),""),"Verf")</f>
        <v>Aguila Lig Lta 269Cc X 6</v>
      </c>
      <c r="D844" s="105">
        <v>40</v>
      </c>
      <c r="E844" s="105"/>
      <c r="F844" s="105"/>
      <c r="G844" s="106">
        <v>46307</v>
      </c>
      <c r="H844" s="448">
        <f t="shared" ca="1" si="374"/>
        <v>123</v>
      </c>
      <c r="I844" s="105" t="str">
        <f t="shared" ca="1" si="375"/>
        <v>Mayor a 120 días</v>
      </c>
      <c r="J844" s="109">
        <f t="shared" ca="1" si="376"/>
        <v>0.68333333333333335</v>
      </c>
      <c r="K844" s="308" t="s">
        <v>2819</v>
      </c>
      <c r="L844" s="292"/>
      <c r="M844" s="110" t="str">
        <f>IFERROR(IF(VLOOKUP(L844,Codigos!$T$2:$U$50,2,0)=0,"",VLOOKUP(L844,Codigos!$T$2:$U$50,2,0)),"")</f>
        <v/>
      </c>
      <c r="N844" s="111">
        <f t="shared" si="377"/>
        <v>46127</v>
      </c>
      <c r="O844" s="112">
        <f>IFERROR(IF($B844&lt;&gt;"",$E844+($D844*VLOOKUP($B844,Codigos!$A:$P,5,0)),""),"Verf")</f>
        <v>24000</v>
      </c>
      <c r="P844" s="112">
        <f>IFERROR(IF($B844&lt;&gt;"",$F844+($O844*VLOOKUP($B844,Codigos!$A:$P,4,0)),""),"Verf")</f>
        <v>144000</v>
      </c>
      <c r="Q844" s="116">
        <f>IFERROR(IF($B844&lt;&gt;"",P844*VLOOKUP($B844,Codigos!$A:$I,7,0)/100000,""),"Verf")</f>
        <v>387.36</v>
      </c>
      <c r="R844" s="110">
        <f>IFERROR(IF($B844&lt;&gt;"",VLOOKUP($B844,Codigos!$A:$P,2,0),""),"Verf")</f>
        <v>7584</v>
      </c>
      <c r="S844" s="110" t="str">
        <f>IFERROR(IF($B844&lt;&gt;"",VLOOKUP($B844,Codigos!$A:$P,9,0),""),"Verf")</f>
        <v>Lata</v>
      </c>
      <c r="T844" s="110">
        <f>IFERROR(IF(B844&lt;&gt;"",VLOOKUP(B844,Codigos!$A:$P,10,0),""),"Verf")</f>
        <v>180</v>
      </c>
      <c r="U844" s="280" t="str">
        <f ca="1">IFERROR(IF($B844&lt;&gt;"",IF(AND($H844&gt;=VLOOKUP($B844,Codigos!$A:$P,12,0),$H844&lt;=VLOOKUP($B844,Codigos!$A:$P,13,0)),"Si","No"),""),"Verf")</f>
        <v>No</v>
      </c>
      <c r="V844" s="280" t="str">
        <f ca="1">IFERROR(IF($B844&lt;&gt;"",IF(AND($H844&gt;=VLOOKUP($B844,Codigos!$A:$P,14,0),$H844&lt;=VLOOKUP($B844,Codigos!$A:$P,15,0)),"Si","No"),""),"Verf")</f>
        <v>No</v>
      </c>
      <c r="W844" s="280" t="str">
        <f ca="1">IFERROR(IF($B844&lt;&gt;"",IF($H844&gt;=VLOOKUP($B844,Codigos!$A:$P,12,0),"Si","No"),""),"Verf")</f>
        <v>No</v>
      </c>
      <c r="X844" s="280" t="str">
        <f ca="1">IFERROR(IF($B844&lt;&gt;"",IF($H844&lt;VLOOKUP($B844,Codigos!$A:$P,14,0),"No","Si"),""),"Verf")</f>
        <v>Si</v>
      </c>
      <c r="Y844" s="280" t="str">
        <f ca="1">IFERROR(IF($B844&lt;&gt;"",IF($H844&gt;VLOOKUP($B844,Codigos!$A:$P,16,0),"Si","No"),""),"Verf")</f>
        <v>Si</v>
      </c>
      <c r="Z844" s="280" t="str">
        <f ca="1">IFERROR(IF($B844&lt;&gt;"",IF($H844&lt;VLOOKUP($B844,Codigos!$A:$P,14,0),"Bloquear","No"),""),"Verf")</f>
        <v>No</v>
      </c>
      <c r="AA844" s="281">
        <f>IFERROR(IF($B844&lt;&gt;"",$G844-VLOOKUP($B844,Codigos!$A:$P,11,0),""),"")</f>
        <v>46277</v>
      </c>
      <c r="AB844" s="280" t="str">
        <f t="shared" si="378"/>
        <v/>
      </c>
      <c r="AC844">
        <f t="shared" ca="1" si="379"/>
        <v>57</v>
      </c>
      <c r="AE844" t="s">
        <v>1989</v>
      </c>
      <c r="AF844" t="s">
        <v>1988</v>
      </c>
    </row>
    <row r="845" spans="1:32" ht="18.95" customHeight="1">
      <c r="A845" s="290" t="s">
        <v>2644</v>
      </c>
      <c r="B845" s="508" t="s">
        <v>661</v>
      </c>
      <c r="C845" s="104" t="str">
        <f>IFERROR(IF(B845&lt;&gt;"",VLOOKUP($B845,Codigos!$A:$P,3,0),""),"Verf")</f>
        <v>Budweiser Lta  269Ccx24 Pack</v>
      </c>
      <c r="D845" s="105">
        <v>26</v>
      </c>
      <c r="E845" s="105"/>
      <c r="F845" s="105"/>
      <c r="G845" s="106">
        <v>46452</v>
      </c>
      <c r="H845" s="448">
        <f t="shared" ca="1" si="374"/>
        <v>268</v>
      </c>
      <c r="I845" s="105" t="str">
        <f t="shared" ca="1" si="375"/>
        <v>Mayor a 120 días</v>
      </c>
      <c r="J845" s="109">
        <f t="shared" ca="1" si="376"/>
        <v>0.99259259259259258</v>
      </c>
      <c r="K845" s="294" t="s">
        <v>2819</v>
      </c>
      <c r="L845" s="466"/>
      <c r="M845" s="110" t="str">
        <f>IFERROR(IF(VLOOKUP(L845,Codigos!$T$2:$U$50,2,0)=0,"",VLOOKUP(L845,Codigos!$T$2:$U$50,2,0)),"")</f>
        <v/>
      </c>
      <c r="N845" s="111">
        <f t="shared" si="377"/>
        <v>46182</v>
      </c>
      <c r="O845" s="112">
        <f>IFERROR(IF($B845&lt;&gt;"",$E845+($D845*VLOOKUP($B845,Codigos!$A:$P,5,0)),""),"Verf")</f>
        <v>3900</v>
      </c>
      <c r="P845" s="112">
        <f>IFERROR(IF($B845&lt;&gt;"",$F845+($O845*VLOOKUP($B845,Codigos!$A:$P,4,0)),""),"Verf")</f>
        <v>93600</v>
      </c>
      <c r="Q845" s="116">
        <f>IFERROR(IF($B845&lt;&gt;"",P845*VLOOKUP($B845,Codigos!$A:$I,7,0)/100000,""),"Verf")</f>
        <v>251.78399999999999</v>
      </c>
      <c r="R845" s="110">
        <f>IFERROR(IF($B845&lt;&gt;"",VLOOKUP($B845,Codigos!$A:$P,2,0),""),"Verf")</f>
        <v>7993</v>
      </c>
      <c r="S845" s="110" t="str">
        <f>IFERROR(IF($B845&lt;&gt;"",VLOOKUP($B845,Codigos!$A:$P,9,0),""),"Verf")</f>
        <v>Lata</v>
      </c>
      <c r="T845" s="110">
        <f>IFERROR(IF(B845&lt;&gt;"",VLOOKUP(B845,Codigos!$A:$P,10,0),""),"Verf")</f>
        <v>270</v>
      </c>
      <c r="U845" s="280" t="str">
        <f ca="1">IFERROR(IF($B845&lt;&gt;"",IF(AND($H845&gt;=VLOOKUP($B845,Codigos!$A:$P,12,0),$H845&lt;=VLOOKUP($B845,Codigos!$A:$P,13,0)),"Si","No"),""),"Verf")</f>
        <v>No</v>
      </c>
      <c r="V845" s="280" t="str">
        <f ca="1">IFERROR(IF($B845&lt;&gt;"",IF(AND($H845&gt;=VLOOKUP($B845,Codigos!$A:$P,14,0),$H845&lt;=VLOOKUP($B845,Codigos!$A:$P,15,0)),"Si","No"),""),"Verf")</f>
        <v>No</v>
      </c>
      <c r="W845" s="280" t="str">
        <f ca="1">IFERROR(IF($B845&lt;&gt;"",IF($H845&gt;=VLOOKUP($B845,Codigos!$A:$P,12,0),"Si","No"),""),"Verf")</f>
        <v>Si</v>
      </c>
      <c r="X845" s="280" t="str">
        <f ca="1">IFERROR(IF($B845&lt;&gt;"",IF($H845&lt;VLOOKUP($B845,Codigos!$A:$P,14,0),"No","Si"),""),"Verf")</f>
        <v>Si</v>
      </c>
      <c r="Y845" s="280" t="str">
        <f ca="1">IFERROR(IF($B845&lt;&gt;"",IF($H845&gt;VLOOKUP($B845,Codigos!$A:$P,16,0),"Si","No"),""),"Verf")</f>
        <v>Si</v>
      </c>
      <c r="Z845" s="280" t="str">
        <f ca="1">IFERROR(IF($B845&lt;&gt;"",IF($H845&lt;VLOOKUP($B845,Codigos!$A:$P,14,0),"Bloquear","No"),""),"Verf")</f>
        <v>No</v>
      </c>
      <c r="AA845" s="281">
        <f>IFERROR(IF($B845&lt;&gt;"",$G845-VLOOKUP($B845,Codigos!$A:$P,11,0),""),"")</f>
        <v>46422</v>
      </c>
      <c r="AB845" s="280" t="str">
        <f t="shared" si="378"/>
        <v/>
      </c>
      <c r="AC845">
        <f t="shared" ca="1" si="379"/>
        <v>2</v>
      </c>
      <c r="AE845" t="s">
        <v>1989</v>
      </c>
      <c r="AF845" t="s">
        <v>1988</v>
      </c>
    </row>
    <row r="846" spans="1:32" ht="18.95" customHeight="1">
      <c r="A846" s="290" t="s">
        <v>2645</v>
      </c>
      <c r="B846" s="486" t="s">
        <v>699</v>
      </c>
      <c r="C846" s="104" t="str">
        <f>IFERROR(IF(B846&lt;&gt;"",VLOOKUP($B846,Codigos!$A:$P,3,0),""),"Verf")</f>
        <v>Aguila Lig Rn 1000Cc X 13</v>
      </c>
      <c r="D846" s="105">
        <v>20</v>
      </c>
      <c r="E846" s="105"/>
      <c r="F846" s="105"/>
      <c r="G846" s="106">
        <v>46354</v>
      </c>
      <c r="H846" s="448">
        <f t="shared" ca="1" si="374"/>
        <v>170</v>
      </c>
      <c r="I846" s="105" t="str">
        <f t="shared" ca="1" si="375"/>
        <v>Mayor a 120 días</v>
      </c>
      <c r="J846" s="109">
        <f t="shared" ca="1" si="376"/>
        <v>0.94444444444444442</v>
      </c>
      <c r="K846" s="294"/>
      <c r="L846" s="460"/>
      <c r="M846" s="110" t="str">
        <f>IFERROR(IF(VLOOKUP(L846,Codigos!$T$2:$U$50,2,0)=0,"",VLOOKUP(L846,Codigos!$T$2:$U$50,2,0)),"")</f>
        <v/>
      </c>
      <c r="N846" s="111">
        <f t="shared" si="377"/>
        <v>46174</v>
      </c>
      <c r="O846" s="112">
        <f>IFERROR(IF($B846&lt;&gt;"",$E846+($D846*VLOOKUP($B846,Codigos!$A:$P,5,0)),""),"Verf")</f>
        <v>720</v>
      </c>
      <c r="P846" s="112">
        <f>IFERROR(IF($B846&lt;&gt;"",$F846+($O846*VLOOKUP($B846,Codigos!$A:$P,4,0)),""),"Verf")</f>
        <v>9360</v>
      </c>
      <c r="Q846" s="116">
        <f>IFERROR(IF($B846&lt;&gt;"",P846*VLOOKUP($B846,Codigos!$A:$I,7,0)/100000,""),"Verf")</f>
        <v>93.6</v>
      </c>
      <c r="R846" s="110">
        <f>IFERROR(IF($B846&lt;&gt;"",VLOOKUP($B846,Codigos!$A:$P,2,0),""),"Verf")</f>
        <v>9482</v>
      </c>
      <c r="S846" s="110" t="str">
        <f>IFERROR(IF($B846&lt;&gt;"",VLOOKUP($B846,Codigos!$A:$P,9,0),""),"Verf")</f>
        <v>Ret</v>
      </c>
      <c r="T846" s="110">
        <f>IFERROR(IF(B846&lt;&gt;"",VLOOKUP(B846,Codigos!$A:$P,10,0),""),"Verf")</f>
        <v>180</v>
      </c>
      <c r="U846" s="280" t="str">
        <f ca="1">IFERROR(IF($B846&lt;&gt;"",IF(AND($H846&gt;=VLOOKUP($B846,Codigos!$A:$P,12,0),$H846&lt;=VLOOKUP($B846,Codigos!$A:$P,13,0)),"Si","No"),""),"Verf")</f>
        <v>No</v>
      </c>
      <c r="V846" s="280" t="str">
        <f ca="1">IFERROR(IF($B846&lt;&gt;"",IF(AND($H846&gt;=VLOOKUP($B846,Codigos!$A:$P,14,0),$H846&lt;=VLOOKUP($B846,Codigos!$A:$P,15,0)),"Si","No"),""),"Verf")</f>
        <v>No</v>
      </c>
      <c r="W846" s="280" t="str">
        <f ca="1">IFERROR(IF($B846&lt;&gt;"",IF($H846&gt;=VLOOKUP($B846,Codigos!$A:$P,12,0),"Si","No"),""),"Verf")</f>
        <v>Si</v>
      </c>
      <c r="X846" s="280" t="str">
        <f ca="1">IFERROR(IF($B846&lt;&gt;"",IF($H846&lt;VLOOKUP($B846,Codigos!$A:$P,14,0),"No","Si"),""),"Verf")</f>
        <v>Si</v>
      </c>
      <c r="Y846" s="280" t="str">
        <f ca="1">IFERROR(IF($B846&lt;&gt;"",IF($H846&gt;VLOOKUP($B846,Codigos!$A:$P,16,0),"Si","No"),""),"Verf")</f>
        <v>Si</v>
      </c>
      <c r="Z846" s="280" t="str">
        <f ca="1">IFERROR(IF($B846&lt;&gt;"",IF($H846&lt;VLOOKUP($B846,Codigos!$A:$P,14,0),"Bloquear","No"),""),"Verf")</f>
        <v>No</v>
      </c>
      <c r="AA846" s="281">
        <f>IFERROR(IF($B846&lt;&gt;"",$G846-VLOOKUP($B846,Codigos!$A:$P,11,0),""),"")</f>
        <v>46324</v>
      </c>
      <c r="AB846" s="280" t="str">
        <f t="shared" si="378"/>
        <v/>
      </c>
      <c r="AC846">
        <f t="shared" ca="1" si="379"/>
        <v>10</v>
      </c>
      <c r="AE846" t="s">
        <v>1989</v>
      </c>
      <c r="AF846" t="s">
        <v>1988</v>
      </c>
    </row>
    <row r="847" spans="1:32" ht="18.95" customHeight="1">
      <c r="A847" s="290" t="s">
        <v>2646</v>
      </c>
      <c r="B847" s="291"/>
      <c r="C847" s="104" t="str">
        <f>IFERROR(IF(B847&lt;&gt;"",VLOOKUP($B847,Codigos!$A:$P,3,0),""),"Verf")</f>
        <v/>
      </c>
      <c r="D847" s="105"/>
      <c r="E847" s="105"/>
      <c r="F847" s="105"/>
      <c r="G847" s="266"/>
      <c r="H847" s="448" t="str">
        <f t="shared" ca="1" si="374"/>
        <v/>
      </c>
      <c r="I847" s="105" t="str">
        <f t="shared" ca="1" si="375"/>
        <v/>
      </c>
      <c r="J847" s="109" t="str">
        <f t="shared" ca="1" si="376"/>
        <v/>
      </c>
      <c r="K847" s="294"/>
      <c r="L847" s="292"/>
      <c r="M847" s="110" t="str">
        <f>IFERROR(IF(VLOOKUP(L847,Codigos!$T$2:$U$50,2,0)=0,"",VLOOKUP(L847,Codigos!$T$2:$U$50,2,0)),"")</f>
        <v/>
      </c>
      <c r="N847" s="111" t="str">
        <f t="shared" si="377"/>
        <v/>
      </c>
      <c r="O847" s="112" t="str">
        <f>IFERROR(IF($B847&lt;&gt;"",$E847+($D847*VLOOKUP($B847,Codigos!$A:$P,5,0)),""),"Verf")</f>
        <v/>
      </c>
      <c r="P847" s="112" t="str">
        <f>IFERROR(IF($B847&lt;&gt;"",$F847+($O847*VLOOKUP($B847,Codigos!$A:$P,4,0)),""),"Verf")</f>
        <v/>
      </c>
      <c r="Q847" s="116" t="str">
        <f>IFERROR(IF($B847&lt;&gt;"",P847*VLOOKUP($B847,Codigos!$A:$I,7,0)/100000,""),"Verf")</f>
        <v/>
      </c>
      <c r="R847" s="110" t="str">
        <f>IFERROR(IF($B847&lt;&gt;"",VLOOKUP($B847,Codigos!$A:$P,2,0),""),"Verf")</f>
        <v/>
      </c>
      <c r="S847" s="110" t="str">
        <f>IFERROR(IF($B847&lt;&gt;"",VLOOKUP($B847,Codigos!$A:$P,9,0),""),"Verf")</f>
        <v/>
      </c>
      <c r="T847" s="110" t="str">
        <f>IFERROR(IF(B847&lt;&gt;"",VLOOKUP(B847,Codigos!$A:$P,10,0),""),"Verf")</f>
        <v/>
      </c>
      <c r="U847" s="280" t="str">
        <f>IFERROR(IF($B847&lt;&gt;"",IF(AND($H847&gt;=VLOOKUP($B847,Codigos!$A:$P,12,0),$H847&lt;=VLOOKUP($B847,Codigos!$A:$P,13,0)),"Si","No"),""),"Verf")</f>
        <v/>
      </c>
      <c r="V847" s="280" t="str">
        <f>IFERROR(IF($B847&lt;&gt;"",IF(AND($H847&gt;=VLOOKUP($B847,Codigos!$A:$P,14,0),$H847&lt;=VLOOKUP($B847,Codigos!$A:$P,15,0)),"Si","No"),""),"Verf")</f>
        <v/>
      </c>
      <c r="W847" s="280" t="str">
        <f>IFERROR(IF($B847&lt;&gt;"",IF($H847&gt;=VLOOKUP($B847,Codigos!$A:$P,12,0),"Si","No"),""),"Verf")</f>
        <v/>
      </c>
      <c r="X847" s="280" t="str">
        <f>IFERROR(IF($B847&lt;&gt;"",IF($H847&lt;VLOOKUP($B847,Codigos!$A:$P,14,0),"No","Si"),""),"Verf")</f>
        <v/>
      </c>
      <c r="Y847" s="280" t="str">
        <f>IFERROR(IF($B847&lt;&gt;"",IF($H847&gt;VLOOKUP($B847,Codigos!$A:$P,16,0),"Si","No"),""),"Verf")</f>
        <v/>
      </c>
      <c r="Z847" s="280" t="str">
        <f>IFERROR(IF($B847&lt;&gt;"",IF($H847&lt;VLOOKUP($B847,Codigos!$A:$P,14,0),"Bloquear","No"),""),"Verf")</f>
        <v/>
      </c>
      <c r="AA847" s="281" t="str">
        <f>IFERROR(IF($B847&lt;&gt;"",$G847-VLOOKUP($B847,Codigos!$A:$P,11,0),""),"")</f>
        <v/>
      </c>
      <c r="AB847" s="280" t="str">
        <f t="shared" si="378"/>
        <v>V</v>
      </c>
      <c r="AC847" t="str">
        <f t="shared" si="379"/>
        <v/>
      </c>
      <c r="AE847" t="s">
        <v>1989</v>
      </c>
      <c r="AF847" t="s">
        <v>1988</v>
      </c>
    </row>
    <row r="848" spans="1:32" ht="18.95" customHeight="1">
      <c r="A848" s="290" t="s">
        <v>2647</v>
      </c>
      <c r="B848" s="514" t="s">
        <v>699</v>
      </c>
      <c r="C848" s="104" t="str">
        <f>IFERROR(IF(B848&lt;&gt;"",VLOOKUP($B848,Codigos!$A:$P,3,0),""),"Verf")</f>
        <v>Aguila Lig Rn 1000Cc X 13</v>
      </c>
      <c r="D848" s="105">
        <v>1</v>
      </c>
      <c r="E848" s="105"/>
      <c r="F848" s="105"/>
      <c r="G848" s="106">
        <v>46328</v>
      </c>
      <c r="H848" s="448">
        <f t="shared" ca="1" si="374"/>
        <v>144</v>
      </c>
      <c r="I848" s="105" t="str">
        <f t="shared" ca="1" si="375"/>
        <v>Mayor a 120 días</v>
      </c>
      <c r="J848" s="109">
        <f t="shared" ca="1" si="376"/>
        <v>0.8</v>
      </c>
      <c r="K848" s="294"/>
      <c r="L848" s="292"/>
      <c r="M848" s="110" t="str">
        <f>IFERROR(IF(VLOOKUP(L848,Codigos!$T$2:$U$50,2,0)=0,"",VLOOKUP(L848,Codigos!$T$2:$U$50,2,0)),"")</f>
        <v/>
      </c>
      <c r="N848" s="111">
        <f t="shared" si="377"/>
        <v>46148</v>
      </c>
      <c r="O848" s="112">
        <f>IFERROR(IF($B848&lt;&gt;"",$E848+($D848*VLOOKUP($B848,Codigos!$A:$P,5,0)),""),"Verf")</f>
        <v>36</v>
      </c>
      <c r="P848" s="112">
        <f>IFERROR(IF($B848&lt;&gt;"",$F848+($O848*VLOOKUP($B848,Codigos!$A:$P,4,0)),""),"Verf")</f>
        <v>468</v>
      </c>
      <c r="Q848" s="116">
        <f>IFERROR(IF($B848&lt;&gt;"",P848*VLOOKUP($B848,Codigos!$A:$I,7,0)/100000,""),"Verf")</f>
        <v>4.68</v>
      </c>
      <c r="R848" s="110">
        <f>IFERROR(IF($B848&lt;&gt;"",VLOOKUP($B848,Codigos!$A:$P,2,0),""),"Verf")</f>
        <v>9482</v>
      </c>
      <c r="S848" s="110" t="str">
        <f>IFERROR(IF($B848&lt;&gt;"",VLOOKUP($B848,Codigos!$A:$P,9,0),""),"Verf")</f>
        <v>Ret</v>
      </c>
      <c r="T848" s="110">
        <f>IFERROR(IF(B848&lt;&gt;"",VLOOKUP(B848,Codigos!$A:$P,10,0),""),"Verf")</f>
        <v>180</v>
      </c>
      <c r="U848" s="280" t="str">
        <f ca="1">IFERROR(IF($B848&lt;&gt;"",IF(AND($H848&gt;=VLOOKUP($B848,Codigos!$A:$P,12,0),$H848&lt;=VLOOKUP($B848,Codigos!$A:$P,13,0)),"Si","No"),""),"Verf")</f>
        <v>No</v>
      </c>
      <c r="V848" s="280" t="str">
        <f ca="1">IFERROR(IF($B848&lt;&gt;"",IF(AND($H848&gt;=VLOOKUP($B848,Codigos!$A:$P,14,0),$H848&lt;=VLOOKUP($B848,Codigos!$A:$P,15,0)),"Si","No"),""),"Verf")</f>
        <v>No</v>
      </c>
      <c r="W848" s="280" t="str">
        <f ca="1">IFERROR(IF($B848&lt;&gt;"",IF($H848&gt;=VLOOKUP($B848,Codigos!$A:$P,12,0),"Si","No"),""),"Verf")</f>
        <v>Si</v>
      </c>
      <c r="X848" s="280" t="str">
        <f ca="1">IFERROR(IF($B848&lt;&gt;"",IF($H848&lt;VLOOKUP($B848,Codigos!$A:$P,14,0),"No","Si"),""),"Verf")</f>
        <v>Si</v>
      </c>
      <c r="Y848" s="280" t="str">
        <f ca="1">IFERROR(IF($B848&lt;&gt;"",IF($H848&gt;VLOOKUP($B848,Codigos!$A:$P,16,0),"Si","No"),""),"Verf")</f>
        <v>Si</v>
      </c>
      <c r="Z848" s="280" t="str">
        <f ca="1">IFERROR(IF($B848&lt;&gt;"",IF($H848&lt;VLOOKUP($B848,Codigos!$A:$P,14,0),"Bloquear","No"),""),"Verf")</f>
        <v>No</v>
      </c>
      <c r="AA848" s="281">
        <f>IFERROR(IF($B848&lt;&gt;"",$G848-VLOOKUP($B848,Codigos!$A:$P,11,0),""),"")</f>
        <v>46298</v>
      </c>
      <c r="AB848" s="280" t="str">
        <f t="shared" si="378"/>
        <v/>
      </c>
      <c r="AC848">
        <f t="shared" ca="1" si="379"/>
        <v>36</v>
      </c>
      <c r="AE848" t="s">
        <v>1989</v>
      </c>
      <c r="AF848" t="s">
        <v>1988</v>
      </c>
    </row>
    <row r="849" spans="1:32" ht="18.95" customHeight="1">
      <c r="A849" s="290" t="s">
        <v>2648</v>
      </c>
      <c r="B849" s="458" t="s">
        <v>313</v>
      </c>
      <c r="C849" s="104" t="str">
        <f>IFERROR(IF(B849&lt;&gt;"",VLOOKUP($B849,Codigos!$A:$P,3,0),""),"Verf")</f>
        <v>PONY LESS SUGAR  2.0L X6</v>
      </c>
      <c r="D849" s="105">
        <v>18</v>
      </c>
      <c r="E849" s="105"/>
      <c r="F849" s="105"/>
      <c r="G849" s="106">
        <v>46294</v>
      </c>
      <c r="H849" s="448">
        <f t="shared" ca="1" si="374"/>
        <v>110</v>
      </c>
      <c r="I849" s="105" t="str">
        <f t="shared" ca="1" si="375"/>
        <v>Menos de 120 días</v>
      </c>
      <c r="J849" s="109">
        <f t="shared" ca="1" si="376"/>
        <v>0.91666666666666663</v>
      </c>
      <c r="K849" s="294"/>
      <c r="L849" s="292"/>
      <c r="M849" s="110" t="str">
        <f>IFERROR(IF(VLOOKUP(L849,Codigos!$T$2:$U$50,2,0)=0,"",VLOOKUP(L849,Codigos!$T$2:$U$50,2,0)),"")</f>
        <v/>
      </c>
      <c r="N849" s="111">
        <f t="shared" si="377"/>
        <v>46174</v>
      </c>
      <c r="O849" s="112">
        <f>IFERROR(IF($B849&lt;&gt;"",$E849+($D849*VLOOKUP($B849,Codigos!$A:$P,5,0)),""),"Verf")</f>
        <v>1080</v>
      </c>
      <c r="P849" s="112">
        <f>IFERROR(IF($B849&lt;&gt;"",$F849+($O849*VLOOKUP($B849,Codigos!$A:$P,4,0)),""),"Verf")</f>
        <v>6480</v>
      </c>
      <c r="Q849" s="116">
        <f>IFERROR(IF($B849&lt;&gt;"",P849*VLOOKUP($B849,Codigos!$A:$I,7,0)/100000,""),"Verf")</f>
        <v>129.6</v>
      </c>
      <c r="R849" s="110">
        <f>IFERROR(IF($B849&lt;&gt;"",VLOOKUP($B849,Codigos!$A:$P,2,0),""),"Verf")</f>
        <v>21703</v>
      </c>
      <c r="S849" s="110" t="str">
        <f>IFERROR(IF($B849&lt;&gt;"",VLOOKUP($B849,Codigos!$A:$P,9,0),""),"Verf")</f>
        <v>Pet</v>
      </c>
      <c r="T849" s="110">
        <f>IFERROR(IF(B849&lt;&gt;"",VLOOKUP(B849,Codigos!$A:$P,10,0),""),"Verf")</f>
        <v>120</v>
      </c>
      <c r="U849" s="280" t="str">
        <f ca="1">IFERROR(IF($B849&lt;&gt;"",IF(AND($H849&gt;=VLOOKUP($B849,Codigos!$A:$P,12,0),$H849&lt;=VLOOKUP($B849,Codigos!$A:$P,13,0)),"Si","No"),""),"Verf")</f>
        <v>No</v>
      </c>
      <c r="V849" s="280" t="str">
        <f ca="1">IFERROR(IF($B849&lt;&gt;"",IF(AND($H849&gt;=VLOOKUP($B849,Codigos!$A:$P,14,0),$H849&lt;=VLOOKUP($B849,Codigos!$A:$P,15,0)),"Si","No"),""),"Verf")</f>
        <v>No</v>
      </c>
      <c r="W849" s="280" t="str">
        <f ca="1">IFERROR(IF($B849&lt;&gt;"",IF($H849&gt;=VLOOKUP($B849,Codigos!$A:$P,12,0),"Si","No"),""),"Verf")</f>
        <v>Si</v>
      </c>
      <c r="X849" s="280" t="str">
        <f ca="1">IFERROR(IF($B849&lt;&gt;"",IF($H849&lt;VLOOKUP($B849,Codigos!$A:$P,14,0),"No","Si"),""),"Verf")</f>
        <v>Si</v>
      </c>
      <c r="Y849" s="280" t="str">
        <f ca="1">IFERROR(IF($B849&lt;&gt;"",IF($H849&gt;VLOOKUP($B849,Codigos!$A:$P,16,0),"Si","No"),""),"Verf")</f>
        <v>Si</v>
      </c>
      <c r="Z849" s="280" t="str">
        <f ca="1">IFERROR(IF($B849&lt;&gt;"",IF($H849&lt;VLOOKUP($B849,Codigos!$A:$P,14,0),"Bloquear","No"),""),"Verf")</f>
        <v>No</v>
      </c>
      <c r="AA849" s="281">
        <f>IFERROR(IF($B849&lt;&gt;"",$G849-VLOOKUP($B849,Codigos!$A:$P,11,0),""),"")</f>
        <v>46264</v>
      </c>
      <c r="AB849" s="280" t="str">
        <f t="shared" si="378"/>
        <v/>
      </c>
      <c r="AC849">
        <f t="shared" ca="1" si="379"/>
        <v>10</v>
      </c>
      <c r="AE849" t="s">
        <v>1989</v>
      </c>
      <c r="AF849" t="s">
        <v>1988</v>
      </c>
    </row>
    <row r="850" spans="1:32" ht="18.95" customHeight="1">
      <c r="A850" s="290" t="s">
        <v>2649</v>
      </c>
      <c r="B850" s="291" t="s">
        <v>1966</v>
      </c>
      <c r="C850" s="104" t="str">
        <f>IFERROR(IF(B850&lt;&gt;"",VLOOKUP($B850,Codigos!$A:$P,3,0),""),"Verf")</f>
        <v>Kaufmann Lta 310cc X 6</v>
      </c>
      <c r="D850" s="105">
        <v>24</v>
      </c>
      <c r="E850" s="105"/>
      <c r="F850" s="105"/>
      <c r="G850" s="106">
        <v>46448</v>
      </c>
      <c r="H850" s="448">
        <f t="shared" ca="1" si="374"/>
        <v>264</v>
      </c>
      <c r="I850" s="105" t="str">
        <f t="shared" ca="1" si="375"/>
        <v>Mayor a 120 días</v>
      </c>
      <c r="J850" s="109">
        <f t="shared" ca="1" si="376"/>
        <v>0.97777777777777775</v>
      </c>
      <c r="K850" s="294"/>
      <c r="L850" s="460"/>
      <c r="M850" s="110" t="str">
        <f>IFERROR(IF(VLOOKUP(L850,Codigos!$T$2:$U$50,2,0)=0,"",VLOOKUP(L850,Codigos!$T$2:$U$50,2,0)),"")</f>
        <v/>
      </c>
      <c r="N850" s="111">
        <f t="shared" si="377"/>
        <v>46178</v>
      </c>
      <c r="O850" s="112">
        <f>IFERROR(IF($B850&lt;&gt;"",$E850+($D850*VLOOKUP($B850,Codigos!$A:$P,5,0)),""),"Verf")</f>
        <v>12672</v>
      </c>
      <c r="P850" s="112">
        <f>IFERROR(IF($B850&lt;&gt;"",$F850+($O850*VLOOKUP($B850,Codigos!$A:$P,4,0)),""),"Verf")</f>
        <v>76032</v>
      </c>
      <c r="Q850" s="116">
        <f>IFERROR(IF($B850&lt;&gt;"",P850*VLOOKUP($B850,Codigos!$A:$I,7,0)/100000,""),"Verf")</f>
        <v>235.69919999999999</v>
      </c>
      <c r="R850" s="110">
        <f>IFERROR(IF($B850&lt;&gt;"",VLOOKUP($B850,Codigos!$A:$P,2,0),""),"Verf")</f>
        <v>22270</v>
      </c>
      <c r="S850" s="110" t="str">
        <f>IFERROR(IF($B850&lt;&gt;"",VLOOKUP($B850,Codigos!$A:$P,9,0),""),"Verf")</f>
        <v>Lata</v>
      </c>
      <c r="T850" s="110">
        <f>IFERROR(IF(B850&lt;&gt;"",VLOOKUP(B850,Codigos!$A:$P,10,0),""),"Verf")</f>
        <v>270</v>
      </c>
      <c r="U850" s="280" t="str">
        <f ca="1">IFERROR(IF($B850&lt;&gt;"",IF(AND($H850&gt;=VLOOKUP($B850,Codigos!$A:$P,12,0),$H850&lt;=VLOOKUP($B850,Codigos!$A:$P,13,0)),"Si","No"),""),"Verf")</f>
        <v>No</v>
      </c>
      <c r="V850" s="280" t="str">
        <f ca="1">IFERROR(IF($B850&lt;&gt;"",IF(AND($H850&gt;=VLOOKUP($B850,Codigos!$A:$P,14,0),$H850&lt;=VLOOKUP($B850,Codigos!$A:$P,15,0)),"Si","No"),""),"Verf")</f>
        <v>No</v>
      </c>
      <c r="W850" s="280" t="str">
        <f ca="1">IFERROR(IF($B850&lt;&gt;"",IF($H850&gt;=VLOOKUP($B850,Codigos!$A:$P,12,0),"Si","No"),""),"Verf")</f>
        <v>Si</v>
      </c>
      <c r="X850" s="280" t="str">
        <f ca="1">IFERROR(IF($B850&lt;&gt;"",IF($H850&lt;VLOOKUP($B850,Codigos!$A:$P,14,0),"No","Si"),""),"Verf")</f>
        <v>Si</v>
      </c>
      <c r="Y850" s="280" t="str">
        <f ca="1">IFERROR(IF($B850&lt;&gt;"",IF($H850&gt;VLOOKUP($B850,Codigos!$A:$P,16,0),"Si","No"),""),"Verf")</f>
        <v>Si</v>
      </c>
      <c r="Z850" s="280" t="str">
        <f ca="1">IFERROR(IF($B850&lt;&gt;"",IF($H850&lt;VLOOKUP($B850,Codigos!$A:$P,14,0),"Bloquear","No"),""),"Verf")</f>
        <v>No</v>
      </c>
      <c r="AA850" s="281">
        <f>IFERROR(IF($B850&lt;&gt;"",$G850-VLOOKUP($B850,Codigos!$A:$P,11,0),""),"")</f>
        <v>46418</v>
      </c>
      <c r="AB850" s="280" t="str">
        <f t="shared" si="378"/>
        <v/>
      </c>
      <c r="AC850">
        <f t="shared" ca="1" si="379"/>
        <v>6</v>
      </c>
      <c r="AE850" t="s">
        <v>1989</v>
      </c>
      <c r="AF850" t="s">
        <v>1988</v>
      </c>
    </row>
    <row r="851" spans="1:32" ht="18.95" customHeight="1">
      <c r="A851" s="290" t="s">
        <v>2650</v>
      </c>
      <c r="B851" s="514" t="s">
        <v>313</v>
      </c>
      <c r="C851" s="104" t="str">
        <f>IFERROR(IF(B851&lt;&gt;"",VLOOKUP($B851,Codigos!$A:$P,3,0),""),"Verf")</f>
        <v>PONY LESS SUGAR  2.0L X6</v>
      </c>
      <c r="D851" s="105">
        <v>16</v>
      </c>
      <c r="E851" s="105"/>
      <c r="F851" s="105"/>
      <c r="G851" s="106">
        <v>46296</v>
      </c>
      <c r="H851" s="448">
        <f t="shared" ca="1" si="374"/>
        <v>112</v>
      </c>
      <c r="I851" s="105" t="str">
        <f t="shared" ca="1" si="375"/>
        <v>Menos de 120 días</v>
      </c>
      <c r="J851" s="109">
        <f t="shared" ca="1" si="376"/>
        <v>0.93333333333333335</v>
      </c>
      <c r="K851" s="294"/>
      <c r="L851" s="460"/>
      <c r="M851" s="110" t="str">
        <f>IFERROR(IF(VLOOKUP(L851,Codigos!$T$2:$U$50,2,0)=0,"",VLOOKUP(L851,Codigos!$T$2:$U$50,2,0)),"")</f>
        <v/>
      </c>
      <c r="N851" s="111">
        <f t="shared" si="377"/>
        <v>46176</v>
      </c>
      <c r="O851" s="112">
        <f>IFERROR(IF($B851&lt;&gt;"",$E851+($D851*VLOOKUP($B851,Codigos!$A:$P,5,0)),""),"Verf")</f>
        <v>960</v>
      </c>
      <c r="P851" s="112">
        <f>IFERROR(IF($B851&lt;&gt;"",$F851+($O851*VLOOKUP($B851,Codigos!$A:$P,4,0)),""),"Verf")</f>
        <v>5760</v>
      </c>
      <c r="Q851" s="116">
        <f>IFERROR(IF($B851&lt;&gt;"",P851*VLOOKUP($B851,Codigos!$A:$I,7,0)/100000,""),"Verf")</f>
        <v>115.2</v>
      </c>
      <c r="R851" s="110">
        <f>IFERROR(IF($B851&lt;&gt;"",VLOOKUP($B851,Codigos!$A:$P,2,0),""),"Verf")</f>
        <v>21703</v>
      </c>
      <c r="S851" s="110" t="str">
        <f>IFERROR(IF($B851&lt;&gt;"",VLOOKUP($B851,Codigos!$A:$P,9,0),""),"Verf")</f>
        <v>Pet</v>
      </c>
      <c r="T851" s="110">
        <f>IFERROR(IF(B851&lt;&gt;"",VLOOKUP(B851,Codigos!$A:$P,10,0),""),"Verf")</f>
        <v>120</v>
      </c>
      <c r="U851" s="280" t="str">
        <f ca="1">IFERROR(IF($B851&lt;&gt;"",IF(AND($H851&gt;=VLOOKUP($B851,Codigos!$A:$P,12,0),$H851&lt;=VLOOKUP($B851,Codigos!$A:$P,13,0)),"Si","No"),""),"Verf")</f>
        <v>No</v>
      </c>
      <c r="V851" s="280" t="str">
        <f ca="1">IFERROR(IF($B851&lt;&gt;"",IF(AND($H851&gt;=VLOOKUP($B851,Codigos!$A:$P,14,0),$H851&lt;=VLOOKUP($B851,Codigos!$A:$P,15,0)),"Si","No"),""),"Verf")</f>
        <v>No</v>
      </c>
      <c r="W851" s="280" t="str">
        <f ca="1">IFERROR(IF($B851&lt;&gt;"",IF($H851&gt;=VLOOKUP($B851,Codigos!$A:$P,12,0),"Si","No"),""),"Verf")</f>
        <v>Si</v>
      </c>
      <c r="X851" s="280" t="str">
        <f ca="1">IFERROR(IF($B851&lt;&gt;"",IF($H851&lt;VLOOKUP($B851,Codigos!$A:$P,14,0),"No","Si"),""),"Verf")</f>
        <v>Si</v>
      </c>
      <c r="Y851" s="280" t="str">
        <f ca="1">IFERROR(IF($B851&lt;&gt;"",IF($H851&gt;VLOOKUP($B851,Codigos!$A:$P,16,0),"Si","No"),""),"Verf")</f>
        <v>Si</v>
      </c>
      <c r="Z851" s="280" t="str">
        <f ca="1">IFERROR(IF($B851&lt;&gt;"",IF($H851&lt;VLOOKUP($B851,Codigos!$A:$P,14,0),"Bloquear","No"),""),"Verf")</f>
        <v>No</v>
      </c>
      <c r="AA851" s="281">
        <f>IFERROR(IF($B851&lt;&gt;"",$G851-VLOOKUP($B851,Codigos!$A:$P,11,0),""),"")</f>
        <v>46266</v>
      </c>
      <c r="AB851" s="280" t="str">
        <f t="shared" si="378"/>
        <v/>
      </c>
      <c r="AC851">
        <f t="shared" ca="1" si="379"/>
        <v>8</v>
      </c>
      <c r="AE851" t="s">
        <v>1989</v>
      </c>
      <c r="AF851" t="s">
        <v>1988</v>
      </c>
    </row>
    <row r="852" spans="1:32" ht="18.95" customHeight="1">
      <c r="A852" s="290" t="s">
        <v>2651</v>
      </c>
      <c r="B852" s="486" t="s">
        <v>695</v>
      </c>
      <c r="C852" s="104" t="str">
        <f>IFERROR(IF(B852&lt;&gt;"",VLOOKUP($B852,Codigos!$A:$P,3,0),""),"Verf")</f>
        <v>Poker Rn 1000Cc X 13</v>
      </c>
      <c r="D852" s="105">
        <v>24</v>
      </c>
      <c r="E852" s="105"/>
      <c r="F852" s="105"/>
      <c r="G852" s="106">
        <v>46343</v>
      </c>
      <c r="H852" s="448">
        <f t="shared" ca="1" si="374"/>
        <v>159</v>
      </c>
      <c r="I852" s="105" t="str">
        <f t="shared" ca="1" si="375"/>
        <v>Mayor a 120 días</v>
      </c>
      <c r="J852" s="109">
        <f t="shared" ca="1" si="376"/>
        <v>0.8833333333333333</v>
      </c>
      <c r="K852" s="294"/>
      <c r="L852" s="292" t="s">
        <v>34</v>
      </c>
      <c r="M852" s="110" t="str">
        <f>IFERROR(IF(VLOOKUP(L852,Codigos!$T$2:$U$50,2,0)=0,"",VLOOKUP(L852,Codigos!$T$2:$U$50,2,0)),"")</f>
        <v>Excluir</v>
      </c>
      <c r="N852" s="111">
        <f t="shared" si="377"/>
        <v>46163</v>
      </c>
      <c r="O852" s="112">
        <f>IFERROR(IF($B852&lt;&gt;"",$E852+($D852*VLOOKUP($B852,Codigos!$A:$P,5,0)),""),"Verf")</f>
        <v>864</v>
      </c>
      <c r="P852" s="112">
        <f>IFERROR(IF($B852&lt;&gt;"",$F852+($O852*VLOOKUP($B852,Codigos!$A:$P,4,0)),""),"Verf")</f>
        <v>11232</v>
      </c>
      <c r="Q852" s="116">
        <f>IFERROR(IF($B852&lt;&gt;"",P852*VLOOKUP($B852,Codigos!$A:$I,7,0)/100000,""),"Verf")</f>
        <v>112.32</v>
      </c>
      <c r="R852" s="110">
        <f>IFERROR(IF($B852&lt;&gt;"",VLOOKUP($B852,Codigos!$A:$P,2,0),""),"Verf")</f>
        <v>9480</v>
      </c>
      <c r="S852" s="110" t="str">
        <f>IFERROR(IF($B852&lt;&gt;"",VLOOKUP($B852,Codigos!$A:$P,9,0),""),"Verf")</f>
        <v>Ret</v>
      </c>
      <c r="T852" s="110">
        <f>IFERROR(IF(B852&lt;&gt;"",VLOOKUP(B852,Codigos!$A:$P,10,0),""),"Verf")</f>
        <v>180</v>
      </c>
      <c r="U852" s="280" t="str">
        <f ca="1">IFERROR(IF($B852&lt;&gt;"",IF(AND($H852&gt;=VLOOKUP($B852,Codigos!$A:$P,12,0),$H852&lt;=VLOOKUP($B852,Codigos!$A:$P,13,0)),"Si","No"),""),"Verf")</f>
        <v>No</v>
      </c>
      <c r="V852" s="280" t="str">
        <f ca="1">IFERROR(IF($B852&lt;&gt;"",IF(AND($H852&gt;=VLOOKUP($B852,Codigos!$A:$P,14,0),$H852&lt;=VLOOKUP($B852,Codigos!$A:$P,15,0)),"Si","No"),""),"Verf")</f>
        <v>No</v>
      </c>
      <c r="W852" s="280" t="str">
        <f ca="1">IFERROR(IF($B852&lt;&gt;"",IF($H852&gt;=VLOOKUP($B852,Codigos!$A:$P,12,0),"Si","No"),""),"Verf")</f>
        <v>Si</v>
      </c>
      <c r="X852" s="280" t="str">
        <f ca="1">IFERROR(IF($B852&lt;&gt;"",IF($H852&lt;VLOOKUP($B852,Codigos!$A:$P,14,0),"No","Si"),""),"Verf")</f>
        <v>Si</v>
      </c>
      <c r="Y852" s="280" t="str">
        <f ca="1">IFERROR(IF($B852&lt;&gt;"",IF($H852&gt;VLOOKUP($B852,Codigos!$A:$P,16,0),"Si","No"),""),"Verf")</f>
        <v>Si</v>
      </c>
      <c r="Z852" s="280" t="str">
        <f ca="1">IFERROR(IF($B852&lt;&gt;"",IF($H852&lt;VLOOKUP($B852,Codigos!$A:$P,14,0),"Bloquear","No"),""),"Verf")</f>
        <v>No</v>
      </c>
      <c r="AA852" s="281">
        <f>IFERROR(IF($B852&lt;&gt;"",$G852-VLOOKUP($B852,Codigos!$A:$P,11,0),""),"")</f>
        <v>46313</v>
      </c>
      <c r="AB852" s="280" t="str">
        <f t="shared" si="378"/>
        <v/>
      </c>
      <c r="AC852">
        <f t="shared" ca="1" si="379"/>
        <v>21</v>
      </c>
      <c r="AE852" t="s">
        <v>1989</v>
      </c>
      <c r="AF852" t="s">
        <v>1988</v>
      </c>
    </row>
    <row r="853" spans="1:32" ht="18.95" customHeight="1">
      <c r="A853" s="290" t="s">
        <v>2652</v>
      </c>
      <c r="B853" s="474" t="s">
        <v>1966</v>
      </c>
      <c r="C853" s="104" t="str">
        <f>IFERROR(IF(B853&lt;&gt;"",VLOOKUP($B853,Codigos!$A:$P,3,0),""),"Verf")</f>
        <v>Kaufmann Lta 310cc X 6</v>
      </c>
      <c r="D853" s="105">
        <v>39</v>
      </c>
      <c r="E853" s="105"/>
      <c r="F853" s="105"/>
      <c r="G853" s="106">
        <v>46435</v>
      </c>
      <c r="H853" s="448">
        <f t="shared" ca="1" si="374"/>
        <v>251</v>
      </c>
      <c r="I853" s="105" t="str">
        <f t="shared" ca="1" si="375"/>
        <v>Mayor a 120 días</v>
      </c>
      <c r="J853" s="109">
        <f t="shared" ca="1" si="376"/>
        <v>0.92962962962962958</v>
      </c>
      <c r="K853" s="294" t="s">
        <v>2725</v>
      </c>
      <c r="L853" s="292"/>
      <c r="M853" s="110" t="str">
        <f>IFERROR(IF(VLOOKUP(L853,Codigos!$T$2:$U$50,2,0)=0,"",VLOOKUP(L853,Codigos!$T$2:$U$50,2,0)),"")</f>
        <v/>
      </c>
      <c r="N853" s="111">
        <f t="shared" si="377"/>
        <v>46165</v>
      </c>
      <c r="O853" s="112">
        <f>IFERROR(IF($B853&lt;&gt;"",$E853+($D853*VLOOKUP($B853,Codigos!$A:$P,5,0)),""),"Verf")</f>
        <v>20592</v>
      </c>
      <c r="P853" s="112">
        <f>IFERROR(IF($B853&lt;&gt;"",$F853+($O853*VLOOKUP($B853,Codigos!$A:$P,4,0)),""),"Verf")</f>
        <v>123552</v>
      </c>
      <c r="Q853" s="116">
        <f>IFERROR(IF($B853&lt;&gt;"",P853*VLOOKUP($B853,Codigos!$A:$I,7,0)/100000,""),"Verf")</f>
        <v>383.01119999999997</v>
      </c>
      <c r="R853" s="110">
        <f>IFERROR(IF($B853&lt;&gt;"",VLOOKUP($B853,Codigos!$A:$P,2,0),""),"Verf")</f>
        <v>22270</v>
      </c>
      <c r="S853" s="110" t="str">
        <f>IFERROR(IF($B853&lt;&gt;"",VLOOKUP($B853,Codigos!$A:$P,9,0),""),"Verf")</f>
        <v>Lata</v>
      </c>
      <c r="T853" s="110">
        <f>IFERROR(IF(B853&lt;&gt;"",VLOOKUP(B853,Codigos!$A:$P,10,0),""),"Verf")</f>
        <v>270</v>
      </c>
      <c r="U853" s="280" t="str">
        <f ca="1">IFERROR(IF($B853&lt;&gt;"",IF(AND($H853&gt;=VLOOKUP($B853,Codigos!$A:$P,12,0),$H853&lt;=VLOOKUP($B853,Codigos!$A:$P,13,0)),"Si","No"),""),"Verf")</f>
        <v>No</v>
      </c>
      <c r="V853" s="280" t="str">
        <f ca="1">IFERROR(IF($B853&lt;&gt;"",IF(AND($H853&gt;=VLOOKUP($B853,Codigos!$A:$P,14,0),$H853&lt;=VLOOKUP($B853,Codigos!$A:$P,15,0)),"Si","No"),""),"Verf")</f>
        <v>No</v>
      </c>
      <c r="W853" s="280" t="str">
        <f ca="1">IFERROR(IF($B853&lt;&gt;"",IF($H853&gt;=VLOOKUP($B853,Codigos!$A:$P,12,0),"Si","No"),""),"Verf")</f>
        <v>Si</v>
      </c>
      <c r="X853" s="280" t="str">
        <f ca="1">IFERROR(IF($B853&lt;&gt;"",IF($H853&lt;VLOOKUP($B853,Codigos!$A:$P,14,0),"No","Si"),""),"Verf")</f>
        <v>Si</v>
      </c>
      <c r="Y853" s="280" t="str">
        <f ca="1">IFERROR(IF($B853&lt;&gt;"",IF($H853&gt;VLOOKUP($B853,Codigos!$A:$P,16,0),"Si","No"),""),"Verf")</f>
        <v>Si</v>
      </c>
      <c r="Z853" s="280" t="str">
        <f ca="1">IFERROR(IF($B853&lt;&gt;"",IF($H853&lt;VLOOKUP($B853,Codigos!$A:$P,14,0),"Bloquear","No"),""),"Verf")</f>
        <v>No</v>
      </c>
      <c r="AA853" s="281">
        <f>IFERROR(IF($B853&lt;&gt;"",$G853-VLOOKUP($B853,Codigos!$A:$P,11,0),""),"")</f>
        <v>46405</v>
      </c>
      <c r="AB853" s="280" t="str">
        <f t="shared" si="378"/>
        <v/>
      </c>
      <c r="AC853">
        <f t="shared" ca="1" si="379"/>
        <v>19</v>
      </c>
      <c r="AE853" t="s">
        <v>1989</v>
      </c>
      <c r="AF853" t="s">
        <v>1988</v>
      </c>
    </row>
    <row r="854" spans="1:32" ht="18.95" customHeight="1">
      <c r="A854" s="290" t="s">
        <v>2653</v>
      </c>
      <c r="B854" s="474" t="s">
        <v>988</v>
      </c>
      <c r="C854" s="104" t="str">
        <f>IFERROR(IF(B854&lt;&gt;"",VLOOKUP($B854,Codigos!$A:$P,3,0),""),"Verf")</f>
        <v>Aguila Lta 269Cc X 6</v>
      </c>
      <c r="D854" s="105">
        <v>2</v>
      </c>
      <c r="E854" s="105"/>
      <c r="F854" s="105"/>
      <c r="G854" s="106">
        <v>46445</v>
      </c>
      <c r="H854" s="448">
        <f t="shared" ca="1" si="374"/>
        <v>261</v>
      </c>
      <c r="I854" s="105" t="str">
        <f t="shared" ca="1" si="375"/>
        <v>Mayor a 120 días</v>
      </c>
      <c r="J854" s="109">
        <f t="shared" ca="1" si="376"/>
        <v>0.96666666666666667</v>
      </c>
      <c r="K854" s="308"/>
      <c r="L854" s="292" t="s">
        <v>34</v>
      </c>
      <c r="M854" s="110" t="str">
        <f>IFERROR(IF(VLOOKUP(L854,Codigos!$T$2:$U$50,2,0)=0,"",VLOOKUP(L854,Codigos!$T$2:$U$50,2,0)),"")</f>
        <v>Excluir</v>
      </c>
      <c r="N854" s="111">
        <f t="shared" si="377"/>
        <v>46175</v>
      </c>
      <c r="O854" s="112">
        <f>IFERROR(IF($B854&lt;&gt;"",$E854+($D854*VLOOKUP($B854,Codigos!$A:$P,5,0)),""),"Verf")</f>
        <v>1200</v>
      </c>
      <c r="P854" s="112">
        <f>IFERROR(IF($B854&lt;&gt;"",$F854+($O854*VLOOKUP($B854,Codigos!$A:$P,4,0)),""),"Verf")</f>
        <v>7200</v>
      </c>
      <c r="Q854" s="116">
        <f>IFERROR(IF($B854&lt;&gt;"",P854*VLOOKUP($B854,Codigos!$A:$I,7,0)/100000,""),"Verf")</f>
        <v>19.367999999999999</v>
      </c>
      <c r="R854" s="110">
        <f>IFERROR(IF($B854&lt;&gt;"",VLOOKUP($B854,Codigos!$A:$P,2,0),""),"Verf")</f>
        <v>9909</v>
      </c>
      <c r="S854" s="110" t="str">
        <f>IFERROR(IF($B854&lt;&gt;"",VLOOKUP($B854,Codigos!$A:$P,9,0),""),"Verf")</f>
        <v>Lata</v>
      </c>
      <c r="T854" s="110">
        <f>IFERROR(IF(B854&lt;&gt;"",VLOOKUP(B854,Codigos!$A:$P,10,0),""),"Verf")</f>
        <v>270</v>
      </c>
      <c r="U854" s="280" t="str">
        <f ca="1">IFERROR(IF($B854&lt;&gt;"",IF(AND($H854&gt;=VLOOKUP($B854,Codigos!$A:$P,12,0),$H854&lt;=VLOOKUP($B854,Codigos!$A:$P,13,0)),"Si","No"),""),"Verf")</f>
        <v>No</v>
      </c>
      <c r="V854" s="280" t="str">
        <f ca="1">IFERROR(IF($B854&lt;&gt;"",IF(AND($H854&gt;=VLOOKUP($B854,Codigos!$A:$P,14,0),$H854&lt;=VLOOKUP($B854,Codigos!$A:$P,15,0)),"Si","No"),""),"Verf")</f>
        <v>No</v>
      </c>
      <c r="W854" s="280" t="str">
        <f ca="1">IFERROR(IF($B854&lt;&gt;"",IF($H854&gt;=VLOOKUP($B854,Codigos!$A:$P,12,0),"Si","No"),""),"Verf")</f>
        <v>Si</v>
      </c>
      <c r="X854" s="280" t="str">
        <f ca="1">IFERROR(IF($B854&lt;&gt;"",IF($H854&lt;VLOOKUP($B854,Codigos!$A:$P,14,0),"No","Si"),""),"Verf")</f>
        <v>Si</v>
      </c>
      <c r="Y854" s="280" t="str">
        <f ca="1">IFERROR(IF($B854&lt;&gt;"",IF($H854&gt;VLOOKUP($B854,Codigos!$A:$P,16,0),"Si","No"),""),"Verf")</f>
        <v>Si</v>
      </c>
      <c r="Z854" s="280" t="str">
        <f ca="1">IFERROR(IF($B854&lt;&gt;"",IF($H854&lt;VLOOKUP($B854,Codigos!$A:$P,14,0),"Bloquear","No"),""),"Verf")</f>
        <v>No</v>
      </c>
      <c r="AA854" s="281">
        <f>IFERROR(IF($B854&lt;&gt;"",$G854-VLOOKUP($B854,Codigos!$A:$P,11,0),""),"")</f>
        <v>46415</v>
      </c>
      <c r="AB854" s="280" t="str">
        <f t="shared" si="378"/>
        <v/>
      </c>
      <c r="AC854">
        <f t="shared" ca="1" si="379"/>
        <v>9</v>
      </c>
      <c r="AE854" t="s">
        <v>1989</v>
      </c>
      <c r="AF854" t="s">
        <v>1988</v>
      </c>
    </row>
    <row r="855" spans="1:32" ht="18.95" customHeight="1">
      <c r="A855" s="290" t="s">
        <v>2654</v>
      </c>
      <c r="B855" s="474"/>
      <c r="C855" s="104" t="str">
        <f>IFERROR(IF(B855&lt;&gt;"",VLOOKUP($B855,Codigos!$A:$P,3,0),""),"Verf")</f>
        <v/>
      </c>
      <c r="D855" s="105"/>
      <c r="E855" s="105"/>
      <c r="F855" s="105"/>
      <c r="G855" s="106"/>
      <c r="H855" s="448" t="str">
        <f t="shared" ca="1" si="374"/>
        <v/>
      </c>
      <c r="I855" s="105" t="str">
        <f t="shared" ca="1" si="375"/>
        <v/>
      </c>
      <c r="J855" s="109" t="str">
        <f t="shared" ca="1" si="376"/>
        <v/>
      </c>
      <c r="K855" s="308"/>
      <c r="L855" s="292"/>
      <c r="M855" s="110" t="str">
        <f>IFERROR(IF(VLOOKUP(L855,Codigos!$T$2:$U$50,2,0)=0,"",VLOOKUP(L855,Codigos!$T$2:$U$50,2,0)),"")</f>
        <v/>
      </c>
      <c r="N855" s="111" t="str">
        <f t="shared" si="377"/>
        <v/>
      </c>
      <c r="O855" s="112" t="str">
        <f>IFERROR(IF($B855&lt;&gt;"",$E855+($D855*VLOOKUP($B855,Codigos!$A:$P,5,0)),""),"Verf")</f>
        <v/>
      </c>
      <c r="P855" s="112" t="str">
        <f>IFERROR(IF($B855&lt;&gt;"",$F855+($O855*VLOOKUP($B855,Codigos!$A:$P,4,0)),""),"Verf")</f>
        <v/>
      </c>
      <c r="Q855" s="116" t="str">
        <f>IFERROR(IF($B855&lt;&gt;"",P855*VLOOKUP($B855,Codigos!$A:$I,7,0)/100000,""),"Verf")</f>
        <v/>
      </c>
      <c r="R855" s="110" t="str">
        <f>IFERROR(IF($B855&lt;&gt;"",VLOOKUP($B855,Codigos!$A:$P,2,0),""),"Verf")</f>
        <v/>
      </c>
      <c r="S855" s="110" t="str">
        <f>IFERROR(IF($B855&lt;&gt;"",VLOOKUP($B855,Codigos!$A:$P,9,0),""),"Verf")</f>
        <v/>
      </c>
      <c r="T855" s="110" t="str">
        <f>IFERROR(IF(B855&lt;&gt;"",VLOOKUP(B855,Codigos!$A:$P,10,0),""),"Verf")</f>
        <v/>
      </c>
      <c r="U855" s="280" t="str">
        <f>IFERROR(IF($B855&lt;&gt;"",IF(AND($H855&gt;=VLOOKUP($B855,Codigos!$A:$P,12,0),$H855&lt;=VLOOKUP($B855,Codigos!$A:$P,13,0)),"Si","No"),""),"Verf")</f>
        <v/>
      </c>
      <c r="V855" s="280" t="str">
        <f>IFERROR(IF($B855&lt;&gt;"",IF(AND($H855&gt;=VLOOKUP($B855,Codigos!$A:$P,14,0),$H855&lt;=VLOOKUP($B855,Codigos!$A:$P,15,0)),"Si","No"),""),"Verf")</f>
        <v/>
      </c>
      <c r="W855" s="280" t="str">
        <f>IFERROR(IF($B855&lt;&gt;"",IF($H855&gt;=VLOOKUP($B855,Codigos!$A:$P,12,0),"Si","No"),""),"Verf")</f>
        <v/>
      </c>
      <c r="X855" s="280" t="str">
        <f>IFERROR(IF($B855&lt;&gt;"",IF($H855&lt;VLOOKUP($B855,Codigos!$A:$P,14,0),"No","Si"),""),"Verf")</f>
        <v/>
      </c>
      <c r="Y855" s="280" t="str">
        <f>IFERROR(IF($B855&lt;&gt;"",IF($H855&gt;VLOOKUP($B855,Codigos!$A:$P,16,0),"Si","No"),""),"Verf")</f>
        <v/>
      </c>
      <c r="Z855" s="280" t="str">
        <f>IFERROR(IF($B855&lt;&gt;"",IF($H855&lt;VLOOKUP($B855,Codigos!$A:$P,14,0),"Bloquear","No"),""),"Verf")</f>
        <v/>
      </c>
      <c r="AA855" s="281" t="str">
        <f>IFERROR(IF($B855&lt;&gt;"",$G855-VLOOKUP($B855,Codigos!$A:$P,11,0),""),"")</f>
        <v/>
      </c>
      <c r="AB855" s="280" t="str">
        <f t="shared" si="378"/>
        <v>V</v>
      </c>
      <c r="AC855" t="str">
        <f t="shared" si="379"/>
        <v/>
      </c>
      <c r="AE855" t="s">
        <v>1989</v>
      </c>
      <c r="AF855" t="s">
        <v>1988</v>
      </c>
    </row>
    <row r="856" spans="1:32" ht="18.95" customHeight="1">
      <c r="A856" s="290" t="s">
        <v>2655</v>
      </c>
      <c r="B856" s="474" t="s">
        <v>2489</v>
      </c>
      <c r="C856" s="104" t="str">
        <f>IFERROR(IF(B856&lt;&gt;"",VLOOKUP($B856,Codigos!$A:$P,3,0),""),"Verf")</f>
        <v>AZTECA LATA 310CC X6</v>
      </c>
      <c r="D856" s="105">
        <v>39</v>
      </c>
      <c r="E856" s="105"/>
      <c r="F856" s="105"/>
      <c r="G856" s="106">
        <v>46436</v>
      </c>
      <c r="H856" s="448">
        <f t="shared" ca="1" si="374"/>
        <v>252</v>
      </c>
      <c r="I856" s="105" t="str">
        <f t="shared" ca="1" si="375"/>
        <v>Mayor a 120 días</v>
      </c>
      <c r="J856" s="109">
        <f t="shared" ca="1" si="376"/>
        <v>0.93333333333333335</v>
      </c>
      <c r="K856" s="308"/>
      <c r="L856" s="460"/>
      <c r="M856" s="110" t="str">
        <f>IFERROR(IF(VLOOKUP(L856,Codigos!$T$2:$U$50,2,0)=0,"",VLOOKUP(L856,Codigos!$T$2:$U$50,2,0)),"")</f>
        <v/>
      </c>
      <c r="N856" s="111">
        <f t="shared" si="377"/>
        <v>46166</v>
      </c>
      <c r="O856" s="112">
        <f>IFERROR(IF($B856&lt;&gt;"",$E856+($D856*VLOOKUP($B856,Codigos!$A:$P,5,0)),""),"Verf")</f>
        <v>20592</v>
      </c>
      <c r="P856" s="112">
        <f>IFERROR(IF($B856&lt;&gt;"",$F856+($O856*VLOOKUP($B856,Codigos!$A:$P,4,0)),""),"Verf")</f>
        <v>123552</v>
      </c>
      <c r="Q856" s="116">
        <f>IFERROR(IF($B856&lt;&gt;"",P856*VLOOKUP($B856,Codigos!$A:$I,7,0)/100000,""),"Verf")</f>
        <v>383.01119999999997</v>
      </c>
      <c r="R856" s="110">
        <f>IFERROR(IF($B856&lt;&gt;"",VLOOKUP($B856,Codigos!$A:$P,2,0),""),"Verf")</f>
        <v>22269</v>
      </c>
      <c r="S856" s="110" t="str">
        <f>IFERROR(IF($B856&lt;&gt;"",VLOOKUP($B856,Codigos!$A:$P,9,0),""),"Verf")</f>
        <v>Lata</v>
      </c>
      <c r="T856" s="110">
        <f>IFERROR(IF(B856&lt;&gt;"",VLOOKUP(B856,Codigos!$A:$P,10,0),""),"Verf")</f>
        <v>270</v>
      </c>
      <c r="U856" s="280" t="str">
        <f ca="1">IFERROR(IF($B856&lt;&gt;"",IF(AND($H856&gt;=VLOOKUP($B856,Codigos!$A:$P,12,0),$H856&lt;=VLOOKUP($B856,Codigos!$A:$P,13,0)),"Si","No"),""),"Verf")</f>
        <v>No</v>
      </c>
      <c r="V856" s="280" t="str">
        <f ca="1">IFERROR(IF($B856&lt;&gt;"",IF(AND($H856&gt;=VLOOKUP($B856,Codigos!$A:$P,14,0),$H856&lt;=VLOOKUP($B856,Codigos!$A:$P,15,0)),"Si","No"),""),"Verf")</f>
        <v>No</v>
      </c>
      <c r="W856" s="280" t="str">
        <f ca="1">IFERROR(IF($B856&lt;&gt;"",IF($H856&gt;=VLOOKUP($B856,Codigos!$A:$P,12,0),"Si","No"),""),"Verf")</f>
        <v>Si</v>
      </c>
      <c r="X856" s="280" t="str">
        <f ca="1">IFERROR(IF($B856&lt;&gt;"",IF($H856&lt;VLOOKUP($B856,Codigos!$A:$P,14,0),"No","Si"),""),"Verf")</f>
        <v>Si</v>
      </c>
      <c r="Y856" s="280" t="str">
        <f ca="1">IFERROR(IF($B856&lt;&gt;"",IF($H856&gt;VLOOKUP($B856,Codigos!$A:$P,16,0),"Si","No"),""),"Verf")</f>
        <v>Si</v>
      </c>
      <c r="Z856" s="280" t="str">
        <f ca="1">IFERROR(IF($B856&lt;&gt;"",IF($H856&lt;VLOOKUP($B856,Codigos!$A:$P,14,0),"Bloquear","No"),""),"Verf")</f>
        <v>No</v>
      </c>
      <c r="AA856" s="281">
        <f>IFERROR(IF($B856&lt;&gt;"",$G856-VLOOKUP($B856,Codigos!$A:$P,11,0),""),"")</f>
        <v>46406</v>
      </c>
      <c r="AB856" s="280" t="str">
        <f t="shared" si="378"/>
        <v/>
      </c>
      <c r="AC856">
        <f t="shared" ca="1" si="379"/>
        <v>18</v>
      </c>
      <c r="AE856" t="s">
        <v>1989</v>
      </c>
      <c r="AF856" t="s">
        <v>1988</v>
      </c>
    </row>
    <row r="857" spans="1:32" ht="18.95" customHeight="1">
      <c r="A857" s="290" t="s">
        <v>2656</v>
      </c>
      <c r="B857" s="472" t="s">
        <v>382</v>
      </c>
      <c r="C857" s="104" t="str">
        <f>IFERROR(IF(B857&lt;&gt;"",VLOOKUP($B857,Codigos!$A:$P,3,0),""),"Verf")</f>
        <v>Aguila Lig CAN LtaN 330ccX6 THERMO INK</v>
      </c>
      <c r="D857" s="105">
        <v>10</v>
      </c>
      <c r="E857" s="105"/>
      <c r="F857" s="105"/>
      <c r="G857" s="106">
        <v>46349</v>
      </c>
      <c r="H857" s="448">
        <f t="shared" ca="1" si="374"/>
        <v>165</v>
      </c>
      <c r="I857" s="105" t="str">
        <f t="shared" ca="1" si="375"/>
        <v>Mayor a 120 días</v>
      </c>
      <c r="J857" s="109">
        <f t="shared" ca="1" si="376"/>
        <v>0.91666666666666663</v>
      </c>
      <c r="K857" s="308" t="s">
        <v>2792</v>
      </c>
      <c r="L857" s="292"/>
      <c r="M857" s="110" t="str">
        <f>IFERROR(IF(VLOOKUP(L857,Codigos!$T$2:$U$50,2,0)=0,"",VLOOKUP(L857,Codigos!$T$2:$U$50,2,0)),"")</f>
        <v/>
      </c>
      <c r="N857" s="111">
        <f t="shared" si="377"/>
        <v>46169</v>
      </c>
      <c r="O857" s="112">
        <f>IFERROR(IF($B857&lt;&gt;"",$E857+($D857*VLOOKUP($B857,Codigos!$A:$P,5,0)),""),"Verf")</f>
        <v>4800</v>
      </c>
      <c r="P857" s="112">
        <f>IFERROR(IF($B857&lt;&gt;"",$F857+($O857*VLOOKUP($B857,Codigos!$A:$P,4,0)),""),"Verf")</f>
        <v>28800</v>
      </c>
      <c r="Q857" s="116">
        <f>IFERROR(IF($B857&lt;&gt;"",P857*VLOOKUP($B857,Codigos!$A:$I,7,0)/100000,""),"Verf")</f>
        <v>95.04</v>
      </c>
      <c r="R857" s="110">
        <f>IFERROR(IF($B857&lt;&gt;"",VLOOKUP($B857,Codigos!$A:$P,2,0),""),"Verf")</f>
        <v>22315</v>
      </c>
      <c r="S857" s="110" t="str">
        <f>IFERROR(IF($B857&lt;&gt;"",VLOOKUP($B857,Codigos!$A:$P,9,0),""),"Verf")</f>
        <v>Lata</v>
      </c>
      <c r="T857" s="110">
        <f>IFERROR(IF(B857&lt;&gt;"",VLOOKUP(B857,Codigos!$A:$P,10,0),""),"Verf")</f>
        <v>180</v>
      </c>
      <c r="U857" s="280" t="str">
        <f ca="1">IFERROR(IF($B857&lt;&gt;"",IF(AND($H857&gt;=VLOOKUP($B857,Codigos!$A:$P,12,0),$H857&lt;=VLOOKUP($B857,Codigos!$A:$P,13,0)),"Si","No"),""),"Verf")</f>
        <v>No</v>
      </c>
      <c r="V857" s="280" t="str">
        <f ca="1">IFERROR(IF($B857&lt;&gt;"",IF(AND($H857&gt;=VLOOKUP($B857,Codigos!$A:$P,14,0),$H857&lt;=VLOOKUP($B857,Codigos!$A:$P,15,0)),"Si","No"),""),"Verf")</f>
        <v>No</v>
      </c>
      <c r="W857" s="280" t="str">
        <f ca="1">IFERROR(IF($B857&lt;&gt;"",IF($H857&gt;=VLOOKUP($B857,Codigos!$A:$P,12,0),"Si","No"),""),"Verf")</f>
        <v>Si</v>
      </c>
      <c r="X857" s="280" t="str">
        <f ca="1">IFERROR(IF($B857&lt;&gt;"",IF($H857&lt;VLOOKUP($B857,Codigos!$A:$P,14,0),"No","Si"),""),"Verf")</f>
        <v>Si</v>
      </c>
      <c r="Y857" s="280" t="str">
        <f ca="1">IFERROR(IF($B857&lt;&gt;"",IF($H857&gt;VLOOKUP($B857,Codigos!$A:$P,16,0),"Si","No"),""),"Verf")</f>
        <v>Si</v>
      </c>
      <c r="Z857" s="280" t="str">
        <f ca="1">IFERROR(IF($B857&lt;&gt;"",IF($H857&lt;VLOOKUP($B857,Codigos!$A:$P,14,0),"Bloquear","No"),""),"Verf")</f>
        <v>No</v>
      </c>
      <c r="AA857" s="281">
        <f>IFERROR(IF($B857&lt;&gt;"",$G857-VLOOKUP($B857,Codigos!$A:$P,11,0),""),"")</f>
        <v>46319</v>
      </c>
      <c r="AB857" s="280" t="str">
        <f t="shared" si="378"/>
        <v/>
      </c>
      <c r="AC857">
        <f t="shared" ca="1" si="379"/>
        <v>15</v>
      </c>
      <c r="AE857" t="s">
        <v>1989</v>
      </c>
      <c r="AF857" t="s">
        <v>1988</v>
      </c>
    </row>
    <row r="858" spans="1:32" ht="18.95" customHeight="1">
      <c r="A858" s="290" t="s">
        <v>2657</v>
      </c>
      <c r="B858" s="341" t="s">
        <v>988</v>
      </c>
      <c r="C858" s="104" t="str">
        <f>IFERROR(IF(B858&lt;&gt;"",VLOOKUP($B858,Codigos!$A:$P,3,0),""),"Verf")</f>
        <v>Aguila Lta 269Cc X 6</v>
      </c>
      <c r="D858" s="105">
        <v>44</v>
      </c>
      <c r="E858" s="105"/>
      <c r="F858" s="105"/>
      <c r="G858" s="106">
        <v>46397</v>
      </c>
      <c r="H858" s="448">
        <f t="shared" ca="1" si="374"/>
        <v>213</v>
      </c>
      <c r="I858" s="105" t="str">
        <f t="shared" ca="1" si="375"/>
        <v>Mayor a 120 días</v>
      </c>
      <c r="J858" s="109">
        <f t="shared" ca="1" si="376"/>
        <v>0.78888888888888886</v>
      </c>
      <c r="K858" s="294"/>
      <c r="L858" s="292"/>
      <c r="M858" s="110" t="str">
        <f>IFERROR(IF(VLOOKUP(L858,Codigos!$T$2:$U$50,2,0)=0,"",VLOOKUP(L858,Codigos!$T$2:$U$50,2,0)),"")</f>
        <v/>
      </c>
      <c r="N858" s="111">
        <f t="shared" si="377"/>
        <v>46127</v>
      </c>
      <c r="O858" s="112">
        <f>IFERROR(IF($B858&lt;&gt;"",$E858+($D858*VLOOKUP($B858,Codigos!$A:$P,5,0)),""),"Verf")</f>
        <v>26400</v>
      </c>
      <c r="P858" s="112">
        <f>IFERROR(IF($B858&lt;&gt;"",$F858+($O858*VLOOKUP($B858,Codigos!$A:$P,4,0)),""),"Verf")</f>
        <v>158400</v>
      </c>
      <c r="Q858" s="116">
        <f>IFERROR(IF($B858&lt;&gt;"",P858*VLOOKUP($B858,Codigos!$A:$I,7,0)/100000,""),"Verf")</f>
        <v>426.096</v>
      </c>
      <c r="R858" s="110">
        <f>IFERROR(IF($B858&lt;&gt;"",VLOOKUP($B858,Codigos!$A:$P,2,0),""),"Verf")</f>
        <v>9909</v>
      </c>
      <c r="S858" s="110" t="str">
        <f>IFERROR(IF($B858&lt;&gt;"",VLOOKUP($B858,Codigos!$A:$P,9,0),""),"Verf")</f>
        <v>Lata</v>
      </c>
      <c r="T858" s="110">
        <f>IFERROR(IF(B858&lt;&gt;"",VLOOKUP(B858,Codigos!$A:$P,10,0),""),"Verf")</f>
        <v>270</v>
      </c>
      <c r="U858" s="280" t="str">
        <f ca="1">IFERROR(IF($B858&lt;&gt;"",IF(AND($H858&gt;=VLOOKUP($B858,Codigos!$A:$P,12,0),$H858&lt;=VLOOKUP($B858,Codigos!$A:$P,13,0)),"Si","No"),""),"Verf")</f>
        <v>No</v>
      </c>
      <c r="V858" s="280" t="str">
        <f ca="1">IFERROR(IF($B858&lt;&gt;"",IF(AND($H858&gt;=VLOOKUP($B858,Codigos!$A:$P,14,0),$H858&lt;=VLOOKUP($B858,Codigos!$A:$P,15,0)),"Si","No"),""),"Verf")</f>
        <v>No</v>
      </c>
      <c r="W858" s="280" t="str">
        <f ca="1">IFERROR(IF($B858&lt;&gt;"",IF($H858&gt;=VLOOKUP($B858,Codigos!$A:$P,12,0),"Si","No"),""),"Verf")</f>
        <v>Si</v>
      </c>
      <c r="X858" s="280" t="str">
        <f ca="1">IFERROR(IF($B858&lt;&gt;"",IF($H858&lt;VLOOKUP($B858,Codigos!$A:$P,14,0),"No","Si"),""),"Verf")</f>
        <v>Si</v>
      </c>
      <c r="Y858" s="280" t="str">
        <f ca="1">IFERROR(IF($B858&lt;&gt;"",IF($H858&gt;VLOOKUP($B858,Codigos!$A:$P,16,0),"Si","No"),""),"Verf")</f>
        <v>Si</v>
      </c>
      <c r="Z858" s="280" t="str">
        <f ca="1">IFERROR(IF($B858&lt;&gt;"",IF($H858&lt;VLOOKUP($B858,Codigos!$A:$P,14,0),"Bloquear","No"),""),"Verf")</f>
        <v>No</v>
      </c>
      <c r="AA858" s="281">
        <f>IFERROR(IF($B858&lt;&gt;"",$G858-VLOOKUP($B858,Codigos!$A:$P,11,0),""),"")</f>
        <v>46367</v>
      </c>
      <c r="AB858" s="280" t="str">
        <f t="shared" si="378"/>
        <v/>
      </c>
      <c r="AC858">
        <f t="shared" ca="1" si="379"/>
        <v>57</v>
      </c>
      <c r="AE858" t="s">
        <v>1989</v>
      </c>
      <c r="AF858" t="s">
        <v>1988</v>
      </c>
    </row>
    <row r="859" spans="1:32" ht="18.95" customHeight="1">
      <c r="A859" s="290" t="s">
        <v>2658</v>
      </c>
      <c r="B859" s="291" t="s">
        <v>318</v>
      </c>
      <c r="C859" s="104" t="str">
        <f>IFERROR(IF(B859&lt;&gt;"",VLOOKUP($B859,Codigos!$A:$P,3,0),""),"Verf")</f>
        <v>Aguila Lta N 330cc X 6</v>
      </c>
      <c r="D859" s="105">
        <v>28</v>
      </c>
      <c r="E859" s="105"/>
      <c r="F859" s="105"/>
      <c r="G859" s="106">
        <v>46444</v>
      </c>
      <c r="H859" s="448">
        <f t="shared" ca="1" si="374"/>
        <v>260</v>
      </c>
      <c r="I859" s="105" t="str">
        <f t="shared" ca="1" si="375"/>
        <v>Mayor a 120 días</v>
      </c>
      <c r="J859" s="109">
        <f t="shared" ca="1" si="376"/>
        <v>0.96296296296296291</v>
      </c>
      <c r="K859" s="308"/>
      <c r="L859" s="292"/>
      <c r="M859" s="110" t="str">
        <f>IFERROR(IF(VLOOKUP(L859,Codigos!$T$2:$U$50,2,0)=0,"",VLOOKUP(L859,Codigos!$T$2:$U$50,2,0)),"")</f>
        <v/>
      </c>
      <c r="N859" s="111">
        <f t="shared" si="377"/>
        <v>46174</v>
      </c>
      <c r="O859" s="112">
        <f>IFERROR(IF($B859&lt;&gt;"",$E859+($D859*VLOOKUP($B859,Codigos!$A:$P,5,0)),""),"Verf")</f>
        <v>13440</v>
      </c>
      <c r="P859" s="112">
        <f>IFERROR(IF($B859&lt;&gt;"",$F859+($O859*VLOOKUP($B859,Codigos!$A:$P,4,0)),""),"Verf")</f>
        <v>80640</v>
      </c>
      <c r="Q859" s="116">
        <f>IFERROR(IF($B859&lt;&gt;"",P859*VLOOKUP($B859,Codigos!$A:$I,7,0)/100000,""),"Verf")</f>
        <v>266.11200000000002</v>
      </c>
      <c r="R859" s="110">
        <f>IFERROR(IF($B859&lt;&gt;"",VLOOKUP($B859,Codigos!$A:$P,2,0),""),"Verf")</f>
        <v>2174</v>
      </c>
      <c r="S859" s="110" t="str">
        <f>IFERROR(IF($B859&lt;&gt;"",VLOOKUP($B859,Codigos!$A:$P,9,0),""),"Verf")</f>
        <v>Lata</v>
      </c>
      <c r="T859" s="110">
        <f>IFERROR(IF(B859&lt;&gt;"",VLOOKUP(B859,Codigos!$A:$P,10,0),""),"Verf")</f>
        <v>270</v>
      </c>
      <c r="U859" s="280" t="str">
        <f ca="1">IFERROR(IF($B859&lt;&gt;"",IF(AND($H859&gt;=VLOOKUP($B859,Codigos!$A:$P,12,0),$H859&lt;=VLOOKUP($B859,Codigos!$A:$P,13,0)),"Si","No"),""),"Verf")</f>
        <v>No</v>
      </c>
      <c r="V859" s="280" t="str">
        <f ca="1">IFERROR(IF($B859&lt;&gt;"",IF(AND($H859&gt;=VLOOKUP($B859,Codigos!$A:$P,14,0),$H859&lt;=VLOOKUP($B859,Codigos!$A:$P,15,0)),"Si","No"),""),"Verf")</f>
        <v>No</v>
      </c>
      <c r="W859" s="280" t="str">
        <f ca="1">IFERROR(IF($B859&lt;&gt;"",IF($H859&gt;=VLOOKUP($B859,Codigos!$A:$P,12,0),"Si","No"),""),"Verf")</f>
        <v>Si</v>
      </c>
      <c r="X859" s="280" t="str">
        <f ca="1">IFERROR(IF($B859&lt;&gt;"",IF($H859&lt;VLOOKUP($B859,Codigos!$A:$P,14,0),"No","Si"),""),"Verf")</f>
        <v>Si</v>
      </c>
      <c r="Y859" s="280" t="str">
        <f ca="1">IFERROR(IF($B859&lt;&gt;"",IF($H859&gt;VLOOKUP($B859,Codigos!$A:$P,16,0),"Si","No"),""),"Verf")</f>
        <v>Si</v>
      </c>
      <c r="Z859" s="280" t="str">
        <f ca="1">IFERROR(IF($B859&lt;&gt;"",IF($H859&lt;VLOOKUP($B859,Codigos!$A:$P,14,0),"Bloquear","No"),""),"Verf")</f>
        <v>No</v>
      </c>
      <c r="AA859" s="281">
        <f>IFERROR(IF($B859&lt;&gt;"",$G859-VLOOKUP($B859,Codigos!$A:$P,11,0),""),"")</f>
        <v>46414</v>
      </c>
      <c r="AB859" s="280" t="str">
        <f t="shared" si="378"/>
        <v/>
      </c>
      <c r="AC859">
        <f t="shared" ca="1" si="379"/>
        <v>10</v>
      </c>
      <c r="AE859" t="s">
        <v>1989</v>
      </c>
      <c r="AF859" t="s">
        <v>1988</v>
      </c>
    </row>
    <row r="860" spans="1:32" ht="18.95" customHeight="1">
      <c r="A860" s="290" t="s">
        <v>2659</v>
      </c>
      <c r="B860" s="291" t="s">
        <v>90</v>
      </c>
      <c r="C860" s="104" t="str">
        <f>IFERROR(IF(B860&lt;&gt;"",VLOOKUP($B860,Codigos!$A:$P,3,0),""),"Verf")</f>
        <v>Costeñita Bacana Lta 330cc x6</v>
      </c>
      <c r="D860" s="105">
        <v>3</v>
      </c>
      <c r="E860" s="105"/>
      <c r="F860" s="105"/>
      <c r="G860" s="106">
        <v>46328</v>
      </c>
      <c r="H860" s="448">
        <f t="shared" ca="1" si="374"/>
        <v>144</v>
      </c>
      <c r="I860" s="105" t="str">
        <f t="shared" ca="1" si="375"/>
        <v>Mayor a 120 días</v>
      </c>
      <c r="J860" s="109">
        <f t="shared" ca="1" si="376"/>
        <v>0.8</v>
      </c>
      <c r="K860" s="308"/>
      <c r="L860" s="292" t="s">
        <v>34</v>
      </c>
      <c r="M860" s="110" t="str">
        <f>IFERROR(IF(VLOOKUP(L860,Codigos!$T$2:$U$50,2,0)=0,"",VLOOKUP(L860,Codigos!$T$2:$U$50,2,0)),"")</f>
        <v>Excluir</v>
      </c>
      <c r="N860" s="111">
        <f t="shared" si="377"/>
        <v>46148</v>
      </c>
      <c r="O860" s="112">
        <f>IFERROR(IF($B860&lt;&gt;"",$E860+($D860*VLOOKUP($B860,Codigos!$A:$P,5,0)),""),"Verf")</f>
        <v>1440</v>
      </c>
      <c r="P860" s="112">
        <f>IFERROR(IF($B860&lt;&gt;"",$F860+($O860*VLOOKUP($B860,Codigos!$A:$P,4,0)),""),"Verf")</f>
        <v>8640</v>
      </c>
      <c r="Q860" s="116">
        <f>IFERROR(IF($B860&lt;&gt;"",P860*VLOOKUP($B860,Codigos!$A:$I,7,0)/100000,""),"Verf")</f>
        <v>28.512</v>
      </c>
      <c r="R860" s="110">
        <f>IFERROR(IF($B860&lt;&gt;"",VLOOKUP($B860,Codigos!$A:$P,2,0),""),"Verf")</f>
        <v>14709</v>
      </c>
      <c r="S860" s="110" t="str">
        <f>IFERROR(IF($B860&lt;&gt;"",VLOOKUP($B860,Codigos!$A:$P,9,0),""),"Verf")</f>
        <v>Lata</v>
      </c>
      <c r="T860" s="110">
        <f>IFERROR(IF(B860&lt;&gt;"",VLOOKUP(B860,Codigos!$A:$P,10,0),""),"Verf")</f>
        <v>180</v>
      </c>
      <c r="U860" s="280" t="str">
        <f ca="1">IFERROR(IF($B860&lt;&gt;"",IF(AND($H860&gt;=VLOOKUP($B860,Codigos!$A:$P,12,0),$H860&lt;=VLOOKUP($B860,Codigos!$A:$P,13,0)),"Si","No"),""),"Verf")</f>
        <v>No</v>
      </c>
      <c r="V860" s="280" t="str">
        <f ca="1">IFERROR(IF($B860&lt;&gt;"",IF(AND($H860&gt;=VLOOKUP($B860,Codigos!$A:$P,14,0),$H860&lt;=VLOOKUP($B860,Codigos!$A:$P,15,0)),"Si","No"),""),"Verf")</f>
        <v>No</v>
      </c>
      <c r="W860" s="280" t="str">
        <f ca="1">IFERROR(IF($B860&lt;&gt;"",IF($H860&gt;=VLOOKUP($B860,Codigos!$A:$P,12,0),"Si","No"),""),"Verf")</f>
        <v>Si</v>
      </c>
      <c r="X860" s="280" t="str">
        <f ca="1">IFERROR(IF($B860&lt;&gt;"",IF($H860&lt;VLOOKUP($B860,Codigos!$A:$P,14,0),"No","Si"),""),"Verf")</f>
        <v>Si</v>
      </c>
      <c r="Y860" s="280" t="str">
        <f ca="1">IFERROR(IF($B860&lt;&gt;"",IF($H860&gt;VLOOKUP($B860,Codigos!$A:$P,16,0),"Si","No"),""),"Verf")</f>
        <v>Si</v>
      </c>
      <c r="Z860" s="280" t="str">
        <f ca="1">IFERROR(IF($B860&lt;&gt;"",IF($H860&lt;VLOOKUP($B860,Codigos!$A:$P,14,0),"Bloquear","No"),""),"Verf")</f>
        <v>No</v>
      </c>
      <c r="AA860" s="281">
        <f>IFERROR(IF($B860&lt;&gt;"",$G860-VLOOKUP($B860,Codigos!$A:$P,11,0),""),"")</f>
        <v>46298</v>
      </c>
      <c r="AB860" s="280" t="str">
        <f t="shared" si="378"/>
        <v/>
      </c>
      <c r="AC860">
        <f t="shared" ca="1" si="379"/>
        <v>36</v>
      </c>
      <c r="AE860" t="s">
        <v>1989</v>
      </c>
      <c r="AF860" t="s">
        <v>1988</v>
      </c>
    </row>
    <row r="861" spans="1:32" ht="18.95" customHeight="1">
      <c r="A861" s="290" t="s">
        <v>2660</v>
      </c>
      <c r="B861" s="366" t="s">
        <v>1966</v>
      </c>
      <c r="C861" s="104" t="str">
        <f>IFERROR(IF(B861&lt;&gt;"",VLOOKUP($B861,Codigos!$A:$P,3,0),""),"Verf")</f>
        <v>Kaufmann Lta 310cc X 6</v>
      </c>
      <c r="D861" s="105">
        <v>46</v>
      </c>
      <c r="E861" s="105"/>
      <c r="F861" s="105"/>
      <c r="G861" s="106">
        <v>46434</v>
      </c>
      <c r="H861" s="448">
        <f t="shared" ca="1" si="374"/>
        <v>250</v>
      </c>
      <c r="I861" s="105" t="str">
        <f t="shared" ca="1" si="375"/>
        <v>Mayor a 120 días</v>
      </c>
      <c r="J861" s="109">
        <f t="shared" ca="1" si="376"/>
        <v>0.92592592592592593</v>
      </c>
      <c r="K861" s="308" t="s">
        <v>2725</v>
      </c>
      <c r="L861" s="105"/>
      <c r="M861" s="110" t="str">
        <f>IFERROR(IF(VLOOKUP(L861,Codigos!$T$2:$U$50,2,0)=0,"",VLOOKUP(L861,Codigos!$T$2:$U$50,2,0)),"")</f>
        <v/>
      </c>
      <c r="N861" s="111">
        <f t="shared" si="377"/>
        <v>46164</v>
      </c>
      <c r="O861" s="112">
        <f>IFERROR(IF($B861&lt;&gt;"",$E861+($D861*VLOOKUP($B861,Codigos!$A:$P,5,0)),""),"Verf")</f>
        <v>24288</v>
      </c>
      <c r="P861" s="112">
        <f>IFERROR(IF($B861&lt;&gt;"",$F861+($O861*VLOOKUP($B861,Codigos!$A:$P,4,0)),""),"Verf")</f>
        <v>145728</v>
      </c>
      <c r="Q861" s="116">
        <f>IFERROR(IF($B861&lt;&gt;"",P861*VLOOKUP($B861,Codigos!$A:$I,7,0)/100000,""),"Verf")</f>
        <v>451.7568</v>
      </c>
      <c r="R861" s="110">
        <f>IFERROR(IF($B861&lt;&gt;"",VLOOKUP($B861,Codigos!$A:$P,2,0),""),"Verf")</f>
        <v>22270</v>
      </c>
      <c r="S861" s="110" t="str">
        <f>IFERROR(IF($B861&lt;&gt;"",VLOOKUP($B861,Codigos!$A:$P,9,0),""),"Verf")</f>
        <v>Lata</v>
      </c>
      <c r="T861" s="110">
        <f>IFERROR(IF(B861&lt;&gt;"",VLOOKUP(B861,Codigos!$A:$P,10,0),""),"Verf")</f>
        <v>270</v>
      </c>
      <c r="U861" s="280" t="str">
        <f ca="1">IFERROR(IF($B861&lt;&gt;"",IF(AND($H861&gt;=VLOOKUP($B861,Codigos!$A:$P,12,0),$H861&lt;=VLOOKUP($B861,Codigos!$A:$P,13,0)),"Si","No"),""),"Verf")</f>
        <v>No</v>
      </c>
      <c r="V861" s="280" t="str">
        <f ca="1">IFERROR(IF($B861&lt;&gt;"",IF(AND($H861&gt;=VLOOKUP($B861,Codigos!$A:$P,14,0),$H861&lt;=VLOOKUP($B861,Codigos!$A:$P,15,0)),"Si","No"),""),"Verf")</f>
        <v>No</v>
      </c>
      <c r="W861" s="280" t="str">
        <f ca="1">IFERROR(IF($B861&lt;&gt;"",IF($H861&gt;=VLOOKUP($B861,Codigos!$A:$P,12,0),"Si","No"),""),"Verf")</f>
        <v>Si</v>
      </c>
      <c r="X861" s="280" t="str">
        <f ca="1">IFERROR(IF($B861&lt;&gt;"",IF($H861&lt;VLOOKUP($B861,Codigos!$A:$P,14,0),"No","Si"),""),"Verf")</f>
        <v>Si</v>
      </c>
      <c r="Y861" s="280" t="str">
        <f ca="1">IFERROR(IF($B861&lt;&gt;"",IF($H861&gt;VLOOKUP($B861,Codigos!$A:$P,16,0),"Si","No"),""),"Verf")</f>
        <v>Si</v>
      </c>
      <c r="Z861" s="280" t="str">
        <f ca="1">IFERROR(IF($B861&lt;&gt;"",IF($H861&lt;VLOOKUP($B861,Codigos!$A:$P,14,0),"Bloquear","No"),""),"Verf")</f>
        <v>No</v>
      </c>
      <c r="AA861" s="281">
        <f>IFERROR(IF($B861&lt;&gt;"",$G861-VLOOKUP($B861,Codigos!$A:$P,11,0),""),"")</f>
        <v>46404</v>
      </c>
      <c r="AB861" s="280" t="str">
        <f t="shared" si="378"/>
        <v/>
      </c>
      <c r="AC861">
        <f t="shared" ca="1" si="379"/>
        <v>20</v>
      </c>
      <c r="AE861" t="s">
        <v>1989</v>
      </c>
      <c r="AF861" t="s">
        <v>1988</v>
      </c>
    </row>
    <row r="862" spans="1:32" ht="18.95" customHeight="1">
      <c r="A862" s="499" t="s">
        <v>2661</v>
      </c>
      <c r="B862" s="291" t="s">
        <v>701</v>
      </c>
      <c r="C862" s="104" t="str">
        <f>IFERROR(IF(B862&lt;&gt;"",VLOOKUP($B862,Codigos!$A:$P,3,0),""),"Verf")</f>
        <v>Aguila Rn 1000Cc X 13</v>
      </c>
      <c r="D862" s="105">
        <v>12</v>
      </c>
      <c r="E862" s="105"/>
      <c r="F862" s="105"/>
      <c r="G862" s="106">
        <v>46343</v>
      </c>
      <c r="H862" s="500">
        <f ca="1">IF(G862&lt;&gt;"",G862-TODAY(),"")</f>
        <v>159</v>
      </c>
      <c r="I862" s="105" t="str">
        <f ca="1">IF(G862="","",IF(G862&lt;TODAY(),"Vencido",IF(G862&lt;TODAY()+10,"Menos de 10 días",IF(G862&lt;TODAY()+30,"Menos de 30 días",IF(G862&lt;TODAY()+60,"Menos de 60 días",IF(G862&lt;TODAY()+90,"Menos de 90 dìas",IF(G862&lt;TODAY()+120,"Menos de 120 días","Mayor a 120 días")))))))</f>
        <v>Mayor a 120 días</v>
      </c>
      <c r="J862" s="109">
        <f ca="1">IFERROR(IF(H862&lt;&gt;"",H862/T862,""),"Verf")</f>
        <v>0.8833333333333333</v>
      </c>
      <c r="K862" s="503"/>
      <c r="L862" s="105"/>
      <c r="M862" s="110" t="str">
        <f>IFERROR(IF(VLOOKUP(L862,Codigos!$T$2:$U$50,2,0)=0,"",VLOOKUP(L862,Codigos!$T$2:$U$50,2,0)),"")</f>
        <v/>
      </c>
      <c r="N862" s="111">
        <f>IFERROR(IF(G862&lt;&gt;"",G862-T862,""),"Verf")</f>
        <v>46163</v>
      </c>
      <c r="O862" s="112">
        <f>IFERROR(IF($B862&lt;&gt;"",$E862+($D862*VLOOKUP($B862,Codigos!$A:$P,5,0)),""),"Verf")</f>
        <v>432</v>
      </c>
      <c r="P862" s="112">
        <f>IFERROR(IF($B862&lt;&gt;"",$F862+($O862*VLOOKUP($B862,Codigos!$A:$P,4,0)),""),"Verf")</f>
        <v>5616</v>
      </c>
      <c r="Q862" s="116">
        <f>IFERROR(IF($B862&lt;&gt;"",P862*VLOOKUP($B862,Codigos!$A:$I,7,0)/100000,""),"Verf")</f>
        <v>56.16</v>
      </c>
      <c r="R862" s="110">
        <f>IFERROR(IF($B862&lt;&gt;"",VLOOKUP($B862,Codigos!$A:$P,2,0),""),"Verf")</f>
        <v>9494</v>
      </c>
      <c r="S862" s="110" t="str">
        <f>IFERROR(IF($B862&lt;&gt;"",VLOOKUP($B862,Codigos!$A:$P,9,0),""),"Verf")</f>
        <v>Ret</v>
      </c>
      <c r="T862" s="110">
        <f>IFERROR(IF(B862&lt;&gt;"",VLOOKUP(B862,Codigos!$A:$P,10,0),""),"Verf")</f>
        <v>180</v>
      </c>
      <c r="U862" s="280" t="str">
        <f ca="1">IFERROR(IF($B862&lt;&gt;"",IF(AND($H862&gt;=VLOOKUP($B862,Codigos!$A:$P,12,0),$H862&lt;=VLOOKUP($B862,Codigos!$A:$P,13,0)),"Si","No"),""),"Verf")</f>
        <v>No</v>
      </c>
      <c r="V862" s="280" t="str">
        <f ca="1">IFERROR(IF($B862&lt;&gt;"",IF(AND($H862&gt;=VLOOKUP($B862,Codigos!$A:$P,14,0),$H862&lt;=VLOOKUP($B862,Codigos!$A:$P,15,0)),"Si","No"),""),"Verf")</f>
        <v>No</v>
      </c>
      <c r="W862" s="280" t="str">
        <f ca="1">IFERROR(IF($B862&lt;&gt;"",IF($H862&gt;=VLOOKUP($B862,Codigos!$A:$P,12,0),"Si","No"),""),"Verf")</f>
        <v>Si</v>
      </c>
      <c r="X862" s="280" t="str">
        <f ca="1">IFERROR(IF($B862&lt;&gt;"",IF($H862&lt;VLOOKUP($B862,Codigos!$A:$P,14,0),"No","Si"),""),"Verf")</f>
        <v>Si</v>
      </c>
      <c r="Y862" s="280" t="str">
        <f ca="1">IFERROR(IF($B862&lt;&gt;"",IF($H862&gt;VLOOKUP($B862,Codigos!$A:$P,16,0),"Si","No"),""),"Verf")</f>
        <v>Si</v>
      </c>
      <c r="Z862" s="280" t="str">
        <f ca="1">IFERROR(IF($B862&lt;&gt;"",IF($H862&lt;VLOOKUP($B862,Codigos!$A:$P,14,0),"Bloquear","No"),""),"Verf")</f>
        <v>No</v>
      </c>
      <c r="AA862" s="281">
        <f>IFERROR(IF($B862&lt;&gt;"",$G862-VLOOKUP($B862,Codigos!$A:$P,11,0),""),"")</f>
        <v>46313</v>
      </c>
      <c r="AB862" s="280" t="str">
        <f>IFERROR(IF(AND(A862&lt;&gt;"",B862=""),"V",""),"")</f>
        <v/>
      </c>
      <c r="AC862">
        <f ca="1">IF(B862&lt;&gt;"",$C$4-N862,"")</f>
        <v>21</v>
      </c>
      <c r="AE862" t="s">
        <v>1989</v>
      </c>
      <c r="AF862" t="s">
        <v>1988</v>
      </c>
    </row>
    <row r="863" spans="1:32" ht="18.95" customHeight="1">
      <c r="A863" s="290" t="s">
        <v>2662</v>
      </c>
      <c r="B863" s="291" t="s">
        <v>1966</v>
      </c>
      <c r="C863" s="104" t="str">
        <f>IFERROR(IF(B863&lt;&gt;"",VLOOKUP($B863,Codigos!$A:$P,3,0),""),"Verf")</f>
        <v>Kaufmann Lta 310cc X 6</v>
      </c>
      <c r="D863" s="105">
        <v>20</v>
      </c>
      <c r="E863" s="105"/>
      <c r="F863" s="105"/>
      <c r="G863" s="106">
        <v>46424</v>
      </c>
      <c r="H863" s="448">
        <f t="shared" ca="1" si="374"/>
        <v>240</v>
      </c>
      <c r="I863" s="105" t="str">
        <f t="shared" ca="1" si="375"/>
        <v>Mayor a 120 días</v>
      </c>
      <c r="J863" s="109">
        <f t="shared" ca="1" si="376"/>
        <v>0.88888888888888884</v>
      </c>
      <c r="K863" s="294" t="s">
        <v>2725</v>
      </c>
      <c r="L863" s="466"/>
      <c r="M863" s="110" t="str">
        <f>IFERROR(IF(VLOOKUP(L863,Codigos!$T$2:$U$50,2,0)=0,"",VLOOKUP(L863,Codigos!$T$2:$U$50,2,0)),"")</f>
        <v/>
      </c>
      <c r="N863" s="111">
        <f t="shared" si="377"/>
        <v>46154</v>
      </c>
      <c r="O863" s="112">
        <f>IFERROR(IF($B863&lt;&gt;"",$E863+($D863*VLOOKUP($B863,Codigos!$A:$P,5,0)),""),"Verf")</f>
        <v>10560</v>
      </c>
      <c r="P863" s="112">
        <f>IFERROR(IF($B863&lt;&gt;"",$F863+($O863*VLOOKUP($B863,Codigos!$A:$P,4,0)),""),"Verf")</f>
        <v>63360</v>
      </c>
      <c r="Q863" s="116">
        <f>IFERROR(IF($B863&lt;&gt;"",P863*VLOOKUP($B863,Codigos!$A:$I,7,0)/100000,""),"Verf")</f>
        <v>196.416</v>
      </c>
      <c r="R863" s="110">
        <f>IFERROR(IF($B863&lt;&gt;"",VLOOKUP($B863,Codigos!$A:$P,2,0),""),"Verf")</f>
        <v>22270</v>
      </c>
      <c r="S863" s="110" t="str">
        <f>IFERROR(IF($B863&lt;&gt;"",VLOOKUP($B863,Codigos!$A:$P,9,0),""),"Verf")</f>
        <v>Lata</v>
      </c>
      <c r="T863" s="110">
        <f>IFERROR(IF(B863&lt;&gt;"",VLOOKUP(B863,Codigos!$A:$P,10,0),""),"Verf")</f>
        <v>270</v>
      </c>
      <c r="U863" s="280" t="str">
        <f ca="1">IFERROR(IF($B863&lt;&gt;"",IF(AND($H863&gt;=VLOOKUP($B863,Codigos!$A:$P,12,0),$H863&lt;=VLOOKUP($B863,Codigos!$A:$P,13,0)),"Si","No"),""),"Verf")</f>
        <v>No</v>
      </c>
      <c r="V863" s="280" t="str">
        <f ca="1">IFERROR(IF($B863&lt;&gt;"",IF(AND($H863&gt;=VLOOKUP($B863,Codigos!$A:$P,14,0),$H863&lt;=VLOOKUP($B863,Codigos!$A:$P,15,0)),"Si","No"),""),"Verf")</f>
        <v>No</v>
      </c>
      <c r="W863" s="280" t="str">
        <f ca="1">IFERROR(IF($B863&lt;&gt;"",IF($H863&gt;=VLOOKUP($B863,Codigos!$A:$P,12,0),"Si","No"),""),"Verf")</f>
        <v>Si</v>
      </c>
      <c r="X863" s="280" t="str">
        <f ca="1">IFERROR(IF($B863&lt;&gt;"",IF($H863&lt;VLOOKUP($B863,Codigos!$A:$P,14,0),"No","Si"),""),"Verf")</f>
        <v>Si</v>
      </c>
      <c r="Y863" s="280" t="str">
        <f ca="1">IFERROR(IF($B863&lt;&gt;"",IF($H863&gt;VLOOKUP($B863,Codigos!$A:$P,16,0),"Si","No"),""),"Verf")</f>
        <v>Si</v>
      </c>
      <c r="Z863" s="280" t="str">
        <f ca="1">IFERROR(IF($B863&lt;&gt;"",IF($H863&lt;VLOOKUP($B863,Codigos!$A:$P,14,0),"Bloquear","No"),""),"Verf")</f>
        <v>No</v>
      </c>
      <c r="AA863" s="281">
        <f>IFERROR(IF($B863&lt;&gt;"",$G863-VLOOKUP($B863,Codigos!$A:$P,11,0),""),"")</f>
        <v>46394</v>
      </c>
      <c r="AB863" s="280" t="str">
        <f t="shared" si="378"/>
        <v/>
      </c>
      <c r="AC863">
        <f t="shared" ca="1" si="379"/>
        <v>30</v>
      </c>
      <c r="AE863" t="s">
        <v>1989</v>
      </c>
      <c r="AF863" t="s">
        <v>1988</v>
      </c>
    </row>
    <row r="864" spans="1:32" ht="18.95" customHeight="1">
      <c r="A864" s="290" t="s">
        <v>2662</v>
      </c>
      <c r="B864" s="291" t="s">
        <v>1966</v>
      </c>
      <c r="C864" s="104" t="str">
        <f>IFERROR(IF(B864&lt;&gt;"",VLOOKUP($B864,Codigos!$A:$P,3,0),""),"Verf")</f>
        <v>Kaufmann Lta 310cc X 6</v>
      </c>
      <c r="D864" s="105">
        <v>26</v>
      </c>
      <c r="E864" s="105"/>
      <c r="F864" s="105"/>
      <c r="G864" s="106">
        <v>46434</v>
      </c>
      <c r="H864" s="448">
        <f t="shared" ca="1" si="374"/>
        <v>250</v>
      </c>
      <c r="I864" s="105" t="str">
        <f t="shared" ca="1" si="375"/>
        <v>Mayor a 120 días</v>
      </c>
      <c r="J864" s="109">
        <f t="shared" ca="1" si="376"/>
        <v>0.92592592592592593</v>
      </c>
      <c r="K864" s="294" t="s">
        <v>2725</v>
      </c>
      <c r="L864" s="466" t="s">
        <v>34</v>
      </c>
      <c r="M864" s="110" t="str">
        <f>IFERROR(IF(VLOOKUP(L864,Codigos!$T$2:$U$50,2,0)=0,"",VLOOKUP(L864,Codigos!$T$2:$U$50,2,0)),"")</f>
        <v>Excluir</v>
      </c>
      <c r="N864" s="111">
        <f t="shared" si="377"/>
        <v>46164</v>
      </c>
      <c r="O864" s="112">
        <f>IFERROR(IF($B864&lt;&gt;"",$E864+($D864*VLOOKUP($B864,Codigos!$A:$P,5,0)),""),"Verf")</f>
        <v>13728</v>
      </c>
      <c r="P864" s="112">
        <f>IFERROR(IF($B864&lt;&gt;"",$F864+($O864*VLOOKUP($B864,Codigos!$A:$P,4,0)),""),"Verf")</f>
        <v>82368</v>
      </c>
      <c r="Q864" s="116">
        <f>IFERROR(IF($B864&lt;&gt;"",P864*VLOOKUP($B864,Codigos!$A:$I,7,0)/100000,""),"Verf")</f>
        <v>255.3408</v>
      </c>
      <c r="R864" s="110">
        <f>IFERROR(IF($B864&lt;&gt;"",VLOOKUP($B864,Codigos!$A:$P,2,0),""),"Verf")</f>
        <v>22270</v>
      </c>
      <c r="S864" s="110" t="str">
        <f>IFERROR(IF($B864&lt;&gt;"",VLOOKUP($B864,Codigos!$A:$P,9,0),""),"Verf")</f>
        <v>Lata</v>
      </c>
      <c r="T864" s="110">
        <f>IFERROR(IF(B864&lt;&gt;"",VLOOKUP(B864,Codigos!$A:$P,10,0),""),"Verf")</f>
        <v>270</v>
      </c>
      <c r="U864" s="280" t="str">
        <f ca="1">IFERROR(IF($B864&lt;&gt;"",IF(AND($H864&gt;=VLOOKUP($B864,Codigos!$A:$P,12,0),$H864&lt;=VLOOKUP($B864,Codigos!$A:$P,13,0)),"Si","No"),""),"Verf")</f>
        <v>No</v>
      </c>
      <c r="V864" s="280" t="str">
        <f ca="1">IFERROR(IF($B864&lt;&gt;"",IF(AND($H864&gt;=VLOOKUP($B864,Codigos!$A:$P,14,0),$H864&lt;=VLOOKUP($B864,Codigos!$A:$P,15,0)),"Si","No"),""),"Verf")</f>
        <v>No</v>
      </c>
      <c r="W864" s="280" t="str">
        <f ca="1">IFERROR(IF($B864&lt;&gt;"",IF($H864&gt;=VLOOKUP($B864,Codigos!$A:$P,12,0),"Si","No"),""),"Verf")</f>
        <v>Si</v>
      </c>
      <c r="X864" s="280" t="str">
        <f ca="1">IFERROR(IF($B864&lt;&gt;"",IF($H864&lt;VLOOKUP($B864,Codigos!$A:$P,14,0),"No","Si"),""),"Verf")</f>
        <v>Si</v>
      </c>
      <c r="Y864" s="280" t="str">
        <f ca="1">IFERROR(IF($B864&lt;&gt;"",IF($H864&gt;VLOOKUP($B864,Codigos!$A:$P,16,0),"Si","No"),""),"Verf")</f>
        <v>Si</v>
      </c>
      <c r="Z864" s="280" t="str">
        <f ca="1">IFERROR(IF($B864&lt;&gt;"",IF($H864&lt;VLOOKUP($B864,Codigos!$A:$P,14,0),"Bloquear","No"),""),"Verf")</f>
        <v>No</v>
      </c>
      <c r="AA864" s="281">
        <f>IFERROR(IF($B864&lt;&gt;"",$G864-VLOOKUP($B864,Codigos!$A:$P,11,0),""),"")</f>
        <v>46404</v>
      </c>
      <c r="AB864" s="280" t="str">
        <f t="shared" si="378"/>
        <v/>
      </c>
      <c r="AC864">
        <f t="shared" ca="1" si="379"/>
        <v>20</v>
      </c>
      <c r="AE864" t="s">
        <v>1989</v>
      </c>
      <c r="AF864" t="s">
        <v>1988</v>
      </c>
    </row>
    <row r="865" spans="1:32" ht="18.95" customHeight="1">
      <c r="A865" s="290" t="s">
        <v>2663</v>
      </c>
      <c r="B865" s="296" t="s">
        <v>203</v>
      </c>
      <c r="C865" s="104" t="str">
        <f>IFERROR(IF(B865&lt;&gt;"",VLOOKUP($B865,Codigos!$A:$P,3,0),""),"Verf")</f>
        <v>Stella Artois Nr 300Cc X 6</v>
      </c>
      <c r="D865" s="105">
        <v>32</v>
      </c>
      <c r="E865" s="105">
        <v>216</v>
      </c>
      <c r="F865" s="105"/>
      <c r="G865" s="272">
        <v>46441</v>
      </c>
      <c r="H865" s="448">
        <f t="shared" ca="1" si="374"/>
        <v>257</v>
      </c>
      <c r="I865" s="105" t="str">
        <f t="shared" ca="1" si="375"/>
        <v>Mayor a 120 días</v>
      </c>
      <c r="J865" s="109">
        <f t="shared" ca="1" si="376"/>
        <v>0.95185185185185184</v>
      </c>
      <c r="K865" s="294"/>
      <c r="L865" s="292"/>
      <c r="M865" s="110" t="str">
        <f>IFERROR(IF(VLOOKUP(L865,Codigos!$T$2:$U$50,2,0)=0,"",VLOOKUP(L865,Codigos!$T$2:$U$50,2,0)),"")</f>
        <v/>
      </c>
      <c r="N865" s="111">
        <f t="shared" si="377"/>
        <v>46171</v>
      </c>
      <c r="O865" s="112">
        <f>IFERROR(IF($B865&lt;&gt;"",$E865+($D865*VLOOKUP($B865,Codigos!$A:$P,5,0)),""),"Verf")</f>
        <v>7896</v>
      </c>
      <c r="P865" s="112">
        <f>IFERROR(IF($B865&lt;&gt;"",$F865+($O865*VLOOKUP($B865,Codigos!$A:$P,4,0)),""),"Verf")</f>
        <v>47376</v>
      </c>
      <c r="Q865" s="116">
        <f>IFERROR(IF($B865&lt;&gt;"",P865*VLOOKUP($B865,Codigos!$A:$I,7,0)/100000,""),"Verf")</f>
        <v>142.12799999999999</v>
      </c>
      <c r="R865" s="110">
        <f>IFERROR(IF($B865&lt;&gt;"",VLOOKUP($B865,Codigos!$A:$P,2,0),""),"Verf")</f>
        <v>20463</v>
      </c>
      <c r="S865" s="110" t="str">
        <f>IFERROR(IF($B865&lt;&gt;"",VLOOKUP($B865,Codigos!$A:$P,9,0),""),"Verf")</f>
        <v>NR</v>
      </c>
      <c r="T865" s="110">
        <f>IFERROR(IF(B865&lt;&gt;"",VLOOKUP(B865,Codigos!$A:$P,10,0),""),"Verf")</f>
        <v>270</v>
      </c>
      <c r="U865" s="280" t="str">
        <f ca="1">IFERROR(IF($B865&lt;&gt;"",IF(AND($H865&gt;=VLOOKUP($B865,Codigos!$A:$P,12,0),$H865&lt;=VLOOKUP($B865,Codigos!$A:$P,13,0)),"Si","No"),""),"Verf")</f>
        <v>No</v>
      </c>
      <c r="V865" s="280" t="str">
        <f ca="1">IFERROR(IF($B865&lt;&gt;"",IF(AND($H865&gt;=VLOOKUP($B865,Codigos!$A:$P,14,0),$H865&lt;=VLOOKUP($B865,Codigos!$A:$P,15,0)),"Si","No"),""),"Verf")</f>
        <v>No</v>
      </c>
      <c r="W865" s="280" t="str">
        <f ca="1">IFERROR(IF($B865&lt;&gt;"",IF($H865&gt;=VLOOKUP($B865,Codigos!$A:$P,12,0),"Si","No"),""),"Verf")</f>
        <v>Si</v>
      </c>
      <c r="X865" s="280" t="str">
        <f ca="1">IFERROR(IF($B865&lt;&gt;"",IF($H865&lt;VLOOKUP($B865,Codigos!$A:$P,14,0),"No","Si"),""),"Verf")</f>
        <v>Si</v>
      </c>
      <c r="Y865" s="280" t="str">
        <f ca="1">IFERROR(IF($B865&lt;&gt;"",IF($H865&gt;VLOOKUP($B865,Codigos!$A:$P,16,0),"Si","No"),""),"Verf")</f>
        <v>Si</v>
      </c>
      <c r="Z865" s="280" t="str">
        <f ca="1">IFERROR(IF($B865&lt;&gt;"",IF($H865&lt;VLOOKUP($B865,Codigos!$A:$P,14,0),"Bloquear","No"),""),"Verf")</f>
        <v>No</v>
      </c>
      <c r="AA865" s="281">
        <f>IFERROR(IF($B865&lt;&gt;"",$G865-VLOOKUP($B865,Codigos!$A:$P,11,0),""),"")</f>
        <v>46411</v>
      </c>
      <c r="AB865" s="280" t="str">
        <f t="shared" si="378"/>
        <v/>
      </c>
      <c r="AC865">
        <f t="shared" ca="1" si="379"/>
        <v>13</v>
      </c>
      <c r="AE865" t="s">
        <v>1989</v>
      </c>
      <c r="AF865" t="s">
        <v>1988</v>
      </c>
    </row>
    <row r="866" spans="1:32" ht="18.95" customHeight="1">
      <c r="A866" s="290" t="s">
        <v>2664</v>
      </c>
      <c r="B866" s="314" t="s">
        <v>203</v>
      </c>
      <c r="C866" s="104" t="str">
        <f>IFERROR(IF(B866&lt;&gt;"",VLOOKUP($B866,Codigos!$A:$P,3,0),""),"Verf")</f>
        <v>Stella Artois Nr 300Cc X 6</v>
      </c>
      <c r="D866" s="105">
        <v>29</v>
      </c>
      <c r="E866" s="105"/>
      <c r="F866" s="105"/>
      <c r="G866" s="106">
        <v>46417</v>
      </c>
      <c r="H866" s="448">
        <f t="shared" ca="1" si="374"/>
        <v>233</v>
      </c>
      <c r="I866" s="105" t="str">
        <f t="shared" ca="1" si="375"/>
        <v>Mayor a 120 días</v>
      </c>
      <c r="J866" s="109">
        <f t="shared" ca="1" si="376"/>
        <v>0.86296296296296293</v>
      </c>
      <c r="K866" s="294"/>
      <c r="L866" s="292"/>
      <c r="M866" s="110" t="str">
        <f>IFERROR(IF(VLOOKUP(L866,Codigos!$T$2:$U$50,2,0)=0,"",VLOOKUP(L866,Codigos!$T$2:$U$50,2,0)),"")</f>
        <v/>
      </c>
      <c r="N866" s="111">
        <f t="shared" si="377"/>
        <v>46147</v>
      </c>
      <c r="O866" s="112">
        <f>IFERROR(IF($B866&lt;&gt;"",$E866+($D866*VLOOKUP($B866,Codigos!$A:$P,5,0)),""),"Verf")</f>
        <v>6960</v>
      </c>
      <c r="P866" s="112">
        <f>IFERROR(IF($B866&lt;&gt;"",$F866+($O866*VLOOKUP($B866,Codigos!$A:$P,4,0)),""),"Verf")</f>
        <v>41760</v>
      </c>
      <c r="Q866" s="116">
        <f>IFERROR(IF($B866&lt;&gt;"",P866*VLOOKUP($B866,Codigos!$A:$I,7,0)/100000,""),"Verf")</f>
        <v>125.28</v>
      </c>
      <c r="R866" s="110">
        <f>IFERROR(IF($B866&lt;&gt;"",VLOOKUP($B866,Codigos!$A:$P,2,0),""),"Verf")</f>
        <v>20463</v>
      </c>
      <c r="S866" s="110" t="str">
        <f>IFERROR(IF($B866&lt;&gt;"",VLOOKUP($B866,Codigos!$A:$P,9,0),""),"Verf")</f>
        <v>NR</v>
      </c>
      <c r="T866" s="110">
        <f>IFERROR(IF(B866&lt;&gt;"",VLOOKUP(B866,Codigos!$A:$P,10,0),""),"Verf")</f>
        <v>270</v>
      </c>
      <c r="U866" s="280" t="str">
        <f ca="1">IFERROR(IF($B866&lt;&gt;"",IF(AND($H866&gt;=VLOOKUP($B866,Codigos!$A:$P,12,0),$H866&lt;=VLOOKUP($B866,Codigos!$A:$P,13,0)),"Si","No"),""),"Verf")</f>
        <v>No</v>
      </c>
      <c r="V866" s="280" t="str">
        <f ca="1">IFERROR(IF($B866&lt;&gt;"",IF(AND($H866&gt;=VLOOKUP($B866,Codigos!$A:$P,14,0),$H866&lt;=VLOOKUP($B866,Codigos!$A:$P,15,0)),"Si","No"),""),"Verf")</f>
        <v>No</v>
      </c>
      <c r="W866" s="280" t="str">
        <f ca="1">IFERROR(IF($B866&lt;&gt;"",IF($H866&gt;=VLOOKUP($B866,Codigos!$A:$P,12,0),"Si","No"),""),"Verf")</f>
        <v>Si</v>
      </c>
      <c r="X866" s="280" t="str">
        <f ca="1">IFERROR(IF($B866&lt;&gt;"",IF($H866&lt;VLOOKUP($B866,Codigos!$A:$P,14,0),"No","Si"),""),"Verf")</f>
        <v>Si</v>
      </c>
      <c r="Y866" s="280" t="str">
        <f ca="1">IFERROR(IF($B866&lt;&gt;"",IF($H866&gt;VLOOKUP($B866,Codigos!$A:$P,16,0),"Si","No"),""),"Verf")</f>
        <v>Si</v>
      </c>
      <c r="Z866" s="280" t="str">
        <f ca="1">IFERROR(IF($B866&lt;&gt;"",IF($H866&lt;VLOOKUP($B866,Codigos!$A:$P,14,0),"Bloquear","No"),""),"Verf")</f>
        <v>No</v>
      </c>
      <c r="AA866" s="281">
        <f>IFERROR(IF($B866&lt;&gt;"",$G866-VLOOKUP($B866,Codigos!$A:$P,11,0),""),"")</f>
        <v>46387</v>
      </c>
      <c r="AB866" s="280" t="str">
        <f t="shared" si="378"/>
        <v/>
      </c>
      <c r="AC866">
        <f t="shared" ca="1" si="379"/>
        <v>37</v>
      </c>
      <c r="AE866" t="s">
        <v>1989</v>
      </c>
      <c r="AF866" t="s">
        <v>1988</v>
      </c>
    </row>
    <row r="867" spans="1:32" ht="18.95" customHeight="1">
      <c r="A867" s="290" t="s">
        <v>2664</v>
      </c>
      <c r="B867" s="314" t="s">
        <v>203</v>
      </c>
      <c r="C867" s="104" t="str">
        <f>IFERROR(IF(B867&lt;&gt;"",VLOOKUP($B867,Codigos!$A:$P,3,0),""),"Verf")</f>
        <v>Stella Artois Nr 300Cc X 6</v>
      </c>
      <c r="D867" s="105">
        <v>2</v>
      </c>
      <c r="E867" s="105"/>
      <c r="F867" s="105"/>
      <c r="G867" s="106">
        <v>46441</v>
      </c>
      <c r="H867" s="448">
        <f t="shared" ca="1" si="374"/>
        <v>257</v>
      </c>
      <c r="I867" s="105" t="str">
        <f t="shared" ca="1" si="375"/>
        <v>Mayor a 120 días</v>
      </c>
      <c r="J867" s="109">
        <f t="shared" ca="1" si="376"/>
        <v>0.95185185185185184</v>
      </c>
      <c r="K867" s="294"/>
      <c r="L867" s="292" t="s">
        <v>34</v>
      </c>
      <c r="M867" s="110" t="str">
        <f>IFERROR(IF(VLOOKUP(L867,Codigos!$T$2:$U$50,2,0)=0,"",VLOOKUP(L867,Codigos!$T$2:$U$50,2,0)),"")</f>
        <v>Excluir</v>
      </c>
      <c r="N867" s="111">
        <f t="shared" si="377"/>
        <v>46171</v>
      </c>
      <c r="O867" s="112">
        <f>IFERROR(IF($B867&lt;&gt;"",$E867+($D867*VLOOKUP($B867,Codigos!$A:$P,5,0)),""),"Verf")</f>
        <v>480</v>
      </c>
      <c r="P867" s="112">
        <f>IFERROR(IF($B867&lt;&gt;"",$F867+($O867*VLOOKUP($B867,Codigos!$A:$P,4,0)),""),"Verf")</f>
        <v>2880</v>
      </c>
      <c r="Q867" s="116">
        <f>IFERROR(IF($B867&lt;&gt;"",P867*VLOOKUP($B867,Codigos!$A:$I,7,0)/100000,""),"Verf")</f>
        <v>8.64</v>
      </c>
      <c r="R867" s="110">
        <f>IFERROR(IF($B867&lt;&gt;"",VLOOKUP($B867,Codigos!$A:$P,2,0),""),"Verf")</f>
        <v>20463</v>
      </c>
      <c r="S867" s="110" t="str">
        <f>IFERROR(IF($B867&lt;&gt;"",VLOOKUP($B867,Codigos!$A:$P,9,0),""),"Verf")</f>
        <v>NR</v>
      </c>
      <c r="T867" s="110">
        <f>IFERROR(IF(B867&lt;&gt;"",VLOOKUP(B867,Codigos!$A:$P,10,0),""),"Verf")</f>
        <v>270</v>
      </c>
      <c r="U867" s="280" t="str">
        <f ca="1">IFERROR(IF($B867&lt;&gt;"",IF(AND($H867&gt;=VLOOKUP($B867,Codigos!$A:$P,12,0),$H867&lt;=VLOOKUP($B867,Codigos!$A:$P,13,0)),"Si","No"),""),"Verf")</f>
        <v>No</v>
      </c>
      <c r="V867" s="280" t="str">
        <f ca="1">IFERROR(IF($B867&lt;&gt;"",IF(AND($H867&gt;=VLOOKUP($B867,Codigos!$A:$P,14,0),$H867&lt;=VLOOKUP($B867,Codigos!$A:$P,15,0)),"Si","No"),""),"Verf")</f>
        <v>No</v>
      </c>
      <c r="W867" s="280" t="str">
        <f ca="1">IFERROR(IF($B867&lt;&gt;"",IF($H867&gt;=VLOOKUP($B867,Codigos!$A:$P,12,0),"Si","No"),""),"Verf")</f>
        <v>Si</v>
      </c>
      <c r="X867" s="280" t="str">
        <f ca="1">IFERROR(IF($B867&lt;&gt;"",IF($H867&lt;VLOOKUP($B867,Codigos!$A:$P,14,0),"No","Si"),""),"Verf")</f>
        <v>Si</v>
      </c>
      <c r="Y867" s="280" t="str">
        <f ca="1">IFERROR(IF($B867&lt;&gt;"",IF($H867&gt;VLOOKUP($B867,Codigos!$A:$P,16,0),"Si","No"),""),"Verf")</f>
        <v>Si</v>
      </c>
      <c r="Z867" s="280" t="str">
        <f ca="1">IFERROR(IF($B867&lt;&gt;"",IF($H867&lt;VLOOKUP($B867,Codigos!$A:$P,14,0),"Bloquear","No"),""),"Verf")</f>
        <v>No</v>
      </c>
      <c r="AA867" s="281">
        <f>IFERROR(IF($B867&lt;&gt;"",$G867-VLOOKUP($B867,Codigos!$A:$P,11,0),""),"")</f>
        <v>46411</v>
      </c>
      <c r="AB867" s="280" t="str">
        <f t="shared" si="378"/>
        <v/>
      </c>
      <c r="AC867">
        <f t="shared" ca="1" si="379"/>
        <v>13</v>
      </c>
      <c r="AE867" t="s">
        <v>1989</v>
      </c>
      <c r="AF867" t="s">
        <v>1988</v>
      </c>
    </row>
    <row r="868" spans="1:32" ht="18.95" customHeight="1">
      <c r="A868" s="290" t="s">
        <v>2665</v>
      </c>
      <c r="B868" s="303" t="s">
        <v>233</v>
      </c>
      <c r="C868" s="104" t="str">
        <f>IFERROR(IF(B868&lt;&gt;"",VLOOKUP($B868,Codigos!$A:$P,3,0),""),"Verf")</f>
        <v>Costeña R 750 X 16</v>
      </c>
      <c r="D868" s="105">
        <v>36</v>
      </c>
      <c r="E868" s="105"/>
      <c r="F868" s="105"/>
      <c r="G868" s="106">
        <v>46352</v>
      </c>
      <c r="H868" s="448">
        <f t="shared" ca="1" si="374"/>
        <v>168</v>
      </c>
      <c r="I868" s="105" t="str">
        <f t="shared" ca="1" si="375"/>
        <v>Mayor a 120 días</v>
      </c>
      <c r="J868" s="109">
        <f t="shared" ca="1" si="376"/>
        <v>0.93333333333333335</v>
      </c>
      <c r="K868" s="294"/>
      <c r="L868" s="460"/>
      <c r="M868" s="110" t="str">
        <f>IFERROR(IF(VLOOKUP(L868,Codigos!$T$2:$U$50,2,0)=0,"",VLOOKUP(L868,Codigos!$T$2:$U$50,2,0)),"")</f>
        <v/>
      </c>
      <c r="N868" s="111">
        <f t="shared" si="377"/>
        <v>46172</v>
      </c>
      <c r="O868" s="112">
        <f>IFERROR(IF($B868&lt;&gt;"",$E868+($D868*VLOOKUP($B868,Codigos!$A:$P,5,0)),""),"Verf")</f>
        <v>1296</v>
      </c>
      <c r="P868" s="112">
        <f>IFERROR(IF($B868&lt;&gt;"",$F868+($O868*VLOOKUP($B868,Codigos!$A:$P,4,0)),""),"Verf")</f>
        <v>20736</v>
      </c>
      <c r="Q868" s="116">
        <f>IFERROR(IF($B868&lt;&gt;"",P868*VLOOKUP($B868,Codigos!$A:$I,7,0)/100000,""),"Verf")</f>
        <v>155.52000000000001</v>
      </c>
      <c r="R868" s="110">
        <f>IFERROR(IF($B868&lt;&gt;"",VLOOKUP($B868,Codigos!$A:$P,2,0),""),"Verf")</f>
        <v>20877</v>
      </c>
      <c r="S868" s="110" t="str">
        <f>IFERROR(IF($B868&lt;&gt;"",VLOOKUP($B868,Codigos!$A:$P,9,0),""),"Verf")</f>
        <v>Ret</v>
      </c>
      <c r="T868" s="110">
        <f>IFERROR(IF(B868&lt;&gt;"",VLOOKUP(B868,Codigos!$A:$P,10,0),""),"Verf")</f>
        <v>180</v>
      </c>
      <c r="U868" s="280" t="str">
        <f ca="1">IFERROR(IF($B868&lt;&gt;"",IF(AND($H868&gt;=VLOOKUP($B868,Codigos!$A:$P,12,0),$H868&lt;=VLOOKUP($B868,Codigos!$A:$P,13,0)),"Si","No"),""),"Verf")</f>
        <v>No</v>
      </c>
      <c r="V868" s="280" t="str">
        <f ca="1">IFERROR(IF($B868&lt;&gt;"",IF(AND($H868&gt;=VLOOKUP($B868,Codigos!$A:$P,14,0),$H868&lt;=VLOOKUP($B868,Codigos!$A:$P,15,0)),"Si","No"),""),"Verf")</f>
        <v>No</v>
      </c>
      <c r="W868" s="280" t="str">
        <f ca="1">IFERROR(IF($B868&lt;&gt;"",IF($H868&gt;=VLOOKUP($B868,Codigos!$A:$P,12,0),"Si","No"),""),"Verf")</f>
        <v>Si</v>
      </c>
      <c r="X868" s="280" t="str">
        <f ca="1">IFERROR(IF($B868&lt;&gt;"",IF($H868&lt;VLOOKUP($B868,Codigos!$A:$P,14,0),"No","Si"),""),"Verf")</f>
        <v>Si</v>
      </c>
      <c r="Y868" s="280" t="str">
        <f ca="1">IFERROR(IF($B868&lt;&gt;"",IF($H868&gt;VLOOKUP($B868,Codigos!$A:$P,16,0),"Si","No"),""),"Verf")</f>
        <v>Si</v>
      </c>
      <c r="Z868" s="280" t="str">
        <f ca="1">IFERROR(IF($B868&lt;&gt;"",IF($H868&lt;VLOOKUP($B868,Codigos!$A:$P,14,0),"Bloquear","No"),""),"Verf")</f>
        <v>No</v>
      </c>
      <c r="AA868" s="281">
        <f>IFERROR(IF($B868&lt;&gt;"",$G868-VLOOKUP($B868,Codigos!$A:$P,11,0),""),"")</f>
        <v>46322</v>
      </c>
      <c r="AB868" s="280" t="str">
        <f t="shared" si="378"/>
        <v/>
      </c>
      <c r="AC868">
        <f t="shared" ca="1" si="379"/>
        <v>12</v>
      </c>
      <c r="AE868" t="s">
        <v>1989</v>
      </c>
      <c r="AF868" t="s">
        <v>1988</v>
      </c>
    </row>
    <row r="869" spans="1:32" ht="18.95" customHeight="1">
      <c r="A869" s="290" t="s">
        <v>2666</v>
      </c>
      <c r="B869" s="303" t="s">
        <v>566</v>
      </c>
      <c r="C869" s="104" t="str">
        <f>IFERROR(IF(B869&lt;&gt;"",VLOOKUP($B869,Codigos!$A:$P,3,0),""),"Verf")</f>
        <v>Poker R 750cc X 16</v>
      </c>
      <c r="D869" s="105">
        <v>6</v>
      </c>
      <c r="E869" s="105"/>
      <c r="F869" s="105"/>
      <c r="G869" s="106">
        <v>46343</v>
      </c>
      <c r="H869" s="448">
        <f t="shared" ca="1" si="374"/>
        <v>159</v>
      </c>
      <c r="I869" s="105" t="str">
        <f t="shared" ca="1" si="375"/>
        <v>Mayor a 120 días</v>
      </c>
      <c r="J869" s="109">
        <f t="shared" ca="1" si="376"/>
        <v>0.8833333333333333</v>
      </c>
      <c r="K869" s="294"/>
      <c r="L869" s="460" t="s">
        <v>34</v>
      </c>
      <c r="M869" s="110" t="str">
        <f>IFERROR(IF(VLOOKUP(L869,Codigos!$T$2:$U$50,2,0)=0,"",VLOOKUP(L869,Codigos!$T$2:$U$50,2,0)),"")</f>
        <v>Excluir</v>
      </c>
      <c r="N869" s="111">
        <f t="shared" si="377"/>
        <v>46163</v>
      </c>
      <c r="O869" s="112">
        <f>IFERROR(IF($B869&lt;&gt;"",$E869+($D869*VLOOKUP($B869,Codigos!$A:$P,5,0)),""),"Verf")</f>
        <v>216</v>
      </c>
      <c r="P869" s="112">
        <f>IFERROR(IF($B869&lt;&gt;"",$F869+($O869*VLOOKUP($B869,Codigos!$A:$P,4,0)),""),"Verf")</f>
        <v>3456</v>
      </c>
      <c r="Q869" s="116">
        <f>IFERROR(IF($B869&lt;&gt;"",P869*VLOOKUP($B869,Codigos!$A:$I,7,0)/100000,""),"Verf")</f>
        <v>25.92</v>
      </c>
      <c r="R869" s="110">
        <f>IFERROR(IF($B869&lt;&gt;"",VLOOKUP($B869,Codigos!$A:$P,2,0),""),"Verf")</f>
        <v>3659</v>
      </c>
      <c r="S869" s="110" t="str">
        <f>IFERROR(IF($B869&lt;&gt;"",VLOOKUP($B869,Codigos!$A:$P,9,0),""),"Verf")</f>
        <v>Ret</v>
      </c>
      <c r="T869" s="110">
        <f>IFERROR(IF(B869&lt;&gt;"",VLOOKUP(B869,Codigos!$A:$P,10,0),""),"Verf")</f>
        <v>180</v>
      </c>
      <c r="U869" s="280" t="str">
        <f ca="1">IFERROR(IF($B869&lt;&gt;"",IF(AND($H869&gt;=VLOOKUP($B869,Codigos!$A:$P,12,0),$H869&lt;=VLOOKUP($B869,Codigos!$A:$P,13,0)),"Si","No"),""),"Verf")</f>
        <v>No</v>
      </c>
      <c r="V869" s="280" t="str">
        <f ca="1">IFERROR(IF($B869&lt;&gt;"",IF(AND($H869&gt;=VLOOKUP($B869,Codigos!$A:$P,14,0),$H869&lt;=VLOOKUP($B869,Codigos!$A:$P,15,0)),"Si","No"),""),"Verf")</f>
        <v>No</v>
      </c>
      <c r="W869" s="280" t="str">
        <f ca="1">IFERROR(IF($B869&lt;&gt;"",IF($H869&gt;=VLOOKUP($B869,Codigos!$A:$P,12,0),"Si","No"),""),"Verf")</f>
        <v>Si</v>
      </c>
      <c r="X869" s="280" t="str">
        <f ca="1">IFERROR(IF($B869&lt;&gt;"",IF($H869&lt;VLOOKUP($B869,Codigos!$A:$P,14,0),"No","Si"),""),"Verf")</f>
        <v>Si</v>
      </c>
      <c r="Y869" s="280" t="str">
        <f ca="1">IFERROR(IF($B869&lt;&gt;"",IF($H869&gt;VLOOKUP($B869,Codigos!$A:$P,16,0),"Si","No"),""),"Verf")</f>
        <v>Si</v>
      </c>
      <c r="Z869" s="280" t="str">
        <f ca="1">IFERROR(IF($B869&lt;&gt;"",IF($H869&lt;VLOOKUP($B869,Codigos!$A:$P,14,0),"Bloquear","No"),""),"Verf")</f>
        <v>No</v>
      </c>
      <c r="AA869" s="281">
        <f>IFERROR(IF($B869&lt;&gt;"",$G869-VLOOKUP($B869,Codigos!$A:$P,11,0),""),"")</f>
        <v>46313</v>
      </c>
      <c r="AB869" s="280" t="str">
        <f t="shared" si="378"/>
        <v/>
      </c>
      <c r="AC869">
        <f t="shared" ca="1" si="379"/>
        <v>21</v>
      </c>
      <c r="AE869" t="s">
        <v>1989</v>
      </c>
      <c r="AF869" t="s">
        <v>1988</v>
      </c>
    </row>
    <row r="870" spans="1:32" ht="18.95" customHeight="1">
      <c r="A870" s="290" t="s">
        <v>2666</v>
      </c>
      <c r="B870" s="366" t="s">
        <v>564</v>
      </c>
      <c r="C870" s="104" t="str">
        <f>IFERROR(IF(B870&lt;&gt;"",VLOOKUP($B870,Codigos!$A:$P,3,0),""),"Verf")</f>
        <v>Costeñita R 175cc X 38</v>
      </c>
      <c r="D870" s="105">
        <v>22</v>
      </c>
      <c r="E870" s="105"/>
      <c r="F870" s="105"/>
      <c r="G870" s="106">
        <v>46355</v>
      </c>
      <c r="H870" s="448">
        <f t="shared" ca="1" si="374"/>
        <v>171</v>
      </c>
      <c r="I870" s="105" t="str">
        <f t="shared" ca="1" si="375"/>
        <v>Mayor a 120 días</v>
      </c>
      <c r="J870" s="109">
        <f t="shared" ca="1" si="376"/>
        <v>0.95</v>
      </c>
      <c r="K870" s="294"/>
      <c r="L870" s="292"/>
      <c r="M870" s="110" t="str">
        <f>IFERROR(IF(VLOOKUP(L870,Codigos!$T$2:$U$50,2,0)=0,"",VLOOKUP(L870,Codigos!$T$2:$U$50,2,0)),"")</f>
        <v/>
      </c>
      <c r="N870" s="111">
        <f t="shared" si="377"/>
        <v>46175</v>
      </c>
      <c r="O870" s="112">
        <f>IFERROR(IF($B870&lt;&gt;"",$E870+($D870*VLOOKUP($B870,Codigos!$A:$P,5,0)),""),"Verf")</f>
        <v>1188</v>
      </c>
      <c r="P870" s="112">
        <f>IFERROR(IF($B870&lt;&gt;"",$F870+($O870*VLOOKUP($B870,Codigos!$A:$P,4,0)),""),"Verf")</f>
        <v>45144</v>
      </c>
      <c r="Q870" s="116">
        <f>IFERROR(IF($B870&lt;&gt;"",P870*VLOOKUP($B870,Codigos!$A:$I,7,0)/100000,""),"Verf")</f>
        <v>79.001999999999995</v>
      </c>
      <c r="R870" s="110">
        <f>IFERROR(IF($B870&lt;&gt;"",VLOOKUP($B870,Codigos!$A:$P,2,0),""),"Verf")</f>
        <v>3617</v>
      </c>
      <c r="S870" s="110" t="str">
        <f>IFERROR(IF($B870&lt;&gt;"",VLOOKUP($B870,Codigos!$A:$P,9,0),""),"Verf")</f>
        <v>Ret</v>
      </c>
      <c r="T870" s="110">
        <f>IFERROR(IF(B870&lt;&gt;"",VLOOKUP(B870,Codigos!$A:$P,10,0),""),"Verf")</f>
        <v>180</v>
      </c>
      <c r="U870" s="280" t="str">
        <f ca="1">IFERROR(IF($B870&lt;&gt;"",IF(AND($H870&gt;=VLOOKUP($B870,Codigos!$A:$P,12,0),$H870&lt;=VLOOKUP($B870,Codigos!$A:$P,13,0)),"Si","No"),""),"Verf")</f>
        <v>No</v>
      </c>
      <c r="V870" s="280" t="str">
        <f ca="1">IFERROR(IF($B870&lt;&gt;"",IF(AND($H870&gt;=VLOOKUP($B870,Codigos!$A:$P,14,0),$H870&lt;=VLOOKUP($B870,Codigos!$A:$P,15,0)),"Si","No"),""),"Verf")</f>
        <v>No</v>
      </c>
      <c r="W870" s="280" t="str">
        <f ca="1">IFERROR(IF($B870&lt;&gt;"",IF($H870&gt;=VLOOKUP($B870,Codigos!$A:$P,12,0),"Si","No"),""),"Verf")</f>
        <v>Si</v>
      </c>
      <c r="X870" s="280" t="str">
        <f ca="1">IFERROR(IF($B870&lt;&gt;"",IF($H870&lt;VLOOKUP($B870,Codigos!$A:$P,14,0),"No","Si"),""),"Verf")</f>
        <v>Si</v>
      </c>
      <c r="Y870" s="280" t="str">
        <f ca="1">IFERROR(IF($B870&lt;&gt;"",IF($H870&gt;VLOOKUP($B870,Codigos!$A:$P,16,0),"Si","No"),""),"Verf")</f>
        <v>Si</v>
      </c>
      <c r="Z870" s="280" t="str">
        <f ca="1">IFERROR(IF($B870&lt;&gt;"",IF($H870&lt;VLOOKUP($B870,Codigos!$A:$P,14,0),"Bloquear","No"),""),"Verf")</f>
        <v>No</v>
      </c>
      <c r="AA870" s="281">
        <f>IFERROR(IF($B870&lt;&gt;"",$G870-VLOOKUP($B870,Codigos!$A:$P,11,0),""),"")</f>
        <v>46325</v>
      </c>
      <c r="AB870" s="280" t="str">
        <f t="shared" si="378"/>
        <v/>
      </c>
      <c r="AC870">
        <f t="shared" ca="1" si="379"/>
        <v>9</v>
      </c>
      <c r="AE870" t="s">
        <v>1989</v>
      </c>
      <c r="AF870" t="s">
        <v>1988</v>
      </c>
    </row>
    <row r="871" spans="1:32" ht="18.95" customHeight="1">
      <c r="A871" s="290" t="s">
        <v>2791</v>
      </c>
      <c r="B871" s="472"/>
      <c r="C871" s="104" t="str">
        <f>IFERROR(IF(B871&lt;&gt;"",VLOOKUP($B871,Codigos!$A:$P,3,0),""),"Verf")</f>
        <v/>
      </c>
      <c r="D871" s="105"/>
      <c r="E871" s="105"/>
      <c r="F871" s="105"/>
      <c r="G871" s="106"/>
      <c r="H871" s="448" t="str">
        <f t="shared" ca="1" si="374"/>
        <v/>
      </c>
      <c r="I871" s="105" t="str">
        <f t="shared" ca="1" si="375"/>
        <v/>
      </c>
      <c r="J871" s="109" t="str">
        <f t="shared" ca="1" si="376"/>
        <v/>
      </c>
      <c r="K871" s="294"/>
      <c r="L871" s="292"/>
      <c r="M871" s="110" t="str">
        <f>IFERROR(IF(VLOOKUP(L871,Codigos!$T$2:$U$50,2,0)=0,"",VLOOKUP(L871,Codigos!$T$2:$U$50,2,0)),"")</f>
        <v/>
      </c>
      <c r="N871" s="111" t="str">
        <f t="shared" si="377"/>
        <v/>
      </c>
      <c r="O871" s="112" t="str">
        <f>IFERROR(IF($B871&lt;&gt;"",$E871+($D871*VLOOKUP($B871,Codigos!$A:$P,5,0)),""),"Verf")</f>
        <v/>
      </c>
      <c r="P871" s="112" t="str">
        <f>IFERROR(IF($B871&lt;&gt;"",$F871+($O871*VLOOKUP($B871,Codigos!$A:$P,4,0)),""),"Verf")</f>
        <v/>
      </c>
      <c r="Q871" s="116" t="str">
        <f>IFERROR(IF($B871&lt;&gt;"",P871*VLOOKUP($B871,Codigos!$A:$I,7,0)/100000,""),"Verf")</f>
        <v/>
      </c>
      <c r="R871" s="110" t="str">
        <f>IFERROR(IF($B871&lt;&gt;"",VLOOKUP($B871,Codigos!$A:$P,2,0),""),"Verf")</f>
        <v/>
      </c>
      <c r="S871" s="110" t="str">
        <f>IFERROR(IF($B871&lt;&gt;"",VLOOKUP($B871,Codigos!$A:$P,9,0),""),"Verf")</f>
        <v/>
      </c>
      <c r="T871" s="110" t="str">
        <f>IFERROR(IF(B871&lt;&gt;"",VLOOKUP(B871,Codigos!$A:$P,10,0),""),"Verf")</f>
        <v/>
      </c>
      <c r="U871" s="280" t="str">
        <f>IFERROR(IF($B871&lt;&gt;"",IF(AND($H871&gt;=VLOOKUP($B871,Codigos!$A:$P,12,0),$H871&lt;=VLOOKUP($B871,Codigos!$A:$P,13,0)),"Si","No"),""),"Verf")</f>
        <v/>
      </c>
      <c r="V871" s="280" t="str">
        <f>IFERROR(IF($B871&lt;&gt;"",IF(AND($H871&gt;=VLOOKUP($B871,Codigos!$A:$P,14,0),$H871&lt;=VLOOKUP($B871,Codigos!$A:$P,15,0)),"Si","No"),""),"Verf")</f>
        <v/>
      </c>
      <c r="W871" s="280" t="str">
        <f>IFERROR(IF($B871&lt;&gt;"",IF($H871&gt;=VLOOKUP($B871,Codigos!$A:$P,12,0),"Si","No"),""),"Verf")</f>
        <v/>
      </c>
      <c r="X871" s="280" t="str">
        <f>IFERROR(IF($B871&lt;&gt;"",IF($H871&lt;VLOOKUP($B871,Codigos!$A:$P,14,0),"No","Si"),""),"Verf")</f>
        <v/>
      </c>
      <c r="Y871" s="280" t="str">
        <f>IFERROR(IF($B871&lt;&gt;"",IF($H871&gt;VLOOKUP($B871,Codigos!$A:$P,16,0),"Si","No"),""),"Verf")</f>
        <v/>
      </c>
      <c r="Z871" s="280" t="str">
        <f>IFERROR(IF($B871&lt;&gt;"",IF($H871&lt;VLOOKUP($B871,Codigos!$A:$P,14,0),"Bloquear","No"),""),"Verf")</f>
        <v/>
      </c>
      <c r="AA871" s="281" t="str">
        <f>IFERROR(IF($B871&lt;&gt;"",$G871-VLOOKUP($B871,Codigos!$A:$P,11,0),""),"")</f>
        <v/>
      </c>
      <c r="AB871" s="280" t="str">
        <f t="shared" si="378"/>
        <v>V</v>
      </c>
      <c r="AC871" t="str">
        <f t="shared" si="379"/>
        <v/>
      </c>
      <c r="AE871" t="s">
        <v>1989</v>
      </c>
      <c r="AF871" t="s">
        <v>1988</v>
      </c>
    </row>
    <row r="872" spans="1:32" ht="18.95" customHeight="1">
      <c r="A872" s="290" t="s">
        <v>2791</v>
      </c>
      <c r="B872" s="366"/>
      <c r="C872" s="104" t="str">
        <f>IFERROR(IF(B872&lt;&gt;"",VLOOKUP($B872,Codigos!$A:$P,3,0),""),"Verf")</f>
        <v/>
      </c>
      <c r="D872" s="105"/>
      <c r="E872" s="105"/>
      <c r="F872" s="105"/>
      <c r="G872" s="106"/>
      <c r="H872" s="448" t="str">
        <f t="shared" ca="1" si="374"/>
        <v/>
      </c>
      <c r="I872" s="105" t="str">
        <f t="shared" ca="1" si="375"/>
        <v/>
      </c>
      <c r="J872" s="109" t="str">
        <f t="shared" ca="1" si="376"/>
        <v/>
      </c>
      <c r="K872" s="294"/>
      <c r="L872" s="460"/>
      <c r="M872" s="110" t="str">
        <f>IFERROR(IF(VLOOKUP(L872,Codigos!$T$2:$U$50,2,0)=0,"",VLOOKUP(L872,Codigos!$T$2:$U$50,2,0)),"")</f>
        <v/>
      </c>
      <c r="N872" s="111" t="str">
        <f t="shared" si="377"/>
        <v/>
      </c>
      <c r="O872" s="112" t="str">
        <f>IFERROR(IF($B872&lt;&gt;"",$E872+($D872*VLOOKUP($B872,Codigos!$A:$P,5,0)),""),"Verf")</f>
        <v/>
      </c>
      <c r="P872" s="112" t="str">
        <f>IFERROR(IF($B872&lt;&gt;"",$F872+($O872*VLOOKUP($B872,Codigos!$A:$P,4,0)),""),"Verf")</f>
        <v/>
      </c>
      <c r="Q872" s="116" t="str">
        <f>IFERROR(IF($B872&lt;&gt;"",P872*VLOOKUP($B872,Codigos!$A:$I,7,0)/100000,""),"Verf")</f>
        <v/>
      </c>
      <c r="R872" s="110" t="str">
        <f>IFERROR(IF($B872&lt;&gt;"",VLOOKUP($B872,Codigos!$A:$P,2,0),""),"Verf")</f>
        <v/>
      </c>
      <c r="S872" s="110" t="str">
        <f>IFERROR(IF($B872&lt;&gt;"",VLOOKUP($B872,Codigos!$A:$P,9,0),""),"Verf")</f>
        <v/>
      </c>
      <c r="T872" s="110" t="str">
        <f>IFERROR(IF(B872&lt;&gt;"",VLOOKUP(B872,Codigos!$A:$P,10,0),""),"Verf")</f>
        <v/>
      </c>
      <c r="U872" s="280" t="str">
        <f>IFERROR(IF($B872&lt;&gt;"",IF(AND($H872&gt;=VLOOKUP($B872,Codigos!$A:$P,12,0),$H872&lt;=VLOOKUP($B872,Codigos!$A:$P,13,0)),"Si","No"),""),"Verf")</f>
        <v/>
      </c>
      <c r="V872" s="280" t="str">
        <f>IFERROR(IF($B872&lt;&gt;"",IF(AND($H872&gt;=VLOOKUP($B872,Codigos!$A:$P,14,0),$H872&lt;=VLOOKUP($B872,Codigos!$A:$P,15,0)),"Si","No"),""),"Verf")</f>
        <v/>
      </c>
      <c r="W872" s="280" t="str">
        <f>IFERROR(IF($B872&lt;&gt;"",IF($H872&gt;=VLOOKUP($B872,Codigos!$A:$P,12,0),"Si","No"),""),"Verf")</f>
        <v/>
      </c>
      <c r="X872" s="280" t="str">
        <f>IFERROR(IF($B872&lt;&gt;"",IF($H872&lt;VLOOKUP($B872,Codigos!$A:$P,14,0),"No","Si"),""),"Verf")</f>
        <v/>
      </c>
      <c r="Y872" s="280" t="str">
        <f>IFERROR(IF($B872&lt;&gt;"",IF($H872&gt;VLOOKUP($B872,Codigos!$A:$P,16,0),"Si","No"),""),"Verf")</f>
        <v/>
      </c>
      <c r="Z872" s="280" t="str">
        <f>IFERROR(IF($B872&lt;&gt;"",IF($H872&lt;VLOOKUP($B872,Codigos!$A:$P,14,0),"Bloquear","No"),""),"Verf")</f>
        <v/>
      </c>
      <c r="AA872" s="281" t="str">
        <f>IFERROR(IF($B872&lt;&gt;"",$G872-VLOOKUP($B872,Codigos!$A:$P,11,0),""),"")</f>
        <v/>
      </c>
      <c r="AB872" s="280" t="str">
        <f t="shared" si="378"/>
        <v>V</v>
      </c>
      <c r="AC872" t="str">
        <f t="shared" si="379"/>
        <v/>
      </c>
      <c r="AE872" t="s">
        <v>1989</v>
      </c>
      <c r="AF872" t="s">
        <v>1988</v>
      </c>
    </row>
    <row r="873" spans="1:32" ht="18.95" customHeight="1">
      <c r="A873" s="290" t="s">
        <v>2667</v>
      </c>
      <c r="B873" s="291" t="s">
        <v>724</v>
      </c>
      <c r="C873" s="104" t="str">
        <f>IFERROR(IF(B873&lt;&gt;"",VLOOKUP($B873,Codigos!$A:$P,3,0),""),"Verf")</f>
        <v>Club Col Tw 330Cc X 30</v>
      </c>
      <c r="D873" s="105">
        <v>16</v>
      </c>
      <c r="E873" s="105">
        <v>27</v>
      </c>
      <c r="F873" s="105"/>
      <c r="G873" s="106">
        <v>46361</v>
      </c>
      <c r="H873" s="448">
        <f t="shared" ref="H873" ca="1" si="386">IF(G873&lt;&gt;"",G873-TODAY(),"")</f>
        <v>177</v>
      </c>
      <c r="I873" s="105" t="str">
        <f t="shared" ref="I873" ca="1" si="387">IF(G873="","",IF(G873&lt;TODAY(),"Vencido",IF(G873&lt;TODAY()+10,"Menos de 10 días",IF(G873&lt;TODAY()+30,"Menos de 30 días",IF(G873&lt;TODAY()+60,"Menos de 60 días",IF(G873&lt;TODAY()+90,"Menos de 90 dìas",IF(G873&lt;TODAY()+120,"Menos de 120 días","Mayor a 120 días")))))))</f>
        <v>Mayor a 120 días</v>
      </c>
      <c r="J873" s="109">
        <f t="shared" ref="J873" ca="1" si="388">IFERROR(IF(H873&lt;&gt;"",H873/T873,""),"Verf")</f>
        <v>0.98333333333333328</v>
      </c>
      <c r="K873" s="294"/>
      <c r="L873" s="460" t="s">
        <v>392</v>
      </c>
      <c r="M873" s="110" t="str">
        <f>IFERROR(IF(VLOOKUP(L873,Codigos!$T$2:$U$50,2,0)=0,"",VLOOKUP(L873,Codigos!$T$2:$U$50,2,0)),"")</f>
        <v>Excluir</v>
      </c>
      <c r="N873" s="111">
        <f t="shared" ref="N873" si="389">IFERROR(IF(G873&lt;&gt;"",G873-T873,""),"Verf")</f>
        <v>46181</v>
      </c>
      <c r="O873" s="112">
        <f>IFERROR(IF($B873&lt;&gt;"",$E873+($D873*VLOOKUP($B873,Codigos!$A:$P,5,0)),""),"Verf")</f>
        <v>747</v>
      </c>
      <c r="P873" s="112">
        <f>IFERROR(IF($B873&lt;&gt;"",$F873+($O873*VLOOKUP($B873,Codigos!$A:$P,4,0)),""),"Verf")</f>
        <v>22410</v>
      </c>
      <c r="Q873" s="116">
        <f>IFERROR(IF($B873&lt;&gt;"",P873*VLOOKUP($B873,Codigos!$A:$I,7,0)/100000,""),"Verf")</f>
        <v>73.953000000000003</v>
      </c>
      <c r="R873" s="110">
        <f>IFERROR(IF($B873&lt;&gt;"",VLOOKUP($B873,Codigos!$A:$P,2,0),""),"Verf")</f>
        <v>9798</v>
      </c>
      <c r="S873" s="110" t="str">
        <f>IFERROR(IF($B873&lt;&gt;"",VLOOKUP($B873,Codigos!$A:$P,9,0),""),"Verf")</f>
        <v>NR</v>
      </c>
      <c r="T873" s="110">
        <f>IFERROR(IF(B873&lt;&gt;"",VLOOKUP(B873,Codigos!$A:$P,10,0),""),"Verf")</f>
        <v>180</v>
      </c>
      <c r="U873" s="280" t="str">
        <f ca="1">IFERROR(IF($B873&lt;&gt;"",IF(AND($H873&gt;=VLOOKUP($B873,Codigos!$A:$P,12,0),$H873&lt;=VLOOKUP($B873,Codigos!$A:$P,13,0)),"Si","No"),""),"Verf")</f>
        <v>No</v>
      </c>
      <c r="V873" s="280" t="str">
        <f ca="1">IFERROR(IF($B873&lt;&gt;"",IF(AND($H873&gt;=VLOOKUP($B873,Codigos!$A:$P,14,0),$H873&lt;=VLOOKUP($B873,Codigos!$A:$P,15,0)),"Si","No"),""),"Verf")</f>
        <v>No</v>
      </c>
      <c r="W873" s="280" t="str">
        <f ca="1">IFERROR(IF($B873&lt;&gt;"",IF($H873&gt;=VLOOKUP($B873,Codigos!$A:$P,12,0),"Si","No"),""),"Verf")</f>
        <v>Si</v>
      </c>
      <c r="X873" s="280" t="str">
        <f ca="1">IFERROR(IF($B873&lt;&gt;"",IF($H873&lt;VLOOKUP($B873,Codigos!$A:$P,14,0),"No","Si"),""),"Verf")</f>
        <v>Si</v>
      </c>
      <c r="Y873" s="280" t="str">
        <f ca="1">IFERROR(IF($B873&lt;&gt;"",IF($H873&gt;VLOOKUP($B873,Codigos!$A:$P,16,0),"Si","No"),""),"Verf")</f>
        <v>Si</v>
      </c>
      <c r="Z873" s="280" t="str">
        <f ca="1">IFERROR(IF($B873&lt;&gt;"",IF($H873&lt;VLOOKUP($B873,Codigos!$A:$P,14,0),"Bloquear","No"),""),"Verf")</f>
        <v>No</v>
      </c>
      <c r="AA873" s="281">
        <f>IFERROR(IF($B873&lt;&gt;"",$G873-VLOOKUP($B873,Codigos!$A:$P,11,0),""),"")</f>
        <v>46331</v>
      </c>
      <c r="AB873" s="280" t="str">
        <f t="shared" ref="AB873" si="390">IFERROR(IF(AND(A873&lt;&gt;"",B873=""),"V",""),"")</f>
        <v/>
      </c>
      <c r="AC873">
        <f t="shared" ref="AC873" ca="1" si="391">IF(B873&lt;&gt;"",$C$4-N873,"")</f>
        <v>3</v>
      </c>
      <c r="AE873" t="s">
        <v>1989</v>
      </c>
      <c r="AF873" t="s">
        <v>1988</v>
      </c>
    </row>
    <row r="874" spans="1:32" ht="18.95" customHeight="1">
      <c r="A874" s="290" t="s">
        <v>2668</v>
      </c>
      <c r="B874" s="291" t="s">
        <v>203</v>
      </c>
      <c r="C874" s="104" t="str">
        <f>IFERROR(IF(B874&lt;&gt;"",VLOOKUP($B874,Codigos!$A:$P,3,0),""),"Verf")</f>
        <v>Stella Artois Nr 300Cc X 6</v>
      </c>
      <c r="D874" s="105">
        <v>10</v>
      </c>
      <c r="E874" s="105"/>
      <c r="F874" s="105"/>
      <c r="G874" s="106">
        <v>46442</v>
      </c>
      <c r="H874" s="448">
        <f t="shared" ref="H874" ca="1" si="392">IF(G874&lt;&gt;"",G874-TODAY(),"")</f>
        <v>258</v>
      </c>
      <c r="I874" s="105" t="str">
        <f t="shared" ref="I874" ca="1" si="393">IF(G874="","",IF(G874&lt;TODAY(),"Vencido",IF(G874&lt;TODAY()+10,"Menos de 10 días",IF(G874&lt;TODAY()+30,"Menos de 30 días",IF(G874&lt;TODAY()+60,"Menos de 60 días",IF(G874&lt;TODAY()+90,"Menos de 90 dìas",IF(G874&lt;TODAY()+120,"Menos de 120 días","Mayor a 120 días")))))))</f>
        <v>Mayor a 120 días</v>
      </c>
      <c r="J874" s="109">
        <f t="shared" ref="J874" ca="1" si="394">IFERROR(IF(H874&lt;&gt;"",H874/T874,""),"Verf")</f>
        <v>0.9555555555555556</v>
      </c>
      <c r="K874" s="294"/>
      <c r="L874" s="292"/>
      <c r="M874" s="110" t="str">
        <f>IFERROR(IF(VLOOKUP(L874,Codigos!$T$2:$U$50,2,0)=0,"",VLOOKUP(L874,Codigos!$T$2:$U$50,2,0)),"")</f>
        <v/>
      </c>
      <c r="N874" s="111">
        <f t="shared" ref="N874" si="395">IFERROR(IF(G874&lt;&gt;"",G874-T874,""),"Verf")</f>
        <v>46172</v>
      </c>
      <c r="O874" s="112">
        <f>IFERROR(IF($B874&lt;&gt;"",$E874+($D874*VLOOKUP($B874,Codigos!$A:$P,5,0)),""),"Verf")</f>
        <v>2400</v>
      </c>
      <c r="P874" s="112">
        <f>IFERROR(IF($B874&lt;&gt;"",$F874+($O874*VLOOKUP($B874,Codigos!$A:$P,4,0)),""),"Verf")</f>
        <v>14400</v>
      </c>
      <c r="Q874" s="116">
        <f>IFERROR(IF($B874&lt;&gt;"",P874*VLOOKUP($B874,Codigos!$A:$I,7,0)/100000,""),"Verf")</f>
        <v>43.2</v>
      </c>
      <c r="R874" s="110">
        <f>IFERROR(IF($B874&lt;&gt;"",VLOOKUP($B874,Codigos!$A:$P,2,0),""),"Verf")</f>
        <v>20463</v>
      </c>
      <c r="S874" s="110" t="str">
        <f>IFERROR(IF($B874&lt;&gt;"",VLOOKUP($B874,Codigos!$A:$P,9,0),""),"Verf")</f>
        <v>NR</v>
      </c>
      <c r="T874" s="110">
        <f>IFERROR(IF(B874&lt;&gt;"",VLOOKUP(B874,Codigos!$A:$P,10,0),""),"Verf")</f>
        <v>270</v>
      </c>
      <c r="U874" s="280" t="str">
        <f ca="1">IFERROR(IF($B874&lt;&gt;"",IF(AND($H874&gt;=VLOOKUP($B874,Codigos!$A:$P,12,0),$H874&lt;=VLOOKUP($B874,Codigos!$A:$P,13,0)),"Si","No"),""),"Verf")</f>
        <v>No</v>
      </c>
      <c r="V874" s="280" t="str">
        <f ca="1">IFERROR(IF($B874&lt;&gt;"",IF(AND($H874&gt;=VLOOKUP($B874,Codigos!$A:$P,14,0),$H874&lt;=VLOOKUP($B874,Codigos!$A:$P,15,0)),"Si","No"),""),"Verf")</f>
        <v>No</v>
      </c>
      <c r="W874" s="280" t="str">
        <f ca="1">IFERROR(IF($B874&lt;&gt;"",IF($H874&gt;=VLOOKUP($B874,Codigos!$A:$P,12,0),"Si","No"),""),"Verf")</f>
        <v>Si</v>
      </c>
      <c r="X874" s="280" t="str">
        <f ca="1">IFERROR(IF($B874&lt;&gt;"",IF($H874&lt;VLOOKUP($B874,Codigos!$A:$P,14,0),"No","Si"),""),"Verf")</f>
        <v>Si</v>
      </c>
      <c r="Y874" s="280" t="str">
        <f ca="1">IFERROR(IF($B874&lt;&gt;"",IF($H874&gt;VLOOKUP($B874,Codigos!$A:$P,16,0),"Si","No"),""),"Verf")</f>
        <v>Si</v>
      </c>
      <c r="Z874" s="280" t="str">
        <f ca="1">IFERROR(IF($B874&lt;&gt;"",IF($H874&lt;VLOOKUP($B874,Codigos!$A:$P,14,0),"Bloquear","No"),""),"Verf")</f>
        <v>No</v>
      </c>
      <c r="AA874" s="281">
        <f>IFERROR(IF($B874&lt;&gt;"",$G874-VLOOKUP($B874,Codigos!$A:$P,11,0),""),"")</f>
        <v>46412</v>
      </c>
      <c r="AB874" s="280" t="str">
        <f t="shared" ref="AB874" si="396">IFERROR(IF(AND(A874&lt;&gt;"",B874=""),"V",""),"")</f>
        <v/>
      </c>
      <c r="AC874">
        <f t="shared" ref="AC874" ca="1" si="397">IF(B874&lt;&gt;"",$C$4-N874,"")</f>
        <v>12</v>
      </c>
      <c r="AE874" t="s">
        <v>1989</v>
      </c>
      <c r="AF874" t="s">
        <v>1988</v>
      </c>
    </row>
    <row r="875" spans="1:32" ht="18.95" customHeight="1">
      <c r="A875" s="499" t="s">
        <v>2669</v>
      </c>
      <c r="B875" s="291" t="s">
        <v>113</v>
      </c>
      <c r="C875" s="104" t="str">
        <f>IFERROR(IF(B875&lt;&gt;"",VLOOKUP($B875,Codigos!$A:$P,3,0),""),"Verf")</f>
        <v>Gran Club Col Dr 850</v>
      </c>
      <c r="D875" s="105">
        <v>2</v>
      </c>
      <c r="E875" s="105"/>
      <c r="F875" s="105"/>
      <c r="G875" s="106">
        <v>46341</v>
      </c>
      <c r="H875" s="500">
        <f ca="1">IF(G875&lt;&gt;"",G875-TODAY(),"")</f>
        <v>157</v>
      </c>
      <c r="I875" s="105" t="str">
        <f ca="1">IF(G875="","",IF(G875&lt;TODAY(),"Vencido",IF(G875&lt;TODAY()+10,"Menos de 10 días",IF(G875&lt;TODAY()+30,"Menos de 30 días",IF(G875&lt;TODAY()+60,"Menos de 60 días",IF(G875&lt;TODAY()+90,"Menos de 90 dìas",IF(G875&lt;TODAY()+120,"Menos de 120 días","Mayor a 120 días")))))))</f>
        <v>Mayor a 120 días</v>
      </c>
      <c r="J875" s="109">
        <f ca="1">IFERROR(IF(H875&lt;&gt;"",H875/T875,""),"Verf")</f>
        <v>0.87222222222222223</v>
      </c>
      <c r="K875" s="503" t="s">
        <v>2822</v>
      </c>
      <c r="L875" s="105" t="s">
        <v>34</v>
      </c>
      <c r="M875" s="110" t="str">
        <f>IFERROR(IF(VLOOKUP(L875,Codigos!$T$2:$U$50,2,0)=0,"",VLOOKUP(L875,Codigos!$T$2:$U$50,2,0)),"")</f>
        <v>Excluir</v>
      </c>
      <c r="N875" s="111">
        <f>IFERROR(IF(G875&lt;&gt;"",G875-T875,""),"Verf")</f>
        <v>46161</v>
      </c>
      <c r="O875" s="112">
        <f>IFERROR(IF($B875&lt;&gt;"",$E875+($D875*VLOOKUP($B875,Codigos!$A:$P,5,0)),""),"Verf")</f>
        <v>72</v>
      </c>
      <c r="P875" s="112">
        <f>IFERROR(IF($B875&lt;&gt;"",$F875+($O875*VLOOKUP($B875,Codigos!$A:$P,4,0)),""),"Verf")</f>
        <v>1152</v>
      </c>
      <c r="Q875" s="116">
        <f>IFERROR(IF($B875&lt;&gt;"",P875*VLOOKUP($B875,Codigos!$A:$I,7,0)/100000,""),"Verf")</f>
        <v>8.64</v>
      </c>
      <c r="R875" s="110">
        <f>IFERROR(IF($B875&lt;&gt;"",VLOOKUP($B875,Codigos!$A:$P,2,0),""),"Verf")</f>
        <v>15781</v>
      </c>
      <c r="S875" s="110" t="str">
        <f>IFERROR(IF($B875&lt;&gt;"",VLOOKUP($B875,Codigos!$A:$P,9,0),""),"Verf")</f>
        <v>Ret</v>
      </c>
      <c r="T875" s="110">
        <f>IFERROR(IF(B875&lt;&gt;"",VLOOKUP(B875,Codigos!$A:$P,10,0),""),"Verf")</f>
        <v>180</v>
      </c>
      <c r="U875" s="280" t="str">
        <f ca="1">IFERROR(IF($B875&lt;&gt;"",IF(AND($H875&gt;=VLOOKUP($B875,Codigos!$A:$P,12,0),$H875&lt;=VLOOKUP($B875,Codigos!$A:$P,13,0)),"Si","No"),""),"Verf")</f>
        <v>No</v>
      </c>
      <c r="V875" s="280" t="str">
        <f ca="1">IFERROR(IF($B875&lt;&gt;"",IF(AND($H875&gt;=VLOOKUP($B875,Codigos!$A:$P,14,0),$H875&lt;=VLOOKUP($B875,Codigos!$A:$P,15,0)),"Si","No"),""),"Verf")</f>
        <v>No</v>
      </c>
      <c r="W875" s="280" t="str">
        <f ca="1">IFERROR(IF($B875&lt;&gt;"",IF($H875&gt;=VLOOKUP($B875,Codigos!$A:$P,12,0),"Si","No"),""),"Verf")</f>
        <v>Si</v>
      </c>
      <c r="X875" s="280" t="str">
        <f ca="1">IFERROR(IF($B875&lt;&gt;"",IF($H875&lt;VLOOKUP($B875,Codigos!$A:$P,14,0),"No","Si"),""),"Verf")</f>
        <v>Si</v>
      </c>
      <c r="Y875" s="280" t="str">
        <f ca="1">IFERROR(IF($B875&lt;&gt;"",IF($H875&gt;VLOOKUP($B875,Codigos!$A:$P,16,0),"Si","No"),""),"Verf")</f>
        <v>Si</v>
      </c>
      <c r="Z875" s="280" t="str">
        <f ca="1">IFERROR(IF($B875&lt;&gt;"",IF($H875&lt;VLOOKUP($B875,Codigos!$A:$P,14,0),"Bloquear","No"),""),"Verf")</f>
        <v>No</v>
      </c>
      <c r="AA875" s="281">
        <f>IFERROR(IF($B875&lt;&gt;"",$G875-VLOOKUP($B875,Codigos!$A:$P,11,0),""),"")</f>
        <v>46311</v>
      </c>
      <c r="AB875" s="280" t="str">
        <f>IFERROR(IF(AND(A875&lt;&gt;"",B875=""),"V",""),"")</f>
        <v/>
      </c>
      <c r="AC875">
        <f ca="1">IF(B875&lt;&gt;"",$C$4-N875,"")</f>
        <v>23</v>
      </c>
      <c r="AE875" t="s">
        <v>1989</v>
      </c>
      <c r="AF875" t="s">
        <v>1988</v>
      </c>
    </row>
    <row r="876" spans="1:32" ht="18.95" customHeight="1">
      <c r="A876" s="290" t="s">
        <v>2669</v>
      </c>
      <c r="B876" s="291" t="s">
        <v>113</v>
      </c>
      <c r="C876" s="104" t="str">
        <f>IFERROR(IF(B876&lt;&gt;"",VLOOKUP($B876,Codigos!$A:$P,3,0),""),"Verf")</f>
        <v>Gran Club Col Dr 850</v>
      </c>
      <c r="D876" s="105">
        <v>2</v>
      </c>
      <c r="E876" s="105"/>
      <c r="F876" s="105"/>
      <c r="G876" s="106">
        <v>46326</v>
      </c>
      <c r="H876" s="448">
        <f t="shared" ca="1" si="374"/>
        <v>142</v>
      </c>
      <c r="I876" s="105" t="str">
        <f t="shared" ca="1" si="375"/>
        <v>Mayor a 120 días</v>
      </c>
      <c r="J876" s="109">
        <f t="shared" ca="1" si="376"/>
        <v>0.78888888888888886</v>
      </c>
      <c r="K876" s="308" t="s">
        <v>2837</v>
      </c>
      <c r="L876" s="292" t="s">
        <v>34</v>
      </c>
      <c r="M876" s="110" t="str">
        <f>IFERROR(IF(VLOOKUP(L876,Codigos!$T$2:$U$50,2,0)=0,"",VLOOKUP(L876,Codigos!$T$2:$U$50,2,0)),"")</f>
        <v>Excluir</v>
      </c>
      <c r="N876" s="111">
        <f t="shared" si="377"/>
        <v>46146</v>
      </c>
      <c r="O876" s="112">
        <f>IFERROR(IF($B876&lt;&gt;"",$E876+($D876*VLOOKUP($B876,Codigos!$A:$P,5,0)),""),"Verf")</f>
        <v>72</v>
      </c>
      <c r="P876" s="112">
        <f>IFERROR(IF($B876&lt;&gt;"",$F876+($O876*VLOOKUP($B876,Codigos!$A:$P,4,0)),""),"Verf")</f>
        <v>1152</v>
      </c>
      <c r="Q876" s="116">
        <f>IFERROR(IF($B876&lt;&gt;"",P876*VLOOKUP($B876,Codigos!$A:$I,7,0)/100000,""),"Verf")</f>
        <v>8.64</v>
      </c>
      <c r="R876" s="110">
        <f>IFERROR(IF($B876&lt;&gt;"",VLOOKUP($B876,Codigos!$A:$P,2,0),""),"Verf")</f>
        <v>15781</v>
      </c>
      <c r="S876" s="110" t="str">
        <f>IFERROR(IF($B876&lt;&gt;"",VLOOKUP($B876,Codigos!$A:$P,9,0),""),"Verf")</f>
        <v>Ret</v>
      </c>
      <c r="T876" s="110">
        <f>IFERROR(IF(B876&lt;&gt;"",VLOOKUP(B876,Codigos!$A:$P,10,0),""),"Verf")</f>
        <v>180</v>
      </c>
      <c r="U876" s="280" t="str">
        <f ca="1">IFERROR(IF($B876&lt;&gt;"",IF(AND($H876&gt;=VLOOKUP($B876,Codigos!$A:$P,12,0),$H876&lt;=VLOOKUP($B876,Codigos!$A:$P,13,0)),"Si","No"),""),"Verf")</f>
        <v>No</v>
      </c>
      <c r="V876" s="280" t="str">
        <f ca="1">IFERROR(IF($B876&lt;&gt;"",IF(AND($H876&gt;=VLOOKUP($B876,Codigos!$A:$P,14,0),$H876&lt;=VLOOKUP($B876,Codigos!$A:$P,15,0)),"Si","No"),""),"Verf")</f>
        <v>No</v>
      </c>
      <c r="W876" s="280" t="str">
        <f ca="1">IFERROR(IF($B876&lt;&gt;"",IF($H876&gt;=VLOOKUP($B876,Codigos!$A:$P,12,0),"Si","No"),""),"Verf")</f>
        <v>Si</v>
      </c>
      <c r="X876" s="280" t="str">
        <f ca="1">IFERROR(IF($B876&lt;&gt;"",IF($H876&lt;VLOOKUP($B876,Codigos!$A:$P,14,0),"No","Si"),""),"Verf")</f>
        <v>Si</v>
      </c>
      <c r="Y876" s="280" t="str">
        <f ca="1">IFERROR(IF($B876&lt;&gt;"",IF($H876&gt;VLOOKUP($B876,Codigos!$A:$P,16,0),"Si","No"),""),"Verf")</f>
        <v>Si</v>
      </c>
      <c r="Z876" s="280" t="str">
        <f ca="1">IFERROR(IF($B876&lt;&gt;"",IF($H876&lt;VLOOKUP($B876,Codigos!$A:$P,14,0),"Bloquear","No"),""),"Verf")</f>
        <v>No</v>
      </c>
      <c r="AA876" s="281">
        <f>IFERROR(IF($B876&lt;&gt;"",$G876-VLOOKUP($B876,Codigos!$A:$P,11,0),""),"")</f>
        <v>46296</v>
      </c>
      <c r="AB876" s="280" t="str">
        <f t="shared" si="378"/>
        <v/>
      </c>
      <c r="AC876">
        <f t="shared" ca="1" si="379"/>
        <v>38</v>
      </c>
      <c r="AE876" t="s">
        <v>1989</v>
      </c>
      <c r="AF876" t="s">
        <v>1988</v>
      </c>
    </row>
    <row r="877" spans="1:32" ht="18.95" customHeight="1">
      <c r="A877" s="290" t="s">
        <v>2670</v>
      </c>
      <c r="B877" s="291" t="s">
        <v>615</v>
      </c>
      <c r="C877" s="104" t="str">
        <f>IFERROR(IF(B877&lt;&gt;"",VLOOKUP($B877,Codigos!$A:$P,3,0),""),"Verf")</f>
        <v>Club Col Lta 330X6 N</v>
      </c>
      <c r="D877" s="105">
        <v>20</v>
      </c>
      <c r="E877" s="105"/>
      <c r="F877" s="105"/>
      <c r="G877" s="106">
        <v>46432</v>
      </c>
      <c r="H877" s="448">
        <f t="shared" ref="H877:H938" ca="1" si="398">IF(G877&lt;&gt;"",G877-TODAY(),"")</f>
        <v>248</v>
      </c>
      <c r="I877" s="105" t="str">
        <f t="shared" ref="I877:I938" ca="1" si="399">IF(G877="","",IF(G877&lt;TODAY(),"Vencido",IF(G877&lt;TODAY()+10,"Menos de 10 días",IF(G877&lt;TODAY()+30,"Menos de 30 días",IF(G877&lt;TODAY()+60,"Menos de 60 días",IF(G877&lt;TODAY()+90,"Menos de 90 dìas",IF(G877&lt;TODAY()+120,"Menos de 120 días","Mayor a 120 días")))))))</f>
        <v>Mayor a 120 días</v>
      </c>
      <c r="J877" s="109">
        <f t="shared" ref="J877:J938" ca="1" si="400">IFERROR(IF(H877&lt;&gt;"",H877/T877,""),"Verf")</f>
        <v>0.91851851851851851</v>
      </c>
      <c r="K877" s="308"/>
      <c r="L877" s="466"/>
      <c r="M877" s="110" t="str">
        <f>IFERROR(IF(VLOOKUP(L877,Codigos!$T$2:$U$50,2,0)=0,"",VLOOKUP(L877,Codigos!$T$2:$U$50,2,0)),"")</f>
        <v/>
      </c>
      <c r="N877" s="111">
        <f t="shared" ref="N877:N938" si="401">IFERROR(IF(G877&lt;&gt;"",G877-T877,""),"Verf")</f>
        <v>46162</v>
      </c>
      <c r="O877" s="112">
        <f>IFERROR(IF($B877&lt;&gt;"",$E877+($D877*VLOOKUP($B877,Codigos!$A:$P,5,0)),""),"Verf")</f>
        <v>9600</v>
      </c>
      <c r="P877" s="112">
        <f>IFERROR(IF($B877&lt;&gt;"",$F877+($O877*VLOOKUP($B877,Codigos!$A:$P,4,0)),""),"Verf")</f>
        <v>57600</v>
      </c>
      <c r="Q877" s="116">
        <f>IFERROR(IF($B877&lt;&gt;"",P877*VLOOKUP($B877,Codigos!$A:$I,7,0)/100000,""),"Verf")</f>
        <v>190.08</v>
      </c>
      <c r="R877" s="110">
        <f>IFERROR(IF($B877&lt;&gt;"",VLOOKUP($B877,Codigos!$A:$P,2,0),""),"Verf")</f>
        <v>5252</v>
      </c>
      <c r="S877" s="110" t="str">
        <f>IFERROR(IF($B877&lt;&gt;"",VLOOKUP($B877,Codigos!$A:$P,9,0),""),"Verf")</f>
        <v>Lata</v>
      </c>
      <c r="T877" s="110">
        <f>IFERROR(IF(B877&lt;&gt;"",VLOOKUP(B877,Codigos!$A:$P,10,0),""),"Verf")</f>
        <v>270</v>
      </c>
      <c r="U877" s="280" t="str">
        <f ca="1">IFERROR(IF($B877&lt;&gt;"",IF(AND($H877&gt;=VLOOKUP($B877,Codigos!$A:$P,12,0),$H877&lt;=VLOOKUP($B877,Codigos!$A:$P,13,0)),"Si","No"),""),"Verf")</f>
        <v>No</v>
      </c>
      <c r="V877" s="280" t="str">
        <f ca="1">IFERROR(IF($B877&lt;&gt;"",IF(AND($H877&gt;=VLOOKUP($B877,Codigos!$A:$P,14,0),$H877&lt;=VLOOKUP($B877,Codigos!$A:$P,15,0)),"Si","No"),""),"Verf")</f>
        <v>No</v>
      </c>
      <c r="W877" s="280" t="str">
        <f ca="1">IFERROR(IF($B877&lt;&gt;"",IF($H877&gt;=VLOOKUP($B877,Codigos!$A:$P,12,0),"Si","No"),""),"Verf")</f>
        <v>Si</v>
      </c>
      <c r="X877" s="280" t="str">
        <f ca="1">IFERROR(IF($B877&lt;&gt;"",IF($H877&lt;VLOOKUP($B877,Codigos!$A:$P,14,0),"No","Si"),""),"Verf")</f>
        <v>Si</v>
      </c>
      <c r="Y877" s="280" t="str">
        <f ca="1">IFERROR(IF($B877&lt;&gt;"",IF($H877&gt;VLOOKUP($B877,Codigos!$A:$P,16,0),"Si","No"),""),"Verf")</f>
        <v>Si</v>
      </c>
      <c r="Z877" s="280" t="str">
        <f ca="1">IFERROR(IF($B877&lt;&gt;"",IF($H877&lt;VLOOKUP($B877,Codigos!$A:$P,14,0),"Bloquear","No"),""),"Verf")</f>
        <v>No</v>
      </c>
      <c r="AA877" s="281">
        <f>IFERROR(IF($B877&lt;&gt;"",$G877-VLOOKUP($B877,Codigos!$A:$P,11,0),""),"")</f>
        <v>46402</v>
      </c>
      <c r="AB877" s="280" t="str">
        <f t="shared" ref="AB877:AB938" si="402">IFERROR(IF(AND(A877&lt;&gt;"",B877=""),"V",""),"")</f>
        <v/>
      </c>
      <c r="AC877">
        <f t="shared" ref="AC877:AC938" ca="1" si="403">IF(B877&lt;&gt;"",$C$4-N877,"")</f>
        <v>22</v>
      </c>
      <c r="AE877" t="s">
        <v>1989</v>
      </c>
      <c r="AF877" t="s">
        <v>1988</v>
      </c>
    </row>
    <row r="878" spans="1:32" ht="18.95" customHeight="1">
      <c r="A878" s="290" t="s">
        <v>2671</v>
      </c>
      <c r="B878" s="474" t="s">
        <v>318</v>
      </c>
      <c r="C878" s="104" t="str">
        <f>IFERROR(IF(B878&lt;&gt;"",VLOOKUP($B878,Codigos!$A:$P,3,0),""),"Verf")</f>
        <v>Aguila Lta N 330cc X 6</v>
      </c>
      <c r="D878" s="105">
        <v>44</v>
      </c>
      <c r="E878" s="105"/>
      <c r="F878" s="105"/>
      <c r="G878" s="106">
        <v>46444</v>
      </c>
      <c r="H878" s="448">
        <f t="shared" ca="1" si="398"/>
        <v>260</v>
      </c>
      <c r="I878" s="105" t="str">
        <f t="shared" ca="1" si="399"/>
        <v>Mayor a 120 días</v>
      </c>
      <c r="J878" s="109">
        <f t="shared" ca="1" si="400"/>
        <v>0.96296296296296291</v>
      </c>
      <c r="K878" s="308" t="s">
        <v>2819</v>
      </c>
      <c r="L878" s="466"/>
      <c r="M878" s="110" t="str">
        <f>IFERROR(IF(VLOOKUP(L878,Codigos!$T$2:$U$50,2,0)=0,"",VLOOKUP(L878,Codigos!$T$2:$U$50,2,0)),"")</f>
        <v/>
      </c>
      <c r="N878" s="111">
        <f t="shared" si="401"/>
        <v>46174</v>
      </c>
      <c r="O878" s="112">
        <f>IFERROR(IF($B878&lt;&gt;"",$E878+($D878*VLOOKUP($B878,Codigos!$A:$P,5,0)),""),"Verf")</f>
        <v>21120</v>
      </c>
      <c r="P878" s="112">
        <f>IFERROR(IF($B878&lt;&gt;"",$F878+($O878*VLOOKUP($B878,Codigos!$A:$P,4,0)),""),"Verf")</f>
        <v>126720</v>
      </c>
      <c r="Q878" s="116">
        <f>IFERROR(IF($B878&lt;&gt;"",P878*VLOOKUP($B878,Codigos!$A:$I,7,0)/100000,""),"Verf")</f>
        <v>418.17599999999999</v>
      </c>
      <c r="R878" s="110">
        <f>IFERROR(IF($B878&lt;&gt;"",VLOOKUP($B878,Codigos!$A:$P,2,0),""),"Verf")</f>
        <v>2174</v>
      </c>
      <c r="S878" s="110" t="str">
        <f>IFERROR(IF($B878&lt;&gt;"",VLOOKUP($B878,Codigos!$A:$P,9,0),""),"Verf")</f>
        <v>Lata</v>
      </c>
      <c r="T878" s="110">
        <f>IFERROR(IF(B878&lt;&gt;"",VLOOKUP(B878,Codigos!$A:$P,10,0),""),"Verf")</f>
        <v>270</v>
      </c>
      <c r="U878" s="280" t="str">
        <f ca="1">IFERROR(IF($B878&lt;&gt;"",IF(AND($H878&gt;=VLOOKUP($B878,Codigos!$A:$P,12,0),$H878&lt;=VLOOKUP($B878,Codigos!$A:$P,13,0)),"Si","No"),""),"Verf")</f>
        <v>No</v>
      </c>
      <c r="V878" s="280" t="str">
        <f ca="1">IFERROR(IF($B878&lt;&gt;"",IF(AND($H878&gt;=VLOOKUP($B878,Codigos!$A:$P,14,0),$H878&lt;=VLOOKUP($B878,Codigos!$A:$P,15,0)),"Si","No"),""),"Verf")</f>
        <v>No</v>
      </c>
      <c r="W878" s="280" t="str">
        <f ca="1">IFERROR(IF($B878&lt;&gt;"",IF($H878&gt;=VLOOKUP($B878,Codigos!$A:$P,12,0),"Si","No"),""),"Verf")</f>
        <v>Si</v>
      </c>
      <c r="X878" s="280" t="str">
        <f ca="1">IFERROR(IF($B878&lt;&gt;"",IF($H878&lt;VLOOKUP($B878,Codigos!$A:$P,14,0),"No","Si"),""),"Verf")</f>
        <v>Si</v>
      </c>
      <c r="Y878" s="280" t="str">
        <f ca="1">IFERROR(IF($B878&lt;&gt;"",IF($H878&gt;VLOOKUP($B878,Codigos!$A:$P,16,0),"Si","No"),""),"Verf")</f>
        <v>Si</v>
      </c>
      <c r="Z878" s="280" t="str">
        <f ca="1">IFERROR(IF($B878&lt;&gt;"",IF($H878&lt;VLOOKUP($B878,Codigos!$A:$P,14,0),"Bloquear","No"),""),"Verf")</f>
        <v>No</v>
      </c>
      <c r="AA878" s="281">
        <f>IFERROR(IF($B878&lt;&gt;"",$G878-VLOOKUP($B878,Codigos!$A:$P,11,0),""),"")</f>
        <v>46414</v>
      </c>
      <c r="AB878" s="280" t="str">
        <f t="shared" si="402"/>
        <v/>
      </c>
      <c r="AC878">
        <f t="shared" ca="1" si="403"/>
        <v>10</v>
      </c>
      <c r="AE878" t="s">
        <v>1989</v>
      </c>
      <c r="AF878" t="s">
        <v>1988</v>
      </c>
    </row>
    <row r="879" spans="1:32" ht="18.95" customHeight="1">
      <c r="A879" s="290" t="s">
        <v>2672</v>
      </c>
      <c r="B879" s="464" t="s">
        <v>203</v>
      </c>
      <c r="C879" s="104" t="str">
        <f>IFERROR(IF(B879&lt;&gt;"",VLOOKUP($B879,Codigos!$A:$P,3,0),""),"Verf")</f>
        <v>Stella Artois Nr 300Cc X 6</v>
      </c>
      <c r="D879" s="105">
        <v>28</v>
      </c>
      <c r="E879" s="105"/>
      <c r="F879" s="105"/>
      <c r="G879" s="106">
        <v>46442</v>
      </c>
      <c r="H879" s="448">
        <f t="shared" ref="H879" ca="1" si="404">IF(G879&lt;&gt;"",G879-TODAY(),"")</f>
        <v>258</v>
      </c>
      <c r="I879" s="105" t="str">
        <f t="shared" ref="I879" ca="1" si="405">IF(G879="","",IF(G879&lt;TODAY(),"Vencido",IF(G879&lt;TODAY()+10,"Menos de 10 días",IF(G879&lt;TODAY()+30,"Menos de 30 días",IF(G879&lt;TODAY()+60,"Menos de 60 días",IF(G879&lt;TODAY()+90,"Menos de 90 dìas",IF(G879&lt;TODAY()+120,"Menos de 120 días","Mayor a 120 días")))))))</f>
        <v>Mayor a 120 días</v>
      </c>
      <c r="J879" s="109">
        <f t="shared" ref="J879" ca="1" si="406">IFERROR(IF(H879&lt;&gt;"",H879/T879,""),"Verf")</f>
        <v>0.9555555555555556</v>
      </c>
      <c r="K879" s="308"/>
      <c r="L879" s="292"/>
      <c r="M879" s="110" t="str">
        <f>IFERROR(IF(VLOOKUP(L879,Codigos!$T$2:$U$50,2,0)=0,"",VLOOKUP(L879,Codigos!$T$2:$U$50,2,0)),"")</f>
        <v/>
      </c>
      <c r="N879" s="111">
        <f t="shared" ref="N879" si="407">IFERROR(IF(G879&lt;&gt;"",G879-T879,""),"Verf")</f>
        <v>46172</v>
      </c>
      <c r="O879" s="112">
        <f>IFERROR(IF($B879&lt;&gt;"",$E879+($D879*VLOOKUP($B879,Codigos!$A:$P,5,0)),""),"Verf")</f>
        <v>6720</v>
      </c>
      <c r="P879" s="112">
        <f>IFERROR(IF($B879&lt;&gt;"",$F879+($O879*VLOOKUP($B879,Codigos!$A:$P,4,0)),""),"Verf")</f>
        <v>40320</v>
      </c>
      <c r="Q879" s="116">
        <f>IFERROR(IF($B879&lt;&gt;"",P879*VLOOKUP($B879,Codigos!$A:$I,7,0)/100000,""),"Verf")</f>
        <v>120.96</v>
      </c>
      <c r="R879" s="110">
        <f>IFERROR(IF($B879&lt;&gt;"",VLOOKUP($B879,Codigos!$A:$P,2,0),""),"Verf")</f>
        <v>20463</v>
      </c>
      <c r="S879" s="110" t="str">
        <f>IFERROR(IF($B879&lt;&gt;"",VLOOKUP($B879,Codigos!$A:$P,9,0),""),"Verf")</f>
        <v>NR</v>
      </c>
      <c r="T879" s="110">
        <f>IFERROR(IF(B879&lt;&gt;"",VLOOKUP(B879,Codigos!$A:$P,10,0),""),"Verf")</f>
        <v>270</v>
      </c>
      <c r="U879" s="280" t="str">
        <f ca="1">IFERROR(IF($B879&lt;&gt;"",IF(AND($H879&gt;=VLOOKUP($B879,Codigos!$A:$P,12,0),$H879&lt;=VLOOKUP($B879,Codigos!$A:$P,13,0)),"Si","No"),""),"Verf")</f>
        <v>No</v>
      </c>
      <c r="V879" s="280" t="str">
        <f ca="1">IFERROR(IF($B879&lt;&gt;"",IF(AND($H879&gt;=VLOOKUP($B879,Codigos!$A:$P,14,0),$H879&lt;=VLOOKUP($B879,Codigos!$A:$P,15,0)),"Si","No"),""),"Verf")</f>
        <v>No</v>
      </c>
      <c r="W879" s="280" t="str">
        <f ca="1">IFERROR(IF($B879&lt;&gt;"",IF($H879&gt;=VLOOKUP($B879,Codigos!$A:$P,12,0),"Si","No"),""),"Verf")</f>
        <v>Si</v>
      </c>
      <c r="X879" s="280" t="str">
        <f ca="1">IFERROR(IF($B879&lt;&gt;"",IF($H879&lt;VLOOKUP($B879,Codigos!$A:$P,14,0),"No","Si"),""),"Verf")</f>
        <v>Si</v>
      </c>
      <c r="Y879" s="280" t="str">
        <f ca="1">IFERROR(IF($B879&lt;&gt;"",IF($H879&gt;VLOOKUP($B879,Codigos!$A:$P,16,0),"Si","No"),""),"Verf")</f>
        <v>Si</v>
      </c>
      <c r="Z879" s="280" t="str">
        <f ca="1">IFERROR(IF($B879&lt;&gt;"",IF($H879&lt;VLOOKUP($B879,Codigos!$A:$P,14,0),"Bloquear","No"),""),"Verf")</f>
        <v>No</v>
      </c>
      <c r="AA879" s="281">
        <f>IFERROR(IF($B879&lt;&gt;"",$G879-VLOOKUP($B879,Codigos!$A:$P,11,0),""),"")</f>
        <v>46412</v>
      </c>
      <c r="AB879" s="280" t="str">
        <f t="shared" ref="AB879" si="408">IFERROR(IF(AND(A879&lt;&gt;"",B879=""),"V",""),"")</f>
        <v/>
      </c>
      <c r="AC879">
        <f t="shared" ref="AC879" ca="1" si="409">IF(B879&lt;&gt;"",$C$4-N879,"")</f>
        <v>12</v>
      </c>
      <c r="AE879" t="s">
        <v>1989</v>
      </c>
      <c r="AF879" t="s">
        <v>1988</v>
      </c>
    </row>
    <row r="880" spans="1:32" ht="18.95" customHeight="1">
      <c r="A880" s="499" t="s">
        <v>2673</v>
      </c>
      <c r="B880" s="291" t="s">
        <v>382</v>
      </c>
      <c r="C880" s="104" t="str">
        <f>IFERROR(IF(B880&lt;&gt;"",VLOOKUP($B880,Codigos!$A:$P,3,0),""),"Verf")</f>
        <v>Aguila Lig CAN LtaN 330ccX6 THERMO INK</v>
      </c>
      <c r="D880" s="105">
        <v>23</v>
      </c>
      <c r="E880" s="105"/>
      <c r="F880" s="105"/>
      <c r="G880" s="106">
        <v>46328</v>
      </c>
      <c r="H880" s="500">
        <f ca="1">IF(G880&lt;&gt;"",G880-TODAY(),"")</f>
        <v>144</v>
      </c>
      <c r="I880" s="105" t="str">
        <f ca="1">IF(G880="","",IF(G880&lt;TODAY(),"Vencido",IF(G880&lt;TODAY()+10,"Menos de 10 días",IF(G880&lt;TODAY()+30,"Menos de 30 días",IF(G880&lt;TODAY()+60,"Menos de 60 días",IF(G880&lt;TODAY()+90,"Menos de 90 dìas",IF(G880&lt;TODAY()+120,"Menos de 120 días","Mayor a 120 días")))))))</f>
        <v>Mayor a 120 días</v>
      </c>
      <c r="J880" s="109">
        <f ca="1">IFERROR(IF(H880&lt;&gt;"",H880/T880,""),"Verf")</f>
        <v>0.8</v>
      </c>
      <c r="K880" s="501"/>
      <c r="L880" s="105"/>
      <c r="M880" s="110" t="str">
        <f>IFERROR(IF(VLOOKUP(L880,Codigos!$T$2:$U$50,2,0)=0,"",VLOOKUP(L880,Codigos!$T$2:$U$50,2,0)),"")</f>
        <v/>
      </c>
      <c r="N880" s="111">
        <f>IFERROR(IF(G880&lt;&gt;"",G880-T880,""),"Verf")</f>
        <v>46148</v>
      </c>
      <c r="O880" s="112">
        <f>IFERROR(IF($B880&lt;&gt;"",$E880+($D880*VLOOKUP($B880,Codigos!$A:$P,5,0)),""),"Verf")</f>
        <v>11040</v>
      </c>
      <c r="P880" s="112">
        <f>IFERROR(IF($B880&lt;&gt;"",$F880+($O880*VLOOKUP($B880,Codigos!$A:$P,4,0)),""),"Verf")</f>
        <v>66240</v>
      </c>
      <c r="Q880" s="116">
        <f>IFERROR(IF($B880&lt;&gt;"",P880*VLOOKUP($B880,Codigos!$A:$I,7,0)/100000,""),"Verf")</f>
        <v>218.59200000000001</v>
      </c>
      <c r="R880" s="110">
        <f>IFERROR(IF($B880&lt;&gt;"",VLOOKUP($B880,Codigos!$A:$P,2,0),""),"Verf")</f>
        <v>22315</v>
      </c>
      <c r="S880" s="110" t="str">
        <f>IFERROR(IF($B880&lt;&gt;"",VLOOKUP($B880,Codigos!$A:$P,9,0),""),"Verf")</f>
        <v>Lata</v>
      </c>
      <c r="T880" s="110">
        <f>IFERROR(IF(B880&lt;&gt;"",VLOOKUP(B880,Codigos!$A:$P,10,0),""),"Verf")</f>
        <v>180</v>
      </c>
      <c r="U880" s="280" t="str">
        <f ca="1">IFERROR(IF($B880&lt;&gt;"",IF(AND($H880&gt;=VLOOKUP($B880,Codigos!$A:$P,12,0),$H880&lt;=VLOOKUP($B880,Codigos!$A:$P,13,0)),"Si","No"),""),"Verf")</f>
        <v>No</v>
      </c>
      <c r="V880" s="280" t="str">
        <f ca="1">IFERROR(IF($B880&lt;&gt;"",IF(AND($H880&gt;=VLOOKUP($B880,Codigos!$A:$P,14,0),$H880&lt;=VLOOKUP($B880,Codigos!$A:$P,15,0)),"Si","No"),""),"Verf")</f>
        <v>No</v>
      </c>
      <c r="W880" s="280" t="str">
        <f ca="1">IFERROR(IF($B880&lt;&gt;"",IF($H880&gt;=VLOOKUP($B880,Codigos!$A:$P,12,0),"Si","No"),""),"Verf")</f>
        <v>Si</v>
      </c>
      <c r="X880" s="280" t="str">
        <f ca="1">IFERROR(IF($B880&lt;&gt;"",IF($H880&lt;VLOOKUP($B880,Codigos!$A:$P,14,0),"No","Si"),""),"Verf")</f>
        <v>Si</v>
      </c>
      <c r="Y880" s="280" t="str">
        <f ca="1">IFERROR(IF($B880&lt;&gt;"",IF($H880&gt;VLOOKUP($B880,Codigos!$A:$P,16,0),"Si","No"),""),"Verf")</f>
        <v>Si</v>
      </c>
      <c r="Z880" s="280" t="str">
        <f ca="1">IFERROR(IF($B880&lt;&gt;"",IF($H880&lt;VLOOKUP($B880,Codigos!$A:$P,14,0),"Bloquear","No"),""),"Verf")</f>
        <v>No</v>
      </c>
      <c r="AA880" s="281">
        <f>IFERROR(IF($B880&lt;&gt;"",$G880-VLOOKUP($B880,Codigos!$A:$P,11,0),""),"")</f>
        <v>46298</v>
      </c>
      <c r="AB880" s="280" t="str">
        <f>IFERROR(IF(AND(A880&lt;&gt;"",B880=""),"V",""),"")</f>
        <v/>
      </c>
      <c r="AC880">
        <f ca="1">IF(B880&lt;&gt;"",$C$4-N880,"")</f>
        <v>36</v>
      </c>
      <c r="AE880" t="s">
        <v>1989</v>
      </c>
      <c r="AF880" t="s">
        <v>1988</v>
      </c>
    </row>
    <row r="881" spans="1:32" ht="18.95" customHeight="1">
      <c r="A881" s="290" t="s">
        <v>2674</v>
      </c>
      <c r="B881" s="291" t="s">
        <v>988</v>
      </c>
      <c r="C881" s="104" t="str">
        <f>IFERROR(IF(B881&lt;&gt;"",VLOOKUP($B881,Codigos!$A:$P,3,0),""),"Verf")</f>
        <v>Aguila Lta 269Cc X 6</v>
      </c>
      <c r="D881" s="105">
        <v>33</v>
      </c>
      <c r="E881" s="105"/>
      <c r="F881" s="105"/>
      <c r="G881" s="106">
        <v>46421</v>
      </c>
      <c r="H881" s="448">
        <f t="shared" ca="1" si="398"/>
        <v>237</v>
      </c>
      <c r="I881" s="105" t="str">
        <f t="shared" ca="1" si="399"/>
        <v>Mayor a 120 días</v>
      </c>
      <c r="J881" s="109">
        <f t="shared" ca="1" si="400"/>
        <v>0.87777777777777777</v>
      </c>
      <c r="K881" s="294"/>
      <c r="L881" s="292"/>
      <c r="M881" s="110" t="str">
        <f>IFERROR(IF(VLOOKUP(L881,Codigos!$T$2:$U$50,2,0)=0,"",VLOOKUP(L881,Codigos!$T$2:$U$50,2,0)),"")</f>
        <v/>
      </c>
      <c r="N881" s="111">
        <f t="shared" si="401"/>
        <v>46151</v>
      </c>
      <c r="O881" s="112">
        <f>IFERROR(IF($B881&lt;&gt;"",$E881+($D881*VLOOKUP($B881,Codigos!$A:$P,5,0)),""),"Verf")</f>
        <v>19800</v>
      </c>
      <c r="P881" s="112">
        <f>IFERROR(IF($B881&lt;&gt;"",$F881+($O881*VLOOKUP($B881,Codigos!$A:$P,4,0)),""),"Verf")</f>
        <v>118800</v>
      </c>
      <c r="Q881" s="116">
        <f>IFERROR(IF($B881&lt;&gt;"",P881*VLOOKUP($B881,Codigos!$A:$I,7,0)/100000,""),"Verf")</f>
        <v>319.572</v>
      </c>
      <c r="R881" s="110">
        <f>IFERROR(IF($B881&lt;&gt;"",VLOOKUP($B881,Codigos!$A:$P,2,0),""),"Verf")</f>
        <v>9909</v>
      </c>
      <c r="S881" s="110" t="str">
        <f>IFERROR(IF($B881&lt;&gt;"",VLOOKUP($B881,Codigos!$A:$P,9,0),""),"Verf")</f>
        <v>Lata</v>
      </c>
      <c r="T881" s="110">
        <f>IFERROR(IF(B881&lt;&gt;"",VLOOKUP(B881,Codigos!$A:$P,10,0),""),"Verf")</f>
        <v>270</v>
      </c>
      <c r="U881" s="280" t="str">
        <f ca="1">IFERROR(IF($B881&lt;&gt;"",IF(AND($H881&gt;=VLOOKUP($B881,Codigos!$A:$P,12,0),$H881&lt;=VLOOKUP($B881,Codigos!$A:$P,13,0)),"Si","No"),""),"Verf")</f>
        <v>No</v>
      </c>
      <c r="V881" s="280" t="str">
        <f ca="1">IFERROR(IF($B881&lt;&gt;"",IF(AND($H881&gt;=VLOOKUP($B881,Codigos!$A:$P,14,0),$H881&lt;=VLOOKUP($B881,Codigos!$A:$P,15,0)),"Si","No"),""),"Verf")</f>
        <v>No</v>
      </c>
      <c r="W881" s="280" t="str">
        <f ca="1">IFERROR(IF($B881&lt;&gt;"",IF($H881&gt;=VLOOKUP($B881,Codigos!$A:$P,12,0),"Si","No"),""),"Verf")</f>
        <v>Si</v>
      </c>
      <c r="X881" s="280" t="str">
        <f ca="1">IFERROR(IF($B881&lt;&gt;"",IF($H881&lt;VLOOKUP($B881,Codigos!$A:$P,14,0),"No","Si"),""),"Verf")</f>
        <v>Si</v>
      </c>
      <c r="Y881" s="280" t="str">
        <f ca="1">IFERROR(IF($B881&lt;&gt;"",IF($H881&gt;VLOOKUP($B881,Codigos!$A:$P,16,0),"Si","No"),""),"Verf")</f>
        <v>Si</v>
      </c>
      <c r="Z881" s="280" t="str">
        <f ca="1">IFERROR(IF($B881&lt;&gt;"",IF($H881&lt;VLOOKUP($B881,Codigos!$A:$P,14,0),"Bloquear","No"),""),"Verf")</f>
        <v>No</v>
      </c>
      <c r="AA881" s="281">
        <f>IFERROR(IF($B881&lt;&gt;"",$G881-VLOOKUP($B881,Codigos!$A:$P,11,0),""),"")</f>
        <v>46391</v>
      </c>
      <c r="AB881" s="280" t="str">
        <f t="shared" si="402"/>
        <v/>
      </c>
      <c r="AC881">
        <f t="shared" ca="1" si="403"/>
        <v>33</v>
      </c>
      <c r="AE881" t="s">
        <v>1989</v>
      </c>
      <c r="AF881" t="s">
        <v>1988</v>
      </c>
    </row>
    <row r="882" spans="1:32" ht="18.95" customHeight="1">
      <c r="A882" s="290" t="s">
        <v>2675</v>
      </c>
      <c r="B882" s="486" t="s">
        <v>564</v>
      </c>
      <c r="C882" s="104" t="str">
        <f>IFERROR(IF(B882&lt;&gt;"",VLOOKUP($B882,Codigos!$A:$P,3,0),""),"Verf")</f>
        <v>Costeñita R 175cc X 38</v>
      </c>
      <c r="D882" s="105">
        <v>26</v>
      </c>
      <c r="E882" s="105"/>
      <c r="F882" s="105"/>
      <c r="G882" s="106">
        <v>46356</v>
      </c>
      <c r="H882" s="448">
        <f t="shared" ca="1" si="398"/>
        <v>172</v>
      </c>
      <c r="I882" s="105" t="str">
        <f t="shared" ca="1" si="399"/>
        <v>Mayor a 120 días</v>
      </c>
      <c r="J882" s="109">
        <f t="shared" ca="1" si="400"/>
        <v>0.9555555555555556</v>
      </c>
      <c r="K882" s="294"/>
      <c r="L882" s="292"/>
      <c r="M882" s="110" t="str">
        <f>IFERROR(IF(VLOOKUP(L882,Codigos!$T$2:$U$50,2,0)=0,"",VLOOKUP(L882,Codigos!$T$2:$U$50,2,0)),"")</f>
        <v/>
      </c>
      <c r="N882" s="111">
        <f t="shared" si="401"/>
        <v>46176</v>
      </c>
      <c r="O882" s="112">
        <f>IFERROR(IF($B882&lt;&gt;"",$E882+($D882*VLOOKUP($B882,Codigos!$A:$P,5,0)),""),"Verf")</f>
        <v>1404</v>
      </c>
      <c r="P882" s="112">
        <f>IFERROR(IF($B882&lt;&gt;"",$F882+($O882*VLOOKUP($B882,Codigos!$A:$P,4,0)),""),"Verf")</f>
        <v>53352</v>
      </c>
      <c r="Q882" s="116">
        <f>IFERROR(IF($B882&lt;&gt;"",P882*VLOOKUP($B882,Codigos!$A:$I,7,0)/100000,""),"Verf")</f>
        <v>93.366</v>
      </c>
      <c r="R882" s="110">
        <f>IFERROR(IF($B882&lt;&gt;"",VLOOKUP($B882,Codigos!$A:$P,2,0),""),"Verf")</f>
        <v>3617</v>
      </c>
      <c r="S882" s="110" t="str">
        <f>IFERROR(IF($B882&lt;&gt;"",VLOOKUP($B882,Codigos!$A:$P,9,0),""),"Verf")</f>
        <v>Ret</v>
      </c>
      <c r="T882" s="110">
        <f>IFERROR(IF(B882&lt;&gt;"",VLOOKUP(B882,Codigos!$A:$P,10,0),""),"Verf")</f>
        <v>180</v>
      </c>
      <c r="U882" s="280" t="str">
        <f ca="1">IFERROR(IF($B882&lt;&gt;"",IF(AND($H882&gt;=VLOOKUP($B882,Codigos!$A:$P,12,0),$H882&lt;=VLOOKUP($B882,Codigos!$A:$P,13,0)),"Si","No"),""),"Verf")</f>
        <v>No</v>
      </c>
      <c r="V882" s="280" t="str">
        <f ca="1">IFERROR(IF($B882&lt;&gt;"",IF(AND($H882&gt;=VLOOKUP($B882,Codigos!$A:$P,14,0),$H882&lt;=VLOOKUP($B882,Codigos!$A:$P,15,0)),"Si","No"),""),"Verf")</f>
        <v>No</v>
      </c>
      <c r="W882" s="280" t="str">
        <f ca="1">IFERROR(IF($B882&lt;&gt;"",IF($H882&gt;=VLOOKUP($B882,Codigos!$A:$P,12,0),"Si","No"),""),"Verf")</f>
        <v>Si</v>
      </c>
      <c r="X882" s="280" t="str">
        <f ca="1">IFERROR(IF($B882&lt;&gt;"",IF($H882&lt;VLOOKUP($B882,Codigos!$A:$P,14,0),"No","Si"),""),"Verf")</f>
        <v>Si</v>
      </c>
      <c r="Y882" s="280" t="str">
        <f ca="1">IFERROR(IF($B882&lt;&gt;"",IF($H882&gt;VLOOKUP($B882,Codigos!$A:$P,16,0),"Si","No"),""),"Verf")</f>
        <v>Si</v>
      </c>
      <c r="Z882" s="280" t="str">
        <f ca="1">IFERROR(IF($B882&lt;&gt;"",IF($H882&lt;VLOOKUP($B882,Codigos!$A:$P,14,0),"Bloquear","No"),""),"Verf")</f>
        <v>No</v>
      </c>
      <c r="AA882" s="281">
        <f>IFERROR(IF($B882&lt;&gt;"",$G882-VLOOKUP($B882,Codigos!$A:$P,11,0),""),"")</f>
        <v>46326</v>
      </c>
      <c r="AB882" s="280" t="str">
        <f t="shared" si="402"/>
        <v/>
      </c>
      <c r="AC882">
        <f t="shared" ca="1" si="403"/>
        <v>8</v>
      </c>
      <c r="AE882" t="s">
        <v>1989</v>
      </c>
      <c r="AF882" t="s">
        <v>1988</v>
      </c>
    </row>
    <row r="883" spans="1:32" ht="18.95" customHeight="1">
      <c r="A883" s="290" t="s">
        <v>2676</v>
      </c>
      <c r="B883" s="472" t="s">
        <v>318</v>
      </c>
      <c r="C883" s="104" t="str">
        <f>IFERROR(IF(B883&lt;&gt;"",VLOOKUP($B883,Codigos!$A:$P,3,0),""),"Verf")</f>
        <v>Aguila Lta N 330cc X 6</v>
      </c>
      <c r="D883" s="105">
        <v>44</v>
      </c>
      <c r="E883" s="105"/>
      <c r="F883" s="105"/>
      <c r="G883" s="106">
        <v>46444</v>
      </c>
      <c r="H883" s="448">
        <f t="shared" ca="1" si="398"/>
        <v>260</v>
      </c>
      <c r="I883" s="105" t="str">
        <f t="shared" ca="1" si="399"/>
        <v>Mayor a 120 días</v>
      </c>
      <c r="J883" s="109">
        <f t="shared" ca="1" si="400"/>
        <v>0.96296296296296291</v>
      </c>
      <c r="K883" s="294" t="s">
        <v>2819</v>
      </c>
      <c r="L883" s="292"/>
      <c r="M883" s="110" t="str">
        <f>IFERROR(IF(VLOOKUP(L883,Codigos!$T$2:$U$50,2,0)=0,"",VLOOKUP(L883,Codigos!$T$2:$U$50,2,0)),"")</f>
        <v/>
      </c>
      <c r="N883" s="111">
        <f t="shared" si="401"/>
        <v>46174</v>
      </c>
      <c r="O883" s="112">
        <f>IFERROR(IF($B883&lt;&gt;"",$E883+($D883*VLOOKUP($B883,Codigos!$A:$P,5,0)),""),"Verf")</f>
        <v>21120</v>
      </c>
      <c r="P883" s="112">
        <f>IFERROR(IF($B883&lt;&gt;"",$F883+($O883*VLOOKUP($B883,Codigos!$A:$P,4,0)),""),"Verf")</f>
        <v>126720</v>
      </c>
      <c r="Q883" s="116">
        <f>IFERROR(IF($B883&lt;&gt;"",P883*VLOOKUP($B883,Codigos!$A:$I,7,0)/100000,""),"Verf")</f>
        <v>418.17599999999999</v>
      </c>
      <c r="R883" s="110">
        <f>IFERROR(IF($B883&lt;&gt;"",VLOOKUP($B883,Codigos!$A:$P,2,0),""),"Verf")</f>
        <v>2174</v>
      </c>
      <c r="S883" s="110" t="str">
        <f>IFERROR(IF($B883&lt;&gt;"",VLOOKUP($B883,Codigos!$A:$P,9,0),""),"Verf")</f>
        <v>Lata</v>
      </c>
      <c r="T883" s="110">
        <f>IFERROR(IF(B883&lt;&gt;"",VLOOKUP(B883,Codigos!$A:$P,10,0),""),"Verf")</f>
        <v>270</v>
      </c>
      <c r="U883" s="280" t="str">
        <f ca="1">IFERROR(IF($B883&lt;&gt;"",IF(AND($H883&gt;=VLOOKUP($B883,Codigos!$A:$P,12,0),$H883&lt;=VLOOKUP($B883,Codigos!$A:$P,13,0)),"Si","No"),""),"Verf")</f>
        <v>No</v>
      </c>
      <c r="V883" s="280" t="str">
        <f ca="1">IFERROR(IF($B883&lt;&gt;"",IF(AND($H883&gt;=VLOOKUP($B883,Codigos!$A:$P,14,0),$H883&lt;=VLOOKUP($B883,Codigos!$A:$P,15,0)),"Si","No"),""),"Verf")</f>
        <v>No</v>
      </c>
      <c r="W883" s="280" t="str">
        <f ca="1">IFERROR(IF($B883&lt;&gt;"",IF($H883&gt;=VLOOKUP($B883,Codigos!$A:$P,12,0),"Si","No"),""),"Verf")</f>
        <v>Si</v>
      </c>
      <c r="X883" s="280" t="str">
        <f ca="1">IFERROR(IF($B883&lt;&gt;"",IF($H883&lt;VLOOKUP($B883,Codigos!$A:$P,14,0),"No","Si"),""),"Verf")</f>
        <v>Si</v>
      </c>
      <c r="Y883" s="280" t="str">
        <f ca="1">IFERROR(IF($B883&lt;&gt;"",IF($H883&gt;VLOOKUP($B883,Codigos!$A:$P,16,0),"Si","No"),""),"Verf")</f>
        <v>Si</v>
      </c>
      <c r="Z883" s="280" t="str">
        <f ca="1">IFERROR(IF($B883&lt;&gt;"",IF($H883&lt;VLOOKUP($B883,Codigos!$A:$P,14,0),"Bloquear","No"),""),"Verf")</f>
        <v>No</v>
      </c>
      <c r="AA883" s="281">
        <f>IFERROR(IF($B883&lt;&gt;"",$G883-VLOOKUP($B883,Codigos!$A:$P,11,0),""),"")</f>
        <v>46414</v>
      </c>
      <c r="AB883" s="280" t="str">
        <f t="shared" si="402"/>
        <v/>
      </c>
      <c r="AC883">
        <f t="shared" ca="1" si="403"/>
        <v>10</v>
      </c>
      <c r="AE883" t="s">
        <v>1989</v>
      </c>
      <c r="AF883" t="s">
        <v>1988</v>
      </c>
    </row>
    <row r="884" spans="1:32" ht="18.95" customHeight="1">
      <c r="A884" s="290" t="s">
        <v>2677</v>
      </c>
      <c r="B884" s="458" t="s">
        <v>1966</v>
      </c>
      <c r="C884" s="104" t="str">
        <f>IFERROR(IF(B884&lt;&gt;"",VLOOKUP($B884,Codigos!$A:$P,3,0),""),"Verf")</f>
        <v>Kaufmann Lta 310cc X 6</v>
      </c>
      <c r="D884" s="105">
        <v>16</v>
      </c>
      <c r="E884" s="105"/>
      <c r="F884" s="105"/>
      <c r="G884" s="106">
        <v>46410</v>
      </c>
      <c r="H884" s="448">
        <f t="shared" ca="1" si="398"/>
        <v>226</v>
      </c>
      <c r="I884" s="105" t="str">
        <f t="shared" ca="1" si="399"/>
        <v>Mayor a 120 días</v>
      </c>
      <c r="J884" s="109">
        <f t="shared" ca="1" si="400"/>
        <v>0.83703703703703702</v>
      </c>
      <c r="K884" s="294"/>
      <c r="L884" s="292"/>
      <c r="M884" s="110" t="str">
        <f>IFERROR(IF(VLOOKUP(L884,Codigos!$T$2:$U$50,2,0)=0,"",VLOOKUP(L884,Codigos!$T$2:$U$50,2,0)),"")</f>
        <v/>
      </c>
      <c r="N884" s="111">
        <f t="shared" si="401"/>
        <v>46140</v>
      </c>
      <c r="O884" s="112">
        <f>IFERROR(IF($B884&lt;&gt;"",$E884+($D884*VLOOKUP($B884,Codigos!$A:$P,5,0)),""),"Verf")</f>
        <v>8448</v>
      </c>
      <c r="P884" s="112">
        <f>IFERROR(IF($B884&lt;&gt;"",$F884+($O884*VLOOKUP($B884,Codigos!$A:$P,4,0)),""),"Verf")</f>
        <v>50688</v>
      </c>
      <c r="Q884" s="116">
        <f>IFERROR(IF($B884&lt;&gt;"",P884*VLOOKUP($B884,Codigos!$A:$I,7,0)/100000,""),"Verf")</f>
        <v>157.1328</v>
      </c>
      <c r="R884" s="110">
        <f>IFERROR(IF($B884&lt;&gt;"",VLOOKUP($B884,Codigos!$A:$P,2,0),""),"Verf")</f>
        <v>22270</v>
      </c>
      <c r="S884" s="110" t="str">
        <f>IFERROR(IF($B884&lt;&gt;"",VLOOKUP($B884,Codigos!$A:$P,9,0),""),"Verf")</f>
        <v>Lata</v>
      </c>
      <c r="T884" s="110">
        <f>IFERROR(IF(B884&lt;&gt;"",VLOOKUP(B884,Codigos!$A:$P,10,0),""),"Verf")</f>
        <v>270</v>
      </c>
      <c r="U884" s="280" t="str">
        <f ca="1">IFERROR(IF($B884&lt;&gt;"",IF(AND($H884&gt;=VLOOKUP($B884,Codigos!$A:$P,12,0),$H884&lt;=VLOOKUP($B884,Codigos!$A:$P,13,0)),"Si","No"),""),"Verf")</f>
        <v>No</v>
      </c>
      <c r="V884" s="280" t="str">
        <f ca="1">IFERROR(IF($B884&lt;&gt;"",IF(AND($H884&gt;=VLOOKUP($B884,Codigos!$A:$P,14,0),$H884&lt;=VLOOKUP($B884,Codigos!$A:$P,15,0)),"Si","No"),""),"Verf")</f>
        <v>No</v>
      </c>
      <c r="W884" s="280" t="str">
        <f ca="1">IFERROR(IF($B884&lt;&gt;"",IF($H884&gt;=VLOOKUP($B884,Codigos!$A:$P,12,0),"Si","No"),""),"Verf")</f>
        <v>Si</v>
      </c>
      <c r="X884" s="280" t="str">
        <f ca="1">IFERROR(IF($B884&lt;&gt;"",IF($H884&lt;VLOOKUP($B884,Codigos!$A:$P,14,0),"No","Si"),""),"Verf")</f>
        <v>Si</v>
      </c>
      <c r="Y884" s="280" t="str">
        <f ca="1">IFERROR(IF($B884&lt;&gt;"",IF($H884&gt;VLOOKUP($B884,Codigos!$A:$P,16,0),"Si","No"),""),"Verf")</f>
        <v>Si</v>
      </c>
      <c r="Z884" s="280" t="str">
        <f ca="1">IFERROR(IF($B884&lt;&gt;"",IF($H884&lt;VLOOKUP($B884,Codigos!$A:$P,14,0),"Bloquear","No"),""),"Verf")</f>
        <v>No</v>
      </c>
      <c r="AA884" s="281">
        <f>IFERROR(IF($B884&lt;&gt;"",$G884-VLOOKUP($B884,Codigos!$A:$P,11,0),""),"")</f>
        <v>46380</v>
      </c>
      <c r="AB884" s="280" t="str">
        <f t="shared" si="402"/>
        <v/>
      </c>
      <c r="AC884">
        <f t="shared" ca="1" si="403"/>
        <v>44</v>
      </c>
      <c r="AE884" t="s">
        <v>1989</v>
      </c>
      <c r="AF884" t="s">
        <v>1988</v>
      </c>
    </row>
    <row r="885" spans="1:32" ht="18.95" customHeight="1">
      <c r="A885" s="290" t="s">
        <v>2677</v>
      </c>
      <c r="B885" s="458" t="s">
        <v>1966</v>
      </c>
      <c r="C885" s="104" t="str">
        <f>IFERROR(IF(B885&lt;&gt;"",VLOOKUP($B885,Codigos!$A:$P,3,0),""),"Verf")</f>
        <v>Kaufmann Lta 310cc X 6</v>
      </c>
      <c r="D885" s="105">
        <v>10</v>
      </c>
      <c r="E885" s="105"/>
      <c r="F885" s="105"/>
      <c r="G885" s="106">
        <v>46424</v>
      </c>
      <c r="H885" s="448">
        <f t="shared" ca="1" si="398"/>
        <v>240</v>
      </c>
      <c r="I885" s="105" t="str">
        <f t="shared" ca="1" si="399"/>
        <v>Mayor a 120 días</v>
      </c>
      <c r="J885" s="109">
        <f t="shared" ca="1" si="400"/>
        <v>0.88888888888888884</v>
      </c>
      <c r="K885" s="294"/>
      <c r="L885" s="292"/>
      <c r="M885" s="110" t="str">
        <f>IFERROR(IF(VLOOKUP(L885,Codigos!$T$2:$U$50,2,0)=0,"",VLOOKUP(L885,Codigos!$T$2:$U$50,2,0)),"")</f>
        <v/>
      </c>
      <c r="N885" s="111">
        <f t="shared" si="401"/>
        <v>46154</v>
      </c>
      <c r="O885" s="112">
        <f>IFERROR(IF($B885&lt;&gt;"",$E885+($D885*VLOOKUP($B885,Codigos!$A:$P,5,0)),""),"Verf")</f>
        <v>5280</v>
      </c>
      <c r="P885" s="112">
        <f>IFERROR(IF($B885&lt;&gt;"",$F885+($O885*VLOOKUP($B885,Codigos!$A:$P,4,0)),""),"Verf")</f>
        <v>31680</v>
      </c>
      <c r="Q885" s="116">
        <f>IFERROR(IF($B885&lt;&gt;"",P885*VLOOKUP($B885,Codigos!$A:$I,7,0)/100000,""),"Verf")</f>
        <v>98.207999999999998</v>
      </c>
      <c r="R885" s="110">
        <f>IFERROR(IF($B885&lt;&gt;"",VLOOKUP($B885,Codigos!$A:$P,2,0),""),"Verf")</f>
        <v>22270</v>
      </c>
      <c r="S885" s="110" t="str">
        <f>IFERROR(IF($B885&lt;&gt;"",VLOOKUP($B885,Codigos!$A:$P,9,0),""),"Verf")</f>
        <v>Lata</v>
      </c>
      <c r="T885" s="110">
        <f>IFERROR(IF(B885&lt;&gt;"",VLOOKUP(B885,Codigos!$A:$P,10,0),""),"Verf")</f>
        <v>270</v>
      </c>
      <c r="U885" s="280" t="str">
        <f ca="1">IFERROR(IF($B885&lt;&gt;"",IF(AND($H885&gt;=VLOOKUP($B885,Codigos!$A:$P,12,0),$H885&lt;=VLOOKUP($B885,Codigos!$A:$P,13,0)),"Si","No"),""),"Verf")</f>
        <v>No</v>
      </c>
      <c r="V885" s="280" t="str">
        <f ca="1">IFERROR(IF($B885&lt;&gt;"",IF(AND($H885&gt;=VLOOKUP($B885,Codigos!$A:$P,14,0),$H885&lt;=VLOOKUP($B885,Codigos!$A:$P,15,0)),"Si","No"),""),"Verf")</f>
        <v>No</v>
      </c>
      <c r="W885" s="280" t="str">
        <f ca="1">IFERROR(IF($B885&lt;&gt;"",IF($H885&gt;=VLOOKUP($B885,Codigos!$A:$P,12,0),"Si","No"),""),"Verf")</f>
        <v>Si</v>
      </c>
      <c r="X885" s="280" t="str">
        <f ca="1">IFERROR(IF($B885&lt;&gt;"",IF($H885&lt;VLOOKUP($B885,Codigos!$A:$P,14,0),"No","Si"),""),"Verf")</f>
        <v>Si</v>
      </c>
      <c r="Y885" s="280" t="str">
        <f ca="1">IFERROR(IF($B885&lt;&gt;"",IF($H885&gt;VLOOKUP($B885,Codigos!$A:$P,16,0),"Si","No"),""),"Verf")</f>
        <v>Si</v>
      </c>
      <c r="Z885" s="280" t="str">
        <f ca="1">IFERROR(IF($B885&lt;&gt;"",IF($H885&lt;VLOOKUP($B885,Codigos!$A:$P,14,0),"Bloquear","No"),""),"Verf")</f>
        <v>No</v>
      </c>
      <c r="AA885" s="281">
        <f>IFERROR(IF($B885&lt;&gt;"",$G885-VLOOKUP($B885,Codigos!$A:$P,11,0),""),"")</f>
        <v>46394</v>
      </c>
      <c r="AB885" s="280" t="str">
        <f t="shared" si="402"/>
        <v/>
      </c>
      <c r="AC885">
        <f t="shared" ca="1" si="403"/>
        <v>30</v>
      </c>
      <c r="AE885" t="s">
        <v>1989</v>
      </c>
      <c r="AF885" t="s">
        <v>1990</v>
      </c>
    </row>
    <row r="886" spans="1:32" ht="18.95" customHeight="1">
      <c r="A886" s="290" t="s">
        <v>2677</v>
      </c>
      <c r="B886" s="458" t="s">
        <v>1966</v>
      </c>
      <c r="C886" s="104" t="str">
        <f>IFERROR(IF(B886&lt;&gt;"",VLOOKUP($B886,Codigos!$A:$P,3,0),""),"Verf")</f>
        <v>Kaufmann Lta 310cc X 6</v>
      </c>
      <c r="D886" s="105">
        <v>20</v>
      </c>
      <c r="E886" s="105"/>
      <c r="F886" s="105"/>
      <c r="G886" s="272">
        <v>46435</v>
      </c>
      <c r="H886" s="448">
        <f t="shared" ca="1" si="398"/>
        <v>251</v>
      </c>
      <c r="I886" s="105" t="str">
        <f t="shared" ca="1" si="399"/>
        <v>Mayor a 120 días</v>
      </c>
      <c r="J886" s="109">
        <f t="shared" ca="1" si="400"/>
        <v>0.92962962962962958</v>
      </c>
      <c r="K886" s="294"/>
      <c r="L886" s="460"/>
      <c r="M886" s="110" t="str">
        <f>IFERROR(IF(VLOOKUP(L886,Codigos!$T$2:$U$50,2,0)=0,"",VLOOKUP(L886,Codigos!$T$2:$U$50,2,0)),"")</f>
        <v/>
      </c>
      <c r="N886" s="111">
        <f t="shared" si="401"/>
        <v>46165</v>
      </c>
      <c r="O886" s="112">
        <f>IFERROR(IF($B886&lt;&gt;"",$E886+($D886*VLOOKUP($B886,Codigos!$A:$P,5,0)),""),"Verf")</f>
        <v>10560</v>
      </c>
      <c r="P886" s="112">
        <f>IFERROR(IF($B886&lt;&gt;"",$F886+($O886*VLOOKUP($B886,Codigos!$A:$P,4,0)),""),"Verf")</f>
        <v>63360</v>
      </c>
      <c r="Q886" s="116">
        <f>IFERROR(IF($B886&lt;&gt;"",P886*VLOOKUP($B886,Codigos!$A:$I,7,0)/100000,""),"Verf")</f>
        <v>196.416</v>
      </c>
      <c r="R886" s="110">
        <f>IFERROR(IF($B886&lt;&gt;"",VLOOKUP($B886,Codigos!$A:$P,2,0),""),"Verf")</f>
        <v>22270</v>
      </c>
      <c r="S886" s="110" t="str">
        <f>IFERROR(IF($B886&lt;&gt;"",VLOOKUP($B886,Codigos!$A:$P,9,0),""),"Verf")</f>
        <v>Lata</v>
      </c>
      <c r="T886" s="110">
        <f>IFERROR(IF(B886&lt;&gt;"",VLOOKUP(B886,Codigos!$A:$P,10,0),""),"Verf")</f>
        <v>270</v>
      </c>
      <c r="U886" s="280" t="str">
        <f ca="1">IFERROR(IF($B886&lt;&gt;"",IF(AND($H886&gt;=VLOOKUP($B886,Codigos!$A:$P,12,0),$H886&lt;=VLOOKUP($B886,Codigos!$A:$P,13,0)),"Si","No"),""),"Verf")</f>
        <v>No</v>
      </c>
      <c r="V886" s="280" t="str">
        <f ca="1">IFERROR(IF($B886&lt;&gt;"",IF(AND($H886&gt;=VLOOKUP($B886,Codigos!$A:$P,14,0),$H886&lt;=VLOOKUP($B886,Codigos!$A:$P,15,0)),"Si","No"),""),"Verf")</f>
        <v>No</v>
      </c>
      <c r="W886" s="280" t="str">
        <f ca="1">IFERROR(IF($B886&lt;&gt;"",IF($H886&gt;=VLOOKUP($B886,Codigos!$A:$P,12,0),"Si","No"),""),"Verf")</f>
        <v>Si</v>
      </c>
      <c r="X886" s="280" t="str">
        <f ca="1">IFERROR(IF($B886&lt;&gt;"",IF($H886&lt;VLOOKUP($B886,Codigos!$A:$P,14,0),"No","Si"),""),"Verf")</f>
        <v>Si</v>
      </c>
      <c r="Y886" s="280" t="str">
        <f ca="1">IFERROR(IF($B886&lt;&gt;"",IF($H886&gt;VLOOKUP($B886,Codigos!$A:$P,16,0),"Si","No"),""),"Verf")</f>
        <v>Si</v>
      </c>
      <c r="Z886" s="280" t="str">
        <f ca="1">IFERROR(IF($B886&lt;&gt;"",IF($H886&lt;VLOOKUP($B886,Codigos!$A:$P,14,0),"Bloquear","No"),""),"Verf")</f>
        <v>No</v>
      </c>
      <c r="AA886" s="281">
        <f>IFERROR(IF($B886&lt;&gt;"",$G886-VLOOKUP($B886,Codigos!$A:$P,11,0),""),"")</f>
        <v>46405</v>
      </c>
      <c r="AB886" s="280" t="str">
        <f t="shared" si="402"/>
        <v/>
      </c>
      <c r="AC886">
        <f t="shared" ca="1" si="403"/>
        <v>19</v>
      </c>
      <c r="AE886" t="s">
        <v>1989</v>
      </c>
      <c r="AF886" t="s">
        <v>1990</v>
      </c>
    </row>
    <row r="887" spans="1:32" ht="18.95" customHeight="1">
      <c r="A887" s="290" t="s">
        <v>2678</v>
      </c>
      <c r="B887" s="472" t="s">
        <v>665</v>
      </c>
      <c r="C887" s="104" t="str">
        <f>IFERROR(IF(B887&lt;&gt;"",VLOOKUP($B887,Codigos!$A:$P,3,0),""),"Verf")</f>
        <v>Club Col Lata 269Cc X 6</v>
      </c>
      <c r="D887" s="105">
        <v>26</v>
      </c>
      <c r="E887" s="105"/>
      <c r="F887" s="105"/>
      <c r="G887" s="106">
        <v>46420</v>
      </c>
      <c r="H887" s="448">
        <f t="shared" ca="1" si="398"/>
        <v>236</v>
      </c>
      <c r="I887" s="105" t="str">
        <f t="shared" ca="1" si="399"/>
        <v>Mayor a 120 días</v>
      </c>
      <c r="J887" s="109">
        <f t="shared" ca="1" si="400"/>
        <v>0.87407407407407411</v>
      </c>
      <c r="K887" s="294" t="s">
        <v>2820</v>
      </c>
      <c r="L887" s="466"/>
      <c r="M887" s="110" t="str">
        <f>IFERROR(IF(VLOOKUP(L887,Codigos!$T$2:$U$50,2,0)=0,"",VLOOKUP(L887,Codigos!$T$2:$U$50,2,0)),"")</f>
        <v/>
      </c>
      <c r="N887" s="111">
        <f t="shared" si="401"/>
        <v>46150</v>
      </c>
      <c r="O887" s="112">
        <f>IFERROR(IF($B887&lt;&gt;"",$E887+($D887*VLOOKUP($B887,Codigos!$A:$P,5,0)),""),"Verf")</f>
        <v>15600</v>
      </c>
      <c r="P887" s="112">
        <f>IFERROR(IF($B887&lt;&gt;"",$F887+($O887*VLOOKUP($B887,Codigos!$A:$P,4,0)),""),"Verf")</f>
        <v>93600</v>
      </c>
      <c r="Q887" s="116">
        <f>IFERROR(IF($B887&lt;&gt;"",P887*VLOOKUP($B887,Codigos!$A:$I,7,0)/100000,""),"Verf")</f>
        <v>251.78399999999999</v>
      </c>
      <c r="R887" s="110">
        <f>IFERROR(IF($B887&lt;&gt;"",VLOOKUP($B887,Codigos!$A:$P,2,0),""),"Verf")</f>
        <v>8532</v>
      </c>
      <c r="S887" s="110" t="str">
        <f>IFERROR(IF($B887&lt;&gt;"",VLOOKUP($B887,Codigos!$A:$P,9,0),""),"Verf")</f>
        <v>Lata</v>
      </c>
      <c r="T887" s="110">
        <f>IFERROR(IF(B887&lt;&gt;"",VLOOKUP(B887,Codigos!$A:$P,10,0),""),"Verf")</f>
        <v>270</v>
      </c>
      <c r="U887" s="280" t="str">
        <f ca="1">IFERROR(IF($B887&lt;&gt;"",IF(AND($H887&gt;=VLOOKUP($B887,Codigos!$A:$P,12,0),$H887&lt;=VLOOKUP($B887,Codigos!$A:$P,13,0)),"Si","No"),""),"Verf")</f>
        <v>No</v>
      </c>
      <c r="V887" s="280" t="str">
        <f ca="1">IFERROR(IF($B887&lt;&gt;"",IF(AND($H887&gt;=VLOOKUP($B887,Codigos!$A:$P,14,0),$H887&lt;=VLOOKUP($B887,Codigos!$A:$P,15,0)),"Si","No"),""),"Verf")</f>
        <v>No</v>
      </c>
      <c r="W887" s="280" t="str">
        <f ca="1">IFERROR(IF($B887&lt;&gt;"",IF($H887&gt;=VLOOKUP($B887,Codigos!$A:$P,12,0),"Si","No"),""),"Verf")</f>
        <v>Si</v>
      </c>
      <c r="X887" s="280" t="str">
        <f ca="1">IFERROR(IF($B887&lt;&gt;"",IF($H887&lt;VLOOKUP($B887,Codigos!$A:$P,14,0),"No","Si"),""),"Verf")</f>
        <v>Si</v>
      </c>
      <c r="Y887" s="280" t="str">
        <f ca="1">IFERROR(IF($B887&lt;&gt;"",IF($H887&gt;VLOOKUP($B887,Codigos!$A:$P,16,0),"Si","No"),""),"Verf")</f>
        <v>Si</v>
      </c>
      <c r="Z887" s="280" t="str">
        <f ca="1">IFERROR(IF($B887&lt;&gt;"",IF($H887&lt;VLOOKUP($B887,Codigos!$A:$P,14,0),"Bloquear","No"),""),"Verf")</f>
        <v>No</v>
      </c>
      <c r="AA887" s="281">
        <f>IFERROR(IF($B887&lt;&gt;"",$G887-VLOOKUP($B887,Codigos!$A:$P,11,0),""),"")</f>
        <v>46390</v>
      </c>
      <c r="AB887" s="280" t="str">
        <f t="shared" si="402"/>
        <v/>
      </c>
      <c r="AC887">
        <f t="shared" ca="1" si="403"/>
        <v>34</v>
      </c>
      <c r="AE887" t="s">
        <v>1989</v>
      </c>
      <c r="AF887" t="s">
        <v>1990</v>
      </c>
    </row>
    <row r="888" spans="1:32" ht="18.95" customHeight="1">
      <c r="A888" s="290" t="s">
        <v>2678</v>
      </c>
      <c r="B888" s="486" t="s">
        <v>235</v>
      </c>
      <c r="C888" s="104" t="str">
        <f>IFERROR(IF(B888&lt;&gt;"",VLOOKUP($B888,Codigos!$A:$P,3,0),""),"Verf")</f>
        <v>club col Lta 473ccX6</v>
      </c>
      <c r="D888" s="105">
        <v>1</v>
      </c>
      <c r="E888" s="105"/>
      <c r="F888" s="105"/>
      <c r="G888" s="106">
        <v>46433</v>
      </c>
      <c r="H888" s="448">
        <f t="shared" ca="1" si="398"/>
        <v>249</v>
      </c>
      <c r="I888" s="105" t="str">
        <f t="shared" ca="1" si="399"/>
        <v>Mayor a 120 días</v>
      </c>
      <c r="J888" s="109">
        <f t="shared" ca="1" si="400"/>
        <v>0.92222222222222228</v>
      </c>
      <c r="K888" s="294"/>
      <c r="L888" s="466"/>
      <c r="M888" s="110" t="str">
        <f>IFERROR(IF(VLOOKUP(L888,Codigos!$T$2:$U$50,2,0)=0,"",VLOOKUP(L888,Codigos!$T$2:$U$50,2,0)),"")</f>
        <v/>
      </c>
      <c r="N888" s="111">
        <f t="shared" si="401"/>
        <v>46163</v>
      </c>
      <c r="O888" s="112">
        <f>IFERROR(IF($B888&lt;&gt;"",$E888+($D888*VLOOKUP($B888,Codigos!$A:$P,5,0)),""),"Verf")</f>
        <v>336</v>
      </c>
      <c r="P888" s="112">
        <f>IFERROR(IF($B888&lt;&gt;"",$F888+($O888*VLOOKUP($B888,Codigos!$A:$P,4,0)),""),"Verf")</f>
        <v>2016</v>
      </c>
      <c r="Q888" s="116">
        <f>IFERROR(IF($B888&lt;&gt;"",P888*VLOOKUP($B888,Codigos!$A:$I,7,0)/100000,""),"Verf")</f>
        <v>9.5356799999999993</v>
      </c>
      <c r="R888" s="110">
        <f>IFERROR(IF($B888&lt;&gt;"",VLOOKUP($B888,Codigos!$A:$P,2,0),""),"Verf")</f>
        <v>21146</v>
      </c>
      <c r="S888" s="110" t="str">
        <f>IFERROR(IF($B888&lt;&gt;"",VLOOKUP($B888,Codigos!$A:$P,9,0),""),"Verf")</f>
        <v>Lata</v>
      </c>
      <c r="T888" s="110">
        <f>IFERROR(IF(B888&lt;&gt;"",VLOOKUP(B888,Codigos!$A:$P,10,0),""),"Verf")</f>
        <v>270</v>
      </c>
      <c r="U888" s="280" t="str">
        <f ca="1">IFERROR(IF($B888&lt;&gt;"",IF(AND($H888&gt;=VLOOKUP($B888,Codigos!$A:$P,12,0),$H888&lt;=VLOOKUP($B888,Codigos!$A:$P,13,0)),"Si","No"),""),"Verf")</f>
        <v>No</v>
      </c>
      <c r="V888" s="280" t="str">
        <f ca="1">IFERROR(IF($B888&lt;&gt;"",IF(AND($H888&gt;=VLOOKUP($B888,Codigos!$A:$P,14,0),$H888&lt;=VLOOKUP($B888,Codigos!$A:$P,15,0)),"Si","No"),""),"Verf")</f>
        <v>No</v>
      </c>
      <c r="W888" s="280" t="str">
        <f ca="1">IFERROR(IF($B888&lt;&gt;"",IF($H888&gt;=VLOOKUP($B888,Codigos!$A:$P,12,0),"Si","No"),""),"Verf")</f>
        <v>Si</v>
      </c>
      <c r="X888" s="280" t="str">
        <f ca="1">IFERROR(IF($B888&lt;&gt;"",IF($H888&lt;VLOOKUP($B888,Codigos!$A:$P,14,0),"No","Si"),""),"Verf")</f>
        <v>Si</v>
      </c>
      <c r="Y888" s="280" t="str">
        <f ca="1">IFERROR(IF($B888&lt;&gt;"",IF($H888&gt;VLOOKUP($B888,Codigos!$A:$P,16,0),"Si","No"),""),"Verf")</f>
        <v>Si</v>
      </c>
      <c r="Z888" s="280" t="str">
        <f ca="1">IFERROR(IF($B888&lt;&gt;"",IF($H888&lt;VLOOKUP($B888,Codigos!$A:$P,14,0),"Bloquear","No"),""),"Verf")</f>
        <v>No</v>
      </c>
      <c r="AA888" s="281">
        <f>IFERROR(IF($B888&lt;&gt;"",$G888-VLOOKUP($B888,Codigos!$A:$P,11,0),""),"")</f>
        <v>46403</v>
      </c>
      <c r="AB888" s="280" t="str">
        <f t="shared" si="402"/>
        <v/>
      </c>
      <c r="AC888">
        <f t="shared" ca="1" si="403"/>
        <v>21</v>
      </c>
      <c r="AE888" t="s">
        <v>1989</v>
      </c>
      <c r="AF888" t="s">
        <v>1990</v>
      </c>
    </row>
    <row r="889" spans="1:32" ht="18.95" customHeight="1">
      <c r="A889" s="290" t="s">
        <v>2679</v>
      </c>
      <c r="B889" s="311" t="s">
        <v>724</v>
      </c>
      <c r="C889" s="104" t="str">
        <f>IFERROR(IF(B889&lt;&gt;"",VLOOKUP($B889,Codigos!$A:$P,3,0),""),"Verf")</f>
        <v>Club Col Tw 330Cc X 30</v>
      </c>
      <c r="D889" s="105">
        <v>13</v>
      </c>
      <c r="E889" s="105">
        <v>22</v>
      </c>
      <c r="F889" s="105"/>
      <c r="G889" s="106">
        <v>46347</v>
      </c>
      <c r="H889" s="448">
        <f t="shared" ca="1" si="398"/>
        <v>163</v>
      </c>
      <c r="I889" s="105" t="str">
        <f t="shared" ca="1" si="399"/>
        <v>Mayor a 120 días</v>
      </c>
      <c r="J889" s="109">
        <f t="shared" ca="1" si="400"/>
        <v>0.90555555555555556</v>
      </c>
      <c r="K889" s="294"/>
      <c r="L889" s="460" t="s">
        <v>67</v>
      </c>
      <c r="M889" s="110" t="str">
        <f>IFERROR(IF(VLOOKUP(L889,Codigos!$T$2:$U$50,2,0)=0,"",VLOOKUP(L889,Codigos!$T$2:$U$50,2,0)),"")</f>
        <v>Excluir</v>
      </c>
      <c r="N889" s="111">
        <f t="shared" si="401"/>
        <v>46167</v>
      </c>
      <c r="O889" s="112">
        <f>IFERROR(IF($B889&lt;&gt;"",$E889+($D889*VLOOKUP($B889,Codigos!$A:$P,5,0)),""),"Verf")</f>
        <v>607</v>
      </c>
      <c r="P889" s="112">
        <f>IFERROR(IF($B889&lt;&gt;"",$F889+($O889*VLOOKUP($B889,Codigos!$A:$P,4,0)),""),"Verf")</f>
        <v>18210</v>
      </c>
      <c r="Q889" s="116">
        <f>IFERROR(IF($B889&lt;&gt;"",P889*VLOOKUP($B889,Codigos!$A:$I,7,0)/100000,""),"Verf")</f>
        <v>60.093000000000004</v>
      </c>
      <c r="R889" s="110">
        <f>IFERROR(IF($B889&lt;&gt;"",VLOOKUP($B889,Codigos!$A:$P,2,0),""),"Verf")</f>
        <v>9798</v>
      </c>
      <c r="S889" s="110" t="str">
        <f>IFERROR(IF($B889&lt;&gt;"",VLOOKUP($B889,Codigos!$A:$P,9,0),""),"Verf")</f>
        <v>NR</v>
      </c>
      <c r="T889" s="110">
        <f>IFERROR(IF(B889&lt;&gt;"",VLOOKUP(B889,Codigos!$A:$P,10,0),""),"Verf")</f>
        <v>180</v>
      </c>
      <c r="U889" s="280" t="str">
        <f ca="1">IFERROR(IF($B889&lt;&gt;"",IF(AND($H889&gt;=VLOOKUP($B889,Codigos!$A:$P,12,0),$H889&lt;=VLOOKUP($B889,Codigos!$A:$P,13,0)),"Si","No"),""),"Verf")</f>
        <v>No</v>
      </c>
      <c r="V889" s="280" t="str">
        <f ca="1">IFERROR(IF($B889&lt;&gt;"",IF(AND($H889&gt;=VLOOKUP($B889,Codigos!$A:$P,14,0),$H889&lt;=VLOOKUP($B889,Codigos!$A:$P,15,0)),"Si","No"),""),"Verf")</f>
        <v>No</v>
      </c>
      <c r="W889" s="280" t="str">
        <f ca="1">IFERROR(IF($B889&lt;&gt;"",IF($H889&gt;=VLOOKUP($B889,Codigos!$A:$P,12,0),"Si","No"),""),"Verf")</f>
        <v>Si</v>
      </c>
      <c r="X889" s="280" t="str">
        <f ca="1">IFERROR(IF($B889&lt;&gt;"",IF($H889&lt;VLOOKUP($B889,Codigos!$A:$P,14,0),"No","Si"),""),"Verf")</f>
        <v>Si</v>
      </c>
      <c r="Y889" s="280" t="str">
        <f ca="1">IFERROR(IF($B889&lt;&gt;"",IF($H889&gt;VLOOKUP($B889,Codigos!$A:$P,16,0),"Si","No"),""),"Verf")</f>
        <v>Si</v>
      </c>
      <c r="Z889" s="280" t="str">
        <f ca="1">IFERROR(IF($B889&lt;&gt;"",IF($H889&lt;VLOOKUP($B889,Codigos!$A:$P,14,0),"Bloquear","No"),""),"Verf")</f>
        <v>No</v>
      </c>
      <c r="AA889" s="281">
        <f>IFERROR(IF($B889&lt;&gt;"",$G889-VLOOKUP($B889,Codigos!$A:$P,11,0),""),"")</f>
        <v>46317</v>
      </c>
      <c r="AB889" s="280" t="str">
        <f t="shared" si="402"/>
        <v/>
      </c>
      <c r="AC889">
        <f t="shared" ca="1" si="403"/>
        <v>17</v>
      </c>
      <c r="AE889" t="s">
        <v>1989</v>
      </c>
      <c r="AF889" t="s">
        <v>1990</v>
      </c>
    </row>
    <row r="890" spans="1:32" ht="18.95" customHeight="1">
      <c r="A890" s="290" t="s">
        <v>2680</v>
      </c>
      <c r="B890" s="314"/>
      <c r="C890" s="104" t="str">
        <f>IFERROR(IF(B890&lt;&gt;"",VLOOKUP($B890,Codigos!$A:$P,3,0),""),"Verf")</f>
        <v/>
      </c>
      <c r="D890" s="105"/>
      <c r="E890" s="105"/>
      <c r="F890" s="105"/>
      <c r="G890" s="106"/>
      <c r="H890" s="448" t="str">
        <f t="shared" ca="1" si="398"/>
        <v/>
      </c>
      <c r="I890" s="105" t="str">
        <f t="shared" ca="1" si="399"/>
        <v/>
      </c>
      <c r="J890" s="109" t="str">
        <f t="shared" ca="1" si="400"/>
        <v/>
      </c>
      <c r="K890" s="308"/>
      <c r="L890" s="292"/>
      <c r="M890" s="110" t="str">
        <f>IFERROR(IF(VLOOKUP(L890,Codigos!$T$2:$U$50,2,0)=0,"",VLOOKUP(L890,Codigos!$T$2:$U$50,2,0)),"")</f>
        <v/>
      </c>
      <c r="N890" s="111" t="str">
        <f t="shared" si="401"/>
        <v/>
      </c>
      <c r="O890" s="112" t="str">
        <f>IFERROR(IF($B890&lt;&gt;"",$E890+($D890*VLOOKUP($B890,Codigos!$A:$P,5,0)),""),"Verf")</f>
        <v/>
      </c>
      <c r="P890" s="112" t="str">
        <f>IFERROR(IF($B890&lt;&gt;"",$F890+($O890*VLOOKUP($B890,Codigos!$A:$P,4,0)),""),"Verf")</f>
        <v/>
      </c>
      <c r="Q890" s="116" t="str">
        <f>IFERROR(IF($B890&lt;&gt;"",P890*VLOOKUP($B890,Codigos!$A:$I,7,0)/100000,""),"Verf")</f>
        <v/>
      </c>
      <c r="R890" s="110" t="str">
        <f>IFERROR(IF($B890&lt;&gt;"",VLOOKUP($B890,Codigos!$A:$P,2,0),""),"Verf")</f>
        <v/>
      </c>
      <c r="S890" s="110" t="str">
        <f>IFERROR(IF($B890&lt;&gt;"",VLOOKUP($B890,Codigos!$A:$P,9,0),""),"Verf")</f>
        <v/>
      </c>
      <c r="T890" s="110" t="str">
        <f>IFERROR(IF(B890&lt;&gt;"",VLOOKUP(B890,Codigos!$A:$P,10,0),""),"Verf")</f>
        <v/>
      </c>
      <c r="U890" s="280" t="str">
        <f>IFERROR(IF($B890&lt;&gt;"",IF(AND($H890&gt;=VLOOKUP($B890,Codigos!$A:$P,12,0),$H890&lt;=VLOOKUP($B890,Codigos!$A:$P,13,0)),"Si","No"),""),"Verf")</f>
        <v/>
      </c>
      <c r="V890" s="280" t="str">
        <f>IFERROR(IF($B890&lt;&gt;"",IF(AND($H890&gt;=VLOOKUP($B890,Codigos!$A:$P,14,0),$H890&lt;=VLOOKUP($B890,Codigos!$A:$P,15,0)),"Si","No"),""),"Verf")</f>
        <v/>
      </c>
      <c r="W890" s="280" t="str">
        <f>IFERROR(IF($B890&lt;&gt;"",IF($H890&gt;=VLOOKUP($B890,Codigos!$A:$P,12,0),"Si","No"),""),"Verf")</f>
        <v/>
      </c>
      <c r="X890" s="280" t="str">
        <f>IFERROR(IF($B890&lt;&gt;"",IF($H890&lt;VLOOKUP($B890,Codigos!$A:$P,14,0),"No","Si"),""),"Verf")</f>
        <v/>
      </c>
      <c r="Y890" s="280" t="str">
        <f>IFERROR(IF($B890&lt;&gt;"",IF($H890&gt;VLOOKUP($B890,Codigos!$A:$P,16,0),"Si","No"),""),"Verf")</f>
        <v/>
      </c>
      <c r="Z890" s="280" t="str">
        <f>IFERROR(IF($B890&lt;&gt;"",IF($H890&lt;VLOOKUP($B890,Codigos!$A:$P,14,0),"Bloquear","No"),""),"Verf")</f>
        <v/>
      </c>
      <c r="AA890" s="281" t="str">
        <f>IFERROR(IF($B890&lt;&gt;"",$G890-VLOOKUP($B890,Codigos!$A:$P,11,0),""),"")</f>
        <v/>
      </c>
      <c r="AB890" s="280" t="str">
        <f t="shared" si="402"/>
        <v>V</v>
      </c>
      <c r="AC890" t="str">
        <f t="shared" si="403"/>
        <v/>
      </c>
      <c r="AE890" t="s">
        <v>1989</v>
      </c>
      <c r="AF890" t="s">
        <v>1990</v>
      </c>
    </row>
    <row r="891" spans="1:32" ht="18.95" customHeight="1">
      <c r="A891" s="290" t="s">
        <v>2681</v>
      </c>
      <c r="B891" s="458" t="s">
        <v>203</v>
      </c>
      <c r="C891" s="104" t="str">
        <f>IFERROR(IF(B891&lt;&gt;"",VLOOKUP($B891,Codigos!$A:$P,3,0),""),"Verf")</f>
        <v>Stella Artois Nr 300Cc X 6</v>
      </c>
      <c r="D891" s="105">
        <v>30</v>
      </c>
      <c r="E891" s="105"/>
      <c r="F891" s="105"/>
      <c r="G891" s="272">
        <v>46444</v>
      </c>
      <c r="H891" s="448">
        <f t="shared" ca="1" si="398"/>
        <v>260</v>
      </c>
      <c r="I891" s="105" t="str">
        <f t="shared" ca="1" si="399"/>
        <v>Mayor a 120 días</v>
      </c>
      <c r="J891" s="109">
        <f t="shared" ca="1" si="400"/>
        <v>0.96296296296296291</v>
      </c>
      <c r="K891" s="294" t="s">
        <v>2824</v>
      </c>
      <c r="L891" s="292"/>
      <c r="M891" s="110" t="str">
        <f>IFERROR(IF(VLOOKUP(L891,Codigos!$T$2:$U$50,2,0)=0,"",VLOOKUP(L891,Codigos!$T$2:$U$50,2,0)),"")</f>
        <v/>
      </c>
      <c r="N891" s="111">
        <f t="shared" si="401"/>
        <v>46174</v>
      </c>
      <c r="O891" s="112">
        <f>IFERROR(IF($B891&lt;&gt;"",$E891+($D891*VLOOKUP($B891,Codigos!$A:$P,5,0)),""),"Verf")</f>
        <v>7200</v>
      </c>
      <c r="P891" s="112">
        <f>IFERROR(IF($B891&lt;&gt;"",$F891+($O891*VLOOKUP($B891,Codigos!$A:$P,4,0)),""),"Verf")</f>
        <v>43200</v>
      </c>
      <c r="Q891" s="116">
        <f>IFERROR(IF($B891&lt;&gt;"",P891*VLOOKUP($B891,Codigos!$A:$I,7,0)/100000,""),"Verf")</f>
        <v>129.6</v>
      </c>
      <c r="R891" s="110">
        <f>IFERROR(IF($B891&lt;&gt;"",VLOOKUP($B891,Codigos!$A:$P,2,0),""),"Verf")</f>
        <v>20463</v>
      </c>
      <c r="S891" s="110" t="str">
        <f>IFERROR(IF($B891&lt;&gt;"",VLOOKUP($B891,Codigos!$A:$P,9,0),""),"Verf")</f>
        <v>NR</v>
      </c>
      <c r="T891" s="110">
        <f>IFERROR(IF(B891&lt;&gt;"",VLOOKUP(B891,Codigos!$A:$P,10,0),""),"Verf")</f>
        <v>270</v>
      </c>
      <c r="U891" s="280" t="str">
        <f ca="1">IFERROR(IF($B891&lt;&gt;"",IF(AND($H891&gt;=VLOOKUP($B891,Codigos!$A:$P,12,0),$H891&lt;=VLOOKUP($B891,Codigos!$A:$P,13,0)),"Si","No"),""),"Verf")</f>
        <v>No</v>
      </c>
      <c r="V891" s="280" t="str">
        <f ca="1">IFERROR(IF($B891&lt;&gt;"",IF(AND($H891&gt;=VLOOKUP($B891,Codigos!$A:$P,14,0),$H891&lt;=VLOOKUP($B891,Codigos!$A:$P,15,0)),"Si","No"),""),"Verf")</f>
        <v>No</v>
      </c>
      <c r="W891" s="280" t="str">
        <f ca="1">IFERROR(IF($B891&lt;&gt;"",IF($H891&gt;=VLOOKUP($B891,Codigos!$A:$P,12,0),"Si","No"),""),"Verf")</f>
        <v>Si</v>
      </c>
      <c r="X891" s="280" t="str">
        <f ca="1">IFERROR(IF($B891&lt;&gt;"",IF($H891&lt;VLOOKUP($B891,Codigos!$A:$P,14,0),"No","Si"),""),"Verf")</f>
        <v>Si</v>
      </c>
      <c r="Y891" s="280" t="str">
        <f ca="1">IFERROR(IF($B891&lt;&gt;"",IF($H891&gt;VLOOKUP($B891,Codigos!$A:$P,16,0),"Si","No"),""),"Verf")</f>
        <v>Si</v>
      </c>
      <c r="Z891" s="280" t="str">
        <f ca="1">IFERROR(IF($B891&lt;&gt;"",IF($H891&lt;VLOOKUP($B891,Codigos!$A:$P,14,0),"Bloquear","No"),""),"Verf")</f>
        <v>No</v>
      </c>
      <c r="AA891" s="281">
        <f>IFERROR(IF($B891&lt;&gt;"",$G891-VLOOKUP($B891,Codigos!$A:$P,11,0),""),"")</f>
        <v>46414</v>
      </c>
      <c r="AB891" s="280" t="str">
        <f t="shared" si="402"/>
        <v/>
      </c>
      <c r="AC891">
        <f t="shared" ca="1" si="403"/>
        <v>10</v>
      </c>
      <c r="AE891" t="s">
        <v>1989</v>
      </c>
      <c r="AF891" t="s">
        <v>1990</v>
      </c>
    </row>
    <row r="892" spans="1:32" ht="18.95" customHeight="1">
      <c r="A892" s="290" t="s">
        <v>2682</v>
      </c>
      <c r="B892" s="458" t="s">
        <v>701</v>
      </c>
      <c r="C892" s="104" t="str">
        <f>IFERROR(IF(B892&lt;&gt;"",VLOOKUP($B892,Codigos!$A:$P,3,0),""),"Verf")</f>
        <v>Aguila Rn 1000Cc X 13</v>
      </c>
      <c r="D892" s="105">
        <v>14</v>
      </c>
      <c r="E892" s="105"/>
      <c r="F892" s="105"/>
      <c r="G892" s="106">
        <v>46318</v>
      </c>
      <c r="H892" s="448">
        <f t="shared" ref="H892" ca="1" si="410">IF(G892&lt;&gt;"",G892-TODAY(),"")</f>
        <v>134</v>
      </c>
      <c r="I892" s="105" t="str">
        <f t="shared" ref="I892" ca="1" si="411">IF(G892="","",IF(G892&lt;TODAY(),"Vencido",IF(G892&lt;TODAY()+10,"Menos de 10 días",IF(G892&lt;TODAY()+30,"Menos de 30 días",IF(G892&lt;TODAY()+60,"Menos de 60 días",IF(G892&lt;TODAY()+90,"Menos de 90 dìas",IF(G892&lt;TODAY()+120,"Menos de 120 días","Mayor a 120 días")))))))</f>
        <v>Mayor a 120 días</v>
      </c>
      <c r="J892" s="109">
        <f t="shared" ref="J892" ca="1" si="412">IFERROR(IF(H892&lt;&gt;"",H892/T892,""),"Verf")</f>
        <v>0.74444444444444446</v>
      </c>
      <c r="K892" s="308"/>
      <c r="L892" s="292"/>
      <c r="M892" s="110" t="str">
        <f>IFERROR(IF(VLOOKUP(L892,Codigos!$T$2:$U$50,2,0)=0,"",VLOOKUP(L892,Codigos!$T$2:$U$50,2,0)),"")</f>
        <v/>
      </c>
      <c r="N892" s="111">
        <f t="shared" ref="N892" si="413">IFERROR(IF(G892&lt;&gt;"",G892-T892,""),"Verf")</f>
        <v>46138</v>
      </c>
      <c r="O892" s="112">
        <f>IFERROR(IF($B892&lt;&gt;"",$E892+($D892*VLOOKUP($B892,Codigos!$A:$P,5,0)),""),"Verf")</f>
        <v>504</v>
      </c>
      <c r="P892" s="112">
        <f>IFERROR(IF($B892&lt;&gt;"",$F892+($O892*VLOOKUP($B892,Codigos!$A:$P,4,0)),""),"Verf")</f>
        <v>6552</v>
      </c>
      <c r="Q892" s="116">
        <f>IFERROR(IF($B892&lt;&gt;"",P892*VLOOKUP($B892,Codigos!$A:$I,7,0)/100000,""),"Verf")</f>
        <v>65.52</v>
      </c>
      <c r="R892" s="110">
        <f>IFERROR(IF($B892&lt;&gt;"",VLOOKUP($B892,Codigos!$A:$P,2,0),""),"Verf")</f>
        <v>9494</v>
      </c>
      <c r="S892" s="110" t="str">
        <f>IFERROR(IF($B892&lt;&gt;"",VLOOKUP($B892,Codigos!$A:$P,9,0),""),"Verf")</f>
        <v>Ret</v>
      </c>
      <c r="T892" s="110">
        <f>IFERROR(IF(B892&lt;&gt;"",VLOOKUP(B892,Codigos!$A:$P,10,0),""),"Verf")</f>
        <v>180</v>
      </c>
      <c r="U892" s="280" t="str">
        <f ca="1">IFERROR(IF($B892&lt;&gt;"",IF(AND($H892&gt;=VLOOKUP($B892,Codigos!$A:$P,12,0),$H892&lt;=VLOOKUP($B892,Codigos!$A:$P,13,0)),"Si","No"),""),"Verf")</f>
        <v>No</v>
      </c>
      <c r="V892" s="280" t="str">
        <f ca="1">IFERROR(IF($B892&lt;&gt;"",IF(AND($H892&gt;=VLOOKUP($B892,Codigos!$A:$P,14,0),$H892&lt;=VLOOKUP($B892,Codigos!$A:$P,15,0)),"Si","No"),""),"Verf")</f>
        <v>No</v>
      </c>
      <c r="W892" s="280" t="str">
        <f ca="1">IFERROR(IF($B892&lt;&gt;"",IF($H892&gt;=VLOOKUP($B892,Codigos!$A:$P,12,0),"Si","No"),""),"Verf")</f>
        <v>Si</v>
      </c>
      <c r="X892" s="280" t="str">
        <f ca="1">IFERROR(IF($B892&lt;&gt;"",IF($H892&lt;VLOOKUP($B892,Codigos!$A:$P,14,0),"No","Si"),""),"Verf")</f>
        <v>Si</v>
      </c>
      <c r="Y892" s="280" t="str">
        <f ca="1">IFERROR(IF($B892&lt;&gt;"",IF($H892&gt;VLOOKUP($B892,Codigos!$A:$P,16,0),"Si","No"),""),"Verf")</f>
        <v>Si</v>
      </c>
      <c r="Z892" s="280" t="str">
        <f ca="1">IFERROR(IF($B892&lt;&gt;"",IF($H892&lt;VLOOKUP($B892,Codigos!$A:$P,14,0),"Bloquear","No"),""),"Verf")</f>
        <v>No</v>
      </c>
      <c r="AA892" s="281">
        <f>IFERROR(IF($B892&lt;&gt;"",$G892-VLOOKUP($B892,Codigos!$A:$P,11,0),""),"")</f>
        <v>46288</v>
      </c>
      <c r="AB892" s="280" t="str">
        <f t="shared" ref="AB892" si="414">IFERROR(IF(AND(A892&lt;&gt;"",B892=""),"V",""),"")</f>
        <v/>
      </c>
      <c r="AC892">
        <f t="shared" ref="AC892" ca="1" si="415">IF(B892&lt;&gt;"",$C$4-N892,"")</f>
        <v>46</v>
      </c>
      <c r="AE892" t="s">
        <v>1989</v>
      </c>
      <c r="AF892" t="s">
        <v>1990</v>
      </c>
    </row>
    <row r="893" spans="1:32" ht="18.95" customHeight="1">
      <c r="A893" s="290" t="s">
        <v>2682</v>
      </c>
      <c r="B893" s="514" t="s">
        <v>382</v>
      </c>
      <c r="C893" s="104" t="str">
        <f>IFERROR(IF(B893&lt;&gt;"",VLOOKUP($B893,Codigos!$A:$P,3,0),""),"Verf")</f>
        <v>Aguila Lig CAN LtaN 330ccX6 THERMO INK</v>
      </c>
      <c r="D893" s="105">
        <v>1</v>
      </c>
      <c r="E893" s="105"/>
      <c r="F893" s="105"/>
      <c r="G893" s="106">
        <v>46349</v>
      </c>
      <c r="H893" s="448">
        <f t="shared" ca="1" si="398"/>
        <v>165</v>
      </c>
      <c r="I893" s="105" t="str">
        <f t="shared" ca="1" si="399"/>
        <v>Mayor a 120 días</v>
      </c>
      <c r="J893" s="109">
        <f t="shared" ca="1" si="400"/>
        <v>0.91666666666666663</v>
      </c>
      <c r="K893" s="308"/>
      <c r="L893" s="292"/>
      <c r="M893" s="110" t="str">
        <f>IFERROR(IF(VLOOKUP(L893,Codigos!$T$2:$U$50,2,0)=0,"",VLOOKUP(L893,Codigos!$T$2:$U$50,2,0)),"")</f>
        <v/>
      </c>
      <c r="N893" s="111">
        <f t="shared" si="401"/>
        <v>46169</v>
      </c>
      <c r="O893" s="112">
        <f>IFERROR(IF($B893&lt;&gt;"",$E893+($D893*VLOOKUP($B893,Codigos!$A:$P,5,0)),""),"Verf")</f>
        <v>480</v>
      </c>
      <c r="P893" s="112">
        <f>IFERROR(IF($B893&lt;&gt;"",$F893+($O893*VLOOKUP($B893,Codigos!$A:$P,4,0)),""),"Verf")</f>
        <v>2880</v>
      </c>
      <c r="Q893" s="116">
        <f>IFERROR(IF($B893&lt;&gt;"",P893*VLOOKUP($B893,Codigos!$A:$I,7,0)/100000,""),"Verf")</f>
        <v>9.5039999999999996</v>
      </c>
      <c r="R893" s="110">
        <f>IFERROR(IF($B893&lt;&gt;"",VLOOKUP($B893,Codigos!$A:$P,2,0),""),"Verf")</f>
        <v>22315</v>
      </c>
      <c r="S893" s="110" t="str">
        <f>IFERROR(IF($B893&lt;&gt;"",VLOOKUP($B893,Codigos!$A:$P,9,0),""),"Verf")</f>
        <v>Lata</v>
      </c>
      <c r="T893" s="110">
        <f>IFERROR(IF(B893&lt;&gt;"",VLOOKUP(B893,Codigos!$A:$P,10,0),""),"Verf")</f>
        <v>180</v>
      </c>
      <c r="U893" s="280" t="str">
        <f ca="1">IFERROR(IF($B893&lt;&gt;"",IF(AND($H893&gt;=VLOOKUP($B893,Codigos!$A:$P,12,0),$H893&lt;=VLOOKUP($B893,Codigos!$A:$P,13,0)),"Si","No"),""),"Verf")</f>
        <v>No</v>
      </c>
      <c r="V893" s="280" t="str">
        <f ca="1">IFERROR(IF($B893&lt;&gt;"",IF(AND($H893&gt;=VLOOKUP($B893,Codigos!$A:$P,14,0),$H893&lt;=VLOOKUP($B893,Codigos!$A:$P,15,0)),"Si","No"),""),"Verf")</f>
        <v>No</v>
      </c>
      <c r="W893" s="280" t="str">
        <f ca="1">IFERROR(IF($B893&lt;&gt;"",IF($H893&gt;=VLOOKUP($B893,Codigos!$A:$P,12,0),"Si","No"),""),"Verf")</f>
        <v>Si</v>
      </c>
      <c r="X893" s="280" t="str">
        <f ca="1">IFERROR(IF($B893&lt;&gt;"",IF($H893&lt;VLOOKUP($B893,Codigos!$A:$P,14,0),"No","Si"),""),"Verf")</f>
        <v>Si</v>
      </c>
      <c r="Y893" s="280" t="str">
        <f ca="1">IFERROR(IF($B893&lt;&gt;"",IF($H893&gt;VLOOKUP($B893,Codigos!$A:$P,16,0),"Si","No"),""),"Verf")</f>
        <v>Si</v>
      </c>
      <c r="Z893" s="280" t="str">
        <f ca="1">IFERROR(IF($B893&lt;&gt;"",IF($H893&lt;VLOOKUP($B893,Codigos!$A:$P,14,0),"Bloquear","No"),""),"Verf")</f>
        <v>No</v>
      </c>
      <c r="AA893" s="281">
        <f>IFERROR(IF($B893&lt;&gt;"",$G893-VLOOKUP($B893,Codigos!$A:$P,11,0),""),"")</f>
        <v>46319</v>
      </c>
      <c r="AB893" s="280" t="str">
        <f t="shared" si="402"/>
        <v/>
      </c>
      <c r="AC893">
        <f t="shared" ca="1" si="403"/>
        <v>15</v>
      </c>
      <c r="AE893" t="s">
        <v>1989</v>
      </c>
      <c r="AF893" t="s">
        <v>1990</v>
      </c>
    </row>
    <row r="894" spans="1:32" ht="18.95" customHeight="1">
      <c r="A894" s="290" t="s">
        <v>2683</v>
      </c>
      <c r="B894" s="367" t="s">
        <v>203</v>
      </c>
      <c r="C894" s="104" t="str">
        <f>IFERROR(IF(B894&lt;&gt;"",VLOOKUP($B894,Codigos!$A:$P,3,0),""),"Verf")</f>
        <v>Stella Artois Nr 300Cc X 6</v>
      </c>
      <c r="D894" s="105">
        <v>35</v>
      </c>
      <c r="E894" s="105"/>
      <c r="F894" s="105"/>
      <c r="G894" s="106">
        <v>46442</v>
      </c>
      <c r="H894" s="448">
        <f t="shared" ca="1" si="398"/>
        <v>258</v>
      </c>
      <c r="I894" s="105" t="str">
        <f t="shared" ca="1" si="399"/>
        <v>Mayor a 120 días</v>
      </c>
      <c r="J894" s="109">
        <f t="shared" ca="1" si="400"/>
        <v>0.9555555555555556</v>
      </c>
      <c r="K894" s="294"/>
      <c r="L894" s="292"/>
      <c r="M894" s="110" t="str">
        <f>IFERROR(IF(VLOOKUP(L894,Codigos!$T$2:$U$50,2,0)=0,"",VLOOKUP(L894,Codigos!$T$2:$U$50,2,0)),"")</f>
        <v/>
      </c>
      <c r="N894" s="111">
        <f t="shared" si="401"/>
        <v>46172</v>
      </c>
      <c r="O894" s="112">
        <f>IFERROR(IF($B894&lt;&gt;"",$E894+($D894*VLOOKUP($B894,Codigos!$A:$P,5,0)),""),"Verf")</f>
        <v>8400</v>
      </c>
      <c r="P894" s="112">
        <f>IFERROR(IF($B894&lt;&gt;"",$F894+($O894*VLOOKUP($B894,Codigos!$A:$P,4,0)),""),"Verf")</f>
        <v>50400</v>
      </c>
      <c r="Q894" s="116">
        <f>IFERROR(IF($B894&lt;&gt;"",P894*VLOOKUP($B894,Codigos!$A:$I,7,0)/100000,""),"Verf")</f>
        <v>151.19999999999999</v>
      </c>
      <c r="R894" s="110">
        <f>IFERROR(IF($B894&lt;&gt;"",VLOOKUP($B894,Codigos!$A:$P,2,0),""),"Verf")</f>
        <v>20463</v>
      </c>
      <c r="S894" s="110" t="str">
        <f>IFERROR(IF($B894&lt;&gt;"",VLOOKUP($B894,Codigos!$A:$P,9,0),""),"Verf")</f>
        <v>NR</v>
      </c>
      <c r="T894" s="110">
        <f>IFERROR(IF(B894&lt;&gt;"",VLOOKUP(B894,Codigos!$A:$P,10,0),""),"Verf")</f>
        <v>270</v>
      </c>
      <c r="U894" s="280" t="str">
        <f ca="1">IFERROR(IF($B894&lt;&gt;"",IF(AND($H894&gt;=VLOOKUP($B894,Codigos!$A:$P,12,0),$H894&lt;=VLOOKUP($B894,Codigos!$A:$P,13,0)),"Si","No"),""),"Verf")</f>
        <v>No</v>
      </c>
      <c r="V894" s="280" t="str">
        <f ca="1">IFERROR(IF($B894&lt;&gt;"",IF(AND($H894&gt;=VLOOKUP($B894,Codigos!$A:$P,14,0),$H894&lt;=VLOOKUP($B894,Codigos!$A:$P,15,0)),"Si","No"),""),"Verf")</f>
        <v>No</v>
      </c>
      <c r="W894" s="280" t="str">
        <f ca="1">IFERROR(IF($B894&lt;&gt;"",IF($H894&gt;=VLOOKUP($B894,Codigos!$A:$P,12,0),"Si","No"),""),"Verf")</f>
        <v>Si</v>
      </c>
      <c r="X894" s="280" t="str">
        <f ca="1">IFERROR(IF($B894&lt;&gt;"",IF($H894&lt;VLOOKUP($B894,Codigos!$A:$P,14,0),"No","Si"),""),"Verf")</f>
        <v>Si</v>
      </c>
      <c r="Y894" s="280" t="str">
        <f ca="1">IFERROR(IF($B894&lt;&gt;"",IF($H894&gt;VLOOKUP($B894,Codigos!$A:$P,16,0),"Si","No"),""),"Verf")</f>
        <v>Si</v>
      </c>
      <c r="Z894" s="280" t="str">
        <f ca="1">IFERROR(IF($B894&lt;&gt;"",IF($H894&lt;VLOOKUP($B894,Codigos!$A:$P,14,0),"Bloquear","No"),""),"Verf")</f>
        <v>No</v>
      </c>
      <c r="AA894" s="281">
        <f>IFERROR(IF($B894&lt;&gt;"",$G894-VLOOKUP($B894,Codigos!$A:$P,11,0),""),"")</f>
        <v>46412</v>
      </c>
      <c r="AB894" s="280" t="str">
        <f t="shared" si="402"/>
        <v/>
      </c>
      <c r="AC894">
        <f t="shared" ca="1" si="403"/>
        <v>12</v>
      </c>
      <c r="AE894" t="s">
        <v>1989</v>
      </c>
      <c r="AF894" t="s">
        <v>1990</v>
      </c>
    </row>
    <row r="895" spans="1:32" ht="18.95" customHeight="1">
      <c r="A895" s="290" t="s">
        <v>2684</v>
      </c>
      <c r="B895" s="304" t="s">
        <v>487</v>
      </c>
      <c r="C895" s="104" t="str">
        <f>IFERROR(IF(B895&lt;&gt;"",VLOOKUP($B895,Codigos!$A:$P,3,0),""),"Verf")</f>
        <v>Cola&amp;Pola Lt 330cc X 6</v>
      </c>
      <c r="D895" s="105">
        <v>4</v>
      </c>
      <c r="E895" s="105"/>
      <c r="F895" s="105"/>
      <c r="G895" s="106">
        <v>46355</v>
      </c>
      <c r="H895" s="448">
        <f t="shared" ca="1" si="398"/>
        <v>171</v>
      </c>
      <c r="I895" s="105" t="str">
        <f t="shared" ca="1" si="399"/>
        <v>Mayor a 120 días</v>
      </c>
      <c r="J895" s="109">
        <f t="shared" ca="1" si="400"/>
        <v>0.95</v>
      </c>
      <c r="K895" s="294"/>
      <c r="L895" s="292"/>
      <c r="M895" s="110" t="str">
        <f>IFERROR(IF(VLOOKUP(L895,Codigos!$T$2:$U$50,2,0)=0,"",VLOOKUP(L895,Codigos!$T$2:$U$50,2,0)),"")</f>
        <v/>
      </c>
      <c r="N895" s="111">
        <f t="shared" si="401"/>
        <v>46175</v>
      </c>
      <c r="O895" s="112">
        <f>IFERROR(IF($B895&lt;&gt;"",$E895+($D895*VLOOKUP($B895,Codigos!$A:$P,5,0)),""),"Verf")</f>
        <v>1920</v>
      </c>
      <c r="P895" s="112">
        <f>IFERROR(IF($B895&lt;&gt;"",$F895+($O895*VLOOKUP($B895,Codigos!$A:$P,4,0)),""),"Verf")</f>
        <v>11520</v>
      </c>
      <c r="Q895" s="116">
        <f>IFERROR(IF($B895&lt;&gt;"",P895*VLOOKUP($B895,Codigos!$A:$I,7,0)/100000,""),"Verf")</f>
        <v>38.015999999999998</v>
      </c>
      <c r="R895" s="110">
        <f>IFERROR(IF($B895&lt;&gt;"",VLOOKUP($B895,Codigos!$A:$P,2,0),""),"Verf")</f>
        <v>2976</v>
      </c>
      <c r="S895" s="110" t="str">
        <f>IFERROR(IF($B895&lt;&gt;"",VLOOKUP($B895,Codigos!$A:$P,9,0),""),"Verf")</f>
        <v>Lata</v>
      </c>
      <c r="T895" s="110">
        <f>IFERROR(IF(B895&lt;&gt;"",VLOOKUP(B895,Codigos!$A:$P,10,0),""),"Verf")</f>
        <v>180</v>
      </c>
      <c r="U895" s="280" t="str">
        <f ca="1">IFERROR(IF($B895&lt;&gt;"",IF(AND($H895&gt;=VLOOKUP($B895,Codigos!$A:$P,12,0),$H895&lt;=VLOOKUP($B895,Codigos!$A:$P,13,0)),"Si","No"),""),"Verf")</f>
        <v>No</v>
      </c>
      <c r="V895" s="280" t="str">
        <f ca="1">IFERROR(IF($B895&lt;&gt;"",IF(AND($H895&gt;=VLOOKUP($B895,Codigos!$A:$P,14,0),$H895&lt;=VLOOKUP($B895,Codigos!$A:$P,15,0)),"Si","No"),""),"Verf")</f>
        <v>No</v>
      </c>
      <c r="W895" s="280" t="str">
        <f ca="1">IFERROR(IF($B895&lt;&gt;"",IF($H895&gt;=VLOOKUP($B895,Codigos!$A:$P,12,0),"Si","No"),""),"Verf")</f>
        <v>Si</v>
      </c>
      <c r="X895" s="280" t="str">
        <f ca="1">IFERROR(IF($B895&lt;&gt;"",IF($H895&lt;VLOOKUP($B895,Codigos!$A:$P,14,0),"No","Si"),""),"Verf")</f>
        <v>Si</v>
      </c>
      <c r="Y895" s="280" t="str">
        <f ca="1">IFERROR(IF($B895&lt;&gt;"",IF($H895&gt;VLOOKUP($B895,Codigos!$A:$P,16,0),"Si","No"),""),"Verf")</f>
        <v>Si</v>
      </c>
      <c r="Z895" s="280" t="str">
        <f ca="1">IFERROR(IF($B895&lt;&gt;"",IF($H895&lt;VLOOKUP($B895,Codigos!$A:$P,14,0),"Bloquear","No"),""),"Verf")</f>
        <v>No</v>
      </c>
      <c r="AA895" s="281">
        <f>IFERROR(IF($B895&lt;&gt;"",$G895-VLOOKUP($B895,Codigos!$A:$P,11,0),""),"")</f>
        <v>46325</v>
      </c>
      <c r="AB895" s="280" t="str">
        <f t="shared" si="402"/>
        <v/>
      </c>
      <c r="AC895">
        <f t="shared" ca="1" si="403"/>
        <v>9</v>
      </c>
      <c r="AE895" t="s">
        <v>1989</v>
      </c>
      <c r="AF895" t="s">
        <v>1990</v>
      </c>
    </row>
    <row r="896" spans="1:32" ht="18.95" customHeight="1">
      <c r="A896" s="290" t="s">
        <v>2685</v>
      </c>
      <c r="B896" s="458" t="s">
        <v>101</v>
      </c>
      <c r="C896" s="104" t="str">
        <f>IFERROR(IF(B896&lt;&gt;"",VLOOKUP($B896,Codigos!$A:$P,3,0),""),"Verf")</f>
        <v>Caja Plástica AZUL 330Cc X 30</v>
      </c>
      <c r="D896" s="105"/>
      <c r="E896" s="105"/>
      <c r="F896" s="105"/>
      <c r="G896" s="106"/>
      <c r="H896" s="448" t="str">
        <f t="shared" ca="1" si="398"/>
        <v/>
      </c>
      <c r="I896" s="105" t="str">
        <f t="shared" ca="1" si="399"/>
        <v/>
      </c>
      <c r="J896" s="109" t="str">
        <f t="shared" ca="1" si="400"/>
        <v/>
      </c>
      <c r="K896" s="308"/>
      <c r="L896" s="460" t="s">
        <v>73</v>
      </c>
      <c r="M896" s="110" t="str">
        <f>IFERROR(IF(VLOOKUP(L896,Codigos!$T$2:$U$50,2,0)=0,"",VLOOKUP(L896,Codigos!$T$2:$U$50,2,0)),"")</f>
        <v>Excluir</v>
      </c>
      <c r="N896" s="111" t="str">
        <f t="shared" si="401"/>
        <v/>
      </c>
      <c r="O896" s="112">
        <f>IFERROR(IF($B896&lt;&gt;"",$E896+($D896*VLOOKUP($B896,Codigos!$A:$P,5,0)),""),"Verf")</f>
        <v>0</v>
      </c>
      <c r="P896" s="112">
        <f>IFERROR(IF($B896&lt;&gt;"",$F896+($O896*VLOOKUP($B896,Codigos!$A:$P,4,0)),""),"Verf")</f>
        <v>0</v>
      </c>
      <c r="Q896" s="116">
        <f>IFERROR(IF($B896&lt;&gt;"",P896*VLOOKUP($B896,Codigos!$A:$I,7,0)/100000,""),"Verf")</f>
        <v>0</v>
      </c>
      <c r="R896" s="110">
        <f>IFERROR(IF($B896&lt;&gt;"",VLOOKUP($B896,Codigos!$A:$P,2,0),""),"Verf")</f>
        <v>156</v>
      </c>
      <c r="S896" s="110" t="str">
        <f>IFERROR(IF($B896&lt;&gt;"",VLOOKUP($B896,Codigos!$A:$P,9,0),""),"Verf")</f>
        <v>Canasta</v>
      </c>
      <c r="T896" s="110">
        <f>IFERROR(IF(B896&lt;&gt;"",VLOOKUP(B896,Codigos!$A:$P,10,0),""),"Verf")</f>
        <v>120</v>
      </c>
      <c r="U896" s="280" t="str">
        <f ca="1">IFERROR(IF($B896&lt;&gt;"",IF(AND($H896&gt;=VLOOKUP($B896,Codigos!$A:$P,12,0),$H896&lt;=VLOOKUP($B896,Codigos!$A:$P,13,0)),"Si","No"),""),"Verf")</f>
        <v>No</v>
      </c>
      <c r="V896" s="280" t="str">
        <f ca="1">IFERROR(IF($B896&lt;&gt;"",IF(AND($H896&gt;=VLOOKUP($B896,Codigos!$A:$P,14,0),$H896&lt;=VLOOKUP($B896,Codigos!$A:$P,15,0)),"Si","No"),""),"Verf")</f>
        <v>No</v>
      </c>
      <c r="W896" s="280" t="str">
        <f ca="1">IFERROR(IF($B896&lt;&gt;"",IF($H896&gt;=VLOOKUP($B896,Codigos!$A:$P,12,0),"Si","No"),""),"Verf")</f>
        <v>Si</v>
      </c>
      <c r="X896" s="280" t="str">
        <f ca="1">IFERROR(IF($B896&lt;&gt;"",IF($H896&lt;VLOOKUP($B896,Codigos!$A:$P,14,0),"No","Si"),""),"Verf")</f>
        <v>Si</v>
      </c>
      <c r="Y896" s="280" t="str">
        <f ca="1">IFERROR(IF($B896&lt;&gt;"",IF($H896&gt;VLOOKUP($B896,Codigos!$A:$P,16,0),"Si","No"),""),"Verf")</f>
        <v>Si</v>
      </c>
      <c r="Z896" s="280" t="str">
        <f ca="1">IFERROR(IF($B896&lt;&gt;"",IF($H896&lt;VLOOKUP($B896,Codigos!$A:$P,14,0),"Bloquear","No"),""),"Verf")</f>
        <v>No</v>
      </c>
      <c r="AA896" s="281">
        <f>IFERROR(IF($B896&lt;&gt;"",$G896-VLOOKUP($B896,Codigos!$A:$P,11,0),""),"")</f>
        <v>-30</v>
      </c>
      <c r="AB896" s="280" t="str">
        <f t="shared" si="402"/>
        <v/>
      </c>
      <c r="AC896" t="e">
        <f t="shared" ca="1" si="403"/>
        <v>#VALUE!</v>
      </c>
      <c r="AE896" t="s">
        <v>1989</v>
      </c>
      <c r="AF896" t="s">
        <v>1990</v>
      </c>
    </row>
    <row r="897" spans="1:32" ht="18.95" customHeight="1">
      <c r="A897" s="290" t="s">
        <v>2686</v>
      </c>
      <c r="B897" s="472" t="s">
        <v>233</v>
      </c>
      <c r="C897" s="104" t="str">
        <f>IFERROR(IF(B897&lt;&gt;"",VLOOKUP($B897,Codigos!$A:$P,3,0),""),"Verf")</f>
        <v>Costeña R 750 X 16</v>
      </c>
      <c r="D897" s="105">
        <v>14</v>
      </c>
      <c r="E897" s="105"/>
      <c r="F897" s="105"/>
      <c r="G897" s="106">
        <v>46344</v>
      </c>
      <c r="H897" s="448">
        <f t="shared" ca="1" si="398"/>
        <v>160</v>
      </c>
      <c r="I897" s="105" t="str">
        <f t="shared" ca="1" si="399"/>
        <v>Mayor a 120 días</v>
      </c>
      <c r="J897" s="109">
        <f t="shared" ca="1" si="400"/>
        <v>0.88888888888888884</v>
      </c>
      <c r="K897" s="308"/>
      <c r="L897" s="292"/>
      <c r="M897" s="110" t="str">
        <f>IFERROR(IF(VLOOKUP(L897,Codigos!$T$2:$U$50,2,0)=0,"",VLOOKUP(L897,Codigos!$T$2:$U$50,2,0)),"")</f>
        <v/>
      </c>
      <c r="N897" s="111">
        <f t="shared" si="401"/>
        <v>46164</v>
      </c>
      <c r="O897" s="112">
        <f>IFERROR(IF($B897&lt;&gt;"",$E897+($D897*VLOOKUP($B897,Codigos!$A:$P,5,0)),""),"Verf")</f>
        <v>504</v>
      </c>
      <c r="P897" s="112">
        <f>IFERROR(IF($B897&lt;&gt;"",$F897+($O897*VLOOKUP($B897,Codigos!$A:$P,4,0)),""),"Verf")</f>
        <v>8064</v>
      </c>
      <c r="Q897" s="116">
        <f>IFERROR(IF($B897&lt;&gt;"",P897*VLOOKUP($B897,Codigos!$A:$I,7,0)/100000,""),"Verf")</f>
        <v>60.48</v>
      </c>
      <c r="R897" s="110">
        <f>IFERROR(IF($B897&lt;&gt;"",VLOOKUP($B897,Codigos!$A:$P,2,0),""),"Verf")</f>
        <v>20877</v>
      </c>
      <c r="S897" s="110" t="str">
        <f>IFERROR(IF($B897&lt;&gt;"",VLOOKUP($B897,Codigos!$A:$P,9,0),""),"Verf")</f>
        <v>Ret</v>
      </c>
      <c r="T897" s="110">
        <f>IFERROR(IF(B897&lt;&gt;"",VLOOKUP(B897,Codigos!$A:$P,10,0),""),"Verf")</f>
        <v>180</v>
      </c>
      <c r="U897" s="280" t="str">
        <f ca="1">IFERROR(IF($B897&lt;&gt;"",IF(AND($H897&gt;=VLOOKUP($B897,Codigos!$A:$P,12,0),$H897&lt;=VLOOKUP($B897,Codigos!$A:$P,13,0)),"Si","No"),""),"Verf")</f>
        <v>No</v>
      </c>
      <c r="V897" s="280" t="str">
        <f ca="1">IFERROR(IF($B897&lt;&gt;"",IF(AND($H897&gt;=VLOOKUP($B897,Codigos!$A:$P,14,0),$H897&lt;=VLOOKUP($B897,Codigos!$A:$P,15,0)),"Si","No"),""),"Verf")</f>
        <v>No</v>
      </c>
      <c r="W897" s="280" t="str">
        <f ca="1">IFERROR(IF($B897&lt;&gt;"",IF($H897&gt;=VLOOKUP($B897,Codigos!$A:$P,12,0),"Si","No"),""),"Verf")</f>
        <v>Si</v>
      </c>
      <c r="X897" s="280" t="str">
        <f ca="1">IFERROR(IF($B897&lt;&gt;"",IF($H897&lt;VLOOKUP($B897,Codigos!$A:$P,14,0),"No","Si"),""),"Verf")</f>
        <v>Si</v>
      </c>
      <c r="Y897" s="280" t="str">
        <f ca="1">IFERROR(IF($B897&lt;&gt;"",IF($H897&gt;VLOOKUP($B897,Codigos!$A:$P,16,0),"Si","No"),""),"Verf")</f>
        <v>Si</v>
      </c>
      <c r="Z897" s="280" t="str">
        <f ca="1">IFERROR(IF($B897&lt;&gt;"",IF($H897&lt;VLOOKUP($B897,Codigos!$A:$P,14,0),"Bloquear","No"),""),"Verf")</f>
        <v>No</v>
      </c>
      <c r="AA897" s="281">
        <f>IFERROR(IF($B897&lt;&gt;"",$G897-VLOOKUP($B897,Codigos!$A:$P,11,0),""),"")</f>
        <v>46314</v>
      </c>
      <c r="AB897" s="280" t="str">
        <f t="shared" si="402"/>
        <v/>
      </c>
      <c r="AC897">
        <f t="shared" ca="1" si="403"/>
        <v>20</v>
      </c>
      <c r="AE897" t="s">
        <v>1989</v>
      </c>
      <c r="AF897" t="s">
        <v>1990</v>
      </c>
    </row>
    <row r="898" spans="1:32" ht="18.95" customHeight="1">
      <c r="A898" s="290" t="s">
        <v>2687</v>
      </c>
      <c r="B898" s="304" t="s">
        <v>1820</v>
      </c>
      <c r="C898" s="104" t="str">
        <f>IFERROR(IF(B898&lt;&gt;"",VLOOKUP($B898,Codigos!$A:$P,3,0),""),"Verf")</f>
        <v>Poker Rn 250Cc X 38</v>
      </c>
      <c r="D898" s="105">
        <v>8</v>
      </c>
      <c r="E898" s="105"/>
      <c r="F898" s="105"/>
      <c r="G898" s="273">
        <v>46225</v>
      </c>
      <c r="H898" s="448">
        <f t="shared" ca="1" si="398"/>
        <v>41</v>
      </c>
      <c r="I898" s="105" t="str">
        <f t="shared" ca="1" si="399"/>
        <v>Menos de 60 días</v>
      </c>
      <c r="J898" s="109">
        <f t="shared" ca="1" si="400"/>
        <v>0.22777777777777777</v>
      </c>
      <c r="K898" s="308"/>
      <c r="L898" s="466"/>
      <c r="M898" s="110" t="str">
        <f>IFERROR(IF(VLOOKUP(L898,Codigos!$T$2:$U$50,2,0)=0,"",VLOOKUP(L898,Codigos!$T$2:$U$50,2,0)),"")</f>
        <v/>
      </c>
      <c r="N898" s="111">
        <f t="shared" si="401"/>
        <v>46045</v>
      </c>
      <c r="O898" s="112">
        <f>IFERROR(IF($B898&lt;&gt;"",$E898+($D898*VLOOKUP($B898,Codigos!$A:$P,5,0)),""),"Verf")</f>
        <v>360</v>
      </c>
      <c r="P898" s="112">
        <f>IFERROR(IF($B898&lt;&gt;"",$F898+($O898*VLOOKUP($B898,Codigos!$A:$P,4,0)),""),"Verf")</f>
        <v>13680</v>
      </c>
      <c r="Q898" s="116">
        <f>IFERROR(IF($B898&lt;&gt;"",P898*VLOOKUP($B898,Codigos!$A:$I,7,0)/100000,""),"Verf")</f>
        <v>34.200000000000003</v>
      </c>
      <c r="R898" s="110">
        <f>IFERROR(IF($B898&lt;&gt;"",VLOOKUP($B898,Codigos!$A:$P,2,0),""),"Verf")</f>
        <v>9150</v>
      </c>
      <c r="S898" s="110" t="str">
        <f>IFERROR(IF($B898&lt;&gt;"",VLOOKUP($B898,Codigos!$A:$P,9,0),""),"Verf")</f>
        <v>Ret</v>
      </c>
      <c r="T898" s="110">
        <f>IFERROR(IF(B898&lt;&gt;"",VLOOKUP(B898,Codigos!$A:$P,10,0),""),"Verf")</f>
        <v>180</v>
      </c>
      <c r="U898" s="280" t="str">
        <f ca="1">IFERROR(IF($B898&lt;&gt;"",IF(AND($H898&gt;=VLOOKUP($B898,Codigos!$A:$P,12,0),$H898&lt;=VLOOKUP($B898,Codigos!$A:$P,13,0)),"Si","No"),""),"Verf")</f>
        <v>No</v>
      </c>
      <c r="V898" s="280" t="str">
        <f ca="1">IFERROR(IF($B898&lt;&gt;"",IF(AND($H898&gt;=VLOOKUP($B898,Codigos!$A:$P,14,0),$H898&lt;=VLOOKUP($B898,Codigos!$A:$P,15,0)),"Si","No"),""),"Verf")</f>
        <v>Si</v>
      </c>
      <c r="W898" s="280" t="str">
        <f ca="1">IFERROR(IF($B898&lt;&gt;"",IF($H898&gt;=VLOOKUP($B898,Codigos!$A:$P,12,0),"Si","No"),""),"Verf")</f>
        <v>No</v>
      </c>
      <c r="X898" s="280" t="str">
        <f ca="1">IFERROR(IF($B898&lt;&gt;"",IF($H898&lt;VLOOKUP($B898,Codigos!$A:$P,14,0),"No","Si"),""),"Verf")</f>
        <v>Si</v>
      </c>
      <c r="Y898" s="280" t="str">
        <f ca="1">IFERROR(IF($B898&lt;&gt;"",IF($H898&gt;VLOOKUP($B898,Codigos!$A:$P,16,0),"Si","No"),""),"Verf")</f>
        <v>No</v>
      </c>
      <c r="Z898" s="280" t="str">
        <f ca="1">IFERROR(IF($B898&lt;&gt;"",IF($H898&lt;VLOOKUP($B898,Codigos!$A:$P,14,0),"Bloquear","No"),""),"Verf")</f>
        <v>No</v>
      </c>
      <c r="AA898" s="281">
        <f>IFERROR(IF($B898&lt;&gt;"",$G898-VLOOKUP($B898,Codigos!$A:$P,11,0),""),"")</f>
        <v>46195</v>
      </c>
      <c r="AB898" s="280" t="str">
        <f t="shared" si="402"/>
        <v/>
      </c>
      <c r="AC898">
        <f t="shared" ca="1" si="403"/>
        <v>139</v>
      </c>
      <c r="AE898" t="s">
        <v>1989</v>
      </c>
      <c r="AF898" t="s">
        <v>1990</v>
      </c>
    </row>
    <row r="899" spans="1:32" ht="18.95" customHeight="1">
      <c r="A899" s="290" t="s">
        <v>2687</v>
      </c>
      <c r="B899" s="486" t="s">
        <v>1820</v>
      </c>
      <c r="C899" s="104" t="str">
        <f>IFERROR(IF(B899&lt;&gt;"",VLOOKUP($B899,Codigos!$A:$P,3,0),""),"Verf")</f>
        <v>Poker Rn 250Cc X 38</v>
      </c>
      <c r="D899" s="105">
        <v>2</v>
      </c>
      <c r="E899" s="105"/>
      <c r="F899" s="105"/>
      <c r="G899" s="273">
        <v>46232</v>
      </c>
      <c r="H899" s="448">
        <f t="shared" ca="1" si="398"/>
        <v>48</v>
      </c>
      <c r="I899" s="105" t="str">
        <f t="shared" ca="1" si="399"/>
        <v>Menos de 60 días</v>
      </c>
      <c r="J899" s="109">
        <f t="shared" ca="1" si="400"/>
        <v>0.26666666666666666</v>
      </c>
      <c r="K899" s="343" t="s">
        <v>54</v>
      </c>
      <c r="L899" s="466"/>
      <c r="M899" s="110" t="str">
        <f>IFERROR(IF(VLOOKUP(L899,Codigos!$T$2:$U$50,2,0)=0,"",VLOOKUP(L899,Codigos!$T$2:$U$50,2,0)),"")</f>
        <v/>
      </c>
      <c r="N899" s="111">
        <f t="shared" si="401"/>
        <v>46052</v>
      </c>
      <c r="O899" s="112">
        <f>IFERROR(IF($B899&lt;&gt;"",$E899+($D899*VLOOKUP($B899,Codigos!$A:$P,5,0)),""),"Verf")</f>
        <v>90</v>
      </c>
      <c r="P899" s="112">
        <f>IFERROR(IF($B899&lt;&gt;"",$F899+($O899*VLOOKUP($B899,Codigos!$A:$P,4,0)),""),"Verf")</f>
        <v>3420</v>
      </c>
      <c r="Q899" s="116">
        <f>IFERROR(IF($B899&lt;&gt;"",P899*VLOOKUP($B899,Codigos!$A:$I,7,0)/100000,""),"Verf")</f>
        <v>8.5500000000000007</v>
      </c>
      <c r="R899" s="110">
        <f>IFERROR(IF($B899&lt;&gt;"",VLOOKUP($B899,Codigos!$A:$P,2,0),""),"Verf")</f>
        <v>9150</v>
      </c>
      <c r="S899" s="110" t="str">
        <f>IFERROR(IF($B899&lt;&gt;"",VLOOKUP($B899,Codigos!$A:$P,9,0),""),"Verf")</f>
        <v>Ret</v>
      </c>
      <c r="T899" s="110">
        <f>IFERROR(IF(B899&lt;&gt;"",VLOOKUP(B899,Codigos!$A:$P,10,0),""),"Verf")</f>
        <v>180</v>
      </c>
      <c r="U899" s="280" t="str">
        <f ca="1">IFERROR(IF($B899&lt;&gt;"",IF(AND($H899&gt;=VLOOKUP($B899,Codigos!$A:$P,12,0),$H899&lt;=VLOOKUP($B899,Codigos!$A:$P,13,0)),"Si","No"),""),"Verf")</f>
        <v>No</v>
      </c>
      <c r="V899" s="280" t="str">
        <f ca="1">IFERROR(IF($B899&lt;&gt;"",IF(AND($H899&gt;=VLOOKUP($B899,Codigos!$A:$P,14,0),$H899&lt;=VLOOKUP($B899,Codigos!$A:$P,15,0)),"Si","No"),""),"Verf")</f>
        <v>Si</v>
      </c>
      <c r="W899" s="280" t="str">
        <f ca="1">IFERROR(IF($B899&lt;&gt;"",IF($H899&gt;=VLOOKUP($B899,Codigos!$A:$P,12,0),"Si","No"),""),"Verf")</f>
        <v>No</v>
      </c>
      <c r="X899" s="280" t="str">
        <f ca="1">IFERROR(IF($B899&lt;&gt;"",IF($H899&lt;VLOOKUP($B899,Codigos!$A:$P,14,0),"No","Si"),""),"Verf")</f>
        <v>Si</v>
      </c>
      <c r="Y899" s="280" t="str">
        <f ca="1">IFERROR(IF($B899&lt;&gt;"",IF($H899&gt;VLOOKUP($B899,Codigos!$A:$P,16,0),"Si","No"),""),"Verf")</f>
        <v>No</v>
      </c>
      <c r="Z899" s="280" t="str">
        <f ca="1">IFERROR(IF($B899&lt;&gt;"",IF($H899&lt;VLOOKUP($B899,Codigos!$A:$P,14,0),"Bloquear","No"),""),"Verf")</f>
        <v>No</v>
      </c>
      <c r="AA899" s="281">
        <f>IFERROR(IF($B899&lt;&gt;"",$G899-VLOOKUP($B899,Codigos!$A:$P,11,0),""),"")</f>
        <v>46202</v>
      </c>
      <c r="AB899" s="280" t="str">
        <f t="shared" si="402"/>
        <v/>
      </c>
      <c r="AC899">
        <f t="shared" ca="1" si="403"/>
        <v>132</v>
      </c>
      <c r="AE899" t="s">
        <v>1989</v>
      </c>
      <c r="AF899" t="s">
        <v>1990</v>
      </c>
    </row>
    <row r="900" spans="1:32" ht="18.95" customHeight="1">
      <c r="A900" s="290" t="s">
        <v>2688</v>
      </c>
      <c r="B900" s="464" t="s">
        <v>57</v>
      </c>
      <c r="C900" s="104" t="str">
        <f>IFERROR(IF(B900&lt;&gt;"",VLOOKUP($B900,Codigos!$A:$P,3,0),""),"Verf")</f>
        <v>Poker Lta 330Cc X 6</v>
      </c>
      <c r="D900" s="105">
        <v>24</v>
      </c>
      <c r="E900" s="293"/>
      <c r="F900" s="105"/>
      <c r="G900" s="106">
        <v>46431</v>
      </c>
      <c r="H900" s="448">
        <f t="shared" ca="1" si="398"/>
        <v>247</v>
      </c>
      <c r="I900" s="105" t="str">
        <f t="shared" ca="1" si="399"/>
        <v>Mayor a 120 días</v>
      </c>
      <c r="J900" s="109">
        <f t="shared" ca="1" si="400"/>
        <v>0.91481481481481486</v>
      </c>
      <c r="K900" s="308"/>
      <c r="L900" s="460"/>
      <c r="M900" s="110" t="str">
        <f>IFERROR(IF(VLOOKUP(L900,Codigos!$T$2:$U$50,2,0)=0,"",VLOOKUP(L900,Codigos!$T$2:$U$50,2,0)),"")</f>
        <v/>
      </c>
      <c r="N900" s="111">
        <f t="shared" si="401"/>
        <v>46161</v>
      </c>
      <c r="O900" s="112">
        <f>IFERROR(IF($B900&lt;&gt;"",$E900+($D900*VLOOKUP($B900,Codigos!$A:$P,5,0)),""),"Verf")</f>
        <v>11520</v>
      </c>
      <c r="P900" s="112">
        <f>IFERROR(IF($B900&lt;&gt;"",$F900+($O900*VLOOKUP($B900,Codigos!$A:$P,4,0)),""),"Verf")</f>
        <v>69120</v>
      </c>
      <c r="Q900" s="116">
        <f>IFERROR(IF($B900&lt;&gt;"",P900*VLOOKUP($B900,Codigos!$A:$I,7,0)/100000,""),"Verf")</f>
        <v>245.376</v>
      </c>
      <c r="R900" s="110">
        <f>IFERROR(IF($B900&lt;&gt;"",VLOOKUP($B900,Codigos!$A:$P,2,0),""),"Verf")</f>
        <v>1428</v>
      </c>
      <c r="S900" s="110" t="str">
        <f>IFERROR(IF($B900&lt;&gt;"",VLOOKUP($B900,Codigos!$A:$P,9,0),""),"Verf")</f>
        <v>Lata</v>
      </c>
      <c r="T900" s="110">
        <f>IFERROR(IF(B900&lt;&gt;"",VLOOKUP(B900,Codigos!$A:$P,10,0),""),"Verf")</f>
        <v>270</v>
      </c>
      <c r="U900" s="280" t="str">
        <f ca="1">IFERROR(IF($B900&lt;&gt;"",IF(AND($H900&gt;=VLOOKUP($B900,Codigos!$A:$P,12,0),$H900&lt;=VLOOKUP($B900,Codigos!$A:$P,13,0)),"Si","No"),""),"Verf")</f>
        <v>No</v>
      </c>
      <c r="V900" s="280" t="str">
        <f ca="1">IFERROR(IF($B900&lt;&gt;"",IF(AND($H900&gt;=VLOOKUP($B900,Codigos!$A:$P,14,0),$H900&lt;=VLOOKUP($B900,Codigos!$A:$P,15,0)),"Si","No"),""),"Verf")</f>
        <v>No</v>
      </c>
      <c r="W900" s="280" t="str">
        <f ca="1">IFERROR(IF($B900&lt;&gt;"",IF($H900&gt;=VLOOKUP($B900,Codigos!$A:$P,12,0),"Si","No"),""),"Verf")</f>
        <v>Si</v>
      </c>
      <c r="X900" s="280" t="str">
        <f ca="1">IFERROR(IF($B900&lt;&gt;"",IF($H900&lt;VLOOKUP($B900,Codigos!$A:$P,14,0),"No","Si"),""),"Verf")</f>
        <v>Si</v>
      </c>
      <c r="Y900" s="280" t="str">
        <f ca="1">IFERROR(IF($B900&lt;&gt;"",IF($H900&gt;VLOOKUP($B900,Codigos!$A:$P,16,0),"Si","No"),""),"Verf")</f>
        <v>Si</v>
      </c>
      <c r="Z900" s="280" t="str">
        <f ca="1">IFERROR(IF($B900&lt;&gt;"",IF($H900&lt;VLOOKUP($B900,Codigos!$A:$P,14,0),"Bloquear","No"),""),"Verf")</f>
        <v>No</v>
      </c>
      <c r="AA900" s="281">
        <f>IFERROR(IF($B900&lt;&gt;"",$G900-VLOOKUP($B900,Codigos!$A:$P,11,0),""),"")</f>
        <v>46401</v>
      </c>
      <c r="AB900" s="280" t="str">
        <f t="shared" si="402"/>
        <v/>
      </c>
      <c r="AC900">
        <f t="shared" ca="1" si="403"/>
        <v>23</v>
      </c>
      <c r="AE900" t="s">
        <v>1989</v>
      </c>
      <c r="AF900" t="s">
        <v>1990</v>
      </c>
    </row>
    <row r="901" spans="1:32" ht="18.95" customHeight="1">
      <c r="A901" s="290" t="s">
        <v>2689</v>
      </c>
      <c r="B901" s="304" t="s">
        <v>264</v>
      </c>
      <c r="C901" s="104" t="str">
        <f>IFERROR(IF(B901&lt;&gt;"",VLOOKUP($B901,Codigos!$A:$P,3,0),""),"Verf")</f>
        <v>Michelob Lta  269Ccx6 Pack</v>
      </c>
      <c r="D901" s="105">
        <v>15</v>
      </c>
      <c r="E901" s="105"/>
      <c r="F901" s="105"/>
      <c r="G901" s="106">
        <v>46426</v>
      </c>
      <c r="H901" s="448">
        <f t="shared" ca="1" si="398"/>
        <v>242</v>
      </c>
      <c r="I901" s="105" t="str">
        <f t="shared" ca="1" si="399"/>
        <v>Mayor a 120 días</v>
      </c>
      <c r="J901" s="109">
        <f t="shared" ca="1" si="400"/>
        <v>0.89629629629629626</v>
      </c>
      <c r="K901" s="294"/>
      <c r="L901" s="292"/>
      <c r="M901" s="110" t="str">
        <f>IFERROR(IF(VLOOKUP(L901,Codigos!$T$2:$U$50,2,0)=0,"",VLOOKUP(L901,Codigos!$T$2:$U$50,2,0)),"")</f>
        <v/>
      </c>
      <c r="N901" s="111">
        <f t="shared" si="401"/>
        <v>46156</v>
      </c>
      <c r="O901" s="112">
        <f>IFERROR(IF($B901&lt;&gt;"",$E901+($D901*VLOOKUP($B901,Codigos!$A:$P,5,0)),""),"Verf")</f>
        <v>9000</v>
      </c>
      <c r="P901" s="112">
        <f>IFERROR(IF($B901&lt;&gt;"",$F901+($O901*VLOOKUP($B901,Codigos!$A:$P,4,0)),""),"Verf")</f>
        <v>54000</v>
      </c>
      <c r="Q901" s="116">
        <f>IFERROR(IF($B901&lt;&gt;"",P901*VLOOKUP($B901,Codigos!$A:$I,7,0)/100000,""),"Verf")</f>
        <v>145.26</v>
      </c>
      <c r="R901" s="110">
        <f>IFERROR(IF($B901&lt;&gt;"",VLOOKUP($B901,Codigos!$A:$P,2,0),""),"Verf")</f>
        <v>21189</v>
      </c>
      <c r="S901" s="110" t="str">
        <f>IFERROR(IF($B901&lt;&gt;"",VLOOKUP($B901,Codigos!$A:$P,9,0),""),"Verf")</f>
        <v>Lata</v>
      </c>
      <c r="T901" s="110">
        <f>IFERROR(IF(B901&lt;&gt;"",VLOOKUP(B901,Codigos!$A:$P,10,0),""),"Verf")</f>
        <v>270</v>
      </c>
      <c r="U901" s="280" t="str">
        <f ca="1">IFERROR(IF($B901&lt;&gt;"",IF(AND($H901&gt;=VLOOKUP($B901,Codigos!$A:$P,12,0),$H901&lt;=VLOOKUP($B901,Codigos!$A:$P,13,0)),"Si","No"),""),"Verf")</f>
        <v>No</v>
      </c>
      <c r="V901" s="280" t="str">
        <f ca="1">IFERROR(IF($B901&lt;&gt;"",IF(AND($H901&gt;=VLOOKUP($B901,Codigos!$A:$P,14,0),$H901&lt;=VLOOKUP($B901,Codigos!$A:$P,15,0)),"Si","No"),""),"Verf")</f>
        <v>No</v>
      </c>
      <c r="W901" s="280" t="str">
        <f ca="1">IFERROR(IF($B901&lt;&gt;"",IF($H901&gt;=VLOOKUP($B901,Codigos!$A:$P,12,0),"Si","No"),""),"Verf")</f>
        <v>Si</v>
      </c>
      <c r="X901" s="280" t="str">
        <f ca="1">IFERROR(IF($B901&lt;&gt;"",IF($H901&lt;VLOOKUP($B901,Codigos!$A:$P,14,0),"No","Si"),""),"Verf")</f>
        <v>Si</v>
      </c>
      <c r="Y901" s="280" t="str">
        <f ca="1">IFERROR(IF($B901&lt;&gt;"",IF($H901&gt;VLOOKUP($B901,Codigos!$A:$P,16,0),"Si","No"),""),"Verf")</f>
        <v>Si</v>
      </c>
      <c r="Z901" s="280" t="str">
        <f ca="1">IFERROR(IF($B901&lt;&gt;"",IF($H901&lt;VLOOKUP($B901,Codigos!$A:$P,14,0),"Bloquear","No"),""),"Verf")</f>
        <v>No</v>
      </c>
      <c r="AA901" s="281">
        <f>IFERROR(IF($B901&lt;&gt;"",$G901-VLOOKUP($B901,Codigos!$A:$P,11,0),""),"")</f>
        <v>46396</v>
      </c>
      <c r="AB901" s="280" t="str">
        <f t="shared" si="402"/>
        <v/>
      </c>
      <c r="AC901">
        <f t="shared" ca="1" si="403"/>
        <v>28</v>
      </c>
      <c r="AE901" t="s">
        <v>1989</v>
      </c>
      <c r="AF901" t="s">
        <v>1990</v>
      </c>
    </row>
    <row r="902" spans="1:32" ht="18.95" customHeight="1">
      <c r="A902" s="290" t="s">
        <v>2690</v>
      </c>
      <c r="B902" s="496" t="s">
        <v>699</v>
      </c>
      <c r="C902" s="104" t="str">
        <f>IFERROR(IF(B902&lt;&gt;"",VLOOKUP($B902,Codigos!$A:$P,3,0),""),"Verf")</f>
        <v>Aguila Lig Rn 1000Cc X 13</v>
      </c>
      <c r="D902" s="105">
        <v>4</v>
      </c>
      <c r="E902" s="105"/>
      <c r="F902" s="105"/>
      <c r="G902" s="106">
        <v>46350</v>
      </c>
      <c r="H902" s="448">
        <f t="shared" ca="1" si="398"/>
        <v>166</v>
      </c>
      <c r="I902" s="105" t="str">
        <f t="shared" ca="1" si="399"/>
        <v>Mayor a 120 días</v>
      </c>
      <c r="J902" s="109">
        <f t="shared" ca="1" si="400"/>
        <v>0.92222222222222228</v>
      </c>
      <c r="K902" s="308"/>
      <c r="L902" s="292"/>
      <c r="M902" s="110" t="str">
        <f>IFERROR(IF(VLOOKUP(L902,Codigos!$T$2:$U$50,2,0)=0,"",VLOOKUP(L902,Codigos!$T$2:$U$50,2,0)),"")</f>
        <v/>
      </c>
      <c r="N902" s="111">
        <f t="shared" si="401"/>
        <v>46170</v>
      </c>
      <c r="O902" s="112">
        <f>IFERROR(IF($B902&lt;&gt;"",$E902+($D902*VLOOKUP($B902,Codigos!$A:$P,5,0)),""),"Verf")</f>
        <v>144</v>
      </c>
      <c r="P902" s="112">
        <f>IFERROR(IF($B902&lt;&gt;"",$F902+($O902*VLOOKUP($B902,Codigos!$A:$P,4,0)),""),"Verf")</f>
        <v>1872</v>
      </c>
      <c r="Q902" s="116">
        <f>IFERROR(IF($B902&lt;&gt;"",P902*VLOOKUP($B902,Codigos!$A:$I,7,0)/100000,""),"Verf")</f>
        <v>18.72</v>
      </c>
      <c r="R902" s="110">
        <f>IFERROR(IF($B902&lt;&gt;"",VLOOKUP($B902,Codigos!$A:$P,2,0),""),"Verf")</f>
        <v>9482</v>
      </c>
      <c r="S902" s="110" t="str">
        <f>IFERROR(IF($B902&lt;&gt;"",VLOOKUP($B902,Codigos!$A:$P,9,0),""),"Verf")</f>
        <v>Ret</v>
      </c>
      <c r="T902" s="110">
        <f>IFERROR(IF(B902&lt;&gt;"",VLOOKUP(B902,Codigos!$A:$P,10,0),""),"Verf")</f>
        <v>180</v>
      </c>
      <c r="U902" s="280" t="str">
        <f ca="1">IFERROR(IF($B902&lt;&gt;"",IF(AND($H902&gt;=VLOOKUP($B902,Codigos!$A:$P,12,0),$H902&lt;=VLOOKUP($B902,Codigos!$A:$P,13,0)),"Si","No"),""),"Verf")</f>
        <v>No</v>
      </c>
      <c r="V902" s="280" t="str">
        <f ca="1">IFERROR(IF($B902&lt;&gt;"",IF(AND($H902&gt;=VLOOKUP($B902,Codigos!$A:$P,14,0),$H902&lt;=VLOOKUP($B902,Codigos!$A:$P,15,0)),"Si","No"),""),"Verf")</f>
        <v>No</v>
      </c>
      <c r="W902" s="280" t="str">
        <f ca="1">IFERROR(IF($B902&lt;&gt;"",IF($H902&gt;=VLOOKUP($B902,Codigos!$A:$P,12,0),"Si","No"),""),"Verf")</f>
        <v>Si</v>
      </c>
      <c r="X902" s="280" t="str">
        <f ca="1">IFERROR(IF($B902&lt;&gt;"",IF($H902&lt;VLOOKUP($B902,Codigos!$A:$P,14,0),"No","Si"),""),"Verf")</f>
        <v>Si</v>
      </c>
      <c r="Y902" s="280" t="str">
        <f ca="1">IFERROR(IF($B902&lt;&gt;"",IF($H902&gt;VLOOKUP($B902,Codigos!$A:$P,16,0),"Si","No"),""),"Verf")</f>
        <v>Si</v>
      </c>
      <c r="Z902" s="280" t="str">
        <f ca="1">IFERROR(IF($B902&lt;&gt;"",IF($H902&lt;VLOOKUP($B902,Codigos!$A:$P,14,0),"Bloquear","No"),""),"Verf")</f>
        <v>No</v>
      </c>
      <c r="AA902" s="281">
        <f>IFERROR(IF($B902&lt;&gt;"",$G902-VLOOKUP($B902,Codigos!$A:$P,11,0),""),"")</f>
        <v>46320</v>
      </c>
      <c r="AB902" s="280" t="str">
        <f t="shared" si="402"/>
        <v/>
      </c>
      <c r="AC902">
        <f t="shared" ca="1" si="403"/>
        <v>14</v>
      </c>
      <c r="AE902" t="s">
        <v>1989</v>
      </c>
      <c r="AF902" t="s">
        <v>1990</v>
      </c>
    </row>
    <row r="903" spans="1:32" ht="18.95" customHeight="1">
      <c r="A903" s="290" t="s">
        <v>2748</v>
      </c>
      <c r="B903" s="344" t="s">
        <v>199</v>
      </c>
      <c r="C903" s="104" t="str">
        <f>IFERROR(IF(B903&lt;&gt;"",VLOOKUP($B903,Codigos!$A:$P,3,0),""),"Verf")</f>
        <v>CORONA REUSABLE 330CC X30</v>
      </c>
      <c r="D903" s="105">
        <v>38</v>
      </c>
      <c r="E903" s="105"/>
      <c r="F903" s="105"/>
      <c r="G903" s="106">
        <v>46522</v>
      </c>
      <c r="H903" s="448">
        <f t="shared" ca="1" si="398"/>
        <v>338</v>
      </c>
      <c r="I903" s="105" t="str">
        <f t="shared" ca="1" si="399"/>
        <v>Mayor a 120 días</v>
      </c>
      <c r="J903" s="109">
        <f t="shared" ca="1" si="400"/>
        <v>0.92602739726027394</v>
      </c>
      <c r="K903" s="308" t="s">
        <v>2821</v>
      </c>
      <c r="L903" s="292"/>
      <c r="M903" s="110" t="str">
        <f>IFERROR(IF(VLOOKUP(L903,Codigos!$T$2:$U$50,2,0)=0,"",VLOOKUP(L903,Codigos!$T$2:$U$50,2,0)),"")</f>
        <v/>
      </c>
      <c r="N903" s="111">
        <f t="shared" si="401"/>
        <v>46157</v>
      </c>
      <c r="O903" s="112">
        <f>IFERROR(IF($B903&lt;&gt;"",$E903+($D903*VLOOKUP($B903,Codigos!$A:$P,5,0)),""),"Verf")</f>
        <v>1710</v>
      </c>
      <c r="P903" s="112">
        <f>IFERROR(IF($B903&lt;&gt;"",$F903+($O903*VLOOKUP($B903,Codigos!$A:$P,4,0)),""),"Verf")</f>
        <v>51300</v>
      </c>
      <c r="Q903" s="116">
        <f>IFERROR(IF($B903&lt;&gt;"",P903*VLOOKUP($B903,Codigos!$A:$I,7,0)/100000,""),"Verf")</f>
        <v>169.29</v>
      </c>
      <c r="R903" s="110">
        <f>IFERROR(IF($B903&lt;&gt;"",VLOOKUP($B903,Codigos!$A:$P,2,0),""),"Verf")</f>
        <v>20282</v>
      </c>
      <c r="S903" s="110" t="str">
        <f>IFERROR(IF($B903&lt;&gt;"",VLOOKUP($B903,Codigos!$A:$P,9,0),""),"Verf")</f>
        <v>Ret</v>
      </c>
      <c r="T903" s="110">
        <f>IFERROR(IF(B903&lt;&gt;"",VLOOKUP(B903,Codigos!$A:$P,10,0),""),"Verf")</f>
        <v>365</v>
      </c>
      <c r="U903" s="280" t="str">
        <f ca="1">IFERROR(IF($B903&lt;&gt;"",IF(AND($H903&gt;=VLOOKUP($B903,Codigos!$A:$P,12,0),$H903&lt;=VLOOKUP($B903,Codigos!$A:$P,13,0)),"Si","No"),""),"Verf")</f>
        <v>No</v>
      </c>
      <c r="V903" s="280" t="str">
        <f ca="1">IFERROR(IF($B903&lt;&gt;"",IF(AND($H903&gt;=VLOOKUP($B903,Codigos!$A:$P,14,0),$H903&lt;=VLOOKUP($B903,Codigos!$A:$P,15,0)),"Si","No"),""),"Verf")</f>
        <v>No</v>
      </c>
      <c r="W903" s="280" t="str">
        <f ca="1">IFERROR(IF($B903&lt;&gt;"",IF($H903&gt;=VLOOKUP($B903,Codigos!$A:$P,12,0),"Si","No"),""),"Verf")</f>
        <v>Si</v>
      </c>
      <c r="X903" s="280" t="str">
        <f ca="1">IFERROR(IF($B903&lt;&gt;"",IF($H903&lt;VLOOKUP($B903,Codigos!$A:$P,14,0),"No","Si"),""),"Verf")</f>
        <v>Si</v>
      </c>
      <c r="Y903" s="280" t="str">
        <f ca="1">IFERROR(IF($B903&lt;&gt;"",IF($H903&gt;VLOOKUP($B903,Codigos!$A:$P,16,0),"Si","No"),""),"Verf")</f>
        <v>Si</v>
      </c>
      <c r="Z903" s="280" t="str">
        <f ca="1">IFERROR(IF($B903&lt;&gt;"",IF($H903&lt;VLOOKUP($B903,Codigos!$A:$P,14,0),"Bloquear","No"),""),"Verf")</f>
        <v>No</v>
      </c>
      <c r="AA903" s="281">
        <f>IFERROR(IF($B903&lt;&gt;"",$G903-VLOOKUP($B903,Codigos!$A:$P,11,0),""),"")</f>
        <v>46492</v>
      </c>
      <c r="AB903" s="280" t="str">
        <f t="shared" si="402"/>
        <v/>
      </c>
      <c r="AC903">
        <f t="shared" ca="1" si="403"/>
        <v>27</v>
      </c>
      <c r="AE903" t="s">
        <v>1989</v>
      </c>
      <c r="AF903" t="s">
        <v>1990</v>
      </c>
    </row>
    <row r="904" spans="1:32" ht="18.95" customHeight="1">
      <c r="A904" s="290" t="s">
        <v>2691</v>
      </c>
      <c r="B904" s="472" t="s">
        <v>661</v>
      </c>
      <c r="C904" s="104" t="str">
        <f>IFERROR(IF(B904&lt;&gt;"",VLOOKUP($B904,Codigos!$A:$P,3,0),""),"Verf")</f>
        <v>Budweiser Lta  269Ccx24 Pack</v>
      </c>
      <c r="D904" s="105">
        <v>40</v>
      </c>
      <c r="E904" s="105"/>
      <c r="F904" s="105"/>
      <c r="G904" s="106">
        <v>46424</v>
      </c>
      <c r="H904" s="448">
        <f t="shared" ca="1" si="398"/>
        <v>240</v>
      </c>
      <c r="I904" s="105" t="str">
        <f t="shared" ca="1" si="399"/>
        <v>Mayor a 120 días</v>
      </c>
      <c r="J904" s="109">
        <f t="shared" ca="1" si="400"/>
        <v>0.88888888888888884</v>
      </c>
      <c r="K904" s="308"/>
      <c r="L904" s="473"/>
      <c r="M904" s="110" t="str">
        <f>IFERROR(IF(VLOOKUP(L904,Codigos!$T$2:$U$50,2,0)=0,"",VLOOKUP(L904,Codigos!$T$2:$U$50,2,0)),"")</f>
        <v/>
      </c>
      <c r="N904" s="111">
        <f t="shared" si="401"/>
        <v>46154</v>
      </c>
      <c r="O904" s="112">
        <f>IFERROR(IF($B904&lt;&gt;"",$E904+($D904*VLOOKUP($B904,Codigos!$A:$P,5,0)),""),"Verf")</f>
        <v>6000</v>
      </c>
      <c r="P904" s="112">
        <f>IFERROR(IF($B904&lt;&gt;"",$F904+($O904*VLOOKUP($B904,Codigos!$A:$P,4,0)),""),"Verf")</f>
        <v>144000</v>
      </c>
      <c r="Q904" s="116">
        <f>IFERROR(IF($B904&lt;&gt;"",P904*VLOOKUP($B904,Codigos!$A:$I,7,0)/100000,""),"Verf")</f>
        <v>387.36</v>
      </c>
      <c r="R904" s="110">
        <f>IFERROR(IF($B904&lt;&gt;"",VLOOKUP($B904,Codigos!$A:$P,2,0),""),"Verf")</f>
        <v>7993</v>
      </c>
      <c r="S904" s="110" t="str">
        <f>IFERROR(IF($B904&lt;&gt;"",VLOOKUP($B904,Codigos!$A:$P,9,0),""),"Verf")</f>
        <v>Lata</v>
      </c>
      <c r="T904" s="110">
        <f>IFERROR(IF(B904&lt;&gt;"",VLOOKUP(B904,Codigos!$A:$P,10,0),""),"Verf")</f>
        <v>270</v>
      </c>
      <c r="U904" s="280" t="str">
        <f ca="1">IFERROR(IF($B904&lt;&gt;"",IF(AND($H904&gt;=VLOOKUP($B904,Codigos!$A:$P,12,0),$H904&lt;=VLOOKUP($B904,Codigos!$A:$P,13,0)),"Si","No"),""),"Verf")</f>
        <v>No</v>
      </c>
      <c r="V904" s="280" t="str">
        <f ca="1">IFERROR(IF($B904&lt;&gt;"",IF(AND($H904&gt;=VLOOKUP($B904,Codigos!$A:$P,14,0),$H904&lt;=VLOOKUP($B904,Codigos!$A:$P,15,0)),"Si","No"),""),"Verf")</f>
        <v>No</v>
      </c>
      <c r="W904" s="280" t="str">
        <f ca="1">IFERROR(IF($B904&lt;&gt;"",IF($H904&gt;=VLOOKUP($B904,Codigos!$A:$P,12,0),"Si","No"),""),"Verf")</f>
        <v>Si</v>
      </c>
      <c r="X904" s="280" t="str">
        <f ca="1">IFERROR(IF($B904&lt;&gt;"",IF($H904&lt;VLOOKUP($B904,Codigos!$A:$P,14,0),"No","Si"),""),"Verf")</f>
        <v>Si</v>
      </c>
      <c r="Y904" s="280" t="str">
        <f ca="1">IFERROR(IF($B904&lt;&gt;"",IF($H904&gt;VLOOKUP($B904,Codigos!$A:$P,16,0),"Si","No"),""),"Verf")</f>
        <v>Si</v>
      </c>
      <c r="Z904" s="280" t="str">
        <f ca="1">IFERROR(IF($B904&lt;&gt;"",IF($H904&lt;VLOOKUP($B904,Codigos!$A:$P,14,0),"Bloquear","No"),""),"Verf")</f>
        <v>No</v>
      </c>
      <c r="AA904" s="281">
        <f>IFERROR(IF($B904&lt;&gt;"",$G904-VLOOKUP($B904,Codigos!$A:$P,11,0),""),"")</f>
        <v>46394</v>
      </c>
      <c r="AB904" s="280" t="str">
        <f t="shared" si="402"/>
        <v/>
      </c>
      <c r="AC904">
        <f t="shared" ca="1" si="403"/>
        <v>30</v>
      </c>
      <c r="AE904" t="s">
        <v>1989</v>
      </c>
      <c r="AF904" t="s">
        <v>1990</v>
      </c>
    </row>
    <row r="905" spans="1:32" ht="18.95" customHeight="1">
      <c r="A905" s="290" t="s">
        <v>2692</v>
      </c>
      <c r="B905" s="344" t="s">
        <v>661</v>
      </c>
      <c r="C905" s="104" t="str">
        <f>IFERROR(IF(B905&lt;&gt;"",VLOOKUP($B905,Codigos!$A:$P,3,0),""),"Verf")</f>
        <v>Budweiser Lta  269Ccx24 Pack</v>
      </c>
      <c r="D905" s="105">
        <v>36</v>
      </c>
      <c r="E905" s="105"/>
      <c r="F905" s="105"/>
      <c r="G905" s="106">
        <v>46424</v>
      </c>
      <c r="H905" s="448">
        <f t="shared" ca="1" si="398"/>
        <v>240</v>
      </c>
      <c r="I905" s="105" t="str">
        <f t="shared" ca="1" si="399"/>
        <v>Mayor a 120 días</v>
      </c>
      <c r="J905" s="109">
        <f t="shared" ca="1" si="400"/>
        <v>0.88888888888888884</v>
      </c>
      <c r="K905" s="308"/>
      <c r="L905" s="466"/>
      <c r="M905" s="110" t="str">
        <f>IFERROR(IF(VLOOKUP(L905,Codigos!$T$2:$U$50,2,0)=0,"",VLOOKUP(L905,Codigos!$T$2:$U$50,2,0)),"")</f>
        <v/>
      </c>
      <c r="N905" s="111">
        <f t="shared" si="401"/>
        <v>46154</v>
      </c>
      <c r="O905" s="112">
        <f>IFERROR(IF($B905&lt;&gt;"",$E905+($D905*VLOOKUP($B905,Codigos!$A:$P,5,0)),""),"Verf")</f>
        <v>5400</v>
      </c>
      <c r="P905" s="112">
        <f>IFERROR(IF($B905&lt;&gt;"",$F905+($O905*VLOOKUP($B905,Codigos!$A:$P,4,0)),""),"Verf")</f>
        <v>129600</v>
      </c>
      <c r="Q905" s="116">
        <f>IFERROR(IF($B905&lt;&gt;"",P905*VLOOKUP($B905,Codigos!$A:$I,7,0)/100000,""),"Verf")</f>
        <v>348.62400000000002</v>
      </c>
      <c r="R905" s="110">
        <f>IFERROR(IF($B905&lt;&gt;"",VLOOKUP($B905,Codigos!$A:$P,2,0),""),"Verf")</f>
        <v>7993</v>
      </c>
      <c r="S905" s="110" t="str">
        <f>IFERROR(IF($B905&lt;&gt;"",VLOOKUP($B905,Codigos!$A:$P,9,0),""),"Verf")</f>
        <v>Lata</v>
      </c>
      <c r="T905" s="110">
        <f>IFERROR(IF(B905&lt;&gt;"",VLOOKUP(B905,Codigos!$A:$P,10,0),""),"Verf")</f>
        <v>270</v>
      </c>
      <c r="U905" s="280" t="str">
        <f ca="1">IFERROR(IF($B905&lt;&gt;"",IF(AND($H905&gt;=VLOOKUP($B905,Codigos!$A:$P,12,0),$H905&lt;=VLOOKUP($B905,Codigos!$A:$P,13,0)),"Si","No"),""),"Verf")</f>
        <v>No</v>
      </c>
      <c r="V905" s="280" t="str">
        <f ca="1">IFERROR(IF($B905&lt;&gt;"",IF(AND($H905&gt;=VLOOKUP($B905,Codigos!$A:$P,14,0),$H905&lt;=VLOOKUP($B905,Codigos!$A:$P,15,0)),"Si","No"),""),"Verf")</f>
        <v>No</v>
      </c>
      <c r="W905" s="280" t="str">
        <f ca="1">IFERROR(IF($B905&lt;&gt;"",IF($H905&gt;=VLOOKUP($B905,Codigos!$A:$P,12,0),"Si","No"),""),"Verf")</f>
        <v>Si</v>
      </c>
      <c r="X905" s="280" t="str">
        <f ca="1">IFERROR(IF($B905&lt;&gt;"",IF($H905&lt;VLOOKUP($B905,Codigos!$A:$P,14,0),"No","Si"),""),"Verf")</f>
        <v>Si</v>
      </c>
      <c r="Y905" s="280" t="str">
        <f ca="1">IFERROR(IF($B905&lt;&gt;"",IF($H905&gt;VLOOKUP($B905,Codigos!$A:$P,16,0),"Si","No"),""),"Verf")</f>
        <v>Si</v>
      </c>
      <c r="Z905" s="280" t="str">
        <f ca="1">IFERROR(IF($B905&lt;&gt;"",IF($H905&lt;VLOOKUP($B905,Codigos!$A:$P,14,0),"Bloquear","No"),""),"Verf")</f>
        <v>No</v>
      </c>
      <c r="AA905" s="281">
        <f>IFERROR(IF($B905&lt;&gt;"",$G905-VLOOKUP($B905,Codigos!$A:$P,11,0),""),"")</f>
        <v>46394</v>
      </c>
      <c r="AB905" s="280" t="str">
        <f t="shared" si="402"/>
        <v/>
      </c>
      <c r="AC905">
        <f t="shared" ca="1" si="403"/>
        <v>30</v>
      </c>
      <c r="AE905" t="s">
        <v>1989</v>
      </c>
      <c r="AF905" t="s">
        <v>1990</v>
      </c>
    </row>
    <row r="906" spans="1:32" ht="18.95" customHeight="1">
      <c r="A906" s="290" t="s">
        <v>2715</v>
      </c>
      <c r="B906" s="304" t="s">
        <v>661</v>
      </c>
      <c r="C906" s="104" t="str">
        <f>IFERROR(IF(B906&lt;&gt;"",VLOOKUP($B906,Codigos!$A:$P,3,0),""),"Verf")</f>
        <v>Budweiser Lta  269Ccx24 Pack</v>
      </c>
      <c r="D906" s="105">
        <v>36</v>
      </c>
      <c r="E906" s="105"/>
      <c r="F906" s="105"/>
      <c r="G906" s="106">
        <v>46424</v>
      </c>
      <c r="H906" s="448">
        <f t="shared" ca="1" si="398"/>
        <v>240</v>
      </c>
      <c r="I906" s="105" t="str">
        <f t="shared" ca="1" si="399"/>
        <v>Mayor a 120 días</v>
      </c>
      <c r="J906" s="109">
        <f t="shared" ca="1" si="400"/>
        <v>0.88888888888888884</v>
      </c>
      <c r="K906" s="308"/>
      <c r="L906" s="292"/>
      <c r="M906" s="110" t="str">
        <f>IFERROR(IF(VLOOKUP(L906,Codigos!$T$2:$U$50,2,0)=0,"",VLOOKUP(L906,Codigos!$T$2:$U$50,2,0)),"")</f>
        <v/>
      </c>
      <c r="N906" s="111">
        <f t="shared" si="401"/>
        <v>46154</v>
      </c>
      <c r="O906" s="112">
        <f>IFERROR(IF($B906&lt;&gt;"",$E906+($D906*VLOOKUP($B906,Codigos!$A:$P,5,0)),""),"Verf")</f>
        <v>5400</v>
      </c>
      <c r="P906" s="112">
        <f>IFERROR(IF($B906&lt;&gt;"",$F906+($O906*VLOOKUP($B906,Codigos!$A:$P,4,0)),""),"Verf")</f>
        <v>129600</v>
      </c>
      <c r="Q906" s="116">
        <f>IFERROR(IF($B906&lt;&gt;"",P906*VLOOKUP($B906,Codigos!$A:$I,7,0)/100000,""),"Verf")</f>
        <v>348.62400000000002</v>
      </c>
      <c r="R906" s="110">
        <f>IFERROR(IF($B906&lt;&gt;"",VLOOKUP($B906,Codigos!$A:$P,2,0),""),"Verf")</f>
        <v>7993</v>
      </c>
      <c r="S906" s="110" t="str">
        <f>IFERROR(IF($B906&lt;&gt;"",VLOOKUP($B906,Codigos!$A:$P,9,0),""),"Verf")</f>
        <v>Lata</v>
      </c>
      <c r="T906" s="110">
        <f>IFERROR(IF(B906&lt;&gt;"",VLOOKUP(B906,Codigos!$A:$P,10,0),""),"Verf")</f>
        <v>270</v>
      </c>
      <c r="U906" s="280" t="str">
        <f ca="1">IFERROR(IF($B906&lt;&gt;"",IF(AND($H906&gt;=VLOOKUP($B906,Codigos!$A:$P,12,0),$H906&lt;=VLOOKUP($B906,Codigos!$A:$P,13,0)),"Si","No"),""),"Verf")</f>
        <v>No</v>
      </c>
      <c r="V906" s="280" t="str">
        <f ca="1">IFERROR(IF($B906&lt;&gt;"",IF(AND($H906&gt;=VLOOKUP($B906,Codigos!$A:$P,14,0),$H906&lt;=VLOOKUP($B906,Codigos!$A:$P,15,0)),"Si","No"),""),"Verf")</f>
        <v>No</v>
      </c>
      <c r="W906" s="280" t="str">
        <f ca="1">IFERROR(IF($B906&lt;&gt;"",IF($H906&gt;=VLOOKUP($B906,Codigos!$A:$P,12,0),"Si","No"),""),"Verf")</f>
        <v>Si</v>
      </c>
      <c r="X906" s="280" t="str">
        <f ca="1">IFERROR(IF($B906&lt;&gt;"",IF($H906&lt;VLOOKUP($B906,Codigos!$A:$P,14,0),"No","Si"),""),"Verf")</f>
        <v>Si</v>
      </c>
      <c r="Y906" s="280" t="str">
        <f ca="1">IFERROR(IF($B906&lt;&gt;"",IF($H906&gt;VLOOKUP($B906,Codigos!$A:$P,16,0),"Si","No"),""),"Verf")</f>
        <v>Si</v>
      </c>
      <c r="Z906" s="280" t="str">
        <f ca="1">IFERROR(IF($B906&lt;&gt;"",IF($H906&lt;VLOOKUP($B906,Codigos!$A:$P,14,0),"Bloquear","No"),""),"Verf")</f>
        <v>No</v>
      </c>
      <c r="AA906" s="281">
        <f>IFERROR(IF($B906&lt;&gt;"",$G906-VLOOKUP($B906,Codigos!$A:$P,11,0),""),"")</f>
        <v>46394</v>
      </c>
      <c r="AB906" s="280" t="str">
        <f t="shared" si="402"/>
        <v/>
      </c>
      <c r="AC906">
        <f t="shared" ca="1" si="403"/>
        <v>30</v>
      </c>
      <c r="AE906" t="s">
        <v>1989</v>
      </c>
      <c r="AF906" t="s">
        <v>1990</v>
      </c>
    </row>
    <row r="907" spans="1:32" ht="18.95" customHeight="1">
      <c r="A907" s="290" t="s">
        <v>2693</v>
      </c>
      <c r="B907" s="304" t="s">
        <v>661</v>
      </c>
      <c r="C907" s="104" t="str">
        <f>IFERROR(IF(B907&lt;&gt;"",VLOOKUP($B907,Codigos!$A:$P,3,0),""),"Verf")</f>
        <v>Budweiser Lta  269Ccx24 Pack</v>
      </c>
      <c r="D907" s="105">
        <v>36</v>
      </c>
      <c r="E907" s="105"/>
      <c r="F907" s="105"/>
      <c r="G907" s="106">
        <v>46424</v>
      </c>
      <c r="H907" s="448">
        <f t="shared" ca="1" si="398"/>
        <v>240</v>
      </c>
      <c r="I907" s="105" t="str">
        <f t="shared" ca="1" si="399"/>
        <v>Mayor a 120 días</v>
      </c>
      <c r="J907" s="109">
        <f t="shared" ca="1" si="400"/>
        <v>0.88888888888888884</v>
      </c>
      <c r="K907" s="308" t="s">
        <v>2835</v>
      </c>
      <c r="L907" s="292"/>
      <c r="M907" s="110" t="str">
        <f>IFERROR(IF(VLOOKUP(L907,Codigos!$T$2:$U$50,2,0)=0,"",VLOOKUP(L907,Codigos!$T$2:$U$50,2,0)),"")</f>
        <v/>
      </c>
      <c r="N907" s="111">
        <f t="shared" si="401"/>
        <v>46154</v>
      </c>
      <c r="O907" s="112">
        <f>IFERROR(IF($B907&lt;&gt;"",$E907+($D907*VLOOKUP($B907,Codigos!$A:$P,5,0)),""),"Verf")</f>
        <v>5400</v>
      </c>
      <c r="P907" s="112">
        <f>IFERROR(IF($B907&lt;&gt;"",$F907+($O907*VLOOKUP($B907,Codigos!$A:$P,4,0)),""),"Verf")</f>
        <v>129600</v>
      </c>
      <c r="Q907" s="116">
        <f>IFERROR(IF($B907&lt;&gt;"",P907*VLOOKUP($B907,Codigos!$A:$I,7,0)/100000,""),"Verf")</f>
        <v>348.62400000000002</v>
      </c>
      <c r="R907" s="110">
        <f>IFERROR(IF($B907&lt;&gt;"",VLOOKUP($B907,Codigos!$A:$P,2,0),""),"Verf")</f>
        <v>7993</v>
      </c>
      <c r="S907" s="110" t="str">
        <f>IFERROR(IF($B907&lt;&gt;"",VLOOKUP($B907,Codigos!$A:$P,9,0),""),"Verf")</f>
        <v>Lata</v>
      </c>
      <c r="T907" s="110">
        <f>IFERROR(IF(B907&lt;&gt;"",VLOOKUP(B907,Codigos!$A:$P,10,0),""),"Verf")</f>
        <v>270</v>
      </c>
      <c r="U907" s="280" t="str">
        <f ca="1">IFERROR(IF($B907&lt;&gt;"",IF(AND($H907&gt;=VLOOKUP($B907,Codigos!$A:$P,12,0),$H907&lt;=VLOOKUP($B907,Codigos!$A:$P,13,0)),"Si","No"),""),"Verf")</f>
        <v>No</v>
      </c>
      <c r="V907" s="280" t="str">
        <f ca="1">IFERROR(IF($B907&lt;&gt;"",IF(AND($H907&gt;=VLOOKUP($B907,Codigos!$A:$P,14,0),$H907&lt;=VLOOKUP($B907,Codigos!$A:$P,15,0)),"Si","No"),""),"Verf")</f>
        <v>No</v>
      </c>
      <c r="W907" s="280" t="str">
        <f ca="1">IFERROR(IF($B907&lt;&gt;"",IF($H907&gt;=VLOOKUP($B907,Codigos!$A:$P,12,0),"Si","No"),""),"Verf")</f>
        <v>Si</v>
      </c>
      <c r="X907" s="280" t="str">
        <f ca="1">IFERROR(IF($B907&lt;&gt;"",IF($H907&lt;VLOOKUP($B907,Codigos!$A:$P,14,0),"No","Si"),""),"Verf")</f>
        <v>Si</v>
      </c>
      <c r="Y907" s="280" t="str">
        <f ca="1">IFERROR(IF($B907&lt;&gt;"",IF($H907&gt;VLOOKUP($B907,Codigos!$A:$P,16,0),"Si","No"),""),"Verf")</f>
        <v>Si</v>
      </c>
      <c r="Z907" s="280" t="str">
        <f ca="1">IFERROR(IF($B907&lt;&gt;"",IF($H907&lt;VLOOKUP($B907,Codigos!$A:$P,14,0),"Bloquear","No"),""),"Verf")</f>
        <v>No</v>
      </c>
      <c r="AA907" s="281">
        <f>IFERROR(IF($B907&lt;&gt;"",$G907-VLOOKUP($B907,Codigos!$A:$P,11,0),""),"")</f>
        <v>46394</v>
      </c>
      <c r="AB907" s="280" t="str">
        <f t="shared" si="402"/>
        <v/>
      </c>
      <c r="AC907">
        <f t="shared" ca="1" si="403"/>
        <v>30</v>
      </c>
      <c r="AE907" t="s">
        <v>1989</v>
      </c>
      <c r="AF907" t="s">
        <v>1990</v>
      </c>
    </row>
    <row r="908" spans="1:32" ht="18.95" customHeight="1">
      <c r="A908" s="290" t="s">
        <v>2694</v>
      </c>
      <c r="B908" s="472" t="s">
        <v>113</v>
      </c>
      <c r="C908" s="104" t="str">
        <f>IFERROR(IF(B908&lt;&gt;"",VLOOKUP($B908,Codigos!$A:$P,3,0),""),"Verf")</f>
        <v>Gran Club Col Dr 850</v>
      </c>
      <c r="D908" s="105">
        <v>24</v>
      </c>
      <c r="E908" s="105"/>
      <c r="F908" s="105"/>
      <c r="G908" s="106">
        <v>46341</v>
      </c>
      <c r="H908" s="448">
        <f t="shared" ref="H908" ca="1" si="416">IF(G908&lt;&gt;"",G908-TODAY(),"")</f>
        <v>157</v>
      </c>
      <c r="I908" s="105" t="str">
        <f t="shared" ref="I908" ca="1" si="417">IF(G908="","",IF(G908&lt;TODAY(),"Vencido",IF(G908&lt;TODAY()+10,"Menos de 10 días",IF(G908&lt;TODAY()+30,"Menos de 30 días",IF(G908&lt;TODAY()+60,"Menos de 60 días",IF(G908&lt;TODAY()+90,"Menos de 90 dìas",IF(G908&lt;TODAY()+120,"Menos de 120 días","Mayor a 120 días")))))))</f>
        <v>Mayor a 120 días</v>
      </c>
      <c r="J908" s="109">
        <f t="shared" ref="J908" ca="1" si="418">IFERROR(IF(H908&lt;&gt;"",H908/T908,""),"Verf")</f>
        <v>0.87222222222222223</v>
      </c>
      <c r="K908" s="308"/>
      <c r="L908" s="292"/>
      <c r="M908" s="110" t="str">
        <f>IFERROR(IF(VLOOKUP(L908,Codigos!$T$2:$U$50,2,0)=0,"",VLOOKUP(L908,Codigos!$T$2:$U$50,2,0)),"")</f>
        <v/>
      </c>
      <c r="N908" s="111">
        <f t="shared" ref="N908" si="419">IFERROR(IF(G908&lt;&gt;"",G908-T908,""),"Verf")</f>
        <v>46161</v>
      </c>
      <c r="O908" s="112">
        <f>IFERROR(IF($B908&lt;&gt;"",$E908+($D908*VLOOKUP($B908,Codigos!$A:$P,5,0)),""),"Verf")</f>
        <v>864</v>
      </c>
      <c r="P908" s="112">
        <f>IFERROR(IF($B908&lt;&gt;"",$F908+($O908*VLOOKUP($B908,Codigos!$A:$P,4,0)),""),"Verf")</f>
        <v>13824</v>
      </c>
      <c r="Q908" s="116">
        <f>IFERROR(IF($B908&lt;&gt;"",P908*VLOOKUP($B908,Codigos!$A:$I,7,0)/100000,""),"Verf")</f>
        <v>103.68</v>
      </c>
      <c r="R908" s="110">
        <f>IFERROR(IF($B908&lt;&gt;"",VLOOKUP($B908,Codigos!$A:$P,2,0),""),"Verf")</f>
        <v>15781</v>
      </c>
      <c r="S908" s="110" t="str">
        <f>IFERROR(IF($B908&lt;&gt;"",VLOOKUP($B908,Codigos!$A:$P,9,0),""),"Verf")</f>
        <v>Ret</v>
      </c>
      <c r="T908" s="110">
        <f>IFERROR(IF(B908&lt;&gt;"",VLOOKUP(B908,Codigos!$A:$P,10,0),""),"Verf")</f>
        <v>180</v>
      </c>
      <c r="U908" s="280" t="str">
        <f ca="1">IFERROR(IF($B908&lt;&gt;"",IF(AND($H908&gt;=VLOOKUP($B908,Codigos!$A:$P,12,0),$H908&lt;=VLOOKUP($B908,Codigos!$A:$P,13,0)),"Si","No"),""),"Verf")</f>
        <v>No</v>
      </c>
      <c r="V908" s="280" t="str">
        <f ca="1">IFERROR(IF($B908&lt;&gt;"",IF(AND($H908&gt;=VLOOKUP($B908,Codigos!$A:$P,14,0),$H908&lt;=VLOOKUP($B908,Codigos!$A:$P,15,0)),"Si","No"),""),"Verf")</f>
        <v>No</v>
      </c>
      <c r="W908" s="280" t="str">
        <f ca="1">IFERROR(IF($B908&lt;&gt;"",IF($H908&gt;=VLOOKUP($B908,Codigos!$A:$P,12,0),"Si","No"),""),"Verf")</f>
        <v>Si</v>
      </c>
      <c r="X908" s="280" t="str">
        <f ca="1">IFERROR(IF($B908&lt;&gt;"",IF($H908&lt;VLOOKUP($B908,Codigos!$A:$P,14,0),"No","Si"),""),"Verf")</f>
        <v>Si</v>
      </c>
      <c r="Y908" s="280" t="str">
        <f ca="1">IFERROR(IF($B908&lt;&gt;"",IF($H908&gt;VLOOKUP($B908,Codigos!$A:$P,16,0),"Si","No"),""),"Verf")</f>
        <v>Si</v>
      </c>
      <c r="Z908" s="280" t="str">
        <f ca="1">IFERROR(IF($B908&lt;&gt;"",IF($H908&lt;VLOOKUP($B908,Codigos!$A:$P,14,0),"Bloquear","No"),""),"Verf")</f>
        <v>No</v>
      </c>
      <c r="AA908" s="281">
        <f>IFERROR(IF($B908&lt;&gt;"",$G908-VLOOKUP($B908,Codigos!$A:$P,11,0),""),"")</f>
        <v>46311</v>
      </c>
      <c r="AB908" s="280" t="str">
        <f t="shared" ref="AB908" si="420">IFERROR(IF(AND(A908&lt;&gt;"",B908=""),"V",""),"")</f>
        <v/>
      </c>
      <c r="AC908">
        <f t="shared" ref="AC908" ca="1" si="421">IF(B908&lt;&gt;"",$C$4-N908,"")</f>
        <v>23</v>
      </c>
      <c r="AE908" t="s">
        <v>1989</v>
      </c>
      <c r="AF908" t="s">
        <v>1990</v>
      </c>
    </row>
    <row r="909" spans="1:32" ht="18.95" customHeight="1">
      <c r="A909" s="290" t="s">
        <v>2695</v>
      </c>
      <c r="B909" s="336" t="s">
        <v>1966</v>
      </c>
      <c r="C909" s="104" t="str">
        <f>IFERROR(IF(B909&lt;&gt;"",VLOOKUP($B909,Codigos!$A:$P,3,0),""),"Verf")</f>
        <v>Kaufmann Lta 310cc X 6</v>
      </c>
      <c r="D909" s="105">
        <v>28</v>
      </c>
      <c r="E909" s="105"/>
      <c r="F909" s="105"/>
      <c r="G909" s="106">
        <v>46410</v>
      </c>
      <c r="H909" s="448">
        <f t="shared" ca="1" si="398"/>
        <v>226</v>
      </c>
      <c r="I909" s="105" t="str">
        <f t="shared" ca="1" si="399"/>
        <v>Mayor a 120 días</v>
      </c>
      <c r="J909" s="109">
        <f t="shared" ca="1" si="400"/>
        <v>0.83703703703703702</v>
      </c>
      <c r="K909" s="308" t="s">
        <v>2725</v>
      </c>
      <c r="L909" s="460"/>
      <c r="M909" s="110" t="str">
        <f>IFERROR(IF(VLOOKUP(L909,Codigos!$T$2:$U$50,2,0)=0,"",VLOOKUP(L909,Codigos!$T$2:$U$50,2,0)),"")</f>
        <v/>
      </c>
      <c r="N909" s="111">
        <f t="shared" si="401"/>
        <v>46140</v>
      </c>
      <c r="O909" s="112">
        <f>IFERROR(IF($B909&lt;&gt;"",$E909+($D909*VLOOKUP($B909,Codigos!$A:$P,5,0)),""),"Verf")</f>
        <v>14784</v>
      </c>
      <c r="P909" s="112">
        <f>IFERROR(IF($B909&lt;&gt;"",$F909+($O909*VLOOKUP($B909,Codigos!$A:$P,4,0)),""),"Verf")</f>
        <v>88704</v>
      </c>
      <c r="Q909" s="116">
        <f>IFERROR(IF($B909&lt;&gt;"",P909*VLOOKUP($B909,Codigos!$A:$I,7,0)/100000,""),"Verf")</f>
        <v>274.98239999999998</v>
      </c>
      <c r="R909" s="110">
        <f>IFERROR(IF($B909&lt;&gt;"",VLOOKUP($B909,Codigos!$A:$P,2,0),""),"Verf")</f>
        <v>22270</v>
      </c>
      <c r="S909" s="110" t="str">
        <f>IFERROR(IF($B909&lt;&gt;"",VLOOKUP($B909,Codigos!$A:$P,9,0),""),"Verf")</f>
        <v>Lata</v>
      </c>
      <c r="T909" s="110">
        <f>IFERROR(IF(B909&lt;&gt;"",VLOOKUP(B909,Codigos!$A:$P,10,0),""),"Verf")</f>
        <v>270</v>
      </c>
      <c r="U909" s="280" t="str">
        <f ca="1">IFERROR(IF($B909&lt;&gt;"",IF(AND($H909&gt;=VLOOKUP($B909,Codigos!$A:$P,12,0),$H909&lt;=VLOOKUP($B909,Codigos!$A:$P,13,0)),"Si","No"),""),"Verf")</f>
        <v>No</v>
      </c>
      <c r="V909" s="280" t="str">
        <f ca="1">IFERROR(IF($B909&lt;&gt;"",IF(AND($H909&gt;=VLOOKUP($B909,Codigos!$A:$P,14,0),$H909&lt;=VLOOKUP($B909,Codigos!$A:$P,15,0)),"Si","No"),""),"Verf")</f>
        <v>No</v>
      </c>
      <c r="W909" s="280" t="str">
        <f ca="1">IFERROR(IF($B909&lt;&gt;"",IF($H909&gt;=VLOOKUP($B909,Codigos!$A:$P,12,0),"Si","No"),""),"Verf")</f>
        <v>Si</v>
      </c>
      <c r="X909" s="280" t="str">
        <f ca="1">IFERROR(IF($B909&lt;&gt;"",IF($H909&lt;VLOOKUP($B909,Codigos!$A:$P,14,0),"No","Si"),""),"Verf")</f>
        <v>Si</v>
      </c>
      <c r="Y909" s="280" t="str">
        <f ca="1">IFERROR(IF($B909&lt;&gt;"",IF($H909&gt;VLOOKUP($B909,Codigos!$A:$P,16,0),"Si","No"),""),"Verf")</f>
        <v>Si</v>
      </c>
      <c r="Z909" s="280" t="str">
        <f ca="1">IFERROR(IF($B909&lt;&gt;"",IF($H909&lt;VLOOKUP($B909,Codigos!$A:$P,14,0),"Bloquear","No"),""),"Verf")</f>
        <v>No</v>
      </c>
      <c r="AA909" s="281">
        <f>IFERROR(IF($B909&lt;&gt;"",$G909-VLOOKUP($B909,Codigos!$A:$P,11,0),""),"")</f>
        <v>46380</v>
      </c>
      <c r="AB909" s="280" t="str">
        <f t="shared" si="402"/>
        <v/>
      </c>
      <c r="AC909">
        <f t="shared" ca="1" si="403"/>
        <v>44</v>
      </c>
      <c r="AE909" t="s">
        <v>1989</v>
      </c>
      <c r="AF909" t="s">
        <v>1990</v>
      </c>
    </row>
    <row r="910" spans="1:32" ht="18.95" customHeight="1">
      <c r="A910" s="290" t="s">
        <v>2696</v>
      </c>
      <c r="B910" s="496" t="s">
        <v>722</v>
      </c>
      <c r="C910" s="104" t="str">
        <f>IFERROR(IF(B910&lt;&gt;"",VLOOKUP($B910,Codigos!$A:$P,3,0),""),"Verf")</f>
        <v xml:space="preserve">Budweiser Lta  269Ccx6 Pack TERMO </v>
      </c>
      <c r="D910" s="105">
        <v>26</v>
      </c>
      <c r="E910" s="105"/>
      <c r="F910" s="105"/>
      <c r="G910" s="106">
        <v>46427</v>
      </c>
      <c r="H910" s="448">
        <f t="shared" ca="1" si="398"/>
        <v>243</v>
      </c>
      <c r="I910" s="105" t="str">
        <f t="shared" ca="1" si="399"/>
        <v>Mayor a 120 días</v>
      </c>
      <c r="J910" s="109">
        <f t="shared" ca="1" si="400"/>
        <v>0.9</v>
      </c>
      <c r="K910" s="308"/>
      <c r="L910" s="460"/>
      <c r="M910" s="110" t="str">
        <f>IFERROR(IF(VLOOKUP(L910,Codigos!$T$2:$U$50,2,0)=0,"",VLOOKUP(L910,Codigos!$T$2:$U$50,2,0)),"")</f>
        <v/>
      </c>
      <c r="N910" s="111">
        <f t="shared" si="401"/>
        <v>46157</v>
      </c>
      <c r="O910" s="112">
        <f>IFERROR(IF($B910&lt;&gt;"",$E910+($D910*VLOOKUP($B910,Codigos!$A:$P,5,0)),""),"Verf")</f>
        <v>15600</v>
      </c>
      <c r="P910" s="112">
        <f>IFERROR(IF($B910&lt;&gt;"",$F910+($O910*VLOOKUP($B910,Codigos!$A:$P,4,0)),""),"Verf")</f>
        <v>93600</v>
      </c>
      <c r="Q910" s="116">
        <f>IFERROR(IF($B910&lt;&gt;"",P910*VLOOKUP($B910,Codigos!$A:$I,7,0)/100000,""),"Verf")</f>
        <v>251.78399999999999</v>
      </c>
      <c r="R910" s="110">
        <f>IFERROR(IF($B910&lt;&gt;"",VLOOKUP($B910,Codigos!$A:$P,2,0),""),"Verf")</f>
        <v>9672</v>
      </c>
      <c r="S910" s="110" t="str">
        <f>IFERROR(IF($B910&lt;&gt;"",VLOOKUP($B910,Codigos!$A:$P,9,0),""),"Verf")</f>
        <v>Lata</v>
      </c>
      <c r="T910" s="110">
        <f>IFERROR(IF(B910&lt;&gt;"",VLOOKUP(B910,Codigos!$A:$P,10,0),""),"Verf")</f>
        <v>270</v>
      </c>
      <c r="U910" s="280" t="str">
        <f ca="1">IFERROR(IF($B910&lt;&gt;"",IF(AND($H910&gt;=VLOOKUP($B910,Codigos!$A:$P,12,0),$H910&lt;=VLOOKUP($B910,Codigos!$A:$P,13,0)),"Si","No"),""),"Verf")</f>
        <v>No</v>
      </c>
      <c r="V910" s="280" t="str">
        <f ca="1">IFERROR(IF($B910&lt;&gt;"",IF(AND($H910&gt;=VLOOKUP($B910,Codigos!$A:$P,14,0),$H910&lt;=VLOOKUP($B910,Codigos!$A:$P,15,0)),"Si","No"),""),"Verf")</f>
        <v>No</v>
      </c>
      <c r="W910" s="280" t="str">
        <f ca="1">IFERROR(IF($B910&lt;&gt;"",IF($H910&gt;=VLOOKUP($B910,Codigos!$A:$P,12,0),"Si","No"),""),"Verf")</f>
        <v>Si</v>
      </c>
      <c r="X910" s="280" t="str">
        <f ca="1">IFERROR(IF($B910&lt;&gt;"",IF($H910&lt;VLOOKUP($B910,Codigos!$A:$P,14,0),"No","Si"),""),"Verf")</f>
        <v>Si</v>
      </c>
      <c r="Y910" s="280" t="str">
        <f ca="1">IFERROR(IF($B910&lt;&gt;"",IF($H910&gt;VLOOKUP($B910,Codigos!$A:$P,16,0),"Si","No"),""),"Verf")</f>
        <v>Si</v>
      </c>
      <c r="Z910" s="280" t="str">
        <f ca="1">IFERROR(IF($B910&lt;&gt;"",IF($H910&lt;VLOOKUP($B910,Codigos!$A:$P,14,0),"Bloquear","No"),""),"Verf")</f>
        <v>No</v>
      </c>
      <c r="AA910" s="281">
        <f>IFERROR(IF($B910&lt;&gt;"",$G910-VLOOKUP($B910,Codigos!$A:$P,11,0),""),"")</f>
        <v>46397</v>
      </c>
      <c r="AB910" s="280" t="str">
        <f t="shared" si="402"/>
        <v/>
      </c>
      <c r="AC910">
        <f t="shared" ca="1" si="403"/>
        <v>27</v>
      </c>
      <c r="AE910" t="s">
        <v>1989</v>
      </c>
      <c r="AF910" t="s">
        <v>1990</v>
      </c>
    </row>
    <row r="911" spans="1:32" ht="18.95" customHeight="1">
      <c r="A911" s="290" t="s">
        <v>2697</v>
      </c>
      <c r="B911" s="291"/>
      <c r="C911" s="104" t="str">
        <f>IFERROR(IF(B911&lt;&gt;"",VLOOKUP($B911,Codigos!$A:$P,3,0),""),"Verf")</f>
        <v/>
      </c>
      <c r="D911" s="105"/>
      <c r="E911" s="105"/>
      <c r="F911" s="105"/>
      <c r="G911" s="106"/>
      <c r="H911" s="448" t="str">
        <f t="shared" ca="1" si="398"/>
        <v/>
      </c>
      <c r="I911" s="105" t="str">
        <f t="shared" ca="1" si="399"/>
        <v/>
      </c>
      <c r="J911" s="109" t="str">
        <f t="shared" ca="1" si="400"/>
        <v/>
      </c>
      <c r="K911" s="308"/>
      <c r="L911" s="292"/>
      <c r="M911" s="110" t="str">
        <f>IFERROR(IF(VLOOKUP(L911,Codigos!$T$2:$U$50,2,0)=0,"",VLOOKUP(L911,Codigos!$T$2:$U$50,2,0)),"")</f>
        <v/>
      </c>
      <c r="N911" s="111" t="str">
        <f t="shared" si="401"/>
        <v/>
      </c>
      <c r="O911" s="112" t="str">
        <f>IFERROR(IF($B911&lt;&gt;"",$E911+($D911*VLOOKUP($B911,Codigos!$A:$P,5,0)),""),"Verf")</f>
        <v/>
      </c>
      <c r="P911" s="112" t="str">
        <f>IFERROR(IF($B911&lt;&gt;"",$F911+($O911*VLOOKUP($B911,Codigos!$A:$P,4,0)),""),"Verf")</f>
        <v/>
      </c>
      <c r="Q911" s="116" t="str">
        <f>IFERROR(IF($B911&lt;&gt;"",P911*VLOOKUP($B911,Codigos!$A:$I,7,0)/100000,""),"Verf")</f>
        <v/>
      </c>
      <c r="R911" s="110" t="str">
        <f>IFERROR(IF($B911&lt;&gt;"",VLOOKUP($B911,Codigos!$A:$P,2,0),""),"Verf")</f>
        <v/>
      </c>
      <c r="S911" s="110" t="str">
        <f>IFERROR(IF($B911&lt;&gt;"",VLOOKUP($B911,Codigos!$A:$P,9,0),""),"Verf")</f>
        <v/>
      </c>
      <c r="T911" s="110" t="str">
        <f>IFERROR(IF(B911&lt;&gt;"",VLOOKUP(B911,Codigos!$A:$P,10,0),""),"Verf")</f>
        <v/>
      </c>
      <c r="U911" s="280" t="str">
        <f>IFERROR(IF($B911&lt;&gt;"",IF(AND($H911&gt;=VLOOKUP($B911,Codigos!$A:$P,12,0),$H911&lt;=VLOOKUP($B911,Codigos!$A:$P,13,0)),"Si","No"),""),"Verf")</f>
        <v/>
      </c>
      <c r="V911" s="280" t="str">
        <f>IFERROR(IF($B911&lt;&gt;"",IF(AND($H911&gt;=VLOOKUP($B911,Codigos!$A:$P,14,0),$H911&lt;=VLOOKUP($B911,Codigos!$A:$P,15,0)),"Si","No"),""),"Verf")</f>
        <v/>
      </c>
      <c r="W911" s="280" t="str">
        <f>IFERROR(IF($B911&lt;&gt;"",IF($H911&gt;=VLOOKUP($B911,Codigos!$A:$P,12,0),"Si","No"),""),"Verf")</f>
        <v/>
      </c>
      <c r="X911" s="280" t="str">
        <f>IFERROR(IF($B911&lt;&gt;"",IF($H911&lt;VLOOKUP($B911,Codigos!$A:$P,14,0),"No","Si"),""),"Verf")</f>
        <v/>
      </c>
      <c r="Y911" s="280" t="str">
        <f>IFERROR(IF($B911&lt;&gt;"",IF($H911&gt;VLOOKUP($B911,Codigos!$A:$P,16,0),"Si","No"),""),"Verf")</f>
        <v/>
      </c>
      <c r="Z911" s="280" t="str">
        <f>IFERROR(IF($B911&lt;&gt;"",IF($H911&lt;VLOOKUP($B911,Codigos!$A:$P,14,0),"Bloquear","No"),""),"Verf")</f>
        <v/>
      </c>
      <c r="AA911" s="281" t="str">
        <f>IFERROR(IF($B911&lt;&gt;"",$G911-VLOOKUP($B911,Codigos!$A:$P,11,0),""),"")</f>
        <v/>
      </c>
      <c r="AB911" s="280" t="str">
        <f t="shared" si="402"/>
        <v>V</v>
      </c>
      <c r="AC911" t="str">
        <f t="shared" si="403"/>
        <v/>
      </c>
      <c r="AE911" t="s">
        <v>1989</v>
      </c>
      <c r="AF911" t="s">
        <v>1990</v>
      </c>
    </row>
    <row r="912" spans="1:32" ht="18.95" customHeight="1">
      <c r="A912" s="290" t="s">
        <v>2698</v>
      </c>
      <c r="B912" s="304"/>
      <c r="C912" s="104" t="str">
        <f>IFERROR(IF(B912&lt;&gt;"",VLOOKUP($B912,Codigos!$A:$P,3,0),""),"Verf")</f>
        <v/>
      </c>
      <c r="D912" s="105"/>
      <c r="E912" s="105"/>
      <c r="F912" s="105"/>
      <c r="G912" s="106"/>
      <c r="H912" s="448" t="str">
        <f t="shared" ca="1" si="398"/>
        <v/>
      </c>
      <c r="I912" s="105" t="str">
        <f t="shared" ca="1" si="399"/>
        <v/>
      </c>
      <c r="J912" s="109" t="str">
        <f t="shared" ca="1" si="400"/>
        <v/>
      </c>
      <c r="K912" s="294"/>
      <c r="L912" s="460"/>
      <c r="M912" s="110" t="str">
        <f>IFERROR(IF(VLOOKUP(L912,Codigos!$T$2:$U$50,2,0)=0,"",VLOOKUP(L912,Codigos!$T$2:$U$50,2,0)),"")</f>
        <v/>
      </c>
      <c r="N912" s="111" t="str">
        <f t="shared" si="401"/>
        <v/>
      </c>
      <c r="O912" s="112" t="str">
        <f>IFERROR(IF($B912&lt;&gt;"",$E912+($D912*VLOOKUP($B912,Codigos!$A:$P,5,0)),""),"Verf")</f>
        <v/>
      </c>
      <c r="P912" s="112" t="str">
        <f>IFERROR(IF($B912&lt;&gt;"",$F912+($O912*VLOOKUP($B912,Codigos!$A:$P,4,0)),""),"Verf")</f>
        <v/>
      </c>
      <c r="Q912" s="116" t="str">
        <f>IFERROR(IF($B912&lt;&gt;"",P912*VLOOKUP($B912,Codigos!$A:$I,7,0)/100000,""),"Verf")</f>
        <v/>
      </c>
      <c r="R912" s="110" t="str">
        <f>IFERROR(IF($B912&lt;&gt;"",VLOOKUP($B912,Codigos!$A:$P,2,0),""),"Verf")</f>
        <v/>
      </c>
      <c r="S912" s="110" t="str">
        <f>IFERROR(IF($B912&lt;&gt;"",VLOOKUP($B912,Codigos!$A:$P,9,0),""),"Verf")</f>
        <v/>
      </c>
      <c r="T912" s="110" t="str">
        <f>IFERROR(IF(B912&lt;&gt;"",VLOOKUP(B912,Codigos!$A:$P,10,0),""),"Verf")</f>
        <v/>
      </c>
      <c r="U912" s="280" t="str">
        <f>IFERROR(IF($B912&lt;&gt;"",IF(AND($H912&gt;=VLOOKUP($B912,Codigos!$A:$P,12,0),$H912&lt;=VLOOKUP($B912,Codigos!$A:$P,13,0)),"Si","No"),""),"Verf")</f>
        <v/>
      </c>
      <c r="V912" s="280" t="str">
        <f>IFERROR(IF($B912&lt;&gt;"",IF(AND($H912&gt;=VLOOKUP($B912,Codigos!$A:$P,14,0),$H912&lt;=VLOOKUP($B912,Codigos!$A:$P,15,0)),"Si","No"),""),"Verf")</f>
        <v/>
      </c>
      <c r="W912" s="280" t="str">
        <f>IFERROR(IF($B912&lt;&gt;"",IF($H912&gt;=VLOOKUP($B912,Codigos!$A:$P,12,0),"Si","No"),""),"Verf")</f>
        <v/>
      </c>
      <c r="X912" s="280" t="str">
        <f>IFERROR(IF($B912&lt;&gt;"",IF($H912&lt;VLOOKUP($B912,Codigos!$A:$P,14,0),"No","Si"),""),"Verf")</f>
        <v/>
      </c>
      <c r="Y912" s="280" t="str">
        <f>IFERROR(IF($B912&lt;&gt;"",IF($H912&gt;VLOOKUP($B912,Codigos!$A:$P,16,0),"Si","No"),""),"Verf")</f>
        <v/>
      </c>
      <c r="Z912" s="280" t="str">
        <f>IFERROR(IF($B912&lt;&gt;"",IF($H912&lt;VLOOKUP($B912,Codigos!$A:$P,14,0),"Bloquear","No"),""),"Verf")</f>
        <v/>
      </c>
      <c r="AA912" s="281" t="str">
        <f>IFERROR(IF($B912&lt;&gt;"",$G912-VLOOKUP($B912,Codigos!$A:$P,11,0),""),"")</f>
        <v/>
      </c>
      <c r="AB912" s="280" t="str">
        <f t="shared" si="402"/>
        <v>V</v>
      </c>
      <c r="AC912" t="str">
        <f t="shared" si="403"/>
        <v/>
      </c>
      <c r="AE912" t="s">
        <v>1989</v>
      </c>
      <c r="AF912" t="s">
        <v>1990</v>
      </c>
    </row>
    <row r="913" spans="1:32" ht="18.95" customHeight="1">
      <c r="A913" s="290" t="s">
        <v>2699</v>
      </c>
      <c r="B913" s="303"/>
      <c r="C913" s="104" t="str">
        <f>IFERROR(IF(B913&lt;&gt;"",VLOOKUP($B913,Codigos!$A:$P,3,0),""),"Verf")</f>
        <v/>
      </c>
      <c r="D913" s="105"/>
      <c r="E913" s="105"/>
      <c r="F913" s="105"/>
      <c r="G913" s="106"/>
      <c r="H913" s="448" t="str">
        <f t="shared" ca="1" si="398"/>
        <v/>
      </c>
      <c r="I913" s="105" t="str">
        <f t="shared" ca="1" si="399"/>
        <v/>
      </c>
      <c r="J913" s="109" t="str">
        <f t="shared" ca="1" si="400"/>
        <v/>
      </c>
      <c r="K913" s="294"/>
      <c r="L913" s="105" t="s">
        <v>34</v>
      </c>
      <c r="M913" s="110" t="str">
        <f>IFERROR(IF(VLOOKUP(L913,Codigos!$T$2:$U$50,2,0)=0,"",VLOOKUP(L913,Codigos!$T$2:$U$50,2,0)),"")</f>
        <v>Excluir</v>
      </c>
      <c r="N913" s="111" t="str">
        <f t="shared" si="401"/>
        <v/>
      </c>
      <c r="O913" s="112" t="str">
        <f>IFERROR(IF($B913&lt;&gt;"",$E913+($D913*VLOOKUP($B913,Codigos!$A:$P,5,0)),""),"Verf")</f>
        <v/>
      </c>
      <c r="P913" s="112" t="str">
        <f>IFERROR(IF($B913&lt;&gt;"",$F913+($O913*VLOOKUP($B913,Codigos!$A:$P,4,0)),""),"Verf")</f>
        <v/>
      </c>
      <c r="Q913" s="116" t="str">
        <f>IFERROR(IF($B913&lt;&gt;"",P913*VLOOKUP($B913,Codigos!$A:$I,7,0)/100000,""),"Verf")</f>
        <v/>
      </c>
      <c r="R913" s="110" t="str">
        <f>IFERROR(IF($B913&lt;&gt;"",VLOOKUP($B913,Codigos!$A:$P,2,0),""),"Verf")</f>
        <v/>
      </c>
      <c r="S913" s="110" t="str">
        <f>IFERROR(IF($B913&lt;&gt;"",VLOOKUP($B913,Codigos!$A:$P,9,0),""),"Verf")</f>
        <v/>
      </c>
      <c r="T913" s="110" t="str">
        <f>IFERROR(IF(B913&lt;&gt;"",VLOOKUP(B913,Codigos!$A:$P,10,0),""),"Verf")</f>
        <v/>
      </c>
      <c r="U913" s="280" t="str">
        <f>IFERROR(IF($B913&lt;&gt;"",IF(AND($H913&gt;=VLOOKUP($B913,Codigos!$A:$P,12,0),$H913&lt;=VLOOKUP($B913,Codigos!$A:$P,13,0)),"Si","No"),""),"Verf")</f>
        <v/>
      </c>
      <c r="V913" s="280" t="str">
        <f>IFERROR(IF($B913&lt;&gt;"",IF(AND($H913&gt;=VLOOKUP($B913,Codigos!$A:$P,14,0),$H913&lt;=VLOOKUP($B913,Codigos!$A:$P,15,0)),"Si","No"),""),"Verf")</f>
        <v/>
      </c>
      <c r="W913" s="280" t="str">
        <f>IFERROR(IF($B913&lt;&gt;"",IF($H913&gt;=VLOOKUP($B913,Codigos!$A:$P,12,0),"Si","No"),""),"Verf")</f>
        <v/>
      </c>
      <c r="X913" s="280" t="str">
        <f>IFERROR(IF($B913&lt;&gt;"",IF($H913&lt;VLOOKUP($B913,Codigos!$A:$P,14,0),"No","Si"),""),"Verf")</f>
        <v/>
      </c>
      <c r="Y913" s="280" t="str">
        <f>IFERROR(IF($B913&lt;&gt;"",IF($H913&gt;VLOOKUP($B913,Codigos!$A:$P,16,0),"Si","No"),""),"Verf")</f>
        <v/>
      </c>
      <c r="Z913" s="280" t="str">
        <f>IFERROR(IF($B913&lt;&gt;"",IF($H913&lt;VLOOKUP($B913,Codigos!$A:$P,14,0),"Bloquear","No"),""),"Verf")</f>
        <v/>
      </c>
      <c r="AA913" s="281" t="str">
        <f>IFERROR(IF($B913&lt;&gt;"",$G913-VLOOKUP($B913,Codigos!$A:$P,11,0),""),"")</f>
        <v/>
      </c>
      <c r="AB913" s="280" t="str">
        <f t="shared" si="402"/>
        <v>V</v>
      </c>
      <c r="AC913" t="str">
        <f t="shared" si="403"/>
        <v/>
      </c>
      <c r="AE913" t="s">
        <v>1989</v>
      </c>
      <c r="AF913" t="s">
        <v>1990</v>
      </c>
    </row>
    <row r="914" spans="1:32" ht="18.95" customHeight="1">
      <c r="A914" s="290" t="s">
        <v>2700</v>
      </c>
      <c r="B914" s="514" t="s">
        <v>562</v>
      </c>
      <c r="C914" s="104" t="str">
        <f>IFERROR(IF(B914&lt;&gt;"",VLOOKUP($B914,Codigos!$A:$P,3,0),""),"Verf")</f>
        <v>Aguila R 750cc X 16</v>
      </c>
      <c r="D914" s="105">
        <v>4</v>
      </c>
      <c r="E914" s="105"/>
      <c r="F914" s="105"/>
      <c r="G914" s="106">
        <v>46354</v>
      </c>
      <c r="H914" s="448">
        <f t="shared" ca="1" si="398"/>
        <v>170</v>
      </c>
      <c r="I914" s="105" t="str">
        <f t="shared" ca="1" si="399"/>
        <v>Mayor a 120 días</v>
      </c>
      <c r="J914" s="109">
        <f t="shared" ca="1" si="400"/>
        <v>0.94444444444444442</v>
      </c>
      <c r="K914" s="294"/>
      <c r="L914" s="105" t="s">
        <v>34</v>
      </c>
      <c r="M914" s="110" t="str">
        <f>IFERROR(IF(VLOOKUP(L914,Codigos!$T$2:$U$50,2,0)=0,"",VLOOKUP(L914,Codigos!$T$2:$U$50,2,0)),"")</f>
        <v>Excluir</v>
      </c>
      <c r="N914" s="111">
        <f t="shared" si="401"/>
        <v>46174</v>
      </c>
      <c r="O914" s="112">
        <f>IFERROR(IF($B914&lt;&gt;"",$E914+($D914*VLOOKUP($B914,Codigos!$A:$P,5,0)),""),"Verf")</f>
        <v>144</v>
      </c>
      <c r="P914" s="112">
        <f>IFERROR(IF($B914&lt;&gt;"",$F914+($O914*VLOOKUP($B914,Codigos!$A:$P,4,0)),""),"Verf")</f>
        <v>2304</v>
      </c>
      <c r="Q914" s="116">
        <f>IFERROR(IF($B914&lt;&gt;"",P914*VLOOKUP($B914,Codigos!$A:$I,7,0)/100000,""),"Verf")</f>
        <v>17.28</v>
      </c>
      <c r="R914" s="110">
        <f>IFERROR(IF($B914&lt;&gt;"",VLOOKUP($B914,Codigos!$A:$P,2,0),""),"Verf")</f>
        <v>3583</v>
      </c>
      <c r="S914" s="110" t="str">
        <f>IFERROR(IF($B914&lt;&gt;"",VLOOKUP($B914,Codigos!$A:$P,9,0),""),"Verf")</f>
        <v>Ret</v>
      </c>
      <c r="T914" s="110">
        <f>IFERROR(IF(B914&lt;&gt;"",VLOOKUP(B914,Codigos!$A:$P,10,0),""),"Verf")</f>
        <v>180</v>
      </c>
      <c r="U914" s="280" t="str">
        <f ca="1">IFERROR(IF($B914&lt;&gt;"",IF(AND($H914&gt;=VLOOKUP($B914,Codigos!$A:$P,12,0),$H914&lt;=VLOOKUP($B914,Codigos!$A:$P,13,0)),"Si","No"),""),"Verf")</f>
        <v>No</v>
      </c>
      <c r="V914" s="280" t="str">
        <f ca="1">IFERROR(IF($B914&lt;&gt;"",IF(AND($H914&gt;=VLOOKUP($B914,Codigos!$A:$P,14,0),$H914&lt;=VLOOKUP($B914,Codigos!$A:$P,15,0)),"Si","No"),""),"Verf")</f>
        <v>No</v>
      </c>
      <c r="W914" s="280" t="str">
        <f ca="1">IFERROR(IF($B914&lt;&gt;"",IF($H914&gt;=VLOOKUP($B914,Codigos!$A:$P,12,0),"Si","No"),""),"Verf")</f>
        <v>Si</v>
      </c>
      <c r="X914" s="280" t="str">
        <f ca="1">IFERROR(IF($B914&lt;&gt;"",IF($H914&lt;VLOOKUP($B914,Codigos!$A:$P,14,0),"No","Si"),""),"Verf")</f>
        <v>Si</v>
      </c>
      <c r="Y914" s="280" t="str">
        <f ca="1">IFERROR(IF($B914&lt;&gt;"",IF($H914&gt;VLOOKUP($B914,Codigos!$A:$P,16,0),"Si","No"),""),"Verf")</f>
        <v>Si</v>
      </c>
      <c r="Z914" s="280" t="str">
        <f ca="1">IFERROR(IF($B914&lt;&gt;"",IF($H914&lt;VLOOKUP($B914,Codigos!$A:$P,14,0),"Bloquear","No"),""),"Verf")</f>
        <v>No</v>
      </c>
      <c r="AA914" s="281">
        <f>IFERROR(IF($B914&lt;&gt;"",$G914-VLOOKUP($B914,Codigos!$A:$P,11,0),""),"")</f>
        <v>46324</v>
      </c>
      <c r="AB914" s="280" t="str">
        <f t="shared" si="402"/>
        <v/>
      </c>
      <c r="AC914">
        <f t="shared" ca="1" si="403"/>
        <v>10</v>
      </c>
      <c r="AE914" t="s">
        <v>1989</v>
      </c>
      <c r="AF914" t="s">
        <v>1990</v>
      </c>
    </row>
    <row r="915" spans="1:32" ht="18.95" customHeight="1">
      <c r="A915" s="290" t="s">
        <v>2701</v>
      </c>
      <c r="B915" s="357" t="s">
        <v>1535</v>
      </c>
      <c r="C915" s="104" t="str">
        <f>IFERROR(IF(B915&lt;&gt;"",VLOOKUP($B915,Codigos!$A:$P,3,0),""),"Verf")</f>
        <v>Costeña Lta 310cc X 6</v>
      </c>
      <c r="D915" s="105">
        <v>4</v>
      </c>
      <c r="E915" s="105"/>
      <c r="F915" s="105"/>
      <c r="G915" s="106">
        <v>46428</v>
      </c>
      <c r="H915" s="448">
        <f t="shared" ca="1" si="398"/>
        <v>244</v>
      </c>
      <c r="I915" s="105" t="str">
        <f t="shared" ca="1" si="399"/>
        <v>Mayor a 120 días</v>
      </c>
      <c r="J915" s="109">
        <f t="shared" ca="1" si="400"/>
        <v>0.90370370370370368</v>
      </c>
      <c r="K915" s="308"/>
      <c r="L915" s="460" t="s">
        <v>34</v>
      </c>
      <c r="M915" s="110" t="str">
        <f>IFERROR(IF(VLOOKUP(L915,Codigos!$T$2:$U$50,2,0)=0,"",VLOOKUP(L915,Codigos!$T$2:$U$50,2,0)),"")</f>
        <v>Excluir</v>
      </c>
      <c r="N915" s="111">
        <f t="shared" si="401"/>
        <v>46158</v>
      </c>
      <c r="O915" s="112">
        <f>IFERROR(IF($B915&lt;&gt;"",$E915+($D915*VLOOKUP($B915,Codigos!$A:$P,5,0)),""),"Verf")</f>
        <v>2112</v>
      </c>
      <c r="P915" s="112">
        <f>IFERROR(IF($B915&lt;&gt;"",$F915+($O915*VLOOKUP($B915,Codigos!$A:$P,4,0)),""),"Verf")</f>
        <v>12672</v>
      </c>
      <c r="Q915" s="116">
        <f>IFERROR(IF($B915&lt;&gt;"",P915*VLOOKUP($B915,Codigos!$A:$I,7,0)/100000,""),"Verf")</f>
        <v>39.283200000000001</v>
      </c>
      <c r="R915" s="110">
        <f>IFERROR(IF($B915&lt;&gt;"",VLOOKUP($B915,Codigos!$A:$P,2,0),""),"Verf")</f>
        <v>22271</v>
      </c>
      <c r="S915" s="110" t="str">
        <f>IFERROR(IF($B915&lt;&gt;"",VLOOKUP($B915,Codigos!$A:$P,9,0),""),"Verf")</f>
        <v>Lata</v>
      </c>
      <c r="T915" s="110">
        <f>IFERROR(IF(B915&lt;&gt;"",VLOOKUP(B915,Codigos!$A:$P,10,0),""),"Verf")</f>
        <v>270</v>
      </c>
      <c r="U915" s="280" t="str">
        <f ca="1">IFERROR(IF($B915&lt;&gt;"",IF(AND($H915&gt;=VLOOKUP($B915,Codigos!$A:$P,12,0),$H915&lt;=VLOOKUP($B915,Codigos!$A:$P,13,0)),"Si","No"),""),"Verf")</f>
        <v>No</v>
      </c>
      <c r="V915" s="280" t="str">
        <f ca="1">IFERROR(IF($B915&lt;&gt;"",IF(AND($H915&gt;=VLOOKUP($B915,Codigos!$A:$P,14,0),$H915&lt;=VLOOKUP($B915,Codigos!$A:$P,15,0)),"Si","No"),""),"Verf")</f>
        <v>No</v>
      </c>
      <c r="W915" s="280" t="str">
        <f ca="1">IFERROR(IF($B915&lt;&gt;"",IF($H915&gt;=VLOOKUP($B915,Codigos!$A:$P,12,0),"Si","No"),""),"Verf")</f>
        <v>Si</v>
      </c>
      <c r="X915" s="280" t="str">
        <f ca="1">IFERROR(IF($B915&lt;&gt;"",IF($H915&lt;VLOOKUP($B915,Codigos!$A:$P,14,0),"No","Si"),""),"Verf")</f>
        <v>Si</v>
      </c>
      <c r="Y915" s="280" t="str">
        <f ca="1">IFERROR(IF($B915&lt;&gt;"",IF($H915&gt;VLOOKUP($B915,Codigos!$A:$P,16,0),"Si","No"),""),"Verf")</f>
        <v>Si</v>
      </c>
      <c r="Z915" s="280" t="str">
        <f ca="1">IFERROR(IF($B915&lt;&gt;"",IF($H915&lt;VLOOKUP($B915,Codigos!$A:$P,14,0),"Bloquear","No"),""),"Verf")</f>
        <v>No</v>
      </c>
      <c r="AA915" s="281">
        <f>IFERROR(IF($B915&lt;&gt;"",$G915-VLOOKUP($B915,Codigos!$A:$P,11,0),""),"")</f>
        <v>46398</v>
      </c>
      <c r="AB915" s="280" t="str">
        <f t="shared" si="402"/>
        <v/>
      </c>
      <c r="AC915">
        <f t="shared" ca="1" si="403"/>
        <v>26</v>
      </c>
      <c r="AE915" t="s">
        <v>1989</v>
      </c>
      <c r="AF915" t="s">
        <v>1990</v>
      </c>
    </row>
    <row r="916" spans="1:32" ht="18.95" customHeight="1">
      <c r="A916" s="290" t="s">
        <v>2702</v>
      </c>
      <c r="B916" s="357" t="s">
        <v>2487</v>
      </c>
      <c r="C916" s="104" t="str">
        <f>IFERROR(IF(B916&lt;&gt;"",VLOOKUP($B916,Codigos!$A:$P,3,0),""),"Verf")</f>
        <v>BAHIA LAGER 310</v>
      </c>
      <c r="D916" s="105">
        <v>14</v>
      </c>
      <c r="E916" s="105"/>
      <c r="F916" s="105"/>
      <c r="G916" s="106">
        <v>46321</v>
      </c>
      <c r="H916" s="448">
        <f t="shared" ca="1" si="398"/>
        <v>137</v>
      </c>
      <c r="I916" s="105" t="str">
        <f t="shared" ca="1" si="399"/>
        <v>Mayor a 120 días</v>
      </c>
      <c r="J916" s="109">
        <f t="shared" ca="1" si="400"/>
        <v>0.76111111111111107</v>
      </c>
      <c r="K916" s="308"/>
      <c r="L916" s="460"/>
      <c r="M916" s="110" t="str">
        <f>IFERROR(IF(VLOOKUP(L916,Codigos!$T$2:$U$50,2,0)=0,"",VLOOKUP(L916,Codigos!$T$2:$U$50,2,0)),"")</f>
        <v/>
      </c>
      <c r="N916" s="111">
        <f t="shared" si="401"/>
        <v>46141</v>
      </c>
      <c r="O916" s="112">
        <f>IFERROR(IF($B916&lt;&gt;"",$E916+($D916*VLOOKUP($B916,Codigos!$A:$P,5,0)),""),"Verf")</f>
        <v>7392</v>
      </c>
      <c r="P916" s="112">
        <f>IFERROR(IF($B916&lt;&gt;"",$F916+($O916*VLOOKUP($B916,Codigos!$A:$P,4,0)),""),"Verf")</f>
        <v>44352</v>
      </c>
      <c r="Q916" s="116">
        <f>IFERROR(IF($B916&lt;&gt;"",P916*VLOOKUP($B916,Codigos!$A:$I,7,0)/100000,""),"Verf")</f>
        <v>137.49119999999999</v>
      </c>
      <c r="R916" s="110">
        <f>IFERROR(IF($B916&lt;&gt;"",VLOOKUP($B916,Codigos!$A:$P,2,0),""),"Verf")</f>
        <v>22265</v>
      </c>
      <c r="S916" s="110" t="str">
        <f>IFERROR(IF($B916&lt;&gt;"",VLOOKUP($B916,Codigos!$A:$P,9,0),""),"Verf")</f>
        <v>Lata</v>
      </c>
      <c r="T916" s="110">
        <f>IFERROR(IF(B916&lt;&gt;"",VLOOKUP(B916,Codigos!$A:$P,10,0),""),"Verf")</f>
        <v>180</v>
      </c>
      <c r="U916" s="280" t="str">
        <f ca="1">IFERROR(IF($B916&lt;&gt;"",IF(AND($H916&gt;=VLOOKUP($B916,Codigos!$A:$P,12,0),$H916&lt;=VLOOKUP($B916,Codigos!$A:$P,13,0)),"Si","No"),""),"Verf")</f>
        <v>No</v>
      </c>
      <c r="V916" s="280" t="str">
        <f ca="1">IFERROR(IF($B916&lt;&gt;"",IF(AND($H916&gt;=VLOOKUP($B916,Codigos!$A:$P,14,0),$H916&lt;=VLOOKUP($B916,Codigos!$A:$P,15,0)),"Si","No"),""),"Verf")</f>
        <v>No</v>
      </c>
      <c r="W916" s="280" t="str">
        <f ca="1">IFERROR(IF($B916&lt;&gt;"",IF($H916&gt;=VLOOKUP($B916,Codigos!$A:$P,12,0),"Si","No"),""),"Verf")</f>
        <v>Si</v>
      </c>
      <c r="X916" s="280" t="str">
        <f ca="1">IFERROR(IF($B916&lt;&gt;"",IF($H916&lt;VLOOKUP($B916,Codigos!$A:$P,14,0),"No","Si"),""),"Verf")</f>
        <v>Si</v>
      </c>
      <c r="Y916" s="280" t="str">
        <f ca="1">IFERROR(IF($B916&lt;&gt;"",IF($H916&gt;VLOOKUP($B916,Codigos!$A:$P,16,0),"Si","No"),""),"Verf")</f>
        <v>Si</v>
      </c>
      <c r="Z916" s="280" t="str">
        <f ca="1">IFERROR(IF($B916&lt;&gt;"",IF($H916&lt;VLOOKUP($B916,Codigos!$A:$P,14,0),"Bloquear","No"),""),"Verf")</f>
        <v>No</v>
      </c>
      <c r="AA916" s="281">
        <f>IFERROR(IF($B916&lt;&gt;"",$G916-VLOOKUP($B916,Codigos!$A:$P,11,0),""),"")</f>
        <v>46291</v>
      </c>
      <c r="AB916" s="280" t="str">
        <f t="shared" si="402"/>
        <v/>
      </c>
      <c r="AC916">
        <f t="shared" ca="1" si="403"/>
        <v>43</v>
      </c>
      <c r="AE916" t="s">
        <v>1989</v>
      </c>
      <c r="AF916" t="s">
        <v>1990</v>
      </c>
    </row>
    <row r="917" spans="1:32" ht="18.95" customHeight="1">
      <c r="A917" s="290" t="s">
        <v>2702</v>
      </c>
      <c r="B917" s="357" t="s">
        <v>2487</v>
      </c>
      <c r="C917" s="104" t="str">
        <f>IFERROR(IF(B917&lt;&gt;"",VLOOKUP($B917,Codigos!$A:$P,3,0),""),"Verf")</f>
        <v>BAHIA LAGER 310</v>
      </c>
      <c r="D917" s="105">
        <v>1</v>
      </c>
      <c r="E917" s="105"/>
      <c r="F917" s="105"/>
      <c r="G917" s="106">
        <v>46348</v>
      </c>
      <c r="H917" s="448">
        <f t="shared" ca="1" si="398"/>
        <v>164</v>
      </c>
      <c r="I917" s="105" t="str">
        <f t="shared" ca="1" si="399"/>
        <v>Mayor a 120 días</v>
      </c>
      <c r="J917" s="109">
        <f t="shared" ca="1" si="400"/>
        <v>0.91111111111111109</v>
      </c>
      <c r="K917" s="308"/>
      <c r="L917" s="460"/>
      <c r="M917" s="110" t="str">
        <f>IFERROR(IF(VLOOKUP(L917,Codigos!$T$2:$U$50,2,0)=0,"",VLOOKUP(L917,Codigos!$T$2:$U$50,2,0)),"")</f>
        <v/>
      </c>
      <c r="N917" s="111">
        <f t="shared" si="401"/>
        <v>46168</v>
      </c>
      <c r="O917" s="112">
        <f>IFERROR(IF($B917&lt;&gt;"",$E917+($D917*VLOOKUP($B917,Codigos!$A:$P,5,0)),""),"Verf")</f>
        <v>528</v>
      </c>
      <c r="P917" s="112">
        <f>IFERROR(IF($B917&lt;&gt;"",$F917+($O917*VLOOKUP($B917,Codigos!$A:$P,4,0)),""),"Verf")</f>
        <v>3168</v>
      </c>
      <c r="Q917" s="116">
        <f>IFERROR(IF($B917&lt;&gt;"",P917*VLOOKUP($B917,Codigos!$A:$I,7,0)/100000,""),"Verf")</f>
        <v>9.8208000000000002</v>
      </c>
      <c r="R917" s="110">
        <f>IFERROR(IF($B917&lt;&gt;"",VLOOKUP($B917,Codigos!$A:$P,2,0),""),"Verf")</f>
        <v>22265</v>
      </c>
      <c r="S917" s="110" t="str">
        <f>IFERROR(IF($B917&lt;&gt;"",VLOOKUP($B917,Codigos!$A:$P,9,0),""),"Verf")</f>
        <v>Lata</v>
      </c>
      <c r="T917" s="110">
        <f>IFERROR(IF(B917&lt;&gt;"",VLOOKUP(B917,Codigos!$A:$P,10,0),""),"Verf")</f>
        <v>180</v>
      </c>
      <c r="U917" s="280" t="str">
        <f ca="1">IFERROR(IF($B917&lt;&gt;"",IF(AND($H917&gt;=VLOOKUP($B917,Codigos!$A:$P,12,0),$H917&lt;=VLOOKUP($B917,Codigos!$A:$P,13,0)),"Si","No"),""),"Verf")</f>
        <v>No</v>
      </c>
      <c r="V917" s="280" t="str">
        <f ca="1">IFERROR(IF($B917&lt;&gt;"",IF(AND($H917&gt;=VLOOKUP($B917,Codigos!$A:$P,14,0),$H917&lt;=VLOOKUP($B917,Codigos!$A:$P,15,0)),"Si","No"),""),"Verf")</f>
        <v>No</v>
      </c>
      <c r="W917" s="280" t="str">
        <f ca="1">IFERROR(IF($B917&lt;&gt;"",IF($H917&gt;=VLOOKUP($B917,Codigos!$A:$P,12,0),"Si","No"),""),"Verf")</f>
        <v>Si</v>
      </c>
      <c r="X917" s="280" t="str">
        <f ca="1">IFERROR(IF($B917&lt;&gt;"",IF($H917&lt;VLOOKUP($B917,Codigos!$A:$P,14,0),"No","Si"),""),"Verf")</f>
        <v>Si</v>
      </c>
      <c r="Y917" s="280" t="str">
        <f ca="1">IFERROR(IF($B917&lt;&gt;"",IF($H917&gt;VLOOKUP($B917,Codigos!$A:$P,16,0),"Si","No"),""),"Verf")</f>
        <v>Si</v>
      </c>
      <c r="Z917" s="280" t="str">
        <f ca="1">IFERROR(IF($B917&lt;&gt;"",IF($H917&lt;VLOOKUP($B917,Codigos!$A:$P,14,0),"Bloquear","No"),""),"Verf")</f>
        <v>No</v>
      </c>
      <c r="AA917" s="281">
        <f>IFERROR(IF($B917&lt;&gt;"",$G917-VLOOKUP($B917,Codigos!$A:$P,11,0),""),"")</f>
        <v>46318</v>
      </c>
      <c r="AB917" s="280" t="str">
        <f t="shared" si="402"/>
        <v/>
      </c>
      <c r="AC917">
        <f t="shared" ca="1" si="403"/>
        <v>16</v>
      </c>
      <c r="AE917" t="s">
        <v>1989</v>
      </c>
      <c r="AF917" t="s">
        <v>1990</v>
      </c>
    </row>
    <row r="918" spans="1:32" ht="18.95" customHeight="1">
      <c r="A918" s="290" t="s">
        <v>2702</v>
      </c>
      <c r="B918" s="334" t="s">
        <v>233</v>
      </c>
      <c r="C918" s="104" t="str">
        <f>IFERROR(IF(B918&lt;&gt;"",VLOOKUP($B918,Codigos!$A:$P,3,0),""),"Verf")</f>
        <v>Costeña R 750 X 16</v>
      </c>
      <c r="D918" s="105">
        <v>4</v>
      </c>
      <c r="E918" s="105"/>
      <c r="F918" s="105"/>
      <c r="G918" s="106">
        <v>46353</v>
      </c>
      <c r="H918" s="448">
        <f t="shared" ca="1" si="398"/>
        <v>169</v>
      </c>
      <c r="I918" s="105" t="str">
        <f t="shared" ca="1" si="399"/>
        <v>Mayor a 120 días</v>
      </c>
      <c r="J918" s="109">
        <f t="shared" ca="1" si="400"/>
        <v>0.93888888888888888</v>
      </c>
      <c r="K918" s="294"/>
      <c r="L918" s="460" t="s">
        <v>34</v>
      </c>
      <c r="M918" s="110" t="str">
        <f>IFERROR(IF(VLOOKUP(L918,Codigos!$T$2:$U$50,2,0)=0,"",VLOOKUP(L918,Codigos!$T$2:$U$50,2,0)),"")</f>
        <v>Excluir</v>
      </c>
      <c r="N918" s="111">
        <f t="shared" si="401"/>
        <v>46173</v>
      </c>
      <c r="O918" s="112">
        <f>IFERROR(IF($B918&lt;&gt;"",$E918+($D918*VLOOKUP($B918,Codigos!$A:$P,5,0)),""),"Verf")</f>
        <v>144</v>
      </c>
      <c r="P918" s="112">
        <f>IFERROR(IF($B918&lt;&gt;"",$F918+($O918*VLOOKUP($B918,Codigos!$A:$P,4,0)),""),"Verf")</f>
        <v>2304</v>
      </c>
      <c r="Q918" s="116">
        <f>IFERROR(IF($B918&lt;&gt;"",P918*VLOOKUP($B918,Codigos!$A:$I,7,0)/100000,""),"Verf")</f>
        <v>17.28</v>
      </c>
      <c r="R918" s="110">
        <f>IFERROR(IF($B918&lt;&gt;"",VLOOKUP($B918,Codigos!$A:$P,2,0),""),"Verf")</f>
        <v>20877</v>
      </c>
      <c r="S918" s="110" t="str">
        <f>IFERROR(IF($B918&lt;&gt;"",VLOOKUP($B918,Codigos!$A:$P,9,0),""),"Verf")</f>
        <v>Ret</v>
      </c>
      <c r="T918" s="110">
        <f>IFERROR(IF(B918&lt;&gt;"",VLOOKUP(B918,Codigos!$A:$P,10,0),""),"Verf")</f>
        <v>180</v>
      </c>
      <c r="U918" s="280" t="str">
        <f ca="1">IFERROR(IF($B918&lt;&gt;"",IF(AND($H918&gt;=VLOOKUP($B918,Codigos!$A:$P,12,0),$H918&lt;=VLOOKUP($B918,Codigos!$A:$P,13,0)),"Si","No"),""),"Verf")</f>
        <v>No</v>
      </c>
      <c r="V918" s="280" t="str">
        <f ca="1">IFERROR(IF($B918&lt;&gt;"",IF(AND($H918&gt;=VLOOKUP($B918,Codigos!$A:$P,14,0),$H918&lt;=VLOOKUP($B918,Codigos!$A:$P,15,0)),"Si","No"),""),"Verf")</f>
        <v>No</v>
      </c>
      <c r="W918" s="280" t="str">
        <f ca="1">IFERROR(IF($B918&lt;&gt;"",IF($H918&gt;=VLOOKUP($B918,Codigos!$A:$P,12,0),"Si","No"),""),"Verf")</f>
        <v>Si</v>
      </c>
      <c r="X918" s="280" t="str">
        <f ca="1">IFERROR(IF($B918&lt;&gt;"",IF($H918&lt;VLOOKUP($B918,Codigos!$A:$P,14,0),"No","Si"),""),"Verf")</f>
        <v>Si</v>
      </c>
      <c r="Y918" s="280" t="str">
        <f ca="1">IFERROR(IF($B918&lt;&gt;"",IF($H918&gt;VLOOKUP($B918,Codigos!$A:$P,16,0),"Si","No"),""),"Verf")</f>
        <v>Si</v>
      </c>
      <c r="Z918" s="280" t="str">
        <f ca="1">IFERROR(IF($B918&lt;&gt;"",IF($H918&lt;VLOOKUP($B918,Codigos!$A:$P,14,0),"Bloquear","No"),""),"Verf")</f>
        <v>No</v>
      </c>
      <c r="AA918" s="281">
        <f>IFERROR(IF($B918&lt;&gt;"",$G918-VLOOKUP($B918,Codigos!$A:$P,11,0),""),"")</f>
        <v>46323</v>
      </c>
      <c r="AB918" s="280" t="str">
        <f t="shared" si="402"/>
        <v/>
      </c>
      <c r="AC918">
        <f t="shared" ca="1" si="403"/>
        <v>11</v>
      </c>
      <c r="AE918" t="s">
        <v>1989</v>
      </c>
      <c r="AF918" t="s">
        <v>1990</v>
      </c>
    </row>
    <row r="919" spans="1:32" ht="18.95" customHeight="1">
      <c r="A919" s="290" t="s">
        <v>2703</v>
      </c>
      <c r="B919" s="336" t="s">
        <v>936</v>
      </c>
      <c r="C919" s="104" t="str">
        <f>IFERROR(IF(B919&lt;&gt;"",VLOOKUP($B919,Codigos!$A:$P,3,0),""),"Verf")</f>
        <v>Costeña bcna lta 269 Ccx6</v>
      </c>
      <c r="D919" s="105">
        <v>13</v>
      </c>
      <c r="E919" s="105"/>
      <c r="F919" s="105"/>
      <c r="G919" s="106">
        <v>46337</v>
      </c>
      <c r="H919" s="448">
        <f t="shared" ca="1" si="398"/>
        <v>153</v>
      </c>
      <c r="I919" s="105" t="str">
        <f t="shared" ca="1" si="399"/>
        <v>Mayor a 120 días</v>
      </c>
      <c r="J919" s="109">
        <f t="shared" ca="1" si="400"/>
        <v>0.85</v>
      </c>
      <c r="K919" s="294" t="s">
        <v>2725</v>
      </c>
      <c r="L919" s="292"/>
      <c r="M919" s="110" t="str">
        <f>IFERROR(IF(VLOOKUP(L919,Codigos!$T$2:$U$50,2,0)=0,"",VLOOKUP(L919,Codigos!$T$2:$U$50,2,0)),"")</f>
        <v/>
      </c>
      <c r="N919" s="111">
        <f t="shared" si="401"/>
        <v>46157</v>
      </c>
      <c r="O919" s="112">
        <f>IFERROR(IF($B919&lt;&gt;"",$E919+($D919*VLOOKUP($B919,Codigos!$A:$P,5,0)),""),"Verf")</f>
        <v>7800</v>
      </c>
      <c r="P919" s="112">
        <f>IFERROR(IF($B919&lt;&gt;"",$F919+($O919*VLOOKUP($B919,Codigos!$A:$P,4,0)),""),"Verf")</f>
        <v>46800</v>
      </c>
      <c r="Q919" s="116">
        <f>IFERROR(IF($B919&lt;&gt;"",P919*VLOOKUP($B919,Codigos!$A:$I,7,0)/100000,""),"Verf")</f>
        <v>125.892</v>
      </c>
      <c r="R919" s="110">
        <f>IFERROR(IF($B919&lt;&gt;"",VLOOKUP($B919,Codigos!$A:$P,2,0),""),"Verf")</f>
        <v>22102</v>
      </c>
      <c r="S919" s="110" t="str">
        <f>IFERROR(IF($B919&lt;&gt;"",VLOOKUP($B919,Codigos!$A:$P,9,0),""),"Verf")</f>
        <v>Lata</v>
      </c>
      <c r="T919" s="110">
        <f>IFERROR(IF(B919&lt;&gt;"",VLOOKUP(B919,Codigos!$A:$P,10,0),""),"Verf")</f>
        <v>180</v>
      </c>
      <c r="U919" s="280" t="str">
        <f ca="1">IFERROR(IF($B919&lt;&gt;"",IF(AND($H919&gt;=VLOOKUP($B919,Codigos!$A:$P,12,0),$H919&lt;=VLOOKUP($B919,Codigos!$A:$P,13,0)),"Si","No"),""),"Verf")</f>
        <v>No</v>
      </c>
      <c r="V919" s="280" t="str">
        <f ca="1">IFERROR(IF($B919&lt;&gt;"",IF(AND($H919&gt;=VLOOKUP($B919,Codigos!$A:$P,14,0),$H919&lt;=VLOOKUP($B919,Codigos!$A:$P,15,0)),"Si","No"),""),"Verf")</f>
        <v>No</v>
      </c>
      <c r="W919" s="280" t="str">
        <f ca="1">IFERROR(IF($B919&lt;&gt;"",IF($H919&gt;=VLOOKUP($B919,Codigos!$A:$P,12,0),"Si","No"),""),"Verf")</f>
        <v>Si</v>
      </c>
      <c r="X919" s="280" t="str">
        <f ca="1">IFERROR(IF($B919&lt;&gt;"",IF($H919&lt;VLOOKUP($B919,Codigos!$A:$P,14,0),"No","Si"),""),"Verf")</f>
        <v>Si</v>
      </c>
      <c r="Y919" s="280" t="str">
        <f ca="1">IFERROR(IF($B919&lt;&gt;"",IF($H919&gt;VLOOKUP($B919,Codigos!$A:$P,16,0),"Si","No"),""),"Verf")</f>
        <v>Si</v>
      </c>
      <c r="Z919" s="280" t="str">
        <f ca="1">IFERROR(IF($B919&lt;&gt;"",IF($H919&lt;VLOOKUP($B919,Codigos!$A:$P,14,0),"Bloquear","No"),""),"Verf")</f>
        <v>No</v>
      </c>
      <c r="AA919" s="281">
        <f>IFERROR(IF($B919&lt;&gt;"",$G919-VLOOKUP($B919,Codigos!$A:$P,11,0),""),"")</f>
        <v>46307</v>
      </c>
      <c r="AB919" s="280" t="str">
        <f t="shared" si="402"/>
        <v/>
      </c>
      <c r="AC919">
        <f t="shared" ca="1" si="403"/>
        <v>27</v>
      </c>
      <c r="AE919" t="s">
        <v>1989</v>
      </c>
      <c r="AF919" t="s">
        <v>1990</v>
      </c>
    </row>
    <row r="920" spans="1:32" ht="18.95" customHeight="1">
      <c r="A920" s="290" t="s">
        <v>2704</v>
      </c>
      <c r="B920" s="368" t="s">
        <v>203</v>
      </c>
      <c r="C920" s="104" t="str">
        <f>IFERROR(IF(B920&lt;&gt;"",VLOOKUP($B920,Codigos!$A:$P,3,0),""),"Verf")</f>
        <v>Stella Artois Nr 300Cc X 6</v>
      </c>
      <c r="D920" s="515">
        <v>42</v>
      </c>
      <c r="E920" s="305"/>
      <c r="F920" s="305"/>
      <c r="G920" s="516">
        <v>46442</v>
      </c>
      <c r="H920" s="448">
        <f t="shared" ca="1" si="398"/>
        <v>258</v>
      </c>
      <c r="I920" s="105" t="str">
        <f t="shared" ca="1" si="399"/>
        <v>Mayor a 120 días</v>
      </c>
      <c r="J920" s="109">
        <f t="shared" ca="1" si="400"/>
        <v>0.9555555555555556</v>
      </c>
      <c r="K920" s="294"/>
      <c r="L920" s="473"/>
      <c r="M920" s="110" t="str">
        <f>IFERROR(IF(VLOOKUP(L920,Codigos!$T$2:$U$50,2,0)=0,"",VLOOKUP(L920,Codigos!$T$2:$U$50,2,0)),"")</f>
        <v/>
      </c>
      <c r="N920" s="111">
        <f t="shared" si="401"/>
        <v>46172</v>
      </c>
      <c r="O920" s="112">
        <f>IFERROR(IF($B920&lt;&gt;"",$E920+($D920*VLOOKUP($B920,Codigos!$A:$P,5,0)),""),"Verf")</f>
        <v>10080</v>
      </c>
      <c r="P920" s="112">
        <f>IFERROR(IF($B920&lt;&gt;"",$F920+($O920*VLOOKUP($B920,Codigos!$A:$P,4,0)),""),"Verf")</f>
        <v>60480</v>
      </c>
      <c r="Q920" s="116">
        <f>IFERROR(IF($B920&lt;&gt;"",P920*VLOOKUP($B920,Codigos!$A:$I,7,0)/100000,""),"Verf")</f>
        <v>181.44</v>
      </c>
      <c r="R920" s="110">
        <f>IFERROR(IF($B920&lt;&gt;"",VLOOKUP($B920,Codigos!$A:$P,2,0),""),"Verf")</f>
        <v>20463</v>
      </c>
      <c r="S920" s="110" t="str">
        <f>IFERROR(IF($B920&lt;&gt;"",VLOOKUP($B920,Codigos!$A:$P,9,0),""),"Verf")</f>
        <v>NR</v>
      </c>
      <c r="T920" s="110">
        <f>IFERROR(IF(B920&lt;&gt;"",VLOOKUP(B920,Codigos!$A:$P,10,0),""),"Verf")</f>
        <v>270</v>
      </c>
      <c r="U920" s="280" t="str">
        <f ca="1">IFERROR(IF($B920&lt;&gt;"",IF(AND($H920&gt;=VLOOKUP($B920,Codigos!$A:$P,12,0),$H920&lt;=VLOOKUP($B920,Codigos!$A:$P,13,0)),"Si","No"),""),"Verf")</f>
        <v>No</v>
      </c>
      <c r="V920" s="280" t="str">
        <f ca="1">IFERROR(IF($B920&lt;&gt;"",IF(AND($H920&gt;=VLOOKUP($B920,Codigos!$A:$P,14,0),$H920&lt;=VLOOKUP($B920,Codigos!$A:$P,15,0)),"Si","No"),""),"Verf")</f>
        <v>No</v>
      </c>
      <c r="W920" s="280" t="str">
        <f ca="1">IFERROR(IF($B920&lt;&gt;"",IF($H920&gt;=VLOOKUP($B920,Codigos!$A:$P,12,0),"Si","No"),""),"Verf")</f>
        <v>Si</v>
      </c>
      <c r="X920" s="280" t="str">
        <f ca="1">IFERROR(IF($B920&lt;&gt;"",IF($H920&lt;VLOOKUP($B920,Codigos!$A:$P,14,0),"No","Si"),""),"Verf")</f>
        <v>Si</v>
      </c>
      <c r="Y920" s="280" t="str">
        <f ca="1">IFERROR(IF($B920&lt;&gt;"",IF($H920&gt;VLOOKUP($B920,Codigos!$A:$P,16,0),"Si","No"),""),"Verf")</f>
        <v>Si</v>
      </c>
      <c r="Z920" s="280" t="str">
        <f ca="1">IFERROR(IF($B920&lt;&gt;"",IF($H920&lt;VLOOKUP($B920,Codigos!$A:$P,14,0),"Bloquear","No"),""),"Verf")</f>
        <v>No</v>
      </c>
      <c r="AA920" s="281">
        <f>IFERROR(IF($B920&lt;&gt;"",$G920-VLOOKUP($B920,Codigos!$A:$P,11,0),""),"")</f>
        <v>46412</v>
      </c>
      <c r="AB920" s="280" t="str">
        <f t="shared" si="402"/>
        <v/>
      </c>
      <c r="AC920">
        <f t="shared" ca="1" si="403"/>
        <v>12</v>
      </c>
      <c r="AE920" t="s">
        <v>1989</v>
      </c>
      <c r="AF920" t="s">
        <v>1990</v>
      </c>
    </row>
    <row r="921" spans="1:32" ht="18.95" customHeight="1">
      <c r="A921" s="290" t="s">
        <v>2705</v>
      </c>
      <c r="B921" s="368"/>
      <c r="C921" s="104" t="str">
        <f>IFERROR(IF(B921&lt;&gt;"",VLOOKUP($B921,Codigos!$A:$P,3,0),""),"Verf")</f>
        <v/>
      </c>
      <c r="D921" s="305"/>
      <c r="E921" s="305"/>
      <c r="F921" s="305"/>
      <c r="G921" s="254"/>
      <c r="H921" s="448" t="str">
        <f t="shared" ca="1" si="398"/>
        <v/>
      </c>
      <c r="I921" s="105" t="str">
        <f t="shared" ca="1" si="399"/>
        <v/>
      </c>
      <c r="J921" s="109" t="str">
        <f t="shared" ca="1" si="400"/>
        <v/>
      </c>
      <c r="K921" s="294"/>
      <c r="L921" s="292"/>
      <c r="M921" s="110" t="str">
        <f>IFERROR(IF(VLOOKUP(L921,Codigos!$T$2:$U$50,2,0)=0,"",VLOOKUP(L921,Codigos!$T$2:$U$50,2,0)),"")</f>
        <v/>
      </c>
      <c r="N921" s="111" t="str">
        <f t="shared" si="401"/>
        <v/>
      </c>
      <c r="O921" s="112" t="str">
        <f>IFERROR(IF($B921&lt;&gt;"",$E921+($D921*VLOOKUP($B921,Codigos!$A:$P,5,0)),""),"Verf")</f>
        <v/>
      </c>
      <c r="P921" s="112" t="str">
        <f>IFERROR(IF($B921&lt;&gt;"",$F921+($O921*VLOOKUP($B921,Codigos!$A:$P,4,0)),""),"Verf")</f>
        <v/>
      </c>
      <c r="Q921" s="116" t="str">
        <f>IFERROR(IF($B921&lt;&gt;"",P921*VLOOKUP($B921,Codigos!$A:$I,7,0)/100000,""),"Verf")</f>
        <v/>
      </c>
      <c r="R921" s="110" t="str">
        <f>IFERROR(IF($B921&lt;&gt;"",VLOOKUP($B921,Codigos!$A:$P,2,0),""),"Verf")</f>
        <v/>
      </c>
      <c r="S921" s="110" t="str">
        <f>IFERROR(IF($B921&lt;&gt;"",VLOOKUP($B921,Codigos!$A:$P,9,0),""),"Verf")</f>
        <v/>
      </c>
      <c r="T921" s="110" t="str">
        <f>IFERROR(IF(B921&lt;&gt;"",VLOOKUP(B921,Codigos!$A:$P,10,0),""),"Verf")</f>
        <v/>
      </c>
      <c r="U921" s="280" t="str">
        <f>IFERROR(IF($B921&lt;&gt;"",IF(AND($H921&gt;=VLOOKUP($B921,Codigos!$A:$P,12,0),$H921&lt;=VLOOKUP($B921,Codigos!$A:$P,13,0)),"Si","No"),""),"Verf")</f>
        <v/>
      </c>
      <c r="V921" s="280" t="str">
        <f>IFERROR(IF($B921&lt;&gt;"",IF(AND($H921&gt;=VLOOKUP($B921,Codigos!$A:$P,14,0),$H921&lt;=VLOOKUP($B921,Codigos!$A:$P,15,0)),"Si","No"),""),"Verf")</f>
        <v/>
      </c>
      <c r="W921" s="280" t="str">
        <f>IFERROR(IF($B921&lt;&gt;"",IF($H921&gt;=VLOOKUP($B921,Codigos!$A:$P,12,0),"Si","No"),""),"Verf")</f>
        <v/>
      </c>
      <c r="X921" s="280" t="str">
        <f>IFERROR(IF($B921&lt;&gt;"",IF($H921&lt;VLOOKUP($B921,Codigos!$A:$P,14,0),"No","Si"),""),"Verf")</f>
        <v/>
      </c>
      <c r="Y921" s="280" t="str">
        <f>IFERROR(IF($B921&lt;&gt;"",IF($H921&gt;VLOOKUP($B921,Codigos!$A:$P,16,0),"Si","No"),""),"Verf")</f>
        <v/>
      </c>
      <c r="Z921" s="280" t="str">
        <f>IFERROR(IF($B921&lt;&gt;"",IF($H921&lt;VLOOKUP($B921,Codigos!$A:$P,14,0),"Bloquear","No"),""),"Verf")</f>
        <v/>
      </c>
      <c r="AA921" s="281" t="str">
        <f>IFERROR(IF($B921&lt;&gt;"",$G921-VLOOKUP($B921,Codigos!$A:$P,11,0),""),"")</f>
        <v/>
      </c>
      <c r="AB921" s="280" t="str">
        <f t="shared" si="402"/>
        <v>V</v>
      </c>
      <c r="AC921" t="str">
        <f t="shared" si="403"/>
        <v/>
      </c>
      <c r="AE921" t="s">
        <v>1989</v>
      </c>
      <c r="AF921" t="s">
        <v>1990</v>
      </c>
    </row>
    <row r="922" spans="1:32" ht="18.95" customHeight="1">
      <c r="A922" s="290" t="s">
        <v>2706</v>
      </c>
      <c r="B922" s="304" t="s">
        <v>90</v>
      </c>
      <c r="C922" s="104" t="str">
        <f>IFERROR(IF(B922&lt;&gt;"",VLOOKUP($B922,Codigos!$A:$P,3,0),""),"Verf")</f>
        <v>Costeñita Bacana Lta 330cc x6</v>
      </c>
      <c r="D922" s="515">
        <v>24</v>
      </c>
      <c r="E922" s="305"/>
      <c r="F922" s="305"/>
      <c r="G922" s="516">
        <v>46337</v>
      </c>
      <c r="H922" s="448">
        <f t="shared" ca="1" si="398"/>
        <v>153</v>
      </c>
      <c r="I922" s="105" t="str">
        <f t="shared" ca="1" si="399"/>
        <v>Mayor a 120 días</v>
      </c>
      <c r="J922" s="109">
        <f t="shared" ca="1" si="400"/>
        <v>0.85</v>
      </c>
      <c r="K922" s="294"/>
      <c r="L922" s="466"/>
      <c r="M922" s="110" t="str">
        <f>IFERROR(IF(VLOOKUP(L922,Codigos!$T$2:$U$50,2,0)=0,"",VLOOKUP(L922,Codigos!$T$2:$U$50,2,0)),"")</f>
        <v/>
      </c>
      <c r="N922" s="111">
        <f t="shared" si="401"/>
        <v>46157</v>
      </c>
      <c r="O922" s="112">
        <f>IFERROR(IF($B922&lt;&gt;"",$E922+($D922*VLOOKUP($B922,Codigos!$A:$P,5,0)),""),"Verf")</f>
        <v>11520</v>
      </c>
      <c r="P922" s="112">
        <f>IFERROR(IF($B922&lt;&gt;"",$F922+($O922*VLOOKUP($B922,Codigos!$A:$P,4,0)),""),"Verf")</f>
        <v>69120</v>
      </c>
      <c r="Q922" s="116">
        <f>IFERROR(IF($B922&lt;&gt;"",P922*VLOOKUP($B922,Codigos!$A:$I,7,0)/100000,""),"Verf")</f>
        <v>228.096</v>
      </c>
      <c r="R922" s="110">
        <f>IFERROR(IF($B922&lt;&gt;"",VLOOKUP($B922,Codigos!$A:$P,2,0),""),"Verf")</f>
        <v>14709</v>
      </c>
      <c r="S922" s="110" t="str">
        <f>IFERROR(IF($B922&lt;&gt;"",VLOOKUP($B922,Codigos!$A:$P,9,0),""),"Verf")</f>
        <v>Lata</v>
      </c>
      <c r="T922" s="110">
        <f>IFERROR(IF(B922&lt;&gt;"",VLOOKUP(B922,Codigos!$A:$P,10,0),""),"Verf")</f>
        <v>180</v>
      </c>
      <c r="U922" s="280" t="str">
        <f ca="1">IFERROR(IF($B922&lt;&gt;"",IF(AND($H922&gt;=VLOOKUP($B922,Codigos!$A:$P,12,0),$H922&lt;=VLOOKUP($B922,Codigos!$A:$P,13,0)),"Si","No"),""),"Verf")</f>
        <v>No</v>
      </c>
      <c r="V922" s="280" t="str">
        <f ca="1">IFERROR(IF($B922&lt;&gt;"",IF(AND($H922&gt;=VLOOKUP($B922,Codigos!$A:$P,14,0),$H922&lt;=VLOOKUP($B922,Codigos!$A:$P,15,0)),"Si","No"),""),"Verf")</f>
        <v>No</v>
      </c>
      <c r="W922" s="280" t="str">
        <f ca="1">IFERROR(IF($B922&lt;&gt;"",IF($H922&gt;=VLOOKUP($B922,Codigos!$A:$P,12,0),"Si","No"),""),"Verf")</f>
        <v>Si</v>
      </c>
      <c r="X922" s="280" t="str">
        <f ca="1">IFERROR(IF($B922&lt;&gt;"",IF($H922&lt;VLOOKUP($B922,Codigos!$A:$P,14,0),"No","Si"),""),"Verf")</f>
        <v>Si</v>
      </c>
      <c r="Y922" s="280" t="str">
        <f ca="1">IFERROR(IF($B922&lt;&gt;"",IF($H922&gt;VLOOKUP($B922,Codigos!$A:$P,16,0),"Si","No"),""),"Verf")</f>
        <v>Si</v>
      </c>
      <c r="Z922" s="280" t="str">
        <f ca="1">IFERROR(IF($B922&lt;&gt;"",IF($H922&lt;VLOOKUP($B922,Codigos!$A:$P,14,0),"Bloquear","No"),""),"Verf")</f>
        <v>No</v>
      </c>
      <c r="AA922" s="281">
        <f>IFERROR(IF($B922&lt;&gt;"",$G922-VLOOKUP($B922,Codigos!$A:$P,11,0),""),"")</f>
        <v>46307</v>
      </c>
      <c r="AB922" s="280" t="str">
        <f t="shared" si="402"/>
        <v/>
      </c>
      <c r="AC922">
        <f t="shared" ca="1" si="403"/>
        <v>27</v>
      </c>
      <c r="AE922" t="s">
        <v>1989</v>
      </c>
      <c r="AF922" t="s">
        <v>1990</v>
      </c>
    </row>
    <row r="923" spans="1:32" ht="18.95" customHeight="1">
      <c r="A923" s="290" t="s">
        <v>2743</v>
      </c>
      <c r="B923" s="514" t="s">
        <v>1535</v>
      </c>
      <c r="C923" s="104" t="str">
        <f>IFERROR(IF(B923&lt;&gt;"",VLOOKUP($B923,Codigos!$A:$P,3,0),""),"Verf")</f>
        <v>Costeña Lta 310cc X 6</v>
      </c>
      <c r="D923" s="515">
        <v>51</v>
      </c>
      <c r="E923" s="305"/>
      <c r="F923" s="305"/>
      <c r="G923" s="516">
        <v>46437</v>
      </c>
      <c r="H923" s="448">
        <f t="shared" ca="1" si="398"/>
        <v>253</v>
      </c>
      <c r="I923" s="105" t="str">
        <f t="shared" ca="1" si="399"/>
        <v>Mayor a 120 días</v>
      </c>
      <c r="J923" s="109">
        <f t="shared" ca="1" si="400"/>
        <v>0.937037037037037</v>
      </c>
      <c r="K923" s="294" t="s">
        <v>2820</v>
      </c>
      <c r="L923" s="460"/>
      <c r="M923" s="110" t="str">
        <f>IFERROR(IF(VLOOKUP(L923,Codigos!$T$2:$U$50,2,0)=0,"",VLOOKUP(L923,Codigos!$T$2:$U$50,2,0)),"")</f>
        <v/>
      </c>
      <c r="N923" s="111">
        <f t="shared" si="401"/>
        <v>46167</v>
      </c>
      <c r="O923" s="112">
        <f>IFERROR(IF($B923&lt;&gt;"",$E923+($D923*VLOOKUP($B923,Codigos!$A:$P,5,0)),""),"Verf")</f>
        <v>26928</v>
      </c>
      <c r="P923" s="112">
        <f>IFERROR(IF($B923&lt;&gt;"",$F923+($O923*VLOOKUP($B923,Codigos!$A:$P,4,0)),""),"Verf")</f>
        <v>161568</v>
      </c>
      <c r="Q923" s="116">
        <f>IFERROR(IF($B923&lt;&gt;"",P923*VLOOKUP($B923,Codigos!$A:$I,7,0)/100000,""),"Verf")</f>
        <v>500.86079999999998</v>
      </c>
      <c r="R923" s="110">
        <f>IFERROR(IF($B923&lt;&gt;"",VLOOKUP($B923,Codigos!$A:$P,2,0),""),"Verf")</f>
        <v>22271</v>
      </c>
      <c r="S923" s="110" t="str">
        <f>IFERROR(IF($B923&lt;&gt;"",VLOOKUP($B923,Codigos!$A:$P,9,0),""),"Verf")</f>
        <v>Lata</v>
      </c>
      <c r="T923" s="110">
        <f>IFERROR(IF(B923&lt;&gt;"",VLOOKUP(B923,Codigos!$A:$P,10,0),""),"Verf")</f>
        <v>270</v>
      </c>
      <c r="U923" s="280" t="str">
        <f ca="1">IFERROR(IF($B923&lt;&gt;"",IF(AND($H923&gt;=VLOOKUP($B923,Codigos!$A:$P,12,0),$H923&lt;=VLOOKUP($B923,Codigos!$A:$P,13,0)),"Si","No"),""),"Verf")</f>
        <v>No</v>
      </c>
      <c r="V923" s="280" t="str">
        <f ca="1">IFERROR(IF($B923&lt;&gt;"",IF(AND($H923&gt;=VLOOKUP($B923,Codigos!$A:$P,14,0),$H923&lt;=VLOOKUP($B923,Codigos!$A:$P,15,0)),"Si","No"),""),"Verf")</f>
        <v>No</v>
      </c>
      <c r="W923" s="280" t="str">
        <f ca="1">IFERROR(IF($B923&lt;&gt;"",IF($H923&gt;=VLOOKUP($B923,Codigos!$A:$P,12,0),"Si","No"),""),"Verf")</f>
        <v>Si</v>
      </c>
      <c r="X923" s="280" t="str">
        <f ca="1">IFERROR(IF($B923&lt;&gt;"",IF($H923&lt;VLOOKUP($B923,Codigos!$A:$P,14,0),"No","Si"),""),"Verf")</f>
        <v>Si</v>
      </c>
      <c r="Y923" s="280" t="str">
        <f ca="1">IFERROR(IF($B923&lt;&gt;"",IF($H923&gt;VLOOKUP($B923,Codigos!$A:$P,16,0),"Si","No"),""),"Verf")</f>
        <v>Si</v>
      </c>
      <c r="Z923" s="280" t="str">
        <f ca="1">IFERROR(IF($B923&lt;&gt;"",IF($H923&lt;VLOOKUP($B923,Codigos!$A:$P,14,0),"Bloquear","No"),""),"Verf")</f>
        <v>No</v>
      </c>
      <c r="AA923" s="281">
        <f>IFERROR(IF($B923&lt;&gt;"",$G923-VLOOKUP($B923,Codigos!$A:$P,11,0),""),"")</f>
        <v>46407</v>
      </c>
      <c r="AB923" s="280" t="str">
        <f t="shared" si="402"/>
        <v/>
      </c>
      <c r="AC923">
        <f t="shared" ca="1" si="403"/>
        <v>17</v>
      </c>
      <c r="AE923" t="s">
        <v>1989</v>
      </c>
      <c r="AF923" t="s">
        <v>1990</v>
      </c>
    </row>
    <row r="924" spans="1:32" ht="18.95" customHeight="1">
      <c r="A924" s="290" t="s">
        <v>2707</v>
      </c>
      <c r="B924" s="315" t="s">
        <v>701</v>
      </c>
      <c r="C924" s="104" t="str">
        <f>IFERROR(IF(B924&lt;&gt;"",VLOOKUP($B924,Codigos!$A:$P,3,0),""),"Verf")</f>
        <v>Aguila Rn 1000Cc X 13</v>
      </c>
      <c r="D924" s="105">
        <v>2</v>
      </c>
      <c r="E924" s="105"/>
      <c r="F924" s="105"/>
      <c r="G924" s="106">
        <v>46331</v>
      </c>
      <c r="H924" s="448">
        <f t="shared" ca="1" si="398"/>
        <v>147</v>
      </c>
      <c r="I924" s="105" t="str">
        <f t="shared" ca="1" si="399"/>
        <v>Mayor a 120 días</v>
      </c>
      <c r="J924" s="109">
        <f t="shared" ca="1" si="400"/>
        <v>0.81666666666666665</v>
      </c>
      <c r="K924" s="294"/>
      <c r="L924" s="466" t="s">
        <v>34</v>
      </c>
      <c r="M924" s="110" t="str">
        <f>IFERROR(IF(VLOOKUP(L924,Codigos!$T$2:$U$50,2,0)=0,"",VLOOKUP(L924,Codigos!$T$2:$U$50,2,0)),"")</f>
        <v>Excluir</v>
      </c>
      <c r="N924" s="111">
        <f t="shared" si="401"/>
        <v>46151</v>
      </c>
      <c r="O924" s="112">
        <f>IFERROR(IF($B924&lt;&gt;"",$E924+($D924*VLOOKUP($B924,Codigos!$A:$P,5,0)),""),"Verf")</f>
        <v>72</v>
      </c>
      <c r="P924" s="112">
        <f>IFERROR(IF($B924&lt;&gt;"",$F924+($O924*VLOOKUP($B924,Codigos!$A:$P,4,0)),""),"Verf")</f>
        <v>936</v>
      </c>
      <c r="Q924" s="116">
        <f>IFERROR(IF($B924&lt;&gt;"",P924*VLOOKUP($B924,Codigos!$A:$I,7,0)/100000,""),"Verf")</f>
        <v>9.36</v>
      </c>
      <c r="R924" s="110">
        <f>IFERROR(IF($B924&lt;&gt;"",VLOOKUP($B924,Codigos!$A:$P,2,0),""),"Verf")</f>
        <v>9494</v>
      </c>
      <c r="S924" s="110" t="str">
        <f>IFERROR(IF($B924&lt;&gt;"",VLOOKUP($B924,Codigos!$A:$P,9,0),""),"Verf")</f>
        <v>Ret</v>
      </c>
      <c r="T924" s="110">
        <f>IFERROR(IF(B924&lt;&gt;"",VLOOKUP(B924,Codigos!$A:$P,10,0),""),"Verf")</f>
        <v>180</v>
      </c>
      <c r="U924" s="280" t="str">
        <f ca="1">IFERROR(IF($B924&lt;&gt;"",IF(AND($H924&gt;=VLOOKUP($B924,Codigos!$A:$P,12,0),$H924&lt;=VLOOKUP($B924,Codigos!$A:$P,13,0)),"Si","No"),""),"Verf")</f>
        <v>No</v>
      </c>
      <c r="V924" s="280" t="str">
        <f ca="1">IFERROR(IF($B924&lt;&gt;"",IF(AND($H924&gt;=VLOOKUP($B924,Codigos!$A:$P,14,0),$H924&lt;=VLOOKUP($B924,Codigos!$A:$P,15,0)),"Si","No"),""),"Verf")</f>
        <v>No</v>
      </c>
      <c r="W924" s="280" t="str">
        <f ca="1">IFERROR(IF($B924&lt;&gt;"",IF($H924&gt;=VLOOKUP($B924,Codigos!$A:$P,12,0),"Si","No"),""),"Verf")</f>
        <v>Si</v>
      </c>
      <c r="X924" s="280" t="str">
        <f ca="1">IFERROR(IF($B924&lt;&gt;"",IF($H924&lt;VLOOKUP($B924,Codigos!$A:$P,14,0),"No","Si"),""),"Verf")</f>
        <v>Si</v>
      </c>
      <c r="Y924" s="280" t="str">
        <f ca="1">IFERROR(IF($B924&lt;&gt;"",IF($H924&gt;VLOOKUP($B924,Codigos!$A:$P,16,0),"Si","No"),""),"Verf")</f>
        <v>Si</v>
      </c>
      <c r="Z924" s="280" t="str">
        <f ca="1">IFERROR(IF($B924&lt;&gt;"",IF($H924&lt;VLOOKUP($B924,Codigos!$A:$P,14,0),"Bloquear","No"),""),"Verf")</f>
        <v>No</v>
      </c>
      <c r="AA924" s="281">
        <f>IFERROR(IF($B924&lt;&gt;"",$G924-VLOOKUP($B924,Codigos!$A:$P,11,0),""),"")</f>
        <v>46301</v>
      </c>
      <c r="AB924" s="280" t="str">
        <f t="shared" si="402"/>
        <v/>
      </c>
      <c r="AC924">
        <f t="shared" ca="1" si="403"/>
        <v>33</v>
      </c>
      <c r="AE924" t="s">
        <v>1989</v>
      </c>
      <c r="AF924" t="s">
        <v>1990</v>
      </c>
    </row>
    <row r="925" spans="1:32" ht="18.95" customHeight="1">
      <c r="A925" s="290" t="s">
        <v>2708</v>
      </c>
      <c r="B925" s="303" t="s">
        <v>615</v>
      </c>
      <c r="C925" s="104" t="str">
        <f>IFERROR(IF(B925&lt;&gt;"",VLOOKUP($B925,Codigos!$A:$P,3,0),""),"Verf")</f>
        <v>Club Col Lta 330X6 N</v>
      </c>
      <c r="D925" s="105">
        <v>5</v>
      </c>
      <c r="E925" s="105"/>
      <c r="F925" s="105"/>
      <c r="G925" s="106">
        <v>46431</v>
      </c>
      <c r="H925" s="448">
        <f t="shared" ca="1" si="398"/>
        <v>247</v>
      </c>
      <c r="I925" s="105" t="str">
        <f t="shared" ca="1" si="399"/>
        <v>Mayor a 120 días</v>
      </c>
      <c r="J925" s="109">
        <f t="shared" ca="1" si="400"/>
        <v>0.91481481481481486</v>
      </c>
      <c r="K925" s="294"/>
      <c r="L925" s="466"/>
      <c r="M925" s="110" t="str">
        <f>IFERROR(IF(VLOOKUP(L925,Codigos!$T$2:$U$50,2,0)=0,"",VLOOKUP(L925,Codigos!$T$2:$U$50,2,0)),"")</f>
        <v/>
      </c>
      <c r="N925" s="111">
        <f t="shared" si="401"/>
        <v>46161</v>
      </c>
      <c r="O925" s="112">
        <f>IFERROR(IF($B925&lt;&gt;"",$E925+($D925*VLOOKUP($B925,Codigos!$A:$P,5,0)),""),"Verf")</f>
        <v>2400</v>
      </c>
      <c r="P925" s="112">
        <f>IFERROR(IF($B925&lt;&gt;"",$F925+($O925*VLOOKUP($B925,Codigos!$A:$P,4,0)),""),"Verf")</f>
        <v>14400</v>
      </c>
      <c r="Q925" s="116">
        <f>IFERROR(IF($B925&lt;&gt;"",P925*VLOOKUP($B925,Codigos!$A:$I,7,0)/100000,""),"Verf")</f>
        <v>47.52</v>
      </c>
      <c r="R925" s="110">
        <f>IFERROR(IF($B925&lt;&gt;"",VLOOKUP($B925,Codigos!$A:$P,2,0),""),"Verf")</f>
        <v>5252</v>
      </c>
      <c r="S925" s="110" t="str">
        <f>IFERROR(IF($B925&lt;&gt;"",VLOOKUP($B925,Codigos!$A:$P,9,0),""),"Verf")</f>
        <v>Lata</v>
      </c>
      <c r="T925" s="110">
        <f>IFERROR(IF(B925&lt;&gt;"",VLOOKUP(B925,Codigos!$A:$P,10,0),""),"Verf")</f>
        <v>270</v>
      </c>
      <c r="U925" s="280" t="str">
        <f ca="1">IFERROR(IF($B925&lt;&gt;"",IF(AND($H925&gt;=VLOOKUP($B925,Codigos!$A:$P,12,0),$H925&lt;=VLOOKUP($B925,Codigos!$A:$P,13,0)),"Si","No"),""),"Verf")</f>
        <v>No</v>
      </c>
      <c r="V925" s="280" t="str">
        <f ca="1">IFERROR(IF($B925&lt;&gt;"",IF(AND($H925&gt;=VLOOKUP($B925,Codigos!$A:$P,14,0),$H925&lt;=VLOOKUP($B925,Codigos!$A:$P,15,0)),"Si","No"),""),"Verf")</f>
        <v>No</v>
      </c>
      <c r="W925" s="280" t="str">
        <f ca="1">IFERROR(IF($B925&lt;&gt;"",IF($H925&gt;=VLOOKUP($B925,Codigos!$A:$P,12,0),"Si","No"),""),"Verf")</f>
        <v>Si</v>
      </c>
      <c r="X925" s="280" t="str">
        <f ca="1">IFERROR(IF($B925&lt;&gt;"",IF($H925&lt;VLOOKUP($B925,Codigos!$A:$P,14,0),"No","Si"),""),"Verf")</f>
        <v>Si</v>
      </c>
      <c r="Y925" s="280" t="str">
        <f ca="1">IFERROR(IF($B925&lt;&gt;"",IF($H925&gt;VLOOKUP($B925,Codigos!$A:$P,16,0),"Si","No"),""),"Verf")</f>
        <v>Si</v>
      </c>
      <c r="Z925" s="280" t="str">
        <f ca="1">IFERROR(IF($B925&lt;&gt;"",IF($H925&lt;VLOOKUP($B925,Codigos!$A:$P,14,0),"Bloquear","No"),""),"Verf")</f>
        <v>No</v>
      </c>
      <c r="AA925" s="281">
        <f>IFERROR(IF($B925&lt;&gt;"",$G925-VLOOKUP($B925,Codigos!$A:$P,11,0),""),"")</f>
        <v>46401</v>
      </c>
      <c r="AB925" s="280" t="str">
        <f t="shared" si="402"/>
        <v/>
      </c>
      <c r="AC925">
        <f t="shared" ca="1" si="403"/>
        <v>23</v>
      </c>
      <c r="AE925" t="s">
        <v>1989</v>
      </c>
      <c r="AF925" t="s">
        <v>1990</v>
      </c>
    </row>
    <row r="926" spans="1:32" ht="18.95" customHeight="1">
      <c r="A926" s="290" t="s">
        <v>2720</v>
      </c>
      <c r="B926" s="321" t="s">
        <v>116</v>
      </c>
      <c r="C926" s="104" t="str">
        <f>IFERROR(IF(B926&lt;&gt;"",VLOOKUP($B926,Codigos!$A:$P,3,0),""),"Verf")</f>
        <v>Caja Plástica Café 330Cc X 30</v>
      </c>
      <c r="D926" s="105"/>
      <c r="E926" s="105"/>
      <c r="F926" s="105"/>
      <c r="G926" s="106"/>
      <c r="H926" s="448" t="str">
        <f t="shared" ca="1" si="398"/>
        <v/>
      </c>
      <c r="I926" s="105" t="str">
        <f t="shared" ca="1" si="399"/>
        <v/>
      </c>
      <c r="J926" s="109" t="str">
        <f t="shared" ca="1" si="400"/>
        <v/>
      </c>
      <c r="K926" s="294"/>
      <c r="L926" s="292" t="s">
        <v>73</v>
      </c>
      <c r="M926" s="110" t="str">
        <f>IFERROR(IF(VLOOKUP(L926,Codigos!$T$2:$U$50,2,0)=0,"",VLOOKUP(L926,Codigos!$T$2:$U$50,2,0)),"")</f>
        <v>Excluir</v>
      </c>
      <c r="N926" s="111" t="str">
        <f t="shared" si="401"/>
        <v/>
      </c>
      <c r="O926" s="112">
        <f>IFERROR(IF($B926&lt;&gt;"",$E926+($D926*VLOOKUP($B926,Codigos!$A:$P,5,0)),""),"Verf")</f>
        <v>0</v>
      </c>
      <c r="P926" s="112">
        <f>IFERROR(IF($B926&lt;&gt;"",$F926+($O926*VLOOKUP($B926,Codigos!$A:$P,4,0)),""),"Verf")</f>
        <v>0</v>
      </c>
      <c r="Q926" s="116">
        <f>IFERROR(IF($B926&lt;&gt;"",P926*VLOOKUP($B926,Codigos!$A:$I,7,0)/100000,""),"Verf")</f>
        <v>0</v>
      </c>
      <c r="R926" s="110">
        <f>IFERROR(IF($B926&lt;&gt;"",VLOOKUP($B926,Codigos!$A:$P,2,0),""),"Verf")</f>
        <v>3500159</v>
      </c>
      <c r="S926" s="110" t="str">
        <f>IFERROR(IF($B926&lt;&gt;"",VLOOKUP($B926,Codigos!$A:$P,9,0),""),"Verf")</f>
        <v>Canasta</v>
      </c>
      <c r="T926" s="110">
        <f>IFERROR(IF(B926&lt;&gt;"",VLOOKUP(B926,Codigos!$A:$P,10,0),""),"Verf")</f>
        <v>120</v>
      </c>
      <c r="U926" s="280" t="str">
        <f ca="1">IFERROR(IF($B926&lt;&gt;"",IF(AND($H926&gt;=VLOOKUP($B926,Codigos!$A:$P,12,0),$H926&lt;=VLOOKUP($B926,Codigos!$A:$P,13,0)),"Si","No"),""),"Verf")</f>
        <v>No</v>
      </c>
      <c r="V926" s="280" t="str">
        <f ca="1">IFERROR(IF($B926&lt;&gt;"",IF(AND($H926&gt;=VLOOKUP($B926,Codigos!$A:$P,14,0),$H926&lt;=VLOOKUP($B926,Codigos!$A:$P,15,0)),"Si","No"),""),"Verf")</f>
        <v>Si</v>
      </c>
      <c r="W926" s="280" t="str">
        <f ca="1">IFERROR(IF($B926&lt;&gt;"",IF($H926&gt;=VLOOKUP($B926,Codigos!$A:$P,12,0),"Si","No"),""),"Verf")</f>
        <v>Si</v>
      </c>
      <c r="X926" s="280" t="str">
        <f ca="1">IFERROR(IF($B926&lt;&gt;"",IF($H926&lt;VLOOKUP($B926,Codigos!$A:$P,14,0),"No","Si"),""),"Verf")</f>
        <v>Si</v>
      </c>
      <c r="Y926" s="280" t="str">
        <f ca="1">IFERROR(IF($B926&lt;&gt;"",IF($H926&gt;VLOOKUP($B926,Codigos!$A:$P,16,0),"Si","No"),""),"Verf")</f>
        <v>No</v>
      </c>
      <c r="Z926" s="280" t="str">
        <f ca="1">IFERROR(IF($B926&lt;&gt;"",IF($H926&lt;VLOOKUP($B926,Codigos!$A:$P,14,0),"Bloquear","No"),""),"Verf")</f>
        <v>No</v>
      </c>
      <c r="AA926" s="281" t="str">
        <f>IFERROR(IF($B926&lt;&gt;"",$G926-VLOOKUP($B926,Codigos!$A:$P,11,0),""),"")</f>
        <v/>
      </c>
      <c r="AB926" s="280" t="str">
        <f t="shared" si="402"/>
        <v/>
      </c>
      <c r="AC926" t="e">
        <f t="shared" ca="1" si="403"/>
        <v>#VALUE!</v>
      </c>
      <c r="AE926" t="s">
        <v>1989</v>
      </c>
      <c r="AF926" t="s">
        <v>1990</v>
      </c>
    </row>
    <row r="927" spans="1:32" ht="18.95" customHeight="1">
      <c r="A927" s="290" t="s">
        <v>2844</v>
      </c>
      <c r="B927" s="514" t="s">
        <v>264</v>
      </c>
      <c r="C927" s="104" t="str">
        <f>IFERROR(IF(B927&lt;&gt;"",VLOOKUP($B927,Codigos!$A:$P,3,0),""),"Verf")</f>
        <v>Michelob Lta  269Ccx6 Pack</v>
      </c>
      <c r="D927" s="105">
        <v>2</v>
      </c>
      <c r="E927" s="105"/>
      <c r="F927" s="105"/>
      <c r="G927" s="106">
        <v>46442</v>
      </c>
      <c r="H927" s="448">
        <f t="shared" ca="1" si="398"/>
        <v>258</v>
      </c>
      <c r="I927" s="105" t="str">
        <f t="shared" ca="1" si="399"/>
        <v>Mayor a 120 días</v>
      </c>
      <c r="J927" s="109">
        <f t="shared" ca="1" si="400"/>
        <v>0.9555555555555556</v>
      </c>
      <c r="K927" s="308" t="s">
        <v>2725</v>
      </c>
      <c r="L927" s="292"/>
      <c r="M927" s="110" t="str">
        <f>IFERROR(IF(VLOOKUP(L927,Codigos!$T$2:$U$50,2,0)=0,"",VLOOKUP(L927,Codigos!$T$2:$U$50,2,0)),"")</f>
        <v/>
      </c>
      <c r="N927" s="111">
        <f t="shared" si="401"/>
        <v>46172</v>
      </c>
      <c r="O927" s="112">
        <f>IFERROR(IF($B927&lt;&gt;"",$E927+($D927*VLOOKUP($B927,Codigos!$A:$P,5,0)),""),"Verf")</f>
        <v>1200</v>
      </c>
      <c r="P927" s="112">
        <f>IFERROR(IF($B927&lt;&gt;"",$F927+($O927*VLOOKUP($B927,Codigos!$A:$P,4,0)),""),"Verf")</f>
        <v>7200</v>
      </c>
      <c r="Q927" s="116">
        <f>IFERROR(IF($B927&lt;&gt;"",P927*VLOOKUP($B927,Codigos!$A:$I,7,0)/100000,""),"Verf")</f>
        <v>19.367999999999999</v>
      </c>
      <c r="R927" s="110">
        <f>IFERROR(IF($B927&lt;&gt;"",VLOOKUP($B927,Codigos!$A:$P,2,0),""),"Verf")</f>
        <v>21189</v>
      </c>
      <c r="S927" s="110" t="str">
        <f>IFERROR(IF($B927&lt;&gt;"",VLOOKUP($B927,Codigos!$A:$P,9,0),""),"Verf")</f>
        <v>Lata</v>
      </c>
      <c r="T927" s="110">
        <f>IFERROR(IF(B927&lt;&gt;"",VLOOKUP(B927,Codigos!$A:$P,10,0),""),"Verf")</f>
        <v>270</v>
      </c>
      <c r="U927" s="280" t="str">
        <f ca="1">IFERROR(IF($B927&lt;&gt;"",IF(AND($H927&gt;=VLOOKUP($B927,Codigos!$A:$P,12,0),$H927&lt;=VLOOKUP($B927,Codigos!$A:$P,13,0)),"Si","No"),""),"Verf")</f>
        <v>No</v>
      </c>
      <c r="V927" s="280" t="str">
        <f ca="1">IFERROR(IF($B927&lt;&gt;"",IF(AND($H927&gt;=VLOOKUP($B927,Codigos!$A:$P,14,0),$H927&lt;=VLOOKUP($B927,Codigos!$A:$P,15,0)),"Si","No"),""),"Verf")</f>
        <v>No</v>
      </c>
      <c r="W927" s="280" t="str">
        <f ca="1">IFERROR(IF($B927&lt;&gt;"",IF($H927&gt;=VLOOKUP($B927,Codigos!$A:$P,12,0),"Si","No"),""),"Verf")</f>
        <v>Si</v>
      </c>
      <c r="X927" s="280" t="str">
        <f ca="1">IFERROR(IF($B927&lt;&gt;"",IF($H927&lt;VLOOKUP($B927,Codigos!$A:$P,14,0),"No","Si"),""),"Verf")</f>
        <v>Si</v>
      </c>
      <c r="Y927" s="280" t="str">
        <f ca="1">IFERROR(IF($B927&lt;&gt;"",IF($H927&gt;VLOOKUP($B927,Codigos!$A:$P,16,0),"Si","No"),""),"Verf")</f>
        <v>Si</v>
      </c>
      <c r="Z927" s="280" t="str">
        <f ca="1">IFERROR(IF($B927&lt;&gt;"",IF($H927&lt;VLOOKUP($B927,Codigos!$A:$P,14,0),"Bloquear","No"),""),"Verf")</f>
        <v>No</v>
      </c>
      <c r="AA927" s="281">
        <f>IFERROR(IF($B927&lt;&gt;"",$G927-VLOOKUP($B927,Codigos!$A:$P,11,0),""),"")</f>
        <v>46412</v>
      </c>
      <c r="AB927" s="280" t="str">
        <f t="shared" si="402"/>
        <v/>
      </c>
      <c r="AC927">
        <f t="shared" ca="1" si="403"/>
        <v>12</v>
      </c>
      <c r="AE927" t="s">
        <v>1989</v>
      </c>
      <c r="AF927" t="s">
        <v>1990</v>
      </c>
    </row>
    <row r="928" spans="1:32" ht="18.95" customHeight="1">
      <c r="A928" s="290" t="s">
        <v>2844</v>
      </c>
      <c r="B928" s="514" t="s">
        <v>988</v>
      </c>
      <c r="C928" s="104" t="str">
        <f>IFERROR(IF(B928&lt;&gt;"",VLOOKUP($B928,Codigos!$A:$P,3,0),""),"Verf")</f>
        <v>Aguila Lta 269Cc X 6</v>
      </c>
      <c r="D928" s="105">
        <v>2</v>
      </c>
      <c r="E928" s="105"/>
      <c r="F928" s="105"/>
      <c r="G928" s="106">
        <v>46446</v>
      </c>
      <c r="H928" s="448">
        <f t="shared" ca="1" si="398"/>
        <v>262</v>
      </c>
      <c r="I928" s="105" t="str">
        <f t="shared" ca="1" si="399"/>
        <v>Mayor a 120 días</v>
      </c>
      <c r="J928" s="109">
        <f t="shared" ca="1" si="400"/>
        <v>0.97037037037037033</v>
      </c>
      <c r="K928" s="294"/>
      <c r="L928" s="466"/>
      <c r="M928" s="110" t="str">
        <f>IFERROR(IF(VLOOKUP(L928,Codigos!$T$2:$U$50,2,0)=0,"",VLOOKUP(L928,Codigos!$T$2:$U$50,2,0)),"")</f>
        <v/>
      </c>
      <c r="N928" s="111">
        <f t="shared" si="401"/>
        <v>46176</v>
      </c>
      <c r="O928" s="112">
        <f>IFERROR(IF($B928&lt;&gt;"",$E928+($D928*VLOOKUP($B928,Codigos!$A:$P,5,0)),""),"Verf")</f>
        <v>1200</v>
      </c>
      <c r="P928" s="112">
        <f>IFERROR(IF($B928&lt;&gt;"",$F928+($O928*VLOOKUP($B928,Codigos!$A:$P,4,0)),""),"Verf")</f>
        <v>7200</v>
      </c>
      <c r="Q928" s="116">
        <f>IFERROR(IF($B928&lt;&gt;"",P928*VLOOKUP($B928,Codigos!$A:$I,7,0)/100000,""),"Verf")</f>
        <v>19.367999999999999</v>
      </c>
      <c r="R928" s="110">
        <f>IFERROR(IF($B928&lt;&gt;"",VLOOKUP($B928,Codigos!$A:$P,2,0),""),"Verf")</f>
        <v>9909</v>
      </c>
      <c r="S928" s="110" t="str">
        <f>IFERROR(IF($B928&lt;&gt;"",VLOOKUP($B928,Codigos!$A:$P,9,0),""),"Verf")</f>
        <v>Lata</v>
      </c>
      <c r="T928" s="110">
        <f>IFERROR(IF(B928&lt;&gt;"",VLOOKUP(B928,Codigos!$A:$P,10,0),""),"Verf")</f>
        <v>270</v>
      </c>
      <c r="U928" s="280" t="str">
        <f ca="1">IFERROR(IF($B928&lt;&gt;"",IF(AND($H928&gt;=VLOOKUP($B928,Codigos!$A:$P,12,0),$H928&lt;=VLOOKUP($B928,Codigos!$A:$P,13,0)),"Si","No"),""),"Verf")</f>
        <v>No</v>
      </c>
      <c r="V928" s="280" t="str">
        <f ca="1">IFERROR(IF($B928&lt;&gt;"",IF(AND($H928&gt;=VLOOKUP($B928,Codigos!$A:$P,14,0),$H928&lt;=VLOOKUP($B928,Codigos!$A:$P,15,0)),"Si","No"),""),"Verf")</f>
        <v>No</v>
      </c>
      <c r="W928" s="280" t="str">
        <f ca="1">IFERROR(IF($B928&lt;&gt;"",IF($H928&gt;=VLOOKUP($B928,Codigos!$A:$P,12,0),"Si","No"),""),"Verf")</f>
        <v>Si</v>
      </c>
      <c r="X928" s="280" t="str">
        <f ca="1">IFERROR(IF($B928&lt;&gt;"",IF($H928&lt;VLOOKUP($B928,Codigos!$A:$P,14,0),"No","Si"),""),"Verf")</f>
        <v>Si</v>
      </c>
      <c r="Y928" s="280" t="str">
        <f ca="1">IFERROR(IF($B928&lt;&gt;"",IF($H928&gt;VLOOKUP($B928,Codigos!$A:$P,16,0),"Si","No"),""),"Verf")</f>
        <v>Si</v>
      </c>
      <c r="Z928" s="280" t="str">
        <f ca="1">IFERROR(IF($B928&lt;&gt;"",IF($H928&lt;VLOOKUP($B928,Codigos!$A:$P,14,0),"Bloquear","No"),""),"Verf")</f>
        <v>No</v>
      </c>
      <c r="AA928" s="281">
        <f>IFERROR(IF($B928&lt;&gt;"",$G928-VLOOKUP($B928,Codigos!$A:$P,11,0),""),"")</f>
        <v>46416</v>
      </c>
      <c r="AB928" s="280" t="str">
        <f t="shared" si="402"/>
        <v/>
      </c>
      <c r="AC928">
        <f t="shared" ca="1" si="403"/>
        <v>8</v>
      </c>
      <c r="AE928" t="s">
        <v>1989</v>
      </c>
      <c r="AF928" t="s">
        <v>1990</v>
      </c>
    </row>
    <row r="929" spans="1:32" ht="18.95" customHeight="1">
      <c r="A929" s="290" t="s">
        <v>2844</v>
      </c>
      <c r="B929" s="303"/>
      <c r="C929" s="104" t="str">
        <f>IFERROR(IF(B929&lt;&gt;"",VLOOKUP($B929,Codigos!$A:$P,3,0),""),"Verf")</f>
        <v/>
      </c>
      <c r="D929" s="105"/>
      <c r="E929" s="105"/>
      <c r="F929" s="105"/>
      <c r="G929" s="106"/>
      <c r="H929" s="448" t="str">
        <f t="shared" ca="1" si="398"/>
        <v/>
      </c>
      <c r="I929" s="105" t="str">
        <f t="shared" ca="1" si="399"/>
        <v/>
      </c>
      <c r="J929" s="109" t="str">
        <f t="shared" ca="1" si="400"/>
        <v/>
      </c>
      <c r="K929" s="294"/>
      <c r="L929" s="292"/>
      <c r="M929" s="110" t="str">
        <f>IFERROR(IF(VLOOKUP(L929,Codigos!$T$2:$U$50,2,0)=0,"",VLOOKUP(L929,Codigos!$T$2:$U$50,2,0)),"")</f>
        <v/>
      </c>
      <c r="N929" s="111" t="str">
        <f t="shared" si="401"/>
        <v/>
      </c>
      <c r="O929" s="112" t="str">
        <f>IFERROR(IF($B929&lt;&gt;"",$E929+($D929*VLOOKUP($B929,Codigos!$A:$P,5,0)),""),"Verf")</f>
        <v/>
      </c>
      <c r="P929" s="112" t="str">
        <f>IFERROR(IF($B929&lt;&gt;"",$F929+($O929*VLOOKUP($B929,Codigos!$A:$P,4,0)),""),"Verf")</f>
        <v/>
      </c>
      <c r="Q929" s="116" t="str">
        <f>IFERROR(IF($B929&lt;&gt;"",P929*VLOOKUP($B929,Codigos!$A:$I,7,0)/100000,""),"Verf")</f>
        <v/>
      </c>
      <c r="R929" s="110" t="str">
        <f>IFERROR(IF($B929&lt;&gt;"",VLOOKUP($B929,Codigos!$A:$P,2,0),""),"Verf")</f>
        <v/>
      </c>
      <c r="S929" s="110" t="str">
        <f>IFERROR(IF($B929&lt;&gt;"",VLOOKUP($B929,Codigos!$A:$P,9,0),""),"Verf")</f>
        <v/>
      </c>
      <c r="T929" s="110" t="str">
        <f>IFERROR(IF(B929&lt;&gt;"",VLOOKUP(B929,Codigos!$A:$P,10,0),""),"Verf")</f>
        <v/>
      </c>
      <c r="U929" s="280" t="str">
        <f>IFERROR(IF($B929&lt;&gt;"",IF(AND($H929&gt;=VLOOKUP($B929,Codigos!$A:$P,12,0),$H929&lt;=VLOOKUP($B929,Codigos!$A:$P,13,0)),"Si","No"),""),"Verf")</f>
        <v/>
      </c>
      <c r="V929" s="280" t="str">
        <f>IFERROR(IF($B929&lt;&gt;"",IF(AND($H929&gt;=VLOOKUP($B929,Codigos!$A:$P,14,0),$H929&lt;=VLOOKUP($B929,Codigos!$A:$P,15,0)),"Si","No"),""),"Verf")</f>
        <v/>
      </c>
      <c r="W929" s="280" t="str">
        <f>IFERROR(IF($B929&lt;&gt;"",IF($H929&gt;=VLOOKUP($B929,Codigos!$A:$P,12,0),"Si","No"),""),"Verf")</f>
        <v/>
      </c>
      <c r="X929" s="280" t="str">
        <f>IFERROR(IF($B929&lt;&gt;"",IF($H929&lt;VLOOKUP($B929,Codigos!$A:$P,14,0),"No","Si"),""),"Verf")</f>
        <v/>
      </c>
      <c r="Y929" s="280" t="str">
        <f>IFERROR(IF($B929&lt;&gt;"",IF($H929&gt;VLOOKUP($B929,Codigos!$A:$P,16,0),"Si","No"),""),"Verf")</f>
        <v/>
      </c>
      <c r="Z929" s="280" t="str">
        <f>IFERROR(IF($B929&lt;&gt;"",IF($H929&lt;VLOOKUP($B929,Codigos!$A:$P,14,0),"Bloquear","No"),""),"Verf")</f>
        <v/>
      </c>
      <c r="AA929" s="281" t="str">
        <f>IFERROR(IF($B929&lt;&gt;"",$G929-VLOOKUP($B929,Codigos!$A:$P,11,0),""),"")</f>
        <v/>
      </c>
      <c r="AB929" s="280" t="str">
        <f t="shared" si="402"/>
        <v>V</v>
      </c>
      <c r="AC929" t="str">
        <f t="shared" si="403"/>
        <v/>
      </c>
      <c r="AE929" t="s">
        <v>1989</v>
      </c>
      <c r="AF929" t="s">
        <v>1990</v>
      </c>
    </row>
    <row r="930" spans="1:32" ht="18.95" customHeight="1">
      <c r="A930" s="290" t="s">
        <v>2709</v>
      </c>
      <c r="B930" s="303"/>
      <c r="C930" s="104" t="str">
        <f>IFERROR(IF(B930&lt;&gt;"",VLOOKUP($B930,Codigos!$A:$P,3,0),""),"Verf")</f>
        <v/>
      </c>
      <c r="D930" s="105"/>
      <c r="E930" s="105"/>
      <c r="F930" s="105"/>
      <c r="G930" s="106"/>
      <c r="H930" s="448" t="str">
        <f t="shared" ca="1" si="398"/>
        <v/>
      </c>
      <c r="I930" s="105" t="str">
        <f t="shared" ca="1" si="399"/>
        <v/>
      </c>
      <c r="J930" s="109" t="str">
        <f t="shared" ca="1" si="400"/>
        <v/>
      </c>
      <c r="K930" s="308"/>
      <c r="L930" s="292"/>
      <c r="M930" s="110" t="str">
        <f>IFERROR(IF(VLOOKUP(L930,Codigos!$T$2:$U$50,2,0)=0,"",VLOOKUP(L930,Codigos!$T$2:$U$50,2,0)),"")</f>
        <v/>
      </c>
      <c r="N930" s="111" t="str">
        <f t="shared" si="401"/>
        <v/>
      </c>
      <c r="O930" s="112" t="str">
        <f>IFERROR(IF($B930&lt;&gt;"",$E930+($D930*VLOOKUP($B930,Codigos!$A:$P,5,0)),""),"Verf")</f>
        <v/>
      </c>
      <c r="P930" s="112" t="str">
        <f>IFERROR(IF($B930&lt;&gt;"",$F930+($O930*VLOOKUP($B930,Codigos!$A:$P,4,0)),""),"Verf")</f>
        <v/>
      </c>
      <c r="Q930" s="116" t="str">
        <f>IFERROR(IF($B930&lt;&gt;"",P930*VLOOKUP($B930,Codigos!$A:$I,7,0)/100000,""),"Verf")</f>
        <v/>
      </c>
      <c r="R930" s="110" t="str">
        <f>IFERROR(IF($B930&lt;&gt;"",VLOOKUP($B930,Codigos!$A:$P,2,0),""),"Verf")</f>
        <v/>
      </c>
      <c r="S930" s="110" t="str">
        <f>IFERROR(IF($B930&lt;&gt;"",VLOOKUP($B930,Codigos!$A:$P,9,0),""),"Verf")</f>
        <v/>
      </c>
      <c r="T930" s="110" t="str">
        <f>IFERROR(IF(B930&lt;&gt;"",VLOOKUP(B930,Codigos!$A:$P,10,0),""),"Verf")</f>
        <v/>
      </c>
      <c r="U930" s="280" t="str">
        <f>IFERROR(IF($B930&lt;&gt;"",IF(AND($H930&gt;=VLOOKUP($B930,Codigos!$A:$P,12,0),$H930&lt;=VLOOKUP($B930,Codigos!$A:$P,13,0)),"Si","No"),""),"Verf")</f>
        <v/>
      </c>
      <c r="V930" s="280" t="str">
        <f>IFERROR(IF($B930&lt;&gt;"",IF(AND($H930&gt;=VLOOKUP($B930,Codigos!$A:$P,14,0),$H930&lt;=VLOOKUP($B930,Codigos!$A:$P,15,0)),"Si","No"),""),"Verf")</f>
        <v/>
      </c>
      <c r="W930" s="280" t="str">
        <f>IFERROR(IF($B930&lt;&gt;"",IF($H930&gt;=VLOOKUP($B930,Codigos!$A:$P,12,0),"Si","No"),""),"Verf")</f>
        <v/>
      </c>
      <c r="X930" s="280" t="str">
        <f>IFERROR(IF($B930&lt;&gt;"",IF($H930&lt;VLOOKUP($B930,Codigos!$A:$P,14,0),"No","Si"),""),"Verf")</f>
        <v/>
      </c>
      <c r="Y930" s="280" t="str">
        <f>IFERROR(IF($B930&lt;&gt;"",IF($H930&gt;VLOOKUP($B930,Codigos!$A:$P,16,0),"Si","No"),""),"Verf")</f>
        <v/>
      </c>
      <c r="Z930" s="280" t="str">
        <f>IFERROR(IF($B930&lt;&gt;"",IF($H930&lt;VLOOKUP($B930,Codigos!$A:$P,14,0),"Bloquear","No"),""),"Verf")</f>
        <v/>
      </c>
      <c r="AA930" s="281" t="str">
        <f>IFERROR(IF($B930&lt;&gt;"",$G930-VLOOKUP($B930,Codigos!$A:$P,11,0),""),"")</f>
        <v/>
      </c>
      <c r="AB930" s="280" t="str">
        <f t="shared" si="402"/>
        <v>V</v>
      </c>
      <c r="AC930" t="str">
        <f t="shared" si="403"/>
        <v/>
      </c>
      <c r="AE930" t="s">
        <v>1989</v>
      </c>
      <c r="AF930" t="s">
        <v>1990</v>
      </c>
    </row>
    <row r="931" spans="1:32" ht="18.95" customHeight="1">
      <c r="A931" s="290" t="s">
        <v>2710</v>
      </c>
      <c r="B931" s="303"/>
      <c r="C931" s="104" t="str">
        <f>IFERROR(IF(B931&lt;&gt;"",VLOOKUP($B931,Codigos!$A:$P,3,0),""),"Verf")</f>
        <v/>
      </c>
      <c r="D931" s="105"/>
      <c r="E931" s="105"/>
      <c r="F931" s="105"/>
      <c r="G931" s="106"/>
      <c r="H931" s="448" t="str">
        <f t="shared" ca="1" si="398"/>
        <v/>
      </c>
      <c r="I931" s="105" t="str">
        <f t="shared" ca="1" si="399"/>
        <v/>
      </c>
      <c r="J931" s="109" t="str">
        <f t="shared" ca="1" si="400"/>
        <v/>
      </c>
      <c r="K931" s="308"/>
      <c r="L931" s="292"/>
      <c r="M931" s="110" t="str">
        <f>IFERROR(IF(VLOOKUP(L931,Codigos!$T$2:$U$50,2,0)=0,"",VLOOKUP(L931,Codigos!$T$2:$U$50,2,0)),"")</f>
        <v/>
      </c>
      <c r="N931" s="111" t="str">
        <f t="shared" si="401"/>
        <v/>
      </c>
      <c r="O931" s="112" t="str">
        <f>IFERROR(IF($B931&lt;&gt;"",$E931+($D931*VLOOKUP($B931,Codigos!$A:$P,5,0)),""),"Verf")</f>
        <v/>
      </c>
      <c r="P931" s="112" t="str">
        <f>IFERROR(IF($B931&lt;&gt;"",$F931+($O931*VLOOKUP($B931,Codigos!$A:$P,4,0)),""),"Verf")</f>
        <v/>
      </c>
      <c r="Q931" s="116" t="str">
        <f>IFERROR(IF($B931&lt;&gt;"",P931*VLOOKUP($B931,Codigos!$A:$I,7,0)/100000,""),"Verf")</f>
        <v/>
      </c>
      <c r="R931" s="110" t="str">
        <f>IFERROR(IF($B931&lt;&gt;"",VLOOKUP($B931,Codigos!$A:$P,2,0),""),"Verf")</f>
        <v/>
      </c>
      <c r="S931" s="110" t="str">
        <f>IFERROR(IF($B931&lt;&gt;"",VLOOKUP($B931,Codigos!$A:$P,9,0),""),"Verf")</f>
        <v/>
      </c>
      <c r="T931" s="110" t="str">
        <f>IFERROR(IF(B931&lt;&gt;"",VLOOKUP(B931,Codigos!$A:$P,10,0),""),"Verf")</f>
        <v/>
      </c>
      <c r="U931" s="280" t="str">
        <f>IFERROR(IF($B931&lt;&gt;"",IF(AND($H931&gt;=VLOOKUP($B931,Codigos!$A:$P,12,0),$H931&lt;=VLOOKUP($B931,Codigos!$A:$P,13,0)),"Si","No"),""),"Verf")</f>
        <v/>
      </c>
      <c r="V931" s="280" t="str">
        <f>IFERROR(IF($B931&lt;&gt;"",IF(AND($H931&gt;=VLOOKUP($B931,Codigos!$A:$P,14,0),$H931&lt;=VLOOKUP($B931,Codigos!$A:$P,15,0)),"Si","No"),""),"Verf")</f>
        <v/>
      </c>
      <c r="W931" s="280" t="str">
        <f>IFERROR(IF($B931&lt;&gt;"",IF($H931&gt;=VLOOKUP($B931,Codigos!$A:$P,12,0),"Si","No"),""),"Verf")</f>
        <v/>
      </c>
      <c r="X931" s="280" t="str">
        <f>IFERROR(IF($B931&lt;&gt;"",IF($H931&lt;VLOOKUP($B931,Codigos!$A:$P,14,0),"No","Si"),""),"Verf")</f>
        <v/>
      </c>
      <c r="Y931" s="280" t="str">
        <f>IFERROR(IF($B931&lt;&gt;"",IF($H931&gt;VLOOKUP($B931,Codigos!$A:$P,16,0),"Si","No"),""),"Verf")</f>
        <v/>
      </c>
      <c r="Z931" s="280" t="str">
        <f>IFERROR(IF($B931&lt;&gt;"",IF($H931&lt;VLOOKUP($B931,Codigos!$A:$P,14,0),"Bloquear","No"),""),"Verf")</f>
        <v/>
      </c>
      <c r="AA931" s="281" t="str">
        <f>IFERROR(IF($B931&lt;&gt;"",$G931-VLOOKUP($B931,Codigos!$A:$P,11,0),""),"")</f>
        <v/>
      </c>
      <c r="AB931" s="280" t="str">
        <f t="shared" si="402"/>
        <v>V</v>
      </c>
      <c r="AC931" t="str">
        <f t="shared" si="403"/>
        <v/>
      </c>
      <c r="AE931" t="s">
        <v>1989</v>
      </c>
      <c r="AF931" t="s">
        <v>1990</v>
      </c>
    </row>
    <row r="932" spans="1:32" ht="18.95" customHeight="1">
      <c r="A932" s="290" t="s">
        <v>2711</v>
      </c>
      <c r="B932" s="318"/>
      <c r="C932" s="104" t="str">
        <f>IFERROR(IF(B932&lt;&gt;"",VLOOKUP($B932,Codigos!$A:$P,3,0),""),"Verf")</f>
        <v/>
      </c>
      <c r="D932" s="105"/>
      <c r="E932" s="105"/>
      <c r="F932" s="105"/>
      <c r="G932" s="106"/>
      <c r="H932" s="448" t="str">
        <f t="shared" ca="1" si="398"/>
        <v/>
      </c>
      <c r="I932" s="105" t="str">
        <f t="shared" ca="1" si="399"/>
        <v/>
      </c>
      <c r="J932" s="109" t="str">
        <f t="shared" ca="1" si="400"/>
        <v/>
      </c>
      <c r="K932" s="308"/>
      <c r="L932" s="292"/>
      <c r="M932" s="110" t="str">
        <f>IFERROR(IF(VLOOKUP(L932,Codigos!$T$2:$U$50,2,0)=0,"",VLOOKUP(L932,Codigos!$T$2:$U$50,2,0)),"")</f>
        <v/>
      </c>
      <c r="N932" s="111" t="str">
        <f t="shared" si="401"/>
        <v/>
      </c>
      <c r="O932" s="112" t="str">
        <f>IFERROR(IF($B932&lt;&gt;"",$E932+($D932*VLOOKUP($B932,Codigos!$A:$P,5,0)),""),"Verf")</f>
        <v/>
      </c>
      <c r="P932" s="112" t="str">
        <f>IFERROR(IF($B932&lt;&gt;"",$F932+($O932*VLOOKUP($B932,Codigos!$A:$P,4,0)),""),"Verf")</f>
        <v/>
      </c>
      <c r="Q932" s="116" t="str">
        <f>IFERROR(IF($B932&lt;&gt;"",P932*VLOOKUP($B932,Codigos!$A:$I,7,0)/100000,""),"Verf")</f>
        <v/>
      </c>
      <c r="R932" s="110" t="str">
        <f>IFERROR(IF($B932&lt;&gt;"",VLOOKUP($B932,Codigos!$A:$P,2,0),""),"Verf")</f>
        <v/>
      </c>
      <c r="S932" s="110" t="str">
        <f>IFERROR(IF($B932&lt;&gt;"",VLOOKUP($B932,Codigos!$A:$P,9,0),""),"Verf")</f>
        <v/>
      </c>
      <c r="T932" s="110" t="str">
        <f>IFERROR(IF(B932&lt;&gt;"",VLOOKUP(B932,Codigos!$A:$P,10,0),""),"Verf")</f>
        <v/>
      </c>
      <c r="U932" s="280" t="str">
        <f>IFERROR(IF($B932&lt;&gt;"",IF(AND($H932&gt;=VLOOKUP($B932,Codigos!$A:$P,12,0),$H932&lt;=VLOOKUP($B932,Codigos!$A:$P,13,0)),"Si","No"),""),"Verf")</f>
        <v/>
      </c>
      <c r="V932" s="280" t="str">
        <f>IFERROR(IF($B932&lt;&gt;"",IF(AND($H932&gt;=VLOOKUP($B932,Codigos!$A:$P,14,0),$H932&lt;=VLOOKUP($B932,Codigos!$A:$P,15,0)),"Si","No"),""),"Verf")</f>
        <v/>
      </c>
      <c r="W932" s="280" t="str">
        <f>IFERROR(IF($B932&lt;&gt;"",IF($H932&gt;=VLOOKUP($B932,Codigos!$A:$P,12,0),"Si","No"),""),"Verf")</f>
        <v/>
      </c>
      <c r="X932" s="280" t="str">
        <f>IFERROR(IF($B932&lt;&gt;"",IF($H932&lt;VLOOKUP($B932,Codigos!$A:$P,14,0),"No","Si"),""),"Verf")</f>
        <v/>
      </c>
      <c r="Y932" s="280" t="str">
        <f>IFERROR(IF($B932&lt;&gt;"",IF($H932&gt;VLOOKUP($B932,Codigos!$A:$P,16,0),"Si","No"),""),"Verf")</f>
        <v/>
      </c>
      <c r="Z932" s="280" t="str">
        <f>IFERROR(IF($B932&lt;&gt;"",IF($H932&lt;VLOOKUP($B932,Codigos!$A:$P,14,0),"Bloquear","No"),""),"Verf")</f>
        <v/>
      </c>
      <c r="AA932" s="281" t="str">
        <f>IFERROR(IF($B932&lt;&gt;"",$G932-VLOOKUP($B932,Codigos!$A:$P,11,0),""),"")</f>
        <v/>
      </c>
      <c r="AB932" s="280" t="str">
        <f t="shared" si="402"/>
        <v>V</v>
      </c>
      <c r="AC932" t="str">
        <f t="shared" si="403"/>
        <v/>
      </c>
      <c r="AE932" t="s">
        <v>1989</v>
      </c>
      <c r="AF932" t="s">
        <v>1990</v>
      </c>
    </row>
    <row r="933" spans="1:32" ht="18.95" customHeight="1">
      <c r="A933" s="290" t="s">
        <v>2712</v>
      </c>
      <c r="B933" s="318"/>
      <c r="C933" s="104" t="str">
        <f>IFERROR(IF(B933&lt;&gt;"",VLOOKUP($B933,Codigos!$A:$P,3,0),""),"Verf")</f>
        <v/>
      </c>
      <c r="D933" s="105"/>
      <c r="E933" s="105"/>
      <c r="F933" s="105"/>
      <c r="G933" s="106"/>
      <c r="H933" s="448" t="str">
        <f t="shared" ca="1" si="398"/>
        <v/>
      </c>
      <c r="I933" s="105" t="str">
        <f t="shared" ca="1" si="399"/>
        <v/>
      </c>
      <c r="J933" s="109" t="str">
        <f t="shared" ca="1" si="400"/>
        <v/>
      </c>
      <c r="K933" s="308"/>
      <c r="L933" s="292"/>
      <c r="M933" s="110" t="str">
        <f>IFERROR(IF(VLOOKUP(L933,Codigos!$T$2:$U$50,2,0)=0,"",VLOOKUP(L933,Codigos!$T$2:$U$50,2,0)),"")</f>
        <v/>
      </c>
      <c r="N933" s="111" t="str">
        <f t="shared" si="401"/>
        <v/>
      </c>
      <c r="O933" s="112" t="str">
        <f>IFERROR(IF($B933&lt;&gt;"",$E933+($D933*VLOOKUP($B933,Codigos!$A:$P,5,0)),""),"Verf")</f>
        <v/>
      </c>
      <c r="P933" s="112" t="str">
        <f>IFERROR(IF($B933&lt;&gt;"",$F933+($O933*VLOOKUP($B933,Codigos!$A:$P,4,0)),""),"Verf")</f>
        <v/>
      </c>
      <c r="Q933" s="116" t="str">
        <f>IFERROR(IF($B933&lt;&gt;"",P933*VLOOKUP($B933,Codigos!$A:$I,7,0)/100000,""),"Verf")</f>
        <v/>
      </c>
      <c r="R933" s="110" t="str">
        <f>IFERROR(IF($B933&lt;&gt;"",VLOOKUP($B933,Codigos!$A:$P,2,0),""),"Verf")</f>
        <v/>
      </c>
      <c r="S933" s="110" t="str">
        <f>IFERROR(IF($B933&lt;&gt;"",VLOOKUP($B933,Codigos!$A:$P,9,0),""),"Verf")</f>
        <v/>
      </c>
      <c r="T933" s="110" t="str">
        <f>IFERROR(IF(B933&lt;&gt;"",VLOOKUP(B933,Codigos!$A:$P,10,0),""),"Verf")</f>
        <v/>
      </c>
      <c r="U933" s="280" t="str">
        <f>IFERROR(IF($B933&lt;&gt;"",IF(AND($H933&gt;=VLOOKUP($B933,Codigos!$A:$P,12,0),$H933&lt;=VLOOKUP($B933,Codigos!$A:$P,13,0)),"Si","No"),""),"Verf")</f>
        <v/>
      </c>
      <c r="V933" s="280" t="str">
        <f>IFERROR(IF($B933&lt;&gt;"",IF(AND($H933&gt;=VLOOKUP($B933,Codigos!$A:$P,14,0),$H933&lt;=VLOOKUP($B933,Codigos!$A:$P,15,0)),"Si","No"),""),"Verf")</f>
        <v/>
      </c>
      <c r="W933" s="280" t="str">
        <f>IFERROR(IF($B933&lt;&gt;"",IF($H933&gt;=VLOOKUP($B933,Codigos!$A:$P,12,0),"Si","No"),""),"Verf")</f>
        <v/>
      </c>
      <c r="X933" s="280" t="str">
        <f>IFERROR(IF($B933&lt;&gt;"",IF($H933&lt;VLOOKUP($B933,Codigos!$A:$P,14,0),"No","Si"),""),"Verf")</f>
        <v/>
      </c>
      <c r="Y933" s="280" t="str">
        <f>IFERROR(IF($B933&lt;&gt;"",IF($H933&gt;VLOOKUP($B933,Codigos!$A:$P,16,0),"Si","No"),""),"Verf")</f>
        <v/>
      </c>
      <c r="Z933" s="280" t="str">
        <f>IFERROR(IF($B933&lt;&gt;"",IF($H933&lt;VLOOKUP($B933,Codigos!$A:$P,14,0),"Bloquear","No"),""),"Verf")</f>
        <v/>
      </c>
      <c r="AA933" s="281" t="str">
        <f>IFERROR(IF($B933&lt;&gt;"",$G933-VLOOKUP($B933,Codigos!$A:$P,11,0),""),"")</f>
        <v/>
      </c>
      <c r="AB933" s="280" t="str">
        <f t="shared" si="402"/>
        <v>V</v>
      </c>
      <c r="AC933" t="str">
        <f t="shared" si="403"/>
        <v/>
      </c>
      <c r="AE933" t="s">
        <v>1989</v>
      </c>
      <c r="AF933" t="s">
        <v>1990</v>
      </c>
    </row>
    <row r="934" spans="1:32" ht="18.95" customHeight="1">
      <c r="A934" s="290" t="s">
        <v>790</v>
      </c>
      <c r="B934" s="521" t="s">
        <v>435</v>
      </c>
      <c r="C934" s="104" t="str">
        <f>IFERROR(IF(B934&lt;&gt;"",VLOOKUP($B934,Codigos!$A:$P,3,0),""),"Verf")</f>
        <v>Poker R 330cc X 30</v>
      </c>
      <c r="D934" s="105">
        <v>16</v>
      </c>
      <c r="E934" s="105"/>
      <c r="F934" s="105"/>
      <c r="G934" s="266">
        <v>46362</v>
      </c>
      <c r="H934" s="448">
        <f t="shared" ca="1" si="398"/>
        <v>178</v>
      </c>
      <c r="I934" s="105" t="str">
        <f t="shared" ca="1" si="399"/>
        <v>Mayor a 120 días</v>
      </c>
      <c r="J934" s="109">
        <f t="shared" ca="1" si="400"/>
        <v>0.98888888888888893</v>
      </c>
      <c r="K934" s="294"/>
      <c r="L934" s="292" t="s">
        <v>67</v>
      </c>
      <c r="M934" s="110" t="str">
        <f>IFERROR(IF(VLOOKUP(L934,Codigos!$T$2:$U$50,2,0)=0,"",VLOOKUP(L934,Codigos!$T$2:$U$50,2,0)),"")</f>
        <v>Excluir</v>
      </c>
      <c r="N934" s="111">
        <f t="shared" si="401"/>
        <v>46182</v>
      </c>
      <c r="O934" s="112">
        <f>IFERROR(IF($B934&lt;&gt;"",$E934+($D934*VLOOKUP($B934,Codigos!$A:$P,5,0)),""),"Verf")</f>
        <v>720</v>
      </c>
      <c r="P934" s="112">
        <f>IFERROR(IF($B934&lt;&gt;"",$F934+($O934*VLOOKUP($B934,Codigos!$A:$P,4,0)),""),"Verf")</f>
        <v>21600</v>
      </c>
      <c r="Q934" s="116">
        <f>IFERROR(IF($B934&lt;&gt;"",P934*VLOOKUP($B934,Codigos!$A:$I,7,0)/100000,""),"Verf")</f>
        <v>71.28</v>
      </c>
      <c r="R934" s="110">
        <f>IFERROR(IF($B934&lt;&gt;"",VLOOKUP($B934,Codigos!$A:$P,2,0),""),"Verf")</f>
        <v>2512</v>
      </c>
      <c r="S934" s="110" t="str">
        <f>IFERROR(IF($B934&lt;&gt;"",VLOOKUP($B934,Codigos!$A:$P,9,0),""),"Verf")</f>
        <v>Ret</v>
      </c>
      <c r="T934" s="110">
        <f>IFERROR(IF(B934&lt;&gt;"",VLOOKUP(B934,Codigos!$A:$P,10,0),""),"Verf")</f>
        <v>180</v>
      </c>
      <c r="U934" s="280" t="str">
        <f ca="1">IFERROR(IF($B934&lt;&gt;"",IF(AND($H934&gt;=VLOOKUP($B934,Codigos!$A:$P,12,0),$H934&lt;=VLOOKUP($B934,Codigos!$A:$P,13,0)),"Si","No"),""),"Verf")</f>
        <v>No</v>
      </c>
      <c r="V934" s="280" t="str">
        <f ca="1">IFERROR(IF($B934&lt;&gt;"",IF(AND($H934&gt;=VLOOKUP($B934,Codigos!$A:$P,14,0),$H934&lt;=VLOOKUP($B934,Codigos!$A:$P,15,0)),"Si","No"),""),"Verf")</f>
        <v>No</v>
      </c>
      <c r="W934" s="280" t="str">
        <f ca="1">IFERROR(IF($B934&lt;&gt;"",IF($H934&gt;=VLOOKUP($B934,Codigos!$A:$P,12,0),"Si","No"),""),"Verf")</f>
        <v>Si</v>
      </c>
      <c r="X934" s="280" t="str">
        <f ca="1">IFERROR(IF($B934&lt;&gt;"",IF($H934&lt;VLOOKUP($B934,Codigos!$A:$P,14,0),"No","Si"),""),"Verf")</f>
        <v>Si</v>
      </c>
      <c r="Y934" s="280" t="str">
        <f ca="1">IFERROR(IF($B934&lt;&gt;"",IF($H934&gt;VLOOKUP($B934,Codigos!$A:$P,16,0),"Si","No"),""),"Verf")</f>
        <v>Si</v>
      </c>
      <c r="Z934" s="280" t="str">
        <f ca="1">IFERROR(IF($B934&lt;&gt;"",IF($H934&lt;VLOOKUP($B934,Codigos!$A:$P,14,0),"Bloquear","No"),""),"Verf")</f>
        <v>No</v>
      </c>
      <c r="AA934" s="281">
        <f>IFERROR(IF($B934&lt;&gt;"",$G934-VLOOKUP($B934,Codigos!$A:$P,11,0),""),"")</f>
        <v>46332</v>
      </c>
      <c r="AB934" s="280" t="str">
        <f t="shared" si="402"/>
        <v/>
      </c>
      <c r="AC934">
        <f t="shared" ca="1" si="403"/>
        <v>2</v>
      </c>
      <c r="AE934" t="s">
        <v>1989</v>
      </c>
      <c r="AF934" t="s">
        <v>1986</v>
      </c>
    </row>
    <row r="935" spans="1:32" ht="18.95" customHeight="1">
      <c r="A935" s="290" t="s">
        <v>791</v>
      </c>
      <c r="B935" s="291"/>
      <c r="C935" s="104" t="str">
        <f>IFERROR(IF(B935&lt;&gt;"",VLOOKUP($B935,Codigos!$A:$P,3,0),""),"Verf")</f>
        <v/>
      </c>
      <c r="D935" s="105"/>
      <c r="E935" s="105"/>
      <c r="F935" s="105"/>
      <c r="G935" s="106"/>
      <c r="H935" s="448" t="str">
        <f t="shared" ca="1" si="398"/>
        <v/>
      </c>
      <c r="I935" s="105" t="str">
        <f t="shared" ca="1" si="399"/>
        <v/>
      </c>
      <c r="J935" s="109" t="str">
        <f t="shared" ca="1" si="400"/>
        <v/>
      </c>
      <c r="K935" s="294"/>
      <c r="L935" s="105"/>
      <c r="M935" s="110" t="str">
        <f>IFERROR(IF(VLOOKUP(L935,Codigos!$T$2:$U$50,2,0)=0,"",VLOOKUP(L935,Codigos!$T$2:$U$50,2,0)),"")</f>
        <v/>
      </c>
      <c r="N935" s="111" t="str">
        <f t="shared" si="401"/>
        <v/>
      </c>
      <c r="O935" s="112" t="str">
        <f>IFERROR(IF($B935&lt;&gt;"",$E935+($D935*VLOOKUP($B935,Codigos!$A:$P,5,0)),""),"Verf")</f>
        <v/>
      </c>
      <c r="P935" s="112" t="str">
        <f>IFERROR(IF($B935&lt;&gt;"",$F935+($O935*VLOOKUP($B935,Codigos!$A:$P,4,0)),""),"Verf")</f>
        <v/>
      </c>
      <c r="Q935" s="116" t="str">
        <f>IFERROR(IF($B935&lt;&gt;"",P935*VLOOKUP($B935,Codigos!$A:$I,7,0)/100000,""),"Verf")</f>
        <v/>
      </c>
      <c r="R935" s="110" t="str">
        <f>IFERROR(IF($B935&lt;&gt;"",VLOOKUP($B935,Codigos!$A:$P,2,0),""),"Verf")</f>
        <v/>
      </c>
      <c r="S935" s="110" t="str">
        <f>IFERROR(IF($B935&lt;&gt;"",VLOOKUP($B935,Codigos!$A:$P,9,0),""),"Verf")</f>
        <v/>
      </c>
      <c r="T935" s="110" t="str">
        <f>IFERROR(IF(B935&lt;&gt;"",VLOOKUP(B935,Codigos!$A:$P,10,0),""),"Verf")</f>
        <v/>
      </c>
      <c r="U935" s="280" t="str">
        <f>IFERROR(IF($B935&lt;&gt;"",IF(AND($H935&gt;=VLOOKUP($B935,Codigos!$A:$P,12,0),$H935&lt;=VLOOKUP($B935,Codigos!$A:$P,13,0)),"Si","No"),""),"Verf")</f>
        <v/>
      </c>
      <c r="V935" s="280" t="str">
        <f>IFERROR(IF($B935&lt;&gt;"",IF(AND($H935&gt;=VLOOKUP($B935,Codigos!$A:$P,14,0),$H935&lt;=VLOOKUP($B935,Codigos!$A:$P,15,0)),"Si","No"),""),"Verf")</f>
        <v/>
      </c>
      <c r="W935" s="280" t="str">
        <f>IFERROR(IF($B935&lt;&gt;"",IF($H935&gt;=VLOOKUP($B935,Codigos!$A:$P,12,0),"Si","No"),""),"Verf")</f>
        <v/>
      </c>
      <c r="X935" s="280" t="str">
        <f>IFERROR(IF($B935&lt;&gt;"",IF($H935&lt;VLOOKUP($B935,Codigos!$A:$P,14,0),"No","Si"),""),"Verf")</f>
        <v/>
      </c>
      <c r="Y935" s="280" t="str">
        <f>IFERROR(IF($B935&lt;&gt;"",IF($H935&gt;VLOOKUP($B935,Codigos!$A:$P,16,0),"Si","No"),""),"Verf")</f>
        <v/>
      </c>
      <c r="Z935" s="280" t="str">
        <f>IFERROR(IF($B935&lt;&gt;"",IF($H935&lt;VLOOKUP($B935,Codigos!$A:$P,14,0),"Bloquear","No"),""),"Verf")</f>
        <v/>
      </c>
      <c r="AA935" s="281" t="str">
        <f>IFERROR(IF($B935&lt;&gt;"",$G935-VLOOKUP($B935,Codigos!$A:$P,11,0),""),"")</f>
        <v/>
      </c>
      <c r="AB935" s="280" t="str">
        <f t="shared" si="402"/>
        <v>V</v>
      </c>
      <c r="AC935" t="str">
        <f t="shared" si="403"/>
        <v/>
      </c>
      <c r="AE935" t="s">
        <v>1989</v>
      </c>
      <c r="AF935" t="s">
        <v>1986</v>
      </c>
    </row>
    <row r="936" spans="1:32" ht="18.95" customHeight="1">
      <c r="A936" s="290" t="s">
        <v>792</v>
      </c>
      <c r="B936" s="291" t="s">
        <v>573</v>
      </c>
      <c r="C936" s="104" t="str">
        <f>IFERROR(IF(B936&lt;&gt;"",VLOOKUP($B936,Codigos!$A:$P,3,0),""),"Verf")</f>
        <v>Club Col R 330cc X 30 N</v>
      </c>
      <c r="D936" s="105">
        <v>10</v>
      </c>
      <c r="E936" s="105"/>
      <c r="F936" s="105"/>
      <c r="G936" s="279">
        <v>46333</v>
      </c>
      <c r="H936" s="448">
        <f t="shared" ca="1" si="398"/>
        <v>149</v>
      </c>
      <c r="I936" s="105" t="str">
        <f t="shared" ca="1" si="399"/>
        <v>Mayor a 120 días</v>
      </c>
      <c r="J936" s="109">
        <f t="shared" ca="1" si="400"/>
        <v>0.82777777777777772</v>
      </c>
      <c r="K936" s="294"/>
      <c r="L936" s="292" t="s">
        <v>67</v>
      </c>
      <c r="M936" s="110" t="str">
        <f>IFERROR(IF(VLOOKUP(L936,Codigos!$T$2:$U$50,2,0)=0,"",VLOOKUP(L936,Codigos!$T$2:$U$50,2,0)),"")</f>
        <v>Excluir</v>
      </c>
      <c r="N936" s="111">
        <f t="shared" si="401"/>
        <v>46153</v>
      </c>
      <c r="O936" s="112">
        <f>IFERROR(IF($B936&lt;&gt;"",$E936+($D936*VLOOKUP($B936,Codigos!$A:$P,5,0)),""),"Verf")</f>
        <v>450</v>
      </c>
      <c r="P936" s="112">
        <f>IFERROR(IF($B936&lt;&gt;"",$F936+($O936*VLOOKUP($B936,Codigos!$A:$P,4,0)),""),"Verf")</f>
        <v>13500</v>
      </c>
      <c r="Q936" s="116">
        <f>IFERROR(IF($B936&lt;&gt;"",P936*VLOOKUP($B936,Codigos!$A:$I,7,0)/100000,""),"Verf")</f>
        <v>44.55</v>
      </c>
      <c r="R936" s="110">
        <f>IFERROR(IF($B936&lt;&gt;"",VLOOKUP($B936,Codigos!$A:$P,2,0),""),"Verf")</f>
        <v>3751</v>
      </c>
      <c r="S936" s="110" t="str">
        <f>IFERROR(IF($B936&lt;&gt;"",VLOOKUP($B936,Codigos!$A:$P,9,0),""),"Verf")</f>
        <v>Ret</v>
      </c>
      <c r="T936" s="110">
        <f>IFERROR(IF(B936&lt;&gt;"",VLOOKUP(B936,Codigos!$A:$P,10,0),""),"Verf")</f>
        <v>180</v>
      </c>
      <c r="U936" s="280" t="str">
        <f ca="1">IFERROR(IF($B936&lt;&gt;"",IF(AND($H936&gt;=VLOOKUP($B936,Codigos!$A:$P,12,0),$H936&lt;=VLOOKUP($B936,Codigos!$A:$P,13,0)),"Si","No"),""),"Verf")</f>
        <v>No</v>
      </c>
      <c r="V936" s="280" t="str">
        <f ca="1">IFERROR(IF($B936&lt;&gt;"",IF(AND($H936&gt;=VLOOKUP($B936,Codigos!$A:$P,14,0),$H936&lt;=VLOOKUP($B936,Codigos!$A:$P,15,0)),"Si","No"),""),"Verf")</f>
        <v>No</v>
      </c>
      <c r="W936" s="280" t="str">
        <f ca="1">IFERROR(IF($B936&lt;&gt;"",IF($H936&gt;=VLOOKUP($B936,Codigos!$A:$P,12,0),"Si","No"),""),"Verf")</f>
        <v>Si</v>
      </c>
      <c r="X936" s="280" t="str">
        <f ca="1">IFERROR(IF($B936&lt;&gt;"",IF($H936&lt;VLOOKUP($B936,Codigos!$A:$P,14,0),"No","Si"),""),"Verf")</f>
        <v>Si</v>
      </c>
      <c r="Y936" s="280" t="str">
        <f ca="1">IFERROR(IF($B936&lt;&gt;"",IF($H936&gt;VLOOKUP($B936,Codigos!$A:$P,16,0),"Si","No"),""),"Verf")</f>
        <v>Si</v>
      </c>
      <c r="Z936" s="280" t="str">
        <f ca="1">IFERROR(IF($B936&lt;&gt;"",IF($H936&lt;VLOOKUP($B936,Codigos!$A:$P,14,0),"Bloquear","No"),""),"Verf")</f>
        <v>No</v>
      </c>
      <c r="AA936" s="281">
        <f>IFERROR(IF($B936&lt;&gt;"",$G936-VLOOKUP($B936,Codigos!$A:$P,11,0),""),"")</f>
        <v>46303</v>
      </c>
      <c r="AB936" s="280" t="str">
        <f t="shared" si="402"/>
        <v/>
      </c>
      <c r="AC936">
        <f t="shared" ca="1" si="403"/>
        <v>31</v>
      </c>
      <c r="AE936" t="s">
        <v>1989</v>
      </c>
      <c r="AF936" t="s">
        <v>1986</v>
      </c>
    </row>
    <row r="937" spans="1:32" ht="18.95" customHeight="1">
      <c r="A937" s="290" t="s">
        <v>497</v>
      </c>
      <c r="B937" s="291" t="s">
        <v>336</v>
      </c>
      <c r="C937" s="104" t="str">
        <f>IFERROR(IF(B937&lt;&gt;"",VLOOKUP($B937,Codigos!$A:$P,3,0),""),"Verf")</f>
        <v>Pony Malta R 330cc X 30</v>
      </c>
      <c r="D937" s="105">
        <v>8</v>
      </c>
      <c r="E937" s="105"/>
      <c r="F937" s="105"/>
      <c r="G937" s="106">
        <v>46515</v>
      </c>
      <c r="H937" s="448">
        <f t="shared" ca="1" si="398"/>
        <v>331</v>
      </c>
      <c r="I937" s="105" t="str">
        <f t="shared" ca="1" si="399"/>
        <v>Mayor a 120 días</v>
      </c>
      <c r="J937" s="109">
        <f t="shared" ca="1" si="400"/>
        <v>0.9068493150684932</v>
      </c>
      <c r="K937" s="294"/>
      <c r="L937" s="292" t="s">
        <v>67</v>
      </c>
      <c r="M937" s="110" t="str">
        <f>IFERROR(IF(VLOOKUP(L937,Codigos!$T$2:$U$50,2,0)=0,"",VLOOKUP(L937,Codigos!$T$2:$U$50,2,0)),"")</f>
        <v>Excluir</v>
      </c>
      <c r="N937" s="111">
        <f t="shared" si="401"/>
        <v>46150</v>
      </c>
      <c r="O937" s="112">
        <f>IFERROR(IF($B937&lt;&gt;"",$E937+($D937*VLOOKUP($B937,Codigos!$A:$P,5,0)),""),"Verf")</f>
        <v>360</v>
      </c>
      <c r="P937" s="112">
        <f>IFERROR(IF($B937&lt;&gt;"",$F937+($O937*VLOOKUP($B937,Codigos!$A:$P,4,0)),""),"Verf")</f>
        <v>10800</v>
      </c>
      <c r="Q937" s="116">
        <f>IFERROR(IF($B937&lt;&gt;"",P937*VLOOKUP($B937,Codigos!$A:$I,7,0)/100000,""),"Verf")</f>
        <v>35.64</v>
      </c>
      <c r="R937" s="110">
        <f>IFERROR(IF($B937&lt;&gt;"",VLOOKUP($B937,Codigos!$A:$P,2,0),""),"Verf")</f>
        <v>2182</v>
      </c>
      <c r="S937" s="110" t="str">
        <f>IFERROR(IF($B937&lt;&gt;"",VLOOKUP($B937,Codigos!$A:$P,9,0),""),"Verf")</f>
        <v>Ret</v>
      </c>
      <c r="T937" s="110">
        <f>IFERROR(IF(B937&lt;&gt;"",VLOOKUP(B937,Codigos!$A:$P,10,0),""),"Verf")</f>
        <v>365</v>
      </c>
      <c r="U937" s="280" t="str">
        <f ca="1">IFERROR(IF($B937&lt;&gt;"",IF(AND($H937&gt;=VLOOKUP($B937,Codigos!$A:$P,12,0),$H937&lt;=VLOOKUP($B937,Codigos!$A:$P,13,0)),"Si","No"),""),"Verf")</f>
        <v>No</v>
      </c>
      <c r="V937" s="280" t="str">
        <f ca="1">IFERROR(IF($B937&lt;&gt;"",IF(AND($H937&gt;=VLOOKUP($B937,Codigos!$A:$P,14,0),$H937&lt;=VLOOKUP($B937,Codigos!$A:$P,15,0)),"Si","No"),""),"Verf")</f>
        <v>No</v>
      </c>
      <c r="W937" s="280" t="str">
        <f ca="1">IFERROR(IF($B937&lt;&gt;"",IF($H937&gt;=VLOOKUP($B937,Codigos!$A:$P,12,0),"Si","No"),""),"Verf")</f>
        <v>Si</v>
      </c>
      <c r="X937" s="280" t="str">
        <f ca="1">IFERROR(IF($B937&lt;&gt;"",IF($H937&lt;VLOOKUP($B937,Codigos!$A:$P,14,0),"No","Si"),""),"Verf")</f>
        <v>Si</v>
      </c>
      <c r="Y937" s="280" t="str">
        <f ca="1">IFERROR(IF($B937&lt;&gt;"",IF($H937&gt;VLOOKUP($B937,Codigos!$A:$P,16,0),"Si","No"),""),"Verf")</f>
        <v>Si</v>
      </c>
      <c r="Z937" s="280" t="str">
        <f ca="1">IFERROR(IF($B937&lt;&gt;"",IF($H937&lt;VLOOKUP($B937,Codigos!$A:$P,14,0),"Bloquear","No"),""),"Verf")</f>
        <v>No</v>
      </c>
      <c r="AA937" s="281">
        <f>IFERROR(IF($B937&lt;&gt;"",$G937-VLOOKUP($B937,Codigos!$A:$P,11,0),""),"")</f>
        <v>46485</v>
      </c>
      <c r="AB937" s="280" t="str">
        <f t="shared" si="402"/>
        <v/>
      </c>
      <c r="AC937">
        <f t="shared" ca="1" si="403"/>
        <v>34</v>
      </c>
      <c r="AE937" t="s">
        <v>1989</v>
      </c>
      <c r="AF937" t="s">
        <v>1986</v>
      </c>
    </row>
    <row r="938" spans="1:32" ht="18.95" customHeight="1">
      <c r="A938" s="290" t="s">
        <v>793</v>
      </c>
      <c r="B938" s="369" t="s">
        <v>242</v>
      </c>
      <c r="C938" s="104" t="str">
        <f>IFERROR(IF(B938&lt;&gt;"",VLOOKUP($B938,Codigos!$A:$P,3,0),""),"Verf")</f>
        <v xml:space="preserve">Club Col TRIGO  330C X 30 </v>
      </c>
      <c r="D938" s="105">
        <v>8</v>
      </c>
      <c r="E938" s="105"/>
      <c r="F938" s="105"/>
      <c r="G938" s="106">
        <v>46350</v>
      </c>
      <c r="H938" s="448">
        <f t="shared" ca="1" si="398"/>
        <v>166</v>
      </c>
      <c r="I938" s="105" t="str">
        <f t="shared" ca="1" si="399"/>
        <v>Mayor a 120 días</v>
      </c>
      <c r="J938" s="109">
        <f t="shared" ca="1" si="400"/>
        <v>0.92222222222222228</v>
      </c>
      <c r="K938" s="294" t="s">
        <v>800</v>
      </c>
      <c r="L938" s="292" t="s">
        <v>67</v>
      </c>
      <c r="M938" s="110" t="str">
        <f>IFERROR(IF(VLOOKUP(L938,Codigos!$T$2:$U$50,2,0)=0,"",VLOOKUP(L938,Codigos!$T$2:$U$50,2,0)),"")</f>
        <v>Excluir</v>
      </c>
      <c r="N938" s="111">
        <f t="shared" si="401"/>
        <v>46170</v>
      </c>
      <c r="O938" s="112">
        <f>IFERROR(IF($B938&lt;&gt;"",$E938+($D938*VLOOKUP($B938,Codigos!$A:$P,5,0)),""),"Verf")</f>
        <v>360</v>
      </c>
      <c r="P938" s="112">
        <f>IFERROR(IF($B938&lt;&gt;"",$F938+($O938*VLOOKUP($B938,Codigos!$A:$P,4,0)),""),"Verf")</f>
        <v>10800</v>
      </c>
      <c r="Q938" s="116">
        <f>IFERROR(IF($B938&lt;&gt;"",P938*VLOOKUP($B938,Codigos!$A:$I,7,0)/100000,""),"Verf")</f>
        <v>35.64</v>
      </c>
      <c r="R938" s="110">
        <f>IFERROR(IF($B938&lt;&gt;"",VLOOKUP($B938,Codigos!$A:$P,2,0),""),"Verf")</f>
        <v>21156</v>
      </c>
      <c r="S938" s="110" t="str">
        <f>IFERROR(IF($B938&lt;&gt;"",VLOOKUP($B938,Codigos!$A:$P,9,0),""),"Verf")</f>
        <v>Ret</v>
      </c>
      <c r="T938" s="110">
        <f>IFERROR(IF(B938&lt;&gt;"",VLOOKUP(B938,Codigos!$A:$P,10,0),""),"Verf")</f>
        <v>180</v>
      </c>
      <c r="U938" s="280" t="str">
        <f ca="1">IFERROR(IF($B938&lt;&gt;"",IF(AND($H938&gt;=VLOOKUP($B938,Codigos!$A:$P,12,0),$H938&lt;=VLOOKUP($B938,Codigos!$A:$P,13,0)),"Si","No"),""),"Verf")</f>
        <v>No</v>
      </c>
      <c r="V938" s="280" t="str">
        <f ca="1">IFERROR(IF($B938&lt;&gt;"",IF(AND($H938&gt;=VLOOKUP($B938,Codigos!$A:$P,14,0),$H938&lt;=VLOOKUP($B938,Codigos!$A:$P,15,0)),"Si","No"),""),"Verf")</f>
        <v>No</v>
      </c>
      <c r="W938" s="280" t="str">
        <f ca="1">IFERROR(IF($B938&lt;&gt;"",IF($H938&gt;=VLOOKUP($B938,Codigos!$A:$P,12,0),"Si","No"),""),"Verf")</f>
        <v>Si</v>
      </c>
      <c r="X938" s="280" t="str">
        <f ca="1">IFERROR(IF($B938&lt;&gt;"",IF($H938&lt;VLOOKUP($B938,Codigos!$A:$P,14,0),"No","Si"),""),"Verf")</f>
        <v>Si</v>
      </c>
      <c r="Y938" s="280" t="str">
        <f ca="1">IFERROR(IF($B938&lt;&gt;"",IF($H938&gt;VLOOKUP($B938,Codigos!$A:$P,16,0),"Si","No"),""),"Verf")</f>
        <v>Si</v>
      </c>
      <c r="Z938" s="280" t="str">
        <f ca="1">IFERROR(IF($B938&lt;&gt;"",IF($H938&lt;VLOOKUP($B938,Codigos!$A:$P,14,0),"Bloquear","No"),""),"Verf")</f>
        <v>No</v>
      </c>
      <c r="AA938" s="281">
        <f>IFERROR(IF($B938&lt;&gt;"",$G938-VLOOKUP($B938,Codigos!$A:$P,11,0),""),"")</f>
        <v>46320</v>
      </c>
      <c r="AB938" s="280" t="str">
        <f t="shared" si="402"/>
        <v/>
      </c>
      <c r="AC938">
        <f t="shared" ca="1" si="403"/>
        <v>14</v>
      </c>
      <c r="AE938" t="s">
        <v>1989</v>
      </c>
      <c r="AF938" t="s">
        <v>1986</v>
      </c>
    </row>
    <row r="939" spans="1:32" ht="18.95" customHeight="1">
      <c r="A939" s="290" t="s">
        <v>794</v>
      </c>
      <c r="B939" s="493" t="s">
        <v>615</v>
      </c>
      <c r="C939" s="104" t="str">
        <f>IFERROR(IF(B939&lt;&gt;"",VLOOKUP($B939,Codigos!$A:$P,3,0),""),"Verf")</f>
        <v>Club Col Lta 330X6 N</v>
      </c>
      <c r="D939" s="105">
        <v>8</v>
      </c>
      <c r="E939" s="105"/>
      <c r="F939" s="105"/>
      <c r="G939" s="106">
        <v>46450</v>
      </c>
      <c r="H939" s="448">
        <f t="shared" ref="H939:H949" ca="1" si="422">IF(G939&lt;&gt;"",G939-TODAY(),"")</f>
        <v>266</v>
      </c>
      <c r="I939" s="105" t="str">
        <f t="shared" ref="I939:I949" ca="1" si="423">IF(G939="","",IF(G939&lt;TODAY(),"Vencido",IF(G939&lt;TODAY()+10,"Menos de 10 días",IF(G939&lt;TODAY()+30,"Menos de 30 días",IF(G939&lt;TODAY()+60,"Menos de 60 días",IF(G939&lt;TODAY()+90,"Menos de 90 dìas",IF(G939&lt;TODAY()+120,"Menos de 120 días","Mayor a 120 días")))))))</f>
        <v>Mayor a 120 días</v>
      </c>
      <c r="J939" s="109">
        <f t="shared" ref="J939:J949" ca="1" si="424">IFERROR(IF(H939&lt;&gt;"",H939/T939,""),"Verf")</f>
        <v>0.98518518518518516</v>
      </c>
      <c r="K939" s="294"/>
      <c r="L939" s="292" t="s">
        <v>67</v>
      </c>
      <c r="M939" s="110" t="str">
        <f>IFERROR(IF(VLOOKUP(L939,Codigos!$T$2:$U$50,2,0)=0,"",VLOOKUP(L939,Codigos!$T$2:$U$50,2,0)),"")</f>
        <v>Excluir</v>
      </c>
      <c r="N939" s="111">
        <f t="shared" ref="N939:N949" si="425">IFERROR(IF(G939&lt;&gt;"",G939-T939,""),"Verf")</f>
        <v>46180</v>
      </c>
      <c r="O939" s="112">
        <f>IFERROR(IF($B939&lt;&gt;"",$E939+($D939*VLOOKUP($B939,Codigos!$A:$P,5,0)),""),"Verf")</f>
        <v>3840</v>
      </c>
      <c r="P939" s="112">
        <f>IFERROR(IF($B939&lt;&gt;"",$F939+($O939*VLOOKUP($B939,Codigos!$A:$P,4,0)),""),"Verf")</f>
        <v>23040</v>
      </c>
      <c r="Q939" s="116">
        <f>IFERROR(IF($B939&lt;&gt;"",P939*VLOOKUP($B939,Codigos!$A:$I,7,0)/100000,""),"Verf")</f>
        <v>76.031999999999996</v>
      </c>
      <c r="R939" s="110">
        <f>IFERROR(IF($B939&lt;&gt;"",VLOOKUP($B939,Codigos!$A:$P,2,0),""),"Verf")</f>
        <v>5252</v>
      </c>
      <c r="S939" s="110" t="str">
        <f>IFERROR(IF($B939&lt;&gt;"",VLOOKUP($B939,Codigos!$A:$P,9,0),""),"Verf")</f>
        <v>Lata</v>
      </c>
      <c r="T939" s="110">
        <f>IFERROR(IF(B939&lt;&gt;"",VLOOKUP(B939,Codigos!$A:$P,10,0),""),"Verf")</f>
        <v>270</v>
      </c>
      <c r="U939" s="280" t="str">
        <f ca="1">IFERROR(IF($B939&lt;&gt;"",IF(AND($H939&gt;=VLOOKUP($B939,Codigos!$A:$P,12,0),$H939&lt;=VLOOKUP($B939,Codigos!$A:$P,13,0)),"Si","No"),""),"Verf")</f>
        <v>No</v>
      </c>
      <c r="V939" s="280" t="str">
        <f ca="1">IFERROR(IF($B939&lt;&gt;"",IF(AND($H939&gt;=VLOOKUP($B939,Codigos!$A:$P,14,0),$H939&lt;=VLOOKUP($B939,Codigos!$A:$P,15,0)),"Si","No"),""),"Verf")</f>
        <v>No</v>
      </c>
      <c r="W939" s="280" t="str">
        <f ca="1">IFERROR(IF($B939&lt;&gt;"",IF($H939&gt;=VLOOKUP($B939,Codigos!$A:$P,12,0),"Si","No"),""),"Verf")</f>
        <v>Si</v>
      </c>
      <c r="X939" s="280" t="str">
        <f ca="1">IFERROR(IF($B939&lt;&gt;"",IF($H939&lt;VLOOKUP($B939,Codigos!$A:$P,14,0),"No","Si"),""),"Verf")</f>
        <v>Si</v>
      </c>
      <c r="Y939" s="280" t="str">
        <f ca="1">IFERROR(IF($B939&lt;&gt;"",IF($H939&gt;VLOOKUP($B939,Codigos!$A:$P,16,0),"Si","No"),""),"Verf")</f>
        <v>Si</v>
      </c>
      <c r="Z939" s="280" t="str">
        <f ca="1">IFERROR(IF($B939&lt;&gt;"",IF($H939&lt;VLOOKUP($B939,Codigos!$A:$P,14,0),"Bloquear","No"),""),"Verf")</f>
        <v>No</v>
      </c>
      <c r="AA939" s="281">
        <f>IFERROR(IF($B939&lt;&gt;"",$G939-VLOOKUP($B939,Codigos!$A:$P,11,0),""),"")</f>
        <v>46420</v>
      </c>
      <c r="AB939" s="280" t="str">
        <f t="shared" ref="AB939:AB949" si="426">IFERROR(IF(AND(A939&lt;&gt;"",B939=""),"V",""),"")</f>
        <v/>
      </c>
      <c r="AC939">
        <f t="shared" ref="AC939:AC949" ca="1" si="427">IF(B939&lt;&gt;"",$C$4-N939,"")</f>
        <v>4</v>
      </c>
      <c r="AE939" t="s">
        <v>1989</v>
      </c>
      <c r="AF939" t="s">
        <v>1986</v>
      </c>
    </row>
    <row r="940" spans="1:32" ht="18.95" customHeight="1">
      <c r="A940" s="290" t="s">
        <v>795</v>
      </c>
      <c r="B940" s="493" t="s">
        <v>192</v>
      </c>
      <c r="C940" s="104" t="str">
        <f>IFERROR(IF(B940&lt;&gt;"",VLOOKUP($B940,Codigos!$A:$P,3,0),""),"Verf")</f>
        <v>Corona Nr 330Cc X 6</v>
      </c>
      <c r="D940" s="105">
        <v>8</v>
      </c>
      <c r="E940" s="105"/>
      <c r="F940" s="105"/>
      <c r="G940" s="106">
        <v>46545</v>
      </c>
      <c r="H940" s="448">
        <f t="shared" ca="1" si="422"/>
        <v>361</v>
      </c>
      <c r="I940" s="105" t="str">
        <f t="shared" ca="1" si="423"/>
        <v>Mayor a 120 días</v>
      </c>
      <c r="J940" s="109">
        <f t="shared" ca="1" si="424"/>
        <v>0.989041095890411</v>
      </c>
      <c r="K940" s="294"/>
      <c r="L940" s="292" t="s">
        <v>67</v>
      </c>
      <c r="M940" s="110" t="str">
        <f>IFERROR(IF(VLOOKUP(L940,Codigos!$T$2:$U$50,2,0)=0,"",VLOOKUP(L940,Codigos!$T$2:$U$50,2,0)),"")</f>
        <v>Excluir</v>
      </c>
      <c r="N940" s="111">
        <f t="shared" si="425"/>
        <v>46180</v>
      </c>
      <c r="O940" s="112">
        <f>IFERROR(IF($B940&lt;&gt;"",$E940+($D940*VLOOKUP($B940,Codigos!$A:$P,5,0)),""),"Verf")</f>
        <v>2080</v>
      </c>
      <c r="P940" s="112">
        <f>IFERROR(IF($B940&lt;&gt;"",$F940+($O940*VLOOKUP($B940,Codigos!$A:$P,4,0)),""),"Verf")</f>
        <v>12480</v>
      </c>
      <c r="Q940" s="116">
        <f>IFERROR(IF($B940&lt;&gt;"",P940*VLOOKUP($B940,Codigos!$A:$I,7,0)/100000,""),"Verf")</f>
        <v>41.183999999999997</v>
      </c>
      <c r="R940" s="110">
        <f>IFERROR(IF($B940&lt;&gt;"",VLOOKUP($B940,Codigos!$A:$P,2,0),""),"Verf")</f>
        <v>20050</v>
      </c>
      <c r="S940" s="110" t="str">
        <f>IFERROR(IF($B940&lt;&gt;"",VLOOKUP($B940,Codigos!$A:$P,9,0),""),"Verf")</f>
        <v>NR</v>
      </c>
      <c r="T940" s="110">
        <f>IFERROR(IF(B940&lt;&gt;"",VLOOKUP(B940,Codigos!$A:$P,10,0),""),"Verf")</f>
        <v>365</v>
      </c>
      <c r="U940" s="280" t="str">
        <f ca="1">IFERROR(IF($B940&lt;&gt;"",IF(AND($H940&gt;=VLOOKUP($B940,Codigos!$A:$P,12,0),$H940&lt;=VLOOKUP($B940,Codigos!$A:$P,13,0)),"Si","No"),""),"Verf")</f>
        <v>No</v>
      </c>
      <c r="V940" s="280" t="str">
        <f ca="1">IFERROR(IF($B940&lt;&gt;"",IF(AND($H940&gt;=VLOOKUP($B940,Codigos!$A:$P,14,0),$H940&lt;=VLOOKUP($B940,Codigos!$A:$P,15,0)),"Si","No"),""),"Verf")</f>
        <v>No</v>
      </c>
      <c r="W940" s="280" t="str">
        <f ca="1">IFERROR(IF($B940&lt;&gt;"",IF($H940&gt;=VLOOKUP($B940,Codigos!$A:$P,12,0),"Si","No"),""),"Verf")</f>
        <v>Si</v>
      </c>
      <c r="X940" s="280" t="str">
        <f ca="1">IFERROR(IF($B940&lt;&gt;"",IF($H940&lt;VLOOKUP($B940,Codigos!$A:$P,14,0),"No","Si"),""),"Verf")</f>
        <v>Si</v>
      </c>
      <c r="Y940" s="280" t="str">
        <f ca="1">IFERROR(IF($B940&lt;&gt;"",IF($H940&gt;VLOOKUP($B940,Codigos!$A:$P,16,0),"Si","No"),""),"Verf")</f>
        <v>Si</v>
      </c>
      <c r="Z940" s="280" t="str">
        <f ca="1">IFERROR(IF($B940&lt;&gt;"",IF($H940&lt;VLOOKUP($B940,Codigos!$A:$P,14,0),"Bloquear","No"),""),"Verf")</f>
        <v>No</v>
      </c>
      <c r="AA940" s="281">
        <f>IFERROR(IF($B940&lt;&gt;"",$G940-VLOOKUP($B940,Codigos!$A:$P,11,0),""),"")</f>
        <v>46515</v>
      </c>
      <c r="AB940" s="280" t="str">
        <f t="shared" si="426"/>
        <v/>
      </c>
      <c r="AC940">
        <f t="shared" ca="1" si="427"/>
        <v>4</v>
      </c>
      <c r="AE940" t="s">
        <v>1989</v>
      </c>
      <c r="AF940" t="s">
        <v>1986</v>
      </c>
    </row>
    <row r="941" spans="1:32" ht="18.95" customHeight="1">
      <c r="A941" s="290" t="s">
        <v>345</v>
      </c>
      <c r="B941" s="369"/>
      <c r="C941" s="104" t="str">
        <f>IFERROR(IF(B941&lt;&gt;"",VLOOKUP($B941,Codigos!$A:$P,3,0),""),"Verf")</f>
        <v/>
      </c>
      <c r="D941" s="105"/>
      <c r="E941" s="105"/>
      <c r="F941" s="105"/>
      <c r="G941" s="106"/>
      <c r="H941" s="448" t="str">
        <f t="shared" ca="1" si="422"/>
        <v/>
      </c>
      <c r="I941" s="105" t="str">
        <f t="shared" ca="1" si="423"/>
        <v/>
      </c>
      <c r="J941" s="109" t="str">
        <f t="shared" ca="1" si="424"/>
        <v/>
      </c>
      <c r="K941" s="308"/>
      <c r="L941" s="292"/>
      <c r="M941" s="110" t="str">
        <f>IFERROR(IF(VLOOKUP(L941,Codigos!$T$2:$U$50,2,0)=0,"",VLOOKUP(L941,Codigos!$T$2:$U$50,2,0)),"")</f>
        <v/>
      </c>
      <c r="N941" s="111" t="str">
        <f t="shared" si="425"/>
        <v/>
      </c>
      <c r="O941" s="112" t="str">
        <f>IFERROR(IF($B941&lt;&gt;"",$E941+($D941*VLOOKUP($B941,Codigos!$A:$P,5,0)),""),"Verf")</f>
        <v/>
      </c>
      <c r="P941" s="112" t="str">
        <f>IFERROR(IF($B941&lt;&gt;"",$F941+($O941*VLOOKUP($B941,Codigos!$A:$P,4,0)),""),"Verf")</f>
        <v/>
      </c>
      <c r="Q941" s="116" t="str">
        <f>IFERROR(IF($B941&lt;&gt;"",P941*VLOOKUP($B941,Codigos!$A:$I,7,0)/100000,""),"Verf")</f>
        <v/>
      </c>
      <c r="R941" s="110" t="str">
        <f>IFERROR(IF($B941&lt;&gt;"",VLOOKUP($B941,Codigos!$A:$P,2,0),""),"Verf")</f>
        <v/>
      </c>
      <c r="S941" s="110" t="str">
        <f>IFERROR(IF($B941&lt;&gt;"",VLOOKUP($B941,Codigos!$A:$P,9,0),""),"Verf")</f>
        <v/>
      </c>
      <c r="T941" s="110" t="str">
        <f>IFERROR(IF(B941&lt;&gt;"",VLOOKUP(B941,Codigos!$A:$P,10,0),""),"Verf")</f>
        <v/>
      </c>
      <c r="U941" s="280" t="str">
        <f>IFERROR(IF($B941&lt;&gt;"",IF(AND($H941&gt;=VLOOKUP($B941,Codigos!$A:$P,12,0),$H941&lt;=VLOOKUP($B941,Codigos!$A:$P,13,0)),"Si","No"),""),"Verf")</f>
        <v/>
      </c>
      <c r="V941" s="280" t="str">
        <f>IFERROR(IF($B941&lt;&gt;"",IF(AND($H941&gt;=VLOOKUP($B941,Codigos!$A:$P,14,0),$H941&lt;=VLOOKUP($B941,Codigos!$A:$P,15,0)),"Si","No"),""),"Verf")</f>
        <v/>
      </c>
      <c r="W941" s="280" t="str">
        <f>IFERROR(IF($B941&lt;&gt;"",IF($H941&gt;=VLOOKUP($B941,Codigos!$A:$P,12,0),"Si","No"),""),"Verf")</f>
        <v/>
      </c>
      <c r="X941" s="280" t="str">
        <f>IFERROR(IF($B941&lt;&gt;"",IF($H941&lt;VLOOKUP($B941,Codigos!$A:$P,14,0),"No","Si"),""),"Verf")</f>
        <v/>
      </c>
      <c r="Y941" s="280" t="str">
        <f>IFERROR(IF($B941&lt;&gt;"",IF($H941&gt;VLOOKUP($B941,Codigos!$A:$P,16,0),"Si","No"),""),"Verf")</f>
        <v/>
      </c>
      <c r="Z941" s="280" t="str">
        <f>IFERROR(IF($B941&lt;&gt;"",IF($H941&lt;VLOOKUP($B941,Codigos!$A:$P,14,0),"Bloquear","No"),""),"Verf")</f>
        <v/>
      </c>
      <c r="AA941" s="281" t="str">
        <f>IFERROR(IF($B941&lt;&gt;"",$G941-VLOOKUP($B941,Codigos!$A:$P,11,0),""),"")</f>
        <v/>
      </c>
      <c r="AB941" s="280" t="str">
        <f t="shared" si="426"/>
        <v>V</v>
      </c>
      <c r="AC941" t="str">
        <f t="shared" si="427"/>
        <v/>
      </c>
      <c r="AE941" t="s">
        <v>1989</v>
      </c>
      <c r="AF941" t="s">
        <v>1986</v>
      </c>
    </row>
    <row r="942" spans="1:32" ht="18.95" customHeight="1">
      <c r="A942" s="290"/>
      <c r="B942" s="369"/>
      <c r="C942" s="104" t="str">
        <f>IFERROR(IF(B942&lt;&gt;"",VLOOKUP($B942,Codigos!$A:$P,3,0),""),"Verf")</f>
        <v/>
      </c>
      <c r="D942" s="105"/>
      <c r="E942" s="105"/>
      <c r="F942" s="105"/>
      <c r="G942" s="106"/>
      <c r="H942" s="448" t="str">
        <f t="shared" ca="1" si="422"/>
        <v/>
      </c>
      <c r="I942" s="105" t="str">
        <f t="shared" ca="1" si="423"/>
        <v/>
      </c>
      <c r="J942" s="109" t="str">
        <f t="shared" ca="1" si="424"/>
        <v/>
      </c>
      <c r="K942" s="308"/>
      <c r="L942" s="292"/>
      <c r="M942" s="110" t="str">
        <f>IFERROR(IF(VLOOKUP(L942,Codigos!$T$2:$U$50,2,0)=0,"",VLOOKUP(L942,Codigos!$T$2:$U$50,2,0)),"")</f>
        <v/>
      </c>
      <c r="N942" s="111" t="str">
        <f t="shared" si="425"/>
        <v/>
      </c>
      <c r="O942" s="112" t="str">
        <f>IFERROR(IF($B942&lt;&gt;"",$E942+($D942*VLOOKUP($B942,Codigos!$A:$P,5,0)),""),"Verf")</f>
        <v/>
      </c>
      <c r="P942" s="112" t="str">
        <f>IFERROR(IF($B942&lt;&gt;"",$F942+($O942*VLOOKUP($B942,Codigos!$A:$P,4,0)),""),"Verf")</f>
        <v/>
      </c>
      <c r="Q942" s="116" t="str">
        <f>IFERROR(IF($B942&lt;&gt;"",P942*VLOOKUP($B942,Codigos!$A:$I,7,0)/100000,""),"Verf")</f>
        <v/>
      </c>
      <c r="R942" s="110" t="str">
        <f>IFERROR(IF($B942&lt;&gt;"",VLOOKUP($B942,Codigos!$A:$P,2,0),""),"Verf")</f>
        <v/>
      </c>
      <c r="S942" s="110" t="str">
        <f>IFERROR(IF($B942&lt;&gt;"",VLOOKUP($B942,Codigos!$A:$P,9,0),""),"Verf")</f>
        <v/>
      </c>
      <c r="T942" s="110" t="str">
        <f>IFERROR(IF(B942&lt;&gt;"",VLOOKUP(B942,Codigos!$A:$P,10,0),""),"Verf")</f>
        <v/>
      </c>
      <c r="U942" s="280" t="str">
        <f>IFERROR(IF($B942&lt;&gt;"",IF(AND($H942&gt;=VLOOKUP($B942,Codigos!$A:$P,12,0),$H942&lt;=VLOOKUP($B942,Codigos!$A:$P,13,0)),"Si","No"),""),"Verf")</f>
        <v/>
      </c>
      <c r="V942" s="280" t="str">
        <f>IFERROR(IF($B942&lt;&gt;"",IF(AND($H942&gt;=VLOOKUP($B942,Codigos!$A:$P,14,0),$H942&lt;=VLOOKUP($B942,Codigos!$A:$P,15,0)),"Si","No"),""),"Verf")</f>
        <v/>
      </c>
      <c r="W942" s="280" t="str">
        <f>IFERROR(IF($B942&lt;&gt;"",IF($H942&gt;=VLOOKUP($B942,Codigos!$A:$P,12,0),"Si","No"),""),"Verf")</f>
        <v/>
      </c>
      <c r="X942" s="280" t="str">
        <f>IFERROR(IF($B942&lt;&gt;"",IF($H942&lt;VLOOKUP($B942,Codigos!$A:$P,14,0),"No","Si"),""),"Verf")</f>
        <v/>
      </c>
      <c r="Y942" s="280" t="str">
        <f>IFERROR(IF($B942&lt;&gt;"",IF($H942&gt;VLOOKUP($B942,Codigos!$A:$P,16,0),"Si","No"),""),"Verf")</f>
        <v/>
      </c>
      <c r="Z942" s="280" t="str">
        <f>IFERROR(IF($B942&lt;&gt;"",IF($H942&lt;VLOOKUP($B942,Codigos!$A:$P,14,0),"Bloquear","No"),""),"Verf")</f>
        <v/>
      </c>
      <c r="AA942" s="281" t="str">
        <f>IFERROR(IF($B942&lt;&gt;"",$G942-VLOOKUP($B942,Codigos!$A:$P,11,0),""),"")</f>
        <v/>
      </c>
      <c r="AB942" s="280" t="str">
        <f t="shared" si="426"/>
        <v/>
      </c>
      <c r="AC942" t="str">
        <f t="shared" si="427"/>
        <v/>
      </c>
      <c r="AE942" t="s">
        <v>1989</v>
      </c>
      <c r="AF942" t="s">
        <v>1986</v>
      </c>
    </row>
    <row r="943" spans="1:32" ht="18.95" customHeight="1">
      <c r="A943" s="290"/>
      <c r="B943" s="369"/>
      <c r="C943" s="104" t="str">
        <f>IFERROR(IF(B943&lt;&gt;"",VLOOKUP($B943,Codigos!$A:$P,3,0),""),"Verf")</f>
        <v/>
      </c>
      <c r="D943" s="105"/>
      <c r="E943" s="105"/>
      <c r="F943" s="105"/>
      <c r="G943" s="106"/>
      <c r="H943" s="448" t="str">
        <f t="shared" ca="1" si="422"/>
        <v/>
      </c>
      <c r="I943" s="105" t="str">
        <f t="shared" ca="1" si="423"/>
        <v/>
      </c>
      <c r="J943" s="109" t="str">
        <f t="shared" ca="1" si="424"/>
        <v/>
      </c>
      <c r="K943" s="308"/>
      <c r="L943" s="292"/>
      <c r="M943" s="110" t="str">
        <f>IFERROR(IF(VLOOKUP(L943,Codigos!$T$2:$U$50,2,0)=0,"",VLOOKUP(L943,Codigos!$T$2:$U$50,2,0)),"")</f>
        <v/>
      </c>
      <c r="N943" s="111" t="str">
        <f t="shared" si="425"/>
        <v/>
      </c>
      <c r="O943" s="112" t="str">
        <f>IFERROR(IF($B943&lt;&gt;"",$E943+($D943*VLOOKUP($B943,Codigos!$A:$P,5,0)),""),"Verf")</f>
        <v/>
      </c>
      <c r="P943" s="112" t="str">
        <f>IFERROR(IF($B943&lt;&gt;"",$F943+($O943*VLOOKUP($B943,Codigos!$A:$P,4,0)),""),"Verf")</f>
        <v/>
      </c>
      <c r="Q943" s="116" t="str">
        <f>IFERROR(IF($B943&lt;&gt;"",P943*VLOOKUP($B943,Codigos!$A:$I,7,0)/100000,""),"Verf")</f>
        <v/>
      </c>
      <c r="R943" s="110" t="str">
        <f>IFERROR(IF($B943&lt;&gt;"",VLOOKUP($B943,Codigos!$A:$P,2,0),""),"Verf")</f>
        <v/>
      </c>
      <c r="S943" s="110" t="str">
        <f>IFERROR(IF($B943&lt;&gt;"",VLOOKUP($B943,Codigos!$A:$P,9,0),""),"Verf")</f>
        <v/>
      </c>
      <c r="T943" s="110" t="str">
        <f>IFERROR(IF(B943&lt;&gt;"",VLOOKUP(B943,Codigos!$A:$P,10,0),""),"Verf")</f>
        <v/>
      </c>
      <c r="U943" s="280" t="str">
        <f>IFERROR(IF($B943&lt;&gt;"",IF(AND($H943&gt;=VLOOKUP($B943,Codigos!$A:$P,12,0),$H943&lt;=VLOOKUP($B943,Codigos!$A:$P,13,0)),"Si","No"),""),"Verf")</f>
        <v/>
      </c>
      <c r="V943" s="280" t="str">
        <f>IFERROR(IF($B943&lt;&gt;"",IF(AND($H943&gt;=VLOOKUP($B943,Codigos!$A:$P,14,0),$H943&lt;=VLOOKUP($B943,Codigos!$A:$P,15,0)),"Si","No"),""),"Verf")</f>
        <v/>
      </c>
      <c r="W943" s="280" t="str">
        <f>IFERROR(IF($B943&lt;&gt;"",IF($H943&gt;=VLOOKUP($B943,Codigos!$A:$P,12,0),"Si","No"),""),"Verf")</f>
        <v/>
      </c>
      <c r="X943" s="280" t="str">
        <f>IFERROR(IF($B943&lt;&gt;"",IF($H943&lt;VLOOKUP($B943,Codigos!$A:$P,14,0),"No","Si"),""),"Verf")</f>
        <v/>
      </c>
      <c r="Y943" s="280" t="str">
        <f>IFERROR(IF($B943&lt;&gt;"",IF($H943&gt;VLOOKUP($B943,Codigos!$A:$P,16,0),"Si","No"),""),"Verf")</f>
        <v/>
      </c>
      <c r="Z943" s="280" t="str">
        <f>IFERROR(IF($B943&lt;&gt;"",IF($H943&lt;VLOOKUP($B943,Codigos!$A:$P,14,0),"Bloquear","No"),""),"Verf")</f>
        <v/>
      </c>
      <c r="AA943" s="281" t="str">
        <f>IFERROR(IF($B943&lt;&gt;"",$G943-VLOOKUP($B943,Codigos!$A:$P,11,0),""),"")</f>
        <v/>
      </c>
      <c r="AB943" s="280" t="str">
        <f t="shared" si="426"/>
        <v/>
      </c>
      <c r="AC943" t="str">
        <f t="shared" si="427"/>
        <v/>
      </c>
      <c r="AE943" t="s">
        <v>1985</v>
      </c>
      <c r="AF943" t="s">
        <v>1986</v>
      </c>
    </row>
    <row r="944" spans="1:32" ht="18.95" customHeight="1">
      <c r="A944" s="290"/>
      <c r="B944" s="463"/>
      <c r="C944" s="104" t="str">
        <f>IFERROR(IF(B944&lt;&gt;"",VLOOKUP($B944,Codigos!$A:$P,3,0),""),"Verf")</f>
        <v/>
      </c>
      <c r="D944" s="105"/>
      <c r="E944" s="105"/>
      <c r="F944" s="105"/>
      <c r="G944" s="106"/>
      <c r="H944" s="448" t="str">
        <f t="shared" ca="1" si="422"/>
        <v/>
      </c>
      <c r="I944" s="105" t="str">
        <f t="shared" ca="1" si="423"/>
        <v/>
      </c>
      <c r="J944" s="109" t="str">
        <f t="shared" ca="1" si="424"/>
        <v/>
      </c>
      <c r="K944" s="308"/>
      <c r="L944" s="460"/>
      <c r="M944" s="110" t="str">
        <f>IFERROR(IF(VLOOKUP(L944,Codigos!$T$2:$U$50,2,0)=0,"",VLOOKUP(L944,Codigos!$T$2:$U$50,2,0)),"")</f>
        <v/>
      </c>
      <c r="N944" s="111" t="str">
        <f t="shared" si="425"/>
        <v/>
      </c>
      <c r="O944" s="112" t="str">
        <f>IFERROR(IF($B944&lt;&gt;"",$E944+($D944*VLOOKUP($B944,Codigos!$A:$P,5,0)),""),"Verf")</f>
        <v/>
      </c>
      <c r="P944" s="112" t="str">
        <f>IFERROR(IF($B944&lt;&gt;"",$F944+($O944*VLOOKUP($B944,Codigos!$A:$P,4,0)),""),"Verf")</f>
        <v/>
      </c>
      <c r="Q944" s="116" t="str">
        <f>IFERROR(IF($B944&lt;&gt;"",P944*VLOOKUP($B944,Codigos!$A:$I,7,0)/100000,""),"Verf")</f>
        <v/>
      </c>
      <c r="R944" s="110" t="str">
        <f>IFERROR(IF($B944&lt;&gt;"",VLOOKUP($B944,Codigos!$A:$P,2,0),""),"Verf")</f>
        <v/>
      </c>
      <c r="S944" s="110" t="str">
        <f>IFERROR(IF($B944&lt;&gt;"",VLOOKUP($B944,Codigos!$A:$P,9,0),""),"Verf")</f>
        <v/>
      </c>
      <c r="T944" s="110" t="str">
        <f>IFERROR(IF(B944&lt;&gt;"",VLOOKUP(B944,Codigos!$A:$P,10,0),""),"Verf")</f>
        <v/>
      </c>
      <c r="U944" s="280" t="str">
        <f>IFERROR(IF($B944&lt;&gt;"",IF(AND($H944&gt;=VLOOKUP($B944,Codigos!$A:$P,12,0),$H944&lt;=VLOOKUP($B944,Codigos!$A:$P,13,0)),"Si","No"),""),"Verf")</f>
        <v/>
      </c>
      <c r="V944" s="280" t="str">
        <f>IFERROR(IF($B944&lt;&gt;"",IF(AND($H944&gt;=VLOOKUP($B944,Codigos!$A:$P,14,0),$H944&lt;=VLOOKUP($B944,Codigos!$A:$P,15,0)),"Si","No"),""),"Verf")</f>
        <v/>
      </c>
      <c r="W944" s="280" t="str">
        <f>IFERROR(IF($B944&lt;&gt;"",IF($H944&gt;=VLOOKUP($B944,Codigos!$A:$P,12,0),"Si","No"),""),"Verf")</f>
        <v/>
      </c>
      <c r="X944" s="280" t="str">
        <f>IFERROR(IF($B944&lt;&gt;"",IF($H944&lt;VLOOKUP($B944,Codigos!$A:$P,14,0),"No","Si"),""),"Verf")</f>
        <v/>
      </c>
      <c r="Y944" s="280" t="str">
        <f>IFERROR(IF($B944&lt;&gt;"",IF($H944&gt;VLOOKUP($B944,Codigos!$A:$P,16,0),"Si","No"),""),"Verf")</f>
        <v/>
      </c>
      <c r="Z944" s="280" t="str">
        <f>IFERROR(IF($B944&lt;&gt;"",IF($H944&lt;VLOOKUP($B944,Codigos!$A:$P,14,0),"Bloquear","No"),""),"Verf")</f>
        <v/>
      </c>
      <c r="AA944" s="281" t="str">
        <f>IFERROR(IF($B944&lt;&gt;"",$G944-VLOOKUP($B944,Codigos!$A:$P,11,0),""),"")</f>
        <v/>
      </c>
      <c r="AB944" s="280" t="str">
        <f t="shared" si="426"/>
        <v/>
      </c>
      <c r="AC944" t="str">
        <f t="shared" si="427"/>
        <v/>
      </c>
      <c r="AE944" t="s">
        <v>1985</v>
      </c>
      <c r="AF944" t="s">
        <v>1986</v>
      </c>
    </row>
    <row r="945" spans="1:32" ht="18.95" customHeight="1">
      <c r="A945" s="290"/>
      <c r="B945" s="369"/>
      <c r="C945" s="104" t="str">
        <f>IFERROR(IF(B945&lt;&gt;"",VLOOKUP($B945,Codigos!$A:$P,3,0),""),"Verf")</f>
        <v/>
      </c>
      <c r="D945" s="105"/>
      <c r="E945" s="105"/>
      <c r="F945" s="105"/>
      <c r="G945" s="106"/>
      <c r="H945" s="448" t="str">
        <f t="shared" ca="1" si="422"/>
        <v/>
      </c>
      <c r="I945" s="105" t="str">
        <f t="shared" ca="1" si="423"/>
        <v/>
      </c>
      <c r="J945" s="109" t="str">
        <f t="shared" ca="1" si="424"/>
        <v/>
      </c>
      <c r="K945" s="294"/>
      <c r="L945" s="105"/>
      <c r="M945" s="110" t="str">
        <f>IFERROR(IF(VLOOKUP(L945,Codigos!$T$2:$U$50,2,0)=0,"",VLOOKUP(L945,Codigos!$T$2:$U$50,2,0)),"")</f>
        <v/>
      </c>
      <c r="N945" s="111" t="str">
        <f t="shared" si="425"/>
        <v/>
      </c>
      <c r="O945" s="112" t="str">
        <f>IFERROR(IF($B945&lt;&gt;"",$E945+($D945*VLOOKUP($B945,Codigos!$A:$P,5,0)),""),"Verf")</f>
        <v/>
      </c>
      <c r="P945" s="112" t="str">
        <f>IFERROR(IF($B945&lt;&gt;"",$F945+($O945*VLOOKUP($B945,Codigos!$A:$P,4,0)),""),"Verf")</f>
        <v/>
      </c>
      <c r="Q945" s="116" t="str">
        <f>IFERROR(IF($B945&lt;&gt;"",P945*VLOOKUP($B945,Codigos!$A:$I,7,0)/100000,""),"Verf")</f>
        <v/>
      </c>
      <c r="R945" s="110" t="str">
        <f>IFERROR(IF($B945&lt;&gt;"",VLOOKUP($B945,Codigos!$A:$P,2,0),""),"Verf")</f>
        <v/>
      </c>
      <c r="S945" s="110" t="str">
        <f>IFERROR(IF($B945&lt;&gt;"",VLOOKUP($B945,Codigos!$A:$P,9,0),""),"Verf")</f>
        <v/>
      </c>
      <c r="T945" s="110" t="str">
        <f>IFERROR(IF(B945&lt;&gt;"",VLOOKUP(B945,Codigos!$A:$P,10,0),""),"Verf")</f>
        <v/>
      </c>
      <c r="U945" s="280" t="str">
        <f>IFERROR(IF($B945&lt;&gt;"",IF(AND($H945&gt;=VLOOKUP($B945,Codigos!$A:$P,12,0),$H945&lt;=VLOOKUP($B945,Codigos!$A:$P,13,0)),"Si","No"),""),"Verf")</f>
        <v/>
      </c>
      <c r="V945" s="280" t="str">
        <f>IFERROR(IF($B945&lt;&gt;"",IF(AND($H945&gt;=VLOOKUP($B945,Codigos!$A:$P,14,0),$H945&lt;=VLOOKUP($B945,Codigos!$A:$P,15,0)),"Si","No"),""),"Verf")</f>
        <v/>
      </c>
      <c r="W945" s="280" t="str">
        <f>IFERROR(IF($B945&lt;&gt;"",IF($H945&gt;=VLOOKUP($B945,Codigos!$A:$P,12,0),"Si","No"),""),"Verf")</f>
        <v/>
      </c>
      <c r="X945" s="280" t="str">
        <f>IFERROR(IF($B945&lt;&gt;"",IF($H945&lt;VLOOKUP($B945,Codigos!$A:$P,14,0),"No","Si"),""),"Verf")</f>
        <v/>
      </c>
      <c r="Y945" s="280" t="str">
        <f>IFERROR(IF($B945&lt;&gt;"",IF($H945&gt;VLOOKUP($B945,Codigos!$A:$P,16,0),"Si","No"),""),"Verf")</f>
        <v/>
      </c>
      <c r="Z945" s="280" t="str">
        <f>IFERROR(IF($B945&lt;&gt;"",IF($H945&lt;VLOOKUP($B945,Codigos!$A:$P,14,0),"Bloquear","No"),""),"Verf")</f>
        <v/>
      </c>
      <c r="AA945" s="281" t="str">
        <f>IFERROR(IF($B945&lt;&gt;"",$G945-VLOOKUP($B945,Codigos!$A:$P,11,0),""),"")</f>
        <v/>
      </c>
      <c r="AB945" s="280" t="str">
        <f t="shared" si="426"/>
        <v/>
      </c>
      <c r="AC945" t="str">
        <f t="shared" si="427"/>
        <v/>
      </c>
      <c r="AE945" t="s">
        <v>1985</v>
      </c>
      <c r="AF945" t="s">
        <v>1986</v>
      </c>
    </row>
    <row r="946" spans="1:32" ht="18.95" customHeight="1">
      <c r="A946" s="290"/>
      <c r="B946" s="369"/>
      <c r="C946" s="104" t="str">
        <f>IFERROR(IF(B946&lt;&gt;"",VLOOKUP($B946,Codigos!$A:$P,3,0),""),"Verf")</f>
        <v/>
      </c>
      <c r="D946" s="105"/>
      <c r="E946" s="105"/>
      <c r="F946" s="105"/>
      <c r="G946" s="106"/>
      <c r="H946" s="448" t="str">
        <f t="shared" ca="1" si="422"/>
        <v/>
      </c>
      <c r="I946" s="105" t="str">
        <f t="shared" ca="1" si="423"/>
        <v/>
      </c>
      <c r="J946" s="109" t="str">
        <f t="shared" ca="1" si="424"/>
        <v/>
      </c>
      <c r="K946" s="294"/>
      <c r="L946" s="105"/>
      <c r="M946" s="110" t="str">
        <f>IFERROR(IF(VLOOKUP(L946,Codigos!$T$2:$U$50,2,0)=0,"",VLOOKUP(L946,Codigos!$T$2:$U$50,2,0)),"")</f>
        <v/>
      </c>
      <c r="N946" s="111" t="str">
        <f t="shared" si="425"/>
        <v/>
      </c>
      <c r="O946" s="112" t="str">
        <f>IFERROR(IF($B946&lt;&gt;"",$E946+($D946*VLOOKUP($B946,Codigos!$A:$P,5,0)),""),"Verf")</f>
        <v/>
      </c>
      <c r="P946" s="112" t="str">
        <f>IFERROR(IF($B946&lt;&gt;"",$F946+($O946*VLOOKUP($B946,Codigos!$A:$P,4,0)),""),"Verf")</f>
        <v/>
      </c>
      <c r="Q946" s="116" t="str">
        <f>IFERROR(IF($B946&lt;&gt;"",P946*VLOOKUP($B946,Codigos!$A:$I,7,0)/100000,""),"Verf")</f>
        <v/>
      </c>
      <c r="R946" s="110" t="str">
        <f>IFERROR(IF($B946&lt;&gt;"",VLOOKUP($B946,Codigos!$A:$P,2,0),""),"Verf")</f>
        <v/>
      </c>
      <c r="S946" s="110" t="str">
        <f>IFERROR(IF($B946&lt;&gt;"",VLOOKUP($B946,Codigos!$A:$P,9,0),""),"Verf")</f>
        <v/>
      </c>
      <c r="T946" s="110" t="str">
        <f>IFERROR(IF(B946&lt;&gt;"",VLOOKUP(B946,Codigos!$A:$P,10,0),""),"Verf")</f>
        <v/>
      </c>
      <c r="U946" s="280" t="str">
        <f>IFERROR(IF($B946&lt;&gt;"",IF(AND($H946&gt;=VLOOKUP($B946,Codigos!$A:$P,12,0),$H946&lt;=VLOOKUP($B946,Codigos!$A:$P,13,0)),"Si","No"),""),"Verf")</f>
        <v/>
      </c>
      <c r="V946" s="280" t="str">
        <f>IFERROR(IF($B946&lt;&gt;"",IF(AND($H946&gt;=VLOOKUP($B946,Codigos!$A:$P,14,0),$H946&lt;=VLOOKUP($B946,Codigos!$A:$P,15,0)),"Si","No"),""),"Verf")</f>
        <v/>
      </c>
      <c r="W946" s="280" t="str">
        <f>IFERROR(IF($B946&lt;&gt;"",IF($H946&gt;=VLOOKUP($B946,Codigos!$A:$P,12,0),"Si","No"),""),"Verf")</f>
        <v/>
      </c>
      <c r="X946" s="280" t="str">
        <f>IFERROR(IF($B946&lt;&gt;"",IF($H946&lt;VLOOKUP($B946,Codigos!$A:$P,14,0),"No","Si"),""),"Verf")</f>
        <v/>
      </c>
      <c r="Y946" s="280" t="str">
        <f>IFERROR(IF($B946&lt;&gt;"",IF($H946&gt;VLOOKUP($B946,Codigos!$A:$P,16,0),"Si","No"),""),"Verf")</f>
        <v/>
      </c>
      <c r="Z946" s="280" t="str">
        <f>IFERROR(IF($B946&lt;&gt;"",IF($H946&lt;VLOOKUP($B946,Codigos!$A:$P,14,0),"Bloquear","No"),""),"Verf")</f>
        <v/>
      </c>
      <c r="AA946" s="281" t="str">
        <f>IFERROR(IF($B946&lt;&gt;"",$G946-VLOOKUP($B946,Codigos!$A:$P,11,0),""),"")</f>
        <v/>
      </c>
      <c r="AB946" s="280" t="str">
        <f t="shared" si="426"/>
        <v/>
      </c>
      <c r="AC946" t="str">
        <f t="shared" si="427"/>
        <v/>
      </c>
      <c r="AE946" t="s">
        <v>1985</v>
      </c>
      <c r="AF946" t="s">
        <v>1986</v>
      </c>
    </row>
    <row r="947" spans="1:32" ht="18.95" customHeight="1">
      <c r="A947" s="290"/>
      <c r="B947" s="369"/>
      <c r="C947" s="104" t="str">
        <f>IFERROR(IF(B947&lt;&gt;"",VLOOKUP($B947,Codigos!$A:$P,3,0),""),"Verf")</f>
        <v/>
      </c>
      <c r="D947" s="105"/>
      <c r="E947" s="105"/>
      <c r="F947" s="105"/>
      <c r="G947" s="106"/>
      <c r="H947" s="448" t="str">
        <f t="shared" ca="1" si="422"/>
        <v/>
      </c>
      <c r="I947" s="105" t="str">
        <f t="shared" ca="1" si="423"/>
        <v/>
      </c>
      <c r="J947" s="109" t="str">
        <f t="shared" ca="1" si="424"/>
        <v/>
      </c>
      <c r="K947" s="308"/>
      <c r="L947" s="292"/>
      <c r="M947" s="110" t="str">
        <f>IFERROR(IF(VLOOKUP(L947,Codigos!$T$2:$U$50,2,0)=0,"",VLOOKUP(L947,Codigos!$T$2:$U$50,2,0)),"")</f>
        <v/>
      </c>
      <c r="N947" s="111" t="str">
        <f t="shared" si="425"/>
        <v/>
      </c>
      <c r="O947" s="112" t="str">
        <f>IFERROR(IF($B947&lt;&gt;"",$E947+($D947*VLOOKUP($B947,Codigos!$A:$P,5,0)),""),"Verf")</f>
        <v/>
      </c>
      <c r="P947" s="112" t="str">
        <f>IFERROR(IF($B947&lt;&gt;"",$F947+($O947*VLOOKUP($B947,Codigos!$A:$P,4,0)),""),"Verf")</f>
        <v/>
      </c>
      <c r="Q947" s="116" t="str">
        <f>IFERROR(IF($B947&lt;&gt;"",P947*VLOOKUP($B947,Codigos!$A:$I,7,0)/100000,""),"Verf")</f>
        <v/>
      </c>
      <c r="R947" s="110" t="str">
        <f>IFERROR(IF($B947&lt;&gt;"",VLOOKUP($B947,Codigos!$A:$P,2,0),""),"Verf")</f>
        <v/>
      </c>
      <c r="S947" s="110" t="str">
        <f>IFERROR(IF($B947&lt;&gt;"",VLOOKUP($B947,Codigos!$A:$P,9,0),""),"Verf")</f>
        <v/>
      </c>
      <c r="T947" s="110" t="str">
        <f>IFERROR(IF(B947&lt;&gt;"",VLOOKUP(B947,Codigos!$A:$P,10,0),""),"Verf")</f>
        <v/>
      </c>
      <c r="U947" s="280" t="str">
        <f>IFERROR(IF($B947&lt;&gt;"",IF(AND($H947&gt;=VLOOKUP($B947,Codigos!$A:$P,12,0),$H947&lt;=VLOOKUP($B947,Codigos!$A:$P,13,0)),"Si","No"),""),"Verf")</f>
        <v/>
      </c>
      <c r="V947" s="280" t="str">
        <f>IFERROR(IF($B947&lt;&gt;"",IF(AND($H947&gt;=VLOOKUP($B947,Codigos!$A:$P,14,0),$H947&lt;=VLOOKUP($B947,Codigos!$A:$P,15,0)),"Si","No"),""),"Verf")</f>
        <v/>
      </c>
      <c r="W947" s="280" t="str">
        <f>IFERROR(IF($B947&lt;&gt;"",IF($H947&gt;=VLOOKUP($B947,Codigos!$A:$P,12,0),"Si","No"),""),"Verf")</f>
        <v/>
      </c>
      <c r="X947" s="280" t="str">
        <f>IFERROR(IF($B947&lt;&gt;"",IF($H947&lt;VLOOKUP($B947,Codigos!$A:$P,14,0),"No","Si"),""),"Verf")</f>
        <v/>
      </c>
      <c r="Y947" s="280" t="str">
        <f>IFERROR(IF($B947&lt;&gt;"",IF($H947&gt;VLOOKUP($B947,Codigos!$A:$P,16,0),"Si","No"),""),"Verf")</f>
        <v/>
      </c>
      <c r="Z947" s="280" t="str">
        <f>IFERROR(IF($B947&lt;&gt;"",IF($H947&lt;VLOOKUP($B947,Codigos!$A:$P,14,0),"Bloquear","No"),""),"Verf")</f>
        <v/>
      </c>
      <c r="AA947" s="281" t="str">
        <f>IFERROR(IF($B947&lt;&gt;"",$G947-VLOOKUP($B947,Codigos!$A:$P,11,0),""),"")</f>
        <v/>
      </c>
      <c r="AB947" s="280" t="str">
        <f t="shared" si="426"/>
        <v/>
      </c>
      <c r="AC947" t="str">
        <f t="shared" si="427"/>
        <v/>
      </c>
      <c r="AE947" t="s">
        <v>1985</v>
      </c>
      <c r="AF947" t="s">
        <v>1986</v>
      </c>
    </row>
    <row r="948" spans="1:32" ht="18.95" customHeight="1">
      <c r="A948" s="290"/>
      <c r="B948" s="369"/>
      <c r="C948" s="104" t="str">
        <f>IFERROR(IF(B948&lt;&gt;"",VLOOKUP($B948,Codigos!$A:$P,3,0),""),"Verf")</f>
        <v/>
      </c>
      <c r="D948" s="105"/>
      <c r="E948" s="105"/>
      <c r="F948" s="105"/>
      <c r="G948" s="106"/>
      <c r="H948" s="448" t="str">
        <f t="shared" ca="1" si="422"/>
        <v/>
      </c>
      <c r="I948" s="105" t="str">
        <f t="shared" ca="1" si="423"/>
        <v/>
      </c>
      <c r="J948" s="109" t="str">
        <f t="shared" ca="1" si="424"/>
        <v/>
      </c>
      <c r="K948" s="308"/>
      <c r="L948" s="292"/>
      <c r="M948" s="110" t="str">
        <f>IFERROR(IF(VLOOKUP(L948,Codigos!$T$2:$U$50,2,0)=0,"",VLOOKUP(L948,Codigos!$T$2:$U$50,2,0)),"")</f>
        <v/>
      </c>
      <c r="N948" s="111" t="str">
        <f t="shared" si="425"/>
        <v/>
      </c>
      <c r="O948" s="112" t="str">
        <f>IFERROR(IF($B948&lt;&gt;"",$E948+($D948*VLOOKUP($B948,Codigos!$A:$P,5,0)),""),"Verf")</f>
        <v/>
      </c>
      <c r="P948" s="112" t="str">
        <f>IFERROR(IF($B948&lt;&gt;"",$F948+($O948*VLOOKUP($B948,Codigos!$A:$P,4,0)),""),"Verf")</f>
        <v/>
      </c>
      <c r="Q948" s="116" t="str">
        <f>IFERROR(IF($B948&lt;&gt;"",P948*VLOOKUP($B948,Codigos!$A:$I,7,0)/100000,""),"Verf")</f>
        <v/>
      </c>
      <c r="R948" s="110" t="str">
        <f>IFERROR(IF($B948&lt;&gt;"",VLOOKUP($B948,Codigos!$A:$P,2,0),""),"Verf")</f>
        <v/>
      </c>
      <c r="S948" s="110" t="str">
        <f>IFERROR(IF($B948&lt;&gt;"",VLOOKUP($B948,Codigos!$A:$P,9,0),""),"Verf")</f>
        <v/>
      </c>
      <c r="T948" s="110" t="str">
        <f>IFERROR(IF(B948&lt;&gt;"",VLOOKUP(B948,Codigos!$A:$P,10,0),""),"Verf")</f>
        <v/>
      </c>
      <c r="U948" s="280" t="str">
        <f>IFERROR(IF($B948&lt;&gt;"",IF(AND($H948&gt;=VLOOKUP($B948,Codigos!$A:$P,12,0),$H948&lt;=VLOOKUP($B948,Codigos!$A:$P,13,0)),"Si","No"),""),"Verf")</f>
        <v/>
      </c>
      <c r="V948" s="280" t="str">
        <f>IFERROR(IF($B948&lt;&gt;"",IF(AND($H948&gt;=VLOOKUP($B948,Codigos!$A:$P,14,0),$H948&lt;=VLOOKUP($B948,Codigos!$A:$P,15,0)),"Si","No"),""),"Verf")</f>
        <v/>
      </c>
      <c r="W948" s="280" t="str">
        <f>IFERROR(IF($B948&lt;&gt;"",IF($H948&gt;=VLOOKUP($B948,Codigos!$A:$P,12,0),"Si","No"),""),"Verf")</f>
        <v/>
      </c>
      <c r="X948" s="280" t="str">
        <f>IFERROR(IF($B948&lt;&gt;"",IF($H948&lt;VLOOKUP($B948,Codigos!$A:$P,14,0),"No","Si"),""),"Verf")</f>
        <v/>
      </c>
      <c r="Y948" s="280" t="str">
        <f>IFERROR(IF($B948&lt;&gt;"",IF($H948&gt;VLOOKUP($B948,Codigos!$A:$P,16,0),"Si","No"),""),"Verf")</f>
        <v/>
      </c>
      <c r="Z948" s="280" t="str">
        <f>IFERROR(IF($B948&lt;&gt;"",IF($H948&lt;VLOOKUP($B948,Codigos!$A:$P,14,0),"Bloquear","No"),""),"Verf")</f>
        <v/>
      </c>
      <c r="AA948" s="281" t="str">
        <f>IFERROR(IF($B948&lt;&gt;"",$G948-VLOOKUP($B948,Codigos!$A:$P,11,0),""),"")</f>
        <v/>
      </c>
      <c r="AB948" s="280" t="str">
        <f t="shared" si="426"/>
        <v/>
      </c>
      <c r="AC948" t="str">
        <f t="shared" si="427"/>
        <v/>
      </c>
      <c r="AE948" t="s">
        <v>1985</v>
      </c>
      <c r="AF948" t="s">
        <v>1986</v>
      </c>
    </row>
    <row r="949" spans="1:32" ht="18.95" customHeight="1">
      <c r="A949" s="290"/>
      <c r="B949" s="369"/>
      <c r="C949" s="104" t="str">
        <f>IFERROR(IF(B949&lt;&gt;"",VLOOKUP($B949,Codigos!$A:$P,3,0),""),"Verf")</f>
        <v/>
      </c>
      <c r="D949" s="105"/>
      <c r="E949" s="105"/>
      <c r="F949" s="105"/>
      <c r="G949" s="106"/>
      <c r="H949" s="448" t="str">
        <f t="shared" ca="1" si="422"/>
        <v/>
      </c>
      <c r="I949" s="105" t="str">
        <f t="shared" ca="1" si="423"/>
        <v/>
      </c>
      <c r="J949" s="109" t="str">
        <f t="shared" ca="1" si="424"/>
        <v/>
      </c>
      <c r="K949" s="308"/>
      <c r="L949" s="438"/>
      <c r="M949" s="110" t="str">
        <f>IFERROR(IF(VLOOKUP(L949,Codigos!$T$2:$U$50,2,0)=0,"",VLOOKUP(L949,Codigos!$T$2:$U$50,2,0)),"")</f>
        <v/>
      </c>
      <c r="N949" s="111" t="str">
        <f t="shared" si="425"/>
        <v/>
      </c>
      <c r="O949" s="112" t="str">
        <f>IFERROR(IF($B949&lt;&gt;"",$E949+($D949*VLOOKUP($B949,Codigos!$A:$P,5,0)),""),"Verf")</f>
        <v/>
      </c>
      <c r="P949" s="112" t="str">
        <f>IFERROR(IF($B949&lt;&gt;"",$F949+($O949*VLOOKUP($B949,Codigos!$A:$P,4,0)),""),"Verf")</f>
        <v/>
      </c>
      <c r="Q949" s="116" t="str">
        <f>IFERROR(IF($B949&lt;&gt;"",P949*VLOOKUP($B949,Codigos!$A:$I,7,0)/100000,""),"Verf")</f>
        <v/>
      </c>
      <c r="R949" s="110" t="str">
        <f>IFERROR(IF($B949&lt;&gt;"",VLOOKUP($B949,Codigos!$A:$P,2,0),""),"Verf")</f>
        <v/>
      </c>
      <c r="S949" s="110" t="str">
        <f>IFERROR(IF($B949&lt;&gt;"",VLOOKUP($B949,Codigos!$A:$P,9,0),""),"Verf")</f>
        <v/>
      </c>
      <c r="T949" s="110" t="str">
        <f>IFERROR(IF(B949&lt;&gt;"",VLOOKUP(B949,Codigos!$A:$P,10,0),""),"Verf")</f>
        <v/>
      </c>
      <c r="U949" s="280" t="str">
        <f>IFERROR(IF($B949&lt;&gt;"",IF(AND($H949&gt;=VLOOKUP($B949,Codigos!$A:$P,12,0),$H949&lt;=VLOOKUP($B949,Codigos!$A:$P,13,0)),"Si","No"),""),"Verf")</f>
        <v/>
      </c>
      <c r="V949" s="280" t="str">
        <f>IFERROR(IF($B949&lt;&gt;"",IF(AND($H949&gt;=VLOOKUP($B949,Codigos!$A:$P,14,0),$H949&lt;=VLOOKUP($B949,Codigos!$A:$P,15,0)),"Si","No"),""),"Verf")</f>
        <v/>
      </c>
      <c r="W949" s="280" t="str">
        <f>IFERROR(IF($B949&lt;&gt;"",IF($H949&gt;=VLOOKUP($B949,Codigos!$A:$P,12,0),"Si","No"),""),"Verf")</f>
        <v/>
      </c>
      <c r="X949" s="280" t="str">
        <f>IFERROR(IF($B949&lt;&gt;"",IF($H949&lt;VLOOKUP($B949,Codigos!$A:$P,14,0),"No","Si"),""),"Verf")</f>
        <v/>
      </c>
      <c r="Y949" s="280" t="str">
        <f>IFERROR(IF($B949&lt;&gt;"",IF($H949&gt;VLOOKUP($B949,Codigos!$A:$P,16,0),"Si","No"),""),"Verf")</f>
        <v/>
      </c>
      <c r="Z949" s="280" t="str">
        <f>IFERROR(IF($B949&lt;&gt;"",IF($H949&lt;VLOOKUP($B949,Codigos!$A:$P,14,0),"Bloquear","No"),""),"Verf")</f>
        <v/>
      </c>
      <c r="AA949" s="281" t="str">
        <f>IFERROR(IF($B949&lt;&gt;"",$G949-VLOOKUP($B949,Codigos!$A:$P,11,0),""),"")</f>
        <v/>
      </c>
      <c r="AB949" s="280" t="str">
        <f t="shared" si="426"/>
        <v/>
      </c>
      <c r="AC949" t="str">
        <f t="shared" si="427"/>
        <v/>
      </c>
      <c r="AE949" t="s">
        <v>1985</v>
      </c>
      <c r="AF949" t="s">
        <v>1986</v>
      </c>
    </row>
    <row r="950" spans="1:32" ht="15" customHeight="1"/>
    <row r="951" spans="1:32" ht="15" customHeight="1"/>
    <row r="952" spans="1:32" ht="15" customHeight="1"/>
    <row r="953" spans="1:32" ht="15" customHeight="1"/>
    <row r="954" spans="1:32" ht="15" customHeight="1"/>
    <row r="955" spans="1:32" ht="15" customHeight="1"/>
    <row r="956" spans="1:32" ht="15" customHeight="1"/>
    <row r="957" spans="1:32" ht="15" customHeight="1"/>
    <row r="958" spans="1:32" ht="15" customHeight="1"/>
    <row r="959" spans="1:32" ht="15" customHeight="1"/>
    <row r="960" spans="1:32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</sheetData>
  <autoFilter ref="A8:AB941" xr:uid="{00000000-0001-0000-0600-000000000000}"/>
  <sortState xmlns:xlrd2="http://schemas.microsoft.com/office/spreadsheetml/2017/richdata2" ref="AD7:BB59">
    <sortCondition ref="AH7:AH59"/>
    <sortCondition ref="AD7:AD59"/>
  </sortState>
  <mergeCells count="7">
    <mergeCell ref="A5:B5"/>
    <mergeCell ref="L1:O2"/>
    <mergeCell ref="A1:C1"/>
    <mergeCell ref="W1:AB1"/>
    <mergeCell ref="A2:C2"/>
    <mergeCell ref="W2:AB2"/>
    <mergeCell ref="A4:B4"/>
  </mergeCells>
  <phoneticPr fontId="167" type="noConversion"/>
  <conditionalFormatting sqref="H9:H949">
    <cfRule type="expression" dxfId="43" priority="24">
      <formula>IF($G9&lt;&gt;"",$H9&gt;$T9,"")</formula>
    </cfRule>
  </conditionalFormatting>
  <conditionalFormatting sqref="J9:J949">
    <cfRule type="dataBar" priority="23">
      <dataBar>
        <cfvo type="num" val="0"/>
        <cfvo type="num" val="1"/>
        <color theme="6" tint="0.39994506668294322"/>
      </dataBar>
      <extLst>
        <ext xmlns:x14="http://schemas.microsoft.com/office/spreadsheetml/2009/9/main" uri="{B025F937-C7B1-47D3-B67F-A62EFF666E3E}">
          <x14:id>{CE2C501B-CD61-41FD-BD3D-6D7275D1A873}</x14:id>
        </ext>
      </extLst>
    </cfRule>
  </conditionalFormatting>
  <conditionalFormatting sqref="L9:L949">
    <cfRule type="expression" dxfId="42" priority="22">
      <formula>$L9&lt;&gt;""</formula>
    </cfRule>
  </conditionalFormatting>
  <conditionalFormatting sqref="I9:I949">
    <cfRule type="expression" dxfId="41" priority="15">
      <formula>$I9="Menos de 10 días"</formula>
    </cfRule>
    <cfRule type="expression" dxfId="40" priority="16">
      <formula>$I9="Menos de 30 días"</formula>
    </cfRule>
    <cfRule type="expression" dxfId="39" priority="17">
      <formula>$I9="Menos de 60 días"</formula>
    </cfRule>
    <cfRule type="expression" dxfId="38" priority="18">
      <formula>$I9="Menos de 90 dìas"</formula>
    </cfRule>
    <cfRule type="expression" dxfId="37" priority="19">
      <formula>$I9="Menos de 120 días"</formula>
    </cfRule>
    <cfRule type="expression" dxfId="36" priority="20">
      <formula>$I9="Vencido"</formula>
    </cfRule>
    <cfRule type="expression" dxfId="35" priority="21">
      <formula>$I9="Mayor a 120 días"</formula>
    </cfRule>
  </conditionalFormatting>
  <conditionalFormatting sqref="Z9:Z949">
    <cfRule type="cellIs" dxfId="34" priority="14" operator="equal">
      <formula>"Bloquear"</formula>
    </cfRule>
  </conditionalFormatting>
  <conditionalFormatting sqref="M9:M949">
    <cfRule type="cellIs" dxfId="33" priority="13" operator="equal">
      <formula>"Excluir"</formula>
    </cfRule>
  </conditionalFormatting>
  <conditionalFormatting sqref="A9:B284 A287:B949">
    <cfRule type="expression" dxfId="32" priority="12">
      <formula>AND($A9="",$B9&lt;&gt;"")</formula>
    </cfRule>
  </conditionalFormatting>
  <conditionalFormatting sqref="A9:F949">
    <cfRule type="expression" dxfId="31" priority="11">
      <formula>$M9&lt;&gt;""</formula>
    </cfRule>
  </conditionalFormatting>
  <conditionalFormatting sqref="G9:G284 G287:G949">
    <cfRule type="expression" dxfId="30" priority="10">
      <formula>AND($B9&lt;&gt;"",$G9="")</formula>
    </cfRule>
  </conditionalFormatting>
  <conditionalFormatting sqref="C9:AB949">
    <cfRule type="cellIs" dxfId="29" priority="8" operator="equal">
      <formula>0</formula>
    </cfRule>
    <cfRule type="cellIs" dxfId="28" priority="9" operator="equal">
      <formula>"Verf"</formula>
    </cfRule>
  </conditionalFormatting>
  <conditionalFormatting sqref="A285:A286">
    <cfRule type="expression" dxfId="27" priority="26">
      <formula>AND(#REF!="",$A285&lt;&gt;"")</formula>
    </cfRule>
  </conditionalFormatting>
  <conditionalFormatting sqref="G285:G286">
    <cfRule type="expression" dxfId="26" priority="30">
      <formula>AND($A285&lt;&gt;"",$G285="")</formula>
    </cfRule>
  </conditionalFormatting>
  <conditionalFormatting sqref="A285:A286">
    <cfRule type="expression" dxfId="25" priority="2">
      <formula>AND($A285="",$B285&lt;&gt;"")</formula>
    </cfRule>
  </conditionalFormatting>
  <conditionalFormatting sqref="B285:B286">
    <cfRule type="expression" dxfId="24" priority="1">
      <formula>AND($A285="",$B285&lt;&gt;"")</formula>
    </cfRule>
  </conditionalFormatting>
  <dataValidations disablePrompts="1" count="1">
    <dataValidation type="list" allowBlank="1" showInputMessage="1" showErrorMessage="1" sqref="A2:C2" xr:uid="{00000000-0002-0000-0600-000000000000}">
      <formula1>Wet</formula1>
    </dataValidation>
  </dataValidations>
  <pageMargins left="0.25" right="0.25" top="0.75" bottom="0.75" header="0.3" footer="0.3"/>
  <pageSetup scale="79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2C501B-CD61-41FD-BD3D-6D7275D1A8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J9:J949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>
    <tabColor rgb="FFFF0000"/>
    <pageSetUpPr fitToPage="1"/>
  </sheetPr>
  <dimension ref="A1:AB10000"/>
  <sheetViews>
    <sheetView showGridLines="0" tabSelected="1" workbookViewId="0">
      <pane xSplit="3" ySplit="8" topLeftCell="D924" activePane="bottomRight" state="frozen"/>
      <selection pane="topRight"/>
      <selection pane="bottomLeft"/>
      <selection pane="bottomRight" sqref="A1:O942"/>
    </sheetView>
  </sheetViews>
  <sheetFormatPr baseColWidth="10" defaultColWidth="11.42578125" defaultRowHeight="17.25" customHeight="1"/>
  <cols>
    <col min="1" max="1" width="14.42578125" customWidth="1"/>
    <col min="2" max="2" width="11.42578125" customWidth="1"/>
    <col min="3" max="3" width="36.5703125" customWidth="1"/>
    <col min="4" max="6" width="11.42578125" customWidth="1"/>
    <col min="7" max="7" width="14.28515625" customWidth="1"/>
    <col min="8" max="8" width="12.28515625" customWidth="1"/>
    <col min="9" max="9" width="24.7109375" hidden="1" customWidth="1"/>
    <col min="10" max="10" width="16.42578125" hidden="1" customWidth="1"/>
    <col min="11" max="11" width="35.85546875" customWidth="1"/>
    <col min="12" max="12" width="22.140625" customWidth="1"/>
    <col min="13" max="13" width="14.28515625" hidden="1" customWidth="1"/>
    <col min="14" max="14" width="23.140625" hidden="1" customWidth="1"/>
    <col min="15" max="15" width="10.7109375" customWidth="1"/>
    <col min="16" max="26" width="11.42578125" customWidth="1"/>
    <col min="27" max="27" width="12" customWidth="1"/>
    <col min="28" max="28" width="5.140625" customWidth="1"/>
    <col min="29" max="29" width="4.42578125" customWidth="1"/>
    <col min="30" max="30" width="13.42578125" customWidth="1"/>
    <col min="31" max="78" width="6.42578125" customWidth="1"/>
  </cols>
  <sheetData>
    <row r="1" spans="1:28" ht="30.75" customHeight="1">
      <c r="A1" s="525" t="s">
        <v>2788</v>
      </c>
      <c r="B1" s="525"/>
      <c r="C1" s="525"/>
      <c r="D1" s="3"/>
      <c r="E1" s="3"/>
      <c r="F1" s="3"/>
      <c r="G1" s="1"/>
      <c r="H1" s="1"/>
      <c r="I1" s="3"/>
      <c r="K1" s="523" t="s">
        <v>2846</v>
      </c>
      <c r="L1" s="523" t="s">
        <v>1991</v>
      </c>
      <c r="M1" s="523"/>
      <c r="O1" s="1"/>
      <c r="P1" s="1"/>
      <c r="Q1" s="1"/>
      <c r="R1" s="1"/>
      <c r="S1" s="1"/>
      <c r="W1" s="98"/>
      <c r="X1" s="98"/>
    </row>
    <row r="2" spans="1:28" ht="24" customHeight="1">
      <c r="A2" s="526" t="str">
        <f>IFERROR(Conteos!$A$2,"")</f>
        <v>Tocancipa</v>
      </c>
      <c r="B2" s="527"/>
      <c r="C2" s="527"/>
      <c r="D2" s="80"/>
      <c r="E2" s="80"/>
      <c r="F2" s="80"/>
      <c r="G2" s="81"/>
      <c r="H2" s="81"/>
      <c r="I2" s="80"/>
      <c r="J2" s="80"/>
      <c r="K2" s="524"/>
      <c r="L2" s="524"/>
      <c r="M2" s="524"/>
      <c r="O2" s="1"/>
      <c r="P2" s="1"/>
      <c r="Q2" s="1"/>
      <c r="R2" s="1"/>
      <c r="S2" s="1"/>
      <c r="W2" s="98"/>
      <c r="X2" s="98"/>
    </row>
    <row r="3" spans="1:28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8" ht="21.75" customHeight="1">
      <c r="A4" s="528" t="s">
        <v>1980</v>
      </c>
      <c r="B4" s="528"/>
      <c r="C4" s="82">
        <v>46183</v>
      </c>
      <c r="D4" s="83"/>
      <c r="E4" s="84"/>
      <c r="F4" s="84"/>
      <c r="G4" s="85"/>
      <c r="H4" s="85"/>
      <c r="I4" s="84"/>
      <c r="J4" s="85"/>
      <c r="K4" s="84"/>
      <c r="L4" s="84"/>
      <c r="M4" s="85"/>
      <c r="N4" s="85"/>
      <c r="O4" s="85"/>
      <c r="P4" s="85"/>
      <c r="Q4" s="85"/>
      <c r="R4" s="85"/>
      <c r="S4" s="85"/>
      <c r="T4" s="84"/>
      <c r="U4" s="84"/>
      <c r="V4" s="84"/>
      <c r="W4" s="84"/>
      <c r="X4" s="84"/>
      <c r="Y4" s="85"/>
    </row>
    <row r="5" spans="1:28" ht="21.75" customHeight="1">
      <c r="A5" s="528" t="s">
        <v>859</v>
      </c>
      <c r="B5" s="528"/>
      <c r="C5" s="86">
        <v>46183.958117939816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8" ht="15" customHeight="1">
      <c r="A6" s="505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8" ht="5.25" customHeight="1">
      <c r="A7" s="87"/>
      <c r="B7" s="87"/>
      <c r="C7" s="87"/>
      <c r="D7" s="88"/>
      <c r="E7" s="88"/>
      <c r="F7" s="88"/>
      <c r="G7" s="87"/>
      <c r="H7" s="87"/>
      <c r="I7" s="88"/>
      <c r="J7" s="87"/>
      <c r="K7" s="87"/>
      <c r="L7" s="88"/>
      <c r="M7" s="87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spans="1:28" ht="51" customHeight="1">
      <c r="A8" s="89" t="s">
        <v>3</v>
      </c>
      <c r="B8" s="89" t="s">
        <v>4</v>
      </c>
      <c r="C8" s="89" t="s">
        <v>5</v>
      </c>
      <c r="D8" s="89" t="s">
        <v>6</v>
      </c>
      <c r="E8" s="89" t="s">
        <v>7</v>
      </c>
      <c r="F8" s="89" t="s">
        <v>8</v>
      </c>
      <c r="G8" s="89" t="s">
        <v>9</v>
      </c>
      <c r="H8" s="89" t="s">
        <v>10</v>
      </c>
      <c r="I8" s="89" t="s">
        <v>11</v>
      </c>
      <c r="J8" s="89" t="s">
        <v>12</v>
      </c>
      <c r="K8" s="92" t="s">
        <v>13</v>
      </c>
      <c r="L8" s="92" t="s">
        <v>14</v>
      </c>
      <c r="M8" s="92" t="s">
        <v>15</v>
      </c>
      <c r="N8" s="92" t="s">
        <v>16</v>
      </c>
      <c r="O8" s="94" t="s">
        <v>17</v>
      </c>
      <c r="P8" s="92" t="s">
        <v>18</v>
      </c>
      <c r="Q8" s="92" t="s">
        <v>19</v>
      </c>
      <c r="R8" s="92" t="s">
        <v>20</v>
      </c>
      <c r="S8" s="95" t="s">
        <v>21</v>
      </c>
      <c r="T8" s="95" t="s">
        <v>22</v>
      </c>
      <c r="U8" s="96" t="s">
        <v>23</v>
      </c>
      <c r="V8" s="96" t="s">
        <v>24</v>
      </c>
      <c r="W8" s="96" t="s">
        <v>25</v>
      </c>
      <c r="X8" s="99" t="s">
        <v>26</v>
      </c>
      <c r="Y8" s="99" t="s">
        <v>27</v>
      </c>
      <c r="Z8" s="27" t="s">
        <v>28</v>
      </c>
      <c r="AA8" s="27" t="s">
        <v>29</v>
      </c>
      <c r="AB8" s="27" t="s">
        <v>30</v>
      </c>
    </row>
    <row r="9" spans="1:28" ht="18" customHeight="1">
      <c r="A9" s="370" t="s">
        <v>2746</v>
      </c>
      <c r="B9" s="371" t="s">
        <v>1049</v>
      </c>
      <c r="C9" s="90" t="s">
        <v>2735</v>
      </c>
      <c r="D9" s="12">
        <v>0</v>
      </c>
      <c r="E9" s="12"/>
      <c r="F9" s="12"/>
      <c r="G9" s="13"/>
      <c r="H9" s="11" t="s">
        <v>39</v>
      </c>
      <c r="I9" s="12" t="s">
        <v>39</v>
      </c>
      <c r="J9" s="93" t="s">
        <v>39</v>
      </c>
      <c r="K9" s="372"/>
      <c r="L9" s="373" t="s">
        <v>73</v>
      </c>
      <c r="M9" s="11" t="s">
        <v>35</v>
      </c>
      <c r="N9" s="18" t="s">
        <v>39</v>
      </c>
      <c r="O9" s="14">
        <v>0</v>
      </c>
      <c r="P9" s="14">
        <v>0</v>
      </c>
      <c r="Q9" s="97">
        <v>0</v>
      </c>
      <c r="R9" s="11">
        <v>25</v>
      </c>
      <c r="S9" s="11" t="s">
        <v>354</v>
      </c>
      <c r="T9" s="11">
        <v>0</v>
      </c>
      <c r="U9" s="216" t="s">
        <v>37</v>
      </c>
      <c r="V9" s="216" t="s">
        <v>37</v>
      </c>
      <c r="W9" s="216" t="s">
        <v>38</v>
      </c>
      <c r="X9" s="216" t="s">
        <v>38</v>
      </c>
      <c r="Y9" s="216" t="s">
        <v>38</v>
      </c>
      <c r="Z9" s="216" t="s">
        <v>37</v>
      </c>
      <c r="AA9" s="217">
        <v>0</v>
      </c>
      <c r="AB9" s="216" t="s">
        <v>39</v>
      </c>
    </row>
    <row r="10" spans="1:28" ht="18" customHeight="1">
      <c r="A10" s="370" t="s">
        <v>2544</v>
      </c>
      <c r="B10" s="374" t="s">
        <v>31</v>
      </c>
      <c r="C10" s="90" t="s">
        <v>32</v>
      </c>
      <c r="D10" s="12">
        <v>21</v>
      </c>
      <c r="E10" s="12"/>
      <c r="F10" s="12"/>
      <c r="G10" s="375">
        <v>46241</v>
      </c>
      <c r="H10" s="11">
        <v>57</v>
      </c>
      <c r="I10" s="12" t="s">
        <v>215</v>
      </c>
      <c r="J10" s="93">
        <v>0.31666666666666665</v>
      </c>
      <c r="K10" s="372"/>
      <c r="L10" s="373"/>
      <c r="M10" s="11" t="s">
        <v>39</v>
      </c>
      <c r="N10" s="18">
        <v>46061</v>
      </c>
      <c r="O10" s="14">
        <v>2520</v>
      </c>
      <c r="P10" s="14">
        <v>30240</v>
      </c>
      <c r="Q10" s="97">
        <v>181.44</v>
      </c>
      <c r="R10" s="11">
        <v>12026</v>
      </c>
      <c r="S10" s="11" t="s">
        <v>36</v>
      </c>
      <c r="T10" s="11">
        <v>180</v>
      </c>
      <c r="U10" s="216" t="s">
        <v>37</v>
      </c>
      <c r="V10" s="216" t="s">
        <v>38</v>
      </c>
      <c r="W10" s="216" t="s">
        <v>37</v>
      </c>
      <c r="X10" s="216" t="s">
        <v>38</v>
      </c>
      <c r="Y10" s="216" t="s">
        <v>38</v>
      </c>
      <c r="Z10" s="216" t="s">
        <v>37</v>
      </c>
      <c r="AA10" s="217">
        <v>46211</v>
      </c>
      <c r="AB10" s="216" t="s">
        <v>39</v>
      </c>
    </row>
    <row r="11" spans="1:28" ht="18" customHeight="1">
      <c r="A11" s="370" t="s">
        <v>2513</v>
      </c>
      <c r="B11" s="376" t="s">
        <v>31</v>
      </c>
      <c r="C11" s="90" t="s">
        <v>32</v>
      </c>
      <c r="D11" s="12">
        <v>21</v>
      </c>
      <c r="E11" s="12">
        <v>118</v>
      </c>
      <c r="F11" s="12"/>
      <c r="G11" s="13">
        <v>46242</v>
      </c>
      <c r="H11" s="11">
        <v>58</v>
      </c>
      <c r="I11" s="12" t="s">
        <v>215</v>
      </c>
      <c r="J11" s="93">
        <v>0.32222222222222224</v>
      </c>
      <c r="K11" s="372"/>
      <c r="L11" s="373"/>
      <c r="M11" s="11" t="s">
        <v>39</v>
      </c>
      <c r="N11" s="18">
        <v>46062</v>
      </c>
      <c r="O11" s="14">
        <v>2638</v>
      </c>
      <c r="P11" s="14">
        <v>31656</v>
      </c>
      <c r="Q11" s="97">
        <v>189.93600000000001</v>
      </c>
      <c r="R11" s="11">
        <v>12026</v>
      </c>
      <c r="S11" s="11" t="s">
        <v>36</v>
      </c>
      <c r="T11" s="11">
        <v>180</v>
      </c>
      <c r="U11" s="216" t="s">
        <v>37</v>
      </c>
      <c r="V11" s="216" t="s">
        <v>38</v>
      </c>
      <c r="W11" s="216" t="s">
        <v>37</v>
      </c>
      <c r="X11" s="216" t="s">
        <v>38</v>
      </c>
      <c r="Y11" s="216" t="s">
        <v>38</v>
      </c>
      <c r="Z11" s="216" t="s">
        <v>37</v>
      </c>
      <c r="AA11" s="217">
        <v>46212</v>
      </c>
      <c r="AB11" s="216" t="s">
        <v>39</v>
      </c>
    </row>
    <row r="12" spans="1:28" ht="18" customHeight="1">
      <c r="A12" s="370" t="s">
        <v>2514</v>
      </c>
      <c r="B12" s="371" t="s">
        <v>31</v>
      </c>
      <c r="C12" s="90" t="s">
        <v>32</v>
      </c>
      <c r="D12" s="12">
        <v>22</v>
      </c>
      <c r="E12" s="12"/>
      <c r="F12" s="12"/>
      <c r="G12" s="13">
        <v>46242</v>
      </c>
      <c r="H12" s="11">
        <v>58</v>
      </c>
      <c r="I12" s="12" t="s">
        <v>215</v>
      </c>
      <c r="J12" s="93">
        <v>0.32222222222222224</v>
      </c>
      <c r="K12" s="372"/>
      <c r="L12" s="373"/>
      <c r="M12" s="11" t="s">
        <v>39</v>
      </c>
      <c r="N12" s="18">
        <v>46062</v>
      </c>
      <c r="O12" s="14">
        <v>2640</v>
      </c>
      <c r="P12" s="14">
        <v>31680</v>
      </c>
      <c r="Q12" s="97">
        <v>190.08</v>
      </c>
      <c r="R12" s="11">
        <v>12026</v>
      </c>
      <c r="S12" s="11" t="s">
        <v>36</v>
      </c>
      <c r="T12" s="11">
        <v>180</v>
      </c>
      <c r="U12" s="216" t="s">
        <v>37</v>
      </c>
      <c r="V12" s="216" t="s">
        <v>38</v>
      </c>
      <c r="W12" s="216" t="s">
        <v>37</v>
      </c>
      <c r="X12" s="216" t="s">
        <v>38</v>
      </c>
      <c r="Y12" s="216" t="s">
        <v>38</v>
      </c>
      <c r="Z12" s="216" t="s">
        <v>37</v>
      </c>
      <c r="AA12" s="217">
        <v>46212</v>
      </c>
      <c r="AB12" s="216" t="s">
        <v>39</v>
      </c>
    </row>
    <row r="13" spans="1:28" ht="18" customHeight="1">
      <c r="A13" s="370" t="s">
        <v>2533</v>
      </c>
      <c r="B13" s="377" t="s">
        <v>31</v>
      </c>
      <c r="C13" s="90" t="s">
        <v>32</v>
      </c>
      <c r="D13" s="12">
        <v>22</v>
      </c>
      <c r="E13" s="12">
        <v>118</v>
      </c>
      <c r="F13" s="12"/>
      <c r="G13" s="13">
        <v>46242</v>
      </c>
      <c r="H13" s="11">
        <v>58</v>
      </c>
      <c r="I13" s="12" t="s">
        <v>215</v>
      </c>
      <c r="J13" s="93">
        <v>0.32222222222222224</v>
      </c>
      <c r="K13" s="372"/>
      <c r="L13" s="373"/>
      <c r="M13" s="11" t="s">
        <v>39</v>
      </c>
      <c r="N13" s="18">
        <v>46062</v>
      </c>
      <c r="O13" s="14">
        <v>2758</v>
      </c>
      <c r="P13" s="14">
        <v>33096</v>
      </c>
      <c r="Q13" s="97">
        <v>198.57599999999999</v>
      </c>
      <c r="R13" s="11">
        <v>12026</v>
      </c>
      <c r="S13" s="11" t="s">
        <v>36</v>
      </c>
      <c r="T13" s="11">
        <v>180</v>
      </c>
      <c r="U13" s="216" t="s">
        <v>37</v>
      </c>
      <c r="V13" s="216" t="s">
        <v>38</v>
      </c>
      <c r="W13" s="216" t="s">
        <v>37</v>
      </c>
      <c r="X13" s="216" t="s">
        <v>38</v>
      </c>
      <c r="Y13" s="216" t="s">
        <v>38</v>
      </c>
      <c r="Z13" s="216" t="s">
        <v>37</v>
      </c>
      <c r="AA13" s="217">
        <v>46212</v>
      </c>
      <c r="AB13" s="216" t="s">
        <v>39</v>
      </c>
    </row>
    <row r="14" spans="1:28" ht="18" customHeight="1">
      <c r="A14" s="370" t="s">
        <v>2535</v>
      </c>
      <c r="B14" s="378" t="s">
        <v>31</v>
      </c>
      <c r="C14" s="90" t="s">
        <v>32</v>
      </c>
      <c r="D14" s="12">
        <v>20</v>
      </c>
      <c r="E14" s="12">
        <v>107</v>
      </c>
      <c r="F14" s="12"/>
      <c r="G14" s="13">
        <v>46242</v>
      </c>
      <c r="H14" s="11">
        <v>58</v>
      </c>
      <c r="I14" s="12" t="s">
        <v>215</v>
      </c>
      <c r="J14" s="93">
        <v>0.32222222222222224</v>
      </c>
      <c r="K14" s="379"/>
      <c r="L14" s="373"/>
      <c r="M14" s="11" t="s">
        <v>39</v>
      </c>
      <c r="N14" s="18">
        <v>46062</v>
      </c>
      <c r="O14" s="14">
        <v>2507</v>
      </c>
      <c r="P14" s="14">
        <v>30084</v>
      </c>
      <c r="Q14" s="97">
        <v>180.50399999999999</v>
      </c>
      <c r="R14" s="11">
        <v>12026</v>
      </c>
      <c r="S14" s="11" t="s">
        <v>36</v>
      </c>
      <c r="T14" s="11">
        <v>180</v>
      </c>
      <c r="U14" s="216" t="s">
        <v>37</v>
      </c>
      <c r="V14" s="216" t="s">
        <v>38</v>
      </c>
      <c r="W14" s="216" t="s">
        <v>37</v>
      </c>
      <c r="X14" s="216" t="s">
        <v>38</v>
      </c>
      <c r="Y14" s="216" t="s">
        <v>38</v>
      </c>
      <c r="Z14" s="216" t="s">
        <v>37</v>
      </c>
      <c r="AA14" s="217">
        <v>46212</v>
      </c>
      <c r="AB14" s="216" t="s">
        <v>39</v>
      </c>
    </row>
    <row r="15" spans="1:28" ht="18" customHeight="1">
      <c r="A15" s="370" t="s">
        <v>2538</v>
      </c>
      <c r="B15" s="380" t="s">
        <v>31</v>
      </c>
      <c r="C15" s="90" t="s">
        <v>32</v>
      </c>
      <c r="D15" s="12">
        <v>24</v>
      </c>
      <c r="E15" s="12"/>
      <c r="F15" s="12"/>
      <c r="G15" s="13">
        <v>46242</v>
      </c>
      <c r="H15" s="11">
        <v>58</v>
      </c>
      <c r="I15" s="12" t="s">
        <v>215</v>
      </c>
      <c r="J15" s="93">
        <v>0.32222222222222224</v>
      </c>
      <c r="K15" s="372"/>
      <c r="L15" s="381"/>
      <c r="M15" s="11" t="s">
        <v>39</v>
      </c>
      <c r="N15" s="18">
        <v>46062</v>
      </c>
      <c r="O15" s="14">
        <v>2880</v>
      </c>
      <c r="P15" s="14">
        <v>34560</v>
      </c>
      <c r="Q15" s="97">
        <v>207.36</v>
      </c>
      <c r="R15" s="11">
        <v>12026</v>
      </c>
      <c r="S15" s="11" t="s">
        <v>36</v>
      </c>
      <c r="T15" s="11">
        <v>180</v>
      </c>
      <c r="U15" s="216" t="s">
        <v>37</v>
      </c>
      <c r="V15" s="216" t="s">
        <v>38</v>
      </c>
      <c r="W15" s="216" t="s">
        <v>37</v>
      </c>
      <c r="X15" s="216" t="s">
        <v>38</v>
      </c>
      <c r="Y15" s="216" t="s">
        <v>38</v>
      </c>
      <c r="Z15" s="216" t="s">
        <v>37</v>
      </c>
      <c r="AA15" s="217">
        <v>46212</v>
      </c>
      <c r="AB15" s="216" t="s">
        <v>39</v>
      </c>
    </row>
    <row r="16" spans="1:28" ht="18" customHeight="1">
      <c r="A16" s="370" t="s">
        <v>2539</v>
      </c>
      <c r="B16" s="377" t="s">
        <v>31</v>
      </c>
      <c r="C16" s="90" t="s">
        <v>32</v>
      </c>
      <c r="D16" s="12">
        <v>24</v>
      </c>
      <c r="E16" s="12"/>
      <c r="F16" s="12"/>
      <c r="G16" s="13">
        <v>46242</v>
      </c>
      <c r="H16" s="11">
        <v>58</v>
      </c>
      <c r="I16" s="12" t="s">
        <v>215</v>
      </c>
      <c r="J16" s="93">
        <v>0.32222222222222224</v>
      </c>
      <c r="K16" s="372"/>
      <c r="L16" s="382"/>
      <c r="M16" s="11" t="s">
        <v>39</v>
      </c>
      <c r="N16" s="18">
        <v>46062</v>
      </c>
      <c r="O16" s="14">
        <v>2880</v>
      </c>
      <c r="P16" s="14">
        <v>34560</v>
      </c>
      <c r="Q16" s="97">
        <v>207.36</v>
      </c>
      <c r="R16" s="11">
        <v>12026</v>
      </c>
      <c r="S16" s="11" t="s">
        <v>36</v>
      </c>
      <c r="T16" s="11">
        <v>180</v>
      </c>
      <c r="U16" s="216" t="s">
        <v>37</v>
      </c>
      <c r="V16" s="216" t="s">
        <v>38</v>
      </c>
      <c r="W16" s="216" t="s">
        <v>37</v>
      </c>
      <c r="X16" s="216" t="s">
        <v>38</v>
      </c>
      <c r="Y16" s="216" t="s">
        <v>38</v>
      </c>
      <c r="Z16" s="216" t="s">
        <v>37</v>
      </c>
      <c r="AA16" s="217">
        <v>46212</v>
      </c>
      <c r="AB16" s="216" t="s">
        <v>39</v>
      </c>
    </row>
    <row r="17" spans="1:28" ht="18" customHeight="1">
      <c r="A17" s="370" t="s">
        <v>2541</v>
      </c>
      <c r="B17" s="383" t="s">
        <v>31</v>
      </c>
      <c r="C17" s="90" t="s">
        <v>32</v>
      </c>
      <c r="D17" s="12">
        <v>24</v>
      </c>
      <c r="E17" s="12"/>
      <c r="F17" s="12"/>
      <c r="G17" s="13">
        <v>46242</v>
      </c>
      <c r="H17" s="11">
        <v>58</v>
      </c>
      <c r="I17" s="12" t="s">
        <v>215</v>
      </c>
      <c r="J17" s="93">
        <v>0.32222222222222224</v>
      </c>
      <c r="K17" s="372"/>
      <c r="L17" s="384"/>
      <c r="M17" s="11" t="s">
        <v>39</v>
      </c>
      <c r="N17" s="18">
        <v>46062</v>
      </c>
      <c r="O17" s="14">
        <v>2880</v>
      </c>
      <c r="P17" s="14">
        <v>34560</v>
      </c>
      <c r="Q17" s="97">
        <v>207.36</v>
      </c>
      <c r="R17" s="11">
        <v>12026</v>
      </c>
      <c r="S17" s="11" t="s">
        <v>36</v>
      </c>
      <c r="T17" s="11">
        <v>180</v>
      </c>
      <c r="U17" s="216" t="s">
        <v>37</v>
      </c>
      <c r="V17" s="216" t="s">
        <v>38</v>
      </c>
      <c r="W17" s="216" t="s">
        <v>37</v>
      </c>
      <c r="X17" s="216" t="s">
        <v>38</v>
      </c>
      <c r="Y17" s="216" t="s">
        <v>38</v>
      </c>
      <c r="Z17" s="216" t="s">
        <v>37</v>
      </c>
      <c r="AA17" s="217">
        <v>46212</v>
      </c>
      <c r="AB17" s="216" t="s">
        <v>39</v>
      </c>
    </row>
    <row r="18" spans="1:28" ht="18" customHeight="1">
      <c r="A18" s="370" t="s">
        <v>2717</v>
      </c>
      <c r="B18" s="376" t="s">
        <v>40</v>
      </c>
      <c r="C18" s="90" t="s">
        <v>41</v>
      </c>
      <c r="D18" s="12">
        <v>2</v>
      </c>
      <c r="E18" s="12"/>
      <c r="F18" s="12"/>
      <c r="G18" s="13">
        <v>46314</v>
      </c>
      <c r="H18" s="11">
        <v>130</v>
      </c>
      <c r="I18" s="12" t="s">
        <v>33</v>
      </c>
      <c r="J18" s="93">
        <v>0.72222222222222221</v>
      </c>
      <c r="K18" s="372"/>
      <c r="L18" s="373" t="s">
        <v>34</v>
      </c>
      <c r="M18" s="11" t="s">
        <v>35</v>
      </c>
      <c r="N18" s="18">
        <v>46134</v>
      </c>
      <c r="O18" s="14">
        <v>1560</v>
      </c>
      <c r="P18" s="14">
        <v>6240</v>
      </c>
      <c r="Q18" s="97">
        <v>16.785599999999999</v>
      </c>
      <c r="R18" s="11">
        <v>12283</v>
      </c>
      <c r="S18" s="11" t="s">
        <v>42</v>
      </c>
      <c r="T18" s="11">
        <v>180</v>
      </c>
      <c r="U18" s="216" t="s">
        <v>37</v>
      </c>
      <c r="V18" s="216" t="s">
        <v>37</v>
      </c>
      <c r="W18" s="216" t="s">
        <v>38</v>
      </c>
      <c r="X18" s="216" t="s">
        <v>38</v>
      </c>
      <c r="Y18" s="216" t="s">
        <v>38</v>
      </c>
      <c r="Z18" s="216" t="s">
        <v>37</v>
      </c>
      <c r="AA18" s="217">
        <v>46284</v>
      </c>
      <c r="AB18" s="216" t="s">
        <v>39</v>
      </c>
    </row>
    <row r="19" spans="1:28" ht="18" customHeight="1">
      <c r="A19" s="370" t="s">
        <v>2717</v>
      </c>
      <c r="B19" s="385" t="s">
        <v>40</v>
      </c>
      <c r="C19" s="90" t="s">
        <v>41</v>
      </c>
      <c r="D19" s="12">
        <v>8</v>
      </c>
      <c r="E19" s="12"/>
      <c r="F19" s="386"/>
      <c r="G19" s="13">
        <v>46320</v>
      </c>
      <c r="H19" s="11">
        <v>136</v>
      </c>
      <c r="I19" s="12" t="s">
        <v>33</v>
      </c>
      <c r="J19" s="93">
        <v>0.75555555555555554</v>
      </c>
      <c r="K19" s="372" t="s">
        <v>54</v>
      </c>
      <c r="L19" s="12" t="s">
        <v>34</v>
      </c>
      <c r="M19" s="11" t="s">
        <v>35</v>
      </c>
      <c r="N19" s="18">
        <v>46140</v>
      </c>
      <c r="O19" s="14">
        <v>6240</v>
      </c>
      <c r="P19" s="14">
        <v>24960</v>
      </c>
      <c r="Q19" s="97">
        <v>67.142399999999995</v>
      </c>
      <c r="R19" s="11">
        <v>12283</v>
      </c>
      <c r="S19" s="11" t="s">
        <v>42</v>
      </c>
      <c r="T19" s="11">
        <v>180</v>
      </c>
      <c r="U19" s="216" t="s">
        <v>37</v>
      </c>
      <c r="V19" s="216" t="s">
        <v>37</v>
      </c>
      <c r="W19" s="216" t="s">
        <v>38</v>
      </c>
      <c r="X19" s="216" t="s">
        <v>38</v>
      </c>
      <c r="Y19" s="216" t="s">
        <v>38</v>
      </c>
      <c r="Z19" s="216" t="s">
        <v>37</v>
      </c>
      <c r="AA19" s="217">
        <v>46290</v>
      </c>
      <c r="AB19" s="216" t="s">
        <v>39</v>
      </c>
    </row>
    <row r="20" spans="1:28" ht="18" customHeight="1">
      <c r="A20" s="370" t="s">
        <v>2717</v>
      </c>
      <c r="B20" s="387" t="s">
        <v>40</v>
      </c>
      <c r="C20" s="90" t="s">
        <v>41</v>
      </c>
      <c r="D20" s="12">
        <v>4</v>
      </c>
      <c r="E20" s="12"/>
      <c r="F20" s="386"/>
      <c r="G20" s="13">
        <v>46321</v>
      </c>
      <c r="H20" s="11">
        <v>137</v>
      </c>
      <c r="I20" s="12" t="s">
        <v>33</v>
      </c>
      <c r="J20" s="93">
        <v>0.76111111111111107</v>
      </c>
      <c r="K20" s="372"/>
      <c r="L20" s="12" t="s">
        <v>34</v>
      </c>
      <c r="M20" s="11" t="s">
        <v>35</v>
      </c>
      <c r="N20" s="18">
        <v>46141</v>
      </c>
      <c r="O20" s="14">
        <v>3120</v>
      </c>
      <c r="P20" s="14">
        <v>12480</v>
      </c>
      <c r="Q20" s="97">
        <v>33.571199999999997</v>
      </c>
      <c r="R20" s="11">
        <v>12283</v>
      </c>
      <c r="S20" s="11" t="s">
        <v>42</v>
      </c>
      <c r="T20" s="11">
        <v>180</v>
      </c>
      <c r="U20" s="216" t="s">
        <v>37</v>
      </c>
      <c r="V20" s="216" t="s">
        <v>37</v>
      </c>
      <c r="W20" s="216" t="s">
        <v>38</v>
      </c>
      <c r="X20" s="216" t="s">
        <v>38</v>
      </c>
      <c r="Y20" s="216" t="s">
        <v>38</v>
      </c>
      <c r="Z20" s="216" t="s">
        <v>37</v>
      </c>
      <c r="AA20" s="217">
        <v>46291</v>
      </c>
      <c r="AB20" s="216" t="s">
        <v>39</v>
      </c>
    </row>
    <row r="21" spans="1:28" ht="18" customHeight="1">
      <c r="A21" s="370" t="s">
        <v>789</v>
      </c>
      <c r="B21" s="388" t="s">
        <v>40</v>
      </c>
      <c r="C21" s="90" t="s">
        <v>41</v>
      </c>
      <c r="D21" s="12">
        <v>3</v>
      </c>
      <c r="E21" s="12"/>
      <c r="F21" s="12"/>
      <c r="G21" s="13">
        <v>46321</v>
      </c>
      <c r="H21" s="11">
        <v>137</v>
      </c>
      <c r="I21" s="12" t="s">
        <v>33</v>
      </c>
      <c r="J21" s="93">
        <v>0.76111111111111107</v>
      </c>
      <c r="K21" s="372"/>
      <c r="L21" s="373" t="s">
        <v>34</v>
      </c>
      <c r="M21" s="11" t="s">
        <v>35</v>
      </c>
      <c r="N21" s="18">
        <v>46141</v>
      </c>
      <c r="O21" s="14">
        <v>2340</v>
      </c>
      <c r="P21" s="14">
        <v>9360</v>
      </c>
      <c r="Q21" s="97">
        <v>25.1784</v>
      </c>
      <c r="R21" s="11">
        <v>12283</v>
      </c>
      <c r="S21" s="11" t="s">
        <v>42</v>
      </c>
      <c r="T21" s="11">
        <v>180</v>
      </c>
      <c r="U21" s="216" t="s">
        <v>37</v>
      </c>
      <c r="V21" s="216" t="s">
        <v>37</v>
      </c>
      <c r="W21" s="216" t="s">
        <v>38</v>
      </c>
      <c r="X21" s="216" t="s">
        <v>38</v>
      </c>
      <c r="Y21" s="216" t="s">
        <v>38</v>
      </c>
      <c r="Z21" s="216" t="s">
        <v>37</v>
      </c>
      <c r="AA21" s="217">
        <v>46291</v>
      </c>
      <c r="AB21" s="216" t="s">
        <v>39</v>
      </c>
    </row>
    <row r="22" spans="1:28" ht="18" customHeight="1">
      <c r="A22" s="370" t="s">
        <v>2716</v>
      </c>
      <c r="B22" s="389" t="s">
        <v>40</v>
      </c>
      <c r="C22" s="90" t="s">
        <v>41</v>
      </c>
      <c r="D22" s="12">
        <v>12</v>
      </c>
      <c r="E22" s="12"/>
      <c r="F22" s="12"/>
      <c r="G22" s="13">
        <v>46327</v>
      </c>
      <c r="H22" s="11">
        <v>143</v>
      </c>
      <c r="I22" s="12" t="s">
        <v>33</v>
      </c>
      <c r="J22" s="93">
        <v>0.7944444444444444</v>
      </c>
      <c r="K22" s="372"/>
      <c r="L22" s="373" t="s">
        <v>34</v>
      </c>
      <c r="M22" s="11" t="s">
        <v>35</v>
      </c>
      <c r="N22" s="18">
        <v>46147</v>
      </c>
      <c r="O22" s="14">
        <v>9360</v>
      </c>
      <c r="P22" s="14">
        <v>37440</v>
      </c>
      <c r="Q22" s="97">
        <v>100.7136</v>
      </c>
      <c r="R22" s="11">
        <v>12283</v>
      </c>
      <c r="S22" s="11" t="s">
        <v>42</v>
      </c>
      <c r="T22" s="11">
        <v>180</v>
      </c>
      <c r="U22" s="216" t="s">
        <v>37</v>
      </c>
      <c r="V22" s="216" t="s">
        <v>37</v>
      </c>
      <c r="W22" s="216" t="s">
        <v>38</v>
      </c>
      <c r="X22" s="216" t="s">
        <v>38</v>
      </c>
      <c r="Y22" s="216" t="s">
        <v>38</v>
      </c>
      <c r="Z22" s="216" t="s">
        <v>37</v>
      </c>
      <c r="AA22" s="217">
        <v>46297</v>
      </c>
      <c r="AB22" s="216" t="s">
        <v>39</v>
      </c>
    </row>
    <row r="23" spans="1:28" ht="18" customHeight="1">
      <c r="A23" s="370" t="s">
        <v>2717</v>
      </c>
      <c r="B23" s="390" t="s">
        <v>40</v>
      </c>
      <c r="C23" s="90" t="s">
        <v>41</v>
      </c>
      <c r="D23" s="12">
        <v>12</v>
      </c>
      <c r="E23" s="12"/>
      <c r="F23" s="12"/>
      <c r="G23" s="13">
        <v>46337</v>
      </c>
      <c r="H23" s="11">
        <v>153</v>
      </c>
      <c r="I23" s="12" t="s">
        <v>33</v>
      </c>
      <c r="J23" s="93">
        <v>0.85</v>
      </c>
      <c r="K23" s="372"/>
      <c r="L23" s="373" t="s">
        <v>34</v>
      </c>
      <c r="M23" s="11" t="s">
        <v>35</v>
      </c>
      <c r="N23" s="18">
        <v>46157</v>
      </c>
      <c r="O23" s="14">
        <v>9360</v>
      </c>
      <c r="P23" s="14">
        <v>37440</v>
      </c>
      <c r="Q23" s="97">
        <v>100.7136</v>
      </c>
      <c r="R23" s="11">
        <v>12283</v>
      </c>
      <c r="S23" s="11" t="s">
        <v>42</v>
      </c>
      <c r="T23" s="11">
        <v>180</v>
      </c>
      <c r="U23" s="216" t="s">
        <v>37</v>
      </c>
      <c r="V23" s="216" t="s">
        <v>37</v>
      </c>
      <c r="W23" s="216" t="s">
        <v>38</v>
      </c>
      <c r="X23" s="216" t="s">
        <v>38</v>
      </c>
      <c r="Y23" s="216" t="s">
        <v>38</v>
      </c>
      <c r="Z23" s="216" t="s">
        <v>37</v>
      </c>
      <c r="AA23" s="217">
        <v>46307</v>
      </c>
      <c r="AB23" s="216" t="s">
        <v>39</v>
      </c>
    </row>
    <row r="24" spans="1:28" ht="18" customHeight="1">
      <c r="A24" s="370" t="s">
        <v>453</v>
      </c>
      <c r="B24" s="391" t="s">
        <v>44</v>
      </c>
      <c r="C24" s="90" t="s">
        <v>45</v>
      </c>
      <c r="D24" s="12">
        <v>54</v>
      </c>
      <c r="E24" s="12"/>
      <c r="F24" s="12"/>
      <c r="G24" s="13">
        <v>46357</v>
      </c>
      <c r="H24" s="11">
        <v>173</v>
      </c>
      <c r="I24" s="12" t="s">
        <v>33</v>
      </c>
      <c r="J24" s="93">
        <v>0.96111111111111114</v>
      </c>
      <c r="K24" s="372" t="s">
        <v>2819</v>
      </c>
      <c r="L24" s="392"/>
      <c r="M24" s="11" t="s">
        <v>39</v>
      </c>
      <c r="N24" s="18">
        <v>46177</v>
      </c>
      <c r="O24" s="14">
        <v>2430</v>
      </c>
      <c r="P24" s="14">
        <v>72900</v>
      </c>
      <c r="Q24" s="97">
        <v>233.28</v>
      </c>
      <c r="R24" s="11">
        <v>13451</v>
      </c>
      <c r="S24" s="11" t="s">
        <v>46</v>
      </c>
      <c r="T24" s="11">
        <v>180</v>
      </c>
      <c r="U24" s="216" t="s">
        <v>37</v>
      </c>
      <c r="V24" s="216" t="s">
        <v>37</v>
      </c>
      <c r="W24" s="216" t="s">
        <v>38</v>
      </c>
      <c r="X24" s="216" t="s">
        <v>38</v>
      </c>
      <c r="Y24" s="216" t="s">
        <v>38</v>
      </c>
      <c r="Z24" s="216" t="s">
        <v>37</v>
      </c>
      <c r="AA24" s="217">
        <v>46327</v>
      </c>
      <c r="AB24" s="216" t="s">
        <v>39</v>
      </c>
    </row>
    <row r="25" spans="1:28" ht="18" customHeight="1">
      <c r="A25" s="370" t="s">
        <v>270</v>
      </c>
      <c r="B25" s="389" t="s">
        <v>44</v>
      </c>
      <c r="C25" s="90" t="s">
        <v>45</v>
      </c>
      <c r="D25" s="12">
        <v>96</v>
      </c>
      <c r="E25" s="12"/>
      <c r="F25" s="12"/>
      <c r="G25" s="13">
        <v>46357</v>
      </c>
      <c r="H25" s="11">
        <v>173</v>
      </c>
      <c r="I25" s="12" t="s">
        <v>33</v>
      </c>
      <c r="J25" s="93">
        <v>0.96111111111111114</v>
      </c>
      <c r="K25" s="372"/>
      <c r="L25" s="373"/>
      <c r="M25" s="11" t="s">
        <v>39</v>
      </c>
      <c r="N25" s="18">
        <v>46177</v>
      </c>
      <c r="O25" s="14">
        <v>4320</v>
      </c>
      <c r="P25" s="14">
        <v>129600</v>
      </c>
      <c r="Q25" s="97">
        <v>414.72</v>
      </c>
      <c r="R25" s="11">
        <v>13451</v>
      </c>
      <c r="S25" s="11" t="s">
        <v>46</v>
      </c>
      <c r="T25" s="11">
        <v>180</v>
      </c>
      <c r="U25" s="216" t="s">
        <v>37</v>
      </c>
      <c r="V25" s="216" t="s">
        <v>37</v>
      </c>
      <c r="W25" s="216" t="s">
        <v>38</v>
      </c>
      <c r="X25" s="216" t="s">
        <v>38</v>
      </c>
      <c r="Y25" s="216" t="s">
        <v>38</v>
      </c>
      <c r="Z25" s="216" t="s">
        <v>37</v>
      </c>
      <c r="AA25" s="217">
        <v>46327</v>
      </c>
      <c r="AB25" s="216" t="s">
        <v>39</v>
      </c>
    </row>
    <row r="26" spans="1:28" ht="18" customHeight="1">
      <c r="A26" s="370" t="s">
        <v>119</v>
      </c>
      <c r="B26" s="388" t="s">
        <v>44</v>
      </c>
      <c r="C26" s="90" t="s">
        <v>45</v>
      </c>
      <c r="D26" s="12">
        <v>96</v>
      </c>
      <c r="E26" s="12"/>
      <c r="F26" s="12"/>
      <c r="G26" s="393">
        <v>46357</v>
      </c>
      <c r="H26" s="11">
        <v>173</v>
      </c>
      <c r="I26" s="12" t="s">
        <v>33</v>
      </c>
      <c r="J26" s="93">
        <v>0.96111111111111114</v>
      </c>
      <c r="K26" s="372"/>
      <c r="L26" s="394"/>
      <c r="M26" s="11" t="s">
        <v>39</v>
      </c>
      <c r="N26" s="18">
        <v>46177</v>
      </c>
      <c r="O26" s="14">
        <v>4320</v>
      </c>
      <c r="P26" s="14">
        <v>129600</v>
      </c>
      <c r="Q26" s="97">
        <v>414.72</v>
      </c>
      <c r="R26" s="11">
        <v>13451</v>
      </c>
      <c r="S26" s="11" t="s">
        <v>46</v>
      </c>
      <c r="T26" s="11">
        <v>180</v>
      </c>
      <c r="U26" s="216" t="s">
        <v>37</v>
      </c>
      <c r="V26" s="216" t="s">
        <v>37</v>
      </c>
      <c r="W26" s="216" t="s">
        <v>38</v>
      </c>
      <c r="X26" s="216" t="s">
        <v>38</v>
      </c>
      <c r="Y26" s="216" t="s">
        <v>38</v>
      </c>
      <c r="Z26" s="216" t="s">
        <v>37</v>
      </c>
      <c r="AA26" s="217">
        <v>46327</v>
      </c>
      <c r="AB26" s="216" t="s">
        <v>39</v>
      </c>
    </row>
    <row r="27" spans="1:28" ht="18" customHeight="1">
      <c r="A27" s="370" t="s">
        <v>439</v>
      </c>
      <c r="B27" s="377" t="s">
        <v>44</v>
      </c>
      <c r="C27" s="90" t="s">
        <v>45</v>
      </c>
      <c r="D27" s="12">
        <v>36</v>
      </c>
      <c r="E27" s="12"/>
      <c r="F27" s="12"/>
      <c r="G27" s="13">
        <v>46357</v>
      </c>
      <c r="H27" s="11">
        <v>173</v>
      </c>
      <c r="I27" s="12" t="s">
        <v>33</v>
      </c>
      <c r="J27" s="93">
        <v>0.96111111111111114</v>
      </c>
      <c r="K27" s="372"/>
      <c r="L27" s="12"/>
      <c r="M27" s="11" t="s">
        <v>39</v>
      </c>
      <c r="N27" s="18">
        <v>46177</v>
      </c>
      <c r="O27" s="14">
        <v>1620</v>
      </c>
      <c r="P27" s="14">
        <v>48600</v>
      </c>
      <c r="Q27" s="97">
        <v>155.52000000000001</v>
      </c>
      <c r="R27" s="11">
        <v>13451</v>
      </c>
      <c r="S27" s="11" t="s">
        <v>46</v>
      </c>
      <c r="T27" s="11">
        <v>180</v>
      </c>
      <c r="U27" s="216" t="s">
        <v>37</v>
      </c>
      <c r="V27" s="216" t="s">
        <v>37</v>
      </c>
      <c r="W27" s="216" t="s">
        <v>38</v>
      </c>
      <c r="X27" s="216" t="s">
        <v>38</v>
      </c>
      <c r="Y27" s="216" t="s">
        <v>38</v>
      </c>
      <c r="Z27" s="216" t="s">
        <v>37</v>
      </c>
      <c r="AA27" s="217">
        <v>46327</v>
      </c>
      <c r="AB27" s="216" t="s">
        <v>39</v>
      </c>
    </row>
    <row r="28" spans="1:28" ht="18" customHeight="1">
      <c r="A28" s="370" t="s">
        <v>440</v>
      </c>
      <c r="B28" s="395" t="s">
        <v>44</v>
      </c>
      <c r="C28" s="90" t="s">
        <v>45</v>
      </c>
      <c r="D28" s="12">
        <v>88</v>
      </c>
      <c r="E28" s="12"/>
      <c r="F28" s="12"/>
      <c r="G28" s="13">
        <v>46357</v>
      </c>
      <c r="H28" s="11">
        <v>173</v>
      </c>
      <c r="I28" s="12" t="s">
        <v>33</v>
      </c>
      <c r="J28" s="93">
        <v>0.96111111111111114</v>
      </c>
      <c r="K28" s="372"/>
      <c r="L28" s="12"/>
      <c r="M28" s="11" t="s">
        <v>39</v>
      </c>
      <c r="N28" s="18">
        <v>46177</v>
      </c>
      <c r="O28" s="14">
        <v>3960</v>
      </c>
      <c r="P28" s="14">
        <v>118800</v>
      </c>
      <c r="Q28" s="97">
        <v>380.16</v>
      </c>
      <c r="R28" s="11">
        <v>13451</v>
      </c>
      <c r="S28" s="11" t="s">
        <v>46</v>
      </c>
      <c r="T28" s="11">
        <v>180</v>
      </c>
      <c r="U28" s="216" t="s">
        <v>37</v>
      </c>
      <c r="V28" s="216" t="s">
        <v>37</v>
      </c>
      <c r="W28" s="216" t="s">
        <v>38</v>
      </c>
      <c r="X28" s="216" t="s">
        <v>38</v>
      </c>
      <c r="Y28" s="216" t="s">
        <v>38</v>
      </c>
      <c r="Z28" s="216" t="s">
        <v>37</v>
      </c>
      <c r="AA28" s="217">
        <v>46327</v>
      </c>
      <c r="AB28" s="216" t="s">
        <v>39</v>
      </c>
    </row>
    <row r="29" spans="1:28" ht="18" customHeight="1">
      <c r="A29" s="370" t="s">
        <v>434</v>
      </c>
      <c r="B29" s="378" t="s">
        <v>44</v>
      </c>
      <c r="C29" s="90" t="s">
        <v>45</v>
      </c>
      <c r="D29" s="12">
        <v>92</v>
      </c>
      <c r="E29" s="12"/>
      <c r="F29" s="12"/>
      <c r="G29" s="13">
        <v>46358</v>
      </c>
      <c r="H29" s="11">
        <v>174</v>
      </c>
      <c r="I29" s="12" t="s">
        <v>33</v>
      </c>
      <c r="J29" s="93">
        <v>0.96666666666666667</v>
      </c>
      <c r="K29" s="396"/>
      <c r="L29" s="373"/>
      <c r="M29" s="11" t="s">
        <v>39</v>
      </c>
      <c r="N29" s="18">
        <v>46178</v>
      </c>
      <c r="O29" s="14">
        <v>4140</v>
      </c>
      <c r="P29" s="14">
        <v>124200</v>
      </c>
      <c r="Q29" s="97">
        <v>397.44</v>
      </c>
      <c r="R29" s="11">
        <v>13451</v>
      </c>
      <c r="S29" s="11" t="s">
        <v>46</v>
      </c>
      <c r="T29" s="11">
        <v>180</v>
      </c>
      <c r="U29" s="216" t="s">
        <v>37</v>
      </c>
      <c r="V29" s="216" t="s">
        <v>37</v>
      </c>
      <c r="W29" s="216" t="s">
        <v>38</v>
      </c>
      <c r="X29" s="216" t="s">
        <v>38</v>
      </c>
      <c r="Y29" s="216" t="s">
        <v>38</v>
      </c>
      <c r="Z29" s="216" t="s">
        <v>37</v>
      </c>
      <c r="AA29" s="217">
        <v>46328</v>
      </c>
      <c r="AB29" s="216" t="s">
        <v>39</v>
      </c>
    </row>
    <row r="30" spans="1:28" ht="18" customHeight="1">
      <c r="A30" s="370" t="s">
        <v>451</v>
      </c>
      <c r="B30" s="376" t="s">
        <v>44</v>
      </c>
      <c r="C30" s="90" t="s">
        <v>45</v>
      </c>
      <c r="D30" s="12">
        <v>96</v>
      </c>
      <c r="E30" s="12"/>
      <c r="F30" s="12"/>
      <c r="G30" s="13">
        <v>46358</v>
      </c>
      <c r="H30" s="11">
        <v>174</v>
      </c>
      <c r="I30" s="12" t="s">
        <v>33</v>
      </c>
      <c r="J30" s="93">
        <v>0.96666666666666667</v>
      </c>
      <c r="K30" s="372"/>
      <c r="L30" s="373"/>
      <c r="M30" s="11" t="s">
        <v>39</v>
      </c>
      <c r="N30" s="18">
        <v>46178</v>
      </c>
      <c r="O30" s="14">
        <v>4320</v>
      </c>
      <c r="P30" s="14">
        <v>129600</v>
      </c>
      <c r="Q30" s="97">
        <v>414.72</v>
      </c>
      <c r="R30" s="11">
        <v>13451</v>
      </c>
      <c r="S30" s="11" t="s">
        <v>46</v>
      </c>
      <c r="T30" s="11">
        <v>180</v>
      </c>
      <c r="U30" s="216" t="s">
        <v>37</v>
      </c>
      <c r="V30" s="216" t="s">
        <v>37</v>
      </c>
      <c r="W30" s="216" t="s">
        <v>38</v>
      </c>
      <c r="X30" s="216" t="s">
        <v>38</v>
      </c>
      <c r="Y30" s="216" t="s">
        <v>38</v>
      </c>
      <c r="Z30" s="216" t="s">
        <v>37</v>
      </c>
      <c r="AA30" s="217">
        <v>46328</v>
      </c>
      <c r="AB30" s="216" t="s">
        <v>39</v>
      </c>
    </row>
    <row r="31" spans="1:28" ht="18" customHeight="1">
      <c r="A31" s="370" t="s">
        <v>50</v>
      </c>
      <c r="B31" s="397" t="s">
        <v>44</v>
      </c>
      <c r="C31" s="90" t="s">
        <v>45</v>
      </c>
      <c r="D31" s="12">
        <v>96</v>
      </c>
      <c r="E31" s="12"/>
      <c r="F31" s="12"/>
      <c r="G31" s="13">
        <v>46358</v>
      </c>
      <c r="H31" s="11">
        <v>174</v>
      </c>
      <c r="I31" s="12" t="s">
        <v>33</v>
      </c>
      <c r="J31" s="93">
        <v>0.96666666666666667</v>
      </c>
      <c r="K31" s="372"/>
      <c r="L31" s="381"/>
      <c r="M31" s="11" t="s">
        <v>39</v>
      </c>
      <c r="N31" s="18">
        <v>46178</v>
      </c>
      <c r="O31" s="14">
        <v>4320</v>
      </c>
      <c r="P31" s="14">
        <v>129600</v>
      </c>
      <c r="Q31" s="97">
        <v>414.72</v>
      </c>
      <c r="R31" s="11">
        <v>13451</v>
      </c>
      <c r="S31" s="11" t="s">
        <v>46</v>
      </c>
      <c r="T31" s="11">
        <v>180</v>
      </c>
      <c r="U31" s="216" t="s">
        <v>37</v>
      </c>
      <c r="V31" s="216" t="s">
        <v>37</v>
      </c>
      <c r="W31" s="216" t="s">
        <v>38</v>
      </c>
      <c r="X31" s="216" t="s">
        <v>38</v>
      </c>
      <c r="Y31" s="216" t="s">
        <v>38</v>
      </c>
      <c r="Z31" s="216" t="s">
        <v>37</v>
      </c>
      <c r="AA31" s="217">
        <v>46328</v>
      </c>
      <c r="AB31" s="216" t="s">
        <v>39</v>
      </c>
    </row>
    <row r="32" spans="1:28" ht="18" customHeight="1">
      <c r="A32" s="370" t="s">
        <v>43</v>
      </c>
      <c r="B32" s="9" t="s">
        <v>44</v>
      </c>
      <c r="C32" s="90" t="s">
        <v>45</v>
      </c>
      <c r="D32" s="12">
        <v>34</v>
      </c>
      <c r="E32" s="12"/>
      <c r="F32" s="12"/>
      <c r="G32" s="13">
        <v>46358</v>
      </c>
      <c r="H32" s="11">
        <v>174</v>
      </c>
      <c r="I32" s="12" t="s">
        <v>33</v>
      </c>
      <c r="J32" s="93">
        <v>0.96666666666666667</v>
      </c>
      <c r="K32" s="372" t="s">
        <v>2834</v>
      </c>
      <c r="L32" s="398"/>
      <c r="M32" s="11" t="s">
        <v>39</v>
      </c>
      <c r="N32" s="18">
        <v>46178</v>
      </c>
      <c r="O32" s="14">
        <v>1530</v>
      </c>
      <c r="P32" s="14">
        <v>45900</v>
      </c>
      <c r="Q32" s="97">
        <v>146.88</v>
      </c>
      <c r="R32" s="11">
        <v>13451</v>
      </c>
      <c r="S32" s="11" t="s">
        <v>46</v>
      </c>
      <c r="T32" s="11">
        <v>180</v>
      </c>
      <c r="U32" s="216" t="s">
        <v>37</v>
      </c>
      <c r="V32" s="216" t="s">
        <v>37</v>
      </c>
      <c r="W32" s="216" t="s">
        <v>38</v>
      </c>
      <c r="X32" s="216" t="s">
        <v>38</v>
      </c>
      <c r="Y32" s="216" t="s">
        <v>38</v>
      </c>
      <c r="Z32" s="216" t="s">
        <v>37</v>
      </c>
      <c r="AA32" s="217">
        <v>46328</v>
      </c>
      <c r="AB32" s="216" t="s">
        <v>39</v>
      </c>
    </row>
    <row r="33" spans="1:28" ht="18" customHeight="1">
      <c r="A33" s="370" t="s">
        <v>104</v>
      </c>
      <c r="B33" s="383" t="s">
        <v>44</v>
      </c>
      <c r="C33" s="90" t="s">
        <v>45</v>
      </c>
      <c r="D33" s="12">
        <v>88</v>
      </c>
      <c r="E33" s="12"/>
      <c r="F33" s="12"/>
      <c r="G33" s="399">
        <v>46358</v>
      </c>
      <c r="H33" s="11">
        <v>174</v>
      </c>
      <c r="I33" s="12" t="s">
        <v>33</v>
      </c>
      <c r="J33" s="93">
        <v>0.96666666666666667</v>
      </c>
      <c r="K33" s="372"/>
      <c r="L33" s="400"/>
      <c r="M33" s="11" t="s">
        <v>39</v>
      </c>
      <c r="N33" s="18">
        <v>46178</v>
      </c>
      <c r="O33" s="14">
        <v>3960</v>
      </c>
      <c r="P33" s="14">
        <v>118800</v>
      </c>
      <c r="Q33" s="97">
        <v>380.16</v>
      </c>
      <c r="R33" s="11">
        <v>13451</v>
      </c>
      <c r="S33" s="11" t="s">
        <v>46</v>
      </c>
      <c r="T33" s="11">
        <v>180</v>
      </c>
      <c r="U33" s="216" t="s">
        <v>37</v>
      </c>
      <c r="V33" s="216" t="s">
        <v>37</v>
      </c>
      <c r="W33" s="216" t="s">
        <v>38</v>
      </c>
      <c r="X33" s="216" t="s">
        <v>38</v>
      </c>
      <c r="Y33" s="216" t="s">
        <v>38</v>
      </c>
      <c r="Z33" s="216" t="s">
        <v>37</v>
      </c>
      <c r="AA33" s="217">
        <v>46328</v>
      </c>
      <c r="AB33" s="216" t="s">
        <v>39</v>
      </c>
    </row>
    <row r="34" spans="1:28" ht="18" customHeight="1">
      <c r="A34" s="370" t="s">
        <v>442</v>
      </c>
      <c r="B34" s="401" t="s">
        <v>44</v>
      </c>
      <c r="C34" s="90" t="s">
        <v>45</v>
      </c>
      <c r="D34" s="12">
        <v>88</v>
      </c>
      <c r="E34" s="12"/>
      <c r="F34" s="12"/>
      <c r="G34" s="13">
        <v>46358</v>
      </c>
      <c r="H34" s="11">
        <v>174</v>
      </c>
      <c r="I34" s="12" t="s">
        <v>33</v>
      </c>
      <c r="J34" s="93">
        <v>0.96666666666666667</v>
      </c>
      <c r="K34" s="396"/>
      <c r="L34" s="402"/>
      <c r="M34" s="11" t="s">
        <v>39</v>
      </c>
      <c r="N34" s="18">
        <v>46178</v>
      </c>
      <c r="O34" s="14">
        <v>3960</v>
      </c>
      <c r="P34" s="14">
        <v>118800</v>
      </c>
      <c r="Q34" s="97">
        <v>380.16</v>
      </c>
      <c r="R34" s="11">
        <v>13451</v>
      </c>
      <c r="S34" s="11" t="s">
        <v>46</v>
      </c>
      <c r="T34" s="11">
        <v>180</v>
      </c>
      <c r="U34" s="216" t="s">
        <v>37</v>
      </c>
      <c r="V34" s="216" t="s">
        <v>37</v>
      </c>
      <c r="W34" s="216" t="s">
        <v>38</v>
      </c>
      <c r="X34" s="216" t="s">
        <v>38</v>
      </c>
      <c r="Y34" s="216" t="s">
        <v>38</v>
      </c>
      <c r="Z34" s="216" t="s">
        <v>37</v>
      </c>
      <c r="AA34" s="217">
        <v>46328</v>
      </c>
      <c r="AB34" s="216" t="s">
        <v>39</v>
      </c>
    </row>
    <row r="35" spans="1:28" ht="18" customHeight="1">
      <c r="A35" s="370" t="s">
        <v>456</v>
      </c>
      <c r="B35" s="403" t="s">
        <v>44</v>
      </c>
      <c r="C35" s="90" t="s">
        <v>45</v>
      </c>
      <c r="D35" s="12">
        <v>88</v>
      </c>
      <c r="E35" s="12"/>
      <c r="F35" s="12"/>
      <c r="G35" s="13">
        <v>46358</v>
      </c>
      <c r="H35" s="11">
        <v>174</v>
      </c>
      <c r="I35" s="12" t="s">
        <v>33</v>
      </c>
      <c r="J35" s="93">
        <v>0.96666666666666667</v>
      </c>
      <c r="K35" s="372"/>
      <c r="L35" s="12"/>
      <c r="M35" s="11" t="s">
        <v>39</v>
      </c>
      <c r="N35" s="18">
        <v>46178</v>
      </c>
      <c r="O35" s="14">
        <v>3960</v>
      </c>
      <c r="P35" s="14">
        <v>118800</v>
      </c>
      <c r="Q35" s="97">
        <v>380.16</v>
      </c>
      <c r="R35" s="11">
        <v>13451</v>
      </c>
      <c r="S35" s="11" t="s">
        <v>46</v>
      </c>
      <c r="T35" s="11">
        <v>180</v>
      </c>
      <c r="U35" s="216" t="s">
        <v>37</v>
      </c>
      <c r="V35" s="216" t="s">
        <v>37</v>
      </c>
      <c r="W35" s="216" t="s">
        <v>38</v>
      </c>
      <c r="X35" s="216" t="s">
        <v>38</v>
      </c>
      <c r="Y35" s="216" t="s">
        <v>38</v>
      </c>
      <c r="Z35" s="216" t="s">
        <v>37</v>
      </c>
      <c r="AA35" s="217">
        <v>46328</v>
      </c>
      <c r="AB35" s="216" t="s">
        <v>39</v>
      </c>
    </row>
    <row r="36" spans="1:28" ht="18" customHeight="1">
      <c r="A36" s="370" t="s">
        <v>283</v>
      </c>
      <c r="B36" s="404" t="s">
        <v>44</v>
      </c>
      <c r="C36" s="90" t="s">
        <v>45</v>
      </c>
      <c r="D36" s="12">
        <v>88</v>
      </c>
      <c r="E36" s="12"/>
      <c r="F36" s="12"/>
      <c r="G36" s="13">
        <v>46358</v>
      </c>
      <c r="H36" s="11">
        <v>174</v>
      </c>
      <c r="I36" s="12" t="s">
        <v>33</v>
      </c>
      <c r="J36" s="93">
        <v>0.96666666666666667</v>
      </c>
      <c r="K36" s="372"/>
      <c r="L36" s="373"/>
      <c r="M36" s="11" t="s">
        <v>39</v>
      </c>
      <c r="N36" s="18">
        <v>46178</v>
      </c>
      <c r="O36" s="14">
        <v>3960</v>
      </c>
      <c r="P36" s="14">
        <v>118800</v>
      </c>
      <c r="Q36" s="97">
        <v>380.16</v>
      </c>
      <c r="R36" s="11">
        <v>13451</v>
      </c>
      <c r="S36" s="11" t="s">
        <v>46</v>
      </c>
      <c r="T36" s="11">
        <v>180</v>
      </c>
      <c r="U36" s="216" t="s">
        <v>37</v>
      </c>
      <c r="V36" s="216" t="s">
        <v>37</v>
      </c>
      <c r="W36" s="216" t="s">
        <v>38</v>
      </c>
      <c r="X36" s="216" t="s">
        <v>38</v>
      </c>
      <c r="Y36" s="216" t="s">
        <v>38</v>
      </c>
      <c r="Z36" s="216" t="s">
        <v>37</v>
      </c>
      <c r="AA36" s="217">
        <v>46328</v>
      </c>
      <c r="AB36" s="216" t="s">
        <v>39</v>
      </c>
    </row>
    <row r="37" spans="1:28" ht="18" customHeight="1">
      <c r="A37" s="370" t="s">
        <v>448</v>
      </c>
      <c r="B37" s="395" t="s">
        <v>44</v>
      </c>
      <c r="C37" s="90" t="s">
        <v>45</v>
      </c>
      <c r="D37" s="12">
        <v>104</v>
      </c>
      <c r="E37" s="12"/>
      <c r="F37" s="12"/>
      <c r="G37" s="13">
        <v>46358</v>
      </c>
      <c r="H37" s="11">
        <v>174</v>
      </c>
      <c r="I37" s="12" t="s">
        <v>33</v>
      </c>
      <c r="J37" s="93">
        <v>0.96666666666666667</v>
      </c>
      <c r="K37" s="372"/>
      <c r="L37" s="373"/>
      <c r="M37" s="11" t="s">
        <v>39</v>
      </c>
      <c r="N37" s="18">
        <v>46178</v>
      </c>
      <c r="O37" s="14">
        <v>4680</v>
      </c>
      <c r="P37" s="14">
        <v>140400</v>
      </c>
      <c r="Q37" s="97">
        <v>449.28</v>
      </c>
      <c r="R37" s="11">
        <v>13451</v>
      </c>
      <c r="S37" s="11" t="s">
        <v>46</v>
      </c>
      <c r="T37" s="11">
        <v>180</v>
      </c>
      <c r="U37" s="216" t="s">
        <v>37</v>
      </c>
      <c r="V37" s="216" t="s">
        <v>37</v>
      </c>
      <c r="W37" s="216" t="s">
        <v>38</v>
      </c>
      <c r="X37" s="216" t="s">
        <v>38</v>
      </c>
      <c r="Y37" s="216" t="s">
        <v>38</v>
      </c>
      <c r="Z37" s="216" t="s">
        <v>37</v>
      </c>
      <c r="AA37" s="217">
        <v>46328</v>
      </c>
      <c r="AB37" s="216" t="s">
        <v>39</v>
      </c>
    </row>
    <row r="38" spans="1:28" ht="18" customHeight="1">
      <c r="A38" s="370" t="s">
        <v>729</v>
      </c>
      <c r="B38" s="395" t="s">
        <v>44</v>
      </c>
      <c r="C38" s="90" t="s">
        <v>45</v>
      </c>
      <c r="D38" s="12">
        <v>96</v>
      </c>
      <c r="E38" s="12"/>
      <c r="F38" s="12"/>
      <c r="G38" s="13">
        <v>46359</v>
      </c>
      <c r="H38" s="11">
        <v>175</v>
      </c>
      <c r="I38" s="12" t="s">
        <v>33</v>
      </c>
      <c r="J38" s="93">
        <v>0.97222222222222221</v>
      </c>
      <c r="K38" s="372"/>
      <c r="L38" s="373"/>
      <c r="M38" s="11" t="s">
        <v>39</v>
      </c>
      <c r="N38" s="18">
        <v>46179</v>
      </c>
      <c r="O38" s="14">
        <v>4320</v>
      </c>
      <c r="P38" s="14">
        <v>129600</v>
      </c>
      <c r="Q38" s="97">
        <v>414.72</v>
      </c>
      <c r="R38" s="11">
        <v>13451</v>
      </c>
      <c r="S38" s="11" t="s">
        <v>46</v>
      </c>
      <c r="T38" s="11">
        <v>180</v>
      </c>
      <c r="U38" s="216" t="s">
        <v>37</v>
      </c>
      <c r="V38" s="216" t="s">
        <v>37</v>
      </c>
      <c r="W38" s="216" t="s">
        <v>38</v>
      </c>
      <c r="X38" s="216" t="s">
        <v>38</v>
      </c>
      <c r="Y38" s="216" t="s">
        <v>38</v>
      </c>
      <c r="Z38" s="216" t="s">
        <v>37</v>
      </c>
      <c r="AA38" s="217">
        <v>46329</v>
      </c>
      <c r="AB38" s="216" t="s">
        <v>39</v>
      </c>
    </row>
    <row r="39" spans="1:28" ht="18" customHeight="1">
      <c r="A39" s="370" t="s">
        <v>222</v>
      </c>
      <c r="B39" s="405" t="s">
        <v>44</v>
      </c>
      <c r="C39" s="90" t="s">
        <v>45</v>
      </c>
      <c r="D39" s="12">
        <v>96</v>
      </c>
      <c r="E39" s="12"/>
      <c r="F39" s="386"/>
      <c r="G39" s="13">
        <v>46359</v>
      </c>
      <c r="H39" s="11">
        <v>175</v>
      </c>
      <c r="I39" s="12" t="s">
        <v>33</v>
      </c>
      <c r="J39" s="93">
        <v>0.97222222222222221</v>
      </c>
      <c r="K39" s="372"/>
      <c r="L39" s="373"/>
      <c r="M39" s="11" t="s">
        <v>39</v>
      </c>
      <c r="N39" s="18">
        <v>46179</v>
      </c>
      <c r="O39" s="14">
        <v>4320</v>
      </c>
      <c r="P39" s="14">
        <v>129600</v>
      </c>
      <c r="Q39" s="97">
        <v>414.72</v>
      </c>
      <c r="R39" s="11">
        <v>13451</v>
      </c>
      <c r="S39" s="11" t="s">
        <v>46</v>
      </c>
      <c r="T39" s="11">
        <v>180</v>
      </c>
      <c r="U39" s="216" t="s">
        <v>37</v>
      </c>
      <c r="V39" s="216" t="s">
        <v>37</v>
      </c>
      <c r="W39" s="216" t="s">
        <v>38</v>
      </c>
      <c r="X39" s="216" t="s">
        <v>38</v>
      </c>
      <c r="Y39" s="216" t="s">
        <v>38</v>
      </c>
      <c r="Z39" s="216" t="s">
        <v>37</v>
      </c>
      <c r="AA39" s="217">
        <v>46329</v>
      </c>
      <c r="AB39" s="216" t="s">
        <v>39</v>
      </c>
    </row>
    <row r="40" spans="1:28" ht="18" customHeight="1">
      <c r="A40" s="370" t="s">
        <v>577</v>
      </c>
      <c r="B40" s="406" t="s">
        <v>44</v>
      </c>
      <c r="C40" s="90" t="s">
        <v>45</v>
      </c>
      <c r="D40" s="12">
        <v>104</v>
      </c>
      <c r="E40" s="12"/>
      <c r="F40" s="386"/>
      <c r="G40" s="13">
        <v>46359</v>
      </c>
      <c r="H40" s="11">
        <v>175</v>
      </c>
      <c r="I40" s="12" t="s">
        <v>33</v>
      </c>
      <c r="J40" s="93">
        <v>0.97222222222222221</v>
      </c>
      <c r="K40" s="372"/>
      <c r="L40" s="407"/>
      <c r="M40" s="11" t="s">
        <v>39</v>
      </c>
      <c r="N40" s="18">
        <v>46179</v>
      </c>
      <c r="O40" s="14">
        <v>4680</v>
      </c>
      <c r="P40" s="14">
        <v>140400</v>
      </c>
      <c r="Q40" s="97">
        <v>449.28</v>
      </c>
      <c r="R40" s="11">
        <v>13451</v>
      </c>
      <c r="S40" s="11" t="s">
        <v>46</v>
      </c>
      <c r="T40" s="11">
        <v>180</v>
      </c>
      <c r="U40" s="216" t="s">
        <v>37</v>
      </c>
      <c r="V40" s="216" t="s">
        <v>37</v>
      </c>
      <c r="W40" s="216" t="s">
        <v>38</v>
      </c>
      <c r="X40" s="216" t="s">
        <v>38</v>
      </c>
      <c r="Y40" s="216" t="s">
        <v>38</v>
      </c>
      <c r="Z40" s="216" t="s">
        <v>37</v>
      </c>
      <c r="AA40" s="217">
        <v>46329</v>
      </c>
      <c r="AB40" s="216" t="s">
        <v>39</v>
      </c>
    </row>
    <row r="41" spans="1:28" ht="18" customHeight="1">
      <c r="A41" s="370" t="s">
        <v>49</v>
      </c>
      <c r="B41" s="9" t="s">
        <v>44</v>
      </c>
      <c r="C41" s="90" t="s">
        <v>45</v>
      </c>
      <c r="D41" s="12">
        <v>104</v>
      </c>
      <c r="E41" s="12"/>
      <c r="F41" s="12"/>
      <c r="G41" s="13">
        <v>46359</v>
      </c>
      <c r="H41" s="11">
        <v>175</v>
      </c>
      <c r="I41" s="12" t="s">
        <v>33</v>
      </c>
      <c r="J41" s="93">
        <v>0.97222222222222221</v>
      </c>
      <c r="K41" s="396"/>
      <c r="L41" s="373"/>
      <c r="M41" s="11" t="s">
        <v>39</v>
      </c>
      <c r="N41" s="18">
        <v>46179</v>
      </c>
      <c r="O41" s="14">
        <v>4680</v>
      </c>
      <c r="P41" s="14">
        <v>140400</v>
      </c>
      <c r="Q41" s="97">
        <v>449.28</v>
      </c>
      <c r="R41" s="11">
        <v>13451</v>
      </c>
      <c r="S41" s="11" t="s">
        <v>46</v>
      </c>
      <c r="T41" s="11">
        <v>180</v>
      </c>
      <c r="U41" s="216" t="s">
        <v>37</v>
      </c>
      <c r="V41" s="216" t="s">
        <v>37</v>
      </c>
      <c r="W41" s="216" t="s">
        <v>38</v>
      </c>
      <c r="X41" s="216" t="s">
        <v>38</v>
      </c>
      <c r="Y41" s="216" t="s">
        <v>38</v>
      </c>
      <c r="Z41" s="216" t="s">
        <v>37</v>
      </c>
      <c r="AA41" s="217">
        <v>46329</v>
      </c>
      <c r="AB41" s="216" t="s">
        <v>39</v>
      </c>
    </row>
    <row r="42" spans="1:28" ht="18" customHeight="1">
      <c r="A42" s="370" t="s">
        <v>493</v>
      </c>
      <c r="B42" s="408" t="s">
        <v>57</v>
      </c>
      <c r="C42" s="90" t="s">
        <v>58</v>
      </c>
      <c r="D42" s="12">
        <v>24</v>
      </c>
      <c r="E42" s="12"/>
      <c r="F42" s="12"/>
      <c r="G42" s="13">
        <v>46328</v>
      </c>
      <c r="H42" s="11">
        <v>144</v>
      </c>
      <c r="I42" s="12" t="s">
        <v>33</v>
      </c>
      <c r="J42" s="93">
        <v>0.53333333333333333</v>
      </c>
      <c r="K42" s="372"/>
      <c r="L42" s="409" t="s">
        <v>62</v>
      </c>
      <c r="M42" s="11" t="s">
        <v>35</v>
      </c>
      <c r="N42" s="18">
        <v>46058</v>
      </c>
      <c r="O42" s="14">
        <v>11520</v>
      </c>
      <c r="P42" s="14">
        <v>69120</v>
      </c>
      <c r="Q42" s="97">
        <v>245.376</v>
      </c>
      <c r="R42" s="11">
        <v>1428</v>
      </c>
      <c r="S42" s="11" t="s">
        <v>42</v>
      </c>
      <c r="T42" s="11">
        <v>270</v>
      </c>
      <c r="U42" s="216" t="s">
        <v>37</v>
      </c>
      <c r="V42" s="216" t="s">
        <v>37</v>
      </c>
      <c r="W42" s="216" t="s">
        <v>37</v>
      </c>
      <c r="X42" s="216" t="s">
        <v>38</v>
      </c>
      <c r="Y42" s="216" t="s">
        <v>38</v>
      </c>
      <c r="Z42" s="216" t="s">
        <v>37</v>
      </c>
      <c r="AA42" s="217">
        <v>46298</v>
      </c>
      <c r="AB42" s="216" t="s">
        <v>39</v>
      </c>
    </row>
    <row r="43" spans="1:28" ht="18" customHeight="1">
      <c r="A43" s="370" t="s">
        <v>320</v>
      </c>
      <c r="B43" s="410" t="s">
        <v>57</v>
      </c>
      <c r="C43" s="90" t="s">
        <v>58</v>
      </c>
      <c r="D43" s="12">
        <v>18</v>
      </c>
      <c r="E43" s="12"/>
      <c r="F43" s="12"/>
      <c r="G43" s="13">
        <v>46430</v>
      </c>
      <c r="H43" s="11">
        <v>246</v>
      </c>
      <c r="I43" s="12" t="s">
        <v>33</v>
      </c>
      <c r="J43" s="93">
        <v>0.91111111111111109</v>
      </c>
      <c r="K43" s="372"/>
      <c r="L43" s="411" t="s">
        <v>62</v>
      </c>
      <c r="M43" s="11" t="s">
        <v>35</v>
      </c>
      <c r="N43" s="18">
        <v>46160</v>
      </c>
      <c r="O43" s="14">
        <v>8640</v>
      </c>
      <c r="P43" s="14">
        <v>51840</v>
      </c>
      <c r="Q43" s="97">
        <v>184.03200000000001</v>
      </c>
      <c r="R43" s="11">
        <v>1428</v>
      </c>
      <c r="S43" s="11" t="s">
        <v>42</v>
      </c>
      <c r="T43" s="11">
        <v>270</v>
      </c>
      <c r="U43" s="216" t="s">
        <v>37</v>
      </c>
      <c r="V43" s="216" t="s">
        <v>37</v>
      </c>
      <c r="W43" s="216" t="s">
        <v>38</v>
      </c>
      <c r="X43" s="216" t="s">
        <v>38</v>
      </c>
      <c r="Y43" s="216" t="s">
        <v>38</v>
      </c>
      <c r="Z43" s="216" t="s">
        <v>37</v>
      </c>
      <c r="AA43" s="217">
        <v>46400</v>
      </c>
      <c r="AB43" s="216" t="s">
        <v>39</v>
      </c>
    </row>
    <row r="44" spans="1:28" ht="18" customHeight="1">
      <c r="A44" s="370" t="s">
        <v>2729</v>
      </c>
      <c r="B44" s="9" t="s">
        <v>57</v>
      </c>
      <c r="C44" s="90" t="s">
        <v>58</v>
      </c>
      <c r="D44" s="12">
        <v>5</v>
      </c>
      <c r="E44" s="12"/>
      <c r="F44" s="12"/>
      <c r="G44" s="13">
        <v>46430</v>
      </c>
      <c r="H44" s="11"/>
      <c r="I44" s="12" t="s">
        <v>33</v>
      </c>
      <c r="J44" s="93" t="s">
        <v>39</v>
      </c>
      <c r="K44" s="372"/>
      <c r="L44" s="411"/>
      <c r="M44" s="11" t="s">
        <v>39</v>
      </c>
      <c r="N44" s="18">
        <v>46160</v>
      </c>
      <c r="O44" s="14">
        <v>2400</v>
      </c>
      <c r="P44" s="14"/>
      <c r="Q44" s="97">
        <v>0</v>
      </c>
      <c r="R44" s="11">
        <v>1428</v>
      </c>
      <c r="S44" s="11" t="s">
        <v>42</v>
      </c>
      <c r="T44" s="11">
        <v>270</v>
      </c>
      <c r="U44" s="216" t="s">
        <v>37</v>
      </c>
      <c r="V44" s="216" t="s">
        <v>37</v>
      </c>
      <c r="W44" s="216" t="s">
        <v>37</v>
      </c>
      <c r="X44" s="216" t="s">
        <v>37</v>
      </c>
      <c r="Y44" s="216" t="s">
        <v>37</v>
      </c>
      <c r="Z44" s="216" t="s">
        <v>28</v>
      </c>
      <c r="AA44" s="217">
        <v>46400</v>
      </c>
      <c r="AB44" s="216" t="s">
        <v>39</v>
      </c>
    </row>
    <row r="45" spans="1:28" ht="18" customHeight="1">
      <c r="A45" s="370" t="s">
        <v>2635</v>
      </c>
      <c r="B45" s="383" t="s">
        <v>57</v>
      </c>
      <c r="C45" s="90" t="s">
        <v>58</v>
      </c>
      <c r="D45" s="12">
        <v>18</v>
      </c>
      <c r="E45" s="12"/>
      <c r="F45" s="12"/>
      <c r="G45" s="13">
        <v>46431</v>
      </c>
      <c r="H45" s="11">
        <v>247</v>
      </c>
      <c r="I45" s="12" t="s">
        <v>33</v>
      </c>
      <c r="J45" s="93">
        <v>0.91481481481481486</v>
      </c>
      <c r="K45" s="396"/>
      <c r="L45" s="12"/>
      <c r="M45" s="11" t="s">
        <v>39</v>
      </c>
      <c r="N45" s="18">
        <v>46161</v>
      </c>
      <c r="O45" s="14">
        <v>8640</v>
      </c>
      <c r="P45" s="14">
        <v>51840</v>
      </c>
      <c r="Q45" s="97">
        <v>184.03200000000001</v>
      </c>
      <c r="R45" s="11">
        <v>1428</v>
      </c>
      <c r="S45" s="11" t="s">
        <v>42</v>
      </c>
      <c r="T45" s="11">
        <v>270</v>
      </c>
      <c r="U45" s="216" t="s">
        <v>37</v>
      </c>
      <c r="V45" s="216" t="s">
        <v>37</v>
      </c>
      <c r="W45" s="216" t="s">
        <v>38</v>
      </c>
      <c r="X45" s="216" t="s">
        <v>38</v>
      </c>
      <c r="Y45" s="216" t="s">
        <v>38</v>
      </c>
      <c r="Z45" s="216" t="s">
        <v>37</v>
      </c>
      <c r="AA45" s="217">
        <v>46401</v>
      </c>
      <c r="AB45" s="216" t="s">
        <v>39</v>
      </c>
    </row>
    <row r="46" spans="1:28" ht="18" customHeight="1">
      <c r="A46" s="370" t="s">
        <v>2642</v>
      </c>
      <c r="B46" s="412" t="s">
        <v>57</v>
      </c>
      <c r="C46" s="90" t="s">
        <v>58</v>
      </c>
      <c r="D46" s="12">
        <v>36</v>
      </c>
      <c r="E46" s="12"/>
      <c r="F46" s="12"/>
      <c r="G46" s="13">
        <v>46431</v>
      </c>
      <c r="H46" s="11">
        <v>247</v>
      </c>
      <c r="I46" s="12" t="s">
        <v>33</v>
      </c>
      <c r="J46" s="93">
        <v>0.91481481481481486</v>
      </c>
      <c r="K46" s="372" t="s">
        <v>2835</v>
      </c>
      <c r="L46" s="373"/>
      <c r="M46" s="11" t="s">
        <v>39</v>
      </c>
      <c r="N46" s="18">
        <v>46161</v>
      </c>
      <c r="O46" s="14">
        <v>17280</v>
      </c>
      <c r="P46" s="14">
        <v>103680</v>
      </c>
      <c r="Q46" s="97">
        <v>368.06400000000002</v>
      </c>
      <c r="R46" s="11">
        <v>1428</v>
      </c>
      <c r="S46" s="11" t="s">
        <v>42</v>
      </c>
      <c r="T46" s="11">
        <v>270</v>
      </c>
      <c r="U46" s="216" t="s">
        <v>37</v>
      </c>
      <c r="V46" s="216" t="s">
        <v>37</v>
      </c>
      <c r="W46" s="216" t="s">
        <v>38</v>
      </c>
      <c r="X46" s="216" t="s">
        <v>38</v>
      </c>
      <c r="Y46" s="216" t="s">
        <v>38</v>
      </c>
      <c r="Z46" s="216" t="s">
        <v>37</v>
      </c>
      <c r="AA46" s="217">
        <v>46401</v>
      </c>
      <c r="AB46" s="216" t="s">
        <v>39</v>
      </c>
    </row>
    <row r="47" spans="1:28" ht="18" customHeight="1">
      <c r="A47" s="370" t="s">
        <v>2688</v>
      </c>
      <c r="B47" s="413" t="s">
        <v>57</v>
      </c>
      <c r="C47" s="90" t="s">
        <v>58</v>
      </c>
      <c r="D47" s="12">
        <v>24</v>
      </c>
      <c r="E47" s="12"/>
      <c r="F47" s="12"/>
      <c r="G47" s="414">
        <v>46431</v>
      </c>
      <c r="H47" s="11">
        <v>247</v>
      </c>
      <c r="I47" s="12" t="s">
        <v>33</v>
      </c>
      <c r="J47" s="93">
        <v>0.91481481481481486</v>
      </c>
      <c r="K47" s="372"/>
      <c r="L47" s="373"/>
      <c r="M47" s="11" t="s">
        <v>39</v>
      </c>
      <c r="N47" s="18">
        <v>46161</v>
      </c>
      <c r="O47" s="14">
        <v>11520</v>
      </c>
      <c r="P47" s="14">
        <v>69120</v>
      </c>
      <c r="Q47" s="97">
        <v>245.376</v>
      </c>
      <c r="R47" s="11">
        <v>1428</v>
      </c>
      <c r="S47" s="11" t="s">
        <v>42</v>
      </c>
      <c r="T47" s="11">
        <v>270</v>
      </c>
      <c r="U47" s="216" t="s">
        <v>37</v>
      </c>
      <c r="V47" s="216" t="s">
        <v>37</v>
      </c>
      <c r="W47" s="216" t="s">
        <v>38</v>
      </c>
      <c r="X47" s="216" t="s">
        <v>38</v>
      </c>
      <c r="Y47" s="216" t="s">
        <v>38</v>
      </c>
      <c r="Z47" s="216" t="s">
        <v>37</v>
      </c>
      <c r="AA47" s="217">
        <v>46401</v>
      </c>
      <c r="AB47" s="216" t="s">
        <v>39</v>
      </c>
    </row>
    <row r="48" spans="1:28" ht="18" customHeight="1">
      <c r="A48" s="370" t="s">
        <v>549</v>
      </c>
      <c r="B48" s="383" t="s">
        <v>57</v>
      </c>
      <c r="C48" s="90" t="s">
        <v>58</v>
      </c>
      <c r="D48" s="12">
        <v>47</v>
      </c>
      <c r="E48" s="12">
        <v>384</v>
      </c>
      <c r="F48" s="12"/>
      <c r="G48" s="13">
        <v>46443</v>
      </c>
      <c r="H48" s="11">
        <v>259</v>
      </c>
      <c r="I48" s="12" t="s">
        <v>33</v>
      </c>
      <c r="J48" s="93">
        <v>0.95925925925925926</v>
      </c>
      <c r="K48" s="396"/>
      <c r="L48" s="415"/>
      <c r="M48" s="11" t="s">
        <v>39</v>
      </c>
      <c r="N48" s="18">
        <v>46173</v>
      </c>
      <c r="O48" s="14">
        <v>22944</v>
      </c>
      <c r="P48" s="14">
        <v>137664</v>
      </c>
      <c r="Q48" s="97">
        <v>488.7072</v>
      </c>
      <c r="R48" s="11">
        <v>1428</v>
      </c>
      <c r="S48" s="11" t="s">
        <v>42</v>
      </c>
      <c r="T48" s="11">
        <v>270</v>
      </c>
      <c r="U48" s="216" t="s">
        <v>37</v>
      </c>
      <c r="V48" s="216" t="s">
        <v>37</v>
      </c>
      <c r="W48" s="216" t="s">
        <v>38</v>
      </c>
      <c r="X48" s="216" t="s">
        <v>38</v>
      </c>
      <c r="Y48" s="216" t="s">
        <v>38</v>
      </c>
      <c r="Z48" s="216" t="s">
        <v>37</v>
      </c>
      <c r="AA48" s="217">
        <v>46413</v>
      </c>
      <c r="AB48" s="216" t="s">
        <v>39</v>
      </c>
    </row>
    <row r="49" spans="1:28" ht="18" customHeight="1">
      <c r="A49" s="370" t="s">
        <v>96</v>
      </c>
      <c r="B49" s="383" t="s">
        <v>57</v>
      </c>
      <c r="C49" s="90" t="s">
        <v>58</v>
      </c>
      <c r="D49" s="12">
        <v>52</v>
      </c>
      <c r="E49" s="12"/>
      <c r="F49" s="12"/>
      <c r="G49" s="13">
        <v>46447</v>
      </c>
      <c r="H49" s="11">
        <v>263</v>
      </c>
      <c r="I49" s="12" t="s">
        <v>33</v>
      </c>
      <c r="J49" s="93">
        <v>0.97407407407407409</v>
      </c>
      <c r="K49" s="396" t="s">
        <v>2819</v>
      </c>
      <c r="L49" s="402"/>
      <c r="M49" s="11" t="s">
        <v>39</v>
      </c>
      <c r="N49" s="18">
        <v>46177</v>
      </c>
      <c r="O49" s="14">
        <v>24960</v>
      </c>
      <c r="P49" s="14">
        <v>149760</v>
      </c>
      <c r="Q49" s="97">
        <v>531.64800000000002</v>
      </c>
      <c r="R49" s="11">
        <v>1428</v>
      </c>
      <c r="S49" s="11" t="s">
        <v>42</v>
      </c>
      <c r="T49" s="11">
        <v>270</v>
      </c>
      <c r="U49" s="216" t="s">
        <v>37</v>
      </c>
      <c r="V49" s="216" t="s">
        <v>37</v>
      </c>
      <c r="W49" s="216" t="s">
        <v>38</v>
      </c>
      <c r="X49" s="216" t="s">
        <v>38</v>
      </c>
      <c r="Y49" s="216" t="s">
        <v>38</v>
      </c>
      <c r="Z49" s="216" t="s">
        <v>37</v>
      </c>
      <c r="AA49" s="217">
        <v>46417</v>
      </c>
      <c r="AB49" s="216" t="s">
        <v>39</v>
      </c>
    </row>
    <row r="50" spans="1:28" ht="18" customHeight="1">
      <c r="A50" s="370" t="s">
        <v>130</v>
      </c>
      <c r="B50" s="383" t="s">
        <v>57</v>
      </c>
      <c r="C50" s="90" t="s">
        <v>58</v>
      </c>
      <c r="D50" s="12">
        <v>8</v>
      </c>
      <c r="E50" s="12"/>
      <c r="F50" s="12"/>
      <c r="G50" s="13">
        <v>46448</v>
      </c>
      <c r="H50" s="11">
        <v>264</v>
      </c>
      <c r="I50" s="12" t="s">
        <v>33</v>
      </c>
      <c r="J50" s="93">
        <v>0.97777777777777775</v>
      </c>
      <c r="K50" s="372" t="s">
        <v>2819</v>
      </c>
      <c r="L50" s="416"/>
      <c r="M50" s="11" t="s">
        <v>39</v>
      </c>
      <c r="N50" s="18">
        <v>46178</v>
      </c>
      <c r="O50" s="14">
        <v>3840</v>
      </c>
      <c r="P50" s="14">
        <v>23040</v>
      </c>
      <c r="Q50" s="97">
        <v>81.792000000000002</v>
      </c>
      <c r="R50" s="11">
        <v>1428</v>
      </c>
      <c r="S50" s="11" t="s">
        <v>42</v>
      </c>
      <c r="T50" s="11">
        <v>270</v>
      </c>
      <c r="U50" s="216" t="s">
        <v>37</v>
      </c>
      <c r="V50" s="216" t="s">
        <v>37</v>
      </c>
      <c r="W50" s="216" t="s">
        <v>38</v>
      </c>
      <c r="X50" s="216" t="s">
        <v>38</v>
      </c>
      <c r="Y50" s="216" t="s">
        <v>38</v>
      </c>
      <c r="Z50" s="216" t="s">
        <v>37</v>
      </c>
      <c r="AA50" s="217">
        <v>46418</v>
      </c>
      <c r="AB50" s="216" t="s">
        <v>39</v>
      </c>
    </row>
    <row r="51" spans="1:28" ht="18" customHeight="1">
      <c r="A51" s="370" t="s">
        <v>627</v>
      </c>
      <c r="B51" s="417" t="s">
        <v>57</v>
      </c>
      <c r="C51" s="90" t="s">
        <v>58</v>
      </c>
      <c r="D51" s="12">
        <v>90</v>
      </c>
      <c r="E51" s="12"/>
      <c r="F51" s="12"/>
      <c r="G51" s="13">
        <v>46448</v>
      </c>
      <c r="H51" s="11">
        <v>264</v>
      </c>
      <c r="I51" s="12" t="s">
        <v>33</v>
      </c>
      <c r="J51" s="93">
        <v>0.97777777777777775</v>
      </c>
      <c r="K51" s="372"/>
      <c r="L51" s="373"/>
      <c r="M51" s="11" t="s">
        <v>39</v>
      </c>
      <c r="N51" s="18">
        <v>46178</v>
      </c>
      <c r="O51" s="14">
        <v>43200</v>
      </c>
      <c r="P51" s="14">
        <v>259200</v>
      </c>
      <c r="Q51" s="97">
        <v>920.16</v>
      </c>
      <c r="R51" s="11">
        <v>1428</v>
      </c>
      <c r="S51" s="11" t="s">
        <v>42</v>
      </c>
      <c r="T51" s="11">
        <v>270</v>
      </c>
      <c r="U51" s="216" t="s">
        <v>37</v>
      </c>
      <c r="V51" s="216" t="s">
        <v>37</v>
      </c>
      <c r="W51" s="216" t="s">
        <v>38</v>
      </c>
      <c r="X51" s="216" t="s">
        <v>38</v>
      </c>
      <c r="Y51" s="216" t="s">
        <v>38</v>
      </c>
      <c r="Z51" s="216" t="s">
        <v>37</v>
      </c>
      <c r="AA51" s="217">
        <v>46418</v>
      </c>
      <c r="AB51" s="216" t="s">
        <v>39</v>
      </c>
    </row>
    <row r="52" spans="1:28" ht="18" customHeight="1">
      <c r="A52" s="370" t="s">
        <v>2622</v>
      </c>
      <c r="B52" s="418" t="s">
        <v>57</v>
      </c>
      <c r="C52" s="90" t="s">
        <v>58</v>
      </c>
      <c r="D52" s="12">
        <v>1</v>
      </c>
      <c r="E52" s="12"/>
      <c r="F52" s="12"/>
      <c r="G52" s="13">
        <v>46448</v>
      </c>
      <c r="H52" s="11">
        <v>264</v>
      </c>
      <c r="I52" s="12" t="s">
        <v>33</v>
      </c>
      <c r="J52" s="93">
        <v>0.97777777777777775</v>
      </c>
      <c r="K52" s="372"/>
      <c r="L52" s="373"/>
      <c r="M52" s="11" t="s">
        <v>39</v>
      </c>
      <c r="N52" s="18">
        <v>46178</v>
      </c>
      <c r="O52" s="14">
        <v>480</v>
      </c>
      <c r="P52" s="14">
        <v>2880</v>
      </c>
      <c r="Q52" s="97">
        <v>10.224</v>
      </c>
      <c r="R52" s="11">
        <v>1428</v>
      </c>
      <c r="S52" s="11" t="s">
        <v>42</v>
      </c>
      <c r="T52" s="11">
        <v>270</v>
      </c>
      <c r="U52" s="216" t="s">
        <v>37</v>
      </c>
      <c r="V52" s="216" t="s">
        <v>37</v>
      </c>
      <c r="W52" s="216" t="s">
        <v>38</v>
      </c>
      <c r="X52" s="216" t="s">
        <v>38</v>
      </c>
      <c r="Y52" s="216" t="s">
        <v>38</v>
      </c>
      <c r="Z52" s="216" t="s">
        <v>37</v>
      </c>
      <c r="AA52" s="217">
        <v>46418</v>
      </c>
      <c r="AB52" s="216" t="s">
        <v>39</v>
      </c>
    </row>
    <row r="53" spans="1:28" ht="18" customHeight="1">
      <c r="A53" s="370" t="s">
        <v>107</v>
      </c>
      <c r="B53" s="9" t="s">
        <v>57</v>
      </c>
      <c r="C53" s="90" t="s">
        <v>58</v>
      </c>
      <c r="D53" s="12">
        <v>44</v>
      </c>
      <c r="E53" s="12"/>
      <c r="F53" s="12"/>
      <c r="G53" s="13">
        <v>46449</v>
      </c>
      <c r="H53" s="11">
        <v>265</v>
      </c>
      <c r="I53" s="12" t="s">
        <v>33</v>
      </c>
      <c r="J53" s="93">
        <v>0.98148148148148151</v>
      </c>
      <c r="K53" s="372" t="s">
        <v>2819</v>
      </c>
      <c r="L53" s="373"/>
      <c r="M53" s="11" t="s">
        <v>39</v>
      </c>
      <c r="N53" s="18">
        <v>46179</v>
      </c>
      <c r="O53" s="14">
        <v>21120</v>
      </c>
      <c r="P53" s="14">
        <v>126720</v>
      </c>
      <c r="Q53" s="97">
        <v>449.85599999999999</v>
      </c>
      <c r="R53" s="11">
        <v>1428</v>
      </c>
      <c r="S53" s="11" t="s">
        <v>42</v>
      </c>
      <c r="T53" s="11">
        <v>270</v>
      </c>
      <c r="U53" s="216" t="s">
        <v>37</v>
      </c>
      <c r="V53" s="216" t="s">
        <v>37</v>
      </c>
      <c r="W53" s="216" t="s">
        <v>38</v>
      </c>
      <c r="X53" s="216" t="s">
        <v>38</v>
      </c>
      <c r="Y53" s="216" t="s">
        <v>38</v>
      </c>
      <c r="Z53" s="216" t="s">
        <v>37</v>
      </c>
      <c r="AA53" s="217">
        <v>46419</v>
      </c>
      <c r="AB53" s="216" t="s">
        <v>39</v>
      </c>
    </row>
    <row r="54" spans="1:28" ht="18" customHeight="1">
      <c r="A54" s="370" t="s">
        <v>752</v>
      </c>
      <c r="B54" s="419" t="s">
        <v>57</v>
      </c>
      <c r="C54" s="90" t="s">
        <v>58</v>
      </c>
      <c r="D54" s="12">
        <v>92</v>
      </c>
      <c r="E54" s="12"/>
      <c r="F54" s="12"/>
      <c r="G54" s="13">
        <v>46449</v>
      </c>
      <c r="H54" s="11">
        <v>265</v>
      </c>
      <c r="I54" s="12" t="s">
        <v>33</v>
      </c>
      <c r="J54" s="93">
        <v>0.98148148148148151</v>
      </c>
      <c r="K54" s="396"/>
      <c r="L54" s="373"/>
      <c r="M54" s="11" t="s">
        <v>39</v>
      </c>
      <c r="N54" s="18">
        <v>46179</v>
      </c>
      <c r="O54" s="14">
        <v>44160</v>
      </c>
      <c r="P54" s="14">
        <v>264960</v>
      </c>
      <c r="Q54" s="97">
        <v>940.60799999999995</v>
      </c>
      <c r="R54" s="11">
        <v>1428</v>
      </c>
      <c r="S54" s="11" t="s">
        <v>42</v>
      </c>
      <c r="T54" s="11">
        <v>270</v>
      </c>
      <c r="U54" s="216" t="s">
        <v>37</v>
      </c>
      <c r="V54" s="216" t="s">
        <v>37</v>
      </c>
      <c r="W54" s="216" t="s">
        <v>38</v>
      </c>
      <c r="X54" s="216" t="s">
        <v>38</v>
      </c>
      <c r="Y54" s="216" t="s">
        <v>38</v>
      </c>
      <c r="Z54" s="216" t="s">
        <v>37</v>
      </c>
      <c r="AA54" s="217">
        <v>46419</v>
      </c>
      <c r="AB54" s="216" t="s">
        <v>39</v>
      </c>
    </row>
    <row r="55" spans="1:28" ht="18" customHeight="1">
      <c r="A55" s="370" t="s">
        <v>753</v>
      </c>
      <c r="B55" s="390" t="s">
        <v>57</v>
      </c>
      <c r="C55" s="90" t="s">
        <v>58</v>
      </c>
      <c r="D55" s="12">
        <v>116</v>
      </c>
      <c r="E55" s="12"/>
      <c r="F55" s="12"/>
      <c r="G55" s="13">
        <v>46449</v>
      </c>
      <c r="H55" s="11">
        <v>265</v>
      </c>
      <c r="I55" s="12" t="s">
        <v>33</v>
      </c>
      <c r="J55" s="93">
        <v>0.98148148148148151</v>
      </c>
      <c r="K55" s="396"/>
      <c r="L55" s="420"/>
      <c r="M55" s="11" t="s">
        <v>39</v>
      </c>
      <c r="N55" s="18">
        <v>46179</v>
      </c>
      <c r="O55" s="14">
        <v>55680</v>
      </c>
      <c r="P55" s="14">
        <v>334080</v>
      </c>
      <c r="Q55" s="97">
        <v>1185.9839999999999</v>
      </c>
      <c r="R55" s="11">
        <v>1428</v>
      </c>
      <c r="S55" s="11" t="s">
        <v>42</v>
      </c>
      <c r="T55" s="11">
        <v>270</v>
      </c>
      <c r="U55" s="216" t="s">
        <v>37</v>
      </c>
      <c r="V55" s="216" t="s">
        <v>37</v>
      </c>
      <c r="W55" s="216" t="s">
        <v>38</v>
      </c>
      <c r="X55" s="216" t="s">
        <v>38</v>
      </c>
      <c r="Y55" s="216" t="s">
        <v>38</v>
      </c>
      <c r="Z55" s="216" t="s">
        <v>37</v>
      </c>
      <c r="AA55" s="217">
        <v>46419</v>
      </c>
      <c r="AB55" s="216" t="s">
        <v>39</v>
      </c>
    </row>
    <row r="56" spans="1:28" ht="18" customHeight="1">
      <c r="A56" s="370" t="s">
        <v>559</v>
      </c>
      <c r="B56" s="383" t="s">
        <v>57</v>
      </c>
      <c r="C56" s="90" t="s">
        <v>58</v>
      </c>
      <c r="D56" s="12">
        <v>52</v>
      </c>
      <c r="E56" s="12"/>
      <c r="F56" s="12"/>
      <c r="G56" s="13">
        <v>46449</v>
      </c>
      <c r="H56" s="11">
        <v>265</v>
      </c>
      <c r="I56" s="12" t="s">
        <v>33</v>
      </c>
      <c r="J56" s="93">
        <v>0.98148148148148151</v>
      </c>
      <c r="K56" s="396"/>
      <c r="L56" s="420"/>
      <c r="M56" s="11" t="s">
        <v>39</v>
      </c>
      <c r="N56" s="18">
        <v>46179</v>
      </c>
      <c r="O56" s="14">
        <v>24960</v>
      </c>
      <c r="P56" s="14">
        <v>149760</v>
      </c>
      <c r="Q56" s="97">
        <v>531.64800000000002</v>
      </c>
      <c r="R56" s="11">
        <v>1428</v>
      </c>
      <c r="S56" s="11" t="s">
        <v>42</v>
      </c>
      <c r="T56" s="11">
        <v>270</v>
      </c>
      <c r="U56" s="216" t="s">
        <v>37</v>
      </c>
      <c r="V56" s="216" t="s">
        <v>37</v>
      </c>
      <c r="W56" s="216" t="s">
        <v>38</v>
      </c>
      <c r="X56" s="216" t="s">
        <v>38</v>
      </c>
      <c r="Y56" s="216" t="s">
        <v>38</v>
      </c>
      <c r="Z56" s="216" t="s">
        <v>37</v>
      </c>
      <c r="AA56" s="217">
        <v>46419</v>
      </c>
      <c r="AB56" s="216" t="s">
        <v>39</v>
      </c>
    </row>
    <row r="57" spans="1:28" ht="18" customHeight="1">
      <c r="A57" s="370" t="s">
        <v>135</v>
      </c>
      <c r="B57" s="387" t="s">
        <v>71</v>
      </c>
      <c r="C57" s="90" t="s">
        <v>72</v>
      </c>
      <c r="D57" s="12"/>
      <c r="E57" s="12"/>
      <c r="F57" s="12"/>
      <c r="G57" s="13"/>
      <c r="H57" s="11" t="s">
        <v>39</v>
      </c>
      <c r="I57" s="12" t="s">
        <v>39</v>
      </c>
      <c r="J57" s="93" t="s">
        <v>39</v>
      </c>
      <c r="K57" s="396"/>
      <c r="L57" s="421" t="s">
        <v>73</v>
      </c>
      <c r="M57" s="11" t="s">
        <v>35</v>
      </c>
      <c r="N57" s="18" t="s">
        <v>39</v>
      </c>
      <c r="O57" s="14">
        <v>0</v>
      </c>
      <c r="P57" s="14">
        <v>0</v>
      </c>
      <c r="Q57" s="97">
        <v>0</v>
      </c>
      <c r="R57" s="11">
        <v>1430</v>
      </c>
      <c r="S57" s="11" t="s">
        <v>74</v>
      </c>
      <c r="T57" s="11">
        <v>0</v>
      </c>
      <c r="U57" s="216" t="s">
        <v>37</v>
      </c>
      <c r="V57" s="216" t="s">
        <v>38</v>
      </c>
      <c r="W57" s="216" t="s">
        <v>38</v>
      </c>
      <c r="X57" s="216" t="s">
        <v>38</v>
      </c>
      <c r="Y57" s="216" t="s">
        <v>37</v>
      </c>
      <c r="Z57" s="216" t="s">
        <v>37</v>
      </c>
      <c r="AA57" s="217" t="s">
        <v>39</v>
      </c>
      <c r="AB57" s="216" t="s">
        <v>39</v>
      </c>
    </row>
    <row r="58" spans="1:28" ht="18" customHeight="1">
      <c r="A58" s="370" t="s">
        <v>136</v>
      </c>
      <c r="B58" s="401" t="s">
        <v>71</v>
      </c>
      <c r="C58" s="90" t="s">
        <v>72</v>
      </c>
      <c r="D58" s="12"/>
      <c r="E58" s="12"/>
      <c r="F58" s="12"/>
      <c r="G58" s="13"/>
      <c r="H58" s="11" t="s">
        <v>39</v>
      </c>
      <c r="I58" s="12" t="s">
        <v>39</v>
      </c>
      <c r="J58" s="93" t="s">
        <v>39</v>
      </c>
      <c r="K58" s="396"/>
      <c r="L58" s="12" t="s">
        <v>73</v>
      </c>
      <c r="M58" s="11" t="s">
        <v>35</v>
      </c>
      <c r="N58" s="18" t="s">
        <v>39</v>
      </c>
      <c r="O58" s="14">
        <v>0</v>
      </c>
      <c r="P58" s="14">
        <v>0</v>
      </c>
      <c r="Q58" s="97">
        <v>0</v>
      </c>
      <c r="R58" s="11">
        <v>1430</v>
      </c>
      <c r="S58" s="11" t="s">
        <v>74</v>
      </c>
      <c r="T58" s="11">
        <v>0</v>
      </c>
      <c r="U58" s="216" t="s">
        <v>37</v>
      </c>
      <c r="V58" s="216" t="s">
        <v>38</v>
      </c>
      <c r="W58" s="216" t="s">
        <v>38</v>
      </c>
      <c r="X58" s="216" t="s">
        <v>38</v>
      </c>
      <c r="Y58" s="216" t="s">
        <v>37</v>
      </c>
      <c r="Z58" s="216" t="s">
        <v>37</v>
      </c>
      <c r="AA58" s="217" t="s">
        <v>39</v>
      </c>
      <c r="AB58" s="216" t="s">
        <v>39</v>
      </c>
    </row>
    <row r="59" spans="1:28" ht="18" customHeight="1">
      <c r="A59" s="370" t="s">
        <v>105</v>
      </c>
      <c r="B59" s="9" t="s">
        <v>71</v>
      </c>
      <c r="C59" s="90" t="s">
        <v>72</v>
      </c>
      <c r="D59" s="12"/>
      <c r="E59" s="12"/>
      <c r="F59" s="12"/>
      <c r="G59" s="13"/>
      <c r="H59" s="11" t="s">
        <v>39</v>
      </c>
      <c r="I59" s="12" t="s">
        <v>39</v>
      </c>
      <c r="J59" s="93" t="s">
        <v>39</v>
      </c>
      <c r="K59" s="396"/>
      <c r="L59" s="373"/>
      <c r="M59" s="11" t="s">
        <v>39</v>
      </c>
      <c r="N59" s="18" t="s">
        <v>39</v>
      </c>
      <c r="O59" s="14">
        <v>0</v>
      </c>
      <c r="P59" s="14">
        <v>0</v>
      </c>
      <c r="Q59" s="97">
        <v>0</v>
      </c>
      <c r="R59" s="11">
        <v>1430</v>
      </c>
      <c r="S59" s="11" t="s">
        <v>74</v>
      </c>
      <c r="T59" s="11">
        <v>0</v>
      </c>
      <c r="U59" s="216" t="s">
        <v>37</v>
      </c>
      <c r="V59" s="216" t="s">
        <v>38</v>
      </c>
      <c r="W59" s="216" t="s">
        <v>38</v>
      </c>
      <c r="X59" s="216" t="s">
        <v>38</v>
      </c>
      <c r="Y59" s="216" t="s">
        <v>37</v>
      </c>
      <c r="Z59" s="216" t="s">
        <v>37</v>
      </c>
      <c r="AA59" s="217" t="s">
        <v>39</v>
      </c>
      <c r="AB59" s="216" t="s">
        <v>39</v>
      </c>
    </row>
    <row r="60" spans="1:28" ht="18" customHeight="1">
      <c r="A60" s="370" t="s">
        <v>290</v>
      </c>
      <c r="B60" s="405" t="s">
        <v>71</v>
      </c>
      <c r="C60" s="90" t="s">
        <v>72</v>
      </c>
      <c r="D60" s="12"/>
      <c r="E60" s="12"/>
      <c r="F60" s="12"/>
      <c r="G60" s="13"/>
      <c r="H60" s="11" t="s">
        <v>39</v>
      </c>
      <c r="I60" s="12" t="s">
        <v>39</v>
      </c>
      <c r="J60" s="93" t="s">
        <v>39</v>
      </c>
      <c r="K60" s="396"/>
      <c r="L60" s="373" t="s">
        <v>73</v>
      </c>
      <c r="M60" s="11" t="s">
        <v>35</v>
      </c>
      <c r="N60" s="18" t="s">
        <v>39</v>
      </c>
      <c r="O60" s="14">
        <v>0</v>
      </c>
      <c r="P60" s="14">
        <v>0</v>
      </c>
      <c r="Q60" s="97">
        <v>0</v>
      </c>
      <c r="R60" s="11">
        <v>1430</v>
      </c>
      <c r="S60" s="11" t="s">
        <v>74</v>
      </c>
      <c r="T60" s="11">
        <v>0</v>
      </c>
      <c r="U60" s="216" t="s">
        <v>37</v>
      </c>
      <c r="V60" s="216" t="s">
        <v>38</v>
      </c>
      <c r="W60" s="216" t="s">
        <v>38</v>
      </c>
      <c r="X60" s="216" t="s">
        <v>38</v>
      </c>
      <c r="Y60" s="216" t="s">
        <v>37</v>
      </c>
      <c r="Z60" s="216" t="s">
        <v>37</v>
      </c>
      <c r="AA60" s="217" t="s">
        <v>39</v>
      </c>
      <c r="AB60" s="216" t="s">
        <v>39</v>
      </c>
    </row>
    <row r="61" spans="1:28" ht="18" customHeight="1">
      <c r="A61" s="370" t="s">
        <v>607</v>
      </c>
      <c r="B61" s="9" t="s">
        <v>71</v>
      </c>
      <c r="C61" s="90" t="s">
        <v>72</v>
      </c>
      <c r="D61" s="12"/>
      <c r="E61" s="12"/>
      <c r="F61" s="12"/>
      <c r="G61" s="13"/>
      <c r="H61" s="11" t="s">
        <v>39</v>
      </c>
      <c r="I61" s="12" t="s">
        <v>39</v>
      </c>
      <c r="J61" s="93" t="s">
        <v>39</v>
      </c>
      <c r="K61" s="396"/>
      <c r="L61" s="373" t="s">
        <v>73</v>
      </c>
      <c r="M61" s="11" t="s">
        <v>35</v>
      </c>
      <c r="N61" s="18" t="s">
        <v>39</v>
      </c>
      <c r="O61" s="14">
        <v>0</v>
      </c>
      <c r="P61" s="14">
        <v>0</v>
      </c>
      <c r="Q61" s="97">
        <v>0</v>
      </c>
      <c r="R61" s="11">
        <v>1430</v>
      </c>
      <c r="S61" s="11" t="s">
        <v>74</v>
      </c>
      <c r="T61" s="11">
        <v>0</v>
      </c>
      <c r="U61" s="216" t="s">
        <v>37</v>
      </c>
      <c r="V61" s="216" t="s">
        <v>38</v>
      </c>
      <c r="W61" s="216" t="s">
        <v>38</v>
      </c>
      <c r="X61" s="216" t="s">
        <v>38</v>
      </c>
      <c r="Y61" s="216" t="s">
        <v>37</v>
      </c>
      <c r="Z61" s="216" t="s">
        <v>37</v>
      </c>
      <c r="AA61" s="217" t="s">
        <v>39</v>
      </c>
      <c r="AB61" s="216" t="s">
        <v>39</v>
      </c>
    </row>
    <row r="62" spans="1:28" ht="18" customHeight="1">
      <c r="A62" s="370" t="s">
        <v>405</v>
      </c>
      <c r="B62" s="401" t="s">
        <v>71</v>
      </c>
      <c r="C62" s="90" t="s">
        <v>72</v>
      </c>
      <c r="D62" s="12"/>
      <c r="E62" s="12"/>
      <c r="F62" s="12"/>
      <c r="G62" s="13"/>
      <c r="H62" s="11" t="s">
        <v>39</v>
      </c>
      <c r="I62" s="12" t="s">
        <v>39</v>
      </c>
      <c r="J62" s="93" t="s">
        <v>39</v>
      </c>
      <c r="K62" s="396"/>
      <c r="L62" s="12" t="s">
        <v>73</v>
      </c>
      <c r="M62" s="11" t="s">
        <v>35</v>
      </c>
      <c r="N62" s="18" t="s">
        <v>39</v>
      </c>
      <c r="O62" s="14">
        <v>0</v>
      </c>
      <c r="P62" s="14">
        <v>0</v>
      </c>
      <c r="Q62" s="97">
        <v>0</v>
      </c>
      <c r="R62" s="11">
        <v>1430</v>
      </c>
      <c r="S62" s="11" t="s">
        <v>74</v>
      </c>
      <c r="T62" s="11">
        <v>0</v>
      </c>
      <c r="U62" s="216" t="s">
        <v>37</v>
      </c>
      <c r="V62" s="216" t="s">
        <v>38</v>
      </c>
      <c r="W62" s="216" t="s">
        <v>38</v>
      </c>
      <c r="X62" s="216" t="s">
        <v>38</v>
      </c>
      <c r="Y62" s="216" t="s">
        <v>37</v>
      </c>
      <c r="Z62" s="216" t="s">
        <v>37</v>
      </c>
      <c r="AA62" s="217" t="s">
        <v>39</v>
      </c>
      <c r="AB62" s="216" t="s">
        <v>39</v>
      </c>
    </row>
    <row r="63" spans="1:28" ht="18" customHeight="1">
      <c r="A63" s="370" t="s">
        <v>293</v>
      </c>
      <c r="B63" s="412" t="s">
        <v>71</v>
      </c>
      <c r="C63" s="90" t="s">
        <v>72</v>
      </c>
      <c r="D63" s="12"/>
      <c r="E63" s="12"/>
      <c r="F63" s="12"/>
      <c r="G63" s="13"/>
      <c r="H63" s="11" t="s">
        <v>39</v>
      </c>
      <c r="I63" s="12" t="s">
        <v>39</v>
      </c>
      <c r="J63" s="93" t="s">
        <v>39</v>
      </c>
      <c r="K63" s="396"/>
      <c r="L63" s="373" t="s">
        <v>73</v>
      </c>
      <c r="M63" s="11" t="s">
        <v>35</v>
      </c>
      <c r="N63" s="18" t="s">
        <v>39</v>
      </c>
      <c r="O63" s="14">
        <v>0</v>
      </c>
      <c r="P63" s="14">
        <v>0</v>
      </c>
      <c r="Q63" s="97">
        <v>0</v>
      </c>
      <c r="R63" s="11">
        <v>1430</v>
      </c>
      <c r="S63" s="11" t="s">
        <v>74</v>
      </c>
      <c r="T63" s="11">
        <v>0</v>
      </c>
      <c r="U63" s="216" t="s">
        <v>37</v>
      </c>
      <c r="V63" s="216" t="s">
        <v>38</v>
      </c>
      <c r="W63" s="216" t="s">
        <v>38</v>
      </c>
      <c r="X63" s="216" t="s">
        <v>38</v>
      </c>
      <c r="Y63" s="216" t="s">
        <v>37</v>
      </c>
      <c r="Z63" s="216" t="s">
        <v>37</v>
      </c>
      <c r="AA63" s="217" t="s">
        <v>39</v>
      </c>
      <c r="AB63" s="216" t="s">
        <v>39</v>
      </c>
    </row>
    <row r="64" spans="1:28" ht="18" customHeight="1">
      <c r="A64" s="370" t="s">
        <v>294</v>
      </c>
      <c r="B64" s="383" t="s">
        <v>71</v>
      </c>
      <c r="C64" s="90" t="s">
        <v>72</v>
      </c>
      <c r="D64" s="12"/>
      <c r="E64" s="12"/>
      <c r="F64" s="12"/>
      <c r="G64" s="13"/>
      <c r="H64" s="11" t="s">
        <v>39</v>
      </c>
      <c r="I64" s="12" t="s">
        <v>39</v>
      </c>
      <c r="J64" s="93" t="s">
        <v>39</v>
      </c>
      <c r="K64" s="396"/>
      <c r="L64" s="12" t="s">
        <v>73</v>
      </c>
      <c r="M64" s="11" t="s">
        <v>35</v>
      </c>
      <c r="N64" s="18" t="s">
        <v>39</v>
      </c>
      <c r="O64" s="14">
        <v>0</v>
      </c>
      <c r="P64" s="14">
        <v>0</v>
      </c>
      <c r="Q64" s="97">
        <v>0</v>
      </c>
      <c r="R64" s="11">
        <v>1430</v>
      </c>
      <c r="S64" s="11" t="s">
        <v>74</v>
      </c>
      <c r="T64" s="11">
        <v>0</v>
      </c>
      <c r="U64" s="216" t="s">
        <v>37</v>
      </c>
      <c r="V64" s="216" t="s">
        <v>38</v>
      </c>
      <c r="W64" s="216" t="s">
        <v>38</v>
      </c>
      <c r="X64" s="216" t="s">
        <v>38</v>
      </c>
      <c r="Y64" s="216" t="s">
        <v>37</v>
      </c>
      <c r="Z64" s="216" t="s">
        <v>37</v>
      </c>
      <c r="AA64" s="217" t="s">
        <v>39</v>
      </c>
      <c r="AB64" s="216" t="s">
        <v>39</v>
      </c>
    </row>
    <row r="65" spans="1:28" ht="18" customHeight="1">
      <c r="A65" s="370" t="s">
        <v>296</v>
      </c>
      <c r="B65" s="422" t="s">
        <v>71</v>
      </c>
      <c r="C65" s="90" t="s">
        <v>72</v>
      </c>
      <c r="D65" s="12"/>
      <c r="E65" s="12"/>
      <c r="F65" s="12"/>
      <c r="G65" s="13"/>
      <c r="H65" s="11" t="s">
        <v>39</v>
      </c>
      <c r="I65" s="12" t="s">
        <v>39</v>
      </c>
      <c r="J65" s="93" t="s">
        <v>39</v>
      </c>
      <c r="K65" s="372"/>
      <c r="L65" s="373" t="s">
        <v>73</v>
      </c>
      <c r="M65" s="11" t="s">
        <v>35</v>
      </c>
      <c r="N65" s="18" t="s">
        <v>39</v>
      </c>
      <c r="O65" s="14">
        <v>0</v>
      </c>
      <c r="P65" s="14">
        <v>0</v>
      </c>
      <c r="Q65" s="97">
        <v>0</v>
      </c>
      <c r="R65" s="11">
        <v>1430</v>
      </c>
      <c r="S65" s="11" t="s">
        <v>74</v>
      </c>
      <c r="T65" s="11">
        <v>0</v>
      </c>
      <c r="U65" s="216" t="s">
        <v>37</v>
      </c>
      <c r="V65" s="216" t="s">
        <v>38</v>
      </c>
      <c r="W65" s="216" t="s">
        <v>38</v>
      </c>
      <c r="X65" s="216" t="s">
        <v>38</v>
      </c>
      <c r="Y65" s="216" t="s">
        <v>37</v>
      </c>
      <c r="Z65" s="216" t="s">
        <v>37</v>
      </c>
      <c r="AA65" s="217" t="s">
        <v>39</v>
      </c>
      <c r="AB65" s="216" t="s">
        <v>39</v>
      </c>
    </row>
    <row r="66" spans="1:28" ht="18" customHeight="1">
      <c r="A66" s="370" t="s">
        <v>2553</v>
      </c>
      <c r="B66" s="422" t="s">
        <v>87</v>
      </c>
      <c r="C66" s="90" t="s">
        <v>88</v>
      </c>
      <c r="D66" s="12">
        <v>7</v>
      </c>
      <c r="E66" s="12"/>
      <c r="F66" s="12"/>
      <c r="G66" s="13">
        <v>46323</v>
      </c>
      <c r="H66" s="11">
        <v>139</v>
      </c>
      <c r="I66" s="12" t="s">
        <v>33</v>
      </c>
      <c r="J66" s="93">
        <v>0.77222222222222225</v>
      </c>
      <c r="K66" s="372"/>
      <c r="L66" s="423" t="s">
        <v>62</v>
      </c>
      <c r="M66" s="11" t="s">
        <v>35</v>
      </c>
      <c r="N66" s="18">
        <v>46143</v>
      </c>
      <c r="O66" s="14">
        <v>3360</v>
      </c>
      <c r="P66" s="14">
        <v>20160</v>
      </c>
      <c r="Q66" s="97">
        <v>66.528000000000006</v>
      </c>
      <c r="R66" s="11">
        <v>14703</v>
      </c>
      <c r="S66" s="11" t="s">
        <v>42</v>
      </c>
      <c r="T66" s="11">
        <v>180</v>
      </c>
      <c r="U66" s="216" t="s">
        <v>37</v>
      </c>
      <c r="V66" s="216" t="s">
        <v>37</v>
      </c>
      <c r="W66" s="216" t="s">
        <v>38</v>
      </c>
      <c r="X66" s="216" t="s">
        <v>38</v>
      </c>
      <c r="Y66" s="216" t="s">
        <v>38</v>
      </c>
      <c r="Z66" s="216" t="s">
        <v>37</v>
      </c>
      <c r="AA66" s="217">
        <v>46293</v>
      </c>
      <c r="AB66" s="216" t="s">
        <v>39</v>
      </c>
    </row>
    <row r="67" spans="1:28" ht="18" customHeight="1">
      <c r="A67" s="370" t="s">
        <v>61</v>
      </c>
      <c r="B67" s="9" t="s">
        <v>90</v>
      </c>
      <c r="C67" s="90" t="s">
        <v>91</v>
      </c>
      <c r="D67" s="12">
        <v>3</v>
      </c>
      <c r="E67" s="12"/>
      <c r="F67" s="12"/>
      <c r="G67" s="13">
        <v>46304</v>
      </c>
      <c r="H67" s="11">
        <v>120</v>
      </c>
      <c r="I67" s="12" t="s">
        <v>33</v>
      </c>
      <c r="J67" s="93">
        <v>0.66666666666666663</v>
      </c>
      <c r="K67" s="396"/>
      <c r="L67" s="400" t="s">
        <v>62</v>
      </c>
      <c r="M67" s="11" t="s">
        <v>35</v>
      </c>
      <c r="N67" s="18">
        <v>46124</v>
      </c>
      <c r="O67" s="14">
        <v>1440</v>
      </c>
      <c r="P67" s="14">
        <v>8640</v>
      </c>
      <c r="Q67" s="97">
        <v>28.512</v>
      </c>
      <c r="R67" s="11">
        <v>14709</v>
      </c>
      <c r="S67" s="11" t="s">
        <v>42</v>
      </c>
      <c r="T67" s="11">
        <v>180</v>
      </c>
      <c r="U67" s="216" t="s">
        <v>37</v>
      </c>
      <c r="V67" s="216" t="s">
        <v>37</v>
      </c>
      <c r="W67" s="216" t="s">
        <v>37</v>
      </c>
      <c r="X67" s="216" t="s">
        <v>38</v>
      </c>
      <c r="Y67" s="216" t="s">
        <v>38</v>
      </c>
      <c r="Z67" s="216" t="s">
        <v>37</v>
      </c>
      <c r="AA67" s="217">
        <v>46274</v>
      </c>
      <c r="AB67" s="216" t="s">
        <v>39</v>
      </c>
    </row>
    <row r="68" spans="1:28" ht="18" customHeight="1">
      <c r="A68" s="370" t="s">
        <v>61</v>
      </c>
      <c r="B68" s="9" t="s">
        <v>90</v>
      </c>
      <c r="C68" s="90" t="s">
        <v>91</v>
      </c>
      <c r="D68" s="12">
        <v>12</v>
      </c>
      <c r="E68" s="12"/>
      <c r="F68" s="12"/>
      <c r="G68" s="13">
        <v>46310</v>
      </c>
      <c r="H68" s="11">
        <v>126</v>
      </c>
      <c r="I68" s="12" t="s">
        <v>33</v>
      </c>
      <c r="J68" s="93">
        <v>0.7</v>
      </c>
      <c r="K68" s="372"/>
      <c r="L68" s="373" t="s">
        <v>62</v>
      </c>
      <c r="M68" s="11" t="s">
        <v>35</v>
      </c>
      <c r="N68" s="18">
        <v>46130</v>
      </c>
      <c r="O68" s="14">
        <v>5760</v>
      </c>
      <c r="P68" s="14">
        <v>34560</v>
      </c>
      <c r="Q68" s="97">
        <v>114.048</v>
      </c>
      <c r="R68" s="11">
        <v>14709</v>
      </c>
      <c r="S68" s="11" t="s">
        <v>42</v>
      </c>
      <c r="T68" s="11">
        <v>180</v>
      </c>
      <c r="U68" s="216" t="s">
        <v>37</v>
      </c>
      <c r="V68" s="216" t="s">
        <v>37</v>
      </c>
      <c r="W68" s="216" t="s">
        <v>37</v>
      </c>
      <c r="X68" s="216" t="s">
        <v>38</v>
      </c>
      <c r="Y68" s="216" t="s">
        <v>38</v>
      </c>
      <c r="Z68" s="216" t="s">
        <v>37</v>
      </c>
      <c r="AA68" s="217">
        <v>46280</v>
      </c>
      <c r="AB68" s="216" t="s">
        <v>39</v>
      </c>
    </row>
    <row r="69" spans="1:28" ht="18" customHeight="1">
      <c r="A69" s="370" t="s">
        <v>61</v>
      </c>
      <c r="B69" s="401" t="s">
        <v>90</v>
      </c>
      <c r="C69" s="90" t="s">
        <v>91</v>
      </c>
      <c r="D69" s="12">
        <v>7</v>
      </c>
      <c r="E69" s="12"/>
      <c r="F69" s="12"/>
      <c r="G69" s="13">
        <v>46328</v>
      </c>
      <c r="H69" s="11">
        <v>144</v>
      </c>
      <c r="I69" s="12" t="s">
        <v>33</v>
      </c>
      <c r="J69" s="93">
        <v>0.8</v>
      </c>
      <c r="K69" s="379"/>
      <c r="L69" s="415" t="s">
        <v>62</v>
      </c>
      <c r="M69" s="11" t="s">
        <v>35</v>
      </c>
      <c r="N69" s="18">
        <v>46148</v>
      </c>
      <c r="O69" s="14">
        <v>3360</v>
      </c>
      <c r="P69" s="14">
        <v>20160</v>
      </c>
      <c r="Q69" s="97">
        <v>66.528000000000006</v>
      </c>
      <c r="R69" s="11">
        <v>14709</v>
      </c>
      <c r="S69" s="11" t="s">
        <v>42</v>
      </c>
      <c r="T69" s="11">
        <v>180</v>
      </c>
      <c r="U69" s="216" t="s">
        <v>37</v>
      </c>
      <c r="V69" s="216" t="s">
        <v>37</v>
      </c>
      <c r="W69" s="216" t="s">
        <v>38</v>
      </c>
      <c r="X69" s="216" t="s">
        <v>38</v>
      </c>
      <c r="Y69" s="216" t="s">
        <v>38</v>
      </c>
      <c r="Z69" s="216" t="s">
        <v>37</v>
      </c>
      <c r="AA69" s="217">
        <v>46298</v>
      </c>
      <c r="AB69" s="216" t="s">
        <v>39</v>
      </c>
    </row>
    <row r="70" spans="1:28" ht="18" customHeight="1">
      <c r="A70" s="370" t="s">
        <v>2659</v>
      </c>
      <c r="B70" s="405" t="s">
        <v>90</v>
      </c>
      <c r="C70" s="90" t="s">
        <v>91</v>
      </c>
      <c r="D70" s="12">
        <v>3</v>
      </c>
      <c r="E70" s="12"/>
      <c r="F70" s="12"/>
      <c r="G70" s="13">
        <v>46328</v>
      </c>
      <c r="H70" s="11">
        <v>144</v>
      </c>
      <c r="I70" s="12" t="s">
        <v>33</v>
      </c>
      <c r="J70" s="93">
        <v>0.8</v>
      </c>
      <c r="K70" s="379"/>
      <c r="L70" s="373" t="s">
        <v>34</v>
      </c>
      <c r="M70" s="11" t="s">
        <v>35</v>
      </c>
      <c r="N70" s="18">
        <v>46148</v>
      </c>
      <c r="O70" s="14">
        <v>1440</v>
      </c>
      <c r="P70" s="14">
        <v>8640</v>
      </c>
      <c r="Q70" s="97">
        <v>28.512</v>
      </c>
      <c r="R70" s="11">
        <v>14709</v>
      </c>
      <c r="S70" s="11" t="s">
        <v>42</v>
      </c>
      <c r="T70" s="11">
        <v>180</v>
      </c>
      <c r="U70" s="216" t="s">
        <v>37</v>
      </c>
      <c r="V70" s="216" t="s">
        <v>37</v>
      </c>
      <c r="W70" s="216" t="s">
        <v>38</v>
      </c>
      <c r="X70" s="216" t="s">
        <v>38</v>
      </c>
      <c r="Y70" s="216" t="s">
        <v>38</v>
      </c>
      <c r="Z70" s="216" t="s">
        <v>37</v>
      </c>
      <c r="AA70" s="217">
        <v>46298</v>
      </c>
      <c r="AB70" s="216" t="s">
        <v>39</v>
      </c>
    </row>
    <row r="71" spans="1:28" ht="18" customHeight="1">
      <c r="A71" s="370" t="s">
        <v>61</v>
      </c>
      <c r="B71" s="424" t="s">
        <v>90</v>
      </c>
      <c r="C71" s="90" t="s">
        <v>91</v>
      </c>
      <c r="D71" s="12">
        <v>12</v>
      </c>
      <c r="E71" s="12"/>
      <c r="F71" s="12"/>
      <c r="G71" s="13">
        <v>46337</v>
      </c>
      <c r="H71" s="11">
        <v>153</v>
      </c>
      <c r="I71" s="12" t="s">
        <v>33</v>
      </c>
      <c r="J71" s="93">
        <v>0.85</v>
      </c>
      <c r="K71" s="396"/>
      <c r="L71" s="12" t="s">
        <v>62</v>
      </c>
      <c r="M71" s="11" t="s">
        <v>35</v>
      </c>
      <c r="N71" s="18">
        <v>46157</v>
      </c>
      <c r="O71" s="14">
        <v>5760</v>
      </c>
      <c r="P71" s="14">
        <v>34560</v>
      </c>
      <c r="Q71" s="97">
        <v>114.048</v>
      </c>
      <c r="R71" s="11">
        <v>14709</v>
      </c>
      <c r="S71" s="11" t="s">
        <v>42</v>
      </c>
      <c r="T71" s="11">
        <v>180</v>
      </c>
      <c r="U71" s="216" t="s">
        <v>37</v>
      </c>
      <c r="V71" s="216" t="s">
        <v>37</v>
      </c>
      <c r="W71" s="216" t="s">
        <v>38</v>
      </c>
      <c r="X71" s="216" t="s">
        <v>38</v>
      </c>
      <c r="Y71" s="216" t="s">
        <v>38</v>
      </c>
      <c r="Z71" s="216" t="s">
        <v>37</v>
      </c>
      <c r="AA71" s="217">
        <v>46307</v>
      </c>
      <c r="AB71" s="216" t="s">
        <v>39</v>
      </c>
    </row>
    <row r="72" spans="1:28" ht="18" customHeight="1">
      <c r="A72" s="370" t="s">
        <v>2706</v>
      </c>
      <c r="B72" s="383" t="s">
        <v>90</v>
      </c>
      <c r="C72" s="90" t="s">
        <v>91</v>
      </c>
      <c r="D72" s="12">
        <v>24</v>
      </c>
      <c r="E72" s="12"/>
      <c r="F72" s="12"/>
      <c r="G72" s="13">
        <v>46337</v>
      </c>
      <c r="H72" s="11">
        <v>153</v>
      </c>
      <c r="I72" s="12" t="s">
        <v>33</v>
      </c>
      <c r="J72" s="93">
        <v>0.85</v>
      </c>
      <c r="K72" s="379"/>
      <c r="L72" s="373"/>
      <c r="M72" s="11" t="s">
        <v>39</v>
      </c>
      <c r="N72" s="18">
        <v>46157</v>
      </c>
      <c r="O72" s="14">
        <v>11520</v>
      </c>
      <c r="P72" s="14">
        <v>69120</v>
      </c>
      <c r="Q72" s="97">
        <v>228.096</v>
      </c>
      <c r="R72" s="11">
        <v>14709</v>
      </c>
      <c r="S72" s="11" t="s">
        <v>42</v>
      </c>
      <c r="T72" s="11">
        <v>180</v>
      </c>
      <c r="U72" s="216" t="s">
        <v>37</v>
      </c>
      <c r="V72" s="216" t="s">
        <v>37</v>
      </c>
      <c r="W72" s="216" t="s">
        <v>38</v>
      </c>
      <c r="X72" s="216" t="s">
        <v>38</v>
      </c>
      <c r="Y72" s="216" t="s">
        <v>38</v>
      </c>
      <c r="Z72" s="216" t="s">
        <v>37</v>
      </c>
      <c r="AA72" s="217">
        <v>46307</v>
      </c>
      <c r="AB72" s="216" t="s">
        <v>39</v>
      </c>
    </row>
    <row r="73" spans="1:28" ht="18" customHeight="1">
      <c r="A73" s="370" t="s">
        <v>744</v>
      </c>
      <c r="B73" s="422" t="s">
        <v>90</v>
      </c>
      <c r="C73" s="90" t="s">
        <v>91</v>
      </c>
      <c r="D73" s="12">
        <v>18</v>
      </c>
      <c r="E73" s="12"/>
      <c r="F73" s="12"/>
      <c r="G73" s="13">
        <v>46338</v>
      </c>
      <c r="H73" s="11">
        <v>154</v>
      </c>
      <c r="I73" s="12" t="s">
        <v>33</v>
      </c>
      <c r="J73" s="93">
        <v>0.85555555555555551</v>
      </c>
      <c r="K73" s="372"/>
      <c r="L73" s="425"/>
      <c r="M73" s="11" t="s">
        <v>39</v>
      </c>
      <c r="N73" s="18">
        <v>46158</v>
      </c>
      <c r="O73" s="14">
        <v>8640</v>
      </c>
      <c r="P73" s="14">
        <v>51840</v>
      </c>
      <c r="Q73" s="97">
        <v>171.072</v>
      </c>
      <c r="R73" s="11">
        <v>14709</v>
      </c>
      <c r="S73" s="11" t="s">
        <v>42</v>
      </c>
      <c r="T73" s="11">
        <v>180</v>
      </c>
      <c r="U73" s="216" t="s">
        <v>37</v>
      </c>
      <c r="V73" s="216" t="s">
        <v>37</v>
      </c>
      <c r="W73" s="216" t="s">
        <v>38</v>
      </c>
      <c r="X73" s="216" t="s">
        <v>38</v>
      </c>
      <c r="Y73" s="216" t="s">
        <v>38</v>
      </c>
      <c r="Z73" s="216" t="s">
        <v>37</v>
      </c>
      <c r="AA73" s="217">
        <v>46308</v>
      </c>
      <c r="AB73" s="216" t="s">
        <v>39</v>
      </c>
    </row>
    <row r="74" spans="1:28" ht="18" customHeight="1">
      <c r="A74" s="370" t="s">
        <v>617</v>
      </c>
      <c r="B74" s="391" t="s">
        <v>90</v>
      </c>
      <c r="C74" s="90" t="s">
        <v>91</v>
      </c>
      <c r="D74" s="12">
        <v>33</v>
      </c>
      <c r="E74" s="12"/>
      <c r="F74" s="12"/>
      <c r="G74" s="13">
        <v>46350</v>
      </c>
      <c r="H74" s="11">
        <v>166</v>
      </c>
      <c r="I74" s="12" t="s">
        <v>33</v>
      </c>
      <c r="J74" s="93">
        <v>0.92222222222222228</v>
      </c>
      <c r="K74" s="379"/>
      <c r="L74" s="373"/>
      <c r="M74" s="11" t="s">
        <v>39</v>
      </c>
      <c r="N74" s="18">
        <v>46170</v>
      </c>
      <c r="O74" s="14">
        <v>15840</v>
      </c>
      <c r="P74" s="14">
        <v>95040</v>
      </c>
      <c r="Q74" s="97">
        <v>313.63200000000001</v>
      </c>
      <c r="R74" s="11">
        <v>14709</v>
      </c>
      <c r="S74" s="11" t="s">
        <v>42</v>
      </c>
      <c r="T74" s="11">
        <v>180</v>
      </c>
      <c r="U74" s="216" t="s">
        <v>37</v>
      </c>
      <c r="V74" s="216" t="s">
        <v>37</v>
      </c>
      <c r="W74" s="216" t="s">
        <v>38</v>
      </c>
      <c r="X74" s="216" t="s">
        <v>38</v>
      </c>
      <c r="Y74" s="216" t="s">
        <v>38</v>
      </c>
      <c r="Z74" s="216" t="s">
        <v>37</v>
      </c>
      <c r="AA74" s="217">
        <v>46320</v>
      </c>
      <c r="AB74" s="216" t="s">
        <v>39</v>
      </c>
    </row>
    <row r="75" spans="1:28" ht="18" customHeight="1">
      <c r="A75" s="370" t="s">
        <v>2685</v>
      </c>
      <c r="B75" s="391" t="s">
        <v>101</v>
      </c>
      <c r="C75" s="90" t="s">
        <v>102</v>
      </c>
      <c r="D75" s="12"/>
      <c r="E75" s="12"/>
      <c r="F75" s="12"/>
      <c r="G75" s="13"/>
      <c r="H75" s="11" t="s">
        <v>39</v>
      </c>
      <c r="I75" s="12" t="s">
        <v>39</v>
      </c>
      <c r="J75" s="93" t="s">
        <v>39</v>
      </c>
      <c r="K75" s="379"/>
      <c r="L75" s="373" t="s">
        <v>73</v>
      </c>
      <c r="M75" s="11" t="s">
        <v>35</v>
      </c>
      <c r="N75" s="18" t="s">
        <v>39</v>
      </c>
      <c r="O75" s="14">
        <v>0</v>
      </c>
      <c r="P75" s="14">
        <v>0</v>
      </c>
      <c r="Q75" s="97">
        <v>0</v>
      </c>
      <c r="R75" s="11">
        <v>156</v>
      </c>
      <c r="S75" s="11" t="s">
        <v>103</v>
      </c>
      <c r="T75" s="11">
        <v>120</v>
      </c>
      <c r="U75" s="216" t="s">
        <v>37</v>
      </c>
      <c r="V75" s="216" t="s">
        <v>37</v>
      </c>
      <c r="W75" s="216" t="s">
        <v>38</v>
      </c>
      <c r="X75" s="216" t="s">
        <v>38</v>
      </c>
      <c r="Y75" s="216" t="s">
        <v>38</v>
      </c>
      <c r="Z75" s="216" t="s">
        <v>37</v>
      </c>
      <c r="AA75" s="217">
        <v>-30</v>
      </c>
      <c r="AB75" s="216" t="s">
        <v>39</v>
      </c>
    </row>
    <row r="76" spans="1:28" ht="18" customHeight="1">
      <c r="A76" s="370" t="s">
        <v>2669</v>
      </c>
      <c r="B76" s="391" t="s">
        <v>113</v>
      </c>
      <c r="C76" s="90" t="s">
        <v>114</v>
      </c>
      <c r="D76" s="12">
        <v>2</v>
      </c>
      <c r="E76" s="12"/>
      <c r="F76" s="12"/>
      <c r="G76" s="13">
        <v>46326</v>
      </c>
      <c r="H76" s="11">
        <v>142</v>
      </c>
      <c r="I76" s="12" t="s">
        <v>33</v>
      </c>
      <c r="J76" s="93">
        <v>0.78888888888888886</v>
      </c>
      <c r="K76" s="379" t="s">
        <v>2837</v>
      </c>
      <c r="L76" s="373" t="s">
        <v>34</v>
      </c>
      <c r="M76" s="11" t="s">
        <v>35</v>
      </c>
      <c r="N76" s="18">
        <v>46146</v>
      </c>
      <c r="O76" s="14">
        <v>72</v>
      </c>
      <c r="P76" s="14">
        <v>1152</v>
      </c>
      <c r="Q76" s="97">
        <v>8.64</v>
      </c>
      <c r="R76" s="11">
        <v>15781</v>
      </c>
      <c r="S76" s="11" t="s">
        <v>46</v>
      </c>
      <c r="T76" s="11">
        <v>180</v>
      </c>
      <c r="U76" s="216" t="s">
        <v>37</v>
      </c>
      <c r="V76" s="216" t="s">
        <v>37</v>
      </c>
      <c r="W76" s="216" t="s">
        <v>38</v>
      </c>
      <c r="X76" s="216" t="s">
        <v>38</v>
      </c>
      <c r="Y76" s="216" t="s">
        <v>38</v>
      </c>
      <c r="Z76" s="216" t="s">
        <v>37</v>
      </c>
      <c r="AA76" s="217">
        <v>46296</v>
      </c>
      <c r="AB76" s="216" t="s">
        <v>39</v>
      </c>
    </row>
    <row r="77" spans="1:28" ht="18" customHeight="1">
      <c r="A77" s="370" t="s">
        <v>2669</v>
      </c>
      <c r="B77" s="391" t="s">
        <v>113</v>
      </c>
      <c r="C77" s="90" t="s">
        <v>114</v>
      </c>
      <c r="D77" s="12">
        <v>2</v>
      </c>
      <c r="E77" s="12"/>
      <c r="F77" s="12"/>
      <c r="G77" s="13">
        <v>46341</v>
      </c>
      <c r="H77" s="11">
        <v>157</v>
      </c>
      <c r="I77" s="12" t="s">
        <v>33</v>
      </c>
      <c r="J77" s="93">
        <v>0.87222222222222223</v>
      </c>
      <c r="K77" s="379" t="s">
        <v>2822</v>
      </c>
      <c r="L77" s="373" t="s">
        <v>34</v>
      </c>
      <c r="M77" s="11" t="s">
        <v>35</v>
      </c>
      <c r="N77" s="18">
        <v>46161</v>
      </c>
      <c r="O77" s="14">
        <v>72</v>
      </c>
      <c r="P77" s="14">
        <v>1152</v>
      </c>
      <c r="Q77" s="97">
        <v>8.64</v>
      </c>
      <c r="R77" s="11">
        <v>15781</v>
      </c>
      <c r="S77" s="11" t="s">
        <v>46</v>
      </c>
      <c r="T77" s="11">
        <v>180</v>
      </c>
      <c r="U77" s="216" t="s">
        <v>37</v>
      </c>
      <c r="V77" s="216" t="s">
        <v>37</v>
      </c>
      <c r="W77" s="216" t="s">
        <v>38</v>
      </c>
      <c r="X77" s="216" t="s">
        <v>38</v>
      </c>
      <c r="Y77" s="216" t="s">
        <v>38</v>
      </c>
      <c r="Z77" s="216" t="s">
        <v>37</v>
      </c>
      <c r="AA77" s="217">
        <v>46311</v>
      </c>
      <c r="AB77" s="216" t="s">
        <v>39</v>
      </c>
    </row>
    <row r="78" spans="1:28" ht="18" customHeight="1">
      <c r="A78" s="370" t="s">
        <v>2694</v>
      </c>
      <c r="B78" s="426" t="s">
        <v>113</v>
      </c>
      <c r="C78" s="90" t="s">
        <v>114</v>
      </c>
      <c r="D78" s="12">
        <v>24</v>
      </c>
      <c r="E78" s="12"/>
      <c r="F78" s="12"/>
      <c r="G78" s="13">
        <v>46341</v>
      </c>
      <c r="H78" s="11">
        <v>157</v>
      </c>
      <c r="I78" s="12" t="s">
        <v>33</v>
      </c>
      <c r="J78" s="93">
        <v>0.87222222222222223</v>
      </c>
      <c r="K78" s="379"/>
      <c r="L78" s="12"/>
      <c r="M78" s="11" t="s">
        <v>39</v>
      </c>
      <c r="N78" s="18">
        <v>46161</v>
      </c>
      <c r="O78" s="14">
        <v>864</v>
      </c>
      <c r="P78" s="14">
        <v>13824</v>
      </c>
      <c r="Q78" s="97">
        <v>103.68</v>
      </c>
      <c r="R78" s="11">
        <v>15781</v>
      </c>
      <c r="S78" s="11" t="s">
        <v>46</v>
      </c>
      <c r="T78" s="11">
        <v>180</v>
      </c>
      <c r="U78" s="216" t="s">
        <v>37</v>
      </c>
      <c r="V78" s="216" t="s">
        <v>37</v>
      </c>
      <c r="W78" s="216" t="s">
        <v>38</v>
      </c>
      <c r="X78" s="216" t="s">
        <v>38</v>
      </c>
      <c r="Y78" s="216" t="s">
        <v>38</v>
      </c>
      <c r="Z78" s="216" t="s">
        <v>37</v>
      </c>
      <c r="AA78" s="217">
        <v>46311</v>
      </c>
      <c r="AB78" s="216" t="s">
        <v>39</v>
      </c>
    </row>
    <row r="79" spans="1:28" ht="18" customHeight="1">
      <c r="A79" s="370" t="s">
        <v>128</v>
      </c>
      <c r="B79" s="405" t="s">
        <v>116</v>
      </c>
      <c r="C79" s="90" t="s">
        <v>117</v>
      </c>
      <c r="D79" s="12"/>
      <c r="E79" s="12"/>
      <c r="F79" s="12"/>
      <c r="G79" s="13"/>
      <c r="H79" s="11" t="s">
        <v>39</v>
      </c>
      <c r="I79" s="12" t="s">
        <v>39</v>
      </c>
      <c r="J79" s="93" t="s">
        <v>39</v>
      </c>
      <c r="K79" s="379"/>
      <c r="L79" s="373" t="s">
        <v>73</v>
      </c>
      <c r="M79" s="11" t="s">
        <v>35</v>
      </c>
      <c r="N79" s="18" t="s">
        <v>39</v>
      </c>
      <c r="O79" s="14">
        <v>0</v>
      </c>
      <c r="P79" s="14">
        <v>0</v>
      </c>
      <c r="Q79" s="97">
        <v>0</v>
      </c>
      <c r="R79" s="11">
        <v>3500159</v>
      </c>
      <c r="S79" s="11" t="s">
        <v>103</v>
      </c>
      <c r="T79" s="11">
        <v>120</v>
      </c>
      <c r="U79" s="216" t="s">
        <v>37</v>
      </c>
      <c r="V79" s="216" t="s">
        <v>38</v>
      </c>
      <c r="W79" s="216" t="s">
        <v>38</v>
      </c>
      <c r="X79" s="216" t="s">
        <v>38</v>
      </c>
      <c r="Y79" s="216" t="s">
        <v>37</v>
      </c>
      <c r="Z79" s="216" t="s">
        <v>37</v>
      </c>
      <c r="AA79" s="217" t="s">
        <v>39</v>
      </c>
      <c r="AB79" s="216" t="s">
        <v>39</v>
      </c>
    </row>
    <row r="80" spans="1:28" ht="18" customHeight="1">
      <c r="A80" s="370" t="s">
        <v>129</v>
      </c>
      <c r="B80" s="405" t="s">
        <v>116</v>
      </c>
      <c r="C80" s="90" t="s">
        <v>117</v>
      </c>
      <c r="D80" s="12"/>
      <c r="E80" s="12"/>
      <c r="F80" s="12"/>
      <c r="G80" s="13"/>
      <c r="H80" s="11" t="s">
        <v>39</v>
      </c>
      <c r="I80" s="12" t="s">
        <v>39</v>
      </c>
      <c r="J80" s="93" t="s">
        <v>39</v>
      </c>
      <c r="K80" s="379"/>
      <c r="L80" s="373" t="s">
        <v>73</v>
      </c>
      <c r="M80" s="11" t="s">
        <v>35</v>
      </c>
      <c r="N80" s="18" t="s">
        <v>39</v>
      </c>
      <c r="O80" s="14">
        <v>0</v>
      </c>
      <c r="P80" s="14">
        <v>0</v>
      </c>
      <c r="Q80" s="97">
        <v>0</v>
      </c>
      <c r="R80" s="11">
        <v>3500159</v>
      </c>
      <c r="S80" s="11" t="s">
        <v>103</v>
      </c>
      <c r="T80" s="11">
        <v>120</v>
      </c>
      <c r="U80" s="216" t="s">
        <v>37</v>
      </c>
      <c r="V80" s="216" t="s">
        <v>38</v>
      </c>
      <c r="W80" s="216" t="s">
        <v>38</v>
      </c>
      <c r="X80" s="216" t="s">
        <v>38</v>
      </c>
      <c r="Y80" s="216" t="s">
        <v>37</v>
      </c>
      <c r="Z80" s="216" t="s">
        <v>37</v>
      </c>
      <c r="AA80" s="217" t="s">
        <v>39</v>
      </c>
      <c r="AB80" s="216" t="s">
        <v>39</v>
      </c>
    </row>
    <row r="81" spans="1:28" ht="18" customHeight="1">
      <c r="A81" s="370" t="s">
        <v>2587</v>
      </c>
      <c r="B81" s="405" t="s">
        <v>116</v>
      </c>
      <c r="C81" s="90" t="s">
        <v>117</v>
      </c>
      <c r="D81" s="12"/>
      <c r="E81" s="12"/>
      <c r="F81" s="12"/>
      <c r="G81" s="13"/>
      <c r="H81" s="11" t="s">
        <v>39</v>
      </c>
      <c r="I81" s="12" t="s">
        <v>39</v>
      </c>
      <c r="J81" s="93" t="s">
        <v>39</v>
      </c>
      <c r="K81" s="379"/>
      <c r="L81" s="373" t="s">
        <v>73</v>
      </c>
      <c r="M81" s="11" t="s">
        <v>35</v>
      </c>
      <c r="N81" s="18" t="s">
        <v>39</v>
      </c>
      <c r="O81" s="14">
        <v>0</v>
      </c>
      <c r="P81" s="14">
        <v>0</v>
      </c>
      <c r="Q81" s="97">
        <v>0</v>
      </c>
      <c r="R81" s="11">
        <v>3500159</v>
      </c>
      <c r="S81" s="11" t="s">
        <v>103</v>
      </c>
      <c r="T81" s="11">
        <v>120</v>
      </c>
      <c r="U81" s="216" t="s">
        <v>37</v>
      </c>
      <c r="V81" s="216" t="s">
        <v>38</v>
      </c>
      <c r="W81" s="216" t="s">
        <v>38</v>
      </c>
      <c r="X81" s="216" t="s">
        <v>38</v>
      </c>
      <c r="Y81" s="216" t="s">
        <v>37</v>
      </c>
      <c r="Z81" s="216" t="s">
        <v>37</v>
      </c>
      <c r="AA81" s="217" t="s">
        <v>39</v>
      </c>
      <c r="AB81" s="216" t="s">
        <v>39</v>
      </c>
    </row>
    <row r="82" spans="1:28" ht="18" customHeight="1">
      <c r="A82" s="370" t="s">
        <v>2628</v>
      </c>
      <c r="B82" s="405" t="s">
        <v>116</v>
      </c>
      <c r="C82" s="90" t="s">
        <v>117</v>
      </c>
      <c r="D82" s="12"/>
      <c r="E82" s="12"/>
      <c r="F82" s="12"/>
      <c r="G82" s="13"/>
      <c r="H82" s="11" t="s">
        <v>39</v>
      </c>
      <c r="I82" s="12" t="s">
        <v>39</v>
      </c>
      <c r="J82" s="93" t="s">
        <v>39</v>
      </c>
      <c r="K82" s="379"/>
      <c r="L82" s="373" t="s">
        <v>73</v>
      </c>
      <c r="M82" s="11" t="s">
        <v>35</v>
      </c>
      <c r="N82" s="18" t="s">
        <v>39</v>
      </c>
      <c r="O82" s="14">
        <v>0</v>
      </c>
      <c r="P82" s="14">
        <v>0</v>
      </c>
      <c r="Q82" s="97">
        <v>0</v>
      </c>
      <c r="R82" s="11">
        <v>3500159</v>
      </c>
      <c r="S82" s="11" t="s">
        <v>103</v>
      </c>
      <c r="T82" s="11">
        <v>120</v>
      </c>
      <c r="U82" s="216" t="s">
        <v>37</v>
      </c>
      <c r="V82" s="216" t="s">
        <v>38</v>
      </c>
      <c r="W82" s="216" t="s">
        <v>38</v>
      </c>
      <c r="X82" s="216" t="s">
        <v>38</v>
      </c>
      <c r="Y82" s="216" t="s">
        <v>37</v>
      </c>
      <c r="Z82" s="216" t="s">
        <v>37</v>
      </c>
      <c r="AA82" s="217" t="s">
        <v>39</v>
      </c>
      <c r="AB82" s="216" t="s">
        <v>39</v>
      </c>
    </row>
    <row r="83" spans="1:28" ht="18" customHeight="1">
      <c r="A83" s="370" t="s">
        <v>2629</v>
      </c>
      <c r="B83" s="405" t="s">
        <v>116</v>
      </c>
      <c r="C83" s="90" t="s">
        <v>117</v>
      </c>
      <c r="D83" s="12"/>
      <c r="E83" s="12"/>
      <c r="F83" s="12"/>
      <c r="G83" s="13"/>
      <c r="H83" s="11" t="s">
        <v>39</v>
      </c>
      <c r="I83" s="12" t="s">
        <v>39</v>
      </c>
      <c r="J83" s="93" t="s">
        <v>39</v>
      </c>
      <c r="K83" s="379"/>
      <c r="L83" s="373" t="s">
        <v>73</v>
      </c>
      <c r="M83" s="11" t="s">
        <v>35</v>
      </c>
      <c r="N83" s="18" t="s">
        <v>39</v>
      </c>
      <c r="O83" s="14">
        <v>0</v>
      </c>
      <c r="P83" s="14">
        <v>0</v>
      </c>
      <c r="Q83" s="97">
        <v>0</v>
      </c>
      <c r="R83" s="11">
        <v>3500159</v>
      </c>
      <c r="S83" s="11" t="s">
        <v>103</v>
      </c>
      <c r="T83" s="11">
        <v>120</v>
      </c>
      <c r="U83" s="216" t="s">
        <v>37</v>
      </c>
      <c r="V83" s="216" t="s">
        <v>38</v>
      </c>
      <c r="W83" s="216" t="s">
        <v>38</v>
      </c>
      <c r="X83" s="216" t="s">
        <v>38</v>
      </c>
      <c r="Y83" s="216" t="s">
        <v>37</v>
      </c>
      <c r="Z83" s="216" t="s">
        <v>37</v>
      </c>
      <c r="AA83" s="217" t="s">
        <v>39</v>
      </c>
      <c r="AB83" s="216" t="s">
        <v>39</v>
      </c>
    </row>
    <row r="84" spans="1:28" ht="18" customHeight="1">
      <c r="A84" s="370" t="s">
        <v>2720</v>
      </c>
      <c r="B84" s="412" t="s">
        <v>116</v>
      </c>
      <c r="C84" s="90" t="s">
        <v>117</v>
      </c>
      <c r="D84" s="12"/>
      <c r="E84" s="12"/>
      <c r="F84" s="12"/>
      <c r="G84" s="13"/>
      <c r="H84" s="11" t="s">
        <v>39</v>
      </c>
      <c r="I84" s="12" t="s">
        <v>39</v>
      </c>
      <c r="J84" s="93" t="s">
        <v>39</v>
      </c>
      <c r="K84" s="379"/>
      <c r="L84" s="373" t="s">
        <v>73</v>
      </c>
      <c r="M84" s="11" t="s">
        <v>35</v>
      </c>
      <c r="N84" s="18" t="s">
        <v>39</v>
      </c>
      <c r="O84" s="14">
        <v>0</v>
      </c>
      <c r="P84" s="14">
        <v>0</v>
      </c>
      <c r="Q84" s="97">
        <v>0</v>
      </c>
      <c r="R84" s="11">
        <v>3500159</v>
      </c>
      <c r="S84" s="11" t="s">
        <v>103</v>
      </c>
      <c r="T84" s="11">
        <v>120</v>
      </c>
      <c r="U84" s="216" t="s">
        <v>37</v>
      </c>
      <c r="V84" s="216" t="s">
        <v>38</v>
      </c>
      <c r="W84" s="216" t="s">
        <v>38</v>
      </c>
      <c r="X84" s="216" t="s">
        <v>38</v>
      </c>
      <c r="Y84" s="216" t="s">
        <v>37</v>
      </c>
      <c r="Z84" s="216" t="s">
        <v>37</v>
      </c>
      <c r="AA84" s="217" t="s">
        <v>39</v>
      </c>
      <c r="AB84" s="216" t="s">
        <v>39</v>
      </c>
    </row>
    <row r="85" spans="1:28" ht="18" customHeight="1">
      <c r="A85" s="370" t="s">
        <v>131</v>
      </c>
      <c r="B85" s="405" t="s">
        <v>132</v>
      </c>
      <c r="C85" s="90" t="s">
        <v>133</v>
      </c>
      <c r="D85" s="12"/>
      <c r="E85" s="12"/>
      <c r="F85" s="12"/>
      <c r="G85" s="13"/>
      <c r="H85" s="11" t="s">
        <v>2825</v>
      </c>
      <c r="I85" s="12" t="s">
        <v>39</v>
      </c>
      <c r="J85" s="93" t="s">
        <v>2823</v>
      </c>
      <c r="K85" s="379"/>
      <c r="L85" s="373" t="s">
        <v>73</v>
      </c>
      <c r="M85" s="11" t="s">
        <v>35</v>
      </c>
      <c r="N85" s="18" t="s">
        <v>39</v>
      </c>
      <c r="O85" s="14">
        <v>0</v>
      </c>
      <c r="P85" s="14">
        <v>0</v>
      </c>
      <c r="Q85" s="97">
        <v>0</v>
      </c>
      <c r="R85" s="11">
        <v>162</v>
      </c>
      <c r="S85" s="11" t="s">
        <v>74</v>
      </c>
      <c r="T85" s="11">
        <v>0</v>
      </c>
      <c r="U85" s="216" t="s">
        <v>37</v>
      </c>
      <c r="V85" s="216" t="s">
        <v>37</v>
      </c>
      <c r="W85" s="216" t="s">
        <v>38</v>
      </c>
      <c r="X85" s="216" t="s">
        <v>38</v>
      </c>
      <c r="Y85" s="216" t="s">
        <v>38</v>
      </c>
      <c r="Z85" s="216" t="s">
        <v>37</v>
      </c>
      <c r="AA85" s="217">
        <v>0</v>
      </c>
      <c r="AB85" s="216" t="s">
        <v>39</v>
      </c>
    </row>
    <row r="86" spans="1:28" ht="18" customHeight="1">
      <c r="A86" s="370" t="s">
        <v>134</v>
      </c>
      <c r="B86" s="405" t="s">
        <v>132</v>
      </c>
      <c r="C86" s="90" t="s">
        <v>133</v>
      </c>
      <c r="D86" s="12"/>
      <c r="E86" s="12"/>
      <c r="F86" s="12"/>
      <c r="G86" s="13"/>
      <c r="H86" s="11" t="s">
        <v>39</v>
      </c>
      <c r="I86" s="12" t="s">
        <v>39</v>
      </c>
      <c r="J86" s="93" t="s">
        <v>39</v>
      </c>
      <c r="K86" s="379"/>
      <c r="L86" s="373" t="s">
        <v>73</v>
      </c>
      <c r="M86" s="11" t="s">
        <v>35</v>
      </c>
      <c r="N86" s="18" t="s">
        <v>39</v>
      </c>
      <c r="O86" s="14">
        <v>0</v>
      </c>
      <c r="P86" s="14">
        <v>0</v>
      </c>
      <c r="Q86" s="97">
        <v>0</v>
      </c>
      <c r="R86" s="11">
        <v>162</v>
      </c>
      <c r="S86" s="11" t="s">
        <v>74</v>
      </c>
      <c r="T86" s="11">
        <v>0</v>
      </c>
      <c r="U86" s="216" t="s">
        <v>37</v>
      </c>
      <c r="V86" s="216" t="s">
        <v>38</v>
      </c>
      <c r="W86" s="216" t="s">
        <v>38</v>
      </c>
      <c r="X86" s="216" t="s">
        <v>38</v>
      </c>
      <c r="Y86" s="216" t="s">
        <v>37</v>
      </c>
      <c r="Z86" s="216" t="s">
        <v>37</v>
      </c>
      <c r="AA86" s="217">
        <v>0</v>
      </c>
      <c r="AB86" s="216" t="s">
        <v>39</v>
      </c>
    </row>
    <row r="87" spans="1:28" ht="18" customHeight="1">
      <c r="A87" s="370" t="s">
        <v>604</v>
      </c>
      <c r="B87" s="405" t="s">
        <v>132</v>
      </c>
      <c r="C87" s="90" t="s">
        <v>133</v>
      </c>
      <c r="D87" s="12"/>
      <c r="E87" s="12"/>
      <c r="F87" s="12"/>
      <c r="G87" s="13"/>
      <c r="H87" s="11" t="s">
        <v>39</v>
      </c>
      <c r="I87" s="12" t="s">
        <v>39</v>
      </c>
      <c r="J87" s="93" t="s">
        <v>39</v>
      </c>
      <c r="K87" s="379"/>
      <c r="L87" s="373" t="s">
        <v>73</v>
      </c>
      <c r="M87" s="11" t="s">
        <v>35</v>
      </c>
      <c r="N87" s="18" t="s">
        <v>39</v>
      </c>
      <c r="O87" s="14">
        <v>0</v>
      </c>
      <c r="P87" s="14">
        <v>0</v>
      </c>
      <c r="Q87" s="97">
        <v>0</v>
      </c>
      <c r="R87" s="11">
        <v>162</v>
      </c>
      <c r="S87" s="11" t="s">
        <v>74</v>
      </c>
      <c r="T87" s="11">
        <v>0</v>
      </c>
      <c r="U87" s="216" t="s">
        <v>37</v>
      </c>
      <c r="V87" s="216" t="s">
        <v>38</v>
      </c>
      <c r="W87" s="216" t="s">
        <v>38</v>
      </c>
      <c r="X87" s="216" t="s">
        <v>38</v>
      </c>
      <c r="Y87" s="216" t="s">
        <v>37</v>
      </c>
      <c r="Z87" s="216" t="s">
        <v>37</v>
      </c>
      <c r="AA87" s="217">
        <v>0</v>
      </c>
      <c r="AB87" s="216" t="s">
        <v>39</v>
      </c>
    </row>
    <row r="88" spans="1:28" ht="18" customHeight="1">
      <c r="A88" s="370" t="s">
        <v>605</v>
      </c>
      <c r="B88" s="405" t="s">
        <v>132</v>
      </c>
      <c r="C88" s="90" t="s">
        <v>133</v>
      </c>
      <c r="D88" s="12"/>
      <c r="E88" s="12"/>
      <c r="F88" s="12"/>
      <c r="G88" s="13"/>
      <c r="H88" s="11" t="s">
        <v>39</v>
      </c>
      <c r="I88" s="12" t="s">
        <v>39</v>
      </c>
      <c r="J88" s="93" t="s">
        <v>39</v>
      </c>
      <c r="K88" s="379"/>
      <c r="L88" s="373" t="s">
        <v>73</v>
      </c>
      <c r="M88" s="11" t="s">
        <v>35</v>
      </c>
      <c r="N88" s="18" t="s">
        <v>39</v>
      </c>
      <c r="O88" s="14">
        <v>0</v>
      </c>
      <c r="P88" s="14">
        <v>0</v>
      </c>
      <c r="Q88" s="97">
        <v>0</v>
      </c>
      <c r="R88" s="11">
        <v>162</v>
      </c>
      <c r="S88" s="11" t="s">
        <v>74</v>
      </c>
      <c r="T88" s="11">
        <v>0</v>
      </c>
      <c r="U88" s="216" t="s">
        <v>37</v>
      </c>
      <c r="V88" s="216" t="s">
        <v>38</v>
      </c>
      <c r="W88" s="216" t="s">
        <v>38</v>
      </c>
      <c r="X88" s="216" t="s">
        <v>38</v>
      </c>
      <c r="Y88" s="216" t="s">
        <v>37</v>
      </c>
      <c r="Z88" s="216" t="s">
        <v>37</v>
      </c>
      <c r="AA88" s="217">
        <v>0</v>
      </c>
      <c r="AB88" s="216" t="s">
        <v>39</v>
      </c>
    </row>
    <row r="89" spans="1:28" ht="18" customHeight="1">
      <c r="A89" s="370" t="s">
        <v>78</v>
      </c>
      <c r="B89" s="383" t="s">
        <v>132</v>
      </c>
      <c r="C89" s="90" t="s">
        <v>133</v>
      </c>
      <c r="D89" s="12"/>
      <c r="E89" s="12"/>
      <c r="F89" s="12"/>
      <c r="G89" s="13"/>
      <c r="H89" s="11" t="s">
        <v>39</v>
      </c>
      <c r="I89" s="12" t="s">
        <v>39</v>
      </c>
      <c r="J89" s="93" t="s">
        <v>39</v>
      </c>
      <c r="K89" s="372"/>
      <c r="L89" s="373" t="s">
        <v>73</v>
      </c>
      <c r="M89" s="11" t="s">
        <v>35</v>
      </c>
      <c r="N89" s="18" t="s">
        <v>39</v>
      </c>
      <c r="O89" s="14">
        <v>0</v>
      </c>
      <c r="P89" s="14">
        <v>0</v>
      </c>
      <c r="Q89" s="97">
        <v>0</v>
      </c>
      <c r="R89" s="11">
        <v>162</v>
      </c>
      <c r="S89" s="11" t="s">
        <v>74</v>
      </c>
      <c r="T89" s="11">
        <v>0</v>
      </c>
      <c r="U89" s="216" t="s">
        <v>37</v>
      </c>
      <c r="V89" s="216" t="s">
        <v>38</v>
      </c>
      <c r="W89" s="216" t="s">
        <v>38</v>
      </c>
      <c r="X89" s="216" t="s">
        <v>38</v>
      </c>
      <c r="Y89" s="216" t="s">
        <v>37</v>
      </c>
      <c r="Z89" s="216" t="s">
        <v>37</v>
      </c>
      <c r="AA89" s="217">
        <v>0</v>
      </c>
      <c r="AB89" s="216" t="s">
        <v>39</v>
      </c>
    </row>
    <row r="90" spans="1:28" ht="18" customHeight="1">
      <c r="A90" s="370" t="s">
        <v>123</v>
      </c>
      <c r="B90" s="419" t="s">
        <v>132</v>
      </c>
      <c r="C90" s="90" t="s">
        <v>133</v>
      </c>
      <c r="D90" s="12"/>
      <c r="E90" s="12"/>
      <c r="F90" s="12"/>
      <c r="G90" s="13"/>
      <c r="H90" s="11" t="s">
        <v>39</v>
      </c>
      <c r="I90" s="12" t="s">
        <v>39</v>
      </c>
      <c r="J90" s="93" t="s">
        <v>39</v>
      </c>
      <c r="K90" s="372"/>
      <c r="L90" s="373" t="s">
        <v>73</v>
      </c>
      <c r="M90" s="11" t="s">
        <v>35</v>
      </c>
      <c r="N90" s="18" t="s">
        <v>39</v>
      </c>
      <c r="O90" s="14">
        <v>0</v>
      </c>
      <c r="P90" s="14">
        <v>0</v>
      </c>
      <c r="Q90" s="97">
        <v>0</v>
      </c>
      <c r="R90" s="11">
        <v>162</v>
      </c>
      <c r="S90" s="11" t="s">
        <v>74</v>
      </c>
      <c r="T90" s="11">
        <v>0</v>
      </c>
      <c r="U90" s="216" t="s">
        <v>37</v>
      </c>
      <c r="V90" s="216" t="s">
        <v>38</v>
      </c>
      <c r="W90" s="216" t="s">
        <v>38</v>
      </c>
      <c r="X90" s="216" t="s">
        <v>38</v>
      </c>
      <c r="Y90" s="216" t="s">
        <v>37</v>
      </c>
      <c r="Z90" s="216" t="s">
        <v>37</v>
      </c>
      <c r="AA90" s="217">
        <v>0</v>
      </c>
      <c r="AB90" s="216" t="s">
        <v>39</v>
      </c>
    </row>
    <row r="91" spans="1:28" ht="18" customHeight="1">
      <c r="A91" s="370" t="s">
        <v>109</v>
      </c>
      <c r="B91" s="419" t="s">
        <v>132</v>
      </c>
      <c r="C91" s="90" t="s">
        <v>133</v>
      </c>
      <c r="D91" s="12"/>
      <c r="E91" s="12"/>
      <c r="F91" s="12"/>
      <c r="G91" s="13"/>
      <c r="H91" s="11" t="s">
        <v>39</v>
      </c>
      <c r="I91" s="12" t="s">
        <v>39</v>
      </c>
      <c r="J91" s="93" t="s">
        <v>39</v>
      </c>
      <c r="K91" s="372"/>
      <c r="L91" s="373" t="s">
        <v>73</v>
      </c>
      <c r="M91" s="11" t="s">
        <v>35</v>
      </c>
      <c r="N91" s="18" t="s">
        <v>39</v>
      </c>
      <c r="O91" s="14">
        <v>0</v>
      </c>
      <c r="P91" s="14">
        <v>0</v>
      </c>
      <c r="Q91" s="97">
        <v>0</v>
      </c>
      <c r="R91" s="11">
        <v>162</v>
      </c>
      <c r="S91" s="11" t="s">
        <v>74</v>
      </c>
      <c r="T91" s="11">
        <v>0</v>
      </c>
      <c r="U91" s="216" t="s">
        <v>37</v>
      </c>
      <c r="V91" s="216" t="s">
        <v>38</v>
      </c>
      <c r="W91" s="216" t="s">
        <v>38</v>
      </c>
      <c r="X91" s="216" t="s">
        <v>38</v>
      </c>
      <c r="Y91" s="216" t="s">
        <v>37</v>
      </c>
      <c r="Z91" s="216" t="s">
        <v>37</v>
      </c>
      <c r="AA91" s="217">
        <v>0</v>
      </c>
      <c r="AB91" s="216" t="s">
        <v>39</v>
      </c>
    </row>
    <row r="92" spans="1:28" ht="18" customHeight="1">
      <c r="A92" s="370" t="s">
        <v>292</v>
      </c>
      <c r="B92" s="385" t="s">
        <v>132</v>
      </c>
      <c r="C92" s="90" t="s">
        <v>133</v>
      </c>
      <c r="D92" s="12"/>
      <c r="E92" s="12"/>
      <c r="F92" s="12"/>
      <c r="G92" s="13"/>
      <c r="H92" s="11" t="s">
        <v>39</v>
      </c>
      <c r="I92" s="12" t="s">
        <v>39</v>
      </c>
      <c r="J92" s="93" t="s">
        <v>39</v>
      </c>
      <c r="K92" s="372"/>
      <c r="L92" s="373" t="s">
        <v>73</v>
      </c>
      <c r="M92" s="11" t="s">
        <v>35</v>
      </c>
      <c r="N92" s="18" t="s">
        <v>39</v>
      </c>
      <c r="O92" s="14">
        <v>0</v>
      </c>
      <c r="P92" s="14">
        <v>0</v>
      </c>
      <c r="Q92" s="97">
        <v>0</v>
      </c>
      <c r="R92" s="11">
        <v>162</v>
      </c>
      <c r="S92" s="11" t="s">
        <v>74</v>
      </c>
      <c r="T92" s="11">
        <v>0</v>
      </c>
      <c r="U92" s="216" t="s">
        <v>37</v>
      </c>
      <c r="V92" s="216" t="s">
        <v>38</v>
      </c>
      <c r="W92" s="216" t="s">
        <v>38</v>
      </c>
      <c r="X92" s="216" t="s">
        <v>38</v>
      </c>
      <c r="Y92" s="216" t="s">
        <v>37</v>
      </c>
      <c r="Z92" s="216" t="s">
        <v>37</v>
      </c>
      <c r="AA92" s="217">
        <v>0</v>
      </c>
      <c r="AB92" s="216" t="s">
        <v>39</v>
      </c>
    </row>
    <row r="93" spans="1:28" ht="18" customHeight="1">
      <c r="A93" s="370" t="s">
        <v>110</v>
      </c>
      <c r="B93" s="427" t="s">
        <v>132</v>
      </c>
      <c r="C93" s="90" t="s">
        <v>133</v>
      </c>
      <c r="D93" s="12"/>
      <c r="E93" s="12"/>
      <c r="F93" s="12"/>
      <c r="G93" s="13"/>
      <c r="H93" s="11" t="s">
        <v>39</v>
      </c>
      <c r="I93" s="12" t="s">
        <v>39</v>
      </c>
      <c r="J93" s="93" t="s">
        <v>39</v>
      </c>
      <c r="K93" s="372"/>
      <c r="L93" s="12" t="s">
        <v>73</v>
      </c>
      <c r="M93" s="11" t="s">
        <v>35</v>
      </c>
      <c r="N93" s="18" t="s">
        <v>39</v>
      </c>
      <c r="O93" s="14">
        <v>0</v>
      </c>
      <c r="P93" s="14">
        <v>0</v>
      </c>
      <c r="Q93" s="97">
        <v>0</v>
      </c>
      <c r="R93" s="11">
        <v>162</v>
      </c>
      <c r="S93" s="11" t="s">
        <v>74</v>
      </c>
      <c r="T93" s="11">
        <v>0</v>
      </c>
      <c r="U93" s="216" t="s">
        <v>37</v>
      </c>
      <c r="V93" s="216" t="s">
        <v>38</v>
      </c>
      <c r="W93" s="216" t="s">
        <v>38</v>
      </c>
      <c r="X93" s="216" t="s">
        <v>38</v>
      </c>
      <c r="Y93" s="216" t="s">
        <v>37</v>
      </c>
      <c r="Z93" s="216" t="s">
        <v>37</v>
      </c>
      <c r="AA93" s="217">
        <v>0</v>
      </c>
      <c r="AB93" s="216" t="s">
        <v>39</v>
      </c>
    </row>
    <row r="94" spans="1:28" ht="18" customHeight="1">
      <c r="A94" s="370" t="s">
        <v>470</v>
      </c>
      <c r="B94" s="405" t="s">
        <v>132</v>
      </c>
      <c r="C94" s="90" t="s">
        <v>133</v>
      </c>
      <c r="D94" s="12"/>
      <c r="E94" s="12"/>
      <c r="F94" s="12"/>
      <c r="G94" s="13"/>
      <c r="H94" s="11" t="s">
        <v>39</v>
      </c>
      <c r="I94" s="12" t="s">
        <v>39</v>
      </c>
      <c r="J94" s="93" t="s">
        <v>39</v>
      </c>
      <c r="K94" s="372"/>
      <c r="L94" s="373" t="s">
        <v>73</v>
      </c>
      <c r="M94" s="11" t="s">
        <v>35</v>
      </c>
      <c r="N94" s="18" t="s">
        <v>39</v>
      </c>
      <c r="O94" s="14">
        <v>0</v>
      </c>
      <c r="P94" s="14">
        <v>0</v>
      </c>
      <c r="Q94" s="97">
        <v>0</v>
      </c>
      <c r="R94" s="11">
        <v>162</v>
      </c>
      <c r="S94" s="11" t="s">
        <v>74</v>
      </c>
      <c r="T94" s="11">
        <v>0</v>
      </c>
      <c r="U94" s="216" t="s">
        <v>37</v>
      </c>
      <c r="V94" s="216" t="s">
        <v>38</v>
      </c>
      <c r="W94" s="216" t="s">
        <v>38</v>
      </c>
      <c r="X94" s="216" t="s">
        <v>38</v>
      </c>
      <c r="Y94" s="216" t="s">
        <v>37</v>
      </c>
      <c r="Z94" s="216" t="s">
        <v>37</v>
      </c>
      <c r="AA94" s="217">
        <v>0</v>
      </c>
      <c r="AB94" s="216" t="s">
        <v>39</v>
      </c>
    </row>
    <row r="95" spans="1:28" ht="18" customHeight="1">
      <c r="A95" s="370" t="s">
        <v>295</v>
      </c>
      <c r="B95" s="405" t="s">
        <v>132</v>
      </c>
      <c r="C95" s="90" t="s">
        <v>133</v>
      </c>
      <c r="D95" s="12"/>
      <c r="E95" s="12"/>
      <c r="F95" s="12"/>
      <c r="G95" s="13"/>
      <c r="H95" s="11" t="s">
        <v>39</v>
      </c>
      <c r="I95" s="12" t="s">
        <v>39</v>
      </c>
      <c r="J95" s="93" t="s">
        <v>39</v>
      </c>
      <c r="K95" s="372"/>
      <c r="L95" s="428" t="s">
        <v>73</v>
      </c>
      <c r="M95" s="11" t="s">
        <v>35</v>
      </c>
      <c r="N95" s="18" t="s">
        <v>39</v>
      </c>
      <c r="O95" s="14">
        <v>0</v>
      </c>
      <c r="P95" s="14">
        <v>0</v>
      </c>
      <c r="Q95" s="97">
        <v>0</v>
      </c>
      <c r="R95" s="11">
        <v>162</v>
      </c>
      <c r="S95" s="11" t="s">
        <v>74</v>
      </c>
      <c r="T95" s="11">
        <v>0</v>
      </c>
      <c r="U95" s="216" t="s">
        <v>37</v>
      </c>
      <c r="V95" s="216" t="s">
        <v>38</v>
      </c>
      <c r="W95" s="216" t="s">
        <v>38</v>
      </c>
      <c r="X95" s="216" t="s">
        <v>38</v>
      </c>
      <c r="Y95" s="216" t="s">
        <v>37</v>
      </c>
      <c r="Z95" s="216" t="s">
        <v>37</v>
      </c>
      <c r="AA95" s="217">
        <v>0</v>
      </c>
      <c r="AB95" s="216" t="s">
        <v>39</v>
      </c>
    </row>
    <row r="96" spans="1:28" ht="18" customHeight="1">
      <c r="A96" s="370" t="s">
        <v>295</v>
      </c>
      <c r="B96" s="405" t="s">
        <v>132</v>
      </c>
      <c r="C96" s="90" t="s">
        <v>133</v>
      </c>
      <c r="D96" s="12"/>
      <c r="E96" s="12"/>
      <c r="F96" s="12"/>
      <c r="G96" s="429"/>
      <c r="H96" s="11" t="s">
        <v>39</v>
      </c>
      <c r="I96" s="12" t="s">
        <v>39</v>
      </c>
      <c r="J96" s="93" t="s">
        <v>39</v>
      </c>
      <c r="K96" s="372"/>
      <c r="L96" s="428" t="s">
        <v>73</v>
      </c>
      <c r="M96" s="11" t="s">
        <v>35</v>
      </c>
      <c r="N96" s="18" t="s">
        <v>39</v>
      </c>
      <c r="O96" s="14">
        <v>0</v>
      </c>
      <c r="P96" s="14">
        <v>0</v>
      </c>
      <c r="Q96" s="97">
        <v>0</v>
      </c>
      <c r="R96" s="11">
        <v>162</v>
      </c>
      <c r="S96" s="11" t="s">
        <v>74</v>
      </c>
      <c r="T96" s="11">
        <v>0</v>
      </c>
      <c r="U96" s="216" t="s">
        <v>37</v>
      </c>
      <c r="V96" s="216" t="s">
        <v>38</v>
      </c>
      <c r="W96" s="216" t="s">
        <v>38</v>
      </c>
      <c r="X96" s="216" t="s">
        <v>38</v>
      </c>
      <c r="Y96" s="216" t="s">
        <v>37</v>
      </c>
      <c r="Z96" s="216" t="s">
        <v>37</v>
      </c>
      <c r="AA96" s="217">
        <v>0</v>
      </c>
      <c r="AB96" s="216" t="s">
        <v>39</v>
      </c>
    </row>
    <row r="97" spans="1:28" ht="18" customHeight="1">
      <c r="A97" s="370" t="s">
        <v>610</v>
      </c>
      <c r="B97" s="376" t="s">
        <v>132</v>
      </c>
      <c r="C97" s="90" t="s">
        <v>133</v>
      </c>
      <c r="D97" s="12"/>
      <c r="E97" s="12"/>
      <c r="F97" s="12"/>
      <c r="G97" s="13"/>
      <c r="H97" s="11" t="s">
        <v>39</v>
      </c>
      <c r="I97" s="12" t="s">
        <v>39</v>
      </c>
      <c r="J97" s="93" t="s">
        <v>39</v>
      </c>
      <c r="K97" s="372"/>
      <c r="L97" s="373"/>
      <c r="M97" s="11" t="s">
        <v>39</v>
      </c>
      <c r="N97" s="18" t="s">
        <v>39</v>
      </c>
      <c r="O97" s="14">
        <v>0</v>
      </c>
      <c r="P97" s="14">
        <v>0</v>
      </c>
      <c r="Q97" s="97">
        <v>0</v>
      </c>
      <c r="R97" s="11">
        <v>162</v>
      </c>
      <c r="S97" s="11" t="s">
        <v>74</v>
      </c>
      <c r="T97" s="11">
        <v>0</v>
      </c>
      <c r="U97" s="216" t="s">
        <v>37</v>
      </c>
      <c r="V97" s="216" t="s">
        <v>38</v>
      </c>
      <c r="W97" s="216" t="s">
        <v>38</v>
      </c>
      <c r="X97" s="216" t="s">
        <v>38</v>
      </c>
      <c r="Y97" s="216" t="s">
        <v>37</v>
      </c>
      <c r="Z97" s="216" t="s">
        <v>37</v>
      </c>
      <c r="AA97" s="217">
        <v>0</v>
      </c>
      <c r="AB97" s="216" t="s">
        <v>39</v>
      </c>
    </row>
    <row r="98" spans="1:28" ht="18" customHeight="1">
      <c r="A98" s="370" t="s">
        <v>736</v>
      </c>
      <c r="B98" s="376" t="s">
        <v>132</v>
      </c>
      <c r="C98" s="90" t="s">
        <v>133</v>
      </c>
      <c r="D98" s="12"/>
      <c r="E98" s="12"/>
      <c r="F98" s="12"/>
      <c r="G98" s="13"/>
      <c r="H98" s="11" t="s">
        <v>39</v>
      </c>
      <c r="I98" s="12" t="s">
        <v>39</v>
      </c>
      <c r="J98" s="93" t="s">
        <v>39</v>
      </c>
      <c r="K98" s="372"/>
      <c r="L98" s="373" t="s">
        <v>73</v>
      </c>
      <c r="M98" s="11" t="s">
        <v>35</v>
      </c>
      <c r="N98" s="18" t="s">
        <v>39</v>
      </c>
      <c r="O98" s="14">
        <v>0</v>
      </c>
      <c r="P98" s="14">
        <v>0</v>
      </c>
      <c r="Q98" s="97">
        <v>0</v>
      </c>
      <c r="R98" s="11">
        <v>162</v>
      </c>
      <c r="S98" s="11" t="s">
        <v>74</v>
      </c>
      <c r="T98" s="11">
        <v>0</v>
      </c>
      <c r="U98" s="216" t="s">
        <v>37</v>
      </c>
      <c r="V98" s="216" t="s">
        <v>38</v>
      </c>
      <c r="W98" s="216" t="s">
        <v>38</v>
      </c>
      <c r="X98" s="216" t="s">
        <v>38</v>
      </c>
      <c r="Y98" s="216" t="s">
        <v>37</v>
      </c>
      <c r="Z98" s="216" t="s">
        <v>37</v>
      </c>
      <c r="AA98" s="217">
        <v>0</v>
      </c>
      <c r="AB98" s="216" t="s">
        <v>39</v>
      </c>
    </row>
    <row r="99" spans="1:28" ht="18" customHeight="1">
      <c r="A99" s="370" t="s">
        <v>388</v>
      </c>
      <c r="B99" s="430" t="s">
        <v>132</v>
      </c>
      <c r="C99" s="90" t="s">
        <v>133</v>
      </c>
      <c r="D99" s="12"/>
      <c r="E99" s="12"/>
      <c r="F99" s="12"/>
      <c r="G99" s="13"/>
      <c r="H99" s="11" t="s">
        <v>39</v>
      </c>
      <c r="I99" s="12" t="s">
        <v>39</v>
      </c>
      <c r="J99" s="93" t="s">
        <v>39</v>
      </c>
      <c r="K99" s="372"/>
      <c r="L99" s="402" t="s">
        <v>73</v>
      </c>
      <c r="M99" s="11" t="s">
        <v>35</v>
      </c>
      <c r="N99" s="18" t="s">
        <v>39</v>
      </c>
      <c r="O99" s="14">
        <v>0</v>
      </c>
      <c r="P99" s="14">
        <v>0</v>
      </c>
      <c r="Q99" s="97">
        <v>0</v>
      </c>
      <c r="R99" s="11">
        <v>162</v>
      </c>
      <c r="S99" s="11" t="s">
        <v>74</v>
      </c>
      <c r="T99" s="11">
        <v>0</v>
      </c>
      <c r="U99" s="216" t="s">
        <v>37</v>
      </c>
      <c r="V99" s="216" t="s">
        <v>38</v>
      </c>
      <c r="W99" s="216" t="s">
        <v>38</v>
      </c>
      <c r="X99" s="216" t="s">
        <v>38</v>
      </c>
      <c r="Y99" s="216" t="s">
        <v>37</v>
      </c>
      <c r="Z99" s="216" t="s">
        <v>37</v>
      </c>
      <c r="AA99" s="217">
        <v>0</v>
      </c>
      <c r="AB99" s="216" t="s">
        <v>39</v>
      </c>
    </row>
    <row r="100" spans="1:28" ht="18" customHeight="1">
      <c r="A100" s="370" t="s">
        <v>84</v>
      </c>
      <c r="B100" s="431" t="s">
        <v>132</v>
      </c>
      <c r="C100" s="90" t="s">
        <v>133</v>
      </c>
      <c r="D100" s="12"/>
      <c r="E100" s="12"/>
      <c r="F100" s="12"/>
      <c r="G100" s="13"/>
      <c r="H100" s="11" t="s">
        <v>39</v>
      </c>
      <c r="I100" s="12" t="s">
        <v>39</v>
      </c>
      <c r="J100" s="93" t="s">
        <v>39</v>
      </c>
      <c r="K100" s="379"/>
      <c r="L100" s="373" t="s">
        <v>73</v>
      </c>
      <c r="M100" s="11" t="s">
        <v>35</v>
      </c>
      <c r="N100" s="18" t="s">
        <v>39</v>
      </c>
      <c r="O100" s="14">
        <v>0</v>
      </c>
      <c r="P100" s="14">
        <v>0</v>
      </c>
      <c r="Q100" s="97">
        <v>0</v>
      </c>
      <c r="R100" s="11">
        <v>162</v>
      </c>
      <c r="S100" s="11" t="s">
        <v>74</v>
      </c>
      <c r="T100" s="11">
        <v>0</v>
      </c>
      <c r="U100" s="216" t="s">
        <v>37</v>
      </c>
      <c r="V100" s="216" t="s">
        <v>38</v>
      </c>
      <c r="W100" s="216" t="s">
        <v>38</v>
      </c>
      <c r="X100" s="216" t="s">
        <v>38</v>
      </c>
      <c r="Y100" s="216" t="s">
        <v>37</v>
      </c>
      <c r="Z100" s="216" t="s">
        <v>37</v>
      </c>
      <c r="AA100" s="217">
        <v>0</v>
      </c>
      <c r="AB100" s="216" t="s">
        <v>39</v>
      </c>
    </row>
    <row r="101" spans="1:28" ht="18" customHeight="1">
      <c r="A101" s="370" t="s">
        <v>300</v>
      </c>
      <c r="B101" s="376" t="s">
        <v>132</v>
      </c>
      <c r="C101" s="90" t="s">
        <v>133</v>
      </c>
      <c r="D101" s="12"/>
      <c r="E101" s="12"/>
      <c r="F101" s="12"/>
      <c r="G101" s="13"/>
      <c r="H101" s="11" t="s">
        <v>39</v>
      </c>
      <c r="I101" s="12" t="s">
        <v>39</v>
      </c>
      <c r="J101" s="93" t="s">
        <v>39</v>
      </c>
      <c r="K101" s="379"/>
      <c r="L101" s="373" t="s">
        <v>73</v>
      </c>
      <c r="M101" s="11" t="s">
        <v>35</v>
      </c>
      <c r="N101" s="18" t="s">
        <v>39</v>
      </c>
      <c r="O101" s="14">
        <v>0</v>
      </c>
      <c r="P101" s="14">
        <v>0</v>
      </c>
      <c r="Q101" s="97">
        <v>0</v>
      </c>
      <c r="R101" s="11">
        <v>162</v>
      </c>
      <c r="S101" s="11" t="s">
        <v>74</v>
      </c>
      <c r="T101" s="11">
        <v>0</v>
      </c>
      <c r="U101" s="216" t="s">
        <v>37</v>
      </c>
      <c r="V101" s="216" t="s">
        <v>38</v>
      </c>
      <c r="W101" s="216" t="s">
        <v>38</v>
      </c>
      <c r="X101" s="216" t="s">
        <v>38</v>
      </c>
      <c r="Y101" s="216" t="s">
        <v>37</v>
      </c>
      <c r="Z101" s="216" t="s">
        <v>37</v>
      </c>
      <c r="AA101" s="217">
        <v>0</v>
      </c>
      <c r="AB101" s="216" t="s">
        <v>39</v>
      </c>
    </row>
    <row r="102" spans="1:28" ht="18" customHeight="1">
      <c r="A102" s="370" t="s">
        <v>301</v>
      </c>
      <c r="B102" s="383" t="s">
        <v>132</v>
      </c>
      <c r="C102" s="90" t="s">
        <v>133</v>
      </c>
      <c r="D102" s="12"/>
      <c r="E102" s="12"/>
      <c r="F102" s="12"/>
      <c r="G102" s="13"/>
      <c r="H102" s="11" t="s">
        <v>39</v>
      </c>
      <c r="I102" s="12" t="s">
        <v>39</v>
      </c>
      <c r="J102" s="93" t="s">
        <v>39</v>
      </c>
      <c r="K102" s="372"/>
      <c r="L102" s="12" t="s">
        <v>73</v>
      </c>
      <c r="M102" s="11" t="s">
        <v>35</v>
      </c>
      <c r="N102" s="18" t="s">
        <v>39</v>
      </c>
      <c r="O102" s="14">
        <v>0</v>
      </c>
      <c r="P102" s="14">
        <v>0</v>
      </c>
      <c r="Q102" s="97">
        <v>0</v>
      </c>
      <c r="R102" s="11">
        <v>162</v>
      </c>
      <c r="S102" s="11" t="s">
        <v>74</v>
      </c>
      <c r="T102" s="11">
        <v>0</v>
      </c>
      <c r="U102" s="216" t="s">
        <v>37</v>
      </c>
      <c r="V102" s="216" t="s">
        <v>38</v>
      </c>
      <c r="W102" s="216" t="s">
        <v>38</v>
      </c>
      <c r="X102" s="216" t="s">
        <v>38</v>
      </c>
      <c r="Y102" s="216" t="s">
        <v>37</v>
      </c>
      <c r="Z102" s="216" t="s">
        <v>37</v>
      </c>
      <c r="AA102" s="217">
        <v>0</v>
      </c>
      <c r="AB102" s="216" t="s">
        <v>39</v>
      </c>
    </row>
    <row r="103" spans="1:28" ht="18" customHeight="1">
      <c r="A103" s="370" t="s">
        <v>2601</v>
      </c>
      <c r="B103" s="432" t="s">
        <v>132</v>
      </c>
      <c r="C103" s="90" t="s">
        <v>133</v>
      </c>
      <c r="D103" s="12"/>
      <c r="E103" s="12"/>
      <c r="F103" s="12"/>
      <c r="G103" s="13"/>
      <c r="H103" s="11" t="s">
        <v>39</v>
      </c>
      <c r="I103" s="12" t="s">
        <v>39</v>
      </c>
      <c r="J103" s="93" t="s">
        <v>39</v>
      </c>
      <c r="K103" s="372"/>
      <c r="L103" s="373" t="s">
        <v>73</v>
      </c>
      <c r="M103" s="11" t="s">
        <v>35</v>
      </c>
      <c r="N103" s="18" t="s">
        <v>39</v>
      </c>
      <c r="O103" s="14">
        <v>0</v>
      </c>
      <c r="P103" s="14">
        <v>0</v>
      </c>
      <c r="Q103" s="97">
        <v>0</v>
      </c>
      <c r="R103" s="11">
        <v>162</v>
      </c>
      <c r="S103" s="11" t="s">
        <v>74</v>
      </c>
      <c r="T103" s="11">
        <v>0</v>
      </c>
      <c r="U103" s="216" t="s">
        <v>37</v>
      </c>
      <c r="V103" s="216" t="s">
        <v>38</v>
      </c>
      <c r="W103" s="216" t="s">
        <v>38</v>
      </c>
      <c r="X103" s="216" t="s">
        <v>38</v>
      </c>
      <c r="Y103" s="216" t="s">
        <v>37</v>
      </c>
      <c r="Z103" s="216" t="s">
        <v>37</v>
      </c>
      <c r="AA103" s="217">
        <v>0</v>
      </c>
      <c r="AB103" s="216" t="s">
        <v>39</v>
      </c>
    </row>
    <row r="104" spans="1:28" ht="18" customHeight="1">
      <c r="A104" s="370" t="s">
        <v>61</v>
      </c>
      <c r="B104" s="432" t="s">
        <v>141</v>
      </c>
      <c r="C104" s="90" t="s">
        <v>142</v>
      </c>
      <c r="D104" s="12">
        <v>4</v>
      </c>
      <c r="E104" s="12"/>
      <c r="F104" s="12"/>
      <c r="G104" s="13">
        <v>46423</v>
      </c>
      <c r="H104" s="11">
        <v>239</v>
      </c>
      <c r="I104" s="12" t="s">
        <v>33</v>
      </c>
      <c r="J104" s="93">
        <v>0.65479452054794518</v>
      </c>
      <c r="K104" s="372" t="s">
        <v>2796</v>
      </c>
      <c r="L104" s="373" t="s">
        <v>62</v>
      </c>
      <c r="M104" s="11" t="s">
        <v>35</v>
      </c>
      <c r="N104" s="18">
        <v>46058</v>
      </c>
      <c r="O104" s="14">
        <v>1920</v>
      </c>
      <c r="P104" s="14">
        <v>11520</v>
      </c>
      <c r="Q104" s="97">
        <v>38.015999999999998</v>
      </c>
      <c r="R104" s="11">
        <v>16210</v>
      </c>
      <c r="S104" s="11" t="s">
        <v>42</v>
      </c>
      <c r="T104" s="11">
        <v>365</v>
      </c>
      <c r="U104" s="216" t="s">
        <v>37</v>
      </c>
      <c r="V104" s="216" t="s">
        <v>37</v>
      </c>
      <c r="W104" s="216" t="s">
        <v>37</v>
      </c>
      <c r="X104" s="216" t="s">
        <v>38</v>
      </c>
      <c r="Y104" s="216" t="s">
        <v>38</v>
      </c>
      <c r="Z104" s="216" t="s">
        <v>37</v>
      </c>
      <c r="AA104" s="217">
        <v>46393</v>
      </c>
      <c r="AB104" s="216" t="s">
        <v>39</v>
      </c>
    </row>
    <row r="105" spans="1:28" ht="18" customHeight="1">
      <c r="A105" s="370" t="s">
        <v>61</v>
      </c>
      <c r="B105" s="9" t="s">
        <v>141</v>
      </c>
      <c r="C105" s="90" t="s">
        <v>142</v>
      </c>
      <c r="D105" s="12">
        <v>6</v>
      </c>
      <c r="E105" s="12"/>
      <c r="F105" s="12"/>
      <c r="G105" s="433">
        <v>46451</v>
      </c>
      <c r="H105" s="11">
        <v>267</v>
      </c>
      <c r="I105" s="12" t="s">
        <v>33</v>
      </c>
      <c r="J105" s="93">
        <v>0.73150684931506849</v>
      </c>
      <c r="K105" s="379" t="s">
        <v>2796</v>
      </c>
      <c r="L105" s="12" t="s">
        <v>62</v>
      </c>
      <c r="M105" s="11" t="s">
        <v>35</v>
      </c>
      <c r="N105" s="18">
        <v>46086</v>
      </c>
      <c r="O105" s="14">
        <v>2880</v>
      </c>
      <c r="P105" s="14">
        <v>17280</v>
      </c>
      <c r="Q105" s="97">
        <v>57.024000000000001</v>
      </c>
      <c r="R105" s="11">
        <v>16210</v>
      </c>
      <c r="S105" s="11" t="s">
        <v>42</v>
      </c>
      <c r="T105" s="11">
        <v>365</v>
      </c>
      <c r="U105" s="216" t="s">
        <v>37</v>
      </c>
      <c r="V105" s="216" t="s">
        <v>37</v>
      </c>
      <c r="W105" s="216" t="s">
        <v>38</v>
      </c>
      <c r="X105" s="216" t="s">
        <v>38</v>
      </c>
      <c r="Y105" s="216" t="s">
        <v>38</v>
      </c>
      <c r="Z105" s="216" t="s">
        <v>37</v>
      </c>
      <c r="AA105" s="217">
        <v>46421</v>
      </c>
      <c r="AB105" s="216" t="s">
        <v>39</v>
      </c>
    </row>
    <row r="106" spans="1:28" ht="18" customHeight="1">
      <c r="A106" s="370" t="s">
        <v>68</v>
      </c>
      <c r="B106" s="405" t="s">
        <v>141</v>
      </c>
      <c r="C106" s="90" t="s">
        <v>142</v>
      </c>
      <c r="D106" s="12">
        <v>34</v>
      </c>
      <c r="E106" s="12"/>
      <c r="F106" s="12"/>
      <c r="G106" s="13">
        <v>46522</v>
      </c>
      <c r="H106" s="11">
        <v>338</v>
      </c>
      <c r="I106" s="12" t="s">
        <v>33</v>
      </c>
      <c r="J106" s="93">
        <v>0.92602739726027394</v>
      </c>
      <c r="K106" s="379" t="s">
        <v>705</v>
      </c>
      <c r="L106" s="373" t="s">
        <v>67</v>
      </c>
      <c r="M106" s="11" t="s">
        <v>35</v>
      </c>
      <c r="N106" s="18">
        <v>46157</v>
      </c>
      <c r="O106" s="14">
        <v>16320</v>
      </c>
      <c r="P106" s="14">
        <v>97920</v>
      </c>
      <c r="Q106" s="97">
        <v>323.13600000000002</v>
      </c>
      <c r="R106" s="11">
        <v>16210</v>
      </c>
      <c r="S106" s="11" t="s">
        <v>42</v>
      </c>
      <c r="T106" s="11">
        <v>365</v>
      </c>
      <c r="U106" s="216" t="s">
        <v>37</v>
      </c>
      <c r="V106" s="216" t="s">
        <v>37</v>
      </c>
      <c r="W106" s="216" t="s">
        <v>38</v>
      </c>
      <c r="X106" s="216" t="s">
        <v>38</v>
      </c>
      <c r="Y106" s="216" t="s">
        <v>38</v>
      </c>
      <c r="Z106" s="216" t="s">
        <v>37</v>
      </c>
      <c r="AA106" s="217">
        <v>46492</v>
      </c>
      <c r="AB106" s="216" t="s">
        <v>39</v>
      </c>
    </row>
    <row r="107" spans="1:28" ht="18" customHeight="1">
      <c r="A107" s="370" t="s">
        <v>70</v>
      </c>
      <c r="B107" s="9" t="s">
        <v>141</v>
      </c>
      <c r="C107" s="90" t="s">
        <v>142</v>
      </c>
      <c r="D107" s="12">
        <v>52</v>
      </c>
      <c r="E107" s="12"/>
      <c r="F107" s="12"/>
      <c r="G107" s="13">
        <v>46542</v>
      </c>
      <c r="H107" s="11">
        <v>358</v>
      </c>
      <c r="I107" s="12" t="s">
        <v>33</v>
      </c>
      <c r="J107" s="93">
        <v>0.98082191780821915</v>
      </c>
      <c r="K107" s="379" t="s">
        <v>2819</v>
      </c>
      <c r="L107" s="373"/>
      <c r="M107" s="11" t="s">
        <v>39</v>
      </c>
      <c r="N107" s="18">
        <v>46177</v>
      </c>
      <c r="O107" s="14">
        <v>24960</v>
      </c>
      <c r="P107" s="14">
        <v>149760</v>
      </c>
      <c r="Q107" s="97">
        <v>494.20800000000003</v>
      </c>
      <c r="R107" s="11">
        <v>16210</v>
      </c>
      <c r="S107" s="11" t="s">
        <v>42</v>
      </c>
      <c r="T107" s="11">
        <v>365</v>
      </c>
      <c r="U107" s="216" t="s">
        <v>37</v>
      </c>
      <c r="V107" s="216" t="s">
        <v>37</v>
      </c>
      <c r="W107" s="216" t="s">
        <v>38</v>
      </c>
      <c r="X107" s="216" t="s">
        <v>38</v>
      </c>
      <c r="Y107" s="216" t="s">
        <v>38</v>
      </c>
      <c r="Z107" s="216" t="s">
        <v>37</v>
      </c>
      <c r="AA107" s="217">
        <v>46512</v>
      </c>
      <c r="AB107" s="216" t="s">
        <v>39</v>
      </c>
    </row>
    <row r="108" spans="1:28" ht="18" customHeight="1">
      <c r="A108" s="370" t="s">
        <v>570</v>
      </c>
      <c r="B108" s="405" t="s">
        <v>141</v>
      </c>
      <c r="C108" s="90" t="s">
        <v>142</v>
      </c>
      <c r="D108" s="12">
        <v>54</v>
      </c>
      <c r="E108" s="12"/>
      <c r="F108" s="12"/>
      <c r="G108" s="13">
        <v>46542</v>
      </c>
      <c r="H108" s="11">
        <v>358</v>
      </c>
      <c r="I108" s="12" t="s">
        <v>33</v>
      </c>
      <c r="J108" s="93">
        <v>0.98082191780821915</v>
      </c>
      <c r="K108" s="379"/>
      <c r="L108" s="428"/>
      <c r="M108" s="11" t="s">
        <v>39</v>
      </c>
      <c r="N108" s="18">
        <v>46177</v>
      </c>
      <c r="O108" s="14">
        <v>25920</v>
      </c>
      <c r="P108" s="14">
        <v>155520</v>
      </c>
      <c r="Q108" s="97">
        <v>513.21600000000001</v>
      </c>
      <c r="R108" s="11">
        <v>16210</v>
      </c>
      <c r="S108" s="11" t="s">
        <v>42</v>
      </c>
      <c r="T108" s="11">
        <v>365</v>
      </c>
      <c r="U108" s="216" t="s">
        <v>37</v>
      </c>
      <c r="V108" s="216" t="s">
        <v>37</v>
      </c>
      <c r="W108" s="216" t="s">
        <v>38</v>
      </c>
      <c r="X108" s="216" t="s">
        <v>38</v>
      </c>
      <c r="Y108" s="216" t="s">
        <v>38</v>
      </c>
      <c r="Z108" s="216" t="s">
        <v>37</v>
      </c>
      <c r="AA108" s="217">
        <v>46512</v>
      </c>
      <c r="AB108" s="216" t="s">
        <v>39</v>
      </c>
    </row>
    <row r="109" spans="1:28" ht="18" customHeight="1">
      <c r="A109" s="370" t="s">
        <v>384</v>
      </c>
      <c r="B109" s="9" t="s">
        <v>141</v>
      </c>
      <c r="C109" s="90" t="s">
        <v>142</v>
      </c>
      <c r="D109" s="12">
        <v>13</v>
      </c>
      <c r="E109" s="12"/>
      <c r="F109" s="12"/>
      <c r="G109" s="13">
        <v>46542</v>
      </c>
      <c r="H109" s="11">
        <v>358</v>
      </c>
      <c r="I109" s="12" t="s">
        <v>33</v>
      </c>
      <c r="J109" s="93">
        <v>0.98082191780821915</v>
      </c>
      <c r="K109" s="379"/>
      <c r="L109" s="12"/>
      <c r="M109" s="11" t="s">
        <v>39</v>
      </c>
      <c r="N109" s="18">
        <v>46177</v>
      </c>
      <c r="O109" s="14">
        <v>6240</v>
      </c>
      <c r="P109" s="14">
        <v>37440</v>
      </c>
      <c r="Q109" s="97">
        <v>123.55200000000001</v>
      </c>
      <c r="R109" s="11">
        <v>16210</v>
      </c>
      <c r="S109" s="11" t="s">
        <v>42</v>
      </c>
      <c r="T109" s="11">
        <v>365</v>
      </c>
      <c r="U109" s="216" t="s">
        <v>37</v>
      </c>
      <c r="V109" s="216" t="s">
        <v>37</v>
      </c>
      <c r="W109" s="216" t="s">
        <v>38</v>
      </c>
      <c r="X109" s="216" t="s">
        <v>38</v>
      </c>
      <c r="Y109" s="216" t="s">
        <v>38</v>
      </c>
      <c r="Z109" s="216" t="s">
        <v>37</v>
      </c>
      <c r="AA109" s="217">
        <v>46512</v>
      </c>
      <c r="AB109" s="216" t="s">
        <v>39</v>
      </c>
    </row>
    <row r="110" spans="1:28" ht="18" customHeight="1">
      <c r="A110" s="370" t="s">
        <v>755</v>
      </c>
      <c r="B110" s="9" t="s">
        <v>141</v>
      </c>
      <c r="C110" s="90" t="s">
        <v>142</v>
      </c>
      <c r="D110" s="12">
        <v>50</v>
      </c>
      <c r="E110" s="12"/>
      <c r="F110" s="12"/>
      <c r="G110" s="13">
        <v>46542</v>
      </c>
      <c r="H110" s="11">
        <v>358</v>
      </c>
      <c r="I110" s="12" t="s">
        <v>33</v>
      </c>
      <c r="J110" s="93">
        <v>0.98082191780821915</v>
      </c>
      <c r="K110" s="379"/>
      <c r="L110" s="12"/>
      <c r="M110" s="11" t="s">
        <v>39</v>
      </c>
      <c r="N110" s="18">
        <v>46177</v>
      </c>
      <c r="O110" s="14">
        <v>24000</v>
      </c>
      <c r="P110" s="14">
        <v>144000</v>
      </c>
      <c r="Q110" s="97">
        <v>475.2</v>
      </c>
      <c r="R110" s="11">
        <v>16210</v>
      </c>
      <c r="S110" s="11" t="s">
        <v>42</v>
      </c>
      <c r="T110" s="11">
        <v>365</v>
      </c>
      <c r="U110" s="216" t="s">
        <v>37</v>
      </c>
      <c r="V110" s="216" t="s">
        <v>37</v>
      </c>
      <c r="W110" s="216" t="s">
        <v>38</v>
      </c>
      <c r="X110" s="216" t="s">
        <v>38</v>
      </c>
      <c r="Y110" s="216" t="s">
        <v>38</v>
      </c>
      <c r="Z110" s="216" t="s">
        <v>37</v>
      </c>
      <c r="AA110" s="217">
        <v>46512</v>
      </c>
      <c r="AB110" s="216" t="s">
        <v>39</v>
      </c>
    </row>
    <row r="111" spans="1:28" ht="18" customHeight="1">
      <c r="A111" s="370" t="s">
        <v>2789</v>
      </c>
      <c r="B111" s="434" t="s">
        <v>143</v>
      </c>
      <c r="C111" s="90" t="s">
        <v>144</v>
      </c>
      <c r="D111" s="12"/>
      <c r="E111" s="12"/>
      <c r="F111" s="12"/>
      <c r="G111" s="13"/>
      <c r="H111" s="11" t="s">
        <v>39</v>
      </c>
      <c r="I111" s="12" t="s">
        <v>39</v>
      </c>
      <c r="J111" s="93" t="s">
        <v>39</v>
      </c>
      <c r="K111" s="379"/>
      <c r="L111" s="12" t="s">
        <v>73</v>
      </c>
      <c r="M111" s="11" t="s">
        <v>35</v>
      </c>
      <c r="N111" s="18" t="s">
        <v>39</v>
      </c>
      <c r="O111" s="14">
        <v>0</v>
      </c>
      <c r="P111" s="14">
        <v>0</v>
      </c>
      <c r="Q111" s="97">
        <v>0</v>
      </c>
      <c r="R111" s="11">
        <v>164</v>
      </c>
      <c r="S111" s="11">
        <v>0</v>
      </c>
      <c r="T111" s="11">
        <v>0</v>
      </c>
      <c r="U111" s="216" t="s">
        <v>37</v>
      </c>
      <c r="V111" s="216" t="s">
        <v>38</v>
      </c>
      <c r="W111" s="216" t="s">
        <v>38</v>
      </c>
      <c r="X111" s="216" t="s">
        <v>38</v>
      </c>
      <c r="Y111" s="216" t="s">
        <v>37</v>
      </c>
      <c r="Z111" s="216" t="s">
        <v>37</v>
      </c>
      <c r="AA111" s="217">
        <v>0</v>
      </c>
      <c r="AB111" s="216" t="s">
        <v>39</v>
      </c>
    </row>
    <row r="112" spans="1:28" ht="18" customHeight="1">
      <c r="A112" s="370" t="s">
        <v>2527</v>
      </c>
      <c r="B112" s="405" t="s">
        <v>143</v>
      </c>
      <c r="C112" s="90" t="s">
        <v>144</v>
      </c>
      <c r="D112" s="12"/>
      <c r="E112" s="12"/>
      <c r="F112" s="12"/>
      <c r="G112" s="13"/>
      <c r="H112" s="11" t="s">
        <v>39</v>
      </c>
      <c r="I112" s="12" t="s">
        <v>39</v>
      </c>
      <c r="J112" s="93" t="s">
        <v>39</v>
      </c>
      <c r="K112" s="379"/>
      <c r="L112" s="428" t="s">
        <v>73</v>
      </c>
      <c r="M112" s="11" t="s">
        <v>35</v>
      </c>
      <c r="N112" s="18" t="s">
        <v>39</v>
      </c>
      <c r="O112" s="14">
        <v>0</v>
      </c>
      <c r="P112" s="14">
        <v>0</v>
      </c>
      <c r="Q112" s="97">
        <v>0</v>
      </c>
      <c r="R112" s="11">
        <v>164</v>
      </c>
      <c r="S112" s="11">
        <v>0</v>
      </c>
      <c r="T112" s="11">
        <v>0</v>
      </c>
      <c r="U112" s="216" t="s">
        <v>37</v>
      </c>
      <c r="V112" s="216" t="s">
        <v>38</v>
      </c>
      <c r="W112" s="216" t="s">
        <v>38</v>
      </c>
      <c r="X112" s="216" t="s">
        <v>38</v>
      </c>
      <c r="Y112" s="216" t="s">
        <v>37</v>
      </c>
      <c r="Z112" s="216" t="s">
        <v>37</v>
      </c>
      <c r="AA112" s="217">
        <v>0</v>
      </c>
      <c r="AB112" s="216" t="s">
        <v>39</v>
      </c>
    </row>
    <row r="113" spans="1:28" ht="18" customHeight="1">
      <c r="A113" s="370" t="s">
        <v>670</v>
      </c>
      <c r="B113" s="435" t="s">
        <v>143</v>
      </c>
      <c r="C113" s="90" t="s">
        <v>144</v>
      </c>
      <c r="D113" s="12"/>
      <c r="E113" s="12"/>
      <c r="F113" s="12"/>
      <c r="G113" s="13"/>
      <c r="H113" s="11" t="s">
        <v>39</v>
      </c>
      <c r="I113" s="12" t="s">
        <v>39</v>
      </c>
      <c r="J113" s="93" t="s">
        <v>39</v>
      </c>
      <c r="K113" s="379"/>
      <c r="L113" s="373" t="s">
        <v>73</v>
      </c>
      <c r="M113" s="11" t="s">
        <v>35</v>
      </c>
      <c r="N113" s="18" t="s">
        <v>39</v>
      </c>
      <c r="O113" s="14">
        <v>0</v>
      </c>
      <c r="P113" s="14">
        <v>0</v>
      </c>
      <c r="Q113" s="97">
        <v>0</v>
      </c>
      <c r="R113" s="11">
        <v>164</v>
      </c>
      <c r="S113" s="11">
        <v>0</v>
      </c>
      <c r="T113" s="11">
        <v>0</v>
      </c>
      <c r="U113" s="216" t="s">
        <v>37</v>
      </c>
      <c r="V113" s="216" t="s">
        <v>38</v>
      </c>
      <c r="W113" s="216" t="s">
        <v>38</v>
      </c>
      <c r="X113" s="216" t="s">
        <v>38</v>
      </c>
      <c r="Y113" s="216" t="s">
        <v>37</v>
      </c>
      <c r="Z113" s="216" t="s">
        <v>37</v>
      </c>
      <c r="AA113" s="217">
        <v>0</v>
      </c>
      <c r="AB113" s="216" t="s">
        <v>39</v>
      </c>
    </row>
    <row r="114" spans="1:28" ht="18" customHeight="1">
      <c r="A114" s="370" t="s">
        <v>160</v>
      </c>
      <c r="B114" s="436" t="s">
        <v>143</v>
      </c>
      <c r="C114" s="90" t="s">
        <v>144</v>
      </c>
      <c r="D114" s="12"/>
      <c r="E114" s="12"/>
      <c r="F114" s="12"/>
      <c r="G114" s="13"/>
      <c r="H114" s="11" t="s">
        <v>39</v>
      </c>
      <c r="I114" s="12" t="s">
        <v>39</v>
      </c>
      <c r="J114" s="93" t="s">
        <v>39</v>
      </c>
      <c r="K114" s="379"/>
      <c r="L114" s="415" t="s">
        <v>73</v>
      </c>
      <c r="M114" s="11" t="s">
        <v>35</v>
      </c>
      <c r="N114" s="18" t="s">
        <v>39</v>
      </c>
      <c r="O114" s="14">
        <v>0</v>
      </c>
      <c r="P114" s="14">
        <v>0</v>
      </c>
      <c r="Q114" s="97">
        <v>0</v>
      </c>
      <c r="R114" s="11">
        <v>164</v>
      </c>
      <c r="S114" s="11">
        <v>0</v>
      </c>
      <c r="T114" s="11">
        <v>0</v>
      </c>
      <c r="U114" s="216" t="s">
        <v>37</v>
      </c>
      <c r="V114" s="216" t="s">
        <v>38</v>
      </c>
      <c r="W114" s="216" t="s">
        <v>38</v>
      </c>
      <c r="X114" s="216" t="s">
        <v>38</v>
      </c>
      <c r="Y114" s="216" t="s">
        <v>37</v>
      </c>
      <c r="Z114" s="216" t="s">
        <v>37</v>
      </c>
      <c r="AA114" s="217">
        <v>0</v>
      </c>
      <c r="AB114" s="216" t="s">
        <v>39</v>
      </c>
    </row>
    <row r="115" spans="1:28" ht="18" customHeight="1">
      <c r="A115" s="370" t="s">
        <v>161</v>
      </c>
      <c r="B115" s="436" t="s">
        <v>143</v>
      </c>
      <c r="C115" s="90" t="s">
        <v>144</v>
      </c>
      <c r="D115" s="12"/>
      <c r="E115" s="12"/>
      <c r="F115" s="12"/>
      <c r="G115" s="13"/>
      <c r="H115" s="11" t="s">
        <v>39</v>
      </c>
      <c r="I115" s="12" t="s">
        <v>39</v>
      </c>
      <c r="J115" s="93" t="s">
        <v>39</v>
      </c>
      <c r="K115" s="379"/>
      <c r="L115" s="373" t="s">
        <v>73</v>
      </c>
      <c r="M115" s="11" t="s">
        <v>35</v>
      </c>
      <c r="N115" s="18" t="s">
        <v>39</v>
      </c>
      <c r="O115" s="14">
        <v>0</v>
      </c>
      <c r="P115" s="14">
        <v>0</v>
      </c>
      <c r="Q115" s="97">
        <v>0</v>
      </c>
      <c r="R115" s="11">
        <v>164</v>
      </c>
      <c r="S115" s="11">
        <v>0</v>
      </c>
      <c r="T115" s="11">
        <v>0</v>
      </c>
      <c r="U115" s="216" t="s">
        <v>37</v>
      </c>
      <c r="V115" s="216" t="s">
        <v>38</v>
      </c>
      <c r="W115" s="216" t="s">
        <v>38</v>
      </c>
      <c r="X115" s="216" t="s">
        <v>38</v>
      </c>
      <c r="Y115" s="216" t="s">
        <v>37</v>
      </c>
      <c r="Z115" s="216" t="s">
        <v>37</v>
      </c>
      <c r="AA115" s="217">
        <v>0</v>
      </c>
      <c r="AB115" s="216" t="s">
        <v>39</v>
      </c>
    </row>
    <row r="116" spans="1:28" ht="18" customHeight="1">
      <c r="A116" s="370" t="s">
        <v>162</v>
      </c>
      <c r="B116" s="437" t="s">
        <v>143</v>
      </c>
      <c r="C116" s="90" t="s">
        <v>144</v>
      </c>
      <c r="D116" s="12"/>
      <c r="E116" s="12"/>
      <c r="F116" s="12"/>
      <c r="G116" s="13"/>
      <c r="H116" s="11" t="s">
        <v>39</v>
      </c>
      <c r="I116" s="12" t="s">
        <v>39</v>
      </c>
      <c r="J116" s="93" t="s">
        <v>39</v>
      </c>
      <c r="K116" s="379"/>
      <c r="L116" s="373" t="s">
        <v>73</v>
      </c>
      <c r="M116" s="11" t="s">
        <v>35</v>
      </c>
      <c r="N116" s="18" t="s">
        <v>39</v>
      </c>
      <c r="O116" s="14">
        <v>0</v>
      </c>
      <c r="P116" s="14">
        <v>0</v>
      </c>
      <c r="Q116" s="97">
        <v>0</v>
      </c>
      <c r="R116" s="11">
        <v>164</v>
      </c>
      <c r="S116" s="11">
        <v>0</v>
      </c>
      <c r="T116" s="11">
        <v>0</v>
      </c>
      <c r="U116" s="216" t="s">
        <v>37</v>
      </c>
      <c r="V116" s="216" t="s">
        <v>38</v>
      </c>
      <c r="W116" s="216" t="s">
        <v>38</v>
      </c>
      <c r="X116" s="216" t="s">
        <v>38</v>
      </c>
      <c r="Y116" s="216" t="s">
        <v>37</v>
      </c>
      <c r="Z116" s="216" t="s">
        <v>37</v>
      </c>
      <c r="AA116" s="217">
        <v>0</v>
      </c>
      <c r="AB116" s="216" t="s">
        <v>39</v>
      </c>
    </row>
    <row r="117" spans="1:28" ht="18" customHeight="1">
      <c r="A117" s="100" t="s">
        <v>163</v>
      </c>
      <c r="B117" s="12" t="s">
        <v>143</v>
      </c>
      <c r="C117" s="90" t="s">
        <v>144</v>
      </c>
      <c r="D117" s="12"/>
      <c r="E117" s="12"/>
      <c r="F117" s="12"/>
      <c r="G117" s="13"/>
      <c r="H117" s="11" t="s">
        <v>39</v>
      </c>
      <c r="I117" s="12" t="s">
        <v>39</v>
      </c>
      <c r="J117" s="93" t="s">
        <v>39</v>
      </c>
      <c r="K117" s="100"/>
      <c r="L117" s="12" t="s">
        <v>73</v>
      </c>
      <c r="M117" s="11" t="s">
        <v>35</v>
      </c>
      <c r="N117" s="18" t="s">
        <v>39</v>
      </c>
      <c r="O117" s="14">
        <v>0</v>
      </c>
      <c r="P117" s="14">
        <v>0</v>
      </c>
      <c r="Q117" s="97">
        <v>0</v>
      </c>
      <c r="R117" s="11">
        <v>164</v>
      </c>
      <c r="S117" s="11">
        <v>0</v>
      </c>
      <c r="T117" s="11">
        <v>0</v>
      </c>
      <c r="U117" s="216" t="s">
        <v>37</v>
      </c>
      <c r="V117" s="216" t="s">
        <v>38</v>
      </c>
      <c r="W117" s="216" t="s">
        <v>38</v>
      </c>
      <c r="X117" s="216" t="s">
        <v>38</v>
      </c>
      <c r="Y117" s="216" t="s">
        <v>37</v>
      </c>
      <c r="Z117" s="216" t="s">
        <v>37</v>
      </c>
      <c r="AA117" s="217">
        <v>0</v>
      </c>
      <c r="AB117" s="216" t="s">
        <v>39</v>
      </c>
    </row>
    <row r="118" spans="1:28" ht="18" customHeight="1">
      <c r="A118" s="100" t="s">
        <v>164</v>
      </c>
      <c r="B118" s="12" t="s">
        <v>143</v>
      </c>
      <c r="C118" s="90" t="s">
        <v>144</v>
      </c>
      <c r="D118" s="12"/>
      <c r="E118" s="12"/>
      <c r="F118" s="12"/>
      <c r="G118" s="13"/>
      <c r="H118" s="11" t="s">
        <v>39</v>
      </c>
      <c r="I118" s="12" t="s">
        <v>39</v>
      </c>
      <c r="J118" s="93" t="s">
        <v>39</v>
      </c>
      <c r="K118" s="100"/>
      <c r="L118" s="12" t="s">
        <v>73</v>
      </c>
      <c r="M118" s="11" t="s">
        <v>35</v>
      </c>
      <c r="N118" s="18" t="s">
        <v>39</v>
      </c>
      <c r="O118" s="14">
        <v>0</v>
      </c>
      <c r="P118" s="14">
        <v>0</v>
      </c>
      <c r="Q118" s="97">
        <v>0</v>
      </c>
      <c r="R118" s="11">
        <v>164</v>
      </c>
      <c r="S118" s="11">
        <v>0</v>
      </c>
      <c r="T118" s="11">
        <v>0</v>
      </c>
      <c r="U118" s="216" t="s">
        <v>37</v>
      </c>
      <c r="V118" s="216" t="s">
        <v>38</v>
      </c>
      <c r="W118" s="216" t="s">
        <v>38</v>
      </c>
      <c r="X118" s="216" t="s">
        <v>38</v>
      </c>
      <c r="Y118" s="216" t="s">
        <v>37</v>
      </c>
      <c r="Z118" s="216" t="s">
        <v>37</v>
      </c>
      <c r="AA118" s="217">
        <v>0</v>
      </c>
      <c r="AB118" s="216" t="s">
        <v>39</v>
      </c>
    </row>
    <row r="119" spans="1:28" ht="18" customHeight="1">
      <c r="A119" s="100" t="s">
        <v>165</v>
      </c>
      <c r="B119" s="12" t="s">
        <v>143</v>
      </c>
      <c r="C119" s="90" t="s">
        <v>144</v>
      </c>
      <c r="D119" s="12"/>
      <c r="E119" s="12"/>
      <c r="F119" s="12"/>
      <c r="G119" s="13"/>
      <c r="H119" s="11" t="s">
        <v>39</v>
      </c>
      <c r="I119" s="12" t="s">
        <v>39</v>
      </c>
      <c r="J119" s="93" t="s">
        <v>39</v>
      </c>
      <c r="K119" s="100"/>
      <c r="L119" s="12" t="s">
        <v>73</v>
      </c>
      <c r="M119" s="11" t="s">
        <v>35</v>
      </c>
      <c r="N119" s="18" t="s">
        <v>39</v>
      </c>
      <c r="O119" s="14">
        <v>0</v>
      </c>
      <c r="P119" s="14">
        <v>0</v>
      </c>
      <c r="Q119" s="97">
        <v>0</v>
      </c>
      <c r="R119" s="11">
        <v>164</v>
      </c>
      <c r="S119" s="11">
        <v>0</v>
      </c>
      <c r="T119" s="11">
        <v>0</v>
      </c>
      <c r="U119" s="216" t="s">
        <v>37</v>
      </c>
      <c r="V119" s="216" t="s">
        <v>38</v>
      </c>
      <c r="W119" s="216" t="s">
        <v>38</v>
      </c>
      <c r="X119" s="216" t="s">
        <v>38</v>
      </c>
      <c r="Y119" s="216" t="s">
        <v>37</v>
      </c>
      <c r="Z119" s="216" t="s">
        <v>37</v>
      </c>
      <c r="AA119" s="217">
        <v>0</v>
      </c>
      <c r="AB119" s="216" t="s">
        <v>39</v>
      </c>
    </row>
    <row r="120" spans="1:28" ht="18" customHeight="1">
      <c r="A120" s="100" t="s">
        <v>166</v>
      </c>
      <c r="B120" s="12" t="s">
        <v>143</v>
      </c>
      <c r="C120" s="90" t="s">
        <v>144</v>
      </c>
      <c r="D120" s="12"/>
      <c r="E120" s="12"/>
      <c r="F120" s="12"/>
      <c r="G120" s="13"/>
      <c r="H120" s="11" t="s">
        <v>39</v>
      </c>
      <c r="I120" s="12" t="s">
        <v>39</v>
      </c>
      <c r="J120" s="93" t="s">
        <v>39</v>
      </c>
      <c r="K120" s="100"/>
      <c r="L120" s="12" t="s">
        <v>73</v>
      </c>
      <c r="M120" s="11" t="s">
        <v>35</v>
      </c>
      <c r="N120" s="18" t="s">
        <v>39</v>
      </c>
      <c r="O120" s="14">
        <v>0</v>
      </c>
      <c r="P120" s="14">
        <v>0</v>
      </c>
      <c r="Q120" s="97">
        <v>0</v>
      </c>
      <c r="R120" s="11">
        <v>164</v>
      </c>
      <c r="S120" s="11">
        <v>0</v>
      </c>
      <c r="T120" s="11">
        <v>0</v>
      </c>
      <c r="U120" s="216" t="s">
        <v>37</v>
      </c>
      <c r="V120" s="216" t="s">
        <v>38</v>
      </c>
      <c r="W120" s="216" t="s">
        <v>38</v>
      </c>
      <c r="X120" s="216" t="s">
        <v>38</v>
      </c>
      <c r="Y120" s="216" t="s">
        <v>37</v>
      </c>
      <c r="Z120" s="216" t="s">
        <v>37</v>
      </c>
      <c r="AA120" s="217">
        <v>0</v>
      </c>
      <c r="AB120" s="216" t="s">
        <v>39</v>
      </c>
    </row>
    <row r="121" spans="1:28" ht="18" customHeight="1">
      <c r="A121" s="100" t="s">
        <v>167</v>
      </c>
      <c r="B121" s="12" t="s">
        <v>143</v>
      </c>
      <c r="C121" s="90" t="s">
        <v>144</v>
      </c>
      <c r="D121" s="12"/>
      <c r="E121" s="12"/>
      <c r="F121" s="12"/>
      <c r="G121" s="13"/>
      <c r="H121" s="11" t="s">
        <v>39</v>
      </c>
      <c r="I121" s="12" t="s">
        <v>39</v>
      </c>
      <c r="J121" s="93" t="s">
        <v>39</v>
      </c>
      <c r="K121" s="100"/>
      <c r="L121" s="12" t="s">
        <v>73</v>
      </c>
      <c r="M121" s="11" t="s">
        <v>35</v>
      </c>
      <c r="N121" s="18" t="s">
        <v>39</v>
      </c>
      <c r="O121" s="14">
        <v>0</v>
      </c>
      <c r="P121" s="14">
        <v>0</v>
      </c>
      <c r="Q121" s="97">
        <v>0</v>
      </c>
      <c r="R121" s="11">
        <v>164</v>
      </c>
      <c r="S121" s="11">
        <v>0</v>
      </c>
      <c r="T121" s="11">
        <v>0</v>
      </c>
      <c r="U121" s="216" t="s">
        <v>37</v>
      </c>
      <c r="V121" s="216" t="s">
        <v>38</v>
      </c>
      <c r="W121" s="216" t="s">
        <v>38</v>
      </c>
      <c r="X121" s="216" t="s">
        <v>38</v>
      </c>
      <c r="Y121" s="216" t="s">
        <v>37</v>
      </c>
      <c r="Z121" s="216" t="s">
        <v>37</v>
      </c>
      <c r="AA121" s="217">
        <v>0</v>
      </c>
      <c r="AB121" s="216" t="s">
        <v>39</v>
      </c>
    </row>
    <row r="122" spans="1:28" ht="18" customHeight="1">
      <c r="A122" s="100" t="s">
        <v>2724</v>
      </c>
      <c r="B122" s="12" t="s">
        <v>169</v>
      </c>
      <c r="C122" s="90" t="s">
        <v>170</v>
      </c>
      <c r="D122" s="12">
        <v>2</v>
      </c>
      <c r="E122" s="12"/>
      <c r="F122" s="12"/>
      <c r="G122" s="13">
        <v>46250</v>
      </c>
      <c r="H122" s="11">
        <v>66</v>
      </c>
      <c r="I122" s="12" t="s">
        <v>312</v>
      </c>
      <c r="J122" s="93">
        <v>0.36666666666666664</v>
      </c>
      <c r="K122" s="100"/>
      <c r="L122" s="12" t="s">
        <v>34</v>
      </c>
      <c r="M122" s="11" t="s">
        <v>35</v>
      </c>
      <c r="N122" s="18">
        <v>46070</v>
      </c>
      <c r="O122" s="14">
        <v>960</v>
      </c>
      <c r="P122" s="14">
        <v>5760</v>
      </c>
      <c r="Q122" s="97">
        <v>20.448</v>
      </c>
      <c r="R122" s="11">
        <v>16466</v>
      </c>
      <c r="S122" s="11" t="s">
        <v>42</v>
      </c>
      <c r="T122" s="11">
        <v>180</v>
      </c>
      <c r="U122" s="216" t="s">
        <v>37</v>
      </c>
      <c r="V122" s="216" t="s">
        <v>38</v>
      </c>
      <c r="W122" s="216" t="s">
        <v>37</v>
      </c>
      <c r="X122" s="216" t="s">
        <v>38</v>
      </c>
      <c r="Y122" s="216" t="s">
        <v>37</v>
      </c>
      <c r="Z122" s="216" t="s">
        <v>37</v>
      </c>
      <c r="AA122" s="217">
        <v>46220</v>
      </c>
      <c r="AB122" s="216" t="s">
        <v>39</v>
      </c>
    </row>
    <row r="123" spans="1:28" ht="18" customHeight="1">
      <c r="A123" s="100" t="s">
        <v>315</v>
      </c>
      <c r="B123" s="12" t="s">
        <v>169</v>
      </c>
      <c r="C123" s="90" t="s">
        <v>170</v>
      </c>
      <c r="D123" s="12">
        <v>19</v>
      </c>
      <c r="E123" s="12"/>
      <c r="F123" s="12"/>
      <c r="G123" s="13">
        <v>46251</v>
      </c>
      <c r="H123" s="11">
        <v>67</v>
      </c>
      <c r="I123" s="12" t="s">
        <v>312</v>
      </c>
      <c r="J123" s="93">
        <v>0.37222222222222223</v>
      </c>
      <c r="K123" s="100"/>
      <c r="L123" s="12"/>
      <c r="M123" s="11" t="s">
        <v>39</v>
      </c>
      <c r="N123" s="18">
        <v>46071</v>
      </c>
      <c r="O123" s="14">
        <v>9120</v>
      </c>
      <c r="P123" s="14">
        <v>54720</v>
      </c>
      <c r="Q123" s="97">
        <v>194.256</v>
      </c>
      <c r="R123" s="11">
        <v>16466</v>
      </c>
      <c r="S123" s="11" t="s">
        <v>42</v>
      </c>
      <c r="T123" s="11">
        <v>180</v>
      </c>
      <c r="U123" s="216" t="s">
        <v>37</v>
      </c>
      <c r="V123" s="216" t="s">
        <v>38</v>
      </c>
      <c r="W123" s="216" t="s">
        <v>37</v>
      </c>
      <c r="X123" s="216" t="s">
        <v>38</v>
      </c>
      <c r="Y123" s="216" t="s">
        <v>37</v>
      </c>
      <c r="Z123" s="216" t="s">
        <v>37</v>
      </c>
      <c r="AA123" s="217">
        <v>46221</v>
      </c>
      <c r="AB123" s="216" t="s">
        <v>39</v>
      </c>
    </row>
    <row r="124" spans="1:28" ht="18" customHeight="1">
      <c r="A124" s="100" t="s">
        <v>261</v>
      </c>
      <c r="B124" s="12" t="s">
        <v>169</v>
      </c>
      <c r="C124" s="90" t="s">
        <v>170</v>
      </c>
      <c r="D124" s="12">
        <v>1</v>
      </c>
      <c r="E124" s="12"/>
      <c r="F124" s="12"/>
      <c r="G124" s="13">
        <v>46251</v>
      </c>
      <c r="H124" s="11">
        <v>67</v>
      </c>
      <c r="I124" s="12" t="s">
        <v>312</v>
      </c>
      <c r="J124" s="93">
        <v>0.37222222222222223</v>
      </c>
      <c r="K124" s="100"/>
      <c r="L124" s="12"/>
      <c r="M124" s="11" t="s">
        <v>39</v>
      </c>
      <c r="N124" s="18">
        <v>46071</v>
      </c>
      <c r="O124" s="14">
        <v>480</v>
      </c>
      <c r="P124" s="14">
        <v>2880</v>
      </c>
      <c r="Q124" s="97">
        <v>10.224</v>
      </c>
      <c r="R124" s="11">
        <v>16466</v>
      </c>
      <c r="S124" s="11" t="s">
        <v>42</v>
      </c>
      <c r="T124" s="11">
        <v>180</v>
      </c>
      <c r="U124" s="216" t="s">
        <v>37</v>
      </c>
      <c r="V124" s="216" t="s">
        <v>38</v>
      </c>
      <c r="W124" s="216" t="s">
        <v>37</v>
      </c>
      <c r="X124" s="216" t="s">
        <v>38</v>
      </c>
      <c r="Y124" s="216" t="s">
        <v>37</v>
      </c>
      <c r="Z124" s="216" t="s">
        <v>37</v>
      </c>
      <c r="AA124" s="217">
        <v>46221</v>
      </c>
      <c r="AB124" s="216" t="s">
        <v>39</v>
      </c>
    </row>
    <row r="125" spans="1:28" ht="18" customHeight="1">
      <c r="A125" s="100" t="s">
        <v>637</v>
      </c>
      <c r="B125" s="12" t="s">
        <v>169</v>
      </c>
      <c r="C125" s="90" t="s">
        <v>170</v>
      </c>
      <c r="D125" s="12">
        <v>1</v>
      </c>
      <c r="E125" s="12"/>
      <c r="F125" s="12"/>
      <c r="G125" s="13">
        <v>46330</v>
      </c>
      <c r="H125" s="11">
        <v>146</v>
      </c>
      <c r="I125" s="12" t="s">
        <v>33</v>
      </c>
      <c r="J125" s="93">
        <v>0.81111111111111112</v>
      </c>
      <c r="K125" s="100"/>
      <c r="L125" s="12"/>
      <c r="M125" s="11" t="s">
        <v>39</v>
      </c>
      <c r="N125" s="18">
        <v>46150</v>
      </c>
      <c r="O125" s="14">
        <v>480</v>
      </c>
      <c r="P125" s="14">
        <v>2880</v>
      </c>
      <c r="Q125" s="97">
        <v>10.224</v>
      </c>
      <c r="R125" s="11">
        <v>16466</v>
      </c>
      <c r="S125" s="11" t="s">
        <v>42</v>
      </c>
      <c r="T125" s="11">
        <v>180</v>
      </c>
      <c r="U125" s="216" t="s">
        <v>37</v>
      </c>
      <c r="V125" s="216" t="s">
        <v>37</v>
      </c>
      <c r="W125" s="216" t="s">
        <v>38</v>
      </c>
      <c r="X125" s="216" t="s">
        <v>38</v>
      </c>
      <c r="Y125" s="216" t="s">
        <v>38</v>
      </c>
      <c r="Z125" s="216" t="s">
        <v>37</v>
      </c>
      <c r="AA125" s="217">
        <v>46300</v>
      </c>
      <c r="AB125" s="216" t="s">
        <v>39</v>
      </c>
    </row>
    <row r="126" spans="1:28" ht="18" customHeight="1">
      <c r="A126" s="100" t="s">
        <v>2724</v>
      </c>
      <c r="B126" s="12" t="s">
        <v>169</v>
      </c>
      <c r="C126" s="90" t="s">
        <v>170</v>
      </c>
      <c r="D126" s="12">
        <v>2</v>
      </c>
      <c r="E126" s="12"/>
      <c r="F126" s="12"/>
      <c r="G126" s="13">
        <v>46331</v>
      </c>
      <c r="H126" s="11">
        <v>147</v>
      </c>
      <c r="I126" s="12" t="s">
        <v>33</v>
      </c>
      <c r="J126" s="93">
        <v>0.81666666666666665</v>
      </c>
      <c r="K126" s="100"/>
      <c r="L126" s="12" t="s">
        <v>34</v>
      </c>
      <c r="M126" s="11" t="s">
        <v>35</v>
      </c>
      <c r="N126" s="18">
        <v>46151</v>
      </c>
      <c r="O126" s="14">
        <v>960</v>
      </c>
      <c r="P126" s="14">
        <v>5760</v>
      </c>
      <c r="Q126" s="97">
        <v>20.448</v>
      </c>
      <c r="R126" s="11">
        <v>16466</v>
      </c>
      <c r="S126" s="11" t="s">
        <v>42</v>
      </c>
      <c r="T126" s="11">
        <v>180</v>
      </c>
      <c r="U126" s="216" t="s">
        <v>37</v>
      </c>
      <c r="V126" s="216" t="s">
        <v>37</v>
      </c>
      <c r="W126" s="216" t="s">
        <v>38</v>
      </c>
      <c r="X126" s="216" t="s">
        <v>38</v>
      </c>
      <c r="Y126" s="216" t="s">
        <v>38</v>
      </c>
      <c r="Z126" s="216" t="s">
        <v>37</v>
      </c>
      <c r="AA126" s="217">
        <v>46301</v>
      </c>
      <c r="AB126" s="216" t="s">
        <v>39</v>
      </c>
    </row>
    <row r="127" spans="1:28" ht="18" customHeight="1">
      <c r="A127" s="100" t="s">
        <v>687</v>
      </c>
      <c r="B127" s="12" t="s">
        <v>175</v>
      </c>
      <c r="C127" s="90" t="s">
        <v>176</v>
      </c>
      <c r="D127" s="12">
        <v>12</v>
      </c>
      <c r="E127" s="12"/>
      <c r="F127" s="12"/>
      <c r="G127" s="13">
        <v>46505</v>
      </c>
      <c r="H127" s="11">
        <v>321</v>
      </c>
      <c r="I127" s="12" t="s">
        <v>33</v>
      </c>
      <c r="J127" s="93">
        <v>0.8794520547945206</v>
      </c>
      <c r="K127" s="100"/>
      <c r="L127" s="12"/>
      <c r="M127" s="11" t="s">
        <v>39</v>
      </c>
      <c r="N127" s="18">
        <v>46140</v>
      </c>
      <c r="O127" s="14">
        <v>1404</v>
      </c>
      <c r="P127" s="14">
        <v>33696</v>
      </c>
      <c r="Q127" s="97">
        <v>90.642240000000001</v>
      </c>
      <c r="R127" s="11">
        <v>17154</v>
      </c>
      <c r="S127" s="11" t="s">
        <v>42</v>
      </c>
      <c r="T127" s="11">
        <v>365</v>
      </c>
      <c r="U127" s="216" t="s">
        <v>37</v>
      </c>
      <c r="V127" s="216" t="s">
        <v>37</v>
      </c>
      <c r="W127" s="216" t="s">
        <v>38</v>
      </c>
      <c r="X127" s="216" t="s">
        <v>38</v>
      </c>
      <c r="Y127" s="216" t="s">
        <v>38</v>
      </c>
      <c r="Z127" s="216" t="s">
        <v>37</v>
      </c>
      <c r="AA127" s="217">
        <v>46475</v>
      </c>
      <c r="AB127" s="216" t="s">
        <v>39</v>
      </c>
    </row>
    <row r="128" spans="1:28" ht="18" customHeight="1">
      <c r="A128" s="100" t="s">
        <v>425</v>
      </c>
      <c r="B128" s="12" t="s">
        <v>175</v>
      </c>
      <c r="C128" s="90" t="s">
        <v>176</v>
      </c>
      <c r="D128" s="12">
        <v>36</v>
      </c>
      <c r="E128" s="12"/>
      <c r="F128" s="12"/>
      <c r="G128" s="13">
        <v>46527</v>
      </c>
      <c r="H128" s="11">
        <v>343</v>
      </c>
      <c r="I128" s="12" t="s">
        <v>33</v>
      </c>
      <c r="J128" s="93">
        <v>0.9397260273972603</v>
      </c>
      <c r="K128" s="100"/>
      <c r="L128" s="12"/>
      <c r="M128" s="11" t="s">
        <v>39</v>
      </c>
      <c r="N128" s="18">
        <v>46162</v>
      </c>
      <c r="O128" s="14">
        <v>4212</v>
      </c>
      <c r="P128" s="14">
        <v>101088</v>
      </c>
      <c r="Q128" s="97">
        <v>271.92671999999999</v>
      </c>
      <c r="R128" s="11">
        <v>17154</v>
      </c>
      <c r="S128" s="11" t="s">
        <v>42</v>
      </c>
      <c r="T128" s="11">
        <v>365</v>
      </c>
      <c r="U128" s="216" t="s">
        <v>37</v>
      </c>
      <c r="V128" s="216" t="s">
        <v>37</v>
      </c>
      <c r="W128" s="216" t="s">
        <v>38</v>
      </c>
      <c r="X128" s="216" t="s">
        <v>38</v>
      </c>
      <c r="Y128" s="216" t="s">
        <v>38</v>
      </c>
      <c r="Z128" s="216" t="s">
        <v>37</v>
      </c>
      <c r="AA128" s="217">
        <v>46497</v>
      </c>
      <c r="AB128" s="216" t="s">
        <v>39</v>
      </c>
    </row>
    <row r="129" spans="1:28" ht="18" customHeight="1">
      <c r="A129" s="100" t="s">
        <v>419</v>
      </c>
      <c r="B129" s="12" t="s">
        <v>175</v>
      </c>
      <c r="C129" s="90" t="s">
        <v>176</v>
      </c>
      <c r="D129" s="12">
        <v>33</v>
      </c>
      <c r="E129" s="12"/>
      <c r="F129" s="12"/>
      <c r="G129" s="13">
        <v>46527</v>
      </c>
      <c r="H129" s="11">
        <v>343</v>
      </c>
      <c r="I129" s="12" t="s">
        <v>33</v>
      </c>
      <c r="J129" s="93">
        <v>0.9397260273972603</v>
      </c>
      <c r="K129" s="100"/>
      <c r="L129" s="12"/>
      <c r="M129" s="11" t="s">
        <v>39</v>
      </c>
      <c r="N129" s="18">
        <v>46162</v>
      </c>
      <c r="O129" s="14">
        <v>3861</v>
      </c>
      <c r="P129" s="14">
        <v>92664</v>
      </c>
      <c r="Q129" s="97">
        <v>249.26616000000001</v>
      </c>
      <c r="R129" s="11">
        <v>17154</v>
      </c>
      <c r="S129" s="11" t="s">
        <v>42</v>
      </c>
      <c r="T129" s="11">
        <v>365</v>
      </c>
      <c r="U129" s="216" t="s">
        <v>37</v>
      </c>
      <c r="V129" s="216" t="s">
        <v>37</v>
      </c>
      <c r="W129" s="216" t="s">
        <v>38</v>
      </c>
      <c r="X129" s="216" t="s">
        <v>38</v>
      </c>
      <c r="Y129" s="216" t="s">
        <v>38</v>
      </c>
      <c r="Z129" s="216" t="s">
        <v>37</v>
      </c>
      <c r="AA129" s="217">
        <v>46497</v>
      </c>
      <c r="AB129" s="216" t="s">
        <v>39</v>
      </c>
    </row>
    <row r="130" spans="1:28" ht="18" customHeight="1">
      <c r="A130" s="100" t="s">
        <v>191</v>
      </c>
      <c r="B130" s="12" t="s">
        <v>175</v>
      </c>
      <c r="C130" s="90" t="s">
        <v>176</v>
      </c>
      <c r="D130" s="12">
        <v>45</v>
      </c>
      <c r="E130" s="12"/>
      <c r="F130" s="12"/>
      <c r="G130" s="13">
        <v>46528</v>
      </c>
      <c r="H130" s="11">
        <v>344</v>
      </c>
      <c r="I130" s="12" t="s">
        <v>33</v>
      </c>
      <c r="J130" s="93">
        <v>0.94246575342465755</v>
      </c>
      <c r="K130" s="100"/>
      <c r="L130" s="12"/>
      <c r="M130" s="11" t="s">
        <v>39</v>
      </c>
      <c r="N130" s="18">
        <v>46163</v>
      </c>
      <c r="O130" s="14">
        <v>5265</v>
      </c>
      <c r="P130" s="14">
        <v>126360</v>
      </c>
      <c r="Q130" s="97">
        <v>339.90839999999997</v>
      </c>
      <c r="R130" s="11">
        <v>17154</v>
      </c>
      <c r="S130" s="11" t="s">
        <v>42</v>
      </c>
      <c r="T130" s="11">
        <v>365</v>
      </c>
      <c r="U130" s="216" t="s">
        <v>37</v>
      </c>
      <c r="V130" s="216" t="s">
        <v>37</v>
      </c>
      <c r="W130" s="216" t="s">
        <v>38</v>
      </c>
      <c r="X130" s="216" t="s">
        <v>38</v>
      </c>
      <c r="Y130" s="216" t="s">
        <v>38</v>
      </c>
      <c r="Z130" s="216" t="s">
        <v>37</v>
      </c>
      <c r="AA130" s="217">
        <v>46498</v>
      </c>
      <c r="AB130" s="216" t="s">
        <v>39</v>
      </c>
    </row>
    <row r="131" spans="1:28" ht="18" customHeight="1">
      <c r="A131" s="100" t="s">
        <v>425</v>
      </c>
      <c r="B131" s="12" t="s">
        <v>175</v>
      </c>
      <c r="C131" s="90" t="s">
        <v>176</v>
      </c>
      <c r="D131" s="12">
        <v>29</v>
      </c>
      <c r="E131" s="12"/>
      <c r="F131" s="12"/>
      <c r="G131" s="13">
        <v>46528</v>
      </c>
      <c r="H131" s="11">
        <v>344</v>
      </c>
      <c r="I131" s="12" t="s">
        <v>33</v>
      </c>
      <c r="J131" s="93">
        <v>0.94246575342465755</v>
      </c>
      <c r="K131" s="100"/>
      <c r="L131" s="12"/>
      <c r="M131" s="11" t="s">
        <v>39</v>
      </c>
      <c r="N131" s="18">
        <v>46163</v>
      </c>
      <c r="O131" s="14">
        <v>3393</v>
      </c>
      <c r="P131" s="14">
        <v>81432</v>
      </c>
      <c r="Q131" s="97">
        <v>219.05207999999999</v>
      </c>
      <c r="R131" s="11">
        <v>17154</v>
      </c>
      <c r="S131" s="11" t="s">
        <v>42</v>
      </c>
      <c r="T131" s="11">
        <v>365</v>
      </c>
      <c r="U131" s="216" t="s">
        <v>37</v>
      </c>
      <c r="V131" s="216" t="s">
        <v>37</v>
      </c>
      <c r="W131" s="216" t="s">
        <v>38</v>
      </c>
      <c r="X131" s="216" t="s">
        <v>38</v>
      </c>
      <c r="Y131" s="216" t="s">
        <v>38</v>
      </c>
      <c r="Z131" s="216" t="s">
        <v>37</v>
      </c>
      <c r="AA131" s="217">
        <v>46498</v>
      </c>
      <c r="AB131" s="216" t="s">
        <v>39</v>
      </c>
    </row>
    <row r="132" spans="1:28" ht="18" customHeight="1">
      <c r="A132" s="100" t="s">
        <v>689</v>
      </c>
      <c r="B132" s="12" t="s">
        <v>175</v>
      </c>
      <c r="C132" s="90" t="s">
        <v>176</v>
      </c>
      <c r="D132" s="12">
        <v>36</v>
      </c>
      <c r="E132" s="12"/>
      <c r="F132" s="12"/>
      <c r="G132" s="13">
        <v>46528</v>
      </c>
      <c r="H132" s="11">
        <v>344</v>
      </c>
      <c r="I132" s="12" t="s">
        <v>33</v>
      </c>
      <c r="J132" s="93">
        <v>0.94246575342465755</v>
      </c>
      <c r="K132" s="100"/>
      <c r="L132" s="12"/>
      <c r="M132" s="11" t="s">
        <v>39</v>
      </c>
      <c r="N132" s="18">
        <v>46163</v>
      </c>
      <c r="O132" s="14">
        <v>4212</v>
      </c>
      <c r="P132" s="14">
        <v>101088</v>
      </c>
      <c r="Q132" s="97">
        <v>271.92671999999999</v>
      </c>
      <c r="R132" s="11">
        <v>17154</v>
      </c>
      <c r="S132" s="11" t="s">
        <v>42</v>
      </c>
      <c r="T132" s="11">
        <v>365</v>
      </c>
      <c r="U132" s="216" t="s">
        <v>37</v>
      </c>
      <c r="V132" s="216" t="s">
        <v>37</v>
      </c>
      <c r="W132" s="216" t="s">
        <v>38</v>
      </c>
      <c r="X132" s="216" t="s">
        <v>38</v>
      </c>
      <c r="Y132" s="216" t="s">
        <v>38</v>
      </c>
      <c r="Z132" s="216" t="s">
        <v>37</v>
      </c>
      <c r="AA132" s="217">
        <v>46498</v>
      </c>
      <c r="AB132" s="216" t="s">
        <v>39</v>
      </c>
    </row>
    <row r="133" spans="1:28" ht="18" customHeight="1">
      <c r="A133" s="100" t="s">
        <v>783</v>
      </c>
      <c r="B133" s="12" t="s">
        <v>182</v>
      </c>
      <c r="C133" s="90" t="s">
        <v>183</v>
      </c>
      <c r="D133" s="12">
        <v>5</v>
      </c>
      <c r="E133" s="12"/>
      <c r="F133" s="12"/>
      <c r="G133" s="13">
        <v>46492</v>
      </c>
      <c r="H133" s="11">
        <v>308</v>
      </c>
      <c r="I133" s="12" t="s">
        <v>33</v>
      </c>
      <c r="J133" s="93">
        <v>0.84383561643835614</v>
      </c>
      <c r="K133" s="100"/>
      <c r="L133" s="12" t="s">
        <v>34</v>
      </c>
      <c r="M133" s="11" t="s">
        <v>35</v>
      </c>
      <c r="N133" s="18">
        <v>46127</v>
      </c>
      <c r="O133" s="14">
        <v>2340</v>
      </c>
      <c r="P133" s="14">
        <v>14040</v>
      </c>
      <c r="Q133" s="97">
        <v>37.767600000000002</v>
      </c>
      <c r="R133" s="11">
        <v>17155</v>
      </c>
      <c r="S133" s="11" t="s">
        <v>42</v>
      </c>
      <c r="T133" s="11">
        <v>365</v>
      </c>
      <c r="U133" s="216" t="s">
        <v>37</v>
      </c>
      <c r="V133" s="216" t="s">
        <v>37</v>
      </c>
      <c r="W133" s="216" t="s">
        <v>38</v>
      </c>
      <c r="X133" s="216" t="s">
        <v>38</v>
      </c>
      <c r="Y133" s="216" t="s">
        <v>38</v>
      </c>
      <c r="Z133" s="216" t="s">
        <v>37</v>
      </c>
      <c r="AA133" s="217">
        <v>46462</v>
      </c>
      <c r="AB133" s="216" t="s">
        <v>39</v>
      </c>
    </row>
    <row r="134" spans="1:28" ht="18" customHeight="1">
      <c r="A134" s="100" t="s">
        <v>785</v>
      </c>
      <c r="B134" s="12" t="s">
        <v>182</v>
      </c>
      <c r="C134" s="90" t="s">
        <v>183</v>
      </c>
      <c r="D134" s="12">
        <v>2</v>
      </c>
      <c r="E134" s="12"/>
      <c r="F134" s="12"/>
      <c r="G134" s="13">
        <v>46497</v>
      </c>
      <c r="H134" s="11">
        <v>313</v>
      </c>
      <c r="I134" s="12" t="s">
        <v>33</v>
      </c>
      <c r="J134" s="93">
        <v>0.8575342465753425</v>
      </c>
      <c r="K134" s="100"/>
      <c r="L134" s="12" t="s">
        <v>34</v>
      </c>
      <c r="M134" s="11" t="s">
        <v>35</v>
      </c>
      <c r="N134" s="18">
        <v>46132</v>
      </c>
      <c r="O134" s="14">
        <v>936</v>
      </c>
      <c r="P134" s="14">
        <v>5616</v>
      </c>
      <c r="Q134" s="97">
        <v>15.10704</v>
      </c>
      <c r="R134" s="11">
        <v>17155</v>
      </c>
      <c r="S134" s="11" t="s">
        <v>42</v>
      </c>
      <c r="T134" s="11">
        <v>365</v>
      </c>
      <c r="U134" s="216" t="s">
        <v>37</v>
      </c>
      <c r="V134" s="216" t="s">
        <v>37</v>
      </c>
      <c r="W134" s="216" t="s">
        <v>38</v>
      </c>
      <c r="X134" s="216" t="s">
        <v>38</v>
      </c>
      <c r="Y134" s="216" t="s">
        <v>38</v>
      </c>
      <c r="Z134" s="216" t="s">
        <v>37</v>
      </c>
      <c r="AA134" s="217">
        <v>46467</v>
      </c>
      <c r="AB134" s="216" t="s">
        <v>39</v>
      </c>
    </row>
    <row r="135" spans="1:28" ht="18" customHeight="1">
      <c r="A135" s="100" t="s">
        <v>785</v>
      </c>
      <c r="B135" s="12" t="s">
        <v>182</v>
      </c>
      <c r="C135" s="90" t="s">
        <v>183</v>
      </c>
      <c r="D135" s="12">
        <v>1</v>
      </c>
      <c r="E135" s="12"/>
      <c r="F135" s="12"/>
      <c r="G135" s="13">
        <v>46498</v>
      </c>
      <c r="H135" s="11">
        <v>314</v>
      </c>
      <c r="I135" s="12" t="s">
        <v>33</v>
      </c>
      <c r="J135" s="93">
        <v>0.86027397260273974</v>
      </c>
      <c r="K135" s="100"/>
      <c r="L135" s="12" t="s">
        <v>34</v>
      </c>
      <c r="M135" s="11" t="s">
        <v>35</v>
      </c>
      <c r="N135" s="18">
        <v>46133</v>
      </c>
      <c r="O135" s="14">
        <v>468</v>
      </c>
      <c r="P135" s="14">
        <v>2808</v>
      </c>
      <c r="Q135" s="97">
        <v>7.5535199999999998</v>
      </c>
      <c r="R135" s="11">
        <v>17155</v>
      </c>
      <c r="S135" s="11" t="s">
        <v>42</v>
      </c>
      <c r="T135" s="11">
        <v>365</v>
      </c>
      <c r="U135" s="216" t="s">
        <v>37</v>
      </c>
      <c r="V135" s="216" t="s">
        <v>37</v>
      </c>
      <c r="W135" s="216" t="s">
        <v>38</v>
      </c>
      <c r="X135" s="216" t="s">
        <v>38</v>
      </c>
      <c r="Y135" s="216" t="s">
        <v>38</v>
      </c>
      <c r="Z135" s="216" t="s">
        <v>37</v>
      </c>
      <c r="AA135" s="217">
        <v>46468</v>
      </c>
      <c r="AB135" s="216" t="s">
        <v>39</v>
      </c>
    </row>
    <row r="136" spans="1:28" ht="18" customHeight="1">
      <c r="A136" s="100" t="s">
        <v>427</v>
      </c>
      <c r="B136" s="12" t="s">
        <v>182</v>
      </c>
      <c r="C136" s="90" t="s">
        <v>183</v>
      </c>
      <c r="D136" s="12">
        <v>4</v>
      </c>
      <c r="E136" s="12"/>
      <c r="F136" s="12"/>
      <c r="G136" s="13">
        <v>46498</v>
      </c>
      <c r="H136" s="11">
        <v>314</v>
      </c>
      <c r="I136" s="12" t="s">
        <v>33</v>
      </c>
      <c r="J136" s="93">
        <v>0.86027397260273974</v>
      </c>
      <c r="K136" s="100"/>
      <c r="L136" s="12"/>
      <c r="M136" s="11" t="s">
        <v>39</v>
      </c>
      <c r="N136" s="18">
        <v>46133</v>
      </c>
      <c r="O136" s="14">
        <v>1872</v>
      </c>
      <c r="P136" s="14">
        <v>11232</v>
      </c>
      <c r="Q136" s="97">
        <v>30.214079999999999</v>
      </c>
      <c r="R136" s="11">
        <v>17155</v>
      </c>
      <c r="S136" s="11" t="s">
        <v>42</v>
      </c>
      <c r="T136" s="11">
        <v>365</v>
      </c>
      <c r="U136" s="216" t="s">
        <v>37</v>
      </c>
      <c r="V136" s="216" t="s">
        <v>37</v>
      </c>
      <c r="W136" s="216" t="s">
        <v>38</v>
      </c>
      <c r="X136" s="216" t="s">
        <v>38</v>
      </c>
      <c r="Y136" s="216" t="s">
        <v>38</v>
      </c>
      <c r="Z136" s="216" t="s">
        <v>37</v>
      </c>
      <c r="AA136" s="217">
        <v>46468</v>
      </c>
      <c r="AB136" s="216" t="s">
        <v>39</v>
      </c>
    </row>
    <row r="137" spans="1:28" ht="18" customHeight="1">
      <c r="A137" s="100" t="s">
        <v>692</v>
      </c>
      <c r="B137" s="12" t="s">
        <v>182</v>
      </c>
      <c r="C137" s="90" t="s">
        <v>183</v>
      </c>
      <c r="D137" s="12">
        <v>35</v>
      </c>
      <c r="E137" s="12"/>
      <c r="F137" s="12"/>
      <c r="G137" s="13">
        <v>46505</v>
      </c>
      <c r="H137" s="11">
        <v>321</v>
      </c>
      <c r="I137" s="12" t="s">
        <v>33</v>
      </c>
      <c r="J137" s="93">
        <v>0.8794520547945206</v>
      </c>
      <c r="K137" s="100"/>
      <c r="L137" s="12"/>
      <c r="M137" s="11" t="s">
        <v>39</v>
      </c>
      <c r="N137" s="18">
        <v>46140</v>
      </c>
      <c r="O137" s="14">
        <v>16380</v>
      </c>
      <c r="P137" s="14">
        <v>98280</v>
      </c>
      <c r="Q137" s="97">
        <v>264.3732</v>
      </c>
      <c r="R137" s="11">
        <v>17155</v>
      </c>
      <c r="S137" s="11" t="s">
        <v>42</v>
      </c>
      <c r="T137" s="11">
        <v>365</v>
      </c>
      <c r="U137" s="216" t="s">
        <v>37</v>
      </c>
      <c r="V137" s="216" t="s">
        <v>37</v>
      </c>
      <c r="W137" s="216" t="s">
        <v>38</v>
      </c>
      <c r="X137" s="216" t="s">
        <v>38</v>
      </c>
      <c r="Y137" s="216" t="s">
        <v>38</v>
      </c>
      <c r="Z137" s="216" t="s">
        <v>37</v>
      </c>
      <c r="AA137" s="217">
        <v>46475</v>
      </c>
      <c r="AB137" s="216" t="s">
        <v>39</v>
      </c>
    </row>
    <row r="138" spans="1:28" ht="18" customHeight="1">
      <c r="A138" s="100" t="s">
        <v>426</v>
      </c>
      <c r="B138" s="12" t="s">
        <v>182</v>
      </c>
      <c r="C138" s="90" t="s">
        <v>183</v>
      </c>
      <c r="D138" s="12">
        <v>66</v>
      </c>
      <c r="E138" s="12"/>
      <c r="F138" s="12"/>
      <c r="G138" s="13">
        <v>46527</v>
      </c>
      <c r="H138" s="11">
        <v>343</v>
      </c>
      <c r="I138" s="12" t="s">
        <v>33</v>
      </c>
      <c r="J138" s="93">
        <v>0.9397260273972603</v>
      </c>
      <c r="K138" s="100"/>
      <c r="L138" s="12"/>
      <c r="M138" s="11" t="s">
        <v>39</v>
      </c>
      <c r="N138" s="18">
        <v>46162</v>
      </c>
      <c r="O138" s="14">
        <v>30888</v>
      </c>
      <c r="P138" s="14">
        <v>185328</v>
      </c>
      <c r="Q138" s="97">
        <v>498.53232000000003</v>
      </c>
      <c r="R138" s="11">
        <v>17155</v>
      </c>
      <c r="S138" s="11" t="s">
        <v>42</v>
      </c>
      <c r="T138" s="11">
        <v>365</v>
      </c>
      <c r="U138" s="216" t="s">
        <v>37</v>
      </c>
      <c r="V138" s="216" t="s">
        <v>37</v>
      </c>
      <c r="W138" s="216" t="s">
        <v>38</v>
      </c>
      <c r="X138" s="216" t="s">
        <v>38</v>
      </c>
      <c r="Y138" s="216" t="s">
        <v>38</v>
      </c>
      <c r="Z138" s="216" t="s">
        <v>37</v>
      </c>
      <c r="AA138" s="217">
        <v>46497</v>
      </c>
      <c r="AB138" s="216" t="s">
        <v>39</v>
      </c>
    </row>
    <row r="139" spans="1:28" ht="18" customHeight="1">
      <c r="A139" s="100" t="s">
        <v>584</v>
      </c>
      <c r="B139" s="12" t="s">
        <v>182</v>
      </c>
      <c r="C139" s="90" t="s">
        <v>183</v>
      </c>
      <c r="D139" s="12">
        <v>65</v>
      </c>
      <c r="E139" s="12"/>
      <c r="F139" s="12"/>
      <c r="G139" s="13">
        <v>46527</v>
      </c>
      <c r="H139" s="11">
        <v>343</v>
      </c>
      <c r="I139" s="12" t="s">
        <v>33</v>
      </c>
      <c r="J139" s="93">
        <v>0.9397260273972603</v>
      </c>
      <c r="K139" s="100"/>
      <c r="L139" s="12"/>
      <c r="M139" s="11" t="s">
        <v>39</v>
      </c>
      <c r="N139" s="18">
        <v>46162</v>
      </c>
      <c r="O139" s="14">
        <v>30420</v>
      </c>
      <c r="P139" s="14">
        <v>182520</v>
      </c>
      <c r="Q139" s="97">
        <v>490.97879999999998</v>
      </c>
      <c r="R139" s="11">
        <v>17155</v>
      </c>
      <c r="S139" s="11" t="s">
        <v>42</v>
      </c>
      <c r="T139" s="11">
        <v>365</v>
      </c>
      <c r="U139" s="216" t="s">
        <v>37</v>
      </c>
      <c r="V139" s="216" t="s">
        <v>37</v>
      </c>
      <c r="W139" s="216" t="s">
        <v>38</v>
      </c>
      <c r="X139" s="216" t="s">
        <v>38</v>
      </c>
      <c r="Y139" s="216" t="s">
        <v>38</v>
      </c>
      <c r="Z139" s="216" t="s">
        <v>37</v>
      </c>
      <c r="AA139" s="217">
        <v>46497</v>
      </c>
      <c r="AB139" s="216" t="s">
        <v>39</v>
      </c>
    </row>
    <row r="140" spans="1:28" ht="18" customHeight="1">
      <c r="A140" s="100" t="s">
        <v>185</v>
      </c>
      <c r="B140" s="12" t="s">
        <v>182</v>
      </c>
      <c r="C140" s="90" t="s">
        <v>183</v>
      </c>
      <c r="D140" s="12">
        <v>3</v>
      </c>
      <c r="E140" s="12"/>
      <c r="F140" s="12"/>
      <c r="G140" s="13">
        <v>46528</v>
      </c>
      <c r="H140" s="11">
        <v>344</v>
      </c>
      <c r="I140" s="12" t="s">
        <v>33</v>
      </c>
      <c r="J140" s="93">
        <v>0.94246575342465755</v>
      </c>
      <c r="K140" s="100"/>
      <c r="L140" s="12"/>
      <c r="M140" s="11" t="s">
        <v>39</v>
      </c>
      <c r="N140" s="18">
        <v>46163</v>
      </c>
      <c r="O140" s="14">
        <v>1404</v>
      </c>
      <c r="P140" s="14">
        <v>8424</v>
      </c>
      <c r="Q140" s="97">
        <v>22.66056</v>
      </c>
      <c r="R140" s="11">
        <v>17155</v>
      </c>
      <c r="S140" s="11" t="s">
        <v>42</v>
      </c>
      <c r="T140" s="11">
        <v>365</v>
      </c>
      <c r="U140" s="216" t="s">
        <v>37</v>
      </c>
      <c r="V140" s="216" t="s">
        <v>37</v>
      </c>
      <c r="W140" s="216" t="s">
        <v>38</v>
      </c>
      <c r="X140" s="216" t="s">
        <v>38</v>
      </c>
      <c r="Y140" s="216" t="s">
        <v>38</v>
      </c>
      <c r="Z140" s="216" t="s">
        <v>37</v>
      </c>
      <c r="AA140" s="217">
        <v>46498</v>
      </c>
      <c r="AB140" s="216" t="s">
        <v>39</v>
      </c>
    </row>
    <row r="141" spans="1:28" ht="18" customHeight="1">
      <c r="A141" s="100" t="s">
        <v>260</v>
      </c>
      <c r="B141" s="12" t="s">
        <v>182</v>
      </c>
      <c r="C141" s="90" t="s">
        <v>183</v>
      </c>
      <c r="D141" s="12">
        <v>48</v>
      </c>
      <c r="E141" s="12"/>
      <c r="F141" s="12"/>
      <c r="G141" s="13">
        <v>46529</v>
      </c>
      <c r="H141" s="11">
        <v>345</v>
      </c>
      <c r="I141" s="12" t="s">
        <v>33</v>
      </c>
      <c r="J141" s="93">
        <v>0.9452054794520548</v>
      </c>
      <c r="K141" s="100"/>
      <c r="L141" s="12"/>
      <c r="M141" s="11" t="s">
        <v>39</v>
      </c>
      <c r="N141" s="18">
        <v>46164</v>
      </c>
      <c r="O141" s="14">
        <v>22464</v>
      </c>
      <c r="P141" s="14">
        <v>134784</v>
      </c>
      <c r="Q141" s="97">
        <v>362.56896</v>
      </c>
      <c r="R141" s="11">
        <v>17155</v>
      </c>
      <c r="S141" s="11" t="s">
        <v>42</v>
      </c>
      <c r="T141" s="11">
        <v>365</v>
      </c>
      <c r="U141" s="216" t="s">
        <v>37</v>
      </c>
      <c r="V141" s="216" t="s">
        <v>37</v>
      </c>
      <c r="W141" s="216" t="s">
        <v>38</v>
      </c>
      <c r="X141" s="216" t="s">
        <v>38</v>
      </c>
      <c r="Y141" s="216" t="s">
        <v>38</v>
      </c>
      <c r="Z141" s="216" t="s">
        <v>37</v>
      </c>
      <c r="AA141" s="217">
        <v>46499</v>
      </c>
      <c r="AB141" s="216" t="s">
        <v>39</v>
      </c>
    </row>
    <row r="142" spans="1:28" ht="18" customHeight="1">
      <c r="A142" s="100" t="s">
        <v>263</v>
      </c>
      <c r="B142" s="12" t="s">
        <v>182</v>
      </c>
      <c r="C142" s="90" t="s">
        <v>183</v>
      </c>
      <c r="D142" s="12">
        <v>60</v>
      </c>
      <c r="E142" s="12"/>
      <c r="F142" s="12"/>
      <c r="G142" s="13">
        <v>46529</v>
      </c>
      <c r="H142" s="11">
        <v>345</v>
      </c>
      <c r="I142" s="12" t="s">
        <v>33</v>
      </c>
      <c r="J142" s="93">
        <v>0.9452054794520548</v>
      </c>
      <c r="K142" s="100"/>
      <c r="L142" s="12"/>
      <c r="M142" s="11" t="s">
        <v>39</v>
      </c>
      <c r="N142" s="18">
        <v>46164</v>
      </c>
      <c r="O142" s="14">
        <v>28080</v>
      </c>
      <c r="P142" s="14">
        <v>168480</v>
      </c>
      <c r="Q142" s="97">
        <v>453.21120000000002</v>
      </c>
      <c r="R142" s="11">
        <v>17155</v>
      </c>
      <c r="S142" s="11" t="s">
        <v>42</v>
      </c>
      <c r="T142" s="11">
        <v>365</v>
      </c>
      <c r="U142" s="216" t="s">
        <v>37</v>
      </c>
      <c r="V142" s="216" t="s">
        <v>37</v>
      </c>
      <c r="W142" s="216" t="s">
        <v>38</v>
      </c>
      <c r="X142" s="216" t="s">
        <v>38</v>
      </c>
      <c r="Y142" s="216" t="s">
        <v>38</v>
      </c>
      <c r="Z142" s="216" t="s">
        <v>37</v>
      </c>
      <c r="AA142" s="217">
        <v>46499</v>
      </c>
      <c r="AB142" s="216" t="s">
        <v>39</v>
      </c>
    </row>
    <row r="143" spans="1:28" ht="18" customHeight="1">
      <c r="A143" s="100" t="s">
        <v>691</v>
      </c>
      <c r="B143" s="12" t="s">
        <v>182</v>
      </c>
      <c r="C143" s="90" t="s">
        <v>183</v>
      </c>
      <c r="D143" s="12">
        <v>30</v>
      </c>
      <c r="E143" s="12"/>
      <c r="F143" s="12"/>
      <c r="G143" s="13">
        <v>46529</v>
      </c>
      <c r="H143" s="11">
        <v>345</v>
      </c>
      <c r="I143" s="12" t="s">
        <v>33</v>
      </c>
      <c r="J143" s="93">
        <v>0.9452054794520548</v>
      </c>
      <c r="K143" s="100"/>
      <c r="L143" s="12"/>
      <c r="M143" s="11" t="s">
        <v>39</v>
      </c>
      <c r="N143" s="18">
        <v>46164</v>
      </c>
      <c r="O143" s="14">
        <v>14040</v>
      </c>
      <c r="P143" s="14">
        <v>84240</v>
      </c>
      <c r="Q143" s="97">
        <v>226.60560000000001</v>
      </c>
      <c r="R143" s="11">
        <v>17155</v>
      </c>
      <c r="S143" s="11" t="s">
        <v>42</v>
      </c>
      <c r="T143" s="11">
        <v>365</v>
      </c>
      <c r="U143" s="216" t="s">
        <v>37</v>
      </c>
      <c r="V143" s="216" t="s">
        <v>37</v>
      </c>
      <c r="W143" s="216" t="s">
        <v>38</v>
      </c>
      <c r="X143" s="216" t="s">
        <v>38</v>
      </c>
      <c r="Y143" s="216" t="s">
        <v>38</v>
      </c>
      <c r="Z143" s="216" t="s">
        <v>37</v>
      </c>
      <c r="AA143" s="217">
        <v>46499</v>
      </c>
      <c r="AB143" s="216" t="s">
        <v>39</v>
      </c>
    </row>
    <row r="144" spans="1:28" ht="18" customHeight="1">
      <c r="A144" s="100" t="s">
        <v>368</v>
      </c>
      <c r="B144" s="12" t="s">
        <v>182</v>
      </c>
      <c r="C144" s="90" t="s">
        <v>183</v>
      </c>
      <c r="D144" s="12">
        <v>42</v>
      </c>
      <c r="E144" s="12"/>
      <c r="F144" s="12"/>
      <c r="G144" s="13">
        <v>46529</v>
      </c>
      <c r="H144" s="11">
        <v>345</v>
      </c>
      <c r="I144" s="12" t="s">
        <v>33</v>
      </c>
      <c r="J144" s="93">
        <v>0.9452054794520548</v>
      </c>
      <c r="K144" s="100"/>
      <c r="L144" s="12"/>
      <c r="M144" s="11" t="s">
        <v>39</v>
      </c>
      <c r="N144" s="18">
        <v>46164</v>
      </c>
      <c r="O144" s="14">
        <v>19656</v>
      </c>
      <c r="P144" s="14">
        <v>117936</v>
      </c>
      <c r="Q144" s="97">
        <v>317.24784</v>
      </c>
      <c r="R144" s="11">
        <v>17155</v>
      </c>
      <c r="S144" s="11" t="s">
        <v>42</v>
      </c>
      <c r="T144" s="11">
        <v>365</v>
      </c>
      <c r="U144" s="216" t="s">
        <v>37</v>
      </c>
      <c r="V144" s="216" t="s">
        <v>37</v>
      </c>
      <c r="W144" s="216" t="s">
        <v>38</v>
      </c>
      <c r="X144" s="216" t="s">
        <v>38</v>
      </c>
      <c r="Y144" s="216" t="s">
        <v>38</v>
      </c>
      <c r="Z144" s="216" t="s">
        <v>37</v>
      </c>
      <c r="AA144" s="217">
        <v>46499</v>
      </c>
      <c r="AB144" s="216" t="s">
        <v>39</v>
      </c>
    </row>
    <row r="145" spans="1:28" ht="18" customHeight="1">
      <c r="A145" s="100" t="s">
        <v>179</v>
      </c>
      <c r="B145" s="12" t="s">
        <v>182</v>
      </c>
      <c r="C145" s="90" t="s">
        <v>183</v>
      </c>
      <c r="D145" s="12">
        <v>42</v>
      </c>
      <c r="E145" s="12"/>
      <c r="F145" s="12"/>
      <c r="G145" s="13">
        <v>46530</v>
      </c>
      <c r="H145" s="11">
        <v>346</v>
      </c>
      <c r="I145" s="12" t="s">
        <v>33</v>
      </c>
      <c r="J145" s="93">
        <v>0.94794520547945205</v>
      </c>
      <c r="K145" s="100"/>
      <c r="L145" s="12"/>
      <c r="M145" s="11" t="s">
        <v>39</v>
      </c>
      <c r="N145" s="18">
        <v>46165</v>
      </c>
      <c r="O145" s="14">
        <v>19656</v>
      </c>
      <c r="P145" s="14">
        <v>117936</v>
      </c>
      <c r="Q145" s="97">
        <v>317.24784</v>
      </c>
      <c r="R145" s="11">
        <v>17155</v>
      </c>
      <c r="S145" s="11" t="s">
        <v>42</v>
      </c>
      <c r="T145" s="11">
        <v>365</v>
      </c>
      <c r="U145" s="216" t="s">
        <v>37</v>
      </c>
      <c r="V145" s="216" t="s">
        <v>37</v>
      </c>
      <c r="W145" s="216" t="s">
        <v>38</v>
      </c>
      <c r="X145" s="216" t="s">
        <v>38</v>
      </c>
      <c r="Y145" s="216" t="s">
        <v>38</v>
      </c>
      <c r="Z145" s="216" t="s">
        <v>37</v>
      </c>
      <c r="AA145" s="217">
        <v>46500</v>
      </c>
      <c r="AB145" s="216" t="s">
        <v>39</v>
      </c>
    </row>
    <row r="146" spans="1:28" ht="18" customHeight="1">
      <c r="A146" s="100" t="s">
        <v>338</v>
      </c>
      <c r="B146" s="12" t="s">
        <v>182</v>
      </c>
      <c r="C146" s="90" t="s">
        <v>183</v>
      </c>
      <c r="D146" s="12">
        <v>22</v>
      </c>
      <c r="E146" s="12"/>
      <c r="F146" s="12"/>
      <c r="G146" s="13">
        <v>46532</v>
      </c>
      <c r="H146" s="11">
        <v>348</v>
      </c>
      <c r="I146" s="12" t="s">
        <v>33</v>
      </c>
      <c r="J146" s="93">
        <v>0.95342465753424654</v>
      </c>
      <c r="K146" s="100"/>
      <c r="L146" s="12"/>
      <c r="M146" s="11" t="s">
        <v>39</v>
      </c>
      <c r="N146" s="18">
        <v>46167</v>
      </c>
      <c r="O146" s="14">
        <v>10296</v>
      </c>
      <c r="P146" s="14">
        <v>61776</v>
      </c>
      <c r="Q146" s="97">
        <v>166.17743999999999</v>
      </c>
      <c r="R146" s="11">
        <v>17155</v>
      </c>
      <c r="S146" s="11" t="s">
        <v>42</v>
      </c>
      <c r="T146" s="11">
        <v>365</v>
      </c>
      <c r="U146" s="216" t="s">
        <v>37</v>
      </c>
      <c r="V146" s="216" t="s">
        <v>37</v>
      </c>
      <c r="W146" s="216" t="s">
        <v>38</v>
      </c>
      <c r="X146" s="216" t="s">
        <v>38</v>
      </c>
      <c r="Y146" s="216" t="s">
        <v>38</v>
      </c>
      <c r="Z146" s="216" t="s">
        <v>37</v>
      </c>
      <c r="AA146" s="217">
        <v>46502</v>
      </c>
      <c r="AB146" s="216" t="s">
        <v>39</v>
      </c>
    </row>
    <row r="147" spans="1:28" ht="18" customHeight="1">
      <c r="A147" s="100" t="s">
        <v>376</v>
      </c>
      <c r="B147" s="12" t="s">
        <v>1481</v>
      </c>
      <c r="C147" s="90" t="s">
        <v>1482</v>
      </c>
      <c r="D147" s="12">
        <v>23</v>
      </c>
      <c r="E147" s="12"/>
      <c r="F147" s="12"/>
      <c r="G147" s="13">
        <v>46528</v>
      </c>
      <c r="H147" s="11">
        <v>344</v>
      </c>
      <c r="I147" s="12" t="s">
        <v>33</v>
      </c>
      <c r="J147" s="93">
        <v>0.94246575342465755</v>
      </c>
      <c r="K147" s="100"/>
      <c r="L147" s="12" t="s">
        <v>392</v>
      </c>
      <c r="M147" s="11" t="s">
        <v>35</v>
      </c>
      <c r="N147" s="18">
        <v>46163</v>
      </c>
      <c r="O147" s="14">
        <v>3450</v>
      </c>
      <c r="P147" s="14">
        <v>82800</v>
      </c>
      <c r="Q147" s="97">
        <v>222.732</v>
      </c>
      <c r="R147" s="11">
        <v>17158</v>
      </c>
      <c r="S147" s="11" t="s">
        <v>42</v>
      </c>
      <c r="T147" s="11">
        <v>365</v>
      </c>
      <c r="U147" s="216" t="s">
        <v>37</v>
      </c>
      <c r="V147" s="216" t="s">
        <v>37</v>
      </c>
      <c r="W147" s="216" t="s">
        <v>38</v>
      </c>
      <c r="X147" s="216" t="s">
        <v>38</v>
      </c>
      <c r="Y147" s="216" t="s">
        <v>38</v>
      </c>
      <c r="Z147" s="216" t="s">
        <v>37</v>
      </c>
      <c r="AA147" s="217">
        <v>46498</v>
      </c>
      <c r="AB147" s="216" t="s">
        <v>39</v>
      </c>
    </row>
    <row r="148" spans="1:28" ht="18" customHeight="1">
      <c r="A148" s="100" t="s">
        <v>174</v>
      </c>
      <c r="B148" s="12" t="s">
        <v>1481</v>
      </c>
      <c r="C148" s="90" t="s">
        <v>1482</v>
      </c>
      <c r="D148" s="12">
        <v>47</v>
      </c>
      <c r="E148" s="12"/>
      <c r="F148" s="12"/>
      <c r="G148" s="13">
        <v>46530</v>
      </c>
      <c r="H148" s="11">
        <v>346</v>
      </c>
      <c r="I148" s="12" t="s">
        <v>33</v>
      </c>
      <c r="J148" s="93">
        <v>0.94794520547945205</v>
      </c>
      <c r="K148" s="100"/>
      <c r="L148" s="12" t="s">
        <v>392</v>
      </c>
      <c r="M148" s="11" t="s">
        <v>35</v>
      </c>
      <c r="N148" s="18">
        <v>46165</v>
      </c>
      <c r="O148" s="14">
        <v>7050</v>
      </c>
      <c r="P148" s="14">
        <v>169200</v>
      </c>
      <c r="Q148" s="97">
        <v>455.14800000000002</v>
      </c>
      <c r="R148" s="11">
        <v>17158</v>
      </c>
      <c r="S148" s="11" t="s">
        <v>42</v>
      </c>
      <c r="T148" s="11">
        <v>365</v>
      </c>
      <c r="U148" s="216" t="s">
        <v>37</v>
      </c>
      <c r="V148" s="216" t="s">
        <v>37</v>
      </c>
      <c r="W148" s="216" t="s">
        <v>38</v>
      </c>
      <c r="X148" s="216" t="s">
        <v>38</v>
      </c>
      <c r="Y148" s="216" t="s">
        <v>38</v>
      </c>
      <c r="Z148" s="216" t="s">
        <v>37</v>
      </c>
      <c r="AA148" s="217">
        <v>46500</v>
      </c>
      <c r="AB148" s="216" t="s">
        <v>39</v>
      </c>
    </row>
    <row r="149" spans="1:28" ht="18" customHeight="1">
      <c r="A149" s="100" t="s">
        <v>375</v>
      </c>
      <c r="B149" s="12" t="s">
        <v>1481</v>
      </c>
      <c r="C149" s="90" t="s">
        <v>1482</v>
      </c>
      <c r="D149" s="12">
        <v>75</v>
      </c>
      <c r="E149" s="12"/>
      <c r="F149" s="12"/>
      <c r="G149" s="13">
        <v>46530</v>
      </c>
      <c r="H149" s="11">
        <v>346</v>
      </c>
      <c r="I149" s="12" t="s">
        <v>33</v>
      </c>
      <c r="J149" s="93">
        <v>0.94794520547945205</v>
      </c>
      <c r="K149" s="100" t="s">
        <v>2810</v>
      </c>
      <c r="L149" s="12" t="s">
        <v>392</v>
      </c>
      <c r="M149" s="11" t="s">
        <v>35</v>
      </c>
      <c r="N149" s="18">
        <v>46165</v>
      </c>
      <c r="O149" s="14">
        <v>11250</v>
      </c>
      <c r="P149" s="14">
        <v>270000</v>
      </c>
      <c r="Q149" s="97">
        <v>726.3</v>
      </c>
      <c r="R149" s="11">
        <v>17158</v>
      </c>
      <c r="S149" s="11" t="s">
        <v>42</v>
      </c>
      <c r="T149" s="11">
        <v>365</v>
      </c>
      <c r="U149" s="216" t="s">
        <v>37</v>
      </c>
      <c r="V149" s="216" t="s">
        <v>37</v>
      </c>
      <c r="W149" s="216" t="s">
        <v>38</v>
      </c>
      <c r="X149" s="216" t="s">
        <v>38</v>
      </c>
      <c r="Y149" s="216" t="s">
        <v>38</v>
      </c>
      <c r="Z149" s="216" t="s">
        <v>37</v>
      </c>
      <c r="AA149" s="217">
        <v>46500</v>
      </c>
      <c r="AB149" s="216" t="s">
        <v>39</v>
      </c>
    </row>
    <row r="150" spans="1:28" ht="18" customHeight="1">
      <c r="A150" s="100" t="s">
        <v>420</v>
      </c>
      <c r="B150" s="12" t="s">
        <v>192</v>
      </c>
      <c r="C150" s="90" t="s">
        <v>193</v>
      </c>
      <c r="D150" s="12">
        <v>66</v>
      </c>
      <c r="E150" s="12"/>
      <c r="F150" s="12"/>
      <c r="G150" s="13">
        <v>46176</v>
      </c>
      <c r="H150" s="11">
        <v>-8</v>
      </c>
      <c r="I150" s="12" t="s">
        <v>395</v>
      </c>
      <c r="J150" s="93">
        <v>-2.1917808219178082E-2</v>
      </c>
      <c r="K150" s="100" t="s">
        <v>392</v>
      </c>
      <c r="L150" s="12"/>
      <c r="M150" s="11" t="s">
        <v>39</v>
      </c>
      <c r="N150" s="18">
        <v>45811</v>
      </c>
      <c r="O150" s="14">
        <v>17160</v>
      </c>
      <c r="P150" s="14">
        <v>102960</v>
      </c>
      <c r="Q150" s="97">
        <v>339.76799999999997</v>
      </c>
      <c r="R150" s="11">
        <v>20050</v>
      </c>
      <c r="S150" s="11" t="s">
        <v>194</v>
      </c>
      <c r="T150" s="11">
        <v>365</v>
      </c>
      <c r="U150" s="216" t="s">
        <v>37</v>
      </c>
      <c r="V150" s="216" t="s">
        <v>37</v>
      </c>
      <c r="W150" s="216" t="s">
        <v>37</v>
      </c>
      <c r="X150" s="216" t="s">
        <v>37</v>
      </c>
      <c r="Y150" s="216" t="s">
        <v>37</v>
      </c>
      <c r="Z150" s="216" t="s">
        <v>28</v>
      </c>
      <c r="AA150" s="217">
        <v>46146</v>
      </c>
      <c r="AB150" s="216" t="s">
        <v>39</v>
      </c>
    </row>
    <row r="151" spans="1:28" ht="18" customHeight="1">
      <c r="A151" s="100" t="s">
        <v>595</v>
      </c>
      <c r="B151" s="12" t="s">
        <v>192</v>
      </c>
      <c r="C151" s="90" t="s">
        <v>193</v>
      </c>
      <c r="D151" s="12">
        <v>22</v>
      </c>
      <c r="E151" s="12"/>
      <c r="F151" s="12"/>
      <c r="G151" s="13">
        <v>46539</v>
      </c>
      <c r="H151" s="11">
        <v>355</v>
      </c>
      <c r="I151" s="12" t="s">
        <v>33</v>
      </c>
      <c r="J151" s="93">
        <v>0.9726027397260274</v>
      </c>
      <c r="K151" s="100"/>
      <c r="L151" s="12"/>
      <c r="M151" s="11" t="s">
        <v>39</v>
      </c>
      <c r="N151" s="18">
        <v>46174</v>
      </c>
      <c r="O151" s="14">
        <v>5720</v>
      </c>
      <c r="P151" s="14">
        <v>34320</v>
      </c>
      <c r="Q151" s="97">
        <v>113.256</v>
      </c>
      <c r="R151" s="11">
        <v>20050</v>
      </c>
      <c r="S151" s="11" t="s">
        <v>194</v>
      </c>
      <c r="T151" s="11">
        <v>365</v>
      </c>
      <c r="U151" s="216" t="s">
        <v>37</v>
      </c>
      <c r="V151" s="216" t="s">
        <v>37</v>
      </c>
      <c r="W151" s="216" t="s">
        <v>38</v>
      </c>
      <c r="X151" s="216" t="s">
        <v>38</v>
      </c>
      <c r="Y151" s="216" t="s">
        <v>38</v>
      </c>
      <c r="Z151" s="216" t="s">
        <v>37</v>
      </c>
      <c r="AA151" s="217">
        <v>46509</v>
      </c>
      <c r="AB151" s="216" t="s">
        <v>39</v>
      </c>
    </row>
    <row r="152" spans="1:28" ht="18" customHeight="1">
      <c r="A152" s="100" t="s">
        <v>205</v>
      </c>
      <c r="B152" s="12" t="s">
        <v>192</v>
      </c>
      <c r="C152" s="90" t="s">
        <v>193</v>
      </c>
      <c r="D152" s="12">
        <v>40</v>
      </c>
      <c r="E152" s="12"/>
      <c r="F152" s="12"/>
      <c r="G152" s="13">
        <v>46539</v>
      </c>
      <c r="H152" s="11">
        <v>355</v>
      </c>
      <c r="I152" s="12" t="s">
        <v>33</v>
      </c>
      <c r="J152" s="93">
        <v>0.9726027397260274</v>
      </c>
      <c r="K152" s="100"/>
      <c r="L152" s="12"/>
      <c r="M152" s="11" t="s">
        <v>39</v>
      </c>
      <c r="N152" s="18">
        <v>46174</v>
      </c>
      <c r="O152" s="14">
        <v>10400</v>
      </c>
      <c r="P152" s="14">
        <v>62400</v>
      </c>
      <c r="Q152" s="97">
        <v>205.92</v>
      </c>
      <c r="R152" s="11">
        <v>20050</v>
      </c>
      <c r="S152" s="11" t="s">
        <v>194</v>
      </c>
      <c r="T152" s="11">
        <v>365</v>
      </c>
      <c r="U152" s="216" t="s">
        <v>37</v>
      </c>
      <c r="V152" s="216" t="s">
        <v>37</v>
      </c>
      <c r="W152" s="216" t="s">
        <v>38</v>
      </c>
      <c r="X152" s="216" t="s">
        <v>38</v>
      </c>
      <c r="Y152" s="216" t="s">
        <v>38</v>
      </c>
      <c r="Z152" s="216" t="s">
        <v>37</v>
      </c>
      <c r="AA152" s="217">
        <v>46509</v>
      </c>
      <c r="AB152" s="216" t="s">
        <v>39</v>
      </c>
    </row>
    <row r="153" spans="1:28" ht="18" customHeight="1">
      <c r="A153" s="100" t="s">
        <v>581</v>
      </c>
      <c r="B153" s="12" t="s">
        <v>192</v>
      </c>
      <c r="C153" s="90" t="s">
        <v>193</v>
      </c>
      <c r="D153" s="12">
        <v>66</v>
      </c>
      <c r="E153" s="12"/>
      <c r="F153" s="12"/>
      <c r="G153" s="13">
        <v>46539</v>
      </c>
      <c r="H153" s="11">
        <v>355</v>
      </c>
      <c r="I153" s="12" t="s">
        <v>33</v>
      </c>
      <c r="J153" s="93">
        <v>0.9726027397260274</v>
      </c>
      <c r="K153" s="100"/>
      <c r="L153" s="12"/>
      <c r="M153" s="11" t="s">
        <v>39</v>
      </c>
      <c r="N153" s="18">
        <v>46174</v>
      </c>
      <c r="O153" s="14">
        <v>17160</v>
      </c>
      <c r="P153" s="14">
        <v>102960</v>
      </c>
      <c r="Q153" s="97">
        <v>339.76799999999997</v>
      </c>
      <c r="R153" s="11">
        <v>20050</v>
      </c>
      <c r="S153" s="11" t="s">
        <v>194</v>
      </c>
      <c r="T153" s="11">
        <v>365</v>
      </c>
      <c r="U153" s="216" t="s">
        <v>37</v>
      </c>
      <c r="V153" s="216" t="s">
        <v>37</v>
      </c>
      <c r="W153" s="216" t="s">
        <v>38</v>
      </c>
      <c r="X153" s="216" t="s">
        <v>38</v>
      </c>
      <c r="Y153" s="216" t="s">
        <v>38</v>
      </c>
      <c r="Z153" s="216" t="s">
        <v>37</v>
      </c>
      <c r="AA153" s="217">
        <v>46509</v>
      </c>
      <c r="AB153" s="216" t="s">
        <v>39</v>
      </c>
    </row>
    <row r="154" spans="1:28" ht="18" customHeight="1">
      <c r="A154" s="100" t="s">
        <v>2732</v>
      </c>
      <c r="B154" s="12" t="s">
        <v>192</v>
      </c>
      <c r="C154" s="90" t="s">
        <v>193</v>
      </c>
      <c r="D154" s="12">
        <v>66</v>
      </c>
      <c r="E154" s="12"/>
      <c r="F154" s="12"/>
      <c r="G154" s="13">
        <v>46539</v>
      </c>
      <c r="H154" s="11">
        <v>355</v>
      </c>
      <c r="I154" s="12" t="s">
        <v>33</v>
      </c>
      <c r="J154" s="93">
        <v>0.9726027397260274</v>
      </c>
      <c r="K154" s="100"/>
      <c r="L154" s="12"/>
      <c r="M154" s="11" t="s">
        <v>39</v>
      </c>
      <c r="N154" s="18">
        <v>46174</v>
      </c>
      <c r="O154" s="14">
        <v>17160</v>
      </c>
      <c r="P154" s="14">
        <v>102960</v>
      </c>
      <c r="Q154" s="97">
        <v>339.76799999999997</v>
      </c>
      <c r="R154" s="11">
        <v>20050</v>
      </c>
      <c r="S154" s="11" t="s">
        <v>194</v>
      </c>
      <c r="T154" s="11">
        <v>365</v>
      </c>
      <c r="U154" s="216" t="s">
        <v>37</v>
      </c>
      <c r="V154" s="216" t="s">
        <v>37</v>
      </c>
      <c r="W154" s="216" t="s">
        <v>38</v>
      </c>
      <c r="X154" s="216" t="s">
        <v>38</v>
      </c>
      <c r="Y154" s="216" t="s">
        <v>38</v>
      </c>
      <c r="Z154" s="216" t="s">
        <v>37</v>
      </c>
      <c r="AA154" s="217">
        <v>46509</v>
      </c>
      <c r="AB154" s="216" t="s">
        <v>39</v>
      </c>
    </row>
    <row r="155" spans="1:28" ht="18" customHeight="1">
      <c r="A155" s="100" t="s">
        <v>178</v>
      </c>
      <c r="B155" s="12" t="s">
        <v>192</v>
      </c>
      <c r="C155" s="90" t="s">
        <v>193</v>
      </c>
      <c r="D155" s="12">
        <v>66</v>
      </c>
      <c r="E155" s="12"/>
      <c r="F155" s="12"/>
      <c r="G155" s="13">
        <v>46539</v>
      </c>
      <c r="H155" s="11">
        <v>355</v>
      </c>
      <c r="I155" s="12" t="s">
        <v>33</v>
      </c>
      <c r="J155" s="93">
        <v>0.9726027397260274</v>
      </c>
      <c r="K155" s="100" t="s">
        <v>2819</v>
      </c>
      <c r="L155" s="12"/>
      <c r="M155" s="11" t="s">
        <v>39</v>
      </c>
      <c r="N155" s="18">
        <v>46174</v>
      </c>
      <c r="O155" s="14">
        <v>17160</v>
      </c>
      <c r="P155" s="14">
        <v>102960</v>
      </c>
      <c r="Q155" s="97">
        <v>339.76799999999997</v>
      </c>
      <c r="R155" s="11">
        <v>20050</v>
      </c>
      <c r="S155" s="11" t="s">
        <v>194</v>
      </c>
      <c r="T155" s="11">
        <v>365</v>
      </c>
      <c r="U155" s="216" t="s">
        <v>37</v>
      </c>
      <c r="V155" s="216" t="s">
        <v>37</v>
      </c>
      <c r="W155" s="216" t="s">
        <v>38</v>
      </c>
      <c r="X155" s="216" t="s">
        <v>38</v>
      </c>
      <c r="Y155" s="216" t="s">
        <v>38</v>
      </c>
      <c r="Z155" s="216" t="s">
        <v>37</v>
      </c>
      <c r="AA155" s="217">
        <v>46509</v>
      </c>
      <c r="AB155" s="216" t="s">
        <v>39</v>
      </c>
    </row>
    <row r="156" spans="1:28" ht="18" customHeight="1">
      <c r="A156" s="100" t="s">
        <v>770</v>
      </c>
      <c r="B156" s="12" t="s">
        <v>192</v>
      </c>
      <c r="C156" s="90" t="s">
        <v>193</v>
      </c>
      <c r="D156" s="12">
        <v>60</v>
      </c>
      <c r="E156" s="12"/>
      <c r="F156" s="12"/>
      <c r="G156" s="13">
        <v>46540</v>
      </c>
      <c r="H156" s="11">
        <v>356</v>
      </c>
      <c r="I156" s="12" t="s">
        <v>33</v>
      </c>
      <c r="J156" s="93">
        <v>0.97534246575342465</v>
      </c>
      <c r="K156" s="100"/>
      <c r="L156" s="12"/>
      <c r="M156" s="11" t="s">
        <v>39</v>
      </c>
      <c r="N156" s="18">
        <v>46175</v>
      </c>
      <c r="O156" s="14">
        <v>15600</v>
      </c>
      <c r="P156" s="14">
        <v>93600</v>
      </c>
      <c r="Q156" s="97">
        <v>308.88</v>
      </c>
      <c r="R156" s="11">
        <v>20050</v>
      </c>
      <c r="S156" s="11" t="s">
        <v>194</v>
      </c>
      <c r="T156" s="11">
        <v>365</v>
      </c>
      <c r="U156" s="216" t="s">
        <v>37</v>
      </c>
      <c r="V156" s="216" t="s">
        <v>37</v>
      </c>
      <c r="W156" s="216" t="s">
        <v>38</v>
      </c>
      <c r="X156" s="216" t="s">
        <v>38</v>
      </c>
      <c r="Y156" s="216" t="s">
        <v>38</v>
      </c>
      <c r="Z156" s="216" t="s">
        <v>37</v>
      </c>
      <c r="AA156" s="217">
        <v>46510</v>
      </c>
      <c r="AB156" s="216" t="s">
        <v>39</v>
      </c>
    </row>
    <row r="157" spans="1:28" ht="18" customHeight="1">
      <c r="A157" s="100" t="s">
        <v>782</v>
      </c>
      <c r="B157" s="12" t="s">
        <v>192</v>
      </c>
      <c r="C157" s="90" t="s">
        <v>193</v>
      </c>
      <c r="D157" s="12">
        <v>24</v>
      </c>
      <c r="E157" s="12"/>
      <c r="F157" s="12"/>
      <c r="G157" s="13">
        <v>46540</v>
      </c>
      <c r="H157" s="11">
        <v>356</v>
      </c>
      <c r="I157" s="12" t="s">
        <v>33</v>
      </c>
      <c r="J157" s="93">
        <v>0.97534246575342465</v>
      </c>
      <c r="K157" s="100"/>
      <c r="L157" s="12"/>
      <c r="M157" s="11" t="s">
        <v>39</v>
      </c>
      <c r="N157" s="18">
        <v>46175</v>
      </c>
      <c r="O157" s="14">
        <v>6240</v>
      </c>
      <c r="P157" s="14">
        <v>37440</v>
      </c>
      <c r="Q157" s="97">
        <v>123.55200000000001</v>
      </c>
      <c r="R157" s="11">
        <v>20050</v>
      </c>
      <c r="S157" s="11" t="s">
        <v>194</v>
      </c>
      <c r="T157" s="11">
        <v>365</v>
      </c>
      <c r="U157" s="216" t="s">
        <v>37</v>
      </c>
      <c r="V157" s="216" t="s">
        <v>37</v>
      </c>
      <c r="W157" s="216" t="s">
        <v>38</v>
      </c>
      <c r="X157" s="216" t="s">
        <v>38</v>
      </c>
      <c r="Y157" s="216" t="s">
        <v>38</v>
      </c>
      <c r="Z157" s="216" t="s">
        <v>37</v>
      </c>
      <c r="AA157" s="217">
        <v>46510</v>
      </c>
      <c r="AB157" s="216" t="s">
        <v>39</v>
      </c>
    </row>
    <row r="158" spans="1:28" ht="18" customHeight="1">
      <c r="A158" s="100" t="s">
        <v>416</v>
      </c>
      <c r="B158" s="12" t="s">
        <v>192</v>
      </c>
      <c r="C158" s="90" t="s">
        <v>193</v>
      </c>
      <c r="D158" s="12">
        <v>66</v>
      </c>
      <c r="E158" s="12"/>
      <c r="F158" s="12"/>
      <c r="G158" s="13">
        <v>46540</v>
      </c>
      <c r="H158" s="11">
        <v>356</v>
      </c>
      <c r="I158" s="12" t="s">
        <v>33</v>
      </c>
      <c r="J158" s="93">
        <v>0.97534246575342465</v>
      </c>
      <c r="K158" s="100"/>
      <c r="L158" s="12"/>
      <c r="M158" s="11" t="s">
        <v>39</v>
      </c>
      <c r="N158" s="18">
        <v>46175</v>
      </c>
      <c r="O158" s="14">
        <v>17160</v>
      </c>
      <c r="P158" s="14">
        <v>102960</v>
      </c>
      <c r="Q158" s="97">
        <v>339.76799999999997</v>
      </c>
      <c r="R158" s="11">
        <v>20050</v>
      </c>
      <c r="S158" s="11" t="s">
        <v>194</v>
      </c>
      <c r="T158" s="11">
        <v>365</v>
      </c>
      <c r="U158" s="216" t="s">
        <v>37</v>
      </c>
      <c r="V158" s="216" t="s">
        <v>37</v>
      </c>
      <c r="W158" s="216" t="s">
        <v>38</v>
      </c>
      <c r="X158" s="216" t="s">
        <v>38</v>
      </c>
      <c r="Y158" s="216" t="s">
        <v>38</v>
      </c>
      <c r="Z158" s="216" t="s">
        <v>37</v>
      </c>
      <c r="AA158" s="217">
        <v>46510</v>
      </c>
      <c r="AB158" s="216" t="s">
        <v>39</v>
      </c>
    </row>
    <row r="159" spans="1:28" ht="18" customHeight="1">
      <c r="A159" s="100" t="s">
        <v>586</v>
      </c>
      <c r="B159" s="12" t="s">
        <v>192</v>
      </c>
      <c r="C159" s="90" t="s">
        <v>193</v>
      </c>
      <c r="D159" s="12">
        <v>66</v>
      </c>
      <c r="E159" s="12"/>
      <c r="F159" s="12"/>
      <c r="G159" s="13">
        <v>46540</v>
      </c>
      <c r="H159" s="11">
        <v>356</v>
      </c>
      <c r="I159" s="12" t="s">
        <v>33</v>
      </c>
      <c r="J159" s="93">
        <v>0.97534246575342465</v>
      </c>
      <c r="K159" s="100"/>
      <c r="L159" s="12"/>
      <c r="M159" s="11" t="s">
        <v>39</v>
      </c>
      <c r="N159" s="18">
        <v>46175</v>
      </c>
      <c r="O159" s="14">
        <v>17160</v>
      </c>
      <c r="P159" s="14">
        <v>102960</v>
      </c>
      <c r="Q159" s="97">
        <v>339.76799999999997</v>
      </c>
      <c r="R159" s="11">
        <v>20050</v>
      </c>
      <c r="S159" s="11" t="s">
        <v>194</v>
      </c>
      <c r="T159" s="11">
        <v>365</v>
      </c>
      <c r="U159" s="216" t="s">
        <v>37</v>
      </c>
      <c r="V159" s="216" t="s">
        <v>37</v>
      </c>
      <c r="W159" s="216" t="s">
        <v>38</v>
      </c>
      <c r="X159" s="216" t="s">
        <v>38</v>
      </c>
      <c r="Y159" s="216" t="s">
        <v>38</v>
      </c>
      <c r="Z159" s="216" t="s">
        <v>37</v>
      </c>
      <c r="AA159" s="217">
        <v>46510</v>
      </c>
      <c r="AB159" s="216" t="s">
        <v>39</v>
      </c>
    </row>
    <row r="160" spans="1:28" ht="18" customHeight="1">
      <c r="A160" s="100" t="s">
        <v>180</v>
      </c>
      <c r="B160" s="12" t="s">
        <v>192</v>
      </c>
      <c r="C160" s="90" t="s">
        <v>193</v>
      </c>
      <c r="D160" s="12">
        <v>66</v>
      </c>
      <c r="E160" s="12"/>
      <c r="F160" s="12"/>
      <c r="G160" s="13">
        <v>46540</v>
      </c>
      <c r="H160" s="11">
        <v>356</v>
      </c>
      <c r="I160" s="12" t="s">
        <v>33</v>
      </c>
      <c r="J160" s="93">
        <v>0.97534246575342465</v>
      </c>
      <c r="K160" s="100"/>
      <c r="L160" s="12"/>
      <c r="M160" s="11" t="s">
        <v>39</v>
      </c>
      <c r="N160" s="18">
        <v>46175</v>
      </c>
      <c r="O160" s="14">
        <v>17160</v>
      </c>
      <c r="P160" s="14">
        <v>102960</v>
      </c>
      <c r="Q160" s="97">
        <v>339.76799999999997</v>
      </c>
      <c r="R160" s="11">
        <v>20050</v>
      </c>
      <c r="S160" s="11" t="s">
        <v>194</v>
      </c>
      <c r="T160" s="11">
        <v>365</v>
      </c>
      <c r="U160" s="216" t="s">
        <v>37</v>
      </c>
      <c r="V160" s="216" t="s">
        <v>37</v>
      </c>
      <c r="W160" s="216" t="s">
        <v>38</v>
      </c>
      <c r="X160" s="216" t="s">
        <v>38</v>
      </c>
      <c r="Y160" s="216" t="s">
        <v>38</v>
      </c>
      <c r="Z160" s="216" t="s">
        <v>37</v>
      </c>
      <c r="AA160" s="217">
        <v>46510</v>
      </c>
      <c r="AB160" s="216" t="s">
        <v>39</v>
      </c>
    </row>
    <row r="161" spans="1:28" ht="18" customHeight="1">
      <c r="A161" s="100" t="s">
        <v>686</v>
      </c>
      <c r="B161" s="12" t="s">
        <v>192</v>
      </c>
      <c r="C161" s="90" t="s">
        <v>193</v>
      </c>
      <c r="D161" s="12">
        <v>13</v>
      </c>
      <c r="E161" s="12"/>
      <c r="F161" s="12"/>
      <c r="G161" s="13">
        <v>46540</v>
      </c>
      <c r="H161" s="11">
        <v>356</v>
      </c>
      <c r="I161" s="12" t="s">
        <v>33</v>
      </c>
      <c r="J161" s="93">
        <v>0.97534246575342465</v>
      </c>
      <c r="K161" s="100"/>
      <c r="L161" s="12"/>
      <c r="M161" s="11" t="s">
        <v>39</v>
      </c>
      <c r="N161" s="18">
        <v>46175</v>
      </c>
      <c r="O161" s="14">
        <v>3380</v>
      </c>
      <c r="P161" s="14">
        <v>20280</v>
      </c>
      <c r="Q161" s="97">
        <v>66.924000000000007</v>
      </c>
      <c r="R161" s="11">
        <v>20050</v>
      </c>
      <c r="S161" s="11" t="s">
        <v>194</v>
      </c>
      <c r="T161" s="11">
        <v>365</v>
      </c>
      <c r="U161" s="216" t="s">
        <v>37</v>
      </c>
      <c r="V161" s="216" t="s">
        <v>37</v>
      </c>
      <c r="W161" s="216" t="s">
        <v>38</v>
      </c>
      <c r="X161" s="216" t="s">
        <v>38</v>
      </c>
      <c r="Y161" s="216" t="s">
        <v>38</v>
      </c>
      <c r="Z161" s="216" t="s">
        <v>37</v>
      </c>
      <c r="AA161" s="217">
        <v>46510</v>
      </c>
      <c r="AB161" s="216" t="s">
        <v>39</v>
      </c>
    </row>
    <row r="162" spans="1:28" ht="18" customHeight="1">
      <c r="A162" s="100" t="s">
        <v>690</v>
      </c>
      <c r="B162" s="12" t="s">
        <v>192</v>
      </c>
      <c r="C162" s="90" t="s">
        <v>193</v>
      </c>
      <c r="D162" s="12">
        <v>42</v>
      </c>
      <c r="E162" s="12"/>
      <c r="F162" s="12"/>
      <c r="G162" s="13">
        <v>46540</v>
      </c>
      <c r="H162" s="11">
        <v>356</v>
      </c>
      <c r="I162" s="12" t="s">
        <v>33</v>
      </c>
      <c r="J162" s="93">
        <v>0.97534246575342465</v>
      </c>
      <c r="K162" s="100"/>
      <c r="L162" s="12"/>
      <c r="M162" s="11" t="s">
        <v>39</v>
      </c>
      <c r="N162" s="18">
        <v>46175</v>
      </c>
      <c r="O162" s="14">
        <v>10920</v>
      </c>
      <c r="P162" s="14">
        <v>65520</v>
      </c>
      <c r="Q162" s="97">
        <v>216.21600000000001</v>
      </c>
      <c r="R162" s="11">
        <v>20050</v>
      </c>
      <c r="S162" s="11" t="s">
        <v>194</v>
      </c>
      <c r="T162" s="11">
        <v>365</v>
      </c>
      <c r="U162" s="216" t="s">
        <v>37</v>
      </c>
      <c r="V162" s="216" t="s">
        <v>37</v>
      </c>
      <c r="W162" s="216" t="s">
        <v>38</v>
      </c>
      <c r="X162" s="216" t="s">
        <v>38</v>
      </c>
      <c r="Y162" s="216" t="s">
        <v>38</v>
      </c>
      <c r="Z162" s="216" t="s">
        <v>37</v>
      </c>
      <c r="AA162" s="217">
        <v>46510</v>
      </c>
      <c r="AB162" s="216" t="s">
        <v>39</v>
      </c>
    </row>
    <row r="163" spans="1:28" ht="18" customHeight="1">
      <c r="A163" s="100" t="s">
        <v>423</v>
      </c>
      <c r="B163" s="12" t="s">
        <v>192</v>
      </c>
      <c r="C163" s="90" t="s">
        <v>193</v>
      </c>
      <c r="D163" s="12">
        <v>60</v>
      </c>
      <c r="E163" s="12"/>
      <c r="F163" s="12"/>
      <c r="G163" s="13">
        <v>46541</v>
      </c>
      <c r="H163" s="11">
        <v>357</v>
      </c>
      <c r="I163" s="12" t="s">
        <v>33</v>
      </c>
      <c r="J163" s="93">
        <v>0.9780821917808219</v>
      </c>
      <c r="K163" s="100"/>
      <c r="L163" s="12"/>
      <c r="M163" s="11" t="s">
        <v>39</v>
      </c>
      <c r="N163" s="18">
        <v>46176</v>
      </c>
      <c r="O163" s="14">
        <v>15600</v>
      </c>
      <c r="P163" s="14">
        <v>93600</v>
      </c>
      <c r="Q163" s="97">
        <v>308.88</v>
      </c>
      <c r="R163" s="11">
        <v>20050</v>
      </c>
      <c r="S163" s="11" t="s">
        <v>194</v>
      </c>
      <c r="T163" s="11">
        <v>365</v>
      </c>
      <c r="U163" s="216" t="s">
        <v>37</v>
      </c>
      <c r="V163" s="216" t="s">
        <v>37</v>
      </c>
      <c r="W163" s="216" t="s">
        <v>38</v>
      </c>
      <c r="X163" s="216" t="s">
        <v>38</v>
      </c>
      <c r="Y163" s="216" t="s">
        <v>38</v>
      </c>
      <c r="Z163" s="216" t="s">
        <v>37</v>
      </c>
      <c r="AA163" s="217">
        <v>46511</v>
      </c>
      <c r="AB163" s="216" t="s">
        <v>39</v>
      </c>
    </row>
    <row r="164" spans="1:28" ht="18" customHeight="1">
      <c r="A164" s="100" t="s">
        <v>789</v>
      </c>
      <c r="B164" s="12" t="s">
        <v>192</v>
      </c>
      <c r="C164" s="90" t="s">
        <v>193</v>
      </c>
      <c r="D164" s="12">
        <v>1</v>
      </c>
      <c r="E164" s="12"/>
      <c r="F164" s="12"/>
      <c r="G164" s="13">
        <v>46541</v>
      </c>
      <c r="H164" s="11">
        <v>357</v>
      </c>
      <c r="I164" s="12" t="s">
        <v>33</v>
      </c>
      <c r="J164" s="93">
        <v>0.9780821917808219</v>
      </c>
      <c r="K164" s="100"/>
      <c r="L164" s="12" t="s">
        <v>34</v>
      </c>
      <c r="M164" s="11" t="s">
        <v>35</v>
      </c>
      <c r="N164" s="18">
        <v>46176</v>
      </c>
      <c r="O164" s="14">
        <v>260</v>
      </c>
      <c r="P164" s="14">
        <v>1560</v>
      </c>
      <c r="Q164" s="97">
        <v>5.1479999999999997</v>
      </c>
      <c r="R164" s="11">
        <v>20050</v>
      </c>
      <c r="S164" s="11" t="s">
        <v>194</v>
      </c>
      <c r="T164" s="11">
        <v>365</v>
      </c>
      <c r="U164" s="216" t="s">
        <v>37</v>
      </c>
      <c r="V164" s="216" t="s">
        <v>37</v>
      </c>
      <c r="W164" s="216" t="s">
        <v>38</v>
      </c>
      <c r="X164" s="216" t="s">
        <v>38</v>
      </c>
      <c r="Y164" s="216" t="s">
        <v>38</v>
      </c>
      <c r="Z164" s="216" t="s">
        <v>37</v>
      </c>
      <c r="AA164" s="217">
        <v>46511</v>
      </c>
      <c r="AB164" s="216" t="s">
        <v>39</v>
      </c>
    </row>
    <row r="165" spans="1:28" ht="18" customHeight="1">
      <c r="A165" s="100" t="s">
        <v>527</v>
      </c>
      <c r="B165" s="12" t="s">
        <v>192</v>
      </c>
      <c r="C165" s="90" t="s">
        <v>193</v>
      </c>
      <c r="D165" s="12">
        <v>95</v>
      </c>
      <c r="E165" s="12"/>
      <c r="F165" s="12"/>
      <c r="G165" s="13">
        <v>46543</v>
      </c>
      <c r="H165" s="11">
        <v>359</v>
      </c>
      <c r="I165" s="12" t="s">
        <v>33</v>
      </c>
      <c r="J165" s="93">
        <v>0.98356164383561639</v>
      </c>
      <c r="K165" s="100"/>
      <c r="L165" s="12"/>
      <c r="M165" s="11" t="s">
        <v>39</v>
      </c>
      <c r="N165" s="18">
        <v>46178</v>
      </c>
      <c r="O165" s="14">
        <v>24700</v>
      </c>
      <c r="P165" s="14">
        <v>148200</v>
      </c>
      <c r="Q165" s="97">
        <v>489.06</v>
      </c>
      <c r="R165" s="11">
        <v>20050</v>
      </c>
      <c r="S165" s="11" t="s">
        <v>194</v>
      </c>
      <c r="T165" s="11">
        <v>365</v>
      </c>
      <c r="U165" s="216" t="s">
        <v>37</v>
      </c>
      <c r="V165" s="216" t="s">
        <v>37</v>
      </c>
      <c r="W165" s="216" t="s">
        <v>38</v>
      </c>
      <c r="X165" s="216" t="s">
        <v>38</v>
      </c>
      <c r="Y165" s="216" t="s">
        <v>38</v>
      </c>
      <c r="Z165" s="216" t="s">
        <v>37</v>
      </c>
      <c r="AA165" s="217">
        <v>46513</v>
      </c>
      <c r="AB165" s="216" t="s">
        <v>39</v>
      </c>
    </row>
    <row r="166" spans="1:28" ht="18" customHeight="1">
      <c r="A166" s="100" t="s">
        <v>2739</v>
      </c>
      <c r="B166" s="12" t="s">
        <v>192</v>
      </c>
      <c r="C166" s="90" t="s">
        <v>193</v>
      </c>
      <c r="D166" s="12">
        <v>33</v>
      </c>
      <c r="E166" s="12"/>
      <c r="F166" s="12"/>
      <c r="G166" s="13">
        <v>46543</v>
      </c>
      <c r="H166" s="11">
        <v>359</v>
      </c>
      <c r="I166" s="12" t="s">
        <v>33</v>
      </c>
      <c r="J166" s="93">
        <v>0.98356164383561639</v>
      </c>
      <c r="K166" s="100"/>
      <c r="L166" s="12"/>
      <c r="M166" s="11" t="s">
        <v>39</v>
      </c>
      <c r="N166" s="18">
        <v>46178</v>
      </c>
      <c r="O166" s="14">
        <v>8580</v>
      </c>
      <c r="P166" s="14">
        <v>51480</v>
      </c>
      <c r="Q166" s="97">
        <v>169.88399999999999</v>
      </c>
      <c r="R166" s="11">
        <v>20050</v>
      </c>
      <c r="S166" s="11" t="s">
        <v>194</v>
      </c>
      <c r="T166" s="11">
        <v>365</v>
      </c>
      <c r="U166" s="216" t="s">
        <v>37</v>
      </c>
      <c r="V166" s="216" t="s">
        <v>37</v>
      </c>
      <c r="W166" s="216" t="s">
        <v>38</v>
      </c>
      <c r="X166" s="216" t="s">
        <v>38</v>
      </c>
      <c r="Y166" s="216" t="s">
        <v>38</v>
      </c>
      <c r="Z166" s="216" t="s">
        <v>37</v>
      </c>
      <c r="AA166" s="217">
        <v>46513</v>
      </c>
      <c r="AB166" s="216" t="s">
        <v>39</v>
      </c>
    </row>
    <row r="167" spans="1:28" ht="18" customHeight="1">
      <c r="A167" s="100" t="s">
        <v>149</v>
      </c>
      <c r="B167" s="12" t="s">
        <v>192</v>
      </c>
      <c r="C167" s="90" t="s">
        <v>193</v>
      </c>
      <c r="D167" s="12">
        <v>54</v>
      </c>
      <c r="E167" s="12"/>
      <c r="F167" s="12"/>
      <c r="G167" s="13">
        <v>46544</v>
      </c>
      <c r="H167" s="11">
        <v>360</v>
      </c>
      <c r="I167" s="12" t="s">
        <v>33</v>
      </c>
      <c r="J167" s="93">
        <v>0.98630136986301364</v>
      </c>
      <c r="K167" s="100"/>
      <c r="L167" s="12"/>
      <c r="M167" s="11" t="s">
        <v>39</v>
      </c>
      <c r="N167" s="18">
        <v>46179</v>
      </c>
      <c r="O167" s="14">
        <v>14040</v>
      </c>
      <c r="P167" s="14">
        <v>84240</v>
      </c>
      <c r="Q167" s="97">
        <v>277.99200000000002</v>
      </c>
      <c r="R167" s="11">
        <v>20050</v>
      </c>
      <c r="S167" s="11" t="s">
        <v>194</v>
      </c>
      <c r="T167" s="11">
        <v>365</v>
      </c>
      <c r="U167" s="216" t="s">
        <v>37</v>
      </c>
      <c r="V167" s="216" t="s">
        <v>37</v>
      </c>
      <c r="W167" s="216" t="s">
        <v>38</v>
      </c>
      <c r="X167" s="216" t="s">
        <v>38</v>
      </c>
      <c r="Y167" s="216" t="s">
        <v>38</v>
      </c>
      <c r="Z167" s="216" t="s">
        <v>37</v>
      </c>
      <c r="AA167" s="217">
        <v>46514</v>
      </c>
      <c r="AB167" s="216" t="s">
        <v>39</v>
      </c>
    </row>
    <row r="168" spans="1:28" ht="18" customHeight="1">
      <c r="A168" s="100" t="s">
        <v>151</v>
      </c>
      <c r="B168" s="12" t="s">
        <v>192</v>
      </c>
      <c r="C168" s="90" t="s">
        <v>193</v>
      </c>
      <c r="D168" s="12">
        <v>54</v>
      </c>
      <c r="E168" s="12"/>
      <c r="F168" s="12"/>
      <c r="G168" s="13">
        <v>46544</v>
      </c>
      <c r="H168" s="11">
        <v>360</v>
      </c>
      <c r="I168" s="12" t="s">
        <v>33</v>
      </c>
      <c r="J168" s="93">
        <v>0.98630136986301364</v>
      </c>
      <c r="K168" s="100"/>
      <c r="L168" s="12"/>
      <c r="M168" s="11" t="s">
        <v>39</v>
      </c>
      <c r="N168" s="18">
        <v>46179</v>
      </c>
      <c r="O168" s="14">
        <v>14040</v>
      </c>
      <c r="P168" s="14">
        <v>84240</v>
      </c>
      <c r="Q168" s="97">
        <v>277.99200000000002</v>
      </c>
      <c r="R168" s="11">
        <v>20050</v>
      </c>
      <c r="S168" s="11" t="s">
        <v>194</v>
      </c>
      <c r="T168" s="11">
        <v>365</v>
      </c>
      <c r="U168" s="216" t="s">
        <v>37</v>
      </c>
      <c r="V168" s="216" t="s">
        <v>37</v>
      </c>
      <c r="W168" s="216" t="s">
        <v>38</v>
      </c>
      <c r="X168" s="216" t="s">
        <v>38</v>
      </c>
      <c r="Y168" s="216" t="s">
        <v>38</v>
      </c>
      <c r="Z168" s="216" t="s">
        <v>37</v>
      </c>
      <c r="AA168" s="217">
        <v>46514</v>
      </c>
      <c r="AB168" s="216" t="s">
        <v>39</v>
      </c>
    </row>
    <row r="169" spans="1:28" ht="18" customHeight="1">
      <c r="A169" s="100" t="s">
        <v>525</v>
      </c>
      <c r="B169" s="12" t="s">
        <v>192</v>
      </c>
      <c r="C169" s="90" t="s">
        <v>193</v>
      </c>
      <c r="D169" s="12">
        <v>75</v>
      </c>
      <c r="E169" s="12"/>
      <c r="F169" s="12"/>
      <c r="G169" s="13">
        <v>46544</v>
      </c>
      <c r="H169" s="11">
        <v>360</v>
      </c>
      <c r="I169" s="12" t="s">
        <v>33</v>
      </c>
      <c r="J169" s="93">
        <v>0.98630136986301364</v>
      </c>
      <c r="K169" s="100"/>
      <c r="L169" s="12"/>
      <c r="M169" s="11" t="s">
        <v>39</v>
      </c>
      <c r="N169" s="18">
        <v>46179</v>
      </c>
      <c r="O169" s="14">
        <v>19500</v>
      </c>
      <c r="P169" s="14">
        <v>117000</v>
      </c>
      <c r="Q169" s="97">
        <v>386.1</v>
      </c>
      <c r="R169" s="11">
        <v>20050</v>
      </c>
      <c r="S169" s="11" t="s">
        <v>194</v>
      </c>
      <c r="T169" s="11">
        <v>365</v>
      </c>
      <c r="U169" s="216" t="s">
        <v>37</v>
      </c>
      <c r="V169" s="216" t="s">
        <v>37</v>
      </c>
      <c r="W169" s="216" t="s">
        <v>38</v>
      </c>
      <c r="X169" s="216" t="s">
        <v>38</v>
      </c>
      <c r="Y169" s="216" t="s">
        <v>38</v>
      </c>
      <c r="Z169" s="216" t="s">
        <v>37</v>
      </c>
      <c r="AA169" s="217">
        <v>46514</v>
      </c>
      <c r="AB169" s="216" t="s">
        <v>39</v>
      </c>
    </row>
    <row r="170" spans="1:28" ht="18" customHeight="1">
      <c r="A170" s="100" t="s">
        <v>625</v>
      </c>
      <c r="B170" s="12" t="s">
        <v>192</v>
      </c>
      <c r="C170" s="90" t="s">
        <v>193</v>
      </c>
      <c r="D170" s="12">
        <v>117</v>
      </c>
      <c r="E170" s="12"/>
      <c r="F170" s="12"/>
      <c r="G170" s="13">
        <v>46544</v>
      </c>
      <c r="H170" s="11">
        <v>360</v>
      </c>
      <c r="I170" s="12" t="s">
        <v>33</v>
      </c>
      <c r="J170" s="93">
        <v>0.98630136986301364</v>
      </c>
      <c r="K170" s="100"/>
      <c r="L170" s="12"/>
      <c r="M170" s="11" t="s">
        <v>39</v>
      </c>
      <c r="N170" s="18">
        <v>46179</v>
      </c>
      <c r="O170" s="14">
        <v>30420</v>
      </c>
      <c r="P170" s="14">
        <v>182520</v>
      </c>
      <c r="Q170" s="97">
        <v>602.31600000000003</v>
      </c>
      <c r="R170" s="11">
        <v>20050</v>
      </c>
      <c r="S170" s="11" t="s">
        <v>194</v>
      </c>
      <c r="T170" s="11">
        <v>365</v>
      </c>
      <c r="U170" s="216" t="s">
        <v>37</v>
      </c>
      <c r="V170" s="216" t="s">
        <v>37</v>
      </c>
      <c r="W170" s="216" t="s">
        <v>38</v>
      </c>
      <c r="X170" s="216" t="s">
        <v>38</v>
      </c>
      <c r="Y170" s="216" t="s">
        <v>38</v>
      </c>
      <c r="Z170" s="216" t="s">
        <v>37</v>
      </c>
      <c r="AA170" s="217">
        <v>46514</v>
      </c>
      <c r="AB170" s="216" t="s">
        <v>39</v>
      </c>
    </row>
    <row r="171" spans="1:28" ht="18" customHeight="1">
      <c r="A171" s="100" t="s">
        <v>326</v>
      </c>
      <c r="B171" s="12" t="s">
        <v>192</v>
      </c>
      <c r="C171" s="90" t="s">
        <v>193</v>
      </c>
      <c r="D171" s="12">
        <v>38</v>
      </c>
      <c r="E171" s="12"/>
      <c r="F171" s="12"/>
      <c r="G171" s="13">
        <v>46544</v>
      </c>
      <c r="H171" s="11">
        <v>360</v>
      </c>
      <c r="I171" s="12" t="s">
        <v>33</v>
      </c>
      <c r="J171" s="93">
        <v>0.98630136986301364</v>
      </c>
      <c r="K171" s="100"/>
      <c r="L171" s="12"/>
      <c r="M171" s="11" t="s">
        <v>39</v>
      </c>
      <c r="N171" s="18">
        <v>46179</v>
      </c>
      <c r="O171" s="14">
        <v>9880</v>
      </c>
      <c r="P171" s="14">
        <v>59280</v>
      </c>
      <c r="Q171" s="97">
        <v>195.624</v>
      </c>
      <c r="R171" s="11">
        <v>20050</v>
      </c>
      <c r="S171" s="11" t="s">
        <v>194</v>
      </c>
      <c r="T171" s="11">
        <v>365</v>
      </c>
      <c r="U171" s="216" t="s">
        <v>37</v>
      </c>
      <c r="V171" s="216" t="s">
        <v>37</v>
      </c>
      <c r="W171" s="216" t="s">
        <v>38</v>
      </c>
      <c r="X171" s="216" t="s">
        <v>38</v>
      </c>
      <c r="Y171" s="216" t="s">
        <v>38</v>
      </c>
      <c r="Z171" s="216" t="s">
        <v>37</v>
      </c>
      <c r="AA171" s="217">
        <v>46514</v>
      </c>
      <c r="AB171" s="216" t="s">
        <v>39</v>
      </c>
    </row>
    <row r="172" spans="1:28" ht="18" customHeight="1">
      <c r="A172" s="100" t="s">
        <v>720</v>
      </c>
      <c r="B172" s="12" t="s">
        <v>192</v>
      </c>
      <c r="C172" s="90" t="s">
        <v>193</v>
      </c>
      <c r="D172" s="12">
        <v>61</v>
      </c>
      <c r="E172" s="12"/>
      <c r="F172" s="12"/>
      <c r="G172" s="13">
        <v>46544</v>
      </c>
      <c r="H172" s="11">
        <v>360</v>
      </c>
      <c r="I172" s="12" t="s">
        <v>33</v>
      </c>
      <c r="J172" s="93">
        <v>0.98630136986301364</v>
      </c>
      <c r="K172" s="100"/>
      <c r="L172" s="12"/>
      <c r="M172" s="11" t="s">
        <v>39</v>
      </c>
      <c r="N172" s="18">
        <v>46179</v>
      </c>
      <c r="O172" s="14">
        <v>15860</v>
      </c>
      <c r="P172" s="14">
        <v>95160</v>
      </c>
      <c r="Q172" s="97">
        <v>314.02800000000002</v>
      </c>
      <c r="R172" s="11">
        <v>20050</v>
      </c>
      <c r="S172" s="11" t="s">
        <v>194</v>
      </c>
      <c r="T172" s="11">
        <v>365</v>
      </c>
      <c r="U172" s="216" t="s">
        <v>37</v>
      </c>
      <c r="V172" s="216" t="s">
        <v>37</v>
      </c>
      <c r="W172" s="216" t="s">
        <v>38</v>
      </c>
      <c r="X172" s="216" t="s">
        <v>38</v>
      </c>
      <c r="Y172" s="216" t="s">
        <v>38</v>
      </c>
      <c r="Z172" s="216" t="s">
        <v>37</v>
      </c>
      <c r="AA172" s="217">
        <v>46514</v>
      </c>
      <c r="AB172" s="216" t="s">
        <v>39</v>
      </c>
    </row>
    <row r="173" spans="1:28" ht="18" customHeight="1">
      <c r="A173" s="100" t="s">
        <v>719</v>
      </c>
      <c r="B173" s="12" t="s">
        <v>192</v>
      </c>
      <c r="C173" s="90" t="s">
        <v>193</v>
      </c>
      <c r="D173" s="12">
        <v>61</v>
      </c>
      <c r="E173" s="12"/>
      <c r="F173" s="12"/>
      <c r="G173" s="13">
        <v>46544</v>
      </c>
      <c r="H173" s="11">
        <v>360</v>
      </c>
      <c r="I173" s="12" t="s">
        <v>33</v>
      </c>
      <c r="J173" s="93">
        <v>0.98630136986301364</v>
      </c>
      <c r="K173" s="100"/>
      <c r="L173" s="12"/>
      <c r="M173" s="11" t="s">
        <v>39</v>
      </c>
      <c r="N173" s="18">
        <v>46179</v>
      </c>
      <c r="O173" s="14">
        <v>15860</v>
      </c>
      <c r="P173" s="14">
        <v>95160</v>
      </c>
      <c r="Q173" s="97">
        <v>314.02800000000002</v>
      </c>
      <c r="R173" s="11">
        <v>20050</v>
      </c>
      <c r="S173" s="11" t="s">
        <v>194</v>
      </c>
      <c r="T173" s="11">
        <v>365</v>
      </c>
      <c r="U173" s="216" t="s">
        <v>37</v>
      </c>
      <c r="V173" s="216" t="s">
        <v>37</v>
      </c>
      <c r="W173" s="216" t="s">
        <v>38</v>
      </c>
      <c r="X173" s="216" t="s">
        <v>38</v>
      </c>
      <c r="Y173" s="216" t="s">
        <v>38</v>
      </c>
      <c r="Z173" s="216" t="s">
        <v>37</v>
      </c>
      <c r="AA173" s="217">
        <v>46514</v>
      </c>
      <c r="AB173" s="216" t="s">
        <v>39</v>
      </c>
    </row>
    <row r="174" spans="1:28" ht="18" customHeight="1">
      <c r="A174" s="100" t="s">
        <v>713</v>
      </c>
      <c r="B174" s="12" t="s">
        <v>192</v>
      </c>
      <c r="C174" s="90" t="s">
        <v>193</v>
      </c>
      <c r="D174" s="12">
        <v>61</v>
      </c>
      <c r="E174" s="12"/>
      <c r="F174" s="12"/>
      <c r="G174" s="13">
        <v>46544</v>
      </c>
      <c r="H174" s="11">
        <v>360</v>
      </c>
      <c r="I174" s="12" t="s">
        <v>33</v>
      </c>
      <c r="J174" s="93">
        <v>0.98630136986301364</v>
      </c>
      <c r="K174" s="100"/>
      <c r="L174" s="12"/>
      <c r="M174" s="11" t="s">
        <v>39</v>
      </c>
      <c r="N174" s="18">
        <v>46179</v>
      </c>
      <c r="O174" s="14">
        <v>15860</v>
      </c>
      <c r="P174" s="14">
        <v>95160</v>
      </c>
      <c r="Q174" s="97">
        <v>314.02800000000002</v>
      </c>
      <c r="R174" s="11">
        <v>20050</v>
      </c>
      <c r="S174" s="11" t="s">
        <v>194</v>
      </c>
      <c r="T174" s="11">
        <v>365</v>
      </c>
      <c r="U174" s="216" t="s">
        <v>37</v>
      </c>
      <c r="V174" s="216" t="s">
        <v>37</v>
      </c>
      <c r="W174" s="216" t="s">
        <v>38</v>
      </c>
      <c r="X174" s="216" t="s">
        <v>38</v>
      </c>
      <c r="Y174" s="216" t="s">
        <v>38</v>
      </c>
      <c r="Z174" s="216" t="s">
        <v>37</v>
      </c>
      <c r="AA174" s="217">
        <v>46514</v>
      </c>
      <c r="AB174" s="216" t="s">
        <v>39</v>
      </c>
    </row>
    <row r="175" spans="1:28" ht="18" customHeight="1">
      <c r="A175" s="100" t="s">
        <v>2481</v>
      </c>
      <c r="B175" s="12" t="s">
        <v>192</v>
      </c>
      <c r="C175" s="90" t="s">
        <v>193</v>
      </c>
      <c r="D175" s="12">
        <v>47</v>
      </c>
      <c r="E175" s="12"/>
      <c r="F175" s="12"/>
      <c r="G175" s="13">
        <v>46544</v>
      </c>
      <c r="H175" s="11">
        <v>360</v>
      </c>
      <c r="I175" s="12" t="s">
        <v>33</v>
      </c>
      <c r="J175" s="93">
        <v>0.98630136986301364</v>
      </c>
      <c r="K175" s="100"/>
      <c r="L175" s="12"/>
      <c r="M175" s="11" t="s">
        <v>39</v>
      </c>
      <c r="N175" s="18">
        <v>46179</v>
      </c>
      <c r="O175" s="14">
        <v>12220</v>
      </c>
      <c r="P175" s="14">
        <v>73320</v>
      </c>
      <c r="Q175" s="97">
        <v>241.95599999999999</v>
      </c>
      <c r="R175" s="11">
        <v>20050</v>
      </c>
      <c r="S175" s="11" t="s">
        <v>194</v>
      </c>
      <c r="T175" s="11">
        <v>365</v>
      </c>
      <c r="U175" s="216" t="s">
        <v>37</v>
      </c>
      <c r="V175" s="216" t="s">
        <v>37</v>
      </c>
      <c r="W175" s="216" t="s">
        <v>38</v>
      </c>
      <c r="X175" s="216" t="s">
        <v>38</v>
      </c>
      <c r="Y175" s="216" t="s">
        <v>38</v>
      </c>
      <c r="Z175" s="216" t="s">
        <v>37</v>
      </c>
      <c r="AA175" s="217">
        <v>46514</v>
      </c>
      <c r="AB175" s="216" t="s">
        <v>39</v>
      </c>
    </row>
    <row r="176" spans="1:28" ht="18" customHeight="1">
      <c r="A176" s="100" t="s">
        <v>2564</v>
      </c>
      <c r="B176" s="12" t="s">
        <v>192</v>
      </c>
      <c r="C176" s="90" t="s">
        <v>193</v>
      </c>
      <c r="D176" s="12">
        <v>47</v>
      </c>
      <c r="E176" s="12"/>
      <c r="F176" s="12"/>
      <c r="G176" s="13">
        <v>46544</v>
      </c>
      <c r="H176" s="11">
        <v>360</v>
      </c>
      <c r="I176" s="12" t="s">
        <v>33</v>
      </c>
      <c r="J176" s="93">
        <v>0.98630136986301364</v>
      </c>
      <c r="K176" s="100"/>
      <c r="L176" s="12"/>
      <c r="M176" s="11" t="s">
        <v>39</v>
      </c>
      <c r="N176" s="18">
        <v>46179</v>
      </c>
      <c r="O176" s="14">
        <v>12220</v>
      </c>
      <c r="P176" s="14">
        <v>73320</v>
      </c>
      <c r="Q176" s="97">
        <v>241.95599999999999</v>
      </c>
      <c r="R176" s="11">
        <v>20050</v>
      </c>
      <c r="S176" s="11" t="s">
        <v>194</v>
      </c>
      <c r="T176" s="11">
        <v>365</v>
      </c>
      <c r="U176" s="216" t="s">
        <v>37</v>
      </c>
      <c r="V176" s="216" t="s">
        <v>37</v>
      </c>
      <c r="W176" s="216" t="s">
        <v>38</v>
      </c>
      <c r="X176" s="216" t="s">
        <v>38</v>
      </c>
      <c r="Y176" s="216" t="s">
        <v>38</v>
      </c>
      <c r="Z176" s="216" t="s">
        <v>37</v>
      </c>
      <c r="AA176" s="217">
        <v>46514</v>
      </c>
      <c r="AB176" s="216" t="s">
        <v>39</v>
      </c>
    </row>
    <row r="177" spans="1:28" ht="18" customHeight="1">
      <c r="A177" s="100" t="s">
        <v>154</v>
      </c>
      <c r="B177" s="12" t="s">
        <v>192</v>
      </c>
      <c r="C177" s="90" t="s">
        <v>193</v>
      </c>
      <c r="D177" s="12">
        <v>54</v>
      </c>
      <c r="E177" s="12"/>
      <c r="F177" s="12"/>
      <c r="G177" s="13">
        <v>46545</v>
      </c>
      <c r="H177" s="11">
        <v>361</v>
      </c>
      <c r="I177" s="12" t="s">
        <v>33</v>
      </c>
      <c r="J177" s="93">
        <v>0.989041095890411</v>
      </c>
      <c r="K177" s="100" t="s">
        <v>2819</v>
      </c>
      <c r="L177" s="12"/>
      <c r="M177" s="11" t="s">
        <v>39</v>
      </c>
      <c r="N177" s="18">
        <v>46180</v>
      </c>
      <c r="O177" s="14">
        <v>14040</v>
      </c>
      <c r="P177" s="14">
        <v>84240</v>
      </c>
      <c r="Q177" s="97">
        <v>277.99200000000002</v>
      </c>
      <c r="R177" s="11">
        <v>20050</v>
      </c>
      <c r="S177" s="11" t="s">
        <v>194</v>
      </c>
      <c r="T177" s="11">
        <v>365</v>
      </c>
      <c r="U177" s="216" t="s">
        <v>37</v>
      </c>
      <c r="V177" s="216" t="s">
        <v>37</v>
      </c>
      <c r="W177" s="216" t="s">
        <v>38</v>
      </c>
      <c r="X177" s="216" t="s">
        <v>38</v>
      </c>
      <c r="Y177" s="216" t="s">
        <v>38</v>
      </c>
      <c r="Z177" s="216" t="s">
        <v>37</v>
      </c>
      <c r="AA177" s="217">
        <v>46515</v>
      </c>
      <c r="AB177" s="216" t="s">
        <v>39</v>
      </c>
    </row>
    <row r="178" spans="1:28" ht="18" customHeight="1">
      <c r="A178" s="100" t="s">
        <v>155</v>
      </c>
      <c r="B178" s="12" t="s">
        <v>192</v>
      </c>
      <c r="C178" s="90" t="s">
        <v>193</v>
      </c>
      <c r="D178" s="12">
        <v>54</v>
      </c>
      <c r="E178" s="12"/>
      <c r="F178" s="12"/>
      <c r="G178" s="13">
        <v>46545</v>
      </c>
      <c r="H178" s="11">
        <v>361</v>
      </c>
      <c r="I178" s="12" t="s">
        <v>33</v>
      </c>
      <c r="J178" s="93">
        <v>0.989041095890411</v>
      </c>
      <c r="K178" s="100" t="s">
        <v>2819</v>
      </c>
      <c r="L178" s="12"/>
      <c r="M178" s="11" t="s">
        <v>39</v>
      </c>
      <c r="N178" s="18">
        <v>46180</v>
      </c>
      <c r="O178" s="14">
        <v>14040</v>
      </c>
      <c r="P178" s="14">
        <v>84240</v>
      </c>
      <c r="Q178" s="97">
        <v>277.99200000000002</v>
      </c>
      <c r="R178" s="11">
        <v>20050</v>
      </c>
      <c r="S178" s="11" t="s">
        <v>194</v>
      </c>
      <c r="T178" s="11">
        <v>365</v>
      </c>
      <c r="U178" s="216" t="s">
        <v>37</v>
      </c>
      <c r="V178" s="216" t="s">
        <v>37</v>
      </c>
      <c r="W178" s="216" t="s">
        <v>38</v>
      </c>
      <c r="X178" s="216" t="s">
        <v>38</v>
      </c>
      <c r="Y178" s="216" t="s">
        <v>38</v>
      </c>
      <c r="Z178" s="216" t="s">
        <v>37</v>
      </c>
      <c r="AA178" s="217">
        <v>46515</v>
      </c>
      <c r="AB178" s="216" t="s">
        <v>39</v>
      </c>
    </row>
    <row r="179" spans="1:28" ht="18" customHeight="1">
      <c r="A179" s="100" t="s">
        <v>528</v>
      </c>
      <c r="B179" s="12" t="s">
        <v>192</v>
      </c>
      <c r="C179" s="90" t="s">
        <v>193</v>
      </c>
      <c r="D179" s="12">
        <v>103</v>
      </c>
      <c r="E179" s="12"/>
      <c r="F179" s="12"/>
      <c r="G179" s="13">
        <v>46545</v>
      </c>
      <c r="H179" s="11">
        <v>361</v>
      </c>
      <c r="I179" s="12" t="s">
        <v>33</v>
      </c>
      <c r="J179" s="93">
        <v>0.989041095890411</v>
      </c>
      <c r="K179" s="100"/>
      <c r="L179" s="12"/>
      <c r="M179" s="11" t="s">
        <v>39</v>
      </c>
      <c r="N179" s="18">
        <v>46180</v>
      </c>
      <c r="O179" s="14">
        <v>26780</v>
      </c>
      <c r="P179" s="14">
        <v>160680</v>
      </c>
      <c r="Q179" s="97">
        <v>530.24400000000003</v>
      </c>
      <c r="R179" s="11">
        <v>20050</v>
      </c>
      <c r="S179" s="11" t="s">
        <v>194</v>
      </c>
      <c r="T179" s="11">
        <v>365</v>
      </c>
      <c r="U179" s="216" t="s">
        <v>37</v>
      </c>
      <c r="V179" s="216" t="s">
        <v>37</v>
      </c>
      <c r="W179" s="216" t="s">
        <v>38</v>
      </c>
      <c r="X179" s="216" t="s">
        <v>38</v>
      </c>
      <c r="Y179" s="216" t="s">
        <v>38</v>
      </c>
      <c r="Z179" s="216" t="s">
        <v>37</v>
      </c>
      <c r="AA179" s="217">
        <v>46515</v>
      </c>
      <c r="AB179" s="216" t="s">
        <v>39</v>
      </c>
    </row>
    <row r="180" spans="1:28" ht="18" customHeight="1">
      <c r="A180" s="100" t="s">
        <v>529</v>
      </c>
      <c r="B180" s="12" t="s">
        <v>192</v>
      </c>
      <c r="C180" s="90" t="s">
        <v>193</v>
      </c>
      <c r="D180" s="12">
        <v>103</v>
      </c>
      <c r="E180" s="12"/>
      <c r="F180" s="12"/>
      <c r="G180" s="13">
        <v>46545</v>
      </c>
      <c r="H180" s="11">
        <v>361</v>
      </c>
      <c r="I180" s="12" t="s">
        <v>33</v>
      </c>
      <c r="J180" s="93">
        <v>0.989041095890411</v>
      </c>
      <c r="K180" s="100"/>
      <c r="L180" s="12"/>
      <c r="M180" s="11" t="s">
        <v>39</v>
      </c>
      <c r="N180" s="18">
        <v>46180</v>
      </c>
      <c r="O180" s="14">
        <v>26780</v>
      </c>
      <c r="P180" s="14">
        <v>160680</v>
      </c>
      <c r="Q180" s="97">
        <v>530.24400000000003</v>
      </c>
      <c r="R180" s="11">
        <v>20050</v>
      </c>
      <c r="S180" s="11" t="s">
        <v>194</v>
      </c>
      <c r="T180" s="11">
        <v>365</v>
      </c>
      <c r="U180" s="216" t="s">
        <v>37</v>
      </c>
      <c r="V180" s="216" t="s">
        <v>37</v>
      </c>
      <c r="W180" s="216" t="s">
        <v>38</v>
      </c>
      <c r="X180" s="216" t="s">
        <v>38</v>
      </c>
      <c r="Y180" s="216" t="s">
        <v>38</v>
      </c>
      <c r="Z180" s="216" t="s">
        <v>37</v>
      </c>
      <c r="AA180" s="217">
        <v>46515</v>
      </c>
      <c r="AB180" s="216" t="s">
        <v>39</v>
      </c>
    </row>
    <row r="181" spans="1:28" ht="18" customHeight="1">
      <c r="A181" s="100" t="s">
        <v>240</v>
      </c>
      <c r="B181" s="12" t="s">
        <v>192</v>
      </c>
      <c r="C181" s="90" t="s">
        <v>193</v>
      </c>
      <c r="D181" s="12">
        <v>117</v>
      </c>
      <c r="E181" s="12"/>
      <c r="F181" s="12"/>
      <c r="G181" s="13">
        <v>46545</v>
      </c>
      <c r="H181" s="11">
        <v>361</v>
      </c>
      <c r="I181" s="12" t="s">
        <v>33</v>
      </c>
      <c r="J181" s="93">
        <v>0.989041095890411</v>
      </c>
      <c r="K181" s="100"/>
      <c r="L181" s="12"/>
      <c r="M181" s="11" t="s">
        <v>39</v>
      </c>
      <c r="N181" s="18">
        <v>46180</v>
      </c>
      <c r="O181" s="14">
        <v>30420</v>
      </c>
      <c r="P181" s="14">
        <v>182520</v>
      </c>
      <c r="Q181" s="97">
        <v>602.31600000000003</v>
      </c>
      <c r="R181" s="11">
        <v>20050</v>
      </c>
      <c r="S181" s="11" t="s">
        <v>194</v>
      </c>
      <c r="T181" s="11">
        <v>365</v>
      </c>
      <c r="U181" s="216" t="s">
        <v>37</v>
      </c>
      <c r="V181" s="216" t="s">
        <v>37</v>
      </c>
      <c r="W181" s="216" t="s">
        <v>38</v>
      </c>
      <c r="X181" s="216" t="s">
        <v>38</v>
      </c>
      <c r="Y181" s="216" t="s">
        <v>38</v>
      </c>
      <c r="Z181" s="216" t="s">
        <v>37</v>
      </c>
      <c r="AA181" s="217">
        <v>46515</v>
      </c>
      <c r="AB181" s="216" t="s">
        <v>39</v>
      </c>
    </row>
    <row r="182" spans="1:28" ht="18" customHeight="1">
      <c r="A182" s="100" t="s">
        <v>758</v>
      </c>
      <c r="B182" s="12" t="s">
        <v>192</v>
      </c>
      <c r="C182" s="90" t="s">
        <v>193</v>
      </c>
      <c r="D182" s="12">
        <v>61</v>
      </c>
      <c r="E182" s="12"/>
      <c r="F182" s="12"/>
      <c r="G182" s="13">
        <v>46545</v>
      </c>
      <c r="H182" s="11">
        <v>361</v>
      </c>
      <c r="I182" s="12" t="s">
        <v>33</v>
      </c>
      <c r="J182" s="93">
        <v>0.989041095890411</v>
      </c>
      <c r="K182" s="100"/>
      <c r="L182" s="12"/>
      <c r="M182" s="11" t="s">
        <v>39</v>
      </c>
      <c r="N182" s="18">
        <v>46180</v>
      </c>
      <c r="O182" s="14">
        <v>15860</v>
      </c>
      <c r="P182" s="14">
        <v>95160</v>
      </c>
      <c r="Q182" s="97">
        <v>314.02800000000002</v>
      </c>
      <c r="R182" s="11">
        <v>20050</v>
      </c>
      <c r="S182" s="11" t="s">
        <v>194</v>
      </c>
      <c r="T182" s="11">
        <v>365</v>
      </c>
      <c r="U182" s="216" t="s">
        <v>37</v>
      </c>
      <c r="V182" s="216" t="s">
        <v>37</v>
      </c>
      <c r="W182" s="216" t="s">
        <v>38</v>
      </c>
      <c r="X182" s="216" t="s">
        <v>38</v>
      </c>
      <c r="Y182" s="216" t="s">
        <v>38</v>
      </c>
      <c r="Z182" s="216" t="s">
        <v>37</v>
      </c>
      <c r="AA182" s="217">
        <v>46515</v>
      </c>
      <c r="AB182" s="216" t="s">
        <v>39</v>
      </c>
    </row>
    <row r="183" spans="1:28" ht="18" customHeight="1">
      <c r="A183" s="100" t="s">
        <v>51</v>
      </c>
      <c r="B183" s="12" t="s">
        <v>192</v>
      </c>
      <c r="C183" s="90" t="s">
        <v>193</v>
      </c>
      <c r="D183" s="12">
        <v>47</v>
      </c>
      <c r="E183" s="12"/>
      <c r="F183" s="12"/>
      <c r="G183" s="13">
        <v>46545</v>
      </c>
      <c r="H183" s="11">
        <v>361</v>
      </c>
      <c r="I183" s="12" t="s">
        <v>33</v>
      </c>
      <c r="J183" s="93">
        <v>0.989041095890411</v>
      </c>
      <c r="K183" s="100"/>
      <c r="L183" s="12"/>
      <c r="M183" s="11" t="s">
        <v>39</v>
      </c>
      <c r="N183" s="18">
        <v>46180</v>
      </c>
      <c r="O183" s="14">
        <v>12220</v>
      </c>
      <c r="P183" s="14">
        <v>73320</v>
      </c>
      <c r="Q183" s="97">
        <v>241.95599999999999</v>
      </c>
      <c r="R183" s="11">
        <v>20050</v>
      </c>
      <c r="S183" s="11" t="s">
        <v>194</v>
      </c>
      <c r="T183" s="11">
        <v>365</v>
      </c>
      <c r="U183" s="216" t="s">
        <v>37</v>
      </c>
      <c r="V183" s="216" t="s">
        <v>37</v>
      </c>
      <c r="W183" s="216" t="s">
        <v>38</v>
      </c>
      <c r="X183" s="216" t="s">
        <v>38</v>
      </c>
      <c r="Y183" s="216" t="s">
        <v>38</v>
      </c>
      <c r="Z183" s="216" t="s">
        <v>37</v>
      </c>
      <c r="AA183" s="217">
        <v>46515</v>
      </c>
      <c r="AB183" s="216" t="s">
        <v>39</v>
      </c>
    </row>
    <row r="184" spans="1:28" ht="18" customHeight="1">
      <c r="A184" s="100" t="s">
        <v>795</v>
      </c>
      <c r="B184" s="12" t="s">
        <v>192</v>
      </c>
      <c r="C184" s="90" t="s">
        <v>193</v>
      </c>
      <c r="D184" s="12">
        <v>8</v>
      </c>
      <c r="E184" s="12"/>
      <c r="F184" s="12"/>
      <c r="G184" s="13">
        <v>46545</v>
      </c>
      <c r="H184" s="11">
        <v>361</v>
      </c>
      <c r="I184" s="12" t="s">
        <v>33</v>
      </c>
      <c r="J184" s="93">
        <v>0.989041095890411</v>
      </c>
      <c r="K184" s="100"/>
      <c r="L184" s="12" t="s">
        <v>67</v>
      </c>
      <c r="M184" s="11" t="s">
        <v>35</v>
      </c>
      <c r="N184" s="18">
        <v>46180</v>
      </c>
      <c r="O184" s="14">
        <v>2080</v>
      </c>
      <c r="P184" s="14">
        <v>12480</v>
      </c>
      <c r="Q184" s="97">
        <v>41.183999999999997</v>
      </c>
      <c r="R184" s="11">
        <v>20050</v>
      </c>
      <c r="S184" s="11" t="s">
        <v>194</v>
      </c>
      <c r="T184" s="11">
        <v>365</v>
      </c>
      <c r="U184" s="216" t="s">
        <v>37</v>
      </c>
      <c r="V184" s="216" t="s">
        <v>37</v>
      </c>
      <c r="W184" s="216" t="s">
        <v>38</v>
      </c>
      <c r="X184" s="216" t="s">
        <v>38</v>
      </c>
      <c r="Y184" s="216" t="s">
        <v>38</v>
      </c>
      <c r="Z184" s="216" t="s">
        <v>37</v>
      </c>
      <c r="AA184" s="217">
        <v>46515</v>
      </c>
      <c r="AB184" s="216" t="s">
        <v>39</v>
      </c>
    </row>
    <row r="185" spans="1:28" ht="18" customHeight="1">
      <c r="A185" s="100" t="s">
        <v>524</v>
      </c>
      <c r="B185" s="12" t="s">
        <v>192</v>
      </c>
      <c r="C185" s="90" t="s">
        <v>193</v>
      </c>
      <c r="D185" s="12">
        <v>75</v>
      </c>
      <c r="E185" s="12"/>
      <c r="F185" s="12"/>
      <c r="G185" s="13">
        <v>46546</v>
      </c>
      <c r="H185" s="11">
        <v>362</v>
      </c>
      <c r="I185" s="12" t="s">
        <v>33</v>
      </c>
      <c r="J185" s="93">
        <v>0.99178082191780825</v>
      </c>
      <c r="K185" s="100"/>
      <c r="L185" s="12"/>
      <c r="M185" s="11" t="s">
        <v>39</v>
      </c>
      <c r="N185" s="18">
        <v>46181</v>
      </c>
      <c r="O185" s="14">
        <v>19500</v>
      </c>
      <c r="P185" s="14">
        <v>117000</v>
      </c>
      <c r="Q185" s="97">
        <v>386.1</v>
      </c>
      <c r="R185" s="11">
        <v>20050</v>
      </c>
      <c r="S185" s="11" t="s">
        <v>194</v>
      </c>
      <c r="T185" s="11">
        <v>365</v>
      </c>
      <c r="U185" s="216" t="s">
        <v>37</v>
      </c>
      <c r="V185" s="216" t="s">
        <v>37</v>
      </c>
      <c r="W185" s="216" t="s">
        <v>38</v>
      </c>
      <c r="X185" s="216" t="s">
        <v>38</v>
      </c>
      <c r="Y185" s="216" t="s">
        <v>38</v>
      </c>
      <c r="Z185" s="216" t="s">
        <v>37</v>
      </c>
      <c r="AA185" s="217">
        <v>46516</v>
      </c>
      <c r="AB185" s="216" t="s">
        <v>39</v>
      </c>
    </row>
    <row r="186" spans="1:28" ht="18" customHeight="1">
      <c r="A186" s="100" t="s">
        <v>544</v>
      </c>
      <c r="B186" s="12" t="s">
        <v>192</v>
      </c>
      <c r="C186" s="90" t="s">
        <v>193</v>
      </c>
      <c r="D186" s="12">
        <v>68</v>
      </c>
      <c r="E186" s="12"/>
      <c r="F186" s="12"/>
      <c r="G186" s="13">
        <v>46546</v>
      </c>
      <c r="H186" s="11">
        <v>362</v>
      </c>
      <c r="I186" s="12" t="s">
        <v>33</v>
      </c>
      <c r="J186" s="93">
        <v>0.99178082191780825</v>
      </c>
      <c r="K186" s="100" t="s">
        <v>2819</v>
      </c>
      <c r="L186" s="12"/>
      <c r="M186" s="11" t="s">
        <v>39</v>
      </c>
      <c r="N186" s="18">
        <v>46181</v>
      </c>
      <c r="O186" s="14">
        <v>17680</v>
      </c>
      <c r="P186" s="14">
        <v>106080</v>
      </c>
      <c r="Q186" s="97">
        <v>350.06400000000002</v>
      </c>
      <c r="R186" s="11">
        <v>20050</v>
      </c>
      <c r="S186" s="11" t="s">
        <v>194</v>
      </c>
      <c r="T186" s="11">
        <v>365</v>
      </c>
      <c r="U186" s="216" t="s">
        <v>37</v>
      </c>
      <c r="V186" s="216" t="s">
        <v>37</v>
      </c>
      <c r="W186" s="216" t="s">
        <v>38</v>
      </c>
      <c r="X186" s="216" t="s">
        <v>38</v>
      </c>
      <c r="Y186" s="216" t="s">
        <v>38</v>
      </c>
      <c r="Z186" s="216" t="s">
        <v>37</v>
      </c>
      <c r="AA186" s="217">
        <v>46516</v>
      </c>
      <c r="AB186" s="216" t="s">
        <v>39</v>
      </c>
    </row>
    <row r="187" spans="1:28" ht="18" customHeight="1">
      <c r="A187" s="100" t="s">
        <v>490</v>
      </c>
      <c r="B187" s="12" t="s">
        <v>192</v>
      </c>
      <c r="C187" s="90" t="s">
        <v>193</v>
      </c>
      <c r="D187" s="12">
        <v>61</v>
      </c>
      <c r="E187" s="12"/>
      <c r="F187" s="12"/>
      <c r="G187" s="13">
        <v>46546</v>
      </c>
      <c r="H187" s="11">
        <v>362</v>
      </c>
      <c r="I187" s="12" t="s">
        <v>33</v>
      </c>
      <c r="J187" s="93">
        <v>0.99178082191780825</v>
      </c>
      <c r="K187" s="100"/>
      <c r="L187" s="12"/>
      <c r="M187" s="11" t="s">
        <v>39</v>
      </c>
      <c r="N187" s="18">
        <v>46181</v>
      </c>
      <c r="O187" s="14">
        <v>15860</v>
      </c>
      <c r="P187" s="14">
        <v>95160</v>
      </c>
      <c r="Q187" s="97">
        <v>314.02800000000002</v>
      </c>
      <c r="R187" s="11">
        <v>20050</v>
      </c>
      <c r="S187" s="11" t="s">
        <v>194</v>
      </c>
      <c r="T187" s="11">
        <v>365</v>
      </c>
      <c r="U187" s="216" t="s">
        <v>37</v>
      </c>
      <c r="V187" s="216" t="s">
        <v>37</v>
      </c>
      <c r="W187" s="216" t="s">
        <v>38</v>
      </c>
      <c r="X187" s="216" t="s">
        <v>38</v>
      </c>
      <c r="Y187" s="216" t="s">
        <v>38</v>
      </c>
      <c r="Z187" s="216" t="s">
        <v>37</v>
      </c>
      <c r="AA187" s="217">
        <v>46516</v>
      </c>
      <c r="AB187" s="216" t="s">
        <v>39</v>
      </c>
    </row>
    <row r="188" spans="1:28" ht="18" customHeight="1">
      <c r="A188" s="100" t="s">
        <v>759</v>
      </c>
      <c r="B188" s="12" t="s">
        <v>192</v>
      </c>
      <c r="C188" s="90" t="s">
        <v>193</v>
      </c>
      <c r="D188" s="12">
        <v>61</v>
      </c>
      <c r="E188" s="12"/>
      <c r="F188" s="12"/>
      <c r="G188" s="13">
        <v>46546</v>
      </c>
      <c r="H188" s="11">
        <v>362</v>
      </c>
      <c r="I188" s="12" t="s">
        <v>33</v>
      </c>
      <c r="J188" s="93">
        <v>0.99178082191780825</v>
      </c>
      <c r="K188" s="100"/>
      <c r="L188" s="12"/>
      <c r="M188" s="11" t="s">
        <v>39</v>
      </c>
      <c r="N188" s="18">
        <v>46181</v>
      </c>
      <c r="O188" s="14">
        <v>15860</v>
      </c>
      <c r="P188" s="14">
        <v>95160</v>
      </c>
      <c r="Q188" s="97">
        <v>314.02800000000002</v>
      </c>
      <c r="R188" s="11">
        <v>20050</v>
      </c>
      <c r="S188" s="11" t="s">
        <v>194</v>
      </c>
      <c r="T188" s="11">
        <v>365</v>
      </c>
      <c r="U188" s="216" t="s">
        <v>37</v>
      </c>
      <c r="V188" s="216" t="s">
        <v>37</v>
      </c>
      <c r="W188" s="216" t="s">
        <v>38</v>
      </c>
      <c r="X188" s="216" t="s">
        <v>38</v>
      </c>
      <c r="Y188" s="216" t="s">
        <v>38</v>
      </c>
      <c r="Z188" s="216" t="s">
        <v>37</v>
      </c>
      <c r="AA188" s="217">
        <v>46516</v>
      </c>
      <c r="AB188" s="216" t="s">
        <v>39</v>
      </c>
    </row>
    <row r="189" spans="1:28" ht="18" customHeight="1">
      <c r="A189" s="100" t="s">
        <v>706</v>
      </c>
      <c r="B189" s="12" t="s">
        <v>192</v>
      </c>
      <c r="C189" s="90" t="s">
        <v>193</v>
      </c>
      <c r="D189" s="12">
        <v>60</v>
      </c>
      <c r="E189" s="12">
        <v>240</v>
      </c>
      <c r="F189" s="12"/>
      <c r="G189" s="13">
        <v>46546</v>
      </c>
      <c r="H189" s="11">
        <v>362</v>
      </c>
      <c r="I189" s="12" t="s">
        <v>33</v>
      </c>
      <c r="J189" s="93">
        <v>0.99178082191780825</v>
      </c>
      <c r="K189" s="100"/>
      <c r="L189" s="12"/>
      <c r="M189" s="11" t="s">
        <v>39</v>
      </c>
      <c r="N189" s="18">
        <v>46181</v>
      </c>
      <c r="O189" s="14">
        <v>15840</v>
      </c>
      <c r="P189" s="14">
        <v>95040</v>
      </c>
      <c r="Q189" s="97">
        <v>313.63200000000001</v>
      </c>
      <c r="R189" s="11">
        <v>20050</v>
      </c>
      <c r="S189" s="11" t="s">
        <v>194</v>
      </c>
      <c r="T189" s="11">
        <v>365</v>
      </c>
      <c r="U189" s="216" t="s">
        <v>37</v>
      </c>
      <c r="V189" s="216" t="s">
        <v>37</v>
      </c>
      <c r="W189" s="216" t="s">
        <v>38</v>
      </c>
      <c r="X189" s="216" t="s">
        <v>38</v>
      </c>
      <c r="Y189" s="216" t="s">
        <v>38</v>
      </c>
      <c r="Z189" s="216" t="s">
        <v>37</v>
      </c>
      <c r="AA189" s="217">
        <v>46516</v>
      </c>
      <c r="AB189" s="216" t="s">
        <v>39</v>
      </c>
    </row>
    <row r="190" spans="1:28" ht="18" customHeight="1">
      <c r="A190" s="100" t="s">
        <v>496</v>
      </c>
      <c r="B190" s="12" t="s">
        <v>192</v>
      </c>
      <c r="C190" s="90" t="s">
        <v>193</v>
      </c>
      <c r="D190" s="12">
        <v>47</v>
      </c>
      <c r="E190" s="12"/>
      <c r="F190" s="12"/>
      <c r="G190" s="13">
        <v>46546</v>
      </c>
      <c r="H190" s="11">
        <v>362</v>
      </c>
      <c r="I190" s="12" t="s">
        <v>33</v>
      </c>
      <c r="J190" s="93">
        <v>0.99178082191780825</v>
      </c>
      <c r="K190" s="100"/>
      <c r="L190" s="12"/>
      <c r="M190" s="11" t="s">
        <v>39</v>
      </c>
      <c r="N190" s="18">
        <v>46181</v>
      </c>
      <c r="O190" s="14">
        <v>12220</v>
      </c>
      <c r="P190" s="14">
        <v>73320</v>
      </c>
      <c r="Q190" s="97">
        <v>241.95599999999999</v>
      </c>
      <c r="R190" s="11">
        <v>20050</v>
      </c>
      <c r="S190" s="11" t="s">
        <v>194</v>
      </c>
      <c r="T190" s="11">
        <v>365</v>
      </c>
      <c r="U190" s="216" t="s">
        <v>37</v>
      </c>
      <c r="V190" s="216" t="s">
        <v>37</v>
      </c>
      <c r="W190" s="216" t="s">
        <v>38</v>
      </c>
      <c r="X190" s="216" t="s">
        <v>38</v>
      </c>
      <c r="Y190" s="216" t="s">
        <v>38</v>
      </c>
      <c r="Z190" s="216" t="s">
        <v>37</v>
      </c>
      <c r="AA190" s="217">
        <v>46516</v>
      </c>
      <c r="AB190" s="216" t="s">
        <v>39</v>
      </c>
    </row>
    <row r="191" spans="1:28" ht="18" customHeight="1">
      <c r="A191" s="100" t="s">
        <v>2589</v>
      </c>
      <c r="B191" s="12" t="s">
        <v>199</v>
      </c>
      <c r="C191" s="90" t="s">
        <v>200</v>
      </c>
      <c r="D191" s="12">
        <v>46</v>
      </c>
      <c r="E191" s="12"/>
      <c r="F191" s="12"/>
      <c r="G191" s="13">
        <v>46522</v>
      </c>
      <c r="H191" s="11">
        <v>338</v>
      </c>
      <c r="I191" s="12" t="s">
        <v>33</v>
      </c>
      <c r="J191" s="93">
        <v>0.92602739726027394</v>
      </c>
      <c r="K191" s="100"/>
      <c r="L191" s="12"/>
      <c r="M191" s="11" t="s">
        <v>39</v>
      </c>
      <c r="N191" s="18">
        <v>46157</v>
      </c>
      <c r="O191" s="14">
        <v>2070</v>
      </c>
      <c r="P191" s="14">
        <v>62100</v>
      </c>
      <c r="Q191" s="97">
        <v>204.93</v>
      </c>
      <c r="R191" s="11">
        <v>20282</v>
      </c>
      <c r="S191" s="11" t="s">
        <v>46</v>
      </c>
      <c r="T191" s="11">
        <v>365</v>
      </c>
      <c r="U191" s="216" t="s">
        <v>37</v>
      </c>
      <c r="V191" s="216" t="s">
        <v>37</v>
      </c>
      <c r="W191" s="216" t="s">
        <v>38</v>
      </c>
      <c r="X191" s="216" t="s">
        <v>38</v>
      </c>
      <c r="Y191" s="216" t="s">
        <v>38</v>
      </c>
      <c r="Z191" s="216" t="s">
        <v>37</v>
      </c>
      <c r="AA191" s="217">
        <v>46492</v>
      </c>
      <c r="AB191" s="216" t="s">
        <v>39</v>
      </c>
    </row>
    <row r="192" spans="1:28" ht="18" customHeight="1">
      <c r="A192" s="100" t="s">
        <v>2590</v>
      </c>
      <c r="B192" s="12" t="s">
        <v>199</v>
      </c>
      <c r="C192" s="90" t="s">
        <v>200</v>
      </c>
      <c r="D192" s="12">
        <v>46</v>
      </c>
      <c r="E192" s="12"/>
      <c r="F192" s="12"/>
      <c r="G192" s="13">
        <v>46522</v>
      </c>
      <c r="H192" s="11">
        <v>338</v>
      </c>
      <c r="I192" s="12" t="s">
        <v>33</v>
      </c>
      <c r="J192" s="93">
        <v>0.92602739726027394</v>
      </c>
      <c r="K192" s="100"/>
      <c r="L192" s="12"/>
      <c r="M192" s="11" t="s">
        <v>39</v>
      </c>
      <c r="N192" s="18">
        <v>46157</v>
      </c>
      <c r="O192" s="14">
        <v>2070</v>
      </c>
      <c r="P192" s="14">
        <v>62100</v>
      </c>
      <c r="Q192" s="97">
        <v>204.93</v>
      </c>
      <c r="R192" s="11">
        <v>20282</v>
      </c>
      <c r="S192" s="11" t="s">
        <v>46</v>
      </c>
      <c r="T192" s="11">
        <v>365</v>
      </c>
      <c r="U192" s="216" t="s">
        <v>37</v>
      </c>
      <c r="V192" s="216" t="s">
        <v>37</v>
      </c>
      <c r="W192" s="216" t="s">
        <v>38</v>
      </c>
      <c r="X192" s="216" t="s">
        <v>38</v>
      </c>
      <c r="Y192" s="216" t="s">
        <v>38</v>
      </c>
      <c r="Z192" s="216" t="s">
        <v>37</v>
      </c>
      <c r="AA192" s="217">
        <v>46492</v>
      </c>
      <c r="AB192" s="216" t="s">
        <v>39</v>
      </c>
    </row>
    <row r="193" spans="1:28" ht="18" customHeight="1">
      <c r="A193" s="100" t="s">
        <v>2748</v>
      </c>
      <c r="B193" s="12" t="s">
        <v>199</v>
      </c>
      <c r="C193" s="90" t="s">
        <v>200</v>
      </c>
      <c r="D193" s="12">
        <v>38</v>
      </c>
      <c r="E193" s="12"/>
      <c r="F193" s="12"/>
      <c r="G193" s="13">
        <v>46522</v>
      </c>
      <c r="H193" s="11">
        <v>338</v>
      </c>
      <c r="I193" s="12" t="s">
        <v>33</v>
      </c>
      <c r="J193" s="93">
        <v>0.92602739726027394</v>
      </c>
      <c r="K193" s="100" t="s">
        <v>2821</v>
      </c>
      <c r="L193" s="12"/>
      <c r="M193" s="11" t="s">
        <v>39</v>
      </c>
      <c r="N193" s="18">
        <v>46157</v>
      </c>
      <c r="O193" s="14">
        <v>1710</v>
      </c>
      <c r="P193" s="14">
        <v>51300</v>
      </c>
      <c r="Q193" s="97">
        <v>169.29</v>
      </c>
      <c r="R193" s="11">
        <v>20282</v>
      </c>
      <c r="S193" s="11" t="s">
        <v>46</v>
      </c>
      <c r="T193" s="11">
        <v>365</v>
      </c>
      <c r="U193" s="216" t="s">
        <v>37</v>
      </c>
      <c r="V193" s="216" t="s">
        <v>37</v>
      </c>
      <c r="W193" s="216" t="s">
        <v>38</v>
      </c>
      <c r="X193" s="216" t="s">
        <v>38</v>
      </c>
      <c r="Y193" s="216" t="s">
        <v>38</v>
      </c>
      <c r="Z193" s="216" t="s">
        <v>37</v>
      </c>
      <c r="AA193" s="217">
        <v>46492</v>
      </c>
      <c r="AB193" s="216" t="s">
        <v>39</v>
      </c>
    </row>
    <row r="194" spans="1:28" ht="18" customHeight="1">
      <c r="A194" s="100" t="s">
        <v>77</v>
      </c>
      <c r="B194" s="12" t="s">
        <v>199</v>
      </c>
      <c r="C194" s="90" t="s">
        <v>200</v>
      </c>
      <c r="D194" s="12">
        <v>104</v>
      </c>
      <c r="E194" s="12"/>
      <c r="F194" s="12"/>
      <c r="G194" s="13">
        <v>46523</v>
      </c>
      <c r="H194" s="11">
        <v>339</v>
      </c>
      <c r="I194" s="12" t="s">
        <v>33</v>
      </c>
      <c r="J194" s="93">
        <v>0.92876712328767119</v>
      </c>
      <c r="K194" s="100" t="s">
        <v>2810</v>
      </c>
      <c r="L194" s="12"/>
      <c r="M194" s="11" t="s">
        <v>39</v>
      </c>
      <c r="N194" s="18">
        <v>46158</v>
      </c>
      <c r="O194" s="14">
        <v>4680</v>
      </c>
      <c r="P194" s="14">
        <v>140400</v>
      </c>
      <c r="Q194" s="97">
        <v>463.32</v>
      </c>
      <c r="R194" s="11">
        <v>20282</v>
      </c>
      <c r="S194" s="11" t="s">
        <v>46</v>
      </c>
      <c r="T194" s="11">
        <v>365</v>
      </c>
      <c r="U194" s="216" t="s">
        <v>37</v>
      </c>
      <c r="V194" s="216" t="s">
        <v>37</v>
      </c>
      <c r="W194" s="216" t="s">
        <v>38</v>
      </c>
      <c r="X194" s="216" t="s">
        <v>38</v>
      </c>
      <c r="Y194" s="216" t="s">
        <v>38</v>
      </c>
      <c r="Z194" s="216" t="s">
        <v>37</v>
      </c>
      <c r="AA194" s="217">
        <v>46493</v>
      </c>
      <c r="AB194" s="216" t="s">
        <v>39</v>
      </c>
    </row>
    <row r="195" spans="1:28" ht="18" customHeight="1">
      <c r="A195" s="100" t="s">
        <v>397</v>
      </c>
      <c r="B195" s="12" t="s">
        <v>199</v>
      </c>
      <c r="C195" s="90" t="s">
        <v>200</v>
      </c>
      <c r="D195" s="12">
        <v>112</v>
      </c>
      <c r="E195" s="12"/>
      <c r="F195" s="12"/>
      <c r="G195" s="13">
        <v>46523</v>
      </c>
      <c r="H195" s="11">
        <v>339</v>
      </c>
      <c r="I195" s="12" t="s">
        <v>33</v>
      </c>
      <c r="J195" s="93">
        <v>0.92876712328767119</v>
      </c>
      <c r="K195" s="100" t="s">
        <v>2810</v>
      </c>
      <c r="L195" s="12"/>
      <c r="M195" s="11" t="s">
        <v>39</v>
      </c>
      <c r="N195" s="18">
        <v>46158</v>
      </c>
      <c r="O195" s="14">
        <v>5040</v>
      </c>
      <c r="P195" s="14">
        <v>151200</v>
      </c>
      <c r="Q195" s="97">
        <v>498.96</v>
      </c>
      <c r="R195" s="11">
        <v>20282</v>
      </c>
      <c r="S195" s="11" t="s">
        <v>46</v>
      </c>
      <c r="T195" s="11">
        <v>365</v>
      </c>
      <c r="U195" s="216" t="s">
        <v>37</v>
      </c>
      <c r="V195" s="216" t="s">
        <v>37</v>
      </c>
      <c r="W195" s="216" t="s">
        <v>38</v>
      </c>
      <c r="X195" s="216" t="s">
        <v>38</v>
      </c>
      <c r="Y195" s="216" t="s">
        <v>38</v>
      </c>
      <c r="Z195" s="216" t="s">
        <v>37</v>
      </c>
      <c r="AA195" s="217">
        <v>46493</v>
      </c>
      <c r="AB195" s="216" t="s">
        <v>39</v>
      </c>
    </row>
    <row r="196" spans="1:28" ht="18" customHeight="1">
      <c r="A196" s="100" t="s">
        <v>727</v>
      </c>
      <c r="B196" s="12" t="s">
        <v>199</v>
      </c>
      <c r="C196" s="90" t="s">
        <v>200</v>
      </c>
      <c r="D196" s="12">
        <v>112</v>
      </c>
      <c r="E196" s="12"/>
      <c r="F196" s="12"/>
      <c r="G196" s="13">
        <v>46523</v>
      </c>
      <c r="H196" s="11">
        <v>339</v>
      </c>
      <c r="I196" s="12" t="s">
        <v>33</v>
      </c>
      <c r="J196" s="93">
        <v>0.92876712328767119</v>
      </c>
      <c r="K196" s="100" t="s">
        <v>2810</v>
      </c>
      <c r="L196" s="12"/>
      <c r="M196" s="11" t="s">
        <v>39</v>
      </c>
      <c r="N196" s="18">
        <v>46158</v>
      </c>
      <c r="O196" s="14">
        <v>5040</v>
      </c>
      <c r="P196" s="14">
        <v>151200</v>
      </c>
      <c r="Q196" s="97">
        <v>498.96</v>
      </c>
      <c r="R196" s="11">
        <v>20282</v>
      </c>
      <c r="S196" s="11" t="s">
        <v>46</v>
      </c>
      <c r="T196" s="11">
        <v>365</v>
      </c>
      <c r="U196" s="216" t="s">
        <v>37</v>
      </c>
      <c r="V196" s="216" t="s">
        <v>37</v>
      </c>
      <c r="W196" s="216" t="s">
        <v>38</v>
      </c>
      <c r="X196" s="216" t="s">
        <v>38</v>
      </c>
      <c r="Y196" s="216" t="s">
        <v>38</v>
      </c>
      <c r="Z196" s="216" t="s">
        <v>37</v>
      </c>
      <c r="AA196" s="217">
        <v>46493</v>
      </c>
      <c r="AB196" s="216" t="s">
        <v>39</v>
      </c>
    </row>
    <row r="197" spans="1:28" ht="18" customHeight="1">
      <c r="A197" s="100" t="s">
        <v>450</v>
      </c>
      <c r="B197" s="12" t="s">
        <v>199</v>
      </c>
      <c r="C197" s="90" t="s">
        <v>200</v>
      </c>
      <c r="D197" s="12">
        <v>112</v>
      </c>
      <c r="E197" s="12"/>
      <c r="F197" s="12"/>
      <c r="G197" s="13">
        <v>46523</v>
      </c>
      <c r="H197" s="11">
        <v>339</v>
      </c>
      <c r="I197" s="12" t="s">
        <v>33</v>
      </c>
      <c r="J197" s="93">
        <v>0.92876712328767119</v>
      </c>
      <c r="K197" s="100" t="s">
        <v>2810</v>
      </c>
      <c r="L197" s="12"/>
      <c r="M197" s="11" t="s">
        <v>39</v>
      </c>
      <c r="N197" s="18">
        <v>46158</v>
      </c>
      <c r="O197" s="14">
        <v>5040</v>
      </c>
      <c r="P197" s="14">
        <v>151200</v>
      </c>
      <c r="Q197" s="97">
        <v>498.96</v>
      </c>
      <c r="R197" s="11">
        <v>20282</v>
      </c>
      <c r="S197" s="11" t="s">
        <v>46</v>
      </c>
      <c r="T197" s="11">
        <v>365</v>
      </c>
      <c r="U197" s="216" t="s">
        <v>37</v>
      </c>
      <c r="V197" s="216" t="s">
        <v>37</v>
      </c>
      <c r="W197" s="216" t="s">
        <v>38</v>
      </c>
      <c r="X197" s="216" t="s">
        <v>38</v>
      </c>
      <c r="Y197" s="216" t="s">
        <v>38</v>
      </c>
      <c r="Z197" s="216" t="s">
        <v>37</v>
      </c>
      <c r="AA197" s="217">
        <v>46493</v>
      </c>
      <c r="AB197" s="216" t="s">
        <v>39</v>
      </c>
    </row>
    <row r="198" spans="1:28" ht="18" customHeight="1">
      <c r="A198" s="100" t="s">
        <v>402</v>
      </c>
      <c r="B198" s="12" t="s">
        <v>199</v>
      </c>
      <c r="C198" s="90" t="s">
        <v>200</v>
      </c>
      <c r="D198" s="12">
        <v>112</v>
      </c>
      <c r="E198" s="12"/>
      <c r="F198" s="12"/>
      <c r="G198" s="13">
        <v>46523</v>
      </c>
      <c r="H198" s="11">
        <v>339</v>
      </c>
      <c r="I198" s="12" t="s">
        <v>33</v>
      </c>
      <c r="J198" s="93">
        <v>0.92876712328767119</v>
      </c>
      <c r="K198" s="100" t="s">
        <v>2810</v>
      </c>
      <c r="L198" s="12"/>
      <c r="M198" s="11" t="s">
        <v>39</v>
      </c>
      <c r="N198" s="18">
        <v>46158</v>
      </c>
      <c r="O198" s="14">
        <v>5040</v>
      </c>
      <c r="P198" s="14">
        <v>151200</v>
      </c>
      <c r="Q198" s="97">
        <v>498.96</v>
      </c>
      <c r="R198" s="11">
        <v>20282</v>
      </c>
      <c r="S198" s="11" t="s">
        <v>46</v>
      </c>
      <c r="T198" s="11">
        <v>365</v>
      </c>
      <c r="U198" s="216" t="s">
        <v>37</v>
      </c>
      <c r="V198" s="216" t="s">
        <v>37</v>
      </c>
      <c r="W198" s="216" t="s">
        <v>38</v>
      </c>
      <c r="X198" s="216" t="s">
        <v>38</v>
      </c>
      <c r="Y198" s="216" t="s">
        <v>38</v>
      </c>
      <c r="Z198" s="216" t="s">
        <v>37</v>
      </c>
      <c r="AA198" s="217">
        <v>46493</v>
      </c>
      <c r="AB198" s="216" t="s">
        <v>39</v>
      </c>
    </row>
    <row r="199" spans="1:28" ht="18" customHeight="1">
      <c r="A199" s="100" t="s">
        <v>514</v>
      </c>
      <c r="B199" s="12" t="s">
        <v>199</v>
      </c>
      <c r="C199" s="90" t="s">
        <v>200</v>
      </c>
      <c r="D199" s="12">
        <v>37</v>
      </c>
      <c r="E199" s="12"/>
      <c r="F199" s="12"/>
      <c r="G199" s="13">
        <v>46523</v>
      </c>
      <c r="H199" s="11">
        <v>339</v>
      </c>
      <c r="I199" s="12" t="s">
        <v>33</v>
      </c>
      <c r="J199" s="93">
        <v>0.92876712328767119</v>
      </c>
      <c r="K199" s="100"/>
      <c r="L199" s="12" t="s">
        <v>392</v>
      </c>
      <c r="M199" s="11" t="s">
        <v>35</v>
      </c>
      <c r="N199" s="18">
        <v>46158</v>
      </c>
      <c r="O199" s="14">
        <v>1665</v>
      </c>
      <c r="P199" s="14">
        <v>49950</v>
      </c>
      <c r="Q199" s="97">
        <v>164.83500000000001</v>
      </c>
      <c r="R199" s="11">
        <v>20282</v>
      </c>
      <c r="S199" s="11" t="s">
        <v>46</v>
      </c>
      <c r="T199" s="11">
        <v>365</v>
      </c>
      <c r="U199" s="216" t="s">
        <v>37</v>
      </c>
      <c r="V199" s="216" t="s">
        <v>37</v>
      </c>
      <c r="W199" s="216" t="s">
        <v>38</v>
      </c>
      <c r="X199" s="216" t="s">
        <v>38</v>
      </c>
      <c r="Y199" s="216" t="s">
        <v>38</v>
      </c>
      <c r="Z199" s="216" t="s">
        <v>37</v>
      </c>
      <c r="AA199" s="217">
        <v>46493</v>
      </c>
      <c r="AB199" s="216" t="s">
        <v>39</v>
      </c>
    </row>
    <row r="200" spans="1:28" ht="18" customHeight="1">
      <c r="A200" s="100" t="s">
        <v>769</v>
      </c>
      <c r="B200" s="12" t="s">
        <v>203</v>
      </c>
      <c r="C200" s="90" t="s">
        <v>204</v>
      </c>
      <c r="D200" s="12">
        <v>16</v>
      </c>
      <c r="E200" s="12"/>
      <c r="F200" s="12"/>
      <c r="G200" s="13">
        <v>46415</v>
      </c>
      <c r="H200" s="11">
        <v>231</v>
      </c>
      <c r="I200" s="12" t="s">
        <v>33</v>
      </c>
      <c r="J200" s="93">
        <v>0.85555555555555551</v>
      </c>
      <c r="K200" s="100"/>
      <c r="L200" s="12"/>
      <c r="M200" s="11" t="s">
        <v>39</v>
      </c>
      <c r="N200" s="18">
        <v>46145</v>
      </c>
      <c r="O200" s="14">
        <v>3840</v>
      </c>
      <c r="P200" s="14">
        <v>23040</v>
      </c>
      <c r="Q200" s="97">
        <v>69.12</v>
      </c>
      <c r="R200" s="11">
        <v>20463</v>
      </c>
      <c r="S200" s="11" t="s">
        <v>194</v>
      </c>
      <c r="T200" s="11">
        <v>270</v>
      </c>
      <c r="U200" s="216" t="s">
        <v>37</v>
      </c>
      <c r="V200" s="216" t="s">
        <v>37</v>
      </c>
      <c r="W200" s="216" t="s">
        <v>38</v>
      </c>
      <c r="X200" s="216" t="s">
        <v>38</v>
      </c>
      <c r="Y200" s="216" t="s">
        <v>38</v>
      </c>
      <c r="Z200" s="216" t="s">
        <v>37</v>
      </c>
      <c r="AA200" s="217">
        <v>46385</v>
      </c>
      <c r="AB200" s="216" t="s">
        <v>39</v>
      </c>
    </row>
    <row r="201" spans="1:28" ht="18" customHeight="1">
      <c r="A201" s="100" t="s">
        <v>2584</v>
      </c>
      <c r="B201" s="12" t="s">
        <v>203</v>
      </c>
      <c r="C201" s="90" t="s">
        <v>204</v>
      </c>
      <c r="D201" s="12">
        <v>6</v>
      </c>
      <c r="E201" s="12"/>
      <c r="F201" s="12"/>
      <c r="G201" s="13">
        <v>46417</v>
      </c>
      <c r="H201" s="11">
        <v>233</v>
      </c>
      <c r="I201" s="12" t="s">
        <v>33</v>
      </c>
      <c r="J201" s="93">
        <v>0.86296296296296293</v>
      </c>
      <c r="K201" s="100" t="s">
        <v>54</v>
      </c>
      <c r="L201" s="12" t="s">
        <v>34</v>
      </c>
      <c r="M201" s="11" t="s">
        <v>35</v>
      </c>
      <c r="N201" s="18">
        <v>46147</v>
      </c>
      <c r="O201" s="14">
        <v>1440</v>
      </c>
      <c r="P201" s="14">
        <v>8640</v>
      </c>
      <c r="Q201" s="97">
        <v>25.92</v>
      </c>
      <c r="R201" s="11">
        <v>20463</v>
      </c>
      <c r="S201" s="11" t="s">
        <v>194</v>
      </c>
      <c r="T201" s="11">
        <v>270</v>
      </c>
      <c r="U201" s="216" t="s">
        <v>37</v>
      </c>
      <c r="V201" s="216" t="s">
        <v>37</v>
      </c>
      <c r="W201" s="216" t="s">
        <v>38</v>
      </c>
      <c r="X201" s="216" t="s">
        <v>38</v>
      </c>
      <c r="Y201" s="216" t="s">
        <v>38</v>
      </c>
      <c r="Z201" s="216" t="s">
        <v>37</v>
      </c>
      <c r="AA201" s="217">
        <v>46387</v>
      </c>
      <c r="AB201" s="216" t="s">
        <v>39</v>
      </c>
    </row>
    <row r="202" spans="1:28" ht="18" customHeight="1">
      <c r="A202" s="100" t="s">
        <v>2664</v>
      </c>
      <c r="B202" s="12" t="s">
        <v>203</v>
      </c>
      <c r="C202" s="90" t="s">
        <v>204</v>
      </c>
      <c r="D202" s="12">
        <v>29</v>
      </c>
      <c r="E202" s="12"/>
      <c r="F202" s="12"/>
      <c r="G202" s="13">
        <v>46417</v>
      </c>
      <c r="H202" s="11">
        <v>233</v>
      </c>
      <c r="I202" s="12" t="s">
        <v>33</v>
      </c>
      <c r="J202" s="93">
        <v>0.86296296296296293</v>
      </c>
      <c r="K202" s="100"/>
      <c r="L202" s="12"/>
      <c r="M202" s="11" t="s">
        <v>39</v>
      </c>
      <c r="N202" s="18">
        <v>46147</v>
      </c>
      <c r="O202" s="14">
        <v>6960</v>
      </c>
      <c r="P202" s="14">
        <v>41760</v>
      </c>
      <c r="Q202" s="97">
        <v>125.28</v>
      </c>
      <c r="R202" s="11">
        <v>20463</v>
      </c>
      <c r="S202" s="11" t="s">
        <v>194</v>
      </c>
      <c r="T202" s="11">
        <v>270</v>
      </c>
      <c r="U202" s="216" t="s">
        <v>37</v>
      </c>
      <c r="V202" s="216" t="s">
        <v>37</v>
      </c>
      <c r="W202" s="216" t="s">
        <v>38</v>
      </c>
      <c r="X202" s="216" t="s">
        <v>38</v>
      </c>
      <c r="Y202" s="216" t="s">
        <v>38</v>
      </c>
      <c r="Z202" s="216" t="s">
        <v>37</v>
      </c>
      <c r="AA202" s="217">
        <v>46387</v>
      </c>
      <c r="AB202" s="216" t="s">
        <v>39</v>
      </c>
    </row>
    <row r="203" spans="1:28" ht="18" customHeight="1">
      <c r="A203" s="100" t="s">
        <v>2625</v>
      </c>
      <c r="B203" s="12" t="s">
        <v>203</v>
      </c>
      <c r="C203" s="90" t="s">
        <v>204</v>
      </c>
      <c r="D203" s="12">
        <v>13</v>
      </c>
      <c r="E203" s="12"/>
      <c r="F203" s="12"/>
      <c r="G203" s="13">
        <v>46424</v>
      </c>
      <c r="H203" s="11">
        <v>240</v>
      </c>
      <c r="I203" s="12" t="s">
        <v>33</v>
      </c>
      <c r="J203" s="93">
        <v>0.88888888888888884</v>
      </c>
      <c r="K203" s="100" t="s">
        <v>2836</v>
      </c>
      <c r="L203" s="12"/>
      <c r="M203" s="11" t="s">
        <v>39</v>
      </c>
      <c r="N203" s="18">
        <v>46154</v>
      </c>
      <c r="O203" s="14">
        <v>3120</v>
      </c>
      <c r="P203" s="14">
        <v>18720</v>
      </c>
      <c r="Q203" s="97">
        <v>56.16</v>
      </c>
      <c r="R203" s="11">
        <v>20463</v>
      </c>
      <c r="S203" s="11" t="s">
        <v>194</v>
      </c>
      <c r="T203" s="11">
        <v>270</v>
      </c>
      <c r="U203" s="216" t="s">
        <v>37</v>
      </c>
      <c r="V203" s="216" t="s">
        <v>37</v>
      </c>
      <c r="W203" s="216" t="s">
        <v>38</v>
      </c>
      <c r="X203" s="216" t="s">
        <v>38</v>
      </c>
      <c r="Y203" s="216" t="s">
        <v>38</v>
      </c>
      <c r="Z203" s="216" t="s">
        <v>37</v>
      </c>
      <c r="AA203" s="217">
        <v>46394</v>
      </c>
      <c r="AB203" s="216" t="s">
        <v>39</v>
      </c>
    </row>
    <row r="204" spans="1:28" ht="18" customHeight="1">
      <c r="A204" s="100" t="s">
        <v>2584</v>
      </c>
      <c r="B204" s="12" t="s">
        <v>203</v>
      </c>
      <c r="C204" s="90" t="s">
        <v>204</v>
      </c>
      <c r="D204" s="12">
        <v>60</v>
      </c>
      <c r="E204" s="12"/>
      <c r="F204" s="12"/>
      <c r="G204" s="13">
        <v>46441</v>
      </c>
      <c r="H204" s="11">
        <v>257</v>
      </c>
      <c r="I204" s="12" t="s">
        <v>33</v>
      </c>
      <c r="J204" s="93">
        <v>0.95185185185185184</v>
      </c>
      <c r="K204" s="100" t="s">
        <v>2738</v>
      </c>
      <c r="L204" s="12"/>
      <c r="M204" s="11" t="s">
        <v>39</v>
      </c>
      <c r="N204" s="18">
        <v>46171</v>
      </c>
      <c r="O204" s="14">
        <v>14400</v>
      </c>
      <c r="P204" s="14">
        <v>86400</v>
      </c>
      <c r="Q204" s="97">
        <v>259.2</v>
      </c>
      <c r="R204" s="11">
        <v>20463</v>
      </c>
      <c r="S204" s="11" t="s">
        <v>194</v>
      </c>
      <c r="T204" s="11">
        <v>270</v>
      </c>
      <c r="U204" s="216" t="s">
        <v>37</v>
      </c>
      <c r="V204" s="216" t="s">
        <v>37</v>
      </c>
      <c r="W204" s="216" t="s">
        <v>38</v>
      </c>
      <c r="X204" s="216" t="s">
        <v>38</v>
      </c>
      <c r="Y204" s="216" t="s">
        <v>38</v>
      </c>
      <c r="Z204" s="216" t="s">
        <v>37</v>
      </c>
      <c r="AA204" s="217">
        <v>46411</v>
      </c>
      <c r="AB204" s="216" t="s">
        <v>39</v>
      </c>
    </row>
    <row r="205" spans="1:28" ht="18" customHeight="1">
      <c r="A205" s="100" t="s">
        <v>2663</v>
      </c>
      <c r="B205" s="12" t="s">
        <v>203</v>
      </c>
      <c r="C205" s="90" t="s">
        <v>204</v>
      </c>
      <c r="D205" s="12">
        <v>32</v>
      </c>
      <c r="E205" s="12">
        <v>216</v>
      </c>
      <c r="F205" s="12"/>
      <c r="G205" s="13">
        <v>46441</v>
      </c>
      <c r="H205" s="11">
        <v>257</v>
      </c>
      <c r="I205" s="12" t="s">
        <v>33</v>
      </c>
      <c r="J205" s="93">
        <v>0.95185185185185184</v>
      </c>
      <c r="K205" s="100"/>
      <c r="L205" s="12"/>
      <c r="M205" s="11" t="s">
        <v>39</v>
      </c>
      <c r="N205" s="18">
        <v>46171</v>
      </c>
      <c r="O205" s="14">
        <v>7896</v>
      </c>
      <c r="P205" s="14">
        <v>47376</v>
      </c>
      <c r="Q205" s="97">
        <v>142.12799999999999</v>
      </c>
      <c r="R205" s="11">
        <v>20463</v>
      </c>
      <c r="S205" s="11" t="s">
        <v>194</v>
      </c>
      <c r="T205" s="11">
        <v>270</v>
      </c>
      <c r="U205" s="216" t="s">
        <v>37</v>
      </c>
      <c r="V205" s="216" t="s">
        <v>37</v>
      </c>
      <c r="W205" s="216" t="s">
        <v>38</v>
      </c>
      <c r="X205" s="216" t="s">
        <v>38</v>
      </c>
      <c r="Y205" s="216" t="s">
        <v>38</v>
      </c>
      <c r="Z205" s="216" t="s">
        <v>37</v>
      </c>
      <c r="AA205" s="217">
        <v>46411</v>
      </c>
      <c r="AB205" s="216" t="s">
        <v>39</v>
      </c>
    </row>
    <row r="206" spans="1:28" ht="18" customHeight="1">
      <c r="A206" s="100" t="s">
        <v>2664</v>
      </c>
      <c r="B206" s="12" t="s">
        <v>203</v>
      </c>
      <c r="C206" s="90" t="s">
        <v>204</v>
      </c>
      <c r="D206" s="12">
        <v>2</v>
      </c>
      <c r="E206" s="12"/>
      <c r="F206" s="12"/>
      <c r="G206" s="13">
        <v>46441</v>
      </c>
      <c r="H206" s="11">
        <v>257</v>
      </c>
      <c r="I206" s="12" t="s">
        <v>33</v>
      </c>
      <c r="J206" s="93">
        <v>0.95185185185185184</v>
      </c>
      <c r="K206" s="100"/>
      <c r="L206" s="12" t="s">
        <v>34</v>
      </c>
      <c r="M206" s="11" t="s">
        <v>35</v>
      </c>
      <c r="N206" s="18">
        <v>46171</v>
      </c>
      <c r="O206" s="14">
        <v>480</v>
      </c>
      <c r="P206" s="14">
        <v>2880</v>
      </c>
      <c r="Q206" s="97">
        <v>8.64</v>
      </c>
      <c r="R206" s="11">
        <v>20463</v>
      </c>
      <c r="S206" s="11" t="s">
        <v>194</v>
      </c>
      <c r="T206" s="11">
        <v>270</v>
      </c>
      <c r="U206" s="216" t="s">
        <v>37</v>
      </c>
      <c r="V206" s="216" t="s">
        <v>37</v>
      </c>
      <c r="W206" s="216" t="s">
        <v>38</v>
      </c>
      <c r="X206" s="216" t="s">
        <v>38</v>
      </c>
      <c r="Y206" s="216" t="s">
        <v>38</v>
      </c>
      <c r="Z206" s="216" t="s">
        <v>37</v>
      </c>
      <c r="AA206" s="217">
        <v>46411</v>
      </c>
      <c r="AB206" s="216" t="s">
        <v>39</v>
      </c>
    </row>
    <row r="207" spans="1:28" ht="18" customHeight="1">
      <c r="A207" s="100" t="s">
        <v>59</v>
      </c>
      <c r="B207" s="12" t="s">
        <v>203</v>
      </c>
      <c r="C207" s="90" t="s">
        <v>204</v>
      </c>
      <c r="D207" s="12">
        <v>58</v>
      </c>
      <c r="E207" s="12"/>
      <c r="F207" s="12"/>
      <c r="G207" s="13">
        <v>46442</v>
      </c>
      <c r="H207" s="11">
        <v>258</v>
      </c>
      <c r="I207" s="12" t="s">
        <v>33</v>
      </c>
      <c r="J207" s="93">
        <v>0.9555555555555556</v>
      </c>
      <c r="K207" s="100"/>
      <c r="L207" s="12"/>
      <c r="M207" s="11" t="s">
        <v>39</v>
      </c>
      <c r="N207" s="18">
        <v>46172</v>
      </c>
      <c r="O207" s="14">
        <v>13920</v>
      </c>
      <c r="P207" s="14">
        <v>83520</v>
      </c>
      <c r="Q207" s="97">
        <v>250.56</v>
      </c>
      <c r="R207" s="11">
        <v>20463</v>
      </c>
      <c r="S207" s="11" t="s">
        <v>194</v>
      </c>
      <c r="T207" s="11">
        <v>270</v>
      </c>
      <c r="U207" s="216" t="s">
        <v>37</v>
      </c>
      <c r="V207" s="216" t="s">
        <v>37</v>
      </c>
      <c r="W207" s="216" t="s">
        <v>38</v>
      </c>
      <c r="X207" s="216" t="s">
        <v>38</v>
      </c>
      <c r="Y207" s="216" t="s">
        <v>38</v>
      </c>
      <c r="Z207" s="216" t="s">
        <v>37</v>
      </c>
      <c r="AA207" s="217">
        <v>46412</v>
      </c>
      <c r="AB207" s="216" t="s">
        <v>39</v>
      </c>
    </row>
    <row r="208" spans="1:28" ht="18" customHeight="1">
      <c r="A208" s="100" t="s">
        <v>60</v>
      </c>
      <c r="B208" s="12" t="s">
        <v>203</v>
      </c>
      <c r="C208" s="90" t="s">
        <v>204</v>
      </c>
      <c r="D208" s="12">
        <v>6</v>
      </c>
      <c r="E208" s="12"/>
      <c r="F208" s="12"/>
      <c r="G208" s="13">
        <v>46442</v>
      </c>
      <c r="H208" s="11">
        <v>258</v>
      </c>
      <c r="I208" s="12" t="s">
        <v>33</v>
      </c>
      <c r="J208" s="93">
        <v>0.9555555555555556</v>
      </c>
      <c r="K208" s="100"/>
      <c r="L208" s="12"/>
      <c r="M208" s="11" t="s">
        <v>39</v>
      </c>
      <c r="N208" s="18">
        <v>46172</v>
      </c>
      <c r="O208" s="14">
        <v>1440</v>
      </c>
      <c r="P208" s="14">
        <v>8640</v>
      </c>
      <c r="Q208" s="97">
        <v>25.92</v>
      </c>
      <c r="R208" s="11">
        <v>20463</v>
      </c>
      <c r="S208" s="11" t="s">
        <v>194</v>
      </c>
      <c r="T208" s="11">
        <v>270</v>
      </c>
      <c r="U208" s="216" t="s">
        <v>37</v>
      </c>
      <c r="V208" s="216" t="s">
        <v>37</v>
      </c>
      <c r="W208" s="216" t="s">
        <v>38</v>
      </c>
      <c r="X208" s="216" t="s">
        <v>38</v>
      </c>
      <c r="Y208" s="216" t="s">
        <v>38</v>
      </c>
      <c r="Z208" s="216" t="s">
        <v>37</v>
      </c>
      <c r="AA208" s="217">
        <v>46412</v>
      </c>
      <c r="AB208" s="216" t="s">
        <v>39</v>
      </c>
    </row>
    <row r="209" spans="1:28" ht="18" customHeight="1">
      <c r="A209" s="100" t="s">
        <v>181</v>
      </c>
      <c r="B209" s="12" t="s">
        <v>203</v>
      </c>
      <c r="C209" s="90" t="s">
        <v>204</v>
      </c>
      <c r="D209" s="12">
        <v>18</v>
      </c>
      <c r="E209" s="12"/>
      <c r="F209" s="12"/>
      <c r="G209" s="13">
        <v>46442</v>
      </c>
      <c r="H209" s="11">
        <v>258</v>
      </c>
      <c r="I209" s="12" t="s">
        <v>33</v>
      </c>
      <c r="J209" s="93">
        <v>0.9555555555555556</v>
      </c>
      <c r="K209" s="100"/>
      <c r="L209" s="12"/>
      <c r="M209" s="11" t="s">
        <v>39</v>
      </c>
      <c r="N209" s="18">
        <v>46172</v>
      </c>
      <c r="O209" s="14">
        <v>4320</v>
      </c>
      <c r="P209" s="14">
        <v>25920</v>
      </c>
      <c r="Q209" s="97">
        <v>77.760000000000005</v>
      </c>
      <c r="R209" s="11">
        <v>20463</v>
      </c>
      <c r="S209" s="11" t="s">
        <v>194</v>
      </c>
      <c r="T209" s="11">
        <v>270</v>
      </c>
      <c r="U209" s="216" t="s">
        <v>37</v>
      </c>
      <c r="V209" s="216" t="s">
        <v>37</v>
      </c>
      <c r="W209" s="216" t="s">
        <v>38</v>
      </c>
      <c r="X209" s="216" t="s">
        <v>38</v>
      </c>
      <c r="Y209" s="216" t="s">
        <v>38</v>
      </c>
      <c r="Z209" s="216" t="s">
        <v>37</v>
      </c>
      <c r="AA209" s="217">
        <v>46412</v>
      </c>
      <c r="AB209" s="216" t="s">
        <v>39</v>
      </c>
    </row>
    <row r="210" spans="1:28" ht="18" customHeight="1">
      <c r="A210" s="100" t="s">
        <v>2668</v>
      </c>
      <c r="B210" s="12" t="s">
        <v>203</v>
      </c>
      <c r="C210" s="90" t="s">
        <v>204</v>
      </c>
      <c r="D210" s="12">
        <v>10</v>
      </c>
      <c r="E210" s="12"/>
      <c r="F210" s="12"/>
      <c r="G210" s="13">
        <v>46442</v>
      </c>
      <c r="H210" s="11">
        <v>258</v>
      </c>
      <c r="I210" s="12" t="s">
        <v>33</v>
      </c>
      <c r="J210" s="93">
        <v>0.9555555555555556</v>
      </c>
      <c r="K210" s="100"/>
      <c r="L210" s="12"/>
      <c r="M210" s="11" t="s">
        <v>39</v>
      </c>
      <c r="N210" s="18">
        <v>46172</v>
      </c>
      <c r="O210" s="14">
        <v>2400</v>
      </c>
      <c r="P210" s="14">
        <v>14400</v>
      </c>
      <c r="Q210" s="97">
        <v>43.2</v>
      </c>
      <c r="R210" s="11">
        <v>20463</v>
      </c>
      <c r="S210" s="11" t="s">
        <v>194</v>
      </c>
      <c r="T210" s="11">
        <v>270</v>
      </c>
      <c r="U210" s="216" t="s">
        <v>37</v>
      </c>
      <c r="V210" s="216" t="s">
        <v>37</v>
      </c>
      <c r="W210" s="216" t="s">
        <v>38</v>
      </c>
      <c r="X210" s="216" t="s">
        <v>38</v>
      </c>
      <c r="Y210" s="216" t="s">
        <v>38</v>
      </c>
      <c r="Z210" s="216" t="s">
        <v>37</v>
      </c>
      <c r="AA210" s="217">
        <v>46412</v>
      </c>
      <c r="AB210" s="216" t="s">
        <v>39</v>
      </c>
    </row>
    <row r="211" spans="1:28" ht="18" customHeight="1">
      <c r="A211" s="100" t="s">
        <v>2672</v>
      </c>
      <c r="B211" s="12" t="s">
        <v>203</v>
      </c>
      <c r="C211" s="90" t="s">
        <v>204</v>
      </c>
      <c r="D211" s="12">
        <v>28</v>
      </c>
      <c r="E211" s="12"/>
      <c r="F211" s="12"/>
      <c r="G211" s="13">
        <v>46442</v>
      </c>
      <c r="H211" s="11">
        <v>258</v>
      </c>
      <c r="I211" s="12" t="s">
        <v>33</v>
      </c>
      <c r="J211" s="93">
        <v>0.9555555555555556</v>
      </c>
      <c r="K211" s="100"/>
      <c r="L211" s="12"/>
      <c r="M211" s="11" t="s">
        <v>39</v>
      </c>
      <c r="N211" s="18">
        <v>46172</v>
      </c>
      <c r="O211" s="14">
        <v>6720</v>
      </c>
      <c r="P211" s="14">
        <v>40320</v>
      </c>
      <c r="Q211" s="97">
        <v>120.96</v>
      </c>
      <c r="R211" s="11">
        <v>20463</v>
      </c>
      <c r="S211" s="11" t="s">
        <v>194</v>
      </c>
      <c r="T211" s="11">
        <v>270</v>
      </c>
      <c r="U211" s="216" t="s">
        <v>37</v>
      </c>
      <c r="V211" s="216" t="s">
        <v>37</v>
      </c>
      <c r="W211" s="216" t="s">
        <v>38</v>
      </c>
      <c r="X211" s="216" t="s">
        <v>38</v>
      </c>
      <c r="Y211" s="216" t="s">
        <v>38</v>
      </c>
      <c r="Z211" s="216" t="s">
        <v>37</v>
      </c>
      <c r="AA211" s="217">
        <v>46412</v>
      </c>
      <c r="AB211" s="216" t="s">
        <v>39</v>
      </c>
    </row>
    <row r="212" spans="1:28" ht="18" customHeight="1">
      <c r="A212" s="100" t="s">
        <v>2683</v>
      </c>
      <c r="B212" s="12" t="s">
        <v>203</v>
      </c>
      <c r="C212" s="90" t="s">
        <v>204</v>
      </c>
      <c r="D212" s="12">
        <v>35</v>
      </c>
      <c r="E212" s="12"/>
      <c r="F212" s="12"/>
      <c r="G212" s="13">
        <v>46442</v>
      </c>
      <c r="H212" s="11">
        <v>258</v>
      </c>
      <c r="I212" s="12" t="s">
        <v>33</v>
      </c>
      <c r="J212" s="93">
        <v>0.9555555555555556</v>
      </c>
      <c r="K212" s="100"/>
      <c r="L212" s="12"/>
      <c r="M212" s="11" t="s">
        <v>39</v>
      </c>
      <c r="N212" s="18">
        <v>46172</v>
      </c>
      <c r="O212" s="14">
        <v>8400</v>
      </c>
      <c r="P212" s="14">
        <v>50400</v>
      </c>
      <c r="Q212" s="97">
        <v>151.19999999999999</v>
      </c>
      <c r="R212" s="11">
        <v>20463</v>
      </c>
      <c r="S212" s="11" t="s">
        <v>194</v>
      </c>
      <c r="T212" s="11">
        <v>270</v>
      </c>
      <c r="U212" s="216" t="s">
        <v>37</v>
      </c>
      <c r="V212" s="216" t="s">
        <v>37</v>
      </c>
      <c r="W212" s="216" t="s">
        <v>38</v>
      </c>
      <c r="X212" s="216" t="s">
        <v>38</v>
      </c>
      <c r="Y212" s="216" t="s">
        <v>38</v>
      </c>
      <c r="Z212" s="216" t="s">
        <v>37</v>
      </c>
      <c r="AA212" s="217">
        <v>46412</v>
      </c>
      <c r="AB212" s="216" t="s">
        <v>39</v>
      </c>
    </row>
    <row r="213" spans="1:28" ht="18" customHeight="1">
      <c r="A213" s="100" t="s">
        <v>2704</v>
      </c>
      <c r="B213" s="12" t="s">
        <v>203</v>
      </c>
      <c r="C213" s="90" t="s">
        <v>204</v>
      </c>
      <c r="D213" s="12">
        <v>42</v>
      </c>
      <c r="E213" s="12"/>
      <c r="F213" s="12"/>
      <c r="G213" s="13">
        <v>46442</v>
      </c>
      <c r="H213" s="11">
        <v>258</v>
      </c>
      <c r="I213" s="12" t="s">
        <v>33</v>
      </c>
      <c r="J213" s="93">
        <v>0.9555555555555556</v>
      </c>
      <c r="K213" s="100"/>
      <c r="L213" s="12"/>
      <c r="M213" s="11" t="s">
        <v>39</v>
      </c>
      <c r="N213" s="18">
        <v>46172</v>
      </c>
      <c r="O213" s="14">
        <v>10080</v>
      </c>
      <c r="P213" s="14">
        <v>60480</v>
      </c>
      <c r="Q213" s="97">
        <v>181.44</v>
      </c>
      <c r="R213" s="11">
        <v>20463</v>
      </c>
      <c r="S213" s="11" t="s">
        <v>194</v>
      </c>
      <c r="T213" s="11">
        <v>270</v>
      </c>
      <c r="U213" s="216" t="s">
        <v>37</v>
      </c>
      <c r="V213" s="216" t="s">
        <v>37</v>
      </c>
      <c r="W213" s="216" t="s">
        <v>38</v>
      </c>
      <c r="X213" s="216" t="s">
        <v>38</v>
      </c>
      <c r="Y213" s="216" t="s">
        <v>38</v>
      </c>
      <c r="Z213" s="216" t="s">
        <v>37</v>
      </c>
      <c r="AA213" s="217">
        <v>46412</v>
      </c>
      <c r="AB213" s="216" t="s">
        <v>39</v>
      </c>
    </row>
    <row r="214" spans="1:28" ht="18" customHeight="1">
      <c r="A214" s="100" t="s">
        <v>61</v>
      </c>
      <c r="B214" s="12" t="s">
        <v>203</v>
      </c>
      <c r="C214" s="90" t="s">
        <v>204</v>
      </c>
      <c r="D214" s="12">
        <v>8</v>
      </c>
      <c r="E214" s="12"/>
      <c r="F214" s="12"/>
      <c r="G214" s="13">
        <v>46443</v>
      </c>
      <c r="H214" s="11">
        <v>259</v>
      </c>
      <c r="I214" s="12" t="s">
        <v>33</v>
      </c>
      <c r="J214" s="93">
        <v>0.95925925925925926</v>
      </c>
      <c r="K214" s="100"/>
      <c r="L214" s="12" t="s">
        <v>62</v>
      </c>
      <c r="M214" s="11" t="s">
        <v>35</v>
      </c>
      <c r="N214" s="18">
        <v>46173</v>
      </c>
      <c r="O214" s="14">
        <v>1920</v>
      </c>
      <c r="P214" s="14">
        <v>11520</v>
      </c>
      <c r="Q214" s="97">
        <v>34.56</v>
      </c>
      <c r="R214" s="11">
        <v>20463</v>
      </c>
      <c r="S214" s="11" t="s">
        <v>194</v>
      </c>
      <c r="T214" s="11">
        <v>270</v>
      </c>
      <c r="U214" s="216" t="s">
        <v>37</v>
      </c>
      <c r="V214" s="216" t="s">
        <v>37</v>
      </c>
      <c r="W214" s="216" t="s">
        <v>38</v>
      </c>
      <c r="X214" s="216" t="s">
        <v>38</v>
      </c>
      <c r="Y214" s="216" t="s">
        <v>38</v>
      </c>
      <c r="Z214" s="216" t="s">
        <v>37</v>
      </c>
      <c r="AA214" s="217">
        <v>46413</v>
      </c>
      <c r="AB214" s="216" t="s">
        <v>39</v>
      </c>
    </row>
    <row r="215" spans="1:28" ht="18" customHeight="1">
      <c r="A215" s="100" t="s">
        <v>346</v>
      </c>
      <c r="B215" s="12" t="s">
        <v>203</v>
      </c>
      <c r="C215" s="90" t="s">
        <v>204</v>
      </c>
      <c r="D215" s="12">
        <v>48</v>
      </c>
      <c r="E215" s="12"/>
      <c r="F215" s="12"/>
      <c r="G215" s="13">
        <v>46443</v>
      </c>
      <c r="H215" s="11">
        <v>259</v>
      </c>
      <c r="I215" s="12" t="s">
        <v>33</v>
      </c>
      <c r="J215" s="93">
        <v>0.95925925925925926</v>
      </c>
      <c r="K215" s="100"/>
      <c r="L215" s="12"/>
      <c r="M215" s="11" t="s">
        <v>39</v>
      </c>
      <c r="N215" s="18">
        <v>46173</v>
      </c>
      <c r="O215" s="14">
        <v>11520</v>
      </c>
      <c r="P215" s="14">
        <v>69120</v>
      </c>
      <c r="Q215" s="97">
        <v>207.36</v>
      </c>
      <c r="R215" s="11">
        <v>20463</v>
      </c>
      <c r="S215" s="11" t="s">
        <v>194</v>
      </c>
      <c r="T215" s="11">
        <v>270</v>
      </c>
      <c r="U215" s="216" t="s">
        <v>37</v>
      </c>
      <c r="V215" s="216" t="s">
        <v>37</v>
      </c>
      <c r="W215" s="216" t="s">
        <v>38</v>
      </c>
      <c r="X215" s="216" t="s">
        <v>38</v>
      </c>
      <c r="Y215" s="216" t="s">
        <v>38</v>
      </c>
      <c r="Z215" s="216" t="s">
        <v>37</v>
      </c>
      <c r="AA215" s="217">
        <v>46413</v>
      </c>
      <c r="AB215" s="216" t="s">
        <v>39</v>
      </c>
    </row>
    <row r="216" spans="1:28" ht="18" customHeight="1">
      <c r="A216" s="100" t="s">
        <v>2750</v>
      </c>
      <c r="B216" s="12" t="s">
        <v>203</v>
      </c>
      <c r="C216" s="90" t="s">
        <v>204</v>
      </c>
      <c r="D216" s="12">
        <v>48</v>
      </c>
      <c r="E216" s="12"/>
      <c r="F216" s="12"/>
      <c r="G216" s="13">
        <v>46443</v>
      </c>
      <c r="H216" s="11">
        <v>259</v>
      </c>
      <c r="I216" s="12" t="s">
        <v>33</v>
      </c>
      <c r="J216" s="93">
        <v>0.95925925925925926</v>
      </c>
      <c r="K216" s="100" t="s">
        <v>2819</v>
      </c>
      <c r="L216" s="12"/>
      <c r="M216" s="11" t="s">
        <v>39</v>
      </c>
      <c r="N216" s="18">
        <v>46173</v>
      </c>
      <c r="O216" s="14">
        <v>11520</v>
      </c>
      <c r="P216" s="14">
        <v>69120</v>
      </c>
      <c r="Q216" s="97">
        <v>207.36</v>
      </c>
      <c r="R216" s="11">
        <v>20463</v>
      </c>
      <c r="S216" s="11" t="s">
        <v>194</v>
      </c>
      <c r="T216" s="11">
        <v>270</v>
      </c>
      <c r="U216" s="216" t="s">
        <v>37</v>
      </c>
      <c r="V216" s="216" t="s">
        <v>37</v>
      </c>
      <c r="W216" s="216" t="s">
        <v>38</v>
      </c>
      <c r="X216" s="216" t="s">
        <v>38</v>
      </c>
      <c r="Y216" s="216" t="s">
        <v>38</v>
      </c>
      <c r="Z216" s="216" t="s">
        <v>37</v>
      </c>
      <c r="AA216" s="217">
        <v>46413</v>
      </c>
      <c r="AB216" s="216" t="s">
        <v>39</v>
      </c>
    </row>
    <row r="217" spans="1:28" ht="18" customHeight="1">
      <c r="A217" s="100" t="s">
        <v>2681</v>
      </c>
      <c r="B217" s="12" t="s">
        <v>203</v>
      </c>
      <c r="C217" s="90" t="s">
        <v>204</v>
      </c>
      <c r="D217" s="12">
        <v>30</v>
      </c>
      <c r="E217" s="12"/>
      <c r="F217" s="12"/>
      <c r="G217" s="13">
        <v>46444</v>
      </c>
      <c r="H217" s="11">
        <v>260</v>
      </c>
      <c r="I217" s="12" t="s">
        <v>33</v>
      </c>
      <c r="J217" s="93">
        <v>0.96296296296296291</v>
      </c>
      <c r="K217" s="100" t="s">
        <v>2824</v>
      </c>
      <c r="L217" s="12"/>
      <c r="M217" s="11" t="s">
        <v>39</v>
      </c>
      <c r="N217" s="18">
        <v>46174</v>
      </c>
      <c r="O217" s="14">
        <v>7200</v>
      </c>
      <c r="P217" s="14">
        <v>43200</v>
      </c>
      <c r="Q217" s="97">
        <v>129.6</v>
      </c>
      <c r="R217" s="11">
        <v>20463</v>
      </c>
      <c r="S217" s="11" t="s">
        <v>194</v>
      </c>
      <c r="T217" s="11">
        <v>270</v>
      </c>
      <c r="U217" s="216" t="s">
        <v>37</v>
      </c>
      <c r="V217" s="216" t="s">
        <v>37</v>
      </c>
      <c r="W217" s="216" t="s">
        <v>38</v>
      </c>
      <c r="X217" s="216" t="s">
        <v>38</v>
      </c>
      <c r="Y217" s="216" t="s">
        <v>38</v>
      </c>
      <c r="Z217" s="216" t="s">
        <v>37</v>
      </c>
      <c r="AA217" s="217">
        <v>46414</v>
      </c>
      <c r="AB217" s="216" t="s">
        <v>39</v>
      </c>
    </row>
    <row r="218" spans="1:28" ht="18" customHeight="1">
      <c r="A218" s="100" t="s">
        <v>47</v>
      </c>
      <c r="B218" s="12" t="s">
        <v>218</v>
      </c>
      <c r="C218" s="90" t="s">
        <v>219</v>
      </c>
      <c r="D218" s="12">
        <v>88</v>
      </c>
      <c r="E218" s="12"/>
      <c r="F218" s="12"/>
      <c r="G218" s="13">
        <v>46360</v>
      </c>
      <c r="H218" s="11">
        <v>176</v>
      </c>
      <c r="I218" s="12" t="s">
        <v>33</v>
      </c>
      <c r="J218" s="93">
        <v>0.97777777777777775</v>
      </c>
      <c r="K218" s="100"/>
      <c r="L218" s="12"/>
      <c r="M218" s="11" t="s">
        <v>39</v>
      </c>
      <c r="N218" s="18">
        <v>46180</v>
      </c>
      <c r="O218" s="14">
        <v>3960</v>
      </c>
      <c r="P218" s="14">
        <v>118800</v>
      </c>
      <c r="Q218" s="97">
        <v>392.04</v>
      </c>
      <c r="R218" s="11">
        <v>20867</v>
      </c>
      <c r="S218" s="11" t="s">
        <v>46</v>
      </c>
      <c r="T218" s="11">
        <v>180</v>
      </c>
      <c r="U218" s="216" t="s">
        <v>37</v>
      </c>
      <c r="V218" s="216" t="s">
        <v>37</v>
      </c>
      <c r="W218" s="216" t="s">
        <v>38</v>
      </c>
      <c r="X218" s="216" t="s">
        <v>38</v>
      </c>
      <c r="Y218" s="216" t="s">
        <v>38</v>
      </c>
      <c r="Z218" s="216" t="s">
        <v>37</v>
      </c>
      <c r="AA218" s="217">
        <v>46330</v>
      </c>
      <c r="AB218" s="216" t="s">
        <v>39</v>
      </c>
    </row>
    <row r="219" spans="1:28" ht="18" customHeight="1">
      <c r="A219" s="100" t="s">
        <v>463</v>
      </c>
      <c r="B219" s="12" t="s">
        <v>218</v>
      </c>
      <c r="C219" s="90" t="s">
        <v>219</v>
      </c>
      <c r="D219" s="12">
        <v>104</v>
      </c>
      <c r="E219" s="12"/>
      <c r="F219" s="12"/>
      <c r="G219" s="13">
        <v>46360</v>
      </c>
      <c r="H219" s="11">
        <v>176</v>
      </c>
      <c r="I219" s="12" t="s">
        <v>33</v>
      </c>
      <c r="J219" s="93">
        <v>0.97777777777777775</v>
      </c>
      <c r="K219" s="100"/>
      <c r="L219" s="12"/>
      <c r="M219" s="11" t="s">
        <v>39</v>
      </c>
      <c r="N219" s="18">
        <v>46180</v>
      </c>
      <c r="O219" s="14">
        <v>4680</v>
      </c>
      <c r="P219" s="14">
        <v>140400</v>
      </c>
      <c r="Q219" s="97">
        <v>463.32</v>
      </c>
      <c r="R219" s="11">
        <v>20867</v>
      </c>
      <c r="S219" s="11" t="s">
        <v>46</v>
      </c>
      <c r="T219" s="11">
        <v>180</v>
      </c>
      <c r="U219" s="216" t="s">
        <v>37</v>
      </c>
      <c r="V219" s="216" t="s">
        <v>37</v>
      </c>
      <c r="W219" s="216" t="s">
        <v>38</v>
      </c>
      <c r="X219" s="216" t="s">
        <v>38</v>
      </c>
      <c r="Y219" s="216" t="s">
        <v>38</v>
      </c>
      <c r="Z219" s="216" t="s">
        <v>37</v>
      </c>
      <c r="AA219" s="217">
        <v>46330</v>
      </c>
      <c r="AB219" s="216" t="s">
        <v>39</v>
      </c>
    </row>
    <row r="220" spans="1:28" ht="18" customHeight="1">
      <c r="A220" s="100" t="s">
        <v>115</v>
      </c>
      <c r="B220" s="12" t="s">
        <v>218</v>
      </c>
      <c r="C220" s="90" t="s">
        <v>219</v>
      </c>
      <c r="D220" s="12">
        <v>96</v>
      </c>
      <c r="E220" s="12"/>
      <c r="F220" s="12"/>
      <c r="G220" s="13">
        <v>46361</v>
      </c>
      <c r="H220" s="11">
        <v>177</v>
      </c>
      <c r="I220" s="12" t="s">
        <v>33</v>
      </c>
      <c r="J220" s="93">
        <v>0.98333333333333328</v>
      </c>
      <c r="K220" s="100"/>
      <c r="L220" s="12"/>
      <c r="M220" s="11" t="s">
        <v>39</v>
      </c>
      <c r="N220" s="18">
        <v>46181</v>
      </c>
      <c r="O220" s="14">
        <v>4320</v>
      </c>
      <c r="P220" s="14">
        <v>129600</v>
      </c>
      <c r="Q220" s="97">
        <v>427.68</v>
      </c>
      <c r="R220" s="11">
        <v>20867</v>
      </c>
      <c r="S220" s="11" t="s">
        <v>46</v>
      </c>
      <c r="T220" s="11">
        <v>180</v>
      </c>
      <c r="U220" s="216" t="s">
        <v>37</v>
      </c>
      <c r="V220" s="216" t="s">
        <v>37</v>
      </c>
      <c r="W220" s="216" t="s">
        <v>38</v>
      </c>
      <c r="X220" s="216" t="s">
        <v>38</v>
      </c>
      <c r="Y220" s="216" t="s">
        <v>38</v>
      </c>
      <c r="Z220" s="216" t="s">
        <v>37</v>
      </c>
      <c r="AA220" s="217">
        <v>46331</v>
      </c>
      <c r="AB220" s="216" t="s">
        <v>39</v>
      </c>
    </row>
    <row r="221" spans="1:28" ht="18" customHeight="1">
      <c r="A221" s="100" t="s">
        <v>220</v>
      </c>
      <c r="B221" s="12" t="s">
        <v>218</v>
      </c>
      <c r="C221" s="90" t="s">
        <v>219</v>
      </c>
      <c r="D221" s="12">
        <v>96</v>
      </c>
      <c r="E221" s="12"/>
      <c r="F221" s="12"/>
      <c r="G221" s="13">
        <v>46361</v>
      </c>
      <c r="H221" s="11">
        <v>177</v>
      </c>
      <c r="I221" s="12" t="s">
        <v>33</v>
      </c>
      <c r="J221" s="93">
        <v>0.98333333333333328</v>
      </c>
      <c r="K221" s="100"/>
      <c r="L221" s="12"/>
      <c r="M221" s="11" t="s">
        <v>39</v>
      </c>
      <c r="N221" s="18">
        <v>46181</v>
      </c>
      <c r="O221" s="14">
        <v>4320</v>
      </c>
      <c r="P221" s="14">
        <v>129600</v>
      </c>
      <c r="Q221" s="97">
        <v>427.68</v>
      </c>
      <c r="R221" s="11">
        <v>20867</v>
      </c>
      <c r="S221" s="11" t="s">
        <v>46</v>
      </c>
      <c r="T221" s="11">
        <v>180</v>
      </c>
      <c r="U221" s="216" t="s">
        <v>37</v>
      </c>
      <c r="V221" s="216" t="s">
        <v>37</v>
      </c>
      <c r="W221" s="216" t="s">
        <v>38</v>
      </c>
      <c r="X221" s="216" t="s">
        <v>38</v>
      </c>
      <c r="Y221" s="216" t="s">
        <v>38</v>
      </c>
      <c r="Z221" s="216" t="s">
        <v>37</v>
      </c>
      <c r="AA221" s="217">
        <v>46331</v>
      </c>
      <c r="AB221" s="216" t="s">
        <v>39</v>
      </c>
    </row>
    <row r="222" spans="1:28" ht="18" customHeight="1">
      <c r="A222" s="100" t="s">
        <v>223</v>
      </c>
      <c r="B222" s="12" t="s">
        <v>218</v>
      </c>
      <c r="C222" s="90" t="s">
        <v>219</v>
      </c>
      <c r="D222" s="12">
        <v>96</v>
      </c>
      <c r="E222" s="12"/>
      <c r="F222" s="12"/>
      <c r="G222" s="13">
        <v>46361</v>
      </c>
      <c r="H222" s="11">
        <v>177</v>
      </c>
      <c r="I222" s="12" t="s">
        <v>33</v>
      </c>
      <c r="J222" s="93">
        <v>0.98333333333333328</v>
      </c>
      <c r="K222" s="100"/>
      <c r="L222" s="12"/>
      <c r="M222" s="11" t="s">
        <v>39</v>
      </c>
      <c r="N222" s="18">
        <v>46181</v>
      </c>
      <c r="O222" s="14">
        <v>4320</v>
      </c>
      <c r="P222" s="14">
        <v>129600</v>
      </c>
      <c r="Q222" s="97">
        <v>427.68</v>
      </c>
      <c r="R222" s="11">
        <v>20867</v>
      </c>
      <c r="S222" s="11" t="s">
        <v>46</v>
      </c>
      <c r="T222" s="11">
        <v>180</v>
      </c>
      <c r="U222" s="216" t="s">
        <v>37</v>
      </c>
      <c r="V222" s="216" t="s">
        <v>37</v>
      </c>
      <c r="W222" s="216" t="s">
        <v>38</v>
      </c>
      <c r="X222" s="216" t="s">
        <v>38</v>
      </c>
      <c r="Y222" s="216" t="s">
        <v>38</v>
      </c>
      <c r="Z222" s="216" t="s">
        <v>37</v>
      </c>
      <c r="AA222" s="217">
        <v>46331</v>
      </c>
      <c r="AB222" s="216" t="s">
        <v>39</v>
      </c>
    </row>
    <row r="223" spans="1:28" ht="18" customHeight="1">
      <c r="A223" s="100" t="s">
        <v>118</v>
      </c>
      <c r="B223" s="12" t="s">
        <v>218</v>
      </c>
      <c r="C223" s="90" t="s">
        <v>219</v>
      </c>
      <c r="D223" s="12">
        <v>24</v>
      </c>
      <c r="E223" s="12"/>
      <c r="F223" s="12"/>
      <c r="G223" s="13">
        <v>46361</v>
      </c>
      <c r="H223" s="11">
        <v>177</v>
      </c>
      <c r="I223" s="12" t="s">
        <v>33</v>
      </c>
      <c r="J223" s="93">
        <v>0.98333333333333328</v>
      </c>
      <c r="K223" s="100"/>
      <c r="L223" s="12"/>
      <c r="M223" s="11" t="s">
        <v>39</v>
      </c>
      <c r="N223" s="18">
        <v>46181</v>
      </c>
      <c r="O223" s="14">
        <v>1080</v>
      </c>
      <c r="P223" s="14">
        <v>32400</v>
      </c>
      <c r="Q223" s="97">
        <v>106.92</v>
      </c>
      <c r="R223" s="11">
        <v>20867</v>
      </c>
      <c r="S223" s="11" t="s">
        <v>46</v>
      </c>
      <c r="T223" s="11">
        <v>180</v>
      </c>
      <c r="U223" s="216" t="s">
        <v>37</v>
      </c>
      <c r="V223" s="216" t="s">
        <v>37</v>
      </c>
      <c r="W223" s="216" t="s">
        <v>38</v>
      </c>
      <c r="X223" s="216" t="s">
        <v>38</v>
      </c>
      <c r="Y223" s="216" t="s">
        <v>38</v>
      </c>
      <c r="Z223" s="216" t="s">
        <v>37</v>
      </c>
      <c r="AA223" s="217">
        <v>46331</v>
      </c>
      <c r="AB223" s="216" t="s">
        <v>39</v>
      </c>
    </row>
    <row r="224" spans="1:28" ht="18" customHeight="1">
      <c r="A224" s="100" t="s">
        <v>276</v>
      </c>
      <c r="B224" s="12" t="s">
        <v>218</v>
      </c>
      <c r="C224" s="90" t="s">
        <v>219</v>
      </c>
      <c r="D224" s="12">
        <v>96</v>
      </c>
      <c r="E224" s="12"/>
      <c r="F224" s="12"/>
      <c r="G224" s="13">
        <v>46361</v>
      </c>
      <c r="H224" s="11">
        <v>177</v>
      </c>
      <c r="I224" s="12" t="s">
        <v>33</v>
      </c>
      <c r="J224" s="93">
        <v>0.98333333333333328</v>
      </c>
      <c r="K224" s="100"/>
      <c r="L224" s="12"/>
      <c r="M224" s="11" t="s">
        <v>39</v>
      </c>
      <c r="N224" s="18">
        <v>46181</v>
      </c>
      <c r="O224" s="14">
        <v>4320</v>
      </c>
      <c r="P224" s="14">
        <v>129600</v>
      </c>
      <c r="Q224" s="97">
        <v>427.68</v>
      </c>
      <c r="R224" s="11">
        <v>20867</v>
      </c>
      <c r="S224" s="11" t="s">
        <v>46</v>
      </c>
      <c r="T224" s="11">
        <v>180</v>
      </c>
      <c r="U224" s="216" t="s">
        <v>37</v>
      </c>
      <c r="V224" s="216" t="s">
        <v>37</v>
      </c>
      <c r="W224" s="216" t="s">
        <v>38</v>
      </c>
      <c r="X224" s="216" t="s">
        <v>38</v>
      </c>
      <c r="Y224" s="216" t="s">
        <v>38</v>
      </c>
      <c r="Z224" s="216" t="s">
        <v>37</v>
      </c>
      <c r="AA224" s="217">
        <v>46331</v>
      </c>
      <c r="AB224" s="216" t="s">
        <v>39</v>
      </c>
    </row>
    <row r="225" spans="1:28" ht="18" customHeight="1">
      <c r="A225" s="100" t="s">
        <v>226</v>
      </c>
      <c r="B225" s="12" t="s">
        <v>218</v>
      </c>
      <c r="C225" s="90" t="s">
        <v>219</v>
      </c>
      <c r="D225" s="12">
        <v>96</v>
      </c>
      <c r="E225" s="12"/>
      <c r="F225" s="12"/>
      <c r="G225" s="13">
        <v>46361</v>
      </c>
      <c r="H225" s="11">
        <v>177</v>
      </c>
      <c r="I225" s="12" t="s">
        <v>33</v>
      </c>
      <c r="J225" s="93">
        <v>0.98333333333333328</v>
      </c>
      <c r="K225" s="100"/>
      <c r="L225" s="12"/>
      <c r="M225" s="11" t="s">
        <v>39</v>
      </c>
      <c r="N225" s="18">
        <v>46181</v>
      </c>
      <c r="O225" s="14">
        <v>4320</v>
      </c>
      <c r="P225" s="14">
        <v>129600</v>
      </c>
      <c r="Q225" s="97">
        <v>427.68</v>
      </c>
      <c r="R225" s="11">
        <v>20867</v>
      </c>
      <c r="S225" s="11" t="s">
        <v>46</v>
      </c>
      <c r="T225" s="11">
        <v>180</v>
      </c>
      <c r="U225" s="216" t="s">
        <v>37</v>
      </c>
      <c r="V225" s="216" t="s">
        <v>37</v>
      </c>
      <c r="W225" s="216" t="s">
        <v>38</v>
      </c>
      <c r="X225" s="216" t="s">
        <v>38</v>
      </c>
      <c r="Y225" s="216" t="s">
        <v>38</v>
      </c>
      <c r="Z225" s="216" t="s">
        <v>37</v>
      </c>
      <c r="AA225" s="217">
        <v>46331</v>
      </c>
      <c r="AB225" s="216" t="s">
        <v>39</v>
      </c>
    </row>
    <row r="226" spans="1:28" ht="18" customHeight="1">
      <c r="A226" s="100" t="s">
        <v>282</v>
      </c>
      <c r="B226" s="12" t="s">
        <v>218</v>
      </c>
      <c r="C226" s="90" t="s">
        <v>219</v>
      </c>
      <c r="D226" s="12">
        <v>88</v>
      </c>
      <c r="E226" s="12"/>
      <c r="F226" s="12"/>
      <c r="G226" s="13">
        <v>46361</v>
      </c>
      <c r="H226" s="11">
        <v>177</v>
      </c>
      <c r="I226" s="12" t="s">
        <v>33</v>
      </c>
      <c r="J226" s="93">
        <v>0.98333333333333328</v>
      </c>
      <c r="K226" s="100"/>
      <c r="L226" s="12"/>
      <c r="M226" s="11" t="s">
        <v>39</v>
      </c>
      <c r="N226" s="18">
        <v>46181</v>
      </c>
      <c r="O226" s="14">
        <v>3960</v>
      </c>
      <c r="P226" s="14">
        <v>118800</v>
      </c>
      <c r="Q226" s="97">
        <v>392.04</v>
      </c>
      <c r="R226" s="11">
        <v>20867</v>
      </c>
      <c r="S226" s="11" t="s">
        <v>46</v>
      </c>
      <c r="T226" s="11">
        <v>180</v>
      </c>
      <c r="U226" s="216" t="s">
        <v>37</v>
      </c>
      <c r="V226" s="216" t="s">
        <v>37</v>
      </c>
      <c r="W226" s="216" t="s">
        <v>38</v>
      </c>
      <c r="X226" s="216" t="s">
        <v>38</v>
      </c>
      <c r="Y226" s="216" t="s">
        <v>38</v>
      </c>
      <c r="Z226" s="216" t="s">
        <v>37</v>
      </c>
      <c r="AA226" s="217">
        <v>46331</v>
      </c>
      <c r="AB226" s="216" t="s">
        <v>39</v>
      </c>
    </row>
    <row r="227" spans="1:28" ht="18" customHeight="1">
      <c r="A227" s="100" t="s">
        <v>458</v>
      </c>
      <c r="B227" s="12" t="s">
        <v>218</v>
      </c>
      <c r="C227" s="90" t="s">
        <v>219</v>
      </c>
      <c r="D227" s="12">
        <v>88</v>
      </c>
      <c r="E227" s="12"/>
      <c r="F227" s="12"/>
      <c r="G227" s="13">
        <v>46361</v>
      </c>
      <c r="H227" s="11">
        <v>177</v>
      </c>
      <c r="I227" s="12" t="s">
        <v>33</v>
      </c>
      <c r="J227" s="93">
        <v>0.98333333333333328</v>
      </c>
      <c r="K227" s="100"/>
      <c r="L227" s="12"/>
      <c r="M227" s="11" t="s">
        <v>39</v>
      </c>
      <c r="N227" s="18">
        <v>46181</v>
      </c>
      <c r="O227" s="14">
        <v>3960</v>
      </c>
      <c r="P227" s="14">
        <v>118800</v>
      </c>
      <c r="Q227" s="97">
        <v>392.04</v>
      </c>
      <c r="R227" s="11">
        <v>20867</v>
      </c>
      <c r="S227" s="11" t="s">
        <v>46</v>
      </c>
      <c r="T227" s="11">
        <v>180</v>
      </c>
      <c r="U227" s="216" t="s">
        <v>37</v>
      </c>
      <c r="V227" s="216" t="s">
        <v>37</v>
      </c>
      <c r="W227" s="216" t="s">
        <v>38</v>
      </c>
      <c r="X227" s="216" t="s">
        <v>38</v>
      </c>
      <c r="Y227" s="216" t="s">
        <v>38</v>
      </c>
      <c r="Z227" s="216" t="s">
        <v>37</v>
      </c>
      <c r="AA227" s="217">
        <v>46331</v>
      </c>
      <c r="AB227" s="216" t="s">
        <v>39</v>
      </c>
    </row>
    <row r="228" spans="1:28" ht="18" customHeight="1">
      <c r="A228" s="100" t="s">
        <v>76</v>
      </c>
      <c r="B228" s="12" t="s">
        <v>218</v>
      </c>
      <c r="C228" s="90" t="s">
        <v>219</v>
      </c>
      <c r="D228" s="12">
        <v>88</v>
      </c>
      <c r="E228" s="12"/>
      <c r="F228" s="12"/>
      <c r="G228" s="13">
        <v>46361</v>
      </c>
      <c r="H228" s="11">
        <v>180</v>
      </c>
      <c r="I228" s="12" t="s">
        <v>33</v>
      </c>
      <c r="J228" s="93">
        <v>1</v>
      </c>
      <c r="K228" s="100"/>
      <c r="L228" s="12"/>
      <c r="M228" s="11" t="s">
        <v>39</v>
      </c>
      <c r="N228" s="18">
        <v>46181</v>
      </c>
      <c r="O228" s="14">
        <v>3960</v>
      </c>
      <c r="P228" s="14">
        <v>118800</v>
      </c>
      <c r="Q228" s="97">
        <v>392.04</v>
      </c>
      <c r="R228" s="11">
        <v>20867</v>
      </c>
      <c r="S228" s="11" t="s">
        <v>46</v>
      </c>
      <c r="T228" s="11">
        <v>180</v>
      </c>
      <c r="U228" s="216" t="s">
        <v>37</v>
      </c>
      <c r="V228" s="216" t="s">
        <v>37</v>
      </c>
      <c r="W228" s="216" t="s">
        <v>38</v>
      </c>
      <c r="X228" s="216" t="s">
        <v>38</v>
      </c>
      <c r="Y228" s="216" t="s">
        <v>38</v>
      </c>
      <c r="Z228" s="216" t="s">
        <v>37</v>
      </c>
      <c r="AA228" s="217">
        <v>46331</v>
      </c>
      <c r="AB228" s="216" t="s">
        <v>39</v>
      </c>
    </row>
    <row r="229" spans="1:28" ht="18" customHeight="1">
      <c r="A229" s="100" t="s">
        <v>229</v>
      </c>
      <c r="B229" s="12" t="s">
        <v>218</v>
      </c>
      <c r="C229" s="90" t="s">
        <v>219</v>
      </c>
      <c r="D229" s="12">
        <v>88</v>
      </c>
      <c r="E229" s="12"/>
      <c r="F229" s="12"/>
      <c r="G229" s="13">
        <v>46361</v>
      </c>
      <c r="H229" s="11">
        <v>177</v>
      </c>
      <c r="I229" s="12" t="s">
        <v>33</v>
      </c>
      <c r="J229" s="93">
        <v>0.98333333333333328</v>
      </c>
      <c r="K229" s="100"/>
      <c r="L229" s="12"/>
      <c r="M229" s="11" t="s">
        <v>39</v>
      </c>
      <c r="N229" s="18">
        <v>46181</v>
      </c>
      <c r="O229" s="14">
        <v>3960</v>
      </c>
      <c r="P229" s="14">
        <v>118800</v>
      </c>
      <c r="Q229" s="97">
        <v>392.04</v>
      </c>
      <c r="R229" s="11">
        <v>20867</v>
      </c>
      <c r="S229" s="11" t="s">
        <v>46</v>
      </c>
      <c r="T229" s="11">
        <v>180</v>
      </c>
      <c r="U229" s="216" t="s">
        <v>37</v>
      </c>
      <c r="V229" s="216" t="s">
        <v>37</v>
      </c>
      <c r="W229" s="216" t="s">
        <v>38</v>
      </c>
      <c r="X229" s="216" t="s">
        <v>38</v>
      </c>
      <c r="Y229" s="216" t="s">
        <v>38</v>
      </c>
      <c r="Z229" s="216" t="s">
        <v>37</v>
      </c>
      <c r="AA229" s="217">
        <v>46331</v>
      </c>
      <c r="AB229" s="216" t="s">
        <v>39</v>
      </c>
    </row>
    <row r="230" spans="1:28" ht="18" customHeight="1">
      <c r="A230" s="100" t="s">
        <v>459</v>
      </c>
      <c r="B230" s="12" t="s">
        <v>218</v>
      </c>
      <c r="C230" s="90" t="s">
        <v>219</v>
      </c>
      <c r="D230" s="12">
        <v>32</v>
      </c>
      <c r="E230" s="12"/>
      <c r="F230" s="12"/>
      <c r="G230" s="13">
        <v>46361</v>
      </c>
      <c r="H230" s="11">
        <v>177</v>
      </c>
      <c r="I230" s="12" t="s">
        <v>33</v>
      </c>
      <c r="J230" s="93">
        <v>0.98333333333333328</v>
      </c>
      <c r="K230" s="100"/>
      <c r="L230" s="12"/>
      <c r="M230" s="11" t="s">
        <v>39</v>
      </c>
      <c r="N230" s="18">
        <v>46181</v>
      </c>
      <c r="O230" s="14">
        <v>1440</v>
      </c>
      <c r="P230" s="14">
        <v>43200</v>
      </c>
      <c r="Q230" s="97">
        <v>142.56</v>
      </c>
      <c r="R230" s="11">
        <v>20867</v>
      </c>
      <c r="S230" s="11" t="s">
        <v>46</v>
      </c>
      <c r="T230" s="11">
        <v>180</v>
      </c>
      <c r="U230" s="216" t="s">
        <v>37</v>
      </c>
      <c r="V230" s="216" t="s">
        <v>37</v>
      </c>
      <c r="W230" s="216" t="s">
        <v>38</v>
      </c>
      <c r="X230" s="216" t="s">
        <v>38</v>
      </c>
      <c r="Y230" s="216" t="s">
        <v>38</v>
      </c>
      <c r="Z230" s="216" t="s">
        <v>37</v>
      </c>
      <c r="AA230" s="217">
        <v>46331</v>
      </c>
      <c r="AB230" s="216" t="s">
        <v>39</v>
      </c>
    </row>
    <row r="231" spans="1:28" ht="18" customHeight="1">
      <c r="A231" s="100" t="s">
        <v>120</v>
      </c>
      <c r="B231" s="12" t="s">
        <v>218</v>
      </c>
      <c r="C231" s="90" t="s">
        <v>219</v>
      </c>
      <c r="D231" s="12">
        <v>56</v>
      </c>
      <c r="E231" s="12"/>
      <c r="F231" s="12"/>
      <c r="G231" s="13">
        <v>46361</v>
      </c>
      <c r="H231" s="11">
        <v>177</v>
      </c>
      <c r="I231" s="12" t="s">
        <v>33</v>
      </c>
      <c r="J231" s="93">
        <v>0.98333333333333328</v>
      </c>
      <c r="K231" s="100"/>
      <c r="L231" s="12"/>
      <c r="M231" s="11" t="s">
        <v>39</v>
      </c>
      <c r="N231" s="18">
        <v>46181</v>
      </c>
      <c r="O231" s="14">
        <v>2520</v>
      </c>
      <c r="P231" s="14">
        <v>75600</v>
      </c>
      <c r="Q231" s="97">
        <v>249.48</v>
      </c>
      <c r="R231" s="11">
        <v>20867</v>
      </c>
      <c r="S231" s="11" t="s">
        <v>46</v>
      </c>
      <c r="T231" s="11">
        <v>180</v>
      </c>
      <c r="U231" s="216" t="s">
        <v>37</v>
      </c>
      <c r="V231" s="216" t="s">
        <v>37</v>
      </c>
      <c r="W231" s="216" t="s">
        <v>38</v>
      </c>
      <c r="X231" s="216" t="s">
        <v>38</v>
      </c>
      <c r="Y231" s="216" t="s">
        <v>38</v>
      </c>
      <c r="Z231" s="216" t="s">
        <v>37</v>
      </c>
      <c r="AA231" s="217">
        <v>46331</v>
      </c>
      <c r="AB231" s="216" t="s">
        <v>39</v>
      </c>
    </row>
    <row r="232" spans="1:28" ht="18" customHeight="1">
      <c r="A232" s="100" t="s">
        <v>603</v>
      </c>
      <c r="B232" s="12" t="s">
        <v>218</v>
      </c>
      <c r="C232" s="90" t="s">
        <v>219</v>
      </c>
      <c r="D232" s="12">
        <v>56</v>
      </c>
      <c r="E232" s="12"/>
      <c r="F232" s="12"/>
      <c r="G232" s="13">
        <v>46361</v>
      </c>
      <c r="H232" s="11">
        <v>177</v>
      </c>
      <c r="I232" s="12" t="s">
        <v>33</v>
      </c>
      <c r="J232" s="93">
        <v>0.98333333333333328</v>
      </c>
      <c r="K232" s="100"/>
      <c r="L232" s="12"/>
      <c r="M232" s="11" t="s">
        <v>39</v>
      </c>
      <c r="N232" s="18">
        <v>46181</v>
      </c>
      <c r="O232" s="14">
        <v>2520</v>
      </c>
      <c r="P232" s="14">
        <v>75600</v>
      </c>
      <c r="Q232" s="97">
        <v>249.48</v>
      </c>
      <c r="R232" s="11">
        <v>20867</v>
      </c>
      <c r="S232" s="11" t="s">
        <v>46</v>
      </c>
      <c r="T232" s="11">
        <v>180</v>
      </c>
      <c r="U232" s="216" t="s">
        <v>37</v>
      </c>
      <c r="V232" s="216" t="s">
        <v>37</v>
      </c>
      <c r="W232" s="216" t="s">
        <v>38</v>
      </c>
      <c r="X232" s="216" t="s">
        <v>38</v>
      </c>
      <c r="Y232" s="216" t="s">
        <v>38</v>
      </c>
      <c r="Z232" s="216" t="s">
        <v>37</v>
      </c>
      <c r="AA232" s="217">
        <v>46331</v>
      </c>
      <c r="AB232" s="216" t="s">
        <v>39</v>
      </c>
    </row>
    <row r="233" spans="1:28" ht="18" customHeight="1">
      <c r="A233" s="100" t="s">
        <v>469</v>
      </c>
      <c r="B233" s="12" t="s">
        <v>218</v>
      </c>
      <c r="C233" s="90" t="s">
        <v>219</v>
      </c>
      <c r="D233" s="12">
        <v>112</v>
      </c>
      <c r="E233" s="12"/>
      <c r="F233" s="12"/>
      <c r="G233" s="13">
        <v>46361</v>
      </c>
      <c r="H233" s="11">
        <v>177</v>
      </c>
      <c r="I233" s="12" t="s">
        <v>33</v>
      </c>
      <c r="J233" s="93">
        <v>0.98333333333333328</v>
      </c>
      <c r="K233" s="100"/>
      <c r="L233" s="12"/>
      <c r="M233" s="11" t="s">
        <v>39</v>
      </c>
      <c r="N233" s="18">
        <v>46181</v>
      </c>
      <c r="O233" s="14">
        <v>5040</v>
      </c>
      <c r="P233" s="14">
        <v>151200</v>
      </c>
      <c r="Q233" s="97">
        <v>498.96</v>
      </c>
      <c r="R233" s="11">
        <v>20867</v>
      </c>
      <c r="S233" s="11" t="s">
        <v>46</v>
      </c>
      <c r="T233" s="11">
        <v>180</v>
      </c>
      <c r="U233" s="216" t="s">
        <v>37</v>
      </c>
      <c r="V233" s="216" t="s">
        <v>37</v>
      </c>
      <c r="W233" s="216" t="s">
        <v>38</v>
      </c>
      <c r="X233" s="216" t="s">
        <v>38</v>
      </c>
      <c r="Y233" s="216" t="s">
        <v>38</v>
      </c>
      <c r="Z233" s="216" t="s">
        <v>37</v>
      </c>
      <c r="AA233" s="217">
        <v>46331</v>
      </c>
      <c r="AB233" s="216" t="s">
        <v>39</v>
      </c>
    </row>
    <row r="234" spans="1:28" ht="18" customHeight="1">
      <c r="A234" s="100" t="s">
        <v>437</v>
      </c>
      <c r="B234" s="12" t="s">
        <v>218</v>
      </c>
      <c r="C234" s="90" t="s">
        <v>219</v>
      </c>
      <c r="D234" s="12">
        <v>96</v>
      </c>
      <c r="E234" s="12"/>
      <c r="F234" s="12"/>
      <c r="G234" s="13">
        <v>46362</v>
      </c>
      <c r="H234" s="11">
        <v>178</v>
      </c>
      <c r="I234" s="12" t="s">
        <v>33</v>
      </c>
      <c r="J234" s="93">
        <v>0.98888888888888893</v>
      </c>
      <c r="K234" s="100"/>
      <c r="L234" s="12"/>
      <c r="M234" s="11" t="s">
        <v>39</v>
      </c>
      <c r="N234" s="18">
        <v>46182</v>
      </c>
      <c r="O234" s="14">
        <v>4320</v>
      </c>
      <c r="P234" s="14">
        <v>129600</v>
      </c>
      <c r="Q234" s="97">
        <v>427.68</v>
      </c>
      <c r="R234" s="11">
        <v>20867</v>
      </c>
      <c r="S234" s="11" t="s">
        <v>46</v>
      </c>
      <c r="T234" s="11">
        <v>180</v>
      </c>
      <c r="U234" s="216" t="s">
        <v>37</v>
      </c>
      <c r="V234" s="216" t="s">
        <v>37</v>
      </c>
      <c r="W234" s="216" t="s">
        <v>38</v>
      </c>
      <c r="X234" s="216" t="s">
        <v>38</v>
      </c>
      <c r="Y234" s="216" t="s">
        <v>38</v>
      </c>
      <c r="Z234" s="216" t="s">
        <v>37</v>
      </c>
      <c r="AA234" s="217">
        <v>46332</v>
      </c>
      <c r="AB234" s="216" t="s">
        <v>39</v>
      </c>
    </row>
    <row r="235" spans="1:28" ht="18" customHeight="1">
      <c r="A235" s="100" t="s">
        <v>274</v>
      </c>
      <c r="B235" s="12" t="s">
        <v>218</v>
      </c>
      <c r="C235" s="90" t="s">
        <v>219</v>
      </c>
      <c r="D235" s="12">
        <v>96</v>
      </c>
      <c r="E235" s="12"/>
      <c r="F235" s="12"/>
      <c r="G235" s="13">
        <v>46362</v>
      </c>
      <c r="H235" s="11">
        <v>178</v>
      </c>
      <c r="I235" s="12" t="s">
        <v>33</v>
      </c>
      <c r="J235" s="93">
        <v>0.98888888888888893</v>
      </c>
      <c r="K235" s="100" t="s">
        <v>2819</v>
      </c>
      <c r="L235" s="12"/>
      <c r="M235" s="11" t="s">
        <v>39</v>
      </c>
      <c r="N235" s="18">
        <v>46182</v>
      </c>
      <c r="O235" s="14">
        <v>4320</v>
      </c>
      <c r="P235" s="14">
        <v>129600</v>
      </c>
      <c r="Q235" s="97">
        <v>427.68</v>
      </c>
      <c r="R235" s="11">
        <v>20867</v>
      </c>
      <c r="S235" s="11" t="s">
        <v>46</v>
      </c>
      <c r="T235" s="11">
        <v>180</v>
      </c>
      <c r="U235" s="216" t="s">
        <v>37</v>
      </c>
      <c r="V235" s="216" t="s">
        <v>37</v>
      </c>
      <c r="W235" s="216" t="s">
        <v>38</v>
      </c>
      <c r="X235" s="216" t="s">
        <v>38</v>
      </c>
      <c r="Y235" s="216" t="s">
        <v>38</v>
      </c>
      <c r="Z235" s="216" t="s">
        <v>37</v>
      </c>
      <c r="AA235" s="217">
        <v>46332</v>
      </c>
      <c r="AB235" s="216" t="s">
        <v>39</v>
      </c>
    </row>
    <row r="236" spans="1:28" ht="18" customHeight="1">
      <c r="A236" s="100" t="s">
        <v>472</v>
      </c>
      <c r="B236" s="12" t="s">
        <v>218</v>
      </c>
      <c r="C236" s="90" t="s">
        <v>219</v>
      </c>
      <c r="D236" s="12">
        <v>104</v>
      </c>
      <c r="E236" s="12"/>
      <c r="F236" s="12"/>
      <c r="G236" s="13">
        <v>46362</v>
      </c>
      <c r="H236" s="11">
        <v>178</v>
      </c>
      <c r="I236" s="12" t="s">
        <v>33</v>
      </c>
      <c r="J236" s="93">
        <v>0.98888888888888893</v>
      </c>
      <c r="K236" s="100"/>
      <c r="L236" s="12"/>
      <c r="M236" s="11" t="s">
        <v>39</v>
      </c>
      <c r="N236" s="18">
        <v>46182</v>
      </c>
      <c r="O236" s="14">
        <v>4680</v>
      </c>
      <c r="P236" s="14">
        <v>140400</v>
      </c>
      <c r="Q236" s="97">
        <v>463.32</v>
      </c>
      <c r="R236" s="11">
        <v>20867</v>
      </c>
      <c r="S236" s="11" t="s">
        <v>46</v>
      </c>
      <c r="T236" s="11">
        <v>180</v>
      </c>
      <c r="U236" s="216" t="s">
        <v>37</v>
      </c>
      <c r="V236" s="216" t="s">
        <v>37</v>
      </c>
      <c r="W236" s="216" t="s">
        <v>38</v>
      </c>
      <c r="X236" s="216" t="s">
        <v>38</v>
      </c>
      <c r="Y236" s="216" t="s">
        <v>38</v>
      </c>
      <c r="Z236" s="216" t="s">
        <v>37</v>
      </c>
      <c r="AA236" s="217">
        <v>46332</v>
      </c>
      <c r="AB236" s="216" t="s">
        <v>39</v>
      </c>
    </row>
    <row r="237" spans="1:28" ht="18" customHeight="1">
      <c r="A237" s="100" t="s">
        <v>288</v>
      </c>
      <c r="B237" s="12" t="s">
        <v>218</v>
      </c>
      <c r="C237" s="90" t="s">
        <v>219</v>
      </c>
      <c r="D237" s="12">
        <v>104</v>
      </c>
      <c r="E237" s="12"/>
      <c r="F237" s="12"/>
      <c r="G237" s="13">
        <v>46362</v>
      </c>
      <c r="H237" s="11">
        <v>178</v>
      </c>
      <c r="I237" s="12" t="s">
        <v>33</v>
      </c>
      <c r="J237" s="93">
        <v>0.98888888888888893</v>
      </c>
      <c r="K237" s="100"/>
      <c r="L237" s="12"/>
      <c r="M237" s="11" t="s">
        <v>39</v>
      </c>
      <c r="N237" s="18">
        <v>46182</v>
      </c>
      <c r="O237" s="14">
        <v>4680</v>
      </c>
      <c r="P237" s="14">
        <v>140400</v>
      </c>
      <c r="Q237" s="97">
        <v>463.32</v>
      </c>
      <c r="R237" s="11">
        <v>20867</v>
      </c>
      <c r="S237" s="11" t="s">
        <v>46</v>
      </c>
      <c r="T237" s="11">
        <v>180</v>
      </c>
      <c r="U237" s="216" t="s">
        <v>37</v>
      </c>
      <c r="V237" s="216" t="s">
        <v>37</v>
      </c>
      <c r="W237" s="216" t="s">
        <v>38</v>
      </c>
      <c r="X237" s="216" t="s">
        <v>38</v>
      </c>
      <c r="Y237" s="216" t="s">
        <v>38</v>
      </c>
      <c r="Z237" s="216" t="s">
        <v>37</v>
      </c>
      <c r="AA237" s="217">
        <v>46332</v>
      </c>
      <c r="AB237" s="216" t="s">
        <v>39</v>
      </c>
    </row>
    <row r="238" spans="1:28" ht="18" customHeight="1">
      <c r="A238" s="100" t="s">
        <v>606</v>
      </c>
      <c r="B238" s="12" t="s">
        <v>218</v>
      </c>
      <c r="C238" s="90" t="s">
        <v>219</v>
      </c>
      <c r="D238" s="12">
        <v>104</v>
      </c>
      <c r="E238" s="12"/>
      <c r="F238" s="12"/>
      <c r="G238" s="13">
        <v>46362</v>
      </c>
      <c r="H238" s="11">
        <v>178</v>
      </c>
      <c r="I238" s="12" t="s">
        <v>33</v>
      </c>
      <c r="J238" s="93">
        <v>0.98888888888888893</v>
      </c>
      <c r="K238" s="100"/>
      <c r="L238" s="12"/>
      <c r="M238" s="11" t="s">
        <v>39</v>
      </c>
      <c r="N238" s="18">
        <v>46182</v>
      </c>
      <c r="O238" s="14">
        <v>4680</v>
      </c>
      <c r="P238" s="14">
        <v>140400</v>
      </c>
      <c r="Q238" s="97">
        <v>463.32</v>
      </c>
      <c r="R238" s="11">
        <v>20867</v>
      </c>
      <c r="S238" s="11" t="s">
        <v>46</v>
      </c>
      <c r="T238" s="11">
        <v>180</v>
      </c>
      <c r="U238" s="216" t="s">
        <v>37</v>
      </c>
      <c r="V238" s="216" t="s">
        <v>37</v>
      </c>
      <c r="W238" s="216" t="s">
        <v>38</v>
      </c>
      <c r="X238" s="216" t="s">
        <v>38</v>
      </c>
      <c r="Y238" s="216" t="s">
        <v>38</v>
      </c>
      <c r="Z238" s="216" t="s">
        <v>37</v>
      </c>
      <c r="AA238" s="217">
        <v>46332</v>
      </c>
      <c r="AB238" s="216" t="s">
        <v>39</v>
      </c>
    </row>
    <row r="239" spans="1:28" ht="18" customHeight="1">
      <c r="A239" s="100" t="s">
        <v>79</v>
      </c>
      <c r="B239" s="12" t="s">
        <v>218</v>
      </c>
      <c r="C239" s="90" t="s">
        <v>219</v>
      </c>
      <c r="D239" s="12">
        <v>104</v>
      </c>
      <c r="E239" s="12"/>
      <c r="F239" s="12"/>
      <c r="G239" s="13">
        <v>46362</v>
      </c>
      <c r="H239" s="11">
        <v>178</v>
      </c>
      <c r="I239" s="12" t="s">
        <v>33</v>
      </c>
      <c r="J239" s="93">
        <v>0.98888888888888893</v>
      </c>
      <c r="K239" s="100"/>
      <c r="L239" s="12"/>
      <c r="M239" s="11" t="s">
        <v>39</v>
      </c>
      <c r="N239" s="18">
        <v>46182</v>
      </c>
      <c r="O239" s="14">
        <v>4680</v>
      </c>
      <c r="P239" s="14">
        <v>140400</v>
      </c>
      <c r="Q239" s="97">
        <v>463.32</v>
      </c>
      <c r="R239" s="11">
        <v>20867</v>
      </c>
      <c r="S239" s="11" t="s">
        <v>46</v>
      </c>
      <c r="T239" s="11">
        <v>180</v>
      </c>
      <c r="U239" s="216" t="s">
        <v>37</v>
      </c>
      <c r="V239" s="216" t="s">
        <v>37</v>
      </c>
      <c r="W239" s="216" t="s">
        <v>38</v>
      </c>
      <c r="X239" s="216" t="s">
        <v>38</v>
      </c>
      <c r="Y239" s="216" t="s">
        <v>38</v>
      </c>
      <c r="Z239" s="216" t="s">
        <v>37</v>
      </c>
      <c r="AA239" s="217">
        <v>46332</v>
      </c>
      <c r="AB239" s="216" t="s">
        <v>39</v>
      </c>
    </row>
    <row r="240" spans="1:28" ht="18" customHeight="1">
      <c r="A240" s="100" t="s">
        <v>291</v>
      </c>
      <c r="B240" s="12" t="s">
        <v>218</v>
      </c>
      <c r="C240" s="90" t="s">
        <v>219</v>
      </c>
      <c r="D240" s="12">
        <v>104</v>
      </c>
      <c r="E240" s="12"/>
      <c r="F240" s="12"/>
      <c r="G240" s="13">
        <v>46362</v>
      </c>
      <c r="H240" s="11">
        <v>178</v>
      </c>
      <c r="I240" s="12" t="s">
        <v>33</v>
      </c>
      <c r="J240" s="93">
        <v>0.98888888888888893</v>
      </c>
      <c r="K240" s="100"/>
      <c r="L240" s="12"/>
      <c r="M240" s="11" t="s">
        <v>39</v>
      </c>
      <c r="N240" s="18">
        <v>46182</v>
      </c>
      <c r="O240" s="14">
        <v>4680</v>
      </c>
      <c r="P240" s="14">
        <v>140400</v>
      </c>
      <c r="Q240" s="97">
        <v>463.32</v>
      </c>
      <c r="R240" s="11">
        <v>20867</v>
      </c>
      <c r="S240" s="11" t="s">
        <v>46</v>
      </c>
      <c r="T240" s="11">
        <v>180</v>
      </c>
      <c r="U240" s="216" t="s">
        <v>37</v>
      </c>
      <c r="V240" s="216" t="s">
        <v>37</v>
      </c>
      <c r="W240" s="216" t="s">
        <v>38</v>
      </c>
      <c r="X240" s="216" t="s">
        <v>38</v>
      </c>
      <c r="Y240" s="216" t="s">
        <v>38</v>
      </c>
      <c r="Z240" s="216" t="s">
        <v>37</v>
      </c>
      <c r="AA240" s="217">
        <v>46332</v>
      </c>
      <c r="AB240" s="216" t="s">
        <v>39</v>
      </c>
    </row>
    <row r="241" spans="1:28" ht="18" customHeight="1">
      <c r="A241" s="100" t="s">
        <v>449</v>
      </c>
      <c r="B241" s="12" t="s">
        <v>218</v>
      </c>
      <c r="C241" s="90" t="s">
        <v>219</v>
      </c>
      <c r="D241" s="12">
        <v>112</v>
      </c>
      <c r="E241" s="12"/>
      <c r="F241" s="12"/>
      <c r="G241" s="13">
        <v>46362</v>
      </c>
      <c r="H241" s="11">
        <v>178</v>
      </c>
      <c r="I241" s="12" t="s">
        <v>33</v>
      </c>
      <c r="J241" s="93">
        <v>0.98888888888888893</v>
      </c>
      <c r="K241" s="100"/>
      <c r="L241" s="12"/>
      <c r="M241" s="11" t="s">
        <v>39</v>
      </c>
      <c r="N241" s="18">
        <v>46182</v>
      </c>
      <c r="O241" s="14">
        <v>5040</v>
      </c>
      <c r="P241" s="14">
        <v>151200</v>
      </c>
      <c r="Q241" s="97">
        <v>498.96</v>
      </c>
      <c r="R241" s="11">
        <v>20867</v>
      </c>
      <c r="S241" s="11" t="s">
        <v>46</v>
      </c>
      <c r="T241" s="11">
        <v>180</v>
      </c>
      <c r="U241" s="216" t="s">
        <v>37</v>
      </c>
      <c r="V241" s="216" t="s">
        <v>37</v>
      </c>
      <c r="W241" s="216" t="s">
        <v>38</v>
      </c>
      <c r="X241" s="216" t="s">
        <v>38</v>
      </c>
      <c r="Y241" s="216" t="s">
        <v>38</v>
      </c>
      <c r="Z241" s="216" t="s">
        <v>37</v>
      </c>
      <c r="AA241" s="217">
        <v>46332</v>
      </c>
      <c r="AB241" s="216" t="s">
        <v>39</v>
      </c>
    </row>
    <row r="242" spans="1:28" ht="18" customHeight="1">
      <c r="A242" s="100" t="s">
        <v>2686</v>
      </c>
      <c r="B242" s="12" t="s">
        <v>233</v>
      </c>
      <c r="C242" s="90" t="s">
        <v>234</v>
      </c>
      <c r="D242" s="12">
        <v>14</v>
      </c>
      <c r="E242" s="12"/>
      <c r="F242" s="12"/>
      <c r="G242" s="13">
        <v>46344</v>
      </c>
      <c r="H242" s="11">
        <v>160</v>
      </c>
      <c r="I242" s="12" t="s">
        <v>33</v>
      </c>
      <c r="J242" s="93">
        <v>0.88888888888888884</v>
      </c>
      <c r="K242" s="100"/>
      <c r="L242" s="12"/>
      <c r="M242" s="11" t="s">
        <v>39</v>
      </c>
      <c r="N242" s="18">
        <v>46164</v>
      </c>
      <c r="O242" s="14">
        <v>504</v>
      </c>
      <c r="P242" s="14">
        <v>8064</v>
      </c>
      <c r="Q242" s="97">
        <v>60.48</v>
      </c>
      <c r="R242" s="11">
        <v>20877</v>
      </c>
      <c r="S242" s="11" t="s">
        <v>46</v>
      </c>
      <c r="T242" s="11">
        <v>180</v>
      </c>
      <c r="U242" s="216" t="s">
        <v>37</v>
      </c>
      <c r="V242" s="216" t="s">
        <v>37</v>
      </c>
      <c r="W242" s="216" t="s">
        <v>38</v>
      </c>
      <c r="X242" s="216" t="s">
        <v>38</v>
      </c>
      <c r="Y242" s="216" t="s">
        <v>38</v>
      </c>
      <c r="Z242" s="216" t="s">
        <v>37</v>
      </c>
      <c r="AA242" s="217">
        <v>46314</v>
      </c>
      <c r="AB242" s="216" t="s">
        <v>39</v>
      </c>
    </row>
    <row r="243" spans="1:28" ht="18" customHeight="1">
      <c r="A243" s="100" t="s">
        <v>2665</v>
      </c>
      <c r="B243" s="12" t="s">
        <v>233</v>
      </c>
      <c r="C243" s="90" t="s">
        <v>234</v>
      </c>
      <c r="D243" s="12">
        <v>36</v>
      </c>
      <c r="E243" s="12"/>
      <c r="F243" s="12"/>
      <c r="G243" s="13">
        <v>46352</v>
      </c>
      <c r="H243" s="11">
        <v>168</v>
      </c>
      <c r="I243" s="12" t="s">
        <v>33</v>
      </c>
      <c r="J243" s="93">
        <v>0.93333333333333335</v>
      </c>
      <c r="K243" s="100"/>
      <c r="L243" s="12"/>
      <c r="M243" s="11" t="s">
        <v>39</v>
      </c>
      <c r="N243" s="18">
        <v>46172</v>
      </c>
      <c r="O243" s="14">
        <v>1296</v>
      </c>
      <c r="P243" s="14">
        <v>20736</v>
      </c>
      <c r="Q243" s="97">
        <v>155.52000000000001</v>
      </c>
      <c r="R243" s="11">
        <v>20877</v>
      </c>
      <c r="S243" s="11" t="s">
        <v>46</v>
      </c>
      <c r="T243" s="11">
        <v>180</v>
      </c>
      <c r="U243" s="216" t="s">
        <v>37</v>
      </c>
      <c r="V243" s="216" t="s">
        <v>37</v>
      </c>
      <c r="W243" s="216" t="s">
        <v>38</v>
      </c>
      <c r="X243" s="216" t="s">
        <v>38</v>
      </c>
      <c r="Y243" s="216" t="s">
        <v>38</v>
      </c>
      <c r="Z243" s="216" t="s">
        <v>37</v>
      </c>
      <c r="AA243" s="217">
        <v>46322</v>
      </c>
      <c r="AB243" s="216" t="s">
        <v>39</v>
      </c>
    </row>
    <row r="244" spans="1:28" ht="18" customHeight="1">
      <c r="A244" s="100" t="s">
        <v>2702</v>
      </c>
      <c r="B244" s="12" t="s">
        <v>233</v>
      </c>
      <c r="C244" s="90" t="s">
        <v>234</v>
      </c>
      <c r="D244" s="12">
        <v>4</v>
      </c>
      <c r="E244" s="12"/>
      <c r="F244" s="12"/>
      <c r="G244" s="13">
        <v>46353</v>
      </c>
      <c r="H244" s="11">
        <v>169</v>
      </c>
      <c r="I244" s="12" t="s">
        <v>33</v>
      </c>
      <c r="J244" s="93">
        <v>0.93888888888888888</v>
      </c>
      <c r="K244" s="100"/>
      <c r="L244" s="12" t="s">
        <v>34</v>
      </c>
      <c r="M244" s="11" t="s">
        <v>35</v>
      </c>
      <c r="N244" s="18">
        <v>46173</v>
      </c>
      <c r="O244" s="14">
        <v>144</v>
      </c>
      <c r="P244" s="14">
        <v>2304</v>
      </c>
      <c r="Q244" s="97">
        <v>17.28</v>
      </c>
      <c r="R244" s="11">
        <v>20877</v>
      </c>
      <c r="S244" s="11" t="s">
        <v>46</v>
      </c>
      <c r="T244" s="11">
        <v>180</v>
      </c>
      <c r="U244" s="216" t="s">
        <v>37</v>
      </c>
      <c r="V244" s="216" t="s">
        <v>37</v>
      </c>
      <c r="W244" s="216" t="s">
        <v>38</v>
      </c>
      <c r="X244" s="216" t="s">
        <v>38</v>
      </c>
      <c r="Y244" s="216" t="s">
        <v>38</v>
      </c>
      <c r="Z244" s="216" t="s">
        <v>37</v>
      </c>
      <c r="AA244" s="217">
        <v>46323</v>
      </c>
      <c r="AB244" s="216" t="s">
        <v>39</v>
      </c>
    </row>
    <row r="245" spans="1:28" ht="18" customHeight="1">
      <c r="A245" s="100" t="s">
        <v>61</v>
      </c>
      <c r="B245" s="12" t="s">
        <v>235</v>
      </c>
      <c r="C245" s="90" t="s">
        <v>236</v>
      </c>
      <c r="D245" s="12">
        <v>3</v>
      </c>
      <c r="E245" s="12"/>
      <c r="F245" s="12"/>
      <c r="G245" s="13">
        <v>46433</v>
      </c>
      <c r="H245" s="11">
        <v>249</v>
      </c>
      <c r="I245" s="12" t="s">
        <v>33</v>
      </c>
      <c r="J245" s="93">
        <v>0.92222222222222228</v>
      </c>
      <c r="K245" s="100"/>
      <c r="L245" s="12" t="s">
        <v>34</v>
      </c>
      <c r="M245" s="11" t="s">
        <v>35</v>
      </c>
      <c r="N245" s="18">
        <v>46163</v>
      </c>
      <c r="O245" s="14">
        <v>1008</v>
      </c>
      <c r="P245" s="14">
        <v>6048</v>
      </c>
      <c r="Q245" s="97">
        <v>28.607040000000001</v>
      </c>
      <c r="R245" s="11">
        <v>21146</v>
      </c>
      <c r="S245" s="11" t="s">
        <v>42</v>
      </c>
      <c r="T245" s="11">
        <v>270</v>
      </c>
      <c r="U245" s="216" t="s">
        <v>37</v>
      </c>
      <c r="V245" s="216" t="s">
        <v>37</v>
      </c>
      <c r="W245" s="216" t="s">
        <v>38</v>
      </c>
      <c r="X245" s="216" t="s">
        <v>38</v>
      </c>
      <c r="Y245" s="216" t="s">
        <v>38</v>
      </c>
      <c r="Z245" s="216" t="s">
        <v>37</v>
      </c>
      <c r="AA245" s="217">
        <v>46403</v>
      </c>
      <c r="AB245" s="216" t="s">
        <v>39</v>
      </c>
    </row>
    <row r="246" spans="1:28" ht="18" customHeight="1">
      <c r="A246" s="100" t="s">
        <v>2678</v>
      </c>
      <c r="B246" s="12" t="s">
        <v>235</v>
      </c>
      <c r="C246" s="90" t="s">
        <v>236</v>
      </c>
      <c r="D246" s="12">
        <v>1</v>
      </c>
      <c r="E246" s="12"/>
      <c r="F246" s="12"/>
      <c r="G246" s="13">
        <v>46433</v>
      </c>
      <c r="H246" s="11">
        <v>249</v>
      </c>
      <c r="I246" s="12" t="s">
        <v>33</v>
      </c>
      <c r="J246" s="93">
        <v>0.92222222222222228</v>
      </c>
      <c r="K246" s="100"/>
      <c r="L246" s="12"/>
      <c r="M246" s="11" t="s">
        <v>39</v>
      </c>
      <c r="N246" s="18">
        <v>46163</v>
      </c>
      <c r="O246" s="14">
        <v>336</v>
      </c>
      <c r="P246" s="14">
        <v>2016</v>
      </c>
      <c r="Q246" s="97">
        <v>9.5356799999999993</v>
      </c>
      <c r="R246" s="11">
        <v>21146</v>
      </c>
      <c r="S246" s="11" t="s">
        <v>42</v>
      </c>
      <c r="T246" s="11">
        <v>270</v>
      </c>
      <c r="U246" s="216" t="s">
        <v>37</v>
      </c>
      <c r="V246" s="216" t="s">
        <v>37</v>
      </c>
      <c r="W246" s="216" t="s">
        <v>38</v>
      </c>
      <c r="X246" s="216" t="s">
        <v>38</v>
      </c>
      <c r="Y246" s="216" t="s">
        <v>38</v>
      </c>
      <c r="Z246" s="216" t="s">
        <v>37</v>
      </c>
      <c r="AA246" s="217">
        <v>46403</v>
      </c>
      <c r="AB246" s="216" t="s">
        <v>39</v>
      </c>
    </row>
    <row r="247" spans="1:28" ht="18" customHeight="1">
      <c r="A247" s="100" t="s">
        <v>152</v>
      </c>
      <c r="B247" s="12" t="s">
        <v>235</v>
      </c>
      <c r="C247" s="90" t="s">
        <v>236</v>
      </c>
      <c r="D247" s="12">
        <v>30</v>
      </c>
      <c r="E247" s="12"/>
      <c r="F247" s="12"/>
      <c r="G247" s="13">
        <v>46447</v>
      </c>
      <c r="H247" s="11">
        <v>263</v>
      </c>
      <c r="I247" s="12" t="s">
        <v>33</v>
      </c>
      <c r="J247" s="93">
        <v>0.97407407407407409</v>
      </c>
      <c r="K247" s="100"/>
      <c r="L247" s="12"/>
      <c r="M247" s="11" t="s">
        <v>39</v>
      </c>
      <c r="N247" s="18">
        <v>46177</v>
      </c>
      <c r="O247" s="14">
        <v>10080</v>
      </c>
      <c r="P247" s="14">
        <v>60480</v>
      </c>
      <c r="Q247" s="97">
        <v>286.07040000000001</v>
      </c>
      <c r="R247" s="11">
        <v>21146</v>
      </c>
      <c r="S247" s="11" t="s">
        <v>42</v>
      </c>
      <c r="T247" s="11">
        <v>270</v>
      </c>
      <c r="U247" s="216" t="s">
        <v>37</v>
      </c>
      <c r="V247" s="216" t="s">
        <v>37</v>
      </c>
      <c r="W247" s="216" t="s">
        <v>38</v>
      </c>
      <c r="X247" s="216" t="s">
        <v>38</v>
      </c>
      <c r="Y247" s="216" t="s">
        <v>38</v>
      </c>
      <c r="Z247" s="216" t="s">
        <v>37</v>
      </c>
      <c r="AA247" s="217">
        <v>46417</v>
      </c>
      <c r="AB247" s="216" t="s">
        <v>39</v>
      </c>
    </row>
    <row r="248" spans="1:28" ht="18" customHeight="1">
      <c r="A248" s="100" t="s">
        <v>2530</v>
      </c>
      <c r="B248" s="12" t="s">
        <v>238</v>
      </c>
      <c r="C248" s="90" t="s">
        <v>239</v>
      </c>
      <c r="D248" s="12">
        <v>18</v>
      </c>
      <c r="E248" s="12"/>
      <c r="F248" s="12"/>
      <c r="G248" s="13">
        <v>46350</v>
      </c>
      <c r="H248" s="11">
        <v>166</v>
      </c>
      <c r="I248" s="12" t="s">
        <v>33</v>
      </c>
      <c r="J248" s="93">
        <v>0.92222222222222228</v>
      </c>
      <c r="K248" s="100"/>
      <c r="L248" s="12"/>
      <c r="M248" s="11" t="s">
        <v>39</v>
      </c>
      <c r="N248" s="18">
        <v>46170</v>
      </c>
      <c r="O248" s="14">
        <v>8640</v>
      </c>
      <c r="P248" s="14">
        <v>51840</v>
      </c>
      <c r="Q248" s="97">
        <v>171.072</v>
      </c>
      <c r="R248" s="11">
        <v>21155</v>
      </c>
      <c r="S248" s="11" t="s">
        <v>42</v>
      </c>
      <c r="T248" s="11">
        <v>180</v>
      </c>
      <c r="U248" s="216" t="s">
        <v>37</v>
      </c>
      <c r="V248" s="216" t="s">
        <v>37</v>
      </c>
      <c r="W248" s="216" t="s">
        <v>38</v>
      </c>
      <c r="X248" s="216" t="s">
        <v>38</v>
      </c>
      <c r="Y248" s="216" t="s">
        <v>38</v>
      </c>
      <c r="Z248" s="216" t="s">
        <v>37</v>
      </c>
      <c r="AA248" s="217">
        <v>46320</v>
      </c>
      <c r="AB248" s="216" t="s">
        <v>39</v>
      </c>
    </row>
    <row r="249" spans="1:28" ht="18" customHeight="1">
      <c r="A249" s="100" t="s">
        <v>793</v>
      </c>
      <c r="B249" s="12" t="s">
        <v>242</v>
      </c>
      <c r="C249" s="90" t="s">
        <v>243</v>
      </c>
      <c r="D249" s="12">
        <v>8</v>
      </c>
      <c r="E249" s="12"/>
      <c r="F249" s="12"/>
      <c r="G249" s="13">
        <v>46350</v>
      </c>
      <c r="H249" s="11">
        <v>166</v>
      </c>
      <c r="I249" s="12" t="s">
        <v>33</v>
      </c>
      <c r="J249" s="93">
        <v>0.92222222222222228</v>
      </c>
      <c r="K249" s="100" t="s">
        <v>800</v>
      </c>
      <c r="L249" s="12" t="s">
        <v>67</v>
      </c>
      <c r="M249" s="11" t="s">
        <v>35</v>
      </c>
      <c r="N249" s="18">
        <v>46170</v>
      </c>
      <c r="O249" s="14">
        <v>360</v>
      </c>
      <c r="P249" s="14">
        <v>10800</v>
      </c>
      <c r="Q249" s="97">
        <v>35.64</v>
      </c>
      <c r="R249" s="11">
        <v>21156</v>
      </c>
      <c r="S249" s="11" t="s">
        <v>46</v>
      </c>
      <c r="T249" s="11">
        <v>180</v>
      </c>
      <c r="U249" s="216" t="s">
        <v>37</v>
      </c>
      <c r="V249" s="216" t="s">
        <v>37</v>
      </c>
      <c r="W249" s="216" t="s">
        <v>38</v>
      </c>
      <c r="X249" s="216" t="s">
        <v>38</v>
      </c>
      <c r="Y249" s="216" t="s">
        <v>38</v>
      </c>
      <c r="Z249" s="216" t="s">
        <v>37</v>
      </c>
      <c r="AA249" s="217">
        <v>46320</v>
      </c>
      <c r="AB249" s="216" t="s">
        <v>39</v>
      </c>
    </row>
    <row r="250" spans="1:28" ht="18" customHeight="1">
      <c r="A250" s="100" t="s">
        <v>460</v>
      </c>
      <c r="B250" s="12" t="s">
        <v>242</v>
      </c>
      <c r="C250" s="90" t="s">
        <v>243</v>
      </c>
      <c r="D250" s="12">
        <v>84</v>
      </c>
      <c r="E250" s="12"/>
      <c r="F250" s="12"/>
      <c r="G250" s="13">
        <v>46351</v>
      </c>
      <c r="H250" s="11">
        <v>167</v>
      </c>
      <c r="I250" s="12" t="s">
        <v>33</v>
      </c>
      <c r="J250" s="93">
        <v>0.92777777777777781</v>
      </c>
      <c r="K250" s="100"/>
      <c r="L250" s="12"/>
      <c r="M250" s="11" t="s">
        <v>39</v>
      </c>
      <c r="N250" s="18">
        <v>46171</v>
      </c>
      <c r="O250" s="14">
        <v>3780</v>
      </c>
      <c r="P250" s="14">
        <v>113400</v>
      </c>
      <c r="Q250" s="97">
        <v>374.22</v>
      </c>
      <c r="R250" s="11">
        <v>21156</v>
      </c>
      <c r="S250" s="11" t="s">
        <v>46</v>
      </c>
      <c r="T250" s="11">
        <v>180</v>
      </c>
      <c r="U250" s="216" t="s">
        <v>37</v>
      </c>
      <c r="V250" s="216" t="s">
        <v>37</v>
      </c>
      <c r="W250" s="216" t="s">
        <v>38</v>
      </c>
      <c r="X250" s="216" t="s">
        <v>38</v>
      </c>
      <c r="Y250" s="216" t="s">
        <v>38</v>
      </c>
      <c r="Z250" s="216" t="s">
        <v>37</v>
      </c>
      <c r="AA250" s="217">
        <v>46321</v>
      </c>
      <c r="AB250" s="216" t="s">
        <v>39</v>
      </c>
    </row>
    <row r="251" spans="1:28" ht="18" customHeight="1">
      <c r="A251" s="100" t="s">
        <v>48</v>
      </c>
      <c r="B251" s="12" t="s">
        <v>242</v>
      </c>
      <c r="C251" s="90" t="s">
        <v>243</v>
      </c>
      <c r="D251" s="12">
        <v>100</v>
      </c>
      <c r="E251" s="12"/>
      <c r="F251" s="12"/>
      <c r="G251" s="13">
        <v>46351</v>
      </c>
      <c r="H251" s="11">
        <v>167</v>
      </c>
      <c r="I251" s="12" t="s">
        <v>33</v>
      </c>
      <c r="J251" s="93">
        <v>0.92777777777777781</v>
      </c>
      <c r="K251" s="100"/>
      <c r="L251" s="12"/>
      <c r="M251" s="11" t="s">
        <v>39</v>
      </c>
      <c r="N251" s="18">
        <v>46171</v>
      </c>
      <c r="O251" s="14">
        <v>4500</v>
      </c>
      <c r="P251" s="14">
        <v>135000</v>
      </c>
      <c r="Q251" s="97">
        <v>445.5</v>
      </c>
      <c r="R251" s="11">
        <v>21156</v>
      </c>
      <c r="S251" s="11" t="s">
        <v>46</v>
      </c>
      <c r="T251" s="11">
        <v>180</v>
      </c>
      <c r="U251" s="216" t="s">
        <v>37</v>
      </c>
      <c r="V251" s="216" t="s">
        <v>37</v>
      </c>
      <c r="W251" s="216" t="s">
        <v>38</v>
      </c>
      <c r="X251" s="216" t="s">
        <v>38</v>
      </c>
      <c r="Y251" s="216" t="s">
        <v>38</v>
      </c>
      <c r="Z251" s="216" t="s">
        <v>37</v>
      </c>
      <c r="AA251" s="217">
        <v>46321</v>
      </c>
      <c r="AB251" s="216" t="s">
        <v>39</v>
      </c>
    </row>
    <row r="252" spans="1:28" ht="18" customHeight="1">
      <c r="A252" s="100" t="s">
        <v>2734</v>
      </c>
      <c r="B252" s="12" t="s">
        <v>242</v>
      </c>
      <c r="C252" s="90" t="s">
        <v>243</v>
      </c>
      <c r="D252" s="12">
        <v>19</v>
      </c>
      <c r="E252" s="12"/>
      <c r="F252" s="12"/>
      <c r="G252" s="13">
        <v>46351</v>
      </c>
      <c r="H252" s="11">
        <v>167</v>
      </c>
      <c r="I252" s="12" t="s">
        <v>33</v>
      </c>
      <c r="J252" s="93">
        <v>0.92777777777777781</v>
      </c>
      <c r="K252" s="100"/>
      <c r="L252" s="12"/>
      <c r="M252" s="11" t="s">
        <v>39</v>
      </c>
      <c r="N252" s="18">
        <v>46171</v>
      </c>
      <c r="O252" s="14">
        <v>855</v>
      </c>
      <c r="P252" s="14">
        <v>25650</v>
      </c>
      <c r="Q252" s="97">
        <v>84.644999999999996</v>
      </c>
      <c r="R252" s="11">
        <v>21156</v>
      </c>
      <c r="S252" s="11" t="s">
        <v>46</v>
      </c>
      <c r="T252" s="11">
        <v>180</v>
      </c>
      <c r="U252" s="216" t="s">
        <v>37</v>
      </c>
      <c r="V252" s="216" t="s">
        <v>37</v>
      </c>
      <c r="W252" s="216" t="s">
        <v>38</v>
      </c>
      <c r="X252" s="216" t="s">
        <v>38</v>
      </c>
      <c r="Y252" s="216" t="s">
        <v>38</v>
      </c>
      <c r="Z252" s="216" t="s">
        <v>37</v>
      </c>
      <c r="AA252" s="217">
        <v>46321</v>
      </c>
      <c r="AB252" s="216" t="s">
        <v>39</v>
      </c>
    </row>
    <row r="253" spans="1:28" ht="18" customHeight="1">
      <c r="A253" s="100" t="s">
        <v>781</v>
      </c>
      <c r="B253" s="12" t="s">
        <v>801</v>
      </c>
      <c r="C253" s="90" t="s">
        <v>1159</v>
      </c>
      <c r="D253" s="12">
        <v>8</v>
      </c>
      <c r="E253" s="12"/>
      <c r="F253" s="12"/>
      <c r="G253" s="13">
        <v>46350</v>
      </c>
      <c r="H253" s="11">
        <v>166</v>
      </c>
      <c r="I253" s="12" t="s">
        <v>33</v>
      </c>
      <c r="J253" s="93">
        <v>0.92222222222222228</v>
      </c>
      <c r="K253" s="100"/>
      <c r="L253" s="12"/>
      <c r="M253" s="11" t="s">
        <v>39</v>
      </c>
      <c r="N253" s="18">
        <v>46170</v>
      </c>
      <c r="O253" s="14">
        <v>6240</v>
      </c>
      <c r="P253" s="14">
        <v>24960</v>
      </c>
      <c r="Q253" s="97">
        <v>67.142399999999995</v>
      </c>
      <c r="R253" s="11">
        <v>21159</v>
      </c>
      <c r="S253" s="11" t="s">
        <v>42</v>
      </c>
      <c r="T253" s="11">
        <v>180</v>
      </c>
      <c r="U253" s="216" t="s">
        <v>37</v>
      </c>
      <c r="V253" s="216" t="s">
        <v>37</v>
      </c>
      <c r="W253" s="216" t="s">
        <v>38</v>
      </c>
      <c r="X253" s="216" t="s">
        <v>38</v>
      </c>
      <c r="Y253" s="216" t="s">
        <v>38</v>
      </c>
      <c r="Z253" s="216" t="s">
        <v>37</v>
      </c>
      <c r="AA253" s="217">
        <v>46320</v>
      </c>
      <c r="AB253" s="216" t="s">
        <v>39</v>
      </c>
    </row>
    <row r="254" spans="1:28" ht="18" customHeight="1">
      <c r="A254" s="100" t="s">
        <v>341</v>
      </c>
      <c r="B254" s="12" t="s">
        <v>1160</v>
      </c>
      <c r="C254" s="90" t="s">
        <v>246</v>
      </c>
      <c r="D254" s="12">
        <v>1</v>
      </c>
      <c r="E254" s="12"/>
      <c r="F254" s="12"/>
      <c r="G254" s="13">
        <v>46212</v>
      </c>
      <c r="H254" s="11">
        <v>28</v>
      </c>
      <c r="I254" s="12" t="s">
        <v>211</v>
      </c>
      <c r="J254" s="93">
        <v>0.15555555555555556</v>
      </c>
      <c r="K254" s="100" t="s">
        <v>2813</v>
      </c>
      <c r="L254" s="12" t="s">
        <v>34</v>
      </c>
      <c r="M254" s="11" t="s">
        <v>35</v>
      </c>
      <c r="N254" s="18">
        <v>46032</v>
      </c>
      <c r="O254" s="14">
        <v>360</v>
      </c>
      <c r="P254" s="14">
        <v>1440</v>
      </c>
      <c r="Q254" s="97">
        <v>4.7519999999999998</v>
      </c>
      <c r="R254" s="11">
        <v>21161</v>
      </c>
      <c r="S254" s="11" t="s">
        <v>247</v>
      </c>
      <c r="T254" s="11">
        <v>180</v>
      </c>
      <c r="U254" s="216" t="s">
        <v>37</v>
      </c>
      <c r="V254" s="216" t="s">
        <v>37</v>
      </c>
      <c r="W254" s="216" t="s">
        <v>37</v>
      </c>
      <c r="X254" s="216" t="s">
        <v>37</v>
      </c>
      <c r="Y254" s="216" t="s">
        <v>37</v>
      </c>
      <c r="Z254" s="216" t="s">
        <v>28</v>
      </c>
      <c r="AA254" s="217">
        <v>46182</v>
      </c>
      <c r="AB254" s="216" t="s">
        <v>39</v>
      </c>
    </row>
    <row r="255" spans="1:28" ht="18" customHeight="1">
      <c r="A255" s="100" t="s">
        <v>341</v>
      </c>
      <c r="B255" s="12" t="s">
        <v>1160</v>
      </c>
      <c r="C255" s="90" t="s">
        <v>246</v>
      </c>
      <c r="D255" s="12">
        <v>1</v>
      </c>
      <c r="E255" s="12"/>
      <c r="F255" s="12"/>
      <c r="G255" s="13">
        <v>46212</v>
      </c>
      <c r="H255" s="11">
        <v>28</v>
      </c>
      <c r="I255" s="12" t="s">
        <v>211</v>
      </c>
      <c r="J255" s="93">
        <v>0.15555555555555556</v>
      </c>
      <c r="K255" s="100" t="s">
        <v>2812</v>
      </c>
      <c r="L255" s="12" t="s">
        <v>34</v>
      </c>
      <c r="M255" s="11" t="s">
        <v>35</v>
      </c>
      <c r="N255" s="18">
        <v>46032</v>
      </c>
      <c r="O255" s="14">
        <v>360</v>
      </c>
      <c r="P255" s="14">
        <v>1440</v>
      </c>
      <c r="Q255" s="97">
        <v>4.7519999999999998</v>
      </c>
      <c r="R255" s="11">
        <v>21161</v>
      </c>
      <c r="S255" s="11" t="s">
        <v>247</v>
      </c>
      <c r="T255" s="11">
        <v>180</v>
      </c>
      <c r="U255" s="216" t="s">
        <v>37</v>
      </c>
      <c r="V255" s="216" t="s">
        <v>37</v>
      </c>
      <c r="W255" s="216" t="s">
        <v>37</v>
      </c>
      <c r="X255" s="216" t="s">
        <v>37</v>
      </c>
      <c r="Y255" s="216" t="s">
        <v>37</v>
      </c>
      <c r="Z255" s="216" t="s">
        <v>28</v>
      </c>
      <c r="AA255" s="217">
        <v>46182</v>
      </c>
      <c r="AB255" s="216" t="s">
        <v>39</v>
      </c>
    </row>
    <row r="256" spans="1:28" ht="18" customHeight="1">
      <c r="A256" s="100" t="s">
        <v>341</v>
      </c>
      <c r="B256" s="12" t="s">
        <v>1160</v>
      </c>
      <c r="C256" s="90" t="s">
        <v>246</v>
      </c>
      <c r="D256" s="12">
        <v>1</v>
      </c>
      <c r="E256" s="12"/>
      <c r="F256" s="12"/>
      <c r="G256" s="13">
        <v>46316</v>
      </c>
      <c r="H256" s="11">
        <v>132</v>
      </c>
      <c r="I256" s="12" t="s">
        <v>33</v>
      </c>
      <c r="J256" s="93">
        <v>0.73333333333333328</v>
      </c>
      <c r="K256" s="100"/>
      <c r="L256" s="12" t="s">
        <v>34</v>
      </c>
      <c r="M256" s="11" t="s">
        <v>35</v>
      </c>
      <c r="N256" s="18">
        <v>46136</v>
      </c>
      <c r="O256" s="14">
        <v>360</v>
      </c>
      <c r="P256" s="14">
        <v>1440</v>
      </c>
      <c r="Q256" s="97">
        <v>4.7519999999999998</v>
      </c>
      <c r="R256" s="11">
        <v>21161</v>
      </c>
      <c r="S256" s="11" t="s">
        <v>247</v>
      </c>
      <c r="T256" s="11">
        <v>180</v>
      </c>
      <c r="U256" s="216" t="s">
        <v>37</v>
      </c>
      <c r="V256" s="216" t="s">
        <v>37</v>
      </c>
      <c r="W256" s="216" t="s">
        <v>38</v>
      </c>
      <c r="X256" s="216" t="s">
        <v>38</v>
      </c>
      <c r="Y256" s="216" t="s">
        <v>38</v>
      </c>
      <c r="Z256" s="216" t="s">
        <v>37</v>
      </c>
      <c r="AA256" s="217">
        <v>46286</v>
      </c>
      <c r="AB256" s="216" t="s">
        <v>39</v>
      </c>
    </row>
    <row r="257" spans="1:28" ht="18" customHeight="1">
      <c r="A257" s="100" t="s">
        <v>341</v>
      </c>
      <c r="B257" s="12" t="s">
        <v>1160</v>
      </c>
      <c r="C257" s="90" t="s">
        <v>246</v>
      </c>
      <c r="D257" s="12"/>
      <c r="E257" s="12">
        <v>96</v>
      </c>
      <c r="F257" s="12"/>
      <c r="G257" s="13">
        <v>46343</v>
      </c>
      <c r="H257" s="11">
        <v>159</v>
      </c>
      <c r="I257" s="12" t="s">
        <v>33</v>
      </c>
      <c r="J257" s="93">
        <v>0.8833333333333333</v>
      </c>
      <c r="K257" s="100"/>
      <c r="L257" s="12" t="s">
        <v>34</v>
      </c>
      <c r="M257" s="11" t="s">
        <v>35</v>
      </c>
      <c r="N257" s="18">
        <v>46163</v>
      </c>
      <c r="O257" s="14">
        <v>96</v>
      </c>
      <c r="P257" s="14">
        <v>384</v>
      </c>
      <c r="Q257" s="97">
        <v>1.2672000000000001</v>
      </c>
      <c r="R257" s="11">
        <v>21161</v>
      </c>
      <c r="S257" s="11" t="s">
        <v>247</v>
      </c>
      <c r="T257" s="11">
        <v>180</v>
      </c>
      <c r="U257" s="216" t="s">
        <v>37</v>
      </c>
      <c r="V257" s="216" t="s">
        <v>37</v>
      </c>
      <c r="W257" s="216" t="s">
        <v>38</v>
      </c>
      <c r="X257" s="216" t="s">
        <v>38</v>
      </c>
      <c r="Y257" s="216" t="s">
        <v>38</v>
      </c>
      <c r="Z257" s="216" t="s">
        <v>37</v>
      </c>
      <c r="AA257" s="217">
        <v>46313</v>
      </c>
      <c r="AB257" s="216" t="s">
        <v>39</v>
      </c>
    </row>
    <row r="258" spans="1:28" ht="18" customHeight="1">
      <c r="A258" s="100" t="s">
        <v>341</v>
      </c>
      <c r="B258" s="12" t="s">
        <v>1160</v>
      </c>
      <c r="C258" s="90" t="s">
        <v>246</v>
      </c>
      <c r="D258" s="12"/>
      <c r="E258" s="12">
        <v>270</v>
      </c>
      <c r="F258" s="12"/>
      <c r="G258" s="13">
        <v>46343</v>
      </c>
      <c r="H258" s="11">
        <v>159</v>
      </c>
      <c r="I258" s="12" t="s">
        <v>33</v>
      </c>
      <c r="J258" s="93">
        <v>0.8833333333333333</v>
      </c>
      <c r="K258" s="100"/>
      <c r="L258" s="12" t="s">
        <v>34</v>
      </c>
      <c r="M258" s="11" t="s">
        <v>35</v>
      </c>
      <c r="N258" s="18">
        <v>46163</v>
      </c>
      <c r="O258" s="14">
        <v>270</v>
      </c>
      <c r="P258" s="14">
        <v>1080</v>
      </c>
      <c r="Q258" s="97">
        <v>3.5640000000000001</v>
      </c>
      <c r="R258" s="11">
        <v>21161</v>
      </c>
      <c r="S258" s="11" t="s">
        <v>247</v>
      </c>
      <c r="T258" s="11">
        <v>180</v>
      </c>
      <c r="U258" s="216" t="s">
        <v>37</v>
      </c>
      <c r="V258" s="216" t="s">
        <v>37</v>
      </c>
      <c r="W258" s="216" t="s">
        <v>38</v>
      </c>
      <c r="X258" s="216" t="s">
        <v>38</v>
      </c>
      <c r="Y258" s="216" t="s">
        <v>38</v>
      </c>
      <c r="Z258" s="216" t="s">
        <v>37</v>
      </c>
      <c r="AA258" s="217">
        <v>46313</v>
      </c>
      <c r="AB258" s="216" t="s">
        <v>39</v>
      </c>
    </row>
    <row r="259" spans="1:28" ht="18" customHeight="1">
      <c r="A259" s="100" t="s">
        <v>2547</v>
      </c>
      <c r="B259" s="12" t="s">
        <v>249</v>
      </c>
      <c r="C259" s="90" t="s">
        <v>2486</v>
      </c>
      <c r="D259" s="12">
        <v>9</v>
      </c>
      <c r="E259" s="12"/>
      <c r="F259" s="12"/>
      <c r="G259" s="13">
        <v>46268</v>
      </c>
      <c r="H259" s="11">
        <v>84</v>
      </c>
      <c r="I259" s="12" t="s">
        <v>312</v>
      </c>
      <c r="J259" s="93">
        <v>0.7</v>
      </c>
      <c r="K259" s="100"/>
      <c r="L259" s="12"/>
      <c r="M259" s="11" t="s">
        <v>39</v>
      </c>
      <c r="N259" s="18">
        <v>46148</v>
      </c>
      <c r="O259" s="14">
        <v>468</v>
      </c>
      <c r="P259" s="14">
        <v>7020</v>
      </c>
      <c r="Q259" s="97">
        <v>70.2</v>
      </c>
      <c r="R259" s="11">
        <v>21173</v>
      </c>
      <c r="S259" s="11" t="s">
        <v>36</v>
      </c>
      <c r="T259" s="11">
        <v>120</v>
      </c>
      <c r="U259" s="216" t="s">
        <v>37</v>
      </c>
      <c r="V259" s="216" t="s">
        <v>37</v>
      </c>
      <c r="W259" s="216" t="s">
        <v>37</v>
      </c>
      <c r="X259" s="216" t="s">
        <v>38</v>
      </c>
      <c r="Y259" s="216" t="s">
        <v>38</v>
      </c>
      <c r="Z259" s="216" t="s">
        <v>37</v>
      </c>
      <c r="AA259" s="217">
        <v>46238</v>
      </c>
      <c r="AB259" s="216" t="s">
        <v>39</v>
      </c>
    </row>
    <row r="260" spans="1:28" ht="18" customHeight="1">
      <c r="A260" s="100" t="s">
        <v>2552</v>
      </c>
      <c r="B260" s="12" t="s">
        <v>249</v>
      </c>
      <c r="C260" s="90" t="s">
        <v>2486</v>
      </c>
      <c r="D260" s="12">
        <v>2</v>
      </c>
      <c r="E260" s="12"/>
      <c r="F260" s="12"/>
      <c r="G260" s="13">
        <v>46268</v>
      </c>
      <c r="H260" s="11">
        <v>84</v>
      </c>
      <c r="I260" s="12" t="s">
        <v>312</v>
      </c>
      <c r="J260" s="93">
        <v>0.7</v>
      </c>
      <c r="K260" s="100"/>
      <c r="L260" s="12"/>
      <c r="M260" s="11" t="s">
        <v>39</v>
      </c>
      <c r="N260" s="18">
        <v>46148</v>
      </c>
      <c r="O260" s="14">
        <v>104</v>
      </c>
      <c r="P260" s="14">
        <v>1560</v>
      </c>
      <c r="Q260" s="97">
        <v>15.6</v>
      </c>
      <c r="R260" s="11">
        <v>21173</v>
      </c>
      <c r="S260" s="11" t="s">
        <v>36</v>
      </c>
      <c r="T260" s="11">
        <v>120</v>
      </c>
      <c r="U260" s="216" t="s">
        <v>37</v>
      </c>
      <c r="V260" s="216" t="s">
        <v>37</v>
      </c>
      <c r="W260" s="216" t="s">
        <v>37</v>
      </c>
      <c r="X260" s="216" t="s">
        <v>38</v>
      </c>
      <c r="Y260" s="216" t="s">
        <v>38</v>
      </c>
      <c r="Z260" s="216" t="s">
        <v>37</v>
      </c>
      <c r="AA260" s="217">
        <v>46238</v>
      </c>
      <c r="AB260" s="216" t="s">
        <v>39</v>
      </c>
    </row>
    <row r="261" spans="1:28" ht="18" customHeight="1">
      <c r="A261" s="100" t="s">
        <v>378</v>
      </c>
      <c r="B261" s="12" t="s">
        <v>258</v>
      </c>
      <c r="C261" s="90" t="s">
        <v>259</v>
      </c>
      <c r="D261" s="12">
        <v>14</v>
      </c>
      <c r="E261" s="12"/>
      <c r="F261" s="12"/>
      <c r="G261" s="13">
        <v>46470</v>
      </c>
      <c r="H261" s="11">
        <v>286</v>
      </c>
      <c r="I261" s="12" t="s">
        <v>33</v>
      </c>
      <c r="J261" s="93">
        <v>0.78356164383561644</v>
      </c>
      <c r="K261" s="100"/>
      <c r="L261" s="12"/>
      <c r="M261" s="11" t="s">
        <v>39</v>
      </c>
      <c r="N261" s="18">
        <v>46105</v>
      </c>
      <c r="O261" s="14">
        <v>3024</v>
      </c>
      <c r="P261" s="14">
        <v>18144</v>
      </c>
      <c r="Q261" s="97">
        <v>64.411199999999994</v>
      </c>
      <c r="R261" s="11">
        <v>21177</v>
      </c>
      <c r="S261" s="11" t="s">
        <v>194</v>
      </c>
      <c r="T261" s="11">
        <v>365</v>
      </c>
      <c r="U261" s="216" t="s">
        <v>37</v>
      </c>
      <c r="V261" s="216" t="s">
        <v>37</v>
      </c>
      <c r="W261" s="216" t="s">
        <v>38</v>
      </c>
      <c r="X261" s="216" t="s">
        <v>38</v>
      </c>
      <c r="Y261" s="216" t="s">
        <v>38</v>
      </c>
      <c r="Z261" s="216" t="s">
        <v>37</v>
      </c>
      <c r="AA261" s="217">
        <v>46440</v>
      </c>
      <c r="AB261" s="216" t="s">
        <v>39</v>
      </c>
    </row>
    <row r="262" spans="1:28" ht="18" customHeight="1">
      <c r="A262" s="100" t="s">
        <v>684</v>
      </c>
      <c r="B262" s="12" t="s">
        <v>258</v>
      </c>
      <c r="C262" s="90" t="s">
        <v>259</v>
      </c>
      <c r="D262" s="12">
        <v>34</v>
      </c>
      <c r="E262" s="12"/>
      <c r="F262" s="12"/>
      <c r="G262" s="13">
        <v>46470</v>
      </c>
      <c r="H262" s="11">
        <v>286</v>
      </c>
      <c r="I262" s="12" t="s">
        <v>33</v>
      </c>
      <c r="J262" s="93">
        <v>0.78356164383561644</v>
      </c>
      <c r="K262" s="100"/>
      <c r="L262" s="12"/>
      <c r="M262" s="11" t="s">
        <v>39</v>
      </c>
      <c r="N262" s="18">
        <v>46105</v>
      </c>
      <c r="O262" s="14">
        <v>7344</v>
      </c>
      <c r="P262" s="14">
        <v>44064</v>
      </c>
      <c r="Q262" s="97">
        <v>156.4272</v>
      </c>
      <c r="R262" s="11">
        <v>21177</v>
      </c>
      <c r="S262" s="11" t="s">
        <v>194</v>
      </c>
      <c r="T262" s="11">
        <v>365</v>
      </c>
      <c r="U262" s="216" t="s">
        <v>37</v>
      </c>
      <c r="V262" s="216" t="s">
        <v>37</v>
      </c>
      <c r="W262" s="216" t="s">
        <v>38</v>
      </c>
      <c r="X262" s="216" t="s">
        <v>38</v>
      </c>
      <c r="Y262" s="216" t="s">
        <v>38</v>
      </c>
      <c r="Z262" s="216" t="s">
        <v>37</v>
      </c>
      <c r="AA262" s="217">
        <v>46440</v>
      </c>
      <c r="AB262" s="216" t="s">
        <v>39</v>
      </c>
    </row>
    <row r="263" spans="1:28" ht="18" customHeight="1">
      <c r="A263" s="100" t="s">
        <v>2689</v>
      </c>
      <c r="B263" s="12" t="s">
        <v>264</v>
      </c>
      <c r="C263" s="90" t="s">
        <v>265</v>
      </c>
      <c r="D263" s="12">
        <v>15</v>
      </c>
      <c r="E263" s="12"/>
      <c r="F263" s="12"/>
      <c r="G263" s="13">
        <v>46426</v>
      </c>
      <c r="H263" s="11">
        <v>242</v>
      </c>
      <c r="I263" s="12" t="s">
        <v>33</v>
      </c>
      <c r="J263" s="93">
        <v>0.89629629629629626</v>
      </c>
      <c r="K263" s="100"/>
      <c r="L263" s="12"/>
      <c r="M263" s="11" t="s">
        <v>39</v>
      </c>
      <c r="N263" s="18">
        <v>46156</v>
      </c>
      <c r="O263" s="14">
        <v>9000</v>
      </c>
      <c r="P263" s="14">
        <v>54000</v>
      </c>
      <c r="Q263" s="97">
        <v>145.26</v>
      </c>
      <c r="R263" s="11">
        <v>21189</v>
      </c>
      <c r="S263" s="11" t="s">
        <v>42</v>
      </c>
      <c r="T263" s="11">
        <v>270</v>
      </c>
      <c r="U263" s="216" t="s">
        <v>37</v>
      </c>
      <c r="V263" s="216" t="s">
        <v>37</v>
      </c>
      <c r="W263" s="216" t="s">
        <v>38</v>
      </c>
      <c r="X263" s="216" t="s">
        <v>38</v>
      </c>
      <c r="Y263" s="216" t="s">
        <v>38</v>
      </c>
      <c r="Z263" s="216" t="s">
        <v>37</v>
      </c>
      <c r="AA263" s="217">
        <v>46396</v>
      </c>
      <c r="AB263" s="216" t="s">
        <v>39</v>
      </c>
    </row>
    <row r="264" spans="1:28" ht="18" customHeight="1">
      <c r="A264" s="100" t="s">
        <v>61</v>
      </c>
      <c r="B264" s="12" t="s">
        <v>264</v>
      </c>
      <c r="C264" s="90" t="s">
        <v>265</v>
      </c>
      <c r="D264" s="12">
        <v>3</v>
      </c>
      <c r="E264" s="12"/>
      <c r="F264" s="12"/>
      <c r="G264" s="13">
        <v>46428</v>
      </c>
      <c r="H264" s="11">
        <v>244</v>
      </c>
      <c r="I264" s="12" t="s">
        <v>33</v>
      </c>
      <c r="J264" s="93">
        <v>0.90370370370370368</v>
      </c>
      <c r="K264" s="100"/>
      <c r="L264" s="12" t="s">
        <v>62</v>
      </c>
      <c r="M264" s="11" t="s">
        <v>35</v>
      </c>
      <c r="N264" s="18">
        <v>46158</v>
      </c>
      <c r="O264" s="14">
        <v>1800</v>
      </c>
      <c r="P264" s="14">
        <v>10800</v>
      </c>
      <c r="Q264" s="97">
        <v>29.052</v>
      </c>
      <c r="R264" s="11">
        <v>21189</v>
      </c>
      <c r="S264" s="11" t="s">
        <v>42</v>
      </c>
      <c r="T264" s="11">
        <v>270</v>
      </c>
      <c r="U264" s="216" t="s">
        <v>37</v>
      </c>
      <c r="V264" s="216" t="s">
        <v>37</v>
      </c>
      <c r="W264" s="216" t="s">
        <v>38</v>
      </c>
      <c r="X264" s="216" t="s">
        <v>38</v>
      </c>
      <c r="Y264" s="216" t="s">
        <v>38</v>
      </c>
      <c r="Z264" s="216" t="s">
        <v>37</v>
      </c>
      <c r="AA264" s="217">
        <v>46398</v>
      </c>
      <c r="AB264" s="216" t="s">
        <v>39</v>
      </c>
    </row>
    <row r="265" spans="1:28" ht="18" customHeight="1">
      <c r="A265" s="100" t="s">
        <v>2740</v>
      </c>
      <c r="B265" s="12" t="s">
        <v>264</v>
      </c>
      <c r="C265" s="90" t="s">
        <v>265</v>
      </c>
      <c r="D265" s="12">
        <v>38</v>
      </c>
      <c r="E265" s="12"/>
      <c r="F265" s="12"/>
      <c r="G265" s="13">
        <v>46442</v>
      </c>
      <c r="H265" s="11">
        <v>258</v>
      </c>
      <c r="I265" s="12" t="s">
        <v>33</v>
      </c>
      <c r="J265" s="93">
        <v>0.9555555555555556</v>
      </c>
      <c r="K265" s="100"/>
      <c r="L265" s="12"/>
      <c r="M265" s="11" t="s">
        <v>39</v>
      </c>
      <c r="N265" s="18">
        <v>46172</v>
      </c>
      <c r="O265" s="14">
        <v>22800</v>
      </c>
      <c r="P265" s="14">
        <v>136800</v>
      </c>
      <c r="Q265" s="97">
        <v>367.99200000000002</v>
      </c>
      <c r="R265" s="11">
        <v>21189</v>
      </c>
      <c r="S265" s="11" t="s">
        <v>42</v>
      </c>
      <c r="T265" s="11">
        <v>270</v>
      </c>
      <c r="U265" s="216" t="s">
        <v>37</v>
      </c>
      <c r="V265" s="216" t="s">
        <v>37</v>
      </c>
      <c r="W265" s="216" t="s">
        <v>38</v>
      </c>
      <c r="X265" s="216" t="s">
        <v>38</v>
      </c>
      <c r="Y265" s="216" t="s">
        <v>38</v>
      </c>
      <c r="Z265" s="216" t="s">
        <v>37</v>
      </c>
      <c r="AA265" s="217">
        <v>46412</v>
      </c>
      <c r="AB265" s="216" t="s">
        <v>39</v>
      </c>
    </row>
    <row r="266" spans="1:28" ht="18" customHeight="1">
      <c r="A266" s="100" t="s">
        <v>620</v>
      </c>
      <c r="B266" s="12" t="s">
        <v>264</v>
      </c>
      <c r="C266" s="90" t="s">
        <v>265</v>
      </c>
      <c r="D266" s="12">
        <v>24</v>
      </c>
      <c r="E266" s="12"/>
      <c r="F266" s="12"/>
      <c r="G266" s="13">
        <v>46442</v>
      </c>
      <c r="H266" s="11">
        <v>258</v>
      </c>
      <c r="I266" s="12" t="s">
        <v>33</v>
      </c>
      <c r="J266" s="93">
        <v>0.9555555555555556</v>
      </c>
      <c r="K266" s="100"/>
      <c r="L266" s="12"/>
      <c r="M266" s="11" t="s">
        <v>39</v>
      </c>
      <c r="N266" s="18">
        <v>46172</v>
      </c>
      <c r="O266" s="14">
        <v>14400</v>
      </c>
      <c r="P266" s="14">
        <v>86400</v>
      </c>
      <c r="Q266" s="97">
        <v>232.416</v>
      </c>
      <c r="R266" s="11">
        <v>21189</v>
      </c>
      <c r="S266" s="11" t="s">
        <v>42</v>
      </c>
      <c r="T266" s="11">
        <v>270</v>
      </c>
      <c r="U266" s="216" t="s">
        <v>37</v>
      </c>
      <c r="V266" s="216" t="s">
        <v>37</v>
      </c>
      <c r="W266" s="216" t="s">
        <v>38</v>
      </c>
      <c r="X266" s="216" t="s">
        <v>38</v>
      </c>
      <c r="Y266" s="216" t="s">
        <v>38</v>
      </c>
      <c r="Z266" s="216" t="s">
        <v>37</v>
      </c>
      <c r="AA266" s="217">
        <v>46412</v>
      </c>
      <c r="AB266" s="216" t="s">
        <v>39</v>
      </c>
    </row>
    <row r="267" spans="1:28" ht="18" customHeight="1">
      <c r="A267" s="100" t="s">
        <v>2620</v>
      </c>
      <c r="B267" s="12" t="s">
        <v>264</v>
      </c>
      <c r="C267" s="90" t="s">
        <v>265</v>
      </c>
      <c r="D267" s="12">
        <v>23</v>
      </c>
      <c r="E267" s="12"/>
      <c r="F267" s="12"/>
      <c r="G267" s="13">
        <v>46442</v>
      </c>
      <c r="H267" s="11">
        <v>258</v>
      </c>
      <c r="I267" s="12" t="s">
        <v>33</v>
      </c>
      <c r="J267" s="93">
        <v>0.9555555555555556</v>
      </c>
      <c r="K267" s="100"/>
      <c r="L267" s="12" t="s">
        <v>34</v>
      </c>
      <c r="M267" s="11" t="s">
        <v>35</v>
      </c>
      <c r="N267" s="18">
        <v>46172</v>
      </c>
      <c r="O267" s="14">
        <v>13800</v>
      </c>
      <c r="P267" s="14">
        <v>82800</v>
      </c>
      <c r="Q267" s="97">
        <v>222.732</v>
      </c>
      <c r="R267" s="11">
        <v>21189</v>
      </c>
      <c r="S267" s="11" t="s">
        <v>42</v>
      </c>
      <c r="T267" s="11">
        <v>270</v>
      </c>
      <c r="U267" s="216" t="s">
        <v>37</v>
      </c>
      <c r="V267" s="216" t="s">
        <v>37</v>
      </c>
      <c r="W267" s="216" t="s">
        <v>38</v>
      </c>
      <c r="X267" s="216" t="s">
        <v>38</v>
      </c>
      <c r="Y267" s="216" t="s">
        <v>38</v>
      </c>
      <c r="Z267" s="216" t="s">
        <v>37</v>
      </c>
      <c r="AA267" s="217">
        <v>46412</v>
      </c>
      <c r="AB267" s="216" t="s">
        <v>39</v>
      </c>
    </row>
    <row r="268" spans="1:28" ht="18" customHeight="1">
      <c r="A268" s="100" t="s">
        <v>2844</v>
      </c>
      <c r="B268" s="12" t="s">
        <v>264</v>
      </c>
      <c r="C268" s="90" t="s">
        <v>265</v>
      </c>
      <c r="D268" s="12">
        <v>2</v>
      </c>
      <c r="E268" s="12"/>
      <c r="F268" s="12"/>
      <c r="G268" s="13">
        <v>46442</v>
      </c>
      <c r="H268" s="11">
        <v>258</v>
      </c>
      <c r="I268" s="12" t="s">
        <v>33</v>
      </c>
      <c r="J268" s="93">
        <v>0.9555555555555556</v>
      </c>
      <c r="K268" s="100" t="s">
        <v>2725</v>
      </c>
      <c r="L268" s="12"/>
      <c r="M268" s="11" t="s">
        <v>39</v>
      </c>
      <c r="N268" s="18">
        <v>46172</v>
      </c>
      <c r="O268" s="14">
        <v>1200</v>
      </c>
      <c r="P268" s="14">
        <v>7200</v>
      </c>
      <c r="Q268" s="97">
        <v>19.367999999999999</v>
      </c>
      <c r="R268" s="11">
        <v>21189</v>
      </c>
      <c r="S268" s="11" t="s">
        <v>42</v>
      </c>
      <c r="T268" s="11">
        <v>270</v>
      </c>
      <c r="U268" s="216" t="s">
        <v>37</v>
      </c>
      <c r="V268" s="216" t="s">
        <v>37</v>
      </c>
      <c r="W268" s="216" t="s">
        <v>38</v>
      </c>
      <c r="X268" s="216" t="s">
        <v>38</v>
      </c>
      <c r="Y268" s="216" t="s">
        <v>38</v>
      </c>
      <c r="Z268" s="216" t="s">
        <v>37</v>
      </c>
      <c r="AA268" s="217">
        <v>46412</v>
      </c>
      <c r="AB268" s="216" t="s">
        <v>39</v>
      </c>
    </row>
    <row r="269" spans="1:28" ht="18" customHeight="1">
      <c r="A269" s="100" t="s">
        <v>681</v>
      </c>
      <c r="B269" s="12" t="s">
        <v>1787</v>
      </c>
      <c r="C269" s="90" t="s">
        <v>1788</v>
      </c>
      <c r="D269" s="12">
        <v>10</v>
      </c>
      <c r="E269" s="12"/>
      <c r="F269" s="12"/>
      <c r="G269" s="13">
        <v>46427</v>
      </c>
      <c r="H269" s="11">
        <v>243</v>
      </c>
      <c r="I269" s="12" t="s">
        <v>33</v>
      </c>
      <c r="J269" s="93">
        <v>0.9</v>
      </c>
      <c r="K269" s="100"/>
      <c r="L269" s="12"/>
      <c r="M269" s="11" t="s">
        <v>39</v>
      </c>
      <c r="N269" s="18">
        <v>46157</v>
      </c>
      <c r="O269" s="14">
        <v>6600</v>
      </c>
      <c r="P269" s="14">
        <v>39600</v>
      </c>
      <c r="Q269" s="97">
        <v>106.524</v>
      </c>
      <c r="R269" s="11">
        <v>21203</v>
      </c>
      <c r="S269" s="11" t="s">
        <v>42</v>
      </c>
      <c r="T269" s="11">
        <v>270</v>
      </c>
      <c r="U269" s="216" t="s">
        <v>37</v>
      </c>
      <c r="V269" s="216" t="s">
        <v>37</v>
      </c>
      <c r="W269" s="216" t="s">
        <v>38</v>
      </c>
      <c r="X269" s="216" t="s">
        <v>38</v>
      </c>
      <c r="Y269" s="216" t="s">
        <v>38</v>
      </c>
      <c r="Z269" s="216" t="s">
        <v>37</v>
      </c>
      <c r="AA269" s="217">
        <v>46397</v>
      </c>
      <c r="AB269" s="216" t="s">
        <v>39</v>
      </c>
    </row>
    <row r="270" spans="1:28" ht="18" customHeight="1">
      <c r="A270" s="100" t="s">
        <v>2728</v>
      </c>
      <c r="B270" s="12" t="s">
        <v>1787</v>
      </c>
      <c r="C270" s="90" t="s">
        <v>1788</v>
      </c>
      <c r="D270" s="12">
        <v>26</v>
      </c>
      <c r="E270" s="12"/>
      <c r="F270" s="12"/>
      <c r="G270" s="13">
        <v>46446</v>
      </c>
      <c r="H270" s="11">
        <v>262</v>
      </c>
      <c r="I270" s="12" t="s">
        <v>33</v>
      </c>
      <c r="J270" s="93">
        <v>0.97037037037037033</v>
      </c>
      <c r="K270" s="100"/>
      <c r="L270" s="12"/>
      <c r="M270" s="11" t="s">
        <v>39</v>
      </c>
      <c r="N270" s="18">
        <v>46176</v>
      </c>
      <c r="O270" s="14">
        <v>17160</v>
      </c>
      <c r="P270" s="14">
        <v>102960</v>
      </c>
      <c r="Q270" s="97">
        <v>276.9624</v>
      </c>
      <c r="R270" s="11">
        <v>21203</v>
      </c>
      <c r="S270" s="11" t="s">
        <v>42</v>
      </c>
      <c r="T270" s="11">
        <v>270</v>
      </c>
      <c r="U270" s="216" t="s">
        <v>37</v>
      </c>
      <c r="V270" s="216" t="s">
        <v>37</v>
      </c>
      <c r="W270" s="216" t="s">
        <v>38</v>
      </c>
      <c r="X270" s="216" t="s">
        <v>38</v>
      </c>
      <c r="Y270" s="216" t="s">
        <v>38</v>
      </c>
      <c r="Z270" s="216" t="s">
        <v>37</v>
      </c>
      <c r="AA270" s="217">
        <v>46416</v>
      </c>
      <c r="AB270" s="216" t="s">
        <v>39</v>
      </c>
    </row>
    <row r="271" spans="1:28" ht="18" customHeight="1">
      <c r="A271" s="100" t="s">
        <v>585</v>
      </c>
      <c r="B271" s="12" t="s">
        <v>1787</v>
      </c>
      <c r="C271" s="90" t="s">
        <v>1788</v>
      </c>
      <c r="D271" s="12">
        <v>75</v>
      </c>
      <c r="E271" s="12"/>
      <c r="F271" s="12"/>
      <c r="G271" s="13">
        <v>46446</v>
      </c>
      <c r="H271" s="11">
        <v>262</v>
      </c>
      <c r="I271" s="12" t="s">
        <v>33</v>
      </c>
      <c r="J271" s="93">
        <v>0.97037037037037033</v>
      </c>
      <c r="K271" s="100"/>
      <c r="L271" s="12"/>
      <c r="M271" s="11" t="s">
        <v>39</v>
      </c>
      <c r="N271" s="18">
        <v>46176</v>
      </c>
      <c r="O271" s="14">
        <v>49500</v>
      </c>
      <c r="P271" s="14">
        <v>297000</v>
      </c>
      <c r="Q271" s="97">
        <v>798.93</v>
      </c>
      <c r="R271" s="11">
        <v>21203</v>
      </c>
      <c r="S271" s="11" t="s">
        <v>42</v>
      </c>
      <c r="T271" s="11">
        <v>270</v>
      </c>
      <c r="U271" s="216" t="s">
        <v>37</v>
      </c>
      <c r="V271" s="216" t="s">
        <v>37</v>
      </c>
      <c r="W271" s="216" t="s">
        <v>38</v>
      </c>
      <c r="X271" s="216" t="s">
        <v>38</v>
      </c>
      <c r="Y271" s="216" t="s">
        <v>38</v>
      </c>
      <c r="Z271" s="216" t="s">
        <v>37</v>
      </c>
      <c r="AA271" s="217">
        <v>46416</v>
      </c>
      <c r="AB271" s="216" t="s">
        <v>39</v>
      </c>
    </row>
    <row r="272" spans="1:28" ht="18" customHeight="1">
      <c r="A272" s="100" t="s">
        <v>347</v>
      </c>
      <c r="B272" s="12" t="s">
        <v>1787</v>
      </c>
      <c r="C272" s="90" t="s">
        <v>1788</v>
      </c>
      <c r="D272" s="12">
        <v>74</v>
      </c>
      <c r="E272" s="12"/>
      <c r="F272" s="12"/>
      <c r="G272" s="13">
        <v>46447</v>
      </c>
      <c r="H272" s="11">
        <v>263</v>
      </c>
      <c r="I272" s="12" t="s">
        <v>33</v>
      </c>
      <c r="J272" s="93">
        <v>0.97407407407407409</v>
      </c>
      <c r="K272" s="100"/>
      <c r="L272" s="12"/>
      <c r="M272" s="11" t="s">
        <v>39</v>
      </c>
      <c r="N272" s="18">
        <v>46177</v>
      </c>
      <c r="O272" s="14">
        <v>48840</v>
      </c>
      <c r="P272" s="14">
        <v>293040</v>
      </c>
      <c r="Q272" s="97">
        <v>788.27760000000001</v>
      </c>
      <c r="R272" s="11">
        <v>21203</v>
      </c>
      <c r="S272" s="11" t="s">
        <v>42</v>
      </c>
      <c r="T272" s="11">
        <v>270</v>
      </c>
      <c r="U272" s="216" t="s">
        <v>37</v>
      </c>
      <c r="V272" s="216" t="s">
        <v>37</v>
      </c>
      <c r="W272" s="216" t="s">
        <v>38</v>
      </c>
      <c r="X272" s="216" t="s">
        <v>38</v>
      </c>
      <c r="Y272" s="216" t="s">
        <v>38</v>
      </c>
      <c r="Z272" s="216" t="s">
        <v>37</v>
      </c>
      <c r="AA272" s="217">
        <v>46417</v>
      </c>
      <c r="AB272" s="216" t="s">
        <v>39</v>
      </c>
    </row>
    <row r="273" spans="1:28" ht="18" customHeight="1">
      <c r="A273" s="100" t="s">
        <v>348</v>
      </c>
      <c r="B273" s="12" t="s">
        <v>1787</v>
      </c>
      <c r="C273" s="90" t="s">
        <v>1788</v>
      </c>
      <c r="D273" s="12">
        <v>75</v>
      </c>
      <c r="E273" s="12"/>
      <c r="F273" s="12"/>
      <c r="G273" s="13">
        <v>46447</v>
      </c>
      <c r="H273" s="11">
        <v>263</v>
      </c>
      <c r="I273" s="12" t="s">
        <v>33</v>
      </c>
      <c r="J273" s="93">
        <v>0.97407407407407409</v>
      </c>
      <c r="K273" s="100"/>
      <c r="L273" s="12"/>
      <c r="M273" s="11" t="s">
        <v>39</v>
      </c>
      <c r="N273" s="18">
        <v>46177</v>
      </c>
      <c r="O273" s="14">
        <v>49500</v>
      </c>
      <c r="P273" s="14">
        <v>297000</v>
      </c>
      <c r="Q273" s="97">
        <v>798.93</v>
      </c>
      <c r="R273" s="11">
        <v>21203</v>
      </c>
      <c r="S273" s="11" t="s">
        <v>42</v>
      </c>
      <c r="T273" s="11">
        <v>270</v>
      </c>
      <c r="U273" s="216" t="s">
        <v>37</v>
      </c>
      <c r="V273" s="216" t="s">
        <v>37</v>
      </c>
      <c r="W273" s="216" t="s">
        <v>38</v>
      </c>
      <c r="X273" s="216" t="s">
        <v>38</v>
      </c>
      <c r="Y273" s="216" t="s">
        <v>38</v>
      </c>
      <c r="Z273" s="216" t="s">
        <v>37</v>
      </c>
      <c r="AA273" s="217">
        <v>46417</v>
      </c>
      <c r="AB273" s="216" t="s">
        <v>39</v>
      </c>
    </row>
    <row r="274" spans="1:28" ht="18" customHeight="1">
      <c r="A274" s="100" t="s">
        <v>682</v>
      </c>
      <c r="B274" s="12" t="s">
        <v>1787</v>
      </c>
      <c r="C274" s="90" t="s">
        <v>1788</v>
      </c>
      <c r="D274" s="12">
        <v>16</v>
      </c>
      <c r="E274" s="12"/>
      <c r="F274" s="12"/>
      <c r="G274" s="13">
        <v>46447</v>
      </c>
      <c r="H274" s="11">
        <v>263</v>
      </c>
      <c r="I274" s="12" t="s">
        <v>33</v>
      </c>
      <c r="J274" s="93">
        <v>0.97407407407407409</v>
      </c>
      <c r="K274" s="100"/>
      <c r="L274" s="12"/>
      <c r="M274" s="11" t="s">
        <v>39</v>
      </c>
      <c r="N274" s="18">
        <v>46177</v>
      </c>
      <c r="O274" s="14">
        <v>10560</v>
      </c>
      <c r="P274" s="14">
        <v>63360</v>
      </c>
      <c r="Q274" s="97">
        <v>170.4384</v>
      </c>
      <c r="R274" s="11">
        <v>21203</v>
      </c>
      <c r="S274" s="11" t="s">
        <v>42</v>
      </c>
      <c r="T274" s="11">
        <v>270</v>
      </c>
      <c r="U274" s="216" t="s">
        <v>37</v>
      </c>
      <c r="V274" s="216" t="s">
        <v>37</v>
      </c>
      <c r="W274" s="216" t="s">
        <v>38</v>
      </c>
      <c r="X274" s="216" t="s">
        <v>38</v>
      </c>
      <c r="Y274" s="216" t="s">
        <v>38</v>
      </c>
      <c r="Z274" s="216" t="s">
        <v>37</v>
      </c>
      <c r="AA274" s="217">
        <v>46417</v>
      </c>
      <c r="AB274" s="216" t="s">
        <v>39</v>
      </c>
    </row>
    <row r="275" spans="1:28" ht="18" customHeight="1">
      <c r="A275" s="100" t="s">
        <v>2790</v>
      </c>
      <c r="B275" s="12" t="s">
        <v>1787</v>
      </c>
      <c r="C275" s="90" t="s">
        <v>1788</v>
      </c>
      <c r="D275" s="12">
        <v>75</v>
      </c>
      <c r="E275" s="12"/>
      <c r="F275" s="12"/>
      <c r="G275" s="13">
        <v>46448</v>
      </c>
      <c r="H275" s="11">
        <v>264</v>
      </c>
      <c r="I275" s="12" t="s">
        <v>33</v>
      </c>
      <c r="J275" s="93">
        <v>0.97777777777777775</v>
      </c>
      <c r="K275" s="100"/>
      <c r="L275" s="12"/>
      <c r="M275" s="11" t="s">
        <v>39</v>
      </c>
      <c r="N275" s="18">
        <v>46178</v>
      </c>
      <c r="O275" s="14">
        <v>49500</v>
      </c>
      <c r="P275" s="14">
        <v>297000</v>
      </c>
      <c r="Q275" s="97">
        <v>798.93</v>
      </c>
      <c r="R275" s="11">
        <v>21203</v>
      </c>
      <c r="S275" s="11" t="s">
        <v>42</v>
      </c>
      <c r="T275" s="11">
        <v>270</v>
      </c>
      <c r="U275" s="216" t="s">
        <v>37</v>
      </c>
      <c r="V275" s="216" t="s">
        <v>37</v>
      </c>
      <c r="W275" s="216" t="s">
        <v>38</v>
      </c>
      <c r="X275" s="216" t="s">
        <v>38</v>
      </c>
      <c r="Y275" s="216" t="s">
        <v>38</v>
      </c>
      <c r="Z275" s="216" t="s">
        <v>37</v>
      </c>
      <c r="AA275" s="217">
        <v>46418</v>
      </c>
      <c r="AB275" s="216" t="s">
        <v>39</v>
      </c>
    </row>
    <row r="276" spans="1:28" ht="18" customHeight="1">
      <c r="A276" s="100" t="s">
        <v>2799</v>
      </c>
      <c r="B276" s="12" t="s">
        <v>1787</v>
      </c>
      <c r="C276" s="90" t="s">
        <v>1788</v>
      </c>
      <c r="D276" s="12">
        <v>40</v>
      </c>
      <c r="E276" s="12">
        <v>228</v>
      </c>
      <c r="F276" s="12"/>
      <c r="G276" s="13">
        <v>46448</v>
      </c>
      <c r="H276" s="11">
        <v>264</v>
      </c>
      <c r="I276" s="12" t="s">
        <v>33</v>
      </c>
      <c r="J276" s="93">
        <v>0.97777777777777775</v>
      </c>
      <c r="K276" s="100"/>
      <c r="L276" s="12"/>
      <c r="M276" s="11" t="s">
        <v>39</v>
      </c>
      <c r="N276" s="18">
        <v>46178</v>
      </c>
      <c r="O276" s="14">
        <v>26628</v>
      </c>
      <c r="P276" s="14">
        <v>159768</v>
      </c>
      <c r="Q276" s="97">
        <v>429.77591999999999</v>
      </c>
      <c r="R276" s="11">
        <v>21203</v>
      </c>
      <c r="S276" s="11" t="s">
        <v>42</v>
      </c>
      <c r="T276" s="11">
        <v>270</v>
      </c>
      <c r="U276" s="216" t="s">
        <v>37</v>
      </c>
      <c r="V276" s="216" t="s">
        <v>37</v>
      </c>
      <c r="W276" s="216" t="s">
        <v>38</v>
      </c>
      <c r="X276" s="216" t="s">
        <v>38</v>
      </c>
      <c r="Y276" s="216" t="s">
        <v>38</v>
      </c>
      <c r="Z276" s="216" t="s">
        <v>37</v>
      </c>
      <c r="AA276" s="217">
        <v>46418</v>
      </c>
      <c r="AB276" s="216" t="s">
        <v>39</v>
      </c>
    </row>
    <row r="277" spans="1:28" ht="18" customHeight="1">
      <c r="A277" s="100" t="s">
        <v>554</v>
      </c>
      <c r="B277" s="12" t="s">
        <v>268</v>
      </c>
      <c r="C277" s="90" t="s">
        <v>269</v>
      </c>
      <c r="D277" s="12">
        <v>80</v>
      </c>
      <c r="E277" s="12"/>
      <c r="F277" s="12"/>
      <c r="G277" s="13">
        <v>46515</v>
      </c>
      <c r="H277" s="11">
        <v>331</v>
      </c>
      <c r="I277" s="12" t="s">
        <v>33</v>
      </c>
      <c r="J277" s="93">
        <v>0.9068493150684932</v>
      </c>
      <c r="K277" s="100"/>
      <c r="L277" s="12" t="s">
        <v>899</v>
      </c>
      <c r="M277" s="11" t="s">
        <v>35</v>
      </c>
      <c r="N277" s="18">
        <v>46150</v>
      </c>
      <c r="O277" s="14">
        <v>20800</v>
      </c>
      <c r="P277" s="14">
        <v>124800</v>
      </c>
      <c r="Q277" s="97">
        <v>411.84</v>
      </c>
      <c r="R277" s="11">
        <v>21255</v>
      </c>
      <c r="S277" s="11" t="s">
        <v>194</v>
      </c>
      <c r="T277" s="11">
        <v>365</v>
      </c>
      <c r="U277" s="216" t="s">
        <v>37</v>
      </c>
      <c r="V277" s="216" t="s">
        <v>37</v>
      </c>
      <c r="W277" s="216" t="s">
        <v>38</v>
      </c>
      <c r="X277" s="216" t="s">
        <v>38</v>
      </c>
      <c r="Y277" s="216" t="s">
        <v>38</v>
      </c>
      <c r="Z277" s="216" t="s">
        <v>37</v>
      </c>
      <c r="AA277" s="217">
        <v>46485</v>
      </c>
      <c r="AB277" s="216" t="s">
        <v>39</v>
      </c>
    </row>
    <row r="278" spans="1:28" ht="18" customHeight="1">
      <c r="A278" s="100" t="s">
        <v>2831</v>
      </c>
      <c r="B278" s="12" t="s">
        <v>268</v>
      </c>
      <c r="C278" s="90" t="s">
        <v>269</v>
      </c>
      <c r="D278" s="12">
        <v>73</v>
      </c>
      <c r="E278" s="12"/>
      <c r="F278" s="12"/>
      <c r="G278" s="13">
        <v>46546</v>
      </c>
      <c r="H278" s="11">
        <v>362</v>
      </c>
      <c r="I278" s="12" t="s">
        <v>33</v>
      </c>
      <c r="J278" s="93">
        <v>0.99178082191780825</v>
      </c>
      <c r="K278" s="100"/>
      <c r="L278" s="12" t="s">
        <v>899</v>
      </c>
      <c r="M278" s="11" t="s">
        <v>35</v>
      </c>
      <c r="N278" s="18">
        <v>46181</v>
      </c>
      <c r="O278" s="14">
        <v>18980</v>
      </c>
      <c r="P278" s="14">
        <v>113880</v>
      </c>
      <c r="Q278" s="97">
        <v>375.80399999999997</v>
      </c>
      <c r="R278" s="11">
        <v>21255</v>
      </c>
      <c r="S278" s="11" t="s">
        <v>194</v>
      </c>
      <c r="T278" s="11">
        <v>365</v>
      </c>
      <c r="U278" s="216" t="s">
        <v>37</v>
      </c>
      <c r="V278" s="216" t="s">
        <v>37</v>
      </c>
      <c r="W278" s="216" t="s">
        <v>38</v>
      </c>
      <c r="X278" s="216" t="s">
        <v>38</v>
      </c>
      <c r="Y278" s="216" t="s">
        <v>38</v>
      </c>
      <c r="Z278" s="216" t="s">
        <v>37</v>
      </c>
      <c r="AA278" s="217">
        <v>46516</v>
      </c>
      <c r="AB278" s="216" t="s">
        <v>39</v>
      </c>
    </row>
    <row r="279" spans="1:28" ht="18" customHeight="1">
      <c r="A279" s="100" t="s">
        <v>63</v>
      </c>
      <c r="B279" s="12" t="s">
        <v>268</v>
      </c>
      <c r="C279" s="90" t="s">
        <v>269</v>
      </c>
      <c r="D279" s="12">
        <v>22</v>
      </c>
      <c r="E279" s="12"/>
      <c r="F279" s="12"/>
      <c r="G279" s="13">
        <v>46546</v>
      </c>
      <c r="H279" s="11">
        <v>362</v>
      </c>
      <c r="I279" s="12" t="s">
        <v>33</v>
      </c>
      <c r="J279" s="93">
        <v>0.99178082191780825</v>
      </c>
      <c r="K279" s="100"/>
      <c r="L279" s="12" t="s">
        <v>899</v>
      </c>
      <c r="M279" s="11" t="s">
        <v>35</v>
      </c>
      <c r="N279" s="18">
        <v>46181</v>
      </c>
      <c r="O279" s="14">
        <v>5720</v>
      </c>
      <c r="P279" s="14">
        <v>34320</v>
      </c>
      <c r="Q279" s="97">
        <v>113.256</v>
      </c>
      <c r="R279" s="11">
        <v>21255</v>
      </c>
      <c r="S279" s="11" t="s">
        <v>194</v>
      </c>
      <c r="T279" s="11">
        <v>365</v>
      </c>
      <c r="U279" s="216" t="s">
        <v>37</v>
      </c>
      <c r="V279" s="216" t="s">
        <v>37</v>
      </c>
      <c r="W279" s="216" t="s">
        <v>38</v>
      </c>
      <c r="X279" s="216" t="s">
        <v>38</v>
      </c>
      <c r="Y279" s="216" t="s">
        <v>38</v>
      </c>
      <c r="Z279" s="216" t="s">
        <v>37</v>
      </c>
      <c r="AA279" s="217">
        <v>46516</v>
      </c>
      <c r="AB279" s="216" t="s">
        <v>39</v>
      </c>
    </row>
    <row r="280" spans="1:28" ht="18" customHeight="1">
      <c r="A280" s="100" t="s">
        <v>374</v>
      </c>
      <c r="B280" s="12" t="s">
        <v>268</v>
      </c>
      <c r="C280" s="90" t="s">
        <v>269</v>
      </c>
      <c r="D280" s="12">
        <v>73</v>
      </c>
      <c r="E280" s="12"/>
      <c r="F280" s="12"/>
      <c r="G280" s="13">
        <v>46546</v>
      </c>
      <c r="H280" s="11">
        <v>362</v>
      </c>
      <c r="I280" s="12" t="s">
        <v>33</v>
      </c>
      <c r="J280" s="93">
        <v>0.99178082191780825</v>
      </c>
      <c r="K280" s="100"/>
      <c r="L280" s="12"/>
      <c r="M280" s="11" t="s">
        <v>39</v>
      </c>
      <c r="N280" s="18">
        <v>46181</v>
      </c>
      <c r="O280" s="14">
        <v>18980</v>
      </c>
      <c r="P280" s="14">
        <v>113880</v>
      </c>
      <c r="Q280" s="97">
        <v>375.80399999999997</v>
      </c>
      <c r="R280" s="11">
        <v>21255</v>
      </c>
      <c r="S280" s="11" t="s">
        <v>194</v>
      </c>
      <c r="T280" s="11">
        <v>365</v>
      </c>
      <c r="U280" s="216" t="s">
        <v>37</v>
      </c>
      <c r="V280" s="216" t="s">
        <v>37</v>
      </c>
      <c r="W280" s="216" t="s">
        <v>38</v>
      </c>
      <c r="X280" s="216" t="s">
        <v>38</v>
      </c>
      <c r="Y280" s="216" t="s">
        <v>38</v>
      </c>
      <c r="Z280" s="216" t="s">
        <v>37</v>
      </c>
      <c r="AA280" s="217">
        <v>46516</v>
      </c>
      <c r="AB280" s="216" t="s">
        <v>39</v>
      </c>
    </row>
    <row r="281" spans="1:28" ht="18" customHeight="1">
      <c r="A281" s="100" t="s">
        <v>667</v>
      </c>
      <c r="B281" s="12" t="s">
        <v>268</v>
      </c>
      <c r="C281" s="90" t="s">
        <v>269</v>
      </c>
      <c r="D281" s="12">
        <v>73</v>
      </c>
      <c r="E281" s="12"/>
      <c r="F281" s="12"/>
      <c r="G281" s="13">
        <v>46546</v>
      </c>
      <c r="H281" s="11">
        <v>362</v>
      </c>
      <c r="I281" s="12" t="s">
        <v>33</v>
      </c>
      <c r="J281" s="93">
        <v>0.99178082191780825</v>
      </c>
      <c r="K281" s="100"/>
      <c r="L281" s="12"/>
      <c r="M281" s="11" t="s">
        <v>39</v>
      </c>
      <c r="N281" s="18">
        <v>46181</v>
      </c>
      <c r="O281" s="14">
        <v>18980</v>
      </c>
      <c r="P281" s="14">
        <v>113880</v>
      </c>
      <c r="Q281" s="97">
        <v>375.80399999999997</v>
      </c>
      <c r="R281" s="11">
        <v>21255</v>
      </c>
      <c r="S281" s="11" t="s">
        <v>194</v>
      </c>
      <c r="T281" s="11">
        <v>365</v>
      </c>
      <c r="U281" s="216" t="s">
        <v>37</v>
      </c>
      <c r="V281" s="216" t="s">
        <v>37</v>
      </c>
      <c r="W281" s="216" t="s">
        <v>38</v>
      </c>
      <c r="X281" s="216" t="s">
        <v>38</v>
      </c>
      <c r="Y281" s="216" t="s">
        <v>38</v>
      </c>
      <c r="Z281" s="216" t="s">
        <v>37</v>
      </c>
      <c r="AA281" s="217">
        <v>46516</v>
      </c>
      <c r="AB281" s="216" t="s">
        <v>39</v>
      </c>
    </row>
    <row r="282" spans="1:28" ht="18" customHeight="1">
      <c r="A282" s="100" t="s">
        <v>255</v>
      </c>
      <c r="B282" s="12" t="s">
        <v>268</v>
      </c>
      <c r="C282" s="90" t="s">
        <v>269</v>
      </c>
      <c r="D282" s="12">
        <v>38</v>
      </c>
      <c r="E282" s="12">
        <v>128</v>
      </c>
      <c r="F282" s="12"/>
      <c r="G282" s="13">
        <v>46546</v>
      </c>
      <c r="H282" s="11">
        <v>362</v>
      </c>
      <c r="I282" s="12" t="s">
        <v>33</v>
      </c>
      <c r="J282" s="93">
        <v>0.99178082191780825</v>
      </c>
      <c r="K282" s="100"/>
      <c r="L282" s="12"/>
      <c r="M282" s="11" t="s">
        <v>39</v>
      </c>
      <c r="N282" s="18">
        <v>46181</v>
      </c>
      <c r="O282" s="14">
        <v>10008</v>
      </c>
      <c r="P282" s="14">
        <v>60048</v>
      </c>
      <c r="Q282" s="97">
        <v>198.1584</v>
      </c>
      <c r="R282" s="11">
        <v>21255</v>
      </c>
      <c r="S282" s="11" t="s">
        <v>194</v>
      </c>
      <c r="T282" s="11">
        <v>365</v>
      </c>
      <c r="U282" s="216" t="s">
        <v>37</v>
      </c>
      <c r="V282" s="216" t="s">
        <v>37</v>
      </c>
      <c r="W282" s="216" t="s">
        <v>38</v>
      </c>
      <c r="X282" s="216" t="s">
        <v>38</v>
      </c>
      <c r="Y282" s="216" t="s">
        <v>38</v>
      </c>
      <c r="Z282" s="216" t="s">
        <v>37</v>
      </c>
      <c r="AA282" s="217">
        <v>46516</v>
      </c>
      <c r="AB282" s="216" t="s">
        <v>39</v>
      </c>
    </row>
    <row r="283" spans="1:28" ht="18" customHeight="1">
      <c r="A283" s="100" t="s">
        <v>278</v>
      </c>
      <c r="B283" s="12" t="s">
        <v>271</v>
      </c>
      <c r="C283" s="90" t="s">
        <v>272</v>
      </c>
      <c r="D283" s="12"/>
      <c r="E283" s="12"/>
      <c r="F283" s="12"/>
      <c r="G283" s="13"/>
      <c r="H283" s="11" t="s">
        <v>39</v>
      </c>
      <c r="I283" s="12" t="s">
        <v>39</v>
      </c>
      <c r="J283" s="93" t="s">
        <v>39</v>
      </c>
      <c r="K283" s="100"/>
      <c r="L283" s="12" t="s">
        <v>73</v>
      </c>
      <c r="M283" s="11" t="s">
        <v>35</v>
      </c>
      <c r="N283" s="18" t="s">
        <v>39</v>
      </c>
      <c r="O283" s="14">
        <v>0</v>
      </c>
      <c r="P283" s="14">
        <v>0</v>
      </c>
      <c r="Q283" s="97">
        <v>0</v>
      </c>
      <c r="R283" s="11">
        <v>213</v>
      </c>
      <c r="S283" s="11" t="s">
        <v>74</v>
      </c>
      <c r="T283" s="11">
        <v>120</v>
      </c>
      <c r="U283" s="216" t="s">
        <v>37</v>
      </c>
      <c r="V283" s="216" t="s">
        <v>38</v>
      </c>
      <c r="W283" s="216" t="s">
        <v>38</v>
      </c>
      <c r="X283" s="216" t="s">
        <v>38</v>
      </c>
      <c r="Y283" s="216" t="s">
        <v>37</v>
      </c>
      <c r="Z283" s="216" t="s">
        <v>37</v>
      </c>
      <c r="AA283" s="217" t="s">
        <v>39</v>
      </c>
      <c r="AB283" s="216" t="s">
        <v>39</v>
      </c>
    </row>
    <row r="284" spans="1:28" ht="18" customHeight="1">
      <c r="A284" s="100" t="s">
        <v>2497</v>
      </c>
      <c r="B284" s="12" t="s">
        <v>271</v>
      </c>
      <c r="C284" s="90" t="s">
        <v>272</v>
      </c>
      <c r="D284" s="12"/>
      <c r="E284" s="12"/>
      <c r="F284" s="12"/>
      <c r="G284" s="13"/>
      <c r="H284" s="11" t="s">
        <v>39</v>
      </c>
      <c r="I284" s="12" t="s">
        <v>39</v>
      </c>
      <c r="J284" s="93" t="s">
        <v>39</v>
      </c>
      <c r="K284" s="100"/>
      <c r="L284" s="12" t="s">
        <v>73</v>
      </c>
      <c r="M284" s="11" t="s">
        <v>35</v>
      </c>
      <c r="N284" s="18" t="s">
        <v>39</v>
      </c>
      <c r="O284" s="14">
        <v>0</v>
      </c>
      <c r="P284" s="14">
        <v>0</v>
      </c>
      <c r="Q284" s="97">
        <v>0</v>
      </c>
      <c r="R284" s="11">
        <v>213</v>
      </c>
      <c r="S284" s="11" t="s">
        <v>74</v>
      </c>
      <c r="T284" s="11">
        <v>120</v>
      </c>
      <c r="U284" s="216" t="s">
        <v>37</v>
      </c>
      <c r="V284" s="216" t="s">
        <v>38</v>
      </c>
      <c r="W284" s="216" t="s">
        <v>38</v>
      </c>
      <c r="X284" s="216" t="s">
        <v>38</v>
      </c>
      <c r="Y284" s="216" t="s">
        <v>37</v>
      </c>
      <c r="Z284" s="216" t="s">
        <v>37</v>
      </c>
      <c r="AA284" s="217" t="s">
        <v>39</v>
      </c>
      <c r="AB284" s="216" t="s">
        <v>39</v>
      </c>
    </row>
    <row r="285" spans="1:28" ht="18" customHeight="1">
      <c r="A285" s="100" t="s">
        <v>284</v>
      </c>
      <c r="B285" s="12" t="s">
        <v>271</v>
      </c>
      <c r="C285" s="90" t="s">
        <v>272</v>
      </c>
      <c r="D285" s="12"/>
      <c r="E285" s="12"/>
      <c r="F285" s="12"/>
      <c r="G285" s="13"/>
      <c r="H285" s="11" t="s">
        <v>39</v>
      </c>
      <c r="I285" s="12" t="s">
        <v>39</v>
      </c>
      <c r="J285" s="93" t="s">
        <v>39</v>
      </c>
      <c r="K285" s="100"/>
      <c r="L285" s="12"/>
      <c r="M285" s="11" t="s">
        <v>39</v>
      </c>
      <c r="N285" s="18" t="s">
        <v>39</v>
      </c>
      <c r="O285" s="14">
        <v>0</v>
      </c>
      <c r="P285" s="14">
        <v>0</v>
      </c>
      <c r="Q285" s="97">
        <v>0</v>
      </c>
      <c r="R285" s="11">
        <v>213</v>
      </c>
      <c r="S285" s="11" t="s">
        <v>74</v>
      </c>
      <c r="T285" s="11">
        <v>120</v>
      </c>
      <c r="U285" s="216" t="s">
        <v>37</v>
      </c>
      <c r="V285" s="216" t="s">
        <v>38</v>
      </c>
      <c r="W285" s="216" t="s">
        <v>38</v>
      </c>
      <c r="X285" s="216" t="s">
        <v>38</v>
      </c>
      <c r="Y285" s="216" t="s">
        <v>37</v>
      </c>
      <c r="Z285" s="216" t="s">
        <v>37</v>
      </c>
      <c r="AA285" s="217" t="s">
        <v>39</v>
      </c>
      <c r="AB285" s="216" t="s">
        <v>39</v>
      </c>
    </row>
    <row r="286" spans="1:28" ht="18" customHeight="1">
      <c r="A286" s="100" t="s">
        <v>106</v>
      </c>
      <c r="B286" s="12" t="s">
        <v>271</v>
      </c>
      <c r="C286" s="90" t="s">
        <v>272</v>
      </c>
      <c r="D286" s="12"/>
      <c r="E286" s="12"/>
      <c r="F286" s="12"/>
      <c r="G286" s="13"/>
      <c r="H286" s="11" t="s">
        <v>39</v>
      </c>
      <c r="I286" s="12" t="s">
        <v>39</v>
      </c>
      <c r="J286" s="93" t="s">
        <v>39</v>
      </c>
      <c r="K286" s="100"/>
      <c r="L286" s="12"/>
      <c r="M286" s="11" t="s">
        <v>39</v>
      </c>
      <c r="N286" s="18" t="s">
        <v>39</v>
      </c>
      <c r="O286" s="14">
        <v>0</v>
      </c>
      <c r="P286" s="14">
        <v>0</v>
      </c>
      <c r="Q286" s="97">
        <v>0</v>
      </c>
      <c r="R286" s="11">
        <v>213</v>
      </c>
      <c r="S286" s="11" t="s">
        <v>74</v>
      </c>
      <c r="T286" s="11">
        <v>120</v>
      </c>
      <c r="U286" s="216" t="s">
        <v>37</v>
      </c>
      <c r="V286" s="216" t="s">
        <v>38</v>
      </c>
      <c r="W286" s="216" t="s">
        <v>38</v>
      </c>
      <c r="X286" s="216" t="s">
        <v>38</v>
      </c>
      <c r="Y286" s="216" t="s">
        <v>37</v>
      </c>
      <c r="Z286" s="216" t="s">
        <v>37</v>
      </c>
      <c r="AA286" s="217" t="s">
        <v>39</v>
      </c>
      <c r="AB286" s="216" t="s">
        <v>39</v>
      </c>
    </row>
    <row r="287" spans="1:28" ht="18" customHeight="1">
      <c r="A287" s="100" t="s">
        <v>287</v>
      </c>
      <c r="B287" s="12" t="s">
        <v>271</v>
      </c>
      <c r="C287" s="90" t="s">
        <v>272</v>
      </c>
      <c r="D287" s="12"/>
      <c r="E287" s="12"/>
      <c r="F287" s="12"/>
      <c r="G287" s="13"/>
      <c r="H287" s="11" t="s">
        <v>39</v>
      </c>
      <c r="I287" s="12" t="s">
        <v>39</v>
      </c>
      <c r="J287" s="93" t="s">
        <v>39</v>
      </c>
      <c r="K287" s="100"/>
      <c r="L287" s="12" t="s">
        <v>73</v>
      </c>
      <c r="M287" s="11" t="s">
        <v>35</v>
      </c>
      <c r="N287" s="18" t="s">
        <v>39</v>
      </c>
      <c r="O287" s="14">
        <v>0</v>
      </c>
      <c r="P287" s="14">
        <v>0</v>
      </c>
      <c r="Q287" s="97">
        <v>0</v>
      </c>
      <c r="R287" s="11">
        <v>213</v>
      </c>
      <c r="S287" s="11" t="s">
        <v>74</v>
      </c>
      <c r="T287" s="11">
        <v>120</v>
      </c>
      <c r="U287" s="216" t="s">
        <v>37</v>
      </c>
      <c r="V287" s="216" t="s">
        <v>38</v>
      </c>
      <c r="W287" s="216" t="s">
        <v>38</v>
      </c>
      <c r="X287" s="216" t="s">
        <v>38</v>
      </c>
      <c r="Y287" s="216" t="s">
        <v>37</v>
      </c>
      <c r="Z287" s="216" t="s">
        <v>37</v>
      </c>
      <c r="AA287" s="217" t="s">
        <v>39</v>
      </c>
      <c r="AB287" s="216" t="s">
        <v>39</v>
      </c>
    </row>
    <row r="288" spans="1:28" ht="18" customHeight="1">
      <c r="A288" s="100" t="s">
        <v>396</v>
      </c>
      <c r="B288" s="12" t="s">
        <v>271</v>
      </c>
      <c r="C288" s="90" t="s">
        <v>272</v>
      </c>
      <c r="D288" s="12"/>
      <c r="E288" s="12"/>
      <c r="F288" s="12"/>
      <c r="G288" s="13"/>
      <c r="H288" s="11" t="s">
        <v>39</v>
      </c>
      <c r="I288" s="12" t="s">
        <v>39</v>
      </c>
      <c r="J288" s="93" t="s">
        <v>39</v>
      </c>
      <c r="K288" s="100"/>
      <c r="L288" s="12" t="s">
        <v>73</v>
      </c>
      <c r="M288" s="11" t="s">
        <v>35</v>
      </c>
      <c r="N288" s="18" t="s">
        <v>39</v>
      </c>
      <c r="O288" s="14">
        <v>0</v>
      </c>
      <c r="P288" s="14">
        <v>0</v>
      </c>
      <c r="Q288" s="97">
        <v>0</v>
      </c>
      <c r="R288" s="11">
        <v>213</v>
      </c>
      <c r="S288" s="11" t="s">
        <v>74</v>
      </c>
      <c r="T288" s="11">
        <v>120</v>
      </c>
      <c r="U288" s="216" t="s">
        <v>37</v>
      </c>
      <c r="V288" s="216" t="s">
        <v>38</v>
      </c>
      <c r="W288" s="216" t="s">
        <v>38</v>
      </c>
      <c r="X288" s="216" t="s">
        <v>38</v>
      </c>
      <c r="Y288" s="216" t="s">
        <v>37</v>
      </c>
      <c r="Z288" s="216" t="s">
        <v>37</v>
      </c>
      <c r="AA288" s="217" t="s">
        <v>39</v>
      </c>
      <c r="AB288" s="216" t="s">
        <v>39</v>
      </c>
    </row>
    <row r="289" spans="1:28" ht="18" customHeight="1">
      <c r="A289" s="100" t="s">
        <v>473</v>
      </c>
      <c r="B289" s="12" t="s">
        <v>271</v>
      </c>
      <c r="C289" s="90" t="s">
        <v>272</v>
      </c>
      <c r="D289" s="12"/>
      <c r="E289" s="12"/>
      <c r="F289" s="12"/>
      <c r="G289" s="13"/>
      <c r="H289" s="11" t="s">
        <v>39</v>
      </c>
      <c r="I289" s="12" t="s">
        <v>39</v>
      </c>
      <c r="J289" s="93" t="s">
        <v>39</v>
      </c>
      <c r="K289" s="100"/>
      <c r="L289" s="12" t="s">
        <v>73</v>
      </c>
      <c r="M289" s="11" t="s">
        <v>35</v>
      </c>
      <c r="N289" s="18" t="s">
        <v>39</v>
      </c>
      <c r="O289" s="14">
        <v>0</v>
      </c>
      <c r="P289" s="14">
        <v>0</v>
      </c>
      <c r="Q289" s="97">
        <v>0</v>
      </c>
      <c r="R289" s="11">
        <v>213</v>
      </c>
      <c r="S289" s="11" t="s">
        <v>74</v>
      </c>
      <c r="T289" s="11">
        <v>120</v>
      </c>
      <c r="U289" s="216" t="s">
        <v>37</v>
      </c>
      <c r="V289" s="216" t="s">
        <v>38</v>
      </c>
      <c r="W289" s="216" t="s">
        <v>38</v>
      </c>
      <c r="X289" s="216" t="s">
        <v>38</v>
      </c>
      <c r="Y289" s="216" t="s">
        <v>37</v>
      </c>
      <c r="Z289" s="216" t="s">
        <v>37</v>
      </c>
      <c r="AA289" s="217" t="s">
        <v>39</v>
      </c>
      <c r="AB289" s="216" t="s">
        <v>39</v>
      </c>
    </row>
    <row r="290" spans="1:28" ht="18" customHeight="1">
      <c r="A290" s="100" t="s">
        <v>108</v>
      </c>
      <c r="B290" s="12" t="s">
        <v>271</v>
      </c>
      <c r="C290" s="90" t="s">
        <v>272</v>
      </c>
      <c r="D290" s="12"/>
      <c r="E290" s="12"/>
      <c r="F290" s="12"/>
      <c r="G290" s="13"/>
      <c r="H290" s="11" t="s">
        <v>39</v>
      </c>
      <c r="I290" s="12" t="s">
        <v>39</v>
      </c>
      <c r="J290" s="93" t="s">
        <v>39</v>
      </c>
      <c r="K290" s="100"/>
      <c r="L290" s="12" t="s">
        <v>73</v>
      </c>
      <c r="M290" s="11" t="s">
        <v>35</v>
      </c>
      <c r="N290" s="18" t="s">
        <v>39</v>
      </c>
      <c r="O290" s="14">
        <v>0</v>
      </c>
      <c r="P290" s="14">
        <v>0</v>
      </c>
      <c r="Q290" s="97">
        <v>0</v>
      </c>
      <c r="R290" s="11">
        <v>213</v>
      </c>
      <c r="S290" s="11" t="s">
        <v>74</v>
      </c>
      <c r="T290" s="11">
        <v>120</v>
      </c>
      <c r="U290" s="216" t="s">
        <v>37</v>
      </c>
      <c r="V290" s="216" t="s">
        <v>38</v>
      </c>
      <c r="W290" s="216" t="s">
        <v>38</v>
      </c>
      <c r="X290" s="216" t="s">
        <v>38</v>
      </c>
      <c r="Y290" s="216" t="s">
        <v>37</v>
      </c>
      <c r="Z290" s="216" t="s">
        <v>37</v>
      </c>
      <c r="AA290" s="217" t="s">
        <v>39</v>
      </c>
      <c r="AB290" s="216" t="s">
        <v>39</v>
      </c>
    </row>
    <row r="291" spans="1:28" ht="18" customHeight="1">
      <c r="A291" s="100" t="s">
        <v>477</v>
      </c>
      <c r="B291" s="12" t="s">
        <v>271</v>
      </c>
      <c r="C291" s="90" t="s">
        <v>272</v>
      </c>
      <c r="D291" s="12"/>
      <c r="E291" s="12"/>
      <c r="F291" s="12"/>
      <c r="G291" s="13"/>
      <c r="H291" s="11" t="s">
        <v>39</v>
      </c>
      <c r="I291" s="12" t="s">
        <v>39</v>
      </c>
      <c r="J291" s="93" t="s">
        <v>39</v>
      </c>
      <c r="K291" s="100"/>
      <c r="L291" s="12" t="s">
        <v>73</v>
      </c>
      <c r="M291" s="11" t="s">
        <v>35</v>
      </c>
      <c r="N291" s="18" t="s">
        <v>39</v>
      </c>
      <c r="O291" s="14">
        <v>0</v>
      </c>
      <c r="P291" s="14">
        <v>0</v>
      </c>
      <c r="Q291" s="97">
        <v>0</v>
      </c>
      <c r="R291" s="11">
        <v>213</v>
      </c>
      <c r="S291" s="11" t="s">
        <v>74</v>
      </c>
      <c r="T291" s="11">
        <v>120</v>
      </c>
      <c r="U291" s="216" t="s">
        <v>37</v>
      </c>
      <c r="V291" s="216" t="s">
        <v>38</v>
      </c>
      <c r="W291" s="216" t="s">
        <v>38</v>
      </c>
      <c r="X291" s="216" t="s">
        <v>38</v>
      </c>
      <c r="Y291" s="216" t="s">
        <v>37</v>
      </c>
      <c r="Z291" s="216" t="s">
        <v>37</v>
      </c>
      <c r="AA291" s="217" t="s">
        <v>39</v>
      </c>
      <c r="AB291" s="216" t="s">
        <v>39</v>
      </c>
    </row>
    <row r="292" spans="1:28" ht="18" customHeight="1">
      <c r="A292" s="100" t="s">
        <v>124</v>
      </c>
      <c r="B292" s="12" t="s">
        <v>271</v>
      </c>
      <c r="C292" s="90" t="s">
        <v>272</v>
      </c>
      <c r="D292" s="12"/>
      <c r="E292" s="12"/>
      <c r="F292" s="12"/>
      <c r="G292" s="13"/>
      <c r="H292" s="11" t="s">
        <v>39</v>
      </c>
      <c r="I292" s="12" t="s">
        <v>39</v>
      </c>
      <c r="J292" s="93" t="s">
        <v>39</v>
      </c>
      <c r="K292" s="100"/>
      <c r="L292" s="12" t="s">
        <v>73</v>
      </c>
      <c r="M292" s="11" t="s">
        <v>35</v>
      </c>
      <c r="N292" s="18" t="s">
        <v>39</v>
      </c>
      <c r="O292" s="14">
        <v>0</v>
      </c>
      <c r="P292" s="14">
        <v>0</v>
      </c>
      <c r="Q292" s="97">
        <v>0</v>
      </c>
      <c r="R292" s="11">
        <v>213</v>
      </c>
      <c r="S292" s="11" t="s">
        <v>74</v>
      </c>
      <c r="T292" s="11">
        <v>120</v>
      </c>
      <c r="U292" s="216" t="s">
        <v>37</v>
      </c>
      <c r="V292" s="216" t="s">
        <v>38</v>
      </c>
      <c r="W292" s="216" t="s">
        <v>38</v>
      </c>
      <c r="X292" s="216" t="s">
        <v>38</v>
      </c>
      <c r="Y292" s="216" t="s">
        <v>37</v>
      </c>
      <c r="Z292" s="216" t="s">
        <v>37</v>
      </c>
      <c r="AA292" s="217" t="s">
        <v>39</v>
      </c>
      <c r="AB292" s="216" t="s">
        <v>39</v>
      </c>
    </row>
    <row r="293" spans="1:28" ht="18" customHeight="1">
      <c r="A293" s="100" t="s">
        <v>334</v>
      </c>
      <c r="B293" s="12" t="s">
        <v>271</v>
      </c>
      <c r="C293" s="90" t="s">
        <v>272</v>
      </c>
      <c r="D293" s="12"/>
      <c r="E293" s="12"/>
      <c r="F293" s="12"/>
      <c r="G293" s="13"/>
      <c r="H293" s="11" t="s">
        <v>39</v>
      </c>
      <c r="I293" s="12" t="s">
        <v>39</v>
      </c>
      <c r="J293" s="93" t="s">
        <v>39</v>
      </c>
      <c r="K293" s="100"/>
      <c r="L293" s="12"/>
      <c r="M293" s="11" t="s">
        <v>39</v>
      </c>
      <c r="N293" s="18" t="s">
        <v>39</v>
      </c>
      <c r="O293" s="14">
        <v>0</v>
      </c>
      <c r="P293" s="14">
        <v>0</v>
      </c>
      <c r="Q293" s="97">
        <v>0</v>
      </c>
      <c r="R293" s="11">
        <v>213</v>
      </c>
      <c r="S293" s="11" t="s">
        <v>74</v>
      </c>
      <c r="T293" s="11">
        <v>120</v>
      </c>
      <c r="U293" s="216" t="s">
        <v>37</v>
      </c>
      <c r="V293" s="216" t="s">
        <v>38</v>
      </c>
      <c r="W293" s="216" t="s">
        <v>38</v>
      </c>
      <c r="X293" s="216" t="s">
        <v>38</v>
      </c>
      <c r="Y293" s="216" t="s">
        <v>37</v>
      </c>
      <c r="Z293" s="216" t="s">
        <v>37</v>
      </c>
      <c r="AA293" s="217" t="s">
        <v>39</v>
      </c>
      <c r="AB293" s="216" t="s">
        <v>39</v>
      </c>
    </row>
    <row r="294" spans="1:28" ht="18" customHeight="1">
      <c r="A294" s="100" t="s">
        <v>125</v>
      </c>
      <c r="B294" s="12" t="s">
        <v>271</v>
      </c>
      <c r="C294" s="90" t="s">
        <v>272</v>
      </c>
      <c r="D294" s="12"/>
      <c r="E294" s="12"/>
      <c r="F294" s="12"/>
      <c r="G294" s="13"/>
      <c r="H294" s="11" t="s">
        <v>39</v>
      </c>
      <c r="I294" s="12" t="s">
        <v>39</v>
      </c>
      <c r="J294" s="93" t="s">
        <v>39</v>
      </c>
      <c r="K294" s="100"/>
      <c r="L294" s="12" t="s">
        <v>73</v>
      </c>
      <c r="M294" s="11" t="s">
        <v>35</v>
      </c>
      <c r="N294" s="18" t="s">
        <v>39</v>
      </c>
      <c r="O294" s="14">
        <v>0</v>
      </c>
      <c r="P294" s="14">
        <v>0</v>
      </c>
      <c r="Q294" s="97">
        <v>0</v>
      </c>
      <c r="R294" s="11">
        <v>213</v>
      </c>
      <c r="S294" s="11" t="s">
        <v>74</v>
      </c>
      <c r="T294" s="11">
        <v>120</v>
      </c>
      <c r="U294" s="216" t="s">
        <v>37</v>
      </c>
      <c r="V294" s="216" t="s">
        <v>38</v>
      </c>
      <c r="W294" s="216" t="s">
        <v>38</v>
      </c>
      <c r="X294" s="216" t="s">
        <v>38</v>
      </c>
      <c r="Y294" s="216" t="s">
        <v>37</v>
      </c>
      <c r="Z294" s="216" t="s">
        <v>37</v>
      </c>
      <c r="AA294" s="217" t="s">
        <v>39</v>
      </c>
      <c r="AB294" s="216" t="s">
        <v>39</v>
      </c>
    </row>
    <row r="295" spans="1:28" ht="18" customHeight="1">
      <c r="A295" s="100" t="s">
        <v>532</v>
      </c>
      <c r="B295" s="12" t="s">
        <v>271</v>
      </c>
      <c r="C295" s="90" t="s">
        <v>272</v>
      </c>
      <c r="D295" s="12"/>
      <c r="E295" s="12"/>
      <c r="F295" s="12"/>
      <c r="G295" s="13"/>
      <c r="H295" s="11" t="s">
        <v>39</v>
      </c>
      <c r="I295" s="12" t="s">
        <v>39</v>
      </c>
      <c r="J295" s="93" t="s">
        <v>39</v>
      </c>
      <c r="K295" s="100"/>
      <c r="L295" s="12" t="s">
        <v>73</v>
      </c>
      <c r="M295" s="11" t="s">
        <v>35</v>
      </c>
      <c r="N295" s="18" t="s">
        <v>39</v>
      </c>
      <c r="O295" s="14">
        <v>0</v>
      </c>
      <c r="P295" s="14">
        <v>0</v>
      </c>
      <c r="Q295" s="97">
        <v>0</v>
      </c>
      <c r="R295" s="11">
        <v>213</v>
      </c>
      <c r="S295" s="11" t="s">
        <v>74</v>
      </c>
      <c r="T295" s="11">
        <v>120</v>
      </c>
      <c r="U295" s="216" t="s">
        <v>37</v>
      </c>
      <c r="V295" s="216" t="s">
        <v>38</v>
      </c>
      <c r="W295" s="216" t="s">
        <v>38</v>
      </c>
      <c r="X295" s="216" t="s">
        <v>38</v>
      </c>
      <c r="Y295" s="216" t="s">
        <v>37</v>
      </c>
      <c r="Z295" s="216" t="s">
        <v>37</v>
      </c>
      <c r="AA295" s="217" t="s">
        <v>39</v>
      </c>
      <c r="AB295" s="216" t="s">
        <v>39</v>
      </c>
    </row>
    <row r="296" spans="1:28" ht="18" customHeight="1">
      <c r="A296" s="100" t="s">
        <v>608</v>
      </c>
      <c r="B296" s="12" t="s">
        <v>271</v>
      </c>
      <c r="C296" s="90" t="s">
        <v>272</v>
      </c>
      <c r="D296" s="12"/>
      <c r="E296" s="12"/>
      <c r="F296" s="12"/>
      <c r="G296" s="13"/>
      <c r="H296" s="11" t="s">
        <v>39</v>
      </c>
      <c r="I296" s="12" t="s">
        <v>39</v>
      </c>
      <c r="J296" s="93" t="s">
        <v>39</v>
      </c>
      <c r="K296" s="100"/>
      <c r="L296" s="12" t="s">
        <v>73</v>
      </c>
      <c r="M296" s="11" t="s">
        <v>35</v>
      </c>
      <c r="N296" s="18" t="s">
        <v>39</v>
      </c>
      <c r="O296" s="14">
        <v>0</v>
      </c>
      <c r="P296" s="14">
        <v>0</v>
      </c>
      <c r="Q296" s="97">
        <v>0</v>
      </c>
      <c r="R296" s="11">
        <v>213</v>
      </c>
      <c r="S296" s="11" t="s">
        <v>74</v>
      </c>
      <c r="T296" s="11">
        <v>120</v>
      </c>
      <c r="U296" s="216" t="s">
        <v>37</v>
      </c>
      <c r="V296" s="216" t="s">
        <v>38</v>
      </c>
      <c r="W296" s="216" t="s">
        <v>38</v>
      </c>
      <c r="X296" s="216" t="s">
        <v>38</v>
      </c>
      <c r="Y296" s="216" t="s">
        <v>37</v>
      </c>
      <c r="Z296" s="216" t="s">
        <v>37</v>
      </c>
      <c r="AA296" s="217" t="s">
        <v>39</v>
      </c>
      <c r="AB296" s="216" t="s">
        <v>39</v>
      </c>
    </row>
    <row r="297" spans="1:28" ht="18" customHeight="1">
      <c r="A297" s="100" t="s">
        <v>501</v>
      </c>
      <c r="B297" s="12" t="s">
        <v>271</v>
      </c>
      <c r="C297" s="90" t="s">
        <v>272</v>
      </c>
      <c r="D297" s="12"/>
      <c r="E297" s="12"/>
      <c r="F297" s="12"/>
      <c r="G297" s="13"/>
      <c r="H297" s="11" t="s">
        <v>39</v>
      </c>
      <c r="I297" s="12" t="s">
        <v>39</v>
      </c>
      <c r="J297" s="93" t="s">
        <v>39</v>
      </c>
      <c r="K297" s="100"/>
      <c r="L297" s="12" t="s">
        <v>73</v>
      </c>
      <c r="M297" s="11" t="s">
        <v>35</v>
      </c>
      <c r="N297" s="18" t="s">
        <v>39</v>
      </c>
      <c r="O297" s="14">
        <v>0</v>
      </c>
      <c r="P297" s="14">
        <v>0</v>
      </c>
      <c r="Q297" s="97">
        <v>0</v>
      </c>
      <c r="R297" s="11">
        <v>213</v>
      </c>
      <c r="S297" s="11" t="s">
        <v>74</v>
      </c>
      <c r="T297" s="11">
        <v>120</v>
      </c>
      <c r="U297" s="216" t="s">
        <v>37</v>
      </c>
      <c r="V297" s="216" t="s">
        <v>38</v>
      </c>
      <c r="W297" s="216" t="s">
        <v>38</v>
      </c>
      <c r="X297" s="216" t="s">
        <v>38</v>
      </c>
      <c r="Y297" s="216" t="s">
        <v>37</v>
      </c>
      <c r="Z297" s="216" t="s">
        <v>37</v>
      </c>
      <c r="AA297" s="217" t="s">
        <v>39</v>
      </c>
      <c r="AB297" s="216" t="s">
        <v>39</v>
      </c>
    </row>
    <row r="298" spans="1:28" ht="18" customHeight="1">
      <c r="A298" s="100" t="s">
        <v>398</v>
      </c>
      <c r="B298" s="12" t="s">
        <v>271</v>
      </c>
      <c r="C298" s="90" t="s">
        <v>272</v>
      </c>
      <c r="D298" s="12"/>
      <c r="E298" s="12"/>
      <c r="F298" s="12"/>
      <c r="G298" s="13"/>
      <c r="H298" s="11" t="s">
        <v>39</v>
      </c>
      <c r="I298" s="12" t="s">
        <v>39</v>
      </c>
      <c r="J298" s="93" t="s">
        <v>39</v>
      </c>
      <c r="K298" s="100"/>
      <c r="L298" s="12" t="s">
        <v>73</v>
      </c>
      <c r="M298" s="11" t="s">
        <v>35</v>
      </c>
      <c r="N298" s="18" t="s">
        <v>39</v>
      </c>
      <c r="O298" s="14">
        <v>0</v>
      </c>
      <c r="P298" s="14">
        <v>0</v>
      </c>
      <c r="Q298" s="97">
        <v>0</v>
      </c>
      <c r="R298" s="11">
        <v>213</v>
      </c>
      <c r="S298" s="11" t="s">
        <v>74</v>
      </c>
      <c r="T298" s="11">
        <v>120</v>
      </c>
      <c r="U298" s="216" t="s">
        <v>37</v>
      </c>
      <c r="V298" s="216" t="s">
        <v>38</v>
      </c>
      <c r="W298" s="216" t="s">
        <v>38</v>
      </c>
      <c r="X298" s="216" t="s">
        <v>38</v>
      </c>
      <c r="Y298" s="216" t="s">
        <v>37</v>
      </c>
      <c r="Z298" s="216" t="s">
        <v>37</v>
      </c>
      <c r="AA298" s="217" t="s">
        <v>39</v>
      </c>
      <c r="AB298" s="216" t="s">
        <v>39</v>
      </c>
    </row>
    <row r="299" spans="1:28" ht="18" customHeight="1">
      <c r="A299" s="100" t="s">
        <v>734</v>
      </c>
      <c r="B299" s="12" t="s">
        <v>271</v>
      </c>
      <c r="C299" s="90" t="s">
        <v>272</v>
      </c>
      <c r="D299" s="12"/>
      <c r="E299" s="12"/>
      <c r="F299" s="12"/>
      <c r="G299" s="13"/>
      <c r="H299" s="11" t="s">
        <v>39</v>
      </c>
      <c r="I299" s="12" t="s">
        <v>39</v>
      </c>
      <c r="J299" s="93" t="s">
        <v>39</v>
      </c>
      <c r="K299" s="100"/>
      <c r="L299" s="12" t="s">
        <v>73</v>
      </c>
      <c r="M299" s="11" t="s">
        <v>35</v>
      </c>
      <c r="N299" s="18" t="s">
        <v>39</v>
      </c>
      <c r="O299" s="14">
        <v>0</v>
      </c>
      <c r="P299" s="14">
        <v>0</v>
      </c>
      <c r="Q299" s="97">
        <v>0</v>
      </c>
      <c r="R299" s="11">
        <v>213</v>
      </c>
      <c r="S299" s="11" t="s">
        <v>74</v>
      </c>
      <c r="T299" s="11">
        <v>120</v>
      </c>
      <c r="U299" s="216" t="s">
        <v>37</v>
      </c>
      <c r="V299" s="216" t="s">
        <v>38</v>
      </c>
      <c r="W299" s="216" t="s">
        <v>38</v>
      </c>
      <c r="X299" s="216" t="s">
        <v>38</v>
      </c>
      <c r="Y299" s="216" t="s">
        <v>37</v>
      </c>
      <c r="Z299" s="216" t="s">
        <v>37</v>
      </c>
      <c r="AA299" s="217" t="s">
        <v>39</v>
      </c>
      <c r="AB299" s="216" t="s">
        <v>39</v>
      </c>
    </row>
    <row r="300" spans="1:28" ht="18" customHeight="1">
      <c r="A300" s="100" t="s">
        <v>137</v>
      </c>
      <c r="B300" s="12" t="s">
        <v>271</v>
      </c>
      <c r="C300" s="90" t="s">
        <v>272</v>
      </c>
      <c r="D300" s="12"/>
      <c r="E300" s="12"/>
      <c r="F300" s="12"/>
      <c r="G300" s="13"/>
      <c r="H300" s="11" t="s">
        <v>39</v>
      </c>
      <c r="I300" s="12" t="s">
        <v>39</v>
      </c>
      <c r="J300" s="93" t="s">
        <v>39</v>
      </c>
      <c r="K300" s="100"/>
      <c r="L300" s="12" t="s">
        <v>73</v>
      </c>
      <c r="M300" s="11" t="s">
        <v>35</v>
      </c>
      <c r="N300" s="18" t="s">
        <v>39</v>
      </c>
      <c r="O300" s="14">
        <v>0</v>
      </c>
      <c r="P300" s="14">
        <v>0</v>
      </c>
      <c r="Q300" s="97">
        <v>0</v>
      </c>
      <c r="R300" s="11">
        <v>213</v>
      </c>
      <c r="S300" s="11" t="s">
        <v>74</v>
      </c>
      <c r="T300" s="11">
        <v>120</v>
      </c>
      <c r="U300" s="216" t="s">
        <v>37</v>
      </c>
      <c r="V300" s="216" t="s">
        <v>38</v>
      </c>
      <c r="W300" s="216" t="s">
        <v>38</v>
      </c>
      <c r="X300" s="216" t="s">
        <v>38</v>
      </c>
      <c r="Y300" s="216" t="s">
        <v>37</v>
      </c>
      <c r="Z300" s="216" t="s">
        <v>37</v>
      </c>
      <c r="AA300" s="217" t="s">
        <v>39</v>
      </c>
      <c r="AB300" s="216" t="s">
        <v>39</v>
      </c>
    </row>
    <row r="301" spans="1:28" ht="18" customHeight="1">
      <c r="A301" s="100" t="s">
        <v>737</v>
      </c>
      <c r="B301" s="12" t="s">
        <v>271</v>
      </c>
      <c r="C301" s="90" t="s">
        <v>272</v>
      </c>
      <c r="D301" s="12"/>
      <c r="E301" s="12"/>
      <c r="F301" s="12"/>
      <c r="G301" s="13"/>
      <c r="H301" s="11" t="s">
        <v>39</v>
      </c>
      <c r="I301" s="12" t="s">
        <v>39</v>
      </c>
      <c r="J301" s="93" t="s">
        <v>39</v>
      </c>
      <c r="K301" s="100"/>
      <c r="L301" s="12" t="s">
        <v>73</v>
      </c>
      <c r="M301" s="11" t="s">
        <v>35</v>
      </c>
      <c r="N301" s="18" t="s">
        <v>39</v>
      </c>
      <c r="O301" s="14">
        <v>0</v>
      </c>
      <c r="P301" s="14">
        <v>0</v>
      </c>
      <c r="Q301" s="97">
        <v>0</v>
      </c>
      <c r="R301" s="11">
        <v>213</v>
      </c>
      <c r="S301" s="11" t="s">
        <v>74</v>
      </c>
      <c r="T301" s="11">
        <v>120</v>
      </c>
      <c r="U301" s="216" t="s">
        <v>37</v>
      </c>
      <c r="V301" s="216" t="s">
        <v>38</v>
      </c>
      <c r="W301" s="216" t="s">
        <v>38</v>
      </c>
      <c r="X301" s="216" t="s">
        <v>38</v>
      </c>
      <c r="Y301" s="216" t="s">
        <v>37</v>
      </c>
      <c r="Z301" s="216" t="s">
        <v>37</v>
      </c>
      <c r="AA301" s="217" t="s">
        <v>39</v>
      </c>
      <c r="AB301" s="216" t="s">
        <v>39</v>
      </c>
    </row>
    <row r="302" spans="1:28" ht="18" customHeight="1">
      <c r="A302" s="100" t="s">
        <v>511</v>
      </c>
      <c r="B302" s="12" t="s">
        <v>271</v>
      </c>
      <c r="C302" s="90" t="s">
        <v>272</v>
      </c>
      <c r="D302" s="12"/>
      <c r="E302" s="12"/>
      <c r="F302" s="12"/>
      <c r="G302" s="13"/>
      <c r="H302" s="11" t="s">
        <v>39</v>
      </c>
      <c r="I302" s="12" t="s">
        <v>39</v>
      </c>
      <c r="J302" s="93" t="s">
        <v>39</v>
      </c>
      <c r="K302" s="100"/>
      <c r="L302" s="12" t="s">
        <v>73</v>
      </c>
      <c r="M302" s="11" t="s">
        <v>35</v>
      </c>
      <c r="N302" s="18" t="s">
        <v>39</v>
      </c>
      <c r="O302" s="14">
        <v>0</v>
      </c>
      <c r="P302" s="14">
        <v>0</v>
      </c>
      <c r="Q302" s="97">
        <v>0</v>
      </c>
      <c r="R302" s="11">
        <v>213</v>
      </c>
      <c r="S302" s="11" t="s">
        <v>74</v>
      </c>
      <c r="T302" s="11">
        <v>120</v>
      </c>
      <c r="U302" s="216" t="s">
        <v>37</v>
      </c>
      <c r="V302" s="216" t="s">
        <v>38</v>
      </c>
      <c r="W302" s="216" t="s">
        <v>38</v>
      </c>
      <c r="X302" s="216" t="s">
        <v>38</v>
      </c>
      <c r="Y302" s="216" t="s">
        <v>37</v>
      </c>
      <c r="Z302" s="216" t="s">
        <v>37</v>
      </c>
      <c r="AA302" s="217" t="s">
        <v>39</v>
      </c>
      <c r="AB302" s="216" t="s">
        <v>39</v>
      </c>
    </row>
    <row r="303" spans="1:28" ht="18" customHeight="1">
      <c r="A303" s="100" t="s">
        <v>548</v>
      </c>
      <c r="B303" s="12" t="s">
        <v>271</v>
      </c>
      <c r="C303" s="90" t="s">
        <v>272</v>
      </c>
      <c r="D303" s="12"/>
      <c r="E303" s="12"/>
      <c r="F303" s="12"/>
      <c r="G303" s="13"/>
      <c r="H303" s="11" t="s">
        <v>39</v>
      </c>
      <c r="I303" s="12" t="s">
        <v>39</v>
      </c>
      <c r="J303" s="93" t="s">
        <v>39</v>
      </c>
      <c r="K303" s="100"/>
      <c r="L303" s="12" t="s">
        <v>73</v>
      </c>
      <c r="M303" s="11" t="s">
        <v>35</v>
      </c>
      <c r="N303" s="18" t="s">
        <v>39</v>
      </c>
      <c r="O303" s="14">
        <v>0</v>
      </c>
      <c r="P303" s="14">
        <v>0</v>
      </c>
      <c r="Q303" s="97">
        <v>0</v>
      </c>
      <c r="R303" s="11">
        <v>213</v>
      </c>
      <c r="S303" s="11" t="s">
        <v>74</v>
      </c>
      <c r="T303" s="11">
        <v>120</v>
      </c>
      <c r="U303" s="216" t="s">
        <v>37</v>
      </c>
      <c r="V303" s="216" t="s">
        <v>38</v>
      </c>
      <c r="W303" s="216" t="s">
        <v>38</v>
      </c>
      <c r="X303" s="216" t="s">
        <v>38</v>
      </c>
      <c r="Y303" s="216" t="s">
        <v>37</v>
      </c>
      <c r="Z303" s="216" t="s">
        <v>37</v>
      </c>
      <c r="AA303" s="217" t="s">
        <v>39</v>
      </c>
      <c r="AB303" s="216" t="s">
        <v>39</v>
      </c>
    </row>
    <row r="304" spans="1:28" ht="18" customHeight="1">
      <c r="A304" s="100" t="s">
        <v>643</v>
      </c>
      <c r="B304" s="12" t="s">
        <v>310</v>
      </c>
      <c r="C304" s="90" t="s">
        <v>311</v>
      </c>
      <c r="D304" s="12">
        <v>26</v>
      </c>
      <c r="E304" s="12"/>
      <c r="F304" s="12"/>
      <c r="G304" s="13">
        <v>46256</v>
      </c>
      <c r="H304" s="11">
        <v>72</v>
      </c>
      <c r="I304" s="12" t="s">
        <v>312</v>
      </c>
      <c r="J304" s="93">
        <v>0.8</v>
      </c>
      <c r="K304" s="100"/>
      <c r="L304" s="12"/>
      <c r="M304" s="11" t="s">
        <v>39</v>
      </c>
      <c r="N304" s="18">
        <v>46166</v>
      </c>
      <c r="O304" s="14">
        <v>16640</v>
      </c>
      <c r="P304" s="14">
        <v>99840</v>
      </c>
      <c r="Q304" s="97">
        <v>199.68</v>
      </c>
      <c r="R304" s="11">
        <v>21447</v>
      </c>
      <c r="S304" s="11" t="s">
        <v>36</v>
      </c>
      <c r="T304" s="11">
        <v>90</v>
      </c>
      <c r="U304" s="216" t="s">
        <v>37</v>
      </c>
      <c r="V304" s="216" t="s">
        <v>38</v>
      </c>
      <c r="W304" s="216" t="s">
        <v>38</v>
      </c>
      <c r="X304" s="216" t="s">
        <v>38</v>
      </c>
      <c r="Y304" s="216" t="s">
        <v>38</v>
      </c>
      <c r="Z304" s="216" t="s">
        <v>37</v>
      </c>
      <c r="AA304" s="217">
        <v>46226</v>
      </c>
      <c r="AB304" s="216" t="s">
        <v>39</v>
      </c>
    </row>
    <row r="305" spans="1:28" ht="18" customHeight="1">
      <c r="A305" s="100" t="s">
        <v>777</v>
      </c>
      <c r="B305" s="12" t="s">
        <v>310</v>
      </c>
      <c r="C305" s="90" t="s">
        <v>311</v>
      </c>
      <c r="D305" s="12">
        <v>20</v>
      </c>
      <c r="E305" s="12"/>
      <c r="F305" s="12"/>
      <c r="G305" s="13">
        <v>46256</v>
      </c>
      <c r="H305" s="11">
        <v>72</v>
      </c>
      <c r="I305" s="12" t="s">
        <v>312</v>
      </c>
      <c r="J305" s="93">
        <v>0.8</v>
      </c>
      <c r="K305" s="100"/>
      <c r="L305" s="12"/>
      <c r="M305" s="11" t="s">
        <v>39</v>
      </c>
      <c r="N305" s="18">
        <v>46166</v>
      </c>
      <c r="O305" s="14">
        <v>12800</v>
      </c>
      <c r="P305" s="14">
        <v>76800</v>
      </c>
      <c r="Q305" s="97">
        <v>153.6</v>
      </c>
      <c r="R305" s="11">
        <v>21447</v>
      </c>
      <c r="S305" s="11" t="s">
        <v>36</v>
      </c>
      <c r="T305" s="11">
        <v>90</v>
      </c>
      <c r="U305" s="216" t="s">
        <v>37</v>
      </c>
      <c r="V305" s="216" t="s">
        <v>38</v>
      </c>
      <c r="W305" s="216" t="s">
        <v>38</v>
      </c>
      <c r="X305" s="216" t="s">
        <v>38</v>
      </c>
      <c r="Y305" s="216" t="s">
        <v>38</v>
      </c>
      <c r="Z305" s="216" t="s">
        <v>37</v>
      </c>
      <c r="AA305" s="217">
        <v>46226</v>
      </c>
      <c r="AB305" s="216" t="s">
        <v>39</v>
      </c>
    </row>
    <row r="306" spans="1:28" ht="18" customHeight="1">
      <c r="A306" s="100" t="s">
        <v>639</v>
      </c>
      <c r="B306" s="12" t="s">
        <v>310</v>
      </c>
      <c r="C306" s="90" t="s">
        <v>311</v>
      </c>
      <c r="D306" s="12">
        <v>52</v>
      </c>
      <c r="E306" s="12"/>
      <c r="F306" s="12"/>
      <c r="G306" s="13">
        <v>46256</v>
      </c>
      <c r="H306" s="11">
        <v>72</v>
      </c>
      <c r="I306" s="12" t="s">
        <v>312</v>
      </c>
      <c r="J306" s="93">
        <v>0.8</v>
      </c>
      <c r="K306" s="100"/>
      <c r="L306" s="12"/>
      <c r="M306" s="11" t="s">
        <v>39</v>
      </c>
      <c r="N306" s="18">
        <v>46166</v>
      </c>
      <c r="O306" s="14">
        <v>33280</v>
      </c>
      <c r="P306" s="14">
        <v>199680</v>
      </c>
      <c r="Q306" s="97">
        <v>399.36</v>
      </c>
      <c r="R306" s="11">
        <v>21447</v>
      </c>
      <c r="S306" s="11" t="s">
        <v>36</v>
      </c>
      <c r="T306" s="11">
        <v>90</v>
      </c>
      <c r="U306" s="216" t="s">
        <v>37</v>
      </c>
      <c r="V306" s="216" t="s">
        <v>38</v>
      </c>
      <c r="W306" s="216" t="s">
        <v>38</v>
      </c>
      <c r="X306" s="216" t="s">
        <v>38</v>
      </c>
      <c r="Y306" s="216" t="s">
        <v>38</v>
      </c>
      <c r="Z306" s="216" t="s">
        <v>37</v>
      </c>
      <c r="AA306" s="217">
        <v>46226</v>
      </c>
      <c r="AB306" s="216" t="s">
        <v>39</v>
      </c>
    </row>
    <row r="307" spans="1:28" ht="18" customHeight="1">
      <c r="A307" s="100" t="s">
        <v>640</v>
      </c>
      <c r="B307" s="12" t="s">
        <v>310</v>
      </c>
      <c r="C307" s="90" t="s">
        <v>311</v>
      </c>
      <c r="D307" s="12">
        <v>64</v>
      </c>
      <c r="E307" s="12"/>
      <c r="F307" s="12"/>
      <c r="G307" s="13">
        <v>46256</v>
      </c>
      <c r="H307" s="11">
        <v>72</v>
      </c>
      <c r="I307" s="12" t="s">
        <v>312</v>
      </c>
      <c r="J307" s="93">
        <v>0.8</v>
      </c>
      <c r="K307" s="100"/>
      <c r="L307" s="12"/>
      <c r="M307" s="11" t="s">
        <v>39</v>
      </c>
      <c r="N307" s="18">
        <v>46166</v>
      </c>
      <c r="O307" s="14">
        <v>40960</v>
      </c>
      <c r="P307" s="14">
        <v>245760</v>
      </c>
      <c r="Q307" s="97">
        <v>491.52</v>
      </c>
      <c r="R307" s="11">
        <v>21447</v>
      </c>
      <c r="S307" s="11" t="s">
        <v>36</v>
      </c>
      <c r="T307" s="11">
        <v>90</v>
      </c>
      <c r="U307" s="216" t="s">
        <v>37</v>
      </c>
      <c r="V307" s="216" t="s">
        <v>38</v>
      </c>
      <c r="W307" s="216" t="s">
        <v>38</v>
      </c>
      <c r="X307" s="216" t="s">
        <v>38</v>
      </c>
      <c r="Y307" s="216" t="s">
        <v>38</v>
      </c>
      <c r="Z307" s="216" t="s">
        <v>37</v>
      </c>
      <c r="AA307" s="217">
        <v>46226</v>
      </c>
      <c r="AB307" s="216" t="s">
        <v>39</v>
      </c>
    </row>
    <row r="308" spans="1:28" ht="18" customHeight="1">
      <c r="A308" s="100" t="s">
        <v>2580</v>
      </c>
      <c r="B308" s="12" t="s">
        <v>310</v>
      </c>
      <c r="C308" s="90" t="s">
        <v>311</v>
      </c>
      <c r="D308" s="12">
        <v>36</v>
      </c>
      <c r="E308" s="12"/>
      <c r="F308" s="12"/>
      <c r="G308" s="13">
        <v>46256</v>
      </c>
      <c r="H308" s="11">
        <v>72</v>
      </c>
      <c r="I308" s="12" t="s">
        <v>312</v>
      </c>
      <c r="J308" s="93">
        <v>0.8</v>
      </c>
      <c r="K308" s="100"/>
      <c r="L308" s="12"/>
      <c r="M308" s="11" t="s">
        <v>39</v>
      </c>
      <c r="N308" s="18">
        <v>46166</v>
      </c>
      <c r="O308" s="14">
        <v>23040</v>
      </c>
      <c r="P308" s="14">
        <v>138240</v>
      </c>
      <c r="Q308" s="97">
        <v>276.48</v>
      </c>
      <c r="R308" s="11">
        <v>21447</v>
      </c>
      <c r="S308" s="11" t="s">
        <v>36</v>
      </c>
      <c r="T308" s="11">
        <v>90</v>
      </c>
      <c r="U308" s="216" t="s">
        <v>37</v>
      </c>
      <c r="V308" s="216" t="s">
        <v>38</v>
      </c>
      <c r="W308" s="216" t="s">
        <v>38</v>
      </c>
      <c r="X308" s="216" t="s">
        <v>38</v>
      </c>
      <c r="Y308" s="216" t="s">
        <v>38</v>
      </c>
      <c r="Z308" s="216" t="s">
        <v>37</v>
      </c>
      <c r="AA308" s="217">
        <v>46226</v>
      </c>
      <c r="AB308" s="216" t="s">
        <v>39</v>
      </c>
    </row>
    <row r="309" spans="1:28" ht="18" customHeight="1">
      <c r="A309" s="100" t="s">
        <v>216</v>
      </c>
      <c r="B309" s="12" t="s">
        <v>310</v>
      </c>
      <c r="C309" s="90" t="s">
        <v>311</v>
      </c>
      <c r="D309" s="12">
        <v>34</v>
      </c>
      <c r="E309" s="12">
        <v>24</v>
      </c>
      <c r="F309" s="12"/>
      <c r="G309" s="13">
        <v>46257</v>
      </c>
      <c r="H309" s="11">
        <v>73</v>
      </c>
      <c r="I309" s="12" t="s">
        <v>312</v>
      </c>
      <c r="J309" s="93">
        <v>0.81111111111111112</v>
      </c>
      <c r="K309" s="100"/>
      <c r="L309" s="12"/>
      <c r="M309" s="11" t="s">
        <v>39</v>
      </c>
      <c r="N309" s="18">
        <v>46167</v>
      </c>
      <c r="O309" s="14">
        <v>21784</v>
      </c>
      <c r="P309" s="14">
        <v>130704</v>
      </c>
      <c r="Q309" s="97">
        <v>261.40800000000002</v>
      </c>
      <c r="R309" s="11">
        <v>21447</v>
      </c>
      <c r="S309" s="11" t="s">
        <v>36</v>
      </c>
      <c r="T309" s="11">
        <v>90</v>
      </c>
      <c r="U309" s="216" t="s">
        <v>37</v>
      </c>
      <c r="V309" s="216" t="s">
        <v>38</v>
      </c>
      <c r="W309" s="216" t="s">
        <v>38</v>
      </c>
      <c r="X309" s="216" t="s">
        <v>38</v>
      </c>
      <c r="Y309" s="216" t="s">
        <v>38</v>
      </c>
      <c r="Z309" s="216" t="s">
        <v>37</v>
      </c>
      <c r="AA309" s="217">
        <v>46227</v>
      </c>
      <c r="AB309" s="216" t="s">
        <v>39</v>
      </c>
    </row>
    <row r="310" spans="1:28" ht="18" customHeight="1">
      <c r="A310" s="100" t="s">
        <v>592</v>
      </c>
      <c r="B310" s="12" t="s">
        <v>310</v>
      </c>
      <c r="C310" s="90" t="s">
        <v>311</v>
      </c>
      <c r="D310" s="12">
        <v>64</v>
      </c>
      <c r="E310" s="12"/>
      <c r="F310" s="12"/>
      <c r="G310" s="13">
        <v>46257</v>
      </c>
      <c r="H310" s="11">
        <v>73</v>
      </c>
      <c r="I310" s="12" t="s">
        <v>312</v>
      </c>
      <c r="J310" s="93">
        <v>0.81111111111111112</v>
      </c>
      <c r="K310" s="100"/>
      <c r="L310" s="12"/>
      <c r="M310" s="11" t="s">
        <v>39</v>
      </c>
      <c r="N310" s="18">
        <v>46167</v>
      </c>
      <c r="O310" s="14">
        <v>40960</v>
      </c>
      <c r="P310" s="14">
        <v>245760</v>
      </c>
      <c r="Q310" s="97">
        <v>491.52</v>
      </c>
      <c r="R310" s="11">
        <v>21447</v>
      </c>
      <c r="S310" s="11" t="s">
        <v>36</v>
      </c>
      <c r="T310" s="11">
        <v>90</v>
      </c>
      <c r="U310" s="216" t="s">
        <v>37</v>
      </c>
      <c r="V310" s="216" t="s">
        <v>38</v>
      </c>
      <c r="W310" s="216" t="s">
        <v>38</v>
      </c>
      <c r="X310" s="216" t="s">
        <v>38</v>
      </c>
      <c r="Y310" s="216" t="s">
        <v>38</v>
      </c>
      <c r="Z310" s="216" t="s">
        <v>37</v>
      </c>
      <c r="AA310" s="217">
        <v>46227</v>
      </c>
      <c r="AB310" s="216" t="s">
        <v>39</v>
      </c>
    </row>
    <row r="311" spans="1:28" ht="18" customHeight="1">
      <c r="A311" s="100" t="s">
        <v>647</v>
      </c>
      <c r="B311" s="12" t="s">
        <v>310</v>
      </c>
      <c r="C311" s="90" t="s">
        <v>311</v>
      </c>
      <c r="D311" s="12">
        <v>32</v>
      </c>
      <c r="E311" s="12"/>
      <c r="F311" s="12"/>
      <c r="G311" s="13">
        <v>46257</v>
      </c>
      <c r="H311" s="11">
        <v>73</v>
      </c>
      <c r="I311" s="12" t="s">
        <v>312</v>
      </c>
      <c r="J311" s="93">
        <v>0.81111111111111112</v>
      </c>
      <c r="K311" s="100"/>
      <c r="L311" s="12"/>
      <c r="M311" s="11" t="s">
        <v>39</v>
      </c>
      <c r="N311" s="18">
        <v>46167</v>
      </c>
      <c r="O311" s="14">
        <v>20480</v>
      </c>
      <c r="P311" s="14">
        <v>122880</v>
      </c>
      <c r="Q311" s="97">
        <v>245.76</v>
      </c>
      <c r="R311" s="11">
        <v>21447</v>
      </c>
      <c r="S311" s="11" t="s">
        <v>36</v>
      </c>
      <c r="T311" s="11">
        <v>90</v>
      </c>
      <c r="U311" s="216" t="s">
        <v>37</v>
      </c>
      <c r="V311" s="216" t="s">
        <v>38</v>
      </c>
      <c r="W311" s="216" t="s">
        <v>38</v>
      </c>
      <c r="X311" s="216" t="s">
        <v>38</v>
      </c>
      <c r="Y311" s="216" t="s">
        <v>38</v>
      </c>
      <c r="Z311" s="216" t="s">
        <v>37</v>
      </c>
      <c r="AA311" s="217">
        <v>46227</v>
      </c>
      <c r="AB311" s="216" t="s">
        <v>39</v>
      </c>
    </row>
    <row r="312" spans="1:28" ht="18" customHeight="1">
      <c r="A312" s="100" t="s">
        <v>358</v>
      </c>
      <c r="B312" s="12" t="s">
        <v>310</v>
      </c>
      <c r="C312" s="90" t="s">
        <v>311</v>
      </c>
      <c r="D312" s="12">
        <v>34</v>
      </c>
      <c r="E312" s="12"/>
      <c r="F312" s="12"/>
      <c r="G312" s="13">
        <v>46258</v>
      </c>
      <c r="H312" s="11">
        <v>74</v>
      </c>
      <c r="I312" s="12" t="s">
        <v>312</v>
      </c>
      <c r="J312" s="93">
        <v>0.82222222222222219</v>
      </c>
      <c r="K312" s="100"/>
      <c r="L312" s="12"/>
      <c r="M312" s="11" t="s">
        <v>39</v>
      </c>
      <c r="N312" s="18">
        <v>46168</v>
      </c>
      <c r="O312" s="14">
        <v>21760</v>
      </c>
      <c r="P312" s="14">
        <v>130560</v>
      </c>
      <c r="Q312" s="97">
        <v>261.12</v>
      </c>
      <c r="R312" s="11">
        <v>21447</v>
      </c>
      <c r="S312" s="11" t="s">
        <v>36</v>
      </c>
      <c r="T312" s="11">
        <v>90</v>
      </c>
      <c r="U312" s="216" t="s">
        <v>37</v>
      </c>
      <c r="V312" s="216" t="s">
        <v>38</v>
      </c>
      <c r="W312" s="216" t="s">
        <v>38</v>
      </c>
      <c r="X312" s="216" t="s">
        <v>38</v>
      </c>
      <c r="Y312" s="216" t="s">
        <v>38</v>
      </c>
      <c r="Z312" s="216" t="s">
        <v>37</v>
      </c>
      <c r="AA312" s="217">
        <v>46228</v>
      </c>
      <c r="AB312" s="216" t="s">
        <v>39</v>
      </c>
    </row>
    <row r="313" spans="1:28" ht="18" customHeight="1">
      <c r="A313" s="100" t="s">
        <v>252</v>
      </c>
      <c r="B313" s="12" t="s">
        <v>310</v>
      </c>
      <c r="C313" s="90" t="s">
        <v>311</v>
      </c>
      <c r="D313" s="12">
        <v>52</v>
      </c>
      <c r="E313" s="12"/>
      <c r="F313" s="12"/>
      <c r="G313" s="13">
        <v>46258</v>
      </c>
      <c r="H313" s="11">
        <v>74</v>
      </c>
      <c r="I313" s="12" t="s">
        <v>312</v>
      </c>
      <c r="J313" s="93">
        <v>0.82222222222222219</v>
      </c>
      <c r="K313" s="100"/>
      <c r="L313" s="12"/>
      <c r="M313" s="11" t="s">
        <v>39</v>
      </c>
      <c r="N313" s="18">
        <v>46168</v>
      </c>
      <c r="O313" s="14">
        <v>33280</v>
      </c>
      <c r="P313" s="14">
        <v>199680</v>
      </c>
      <c r="Q313" s="97">
        <v>399.36</v>
      </c>
      <c r="R313" s="11">
        <v>21447</v>
      </c>
      <c r="S313" s="11" t="s">
        <v>36</v>
      </c>
      <c r="T313" s="11">
        <v>90</v>
      </c>
      <c r="U313" s="216" t="s">
        <v>37</v>
      </c>
      <c r="V313" s="216" t="s">
        <v>38</v>
      </c>
      <c r="W313" s="216" t="s">
        <v>38</v>
      </c>
      <c r="X313" s="216" t="s">
        <v>38</v>
      </c>
      <c r="Y313" s="216" t="s">
        <v>38</v>
      </c>
      <c r="Z313" s="216" t="s">
        <v>37</v>
      </c>
      <c r="AA313" s="217">
        <v>46228</v>
      </c>
      <c r="AB313" s="216" t="s">
        <v>39</v>
      </c>
    </row>
    <row r="314" spans="1:28" ht="18" customHeight="1">
      <c r="A314" s="100" t="s">
        <v>2579</v>
      </c>
      <c r="B314" s="12" t="s">
        <v>310</v>
      </c>
      <c r="C314" s="90" t="s">
        <v>311</v>
      </c>
      <c r="D314" s="12">
        <v>10</v>
      </c>
      <c r="E314" s="12"/>
      <c r="F314" s="12"/>
      <c r="G314" s="13">
        <v>46258</v>
      </c>
      <c r="H314" s="11">
        <v>74</v>
      </c>
      <c r="I314" s="12" t="s">
        <v>312</v>
      </c>
      <c r="J314" s="93">
        <v>0.82222222222222219</v>
      </c>
      <c r="K314" s="100" t="s">
        <v>2832</v>
      </c>
      <c r="L314" s="12"/>
      <c r="M314" s="11" t="s">
        <v>39</v>
      </c>
      <c r="N314" s="18">
        <v>46168</v>
      </c>
      <c r="O314" s="14">
        <v>6400</v>
      </c>
      <c r="P314" s="14">
        <v>38400</v>
      </c>
      <c r="Q314" s="97">
        <v>76.8</v>
      </c>
      <c r="R314" s="11">
        <v>21447</v>
      </c>
      <c r="S314" s="11" t="s">
        <v>36</v>
      </c>
      <c r="T314" s="11">
        <v>90</v>
      </c>
      <c r="U314" s="216" t="s">
        <v>37</v>
      </c>
      <c r="V314" s="216" t="s">
        <v>38</v>
      </c>
      <c r="W314" s="216" t="s">
        <v>38</v>
      </c>
      <c r="X314" s="216" t="s">
        <v>38</v>
      </c>
      <c r="Y314" s="216" t="s">
        <v>38</v>
      </c>
      <c r="Z314" s="216" t="s">
        <v>37</v>
      </c>
      <c r="AA314" s="217">
        <v>46228</v>
      </c>
      <c r="AB314" s="216" t="s">
        <v>39</v>
      </c>
    </row>
    <row r="315" spans="1:28" ht="18" customHeight="1">
      <c r="A315" s="100" t="s">
        <v>2534</v>
      </c>
      <c r="B315" s="12" t="s">
        <v>313</v>
      </c>
      <c r="C315" s="90" t="s">
        <v>314</v>
      </c>
      <c r="D315" s="12">
        <v>8</v>
      </c>
      <c r="E315" s="12"/>
      <c r="F315" s="12"/>
      <c r="G315" s="13">
        <v>46278</v>
      </c>
      <c r="H315" s="11">
        <v>94</v>
      </c>
      <c r="I315" s="12" t="s">
        <v>171</v>
      </c>
      <c r="J315" s="93">
        <v>0.78333333333333333</v>
      </c>
      <c r="K315" s="100"/>
      <c r="L315" s="12"/>
      <c r="M315" s="11" t="s">
        <v>39</v>
      </c>
      <c r="N315" s="18">
        <v>46158</v>
      </c>
      <c r="O315" s="14">
        <v>480</v>
      </c>
      <c r="P315" s="14">
        <v>2880</v>
      </c>
      <c r="Q315" s="97">
        <v>57.6</v>
      </c>
      <c r="R315" s="11">
        <v>21703</v>
      </c>
      <c r="S315" s="11" t="s">
        <v>36</v>
      </c>
      <c r="T315" s="11">
        <v>120</v>
      </c>
      <c r="U315" s="216" t="s">
        <v>37</v>
      </c>
      <c r="V315" s="216" t="s">
        <v>37</v>
      </c>
      <c r="W315" s="216" t="s">
        <v>38</v>
      </c>
      <c r="X315" s="216" t="s">
        <v>38</v>
      </c>
      <c r="Y315" s="216" t="s">
        <v>38</v>
      </c>
      <c r="Z315" s="216" t="s">
        <v>37</v>
      </c>
      <c r="AA315" s="217">
        <v>46248</v>
      </c>
      <c r="AB315" s="216" t="s">
        <v>39</v>
      </c>
    </row>
    <row r="316" spans="1:28" ht="18" customHeight="1">
      <c r="A316" s="100" t="s">
        <v>2536</v>
      </c>
      <c r="B316" s="12" t="s">
        <v>313</v>
      </c>
      <c r="C316" s="90" t="s">
        <v>314</v>
      </c>
      <c r="D316" s="12">
        <v>2</v>
      </c>
      <c r="E316" s="12"/>
      <c r="F316" s="12"/>
      <c r="G316" s="13">
        <v>46284</v>
      </c>
      <c r="H316" s="11">
        <v>100</v>
      </c>
      <c r="I316" s="12" t="s">
        <v>171</v>
      </c>
      <c r="J316" s="93">
        <v>0.83333333333333337</v>
      </c>
      <c r="K316" s="100"/>
      <c r="L316" s="12"/>
      <c r="M316" s="11" t="s">
        <v>39</v>
      </c>
      <c r="N316" s="18">
        <v>46164</v>
      </c>
      <c r="O316" s="14">
        <v>120</v>
      </c>
      <c r="P316" s="14">
        <v>720</v>
      </c>
      <c r="Q316" s="97">
        <v>14.4</v>
      </c>
      <c r="R316" s="11">
        <v>21703</v>
      </c>
      <c r="S316" s="11" t="s">
        <v>36</v>
      </c>
      <c r="T316" s="11">
        <v>120</v>
      </c>
      <c r="U316" s="216" t="s">
        <v>37</v>
      </c>
      <c r="V316" s="216" t="s">
        <v>37</v>
      </c>
      <c r="W316" s="216" t="s">
        <v>38</v>
      </c>
      <c r="X316" s="216" t="s">
        <v>38</v>
      </c>
      <c r="Y316" s="216" t="s">
        <v>38</v>
      </c>
      <c r="Z316" s="216" t="s">
        <v>37</v>
      </c>
      <c r="AA316" s="217">
        <v>46254</v>
      </c>
      <c r="AB316" s="216" t="s">
        <v>39</v>
      </c>
    </row>
    <row r="317" spans="1:28" ht="18" customHeight="1">
      <c r="A317" s="100" t="s">
        <v>2566</v>
      </c>
      <c r="B317" s="12" t="s">
        <v>313</v>
      </c>
      <c r="C317" s="90" t="s">
        <v>314</v>
      </c>
      <c r="D317" s="12">
        <v>26</v>
      </c>
      <c r="E317" s="12"/>
      <c r="F317" s="12"/>
      <c r="G317" s="13">
        <v>46284</v>
      </c>
      <c r="H317" s="11">
        <v>100</v>
      </c>
      <c r="I317" s="12" t="s">
        <v>171</v>
      </c>
      <c r="J317" s="93">
        <v>0.83333333333333337</v>
      </c>
      <c r="K317" s="100"/>
      <c r="L317" s="12"/>
      <c r="M317" s="11" t="s">
        <v>39</v>
      </c>
      <c r="N317" s="18">
        <v>46164</v>
      </c>
      <c r="O317" s="14">
        <v>1560</v>
      </c>
      <c r="P317" s="14">
        <v>9360</v>
      </c>
      <c r="Q317" s="97">
        <v>187.2</v>
      </c>
      <c r="R317" s="11">
        <v>21703</v>
      </c>
      <c r="S317" s="11" t="s">
        <v>36</v>
      </c>
      <c r="T317" s="11">
        <v>120</v>
      </c>
      <c r="U317" s="216" t="s">
        <v>37</v>
      </c>
      <c r="V317" s="216" t="s">
        <v>37</v>
      </c>
      <c r="W317" s="216" t="s">
        <v>38</v>
      </c>
      <c r="X317" s="216" t="s">
        <v>38</v>
      </c>
      <c r="Y317" s="216" t="s">
        <v>38</v>
      </c>
      <c r="Z317" s="216" t="s">
        <v>37</v>
      </c>
      <c r="AA317" s="217">
        <v>46254</v>
      </c>
      <c r="AB317" s="216" t="s">
        <v>39</v>
      </c>
    </row>
    <row r="318" spans="1:28" ht="18" customHeight="1">
      <c r="A318" s="100" t="s">
        <v>2648</v>
      </c>
      <c r="B318" s="12" t="s">
        <v>313</v>
      </c>
      <c r="C318" s="90" t="s">
        <v>314</v>
      </c>
      <c r="D318" s="12">
        <v>18</v>
      </c>
      <c r="E318" s="12"/>
      <c r="F318" s="12"/>
      <c r="G318" s="13">
        <v>46294</v>
      </c>
      <c r="H318" s="11">
        <v>110</v>
      </c>
      <c r="I318" s="12" t="s">
        <v>171</v>
      </c>
      <c r="J318" s="93">
        <v>0.91666666666666663</v>
      </c>
      <c r="K318" s="100"/>
      <c r="L318" s="12"/>
      <c r="M318" s="11" t="s">
        <v>39</v>
      </c>
      <c r="N318" s="18">
        <v>46174</v>
      </c>
      <c r="O318" s="14">
        <v>1080</v>
      </c>
      <c r="P318" s="14">
        <v>6480</v>
      </c>
      <c r="Q318" s="97">
        <v>129.6</v>
      </c>
      <c r="R318" s="11">
        <v>21703</v>
      </c>
      <c r="S318" s="11" t="s">
        <v>36</v>
      </c>
      <c r="T318" s="11">
        <v>120</v>
      </c>
      <c r="U318" s="216" t="s">
        <v>37</v>
      </c>
      <c r="V318" s="216" t="s">
        <v>37</v>
      </c>
      <c r="W318" s="216" t="s">
        <v>38</v>
      </c>
      <c r="X318" s="216" t="s">
        <v>38</v>
      </c>
      <c r="Y318" s="216" t="s">
        <v>38</v>
      </c>
      <c r="Z318" s="216" t="s">
        <v>37</v>
      </c>
      <c r="AA318" s="217">
        <v>46264</v>
      </c>
      <c r="AB318" s="216" t="s">
        <v>39</v>
      </c>
    </row>
    <row r="319" spans="1:28" ht="18" customHeight="1">
      <c r="A319" s="100" t="s">
        <v>2583</v>
      </c>
      <c r="B319" s="12" t="s">
        <v>313</v>
      </c>
      <c r="C319" s="90" t="s">
        <v>314</v>
      </c>
      <c r="D319" s="12">
        <v>10</v>
      </c>
      <c r="E319" s="12"/>
      <c r="F319" s="12"/>
      <c r="G319" s="13">
        <v>46295</v>
      </c>
      <c r="H319" s="11">
        <v>111</v>
      </c>
      <c r="I319" s="12" t="s">
        <v>171</v>
      </c>
      <c r="J319" s="93">
        <v>0.92500000000000004</v>
      </c>
      <c r="K319" s="100"/>
      <c r="L319" s="12"/>
      <c r="M319" s="11" t="s">
        <v>39</v>
      </c>
      <c r="N319" s="18">
        <v>46175</v>
      </c>
      <c r="O319" s="14">
        <v>600</v>
      </c>
      <c r="P319" s="14">
        <v>3600</v>
      </c>
      <c r="Q319" s="97">
        <v>72</v>
      </c>
      <c r="R319" s="11">
        <v>21703</v>
      </c>
      <c r="S319" s="11" t="s">
        <v>36</v>
      </c>
      <c r="T319" s="11">
        <v>120</v>
      </c>
      <c r="U319" s="216" t="s">
        <v>37</v>
      </c>
      <c r="V319" s="216" t="s">
        <v>37</v>
      </c>
      <c r="W319" s="216" t="s">
        <v>38</v>
      </c>
      <c r="X319" s="216" t="s">
        <v>38</v>
      </c>
      <c r="Y319" s="216" t="s">
        <v>38</v>
      </c>
      <c r="Z319" s="216" t="s">
        <v>37</v>
      </c>
      <c r="AA319" s="217">
        <v>46265</v>
      </c>
      <c r="AB319" s="216" t="s">
        <v>39</v>
      </c>
    </row>
    <row r="320" spans="1:28" ht="18" customHeight="1">
      <c r="A320" s="100" t="s">
        <v>2641</v>
      </c>
      <c r="B320" s="12" t="s">
        <v>313</v>
      </c>
      <c r="C320" s="90" t="s">
        <v>314</v>
      </c>
      <c r="D320" s="12">
        <v>9</v>
      </c>
      <c r="E320" s="12"/>
      <c r="F320" s="12"/>
      <c r="G320" s="13">
        <v>46296</v>
      </c>
      <c r="H320" s="11">
        <v>112</v>
      </c>
      <c r="I320" s="12" t="s">
        <v>171</v>
      </c>
      <c r="J320" s="93">
        <v>0.93333333333333335</v>
      </c>
      <c r="K320" s="100"/>
      <c r="L320" s="12"/>
      <c r="M320" s="11" t="s">
        <v>39</v>
      </c>
      <c r="N320" s="18">
        <v>46176</v>
      </c>
      <c r="O320" s="14">
        <v>540</v>
      </c>
      <c r="P320" s="14">
        <v>3240</v>
      </c>
      <c r="Q320" s="97">
        <v>64.8</v>
      </c>
      <c r="R320" s="11">
        <v>21703</v>
      </c>
      <c r="S320" s="11" t="s">
        <v>36</v>
      </c>
      <c r="T320" s="11">
        <v>120</v>
      </c>
      <c r="U320" s="216" t="s">
        <v>37</v>
      </c>
      <c r="V320" s="216" t="s">
        <v>37</v>
      </c>
      <c r="W320" s="216" t="s">
        <v>38</v>
      </c>
      <c r="X320" s="216" t="s">
        <v>38</v>
      </c>
      <c r="Y320" s="216" t="s">
        <v>38</v>
      </c>
      <c r="Z320" s="216" t="s">
        <v>37</v>
      </c>
      <c r="AA320" s="217">
        <v>46266</v>
      </c>
      <c r="AB320" s="216" t="s">
        <v>39</v>
      </c>
    </row>
    <row r="321" spans="1:28" ht="18" customHeight="1">
      <c r="A321" s="100" t="s">
        <v>2650</v>
      </c>
      <c r="B321" s="12" t="s">
        <v>313</v>
      </c>
      <c r="C321" s="90" t="s">
        <v>314</v>
      </c>
      <c r="D321" s="12">
        <v>16</v>
      </c>
      <c r="E321" s="12"/>
      <c r="F321" s="12"/>
      <c r="G321" s="13">
        <v>46296</v>
      </c>
      <c r="H321" s="11">
        <v>112</v>
      </c>
      <c r="I321" s="12" t="s">
        <v>171</v>
      </c>
      <c r="J321" s="93">
        <v>0.93333333333333335</v>
      </c>
      <c r="K321" s="100"/>
      <c r="L321" s="12"/>
      <c r="M321" s="11" t="s">
        <v>39</v>
      </c>
      <c r="N321" s="18">
        <v>46176</v>
      </c>
      <c r="O321" s="14">
        <v>960</v>
      </c>
      <c r="P321" s="14">
        <v>5760</v>
      </c>
      <c r="Q321" s="97">
        <v>115.2</v>
      </c>
      <c r="R321" s="11">
        <v>21703</v>
      </c>
      <c r="S321" s="11" t="s">
        <v>36</v>
      </c>
      <c r="T321" s="11">
        <v>120</v>
      </c>
      <c r="U321" s="216" t="s">
        <v>37</v>
      </c>
      <c r="V321" s="216" t="s">
        <v>37</v>
      </c>
      <c r="W321" s="216" t="s">
        <v>38</v>
      </c>
      <c r="X321" s="216" t="s">
        <v>38</v>
      </c>
      <c r="Y321" s="216" t="s">
        <v>38</v>
      </c>
      <c r="Z321" s="216" t="s">
        <v>37</v>
      </c>
      <c r="AA321" s="217">
        <v>46266</v>
      </c>
      <c r="AB321" s="216" t="s">
        <v>39</v>
      </c>
    </row>
    <row r="322" spans="1:28" ht="18" customHeight="1">
      <c r="A322" s="100" t="s">
        <v>217</v>
      </c>
      <c r="B322" s="12" t="s">
        <v>316</v>
      </c>
      <c r="C322" s="90" t="s">
        <v>317</v>
      </c>
      <c r="D322" s="12">
        <v>5</v>
      </c>
      <c r="E322" s="12"/>
      <c r="F322" s="12"/>
      <c r="G322" s="13">
        <v>46337</v>
      </c>
      <c r="H322" s="11">
        <v>153</v>
      </c>
      <c r="I322" s="12" t="s">
        <v>33</v>
      </c>
      <c r="J322" s="93">
        <v>0.85</v>
      </c>
      <c r="K322" s="100"/>
      <c r="L322" s="12" t="s">
        <v>62</v>
      </c>
      <c r="M322" s="11" t="s">
        <v>35</v>
      </c>
      <c r="N322" s="18">
        <v>46157</v>
      </c>
      <c r="O322" s="14">
        <v>3000</v>
      </c>
      <c r="P322" s="14">
        <v>18000</v>
      </c>
      <c r="Q322" s="97">
        <v>48.42</v>
      </c>
      <c r="R322" s="11">
        <v>21730</v>
      </c>
      <c r="S322" s="11" t="s">
        <v>42</v>
      </c>
      <c r="T322" s="11">
        <v>180</v>
      </c>
      <c r="U322" s="216" t="s">
        <v>37</v>
      </c>
      <c r="V322" s="216" t="s">
        <v>37</v>
      </c>
      <c r="W322" s="216" t="s">
        <v>38</v>
      </c>
      <c r="X322" s="216" t="s">
        <v>38</v>
      </c>
      <c r="Y322" s="216" t="s">
        <v>38</v>
      </c>
      <c r="Z322" s="216" t="s">
        <v>37</v>
      </c>
      <c r="AA322" s="217">
        <v>46307</v>
      </c>
      <c r="AB322" s="216" t="s">
        <v>39</v>
      </c>
    </row>
    <row r="323" spans="1:28" ht="18" customHeight="1">
      <c r="A323" s="100" t="s">
        <v>321</v>
      </c>
      <c r="B323" s="12" t="s">
        <v>316</v>
      </c>
      <c r="C323" s="90" t="s">
        <v>317</v>
      </c>
      <c r="D323" s="12">
        <v>21</v>
      </c>
      <c r="E323" s="12"/>
      <c r="F323" s="12"/>
      <c r="G323" s="13">
        <v>46338</v>
      </c>
      <c r="H323" s="11">
        <v>154</v>
      </c>
      <c r="I323" s="12" t="s">
        <v>33</v>
      </c>
      <c r="J323" s="93">
        <v>0.85555555555555551</v>
      </c>
      <c r="K323" s="100"/>
      <c r="L323" s="12"/>
      <c r="M323" s="11" t="s">
        <v>39</v>
      </c>
      <c r="N323" s="18">
        <v>46158</v>
      </c>
      <c r="O323" s="14">
        <v>12600</v>
      </c>
      <c r="P323" s="14">
        <v>75600</v>
      </c>
      <c r="Q323" s="97">
        <v>203.364</v>
      </c>
      <c r="R323" s="11">
        <v>21730</v>
      </c>
      <c r="S323" s="11" t="s">
        <v>42</v>
      </c>
      <c r="T323" s="11">
        <v>180</v>
      </c>
      <c r="U323" s="216" t="s">
        <v>37</v>
      </c>
      <c r="V323" s="216" t="s">
        <v>37</v>
      </c>
      <c r="W323" s="216" t="s">
        <v>38</v>
      </c>
      <c r="X323" s="216" t="s">
        <v>38</v>
      </c>
      <c r="Y323" s="216" t="s">
        <v>38</v>
      </c>
      <c r="Z323" s="216" t="s">
        <v>37</v>
      </c>
      <c r="AA323" s="217">
        <v>46308</v>
      </c>
      <c r="AB323" s="216" t="s">
        <v>39</v>
      </c>
    </row>
    <row r="324" spans="1:28" ht="18" customHeight="1">
      <c r="A324" s="100" t="s">
        <v>709</v>
      </c>
      <c r="B324" s="12" t="s">
        <v>316</v>
      </c>
      <c r="C324" s="90" t="s">
        <v>317</v>
      </c>
      <c r="D324" s="12">
        <v>59</v>
      </c>
      <c r="E324" s="12"/>
      <c r="F324" s="12"/>
      <c r="G324" s="13">
        <v>46338</v>
      </c>
      <c r="H324" s="11">
        <v>154</v>
      </c>
      <c r="I324" s="12" t="s">
        <v>33</v>
      </c>
      <c r="J324" s="93">
        <v>0.85555555555555551</v>
      </c>
      <c r="K324" s="100"/>
      <c r="L324" s="12"/>
      <c r="M324" s="11" t="s">
        <v>39</v>
      </c>
      <c r="N324" s="18">
        <v>46158</v>
      </c>
      <c r="O324" s="14">
        <v>35400</v>
      </c>
      <c r="P324" s="14">
        <v>212400</v>
      </c>
      <c r="Q324" s="97">
        <v>571.35599999999999</v>
      </c>
      <c r="R324" s="11">
        <v>21730</v>
      </c>
      <c r="S324" s="11" t="s">
        <v>42</v>
      </c>
      <c r="T324" s="11">
        <v>180</v>
      </c>
      <c r="U324" s="216" t="s">
        <v>37</v>
      </c>
      <c r="V324" s="216" t="s">
        <v>37</v>
      </c>
      <c r="W324" s="216" t="s">
        <v>38</v>
      </c>
      <c r="X324" s="216" t="s">
        <v>38</v>
      </c>
      <c r="Y324" s="216" t="s">
        <v>38</v>
      </c>
      <c r="Z324" s="216" t="s">
        <v>37</v>
      </c>
      <c r="AA324" s="217">
        <v>46308</v>
      </c>
      <c r="AB324" s="216" t="s">
        <v>39</v>
      </c>
    </row>
    <row r="325" spans="1:28" ht="18" customHeight="1">
      <c r="A325" s="100" t="s">
        <v>760</v>
      </c>
      <c r="B325" s="12" t="s">
        <v>316</v>
      </c>
      <c r="C325" s="90" t="s">
        <v>317</v>
      </c>
      <c r="D325" s="12">
        <v>5</v>
      </c>
      <c r="E325" s="12"/>
      <c r="F325" s="12"/>
      <c r="G325" s="13">
        <v>46338</v>
      </c>
      <c r="H325" s="11">
        <v>154</v>
      </c>
      <c r="I325" s="12" t="s">
        <v>33</v>
      </c>
      <c r="J325" s="93">
        <v>0.85555555555555551</v>
      </c>
      <c r="K325" s="100"/>
      <c r="L325" s="12"/>
      <c r="M325" s="11" t="s">
        <v>39</v>
      </c>
      <c r="N325" s="18">
        <v>46158</v>
      </c>
      <c r="O325" s="14">
        <v>3000</v>
      </c>
      <c r="P325" s="14">
        <v>18000</v>
      </c>
      <c r="Q325" s="97">
        <v>48.42</v>
      </c>
      <c r="R325" s="11">
        <v>21730</v>
      </c>
      <c r="S325" s="11" t="s">
        <v>42</v>
      </c>
      <c r="T325" s="11">
        <v>180</v>
      </c>
      <c r="U325" s="216" t="s">
        <v>37</v>
      </c>
      <c r="V325" s="216" t="s">
        <v>37</v>
      </c>
      <c r="W325" s="216" t="s">
        <v>38</v>
      </c>
      <c r="X325" s="216" t="s">
        <v>38</v>
      </c>
      <c r="Y325" s="216" t="s">
        <v>38</v>
      </c>
      <c r="Z325" s="216" t="s">
        <v>37</v>
      </c>
      <c r="AA325" s="217">
        <v>46308</v>
      </c>
      <c r="AB325" s="216" t="s">
        <v>39</v>
      </c>
    </row>
    <row r="326" spans="1:28" ht="18" customHeight="1">
      <c r="A326" s="100" t="s">
        <v>321</v>
      </c>
      <c r="B326" s="12" t="s">
        <v>316</v>
      </c>
      <c r="C326" s="90" t="s">
        <v>317</v>
      </c>
      <c r="D326" s="12">
        <v>53</v>
      </c>
      <c r="E326" s="12"/>
      <c r="F326" s="12"/>
      <c r="G326" s="13">
        <v>46347</v>
      </c>
      <c r="H326" s="11">
        <v>163</v>
      </c>
      <c r="I326" s="12" t="s">
        <v>33</v>
      </c>
      <c r="J326" s="93">
        <v>0.90555555555555556</v>
      </c>
      <c r="K326" s="100"/>
      <c r="L326" s="12"/>
      <c r="M326" s="11" t="s">
        <v>39</v>
      </c>
      <c r="N326" s="18">
        <v>46167</v>
      </c>
      <c r="O326" s="14">
        <v>31800</v>
      </c>
      <c r="P326" s="14">
        <v>190800</v>
      </c>
      <c r="Q326" s="97">
        <v>513.25199999999995</v>
      </c>
      <c r="R326" s="11">
        <v>21730</v>
      </c>
      <c r="S326" s="11" t="s">
        <v>42</v>
      </c>
      <c r="T326" s="11">
        <v>180</v>
      </c>
      <c r="U326" s="216" t="s">
        <v>37</v>
      </c>
      <c r="V326" s="216" t="s">
        <v>37</v>
      </c>
      <c r="W326" s="216" t="s">
        <v>38</v>
      </c>
      <c r="X326" s="216" t="s">
        <v>38</v>
      </c>
      <c r="Y326" s="216" t="s">
        <v>38</v>
      </c>
      <c r="Z326" s="216" t="s">
        <v>37</v>
      </c>
      <c r="AA326" s="217">
        <v>46317</v>
      </c>
      <c r="AB326" s="216" t="s">
        <v>39</v>
      </c>
    </row>
    <row r="327" spans="1:28" ht="18" customHeight="1">
      <c r="A327" s="100" t="s">
        <v>61</v>
      </c>
      <c r="B327" s="12" t="s">
        <v>318</v>
      </c>
      <c r="C327" s="90" t="s">
        <v>319</v>
      </c>
      <c r="D327" s="12">
        <v>5</v>
      </c>
      <c r="E327" s="12"/>
      <c r="F327" s="12"/>
      <c r="G327" s="13">
        <v>46419</v>
      </c>
      <c r="H327" s="11">
        <v>235</v>
      </c>
      <c r="I327" s="12" t="s">
        <v>33</v>
      </c>
      <c r="J327" s="93">
        <v>0.87037037037037035</v>
      </c>
      <c r="K327" s="100"/>
      <c r="L327" s="12" t="s">
        <v>62</v>
      </c>
      <c r="M327" s="11" t="s">
        <v>35</v>
      </c>
      <c r="N327" s="18">
        <v>46149</v>
      </c>
      <c r="O327" s="14">
        <v>2400</v>
      </c>
      <c r="P327" s="14">
        <v>14400</v>
      </c>
      <c r="Q327" s="97">
        <v>47.52</v>
      </c>
      <c r="R327" s="11">
        <v>2174</v>
      </c>
      <c r="S327" s="11" t="s">
        <v>42</v>
      </c>
      <c r="T327" s="11">
        <v>270</v>
      </c>
      <c r="U327" s="216" t="s">
        <v>37</v>
      </c>
      <c r="V327" s="216" t="s">
        <v>37</v>
      </c>
      <c r="W327" s="216" t="s">
        <v>38</v>
      </c>
      <c r="X327" s="216" t="s">
        <v>38</v>
      </c>
      <c r="Y327" s="216" t="s">
        <v>38</v>
      </c>
      <c r="Z327" s="216" t="s">
        <v>37</v>
      </c>
      <c r="AA327" s="217">
        <v>46389</v>
      </c>
      <c r="AB327" s="216" t="s">
        <v>39</v>
      </c>
    </row>
    <row r="328" spans="1:28" ht="18" customHeight="1">
      <c r="A328" s="100" t="s">
        <v>61</v>
      </c>
      <c r="B328" s="12" t="s">
        <v>318</v>
      </c>
      <c r="C328" s="90" t="s">
        <v>319</v>
      </c>
      <c r="D328" s="12">
        <v>1</v>
      </c>
      <c r="E328" s="12"/>
      <c r="F328" s="12"/>
      <c r="G328" s="13">
        <v>46441</v>
      </c>
      <c r="H328" s="11">
        <v>257</v>
      </c>
      <c r="I328" s="12" t="s">
        <v>33</v>
      </c>
      <c r="J328" s="93">
        <v>0.95185185185185184</v>
      </c>
      <c r="K328" s="100"/>
      <c r="L328" s="12" t="s">
        <v>62</v>
      </c>
      <c r="M328" s="11" t="s">
        <v>35</v>
      </c>
      <c r="N328" s="18">
        <v>46171</v>
      </c>
      <c r="O328" s="14">
        <v>480</v>
      </c>
      <c r="P328" s="14">
        <v>2880</v>
      </c>
      <c r="Q328" s="97">
        <v>9.5039999999999996</v>
      </c>
      <c r="R328" s="11">
        <v>2174</v>
      </c>
      <c r="S328" s="11" t="s">
        <v>42</v>
      </c>
      <c r="T328" s="11">
        <v>270</v>
      </c>
      <c r="U328" s="216" t="s">
        <v>37</v>
      </c>
      <c r="V328" s="216" t="s">
        <v>37</v>
      </c>
      <c r="W328" s="216" t="s">
        <v>38</v>
      </c>
      <c r="X328" s="216" t="s">
        <v>38</v>
      </c>
      <c r="Y328" s="216" t="s">
        <v>38</v>
      </c>
      <c r="Z328" s="216" t="s">
        <v>37</v>
      </c>
      <c r="AA328" s="217">
        <v>46411</v>
      </c>
      <c r="AB328" s="216" t="s">
        <v>39</v>
      </c>
    </row>
    <row r="329" spans="1:28" ht="18" customHeight="1">
      <c r="A329" s="100" t="s">
        <v>61</v>
      </c>
      <c r="B329" s="12" t="s">
        <v>318</v>
      </c>
      <c r="C329" s="90" t="s">
        <v>319</v>
      </c>
      <c r="D329" s="12">
        <v>8</v>
      </c>
      <c r="E329" s="12"/>
      <c r="F329" s="12"/>
      <c r="G329" s="13">
        <v>46441</v>
      </c>
      <c r="H329" s="11">
        <v>257</v>
      </c>
      <c r="I329" s="12" t="s">
        <v>33</v>
      </c>
      <c r="J329" s="93">
        <v>0.95185185185185184</v>
      </c>
      <c r="K329" s="100"/>
      <c r="L329" s="12" t="s">
        <v>62</v>
      </c>
      <c r="M329" s="11" t="s">
        <v>35</v>
      </c>
      <c r="N329" s="18">
        <v>46171</v>
      </c>
      <c r="O329" s="14">
        <v>3840</v>
      </c>
      <c r="P329" s="14">
        <v>23040</v>
      </c>
      <c r="Q329" s="97">
        <v>76.031999999999996</v>
      </c>
      <c r="R329" s="11">
        <v>2174</v>
      </c>
      <c r="S329" s="11" t="s">
        <v>42</v>
      </c>
      <c r="T329" s="11">
        <v>270</v>
      </c>
      <c r="U329" s="216" t="s">
        <v>37</v>
      </c>
      <c r="V329" s="216" t="s">
        <v>37</v>
      </c>
      <c r="W329" s="216" t="s">
        <v>38</v>
      </c>
      <c r="X329" s="216" t="s">
        <v>38</v>
      </c>
      <c r="Y329" s="216" t="s">
        <v>38</v>
      </c>
      <c r="Z329" s="216" t="s">
        <v>37</v>
      </c>
      <c r="AA329" s="217">
        <v>46411</v>
      </c>
      <c r="AB329" s="216" t="s">
        <v>39</v>
      </c>
    </row>
    <row r="330" spans="1:28" ht="18" customHeight="1">
      <c r="A330" s="100" t="s">
        <v>2636</v>
      </c>
      <c r="B330" s="12" t="s">
        <v>318</v>
      </c>
      <c r="C330" s="90" t="s">
        <v>319</v>
      </c>
      <c r="D330" s="12">
        <v>21</v>
      </c>
      <c r="E330" s="12"/>
      <c r="F330" s="12"/>
      <c r="G330" s="13">
        <v>46442</v>
      </c>
      <c r="H330" s="11">
        <v>258</v>
      </c>
      <c r="I330" s="12" t="s">
        <v>33</v>
      </c>
      <c r="J330" s="93">
        <v>0.9555555555555556</v>
      </c>
      <c r="K330" s="100" t="s">
        <v>2819</v>
      </c>
      <c r="L330" s="12"/>
      <c r="M330" s="11" t="s">
        <v>39</v>
      </c>
      <c r="N330" s="18">
        <v>46172</v>
      </c>
      <c r="O330" s="14">
        <v>10080</v>
      </c>
      <c r="P330" s="14">
        <v>60480</v>
      </c>
      <c r="Q330" s="97">
        <v>199.584</v>
      </c>
      <c r="R330" s="11">
        <v>2174</v>
      </c>
      <c r="S330" s="11" t="s">
        <v>42</v>
      </c>
      <c r="T330" s="11">
        <v>270</v>
      </c>
      <c r="U330" s="216" t="s">
        <v>37</v>
      </c>
      <c r="V330" s="216" t="s">
        <v>37</v>
      </c>
      <c r="W330" s="216" t="s">
        <v>38</v>
      </c>
      <c r="X330" s="216" t="s">
        <v>38</v>
      </c>
      <c r="Y330" s="216" t="s">
        <v>38</v>
      </c>
      <c r="Z330" s="216" t="s">
        <v>37</v>
      </c>
      <c r="AA330" s="217">
        <v>46412</v>
      </c>
      <c r="AB330" s="216" t="s">
        <v>39</v>
      </c>
    </row>
    <row r="331" spans="1:28" ht="18" customHeight="1">
      <c r="A331" s="100" t="s">
        <v>2596</v>
      </c>
      <c r="B331" s="12" t="s">
        <v>318</v>
      </c>
      <c r="C331" s="90" t="s">
        <v>319</v>
      </c>
      <c r="D331" s="12">
        <v>44</v>
      </c>
      <c r="E331" s="12"/>
      <c r="F331" s="12"/>
      <c r="G331" s="13">
        <v>46443</v>
      </c>
      <c r="H331" s="11">
        <v>259</v>
      </c>
      <c r="I331" s="12" t="s">
        <v>33</v>
      </c>
      <c r="J331" s="93">
        <v>0.95925925925925926</v>
      </c>
      <c r="K331" s="100"/>
      <c r="L331" s="12"/>
      <c r="M331" s="11" t="s">
        <v>39</v>
      </c>
      <c r="N331" s="18">
        <v>46173</v>
      </c>
      <c r="O331" s="14">
        <v>21120</v>
      </c>
      <c r="P331" s="14">
        <v>126720</v>
      </c>
      <c r="Q331" s="97">
        <v>418.17599999999999</v>
      </c>
      <c r="R331" s="11">
        <v>2174</v>
      </c>
      <c r="S331" s="11" t="s">
        <v>42</v>
      </c>
      <c r="T331" s="11">
        <v>270</v>
      </c>
      <c r="U331" s="216" t="s">
        <v>37</v>
      </c>
      <c r="V331" s="216" t="s">
        <v>37</v>
      </c>
      <c r="W331" s="216" t="s">
        <v>38</v>
      </c>
      <c r="X331" s="216" t="s">
        <v>38</v>
      </c>
      <c r="Y331" s="216" t="s">
        <v>38</v>
      </c>
      <c r="Z331" s="216" t="s">
        <v>37</v>
      </c>
      <c r="AA331" s="217">
        <v>46413</v>
      </c>
      <c r="AB331" s="216" t="s">
        <v>39</v>
      </c>
    </row>
    <row r="332" spans="1:28" ht="18" customHeight="1">
      <c r="A332" s="100" t="s">
        <v>2599</v>
      </c>
      <c r="B332" s="12" t="s">
        <v>318</v>
      </c>
      <c r="C332" s="90" t="s">
        <v>319</v>
      </c>
      <c r="D332" s="12">
        <v>40</v>
      </c>
      <c r="E332" s="12"/>
      <c r="F332" s="12"/>
      <c r="G332" s="13">
        <v>46443</v>
      </c>
      <c r="H332" s="11">
        <v>259</v>
      </c>
      <c r="I332" s="12" t="s">
        <v>33</v>
      </c>
      <c r="J332" s="93">
        <v>0.95925925925925926</v>
      </c>
      <c r="K332" s="100"/>
      <c r="L332" s="12"/>
      <c r="M332" s="11" t="s">
        <v>39</v>
      </c>
      <c r="N332" s="18">
        <v>46173</v>
      </c>
      <c r="O332" s="14">
        <v>19200</v>
      </c>
      <c r="P332" s="14">
        <v>115200</v>
      </c>
      <c r="Q332" s="97">
        <v>380.16</v>
      </c>
      <c r="R332" s="11">
        <v>2174</v>
      </c>
      <c r="S332" s="11" t="s">
        <v>42</v>
      </c>
      <c r="T332" s="11">
        <v>270</v>
      </c>
      <c r="U332" s="216" t="s">
        <v>37</v>
      </c>
      <c r="V332" s="216" t="s">
        <v>37</v>
      </c>
      <c r="W332" s="216" t="s">
        <v>38</v>
      </c>
      <c r="X332" s="216" t="s">
        <v>38</v>
      </c>
      <c r="Y332" s="216" t="s">
        <v>38</v>
      </c>
      <c r="Z332" s="216" t="s">
        <v>37</v>
      </c>
      <c r="AA332" s="217">
        <v>46413</v>
      </c>
      <c r="AB332" s="216" t="s">
        <v>39</v>
      </c>
    </row>
    <row r="333" spans="1:28" ht="18" customHeight="1">
      <c r="A333" s="100" t="s">
        <v>2606</v>
      </c>
      <c r="B333" s="12" t="s">
        <v>318</v>
      </c>
      <c r="C333" s="90" t="s">
        <v>319</v>
      </c>
      <c r="D333" s="12">
        <v>36</v>
      </c>
      <c r="E333" s="12"/>
      <c r="F333" s="12"/>
      <c r="G333" s="13">
        <v>46443</v>
      </c>
      <c r="H333" s="11">
        <v>259</v>
      </c>
      <c r="I333" s="12" t="s">
        <v>33</v>
      </c>
      <c r="J333" s="93">
        <v>0.95925925925925926</v>
      </c>
      <c r="K333" s="100" t="s">
        <v>2835</v>
      </c>
      <c r="L333" s="12"/>
      <c r="M333" s="11" t="s">
        <v>39</v>
      </c>
      <c r="N333" s="18">
        <v>46173</v>
      </c>
      <c r="O333" s="14">
        <v>17280</v>
      </c>
      <c r="P333" s="14">
        <v>103680</v>
      </c>
      <c r="Q333" s="97">
        <v>342.14400000000001</v>
      </c>
      <c r="R333" s="11">
        <v>2174</v>
      </c>
      <c r="S333" s="11" t="s">
        <v>42</v>
      </c>
      <c r="T333" s="11">
        <v>270</v>
      </c>
      <c r="U333" s="216" t="s">
        <v>37</v>
      </c>
      <c r="V333" s="216" t="s">
        <v>37</v>
      </c>
      <c r="W333" s="216" t="s">
        <v>38</v>
      </c>
      <c r="X333" s="216" t="s">
        <v>38</v>
      </c>
      <c r="Y333" s="216" t="s">
        <v>38</v>
      </c>
      <c r="Z333" s="216" t="s">
        <v>37</v>
      </c>
      <c r="AA333" s="217">
        <v>46413</v>
      </c>
      <c r="AB333" s="216" t="s">
        <v>39</v>
      </c>
    </row>
    <row r="334" spans="1:28" ht="18" customHeight="1">
      <c r="A334" s="100" t="s">
        <v>2607</v>
      </c>
      <c r="B334" s="12" t="s">
        <v>318</v>
      </c>
      <c r="C334" s="90" t="s">
        <v>319</v>
      </c>
      <c r="D334" s="12">
        <v>44</v>
      </c>
      <c r="E334" s="12"/>
      <c r="F334" s="12"/>
      <c r="G334" s="13">
        <v>46443</v>
      </c>
      <c r="H334" s="11">
        <v>259</v>
      </c>
      <c r="I334" s="12" t="s">
        <v>33</v>
      </c>
      <c r="J334" s="93">
        <v>0.95925925925925926</v>
      </c>
      <c r="K334" s="100"/>
      <c r="L334" s="12"/>
      <c r="M334" s="11" t="s">
        <v>39</v>
      </c>
      <c r="N334" s="18">
        <v>46173</v>
      </c>
      <c r="O334" s="14">
        <v>21120</v>
      </c>
      <c r="P334" s="14">
        <v>126720</v>
      </c>
      <c r="Q334" s="97">
        <v>418.17599999999999</v>
      </c>
      <c r="R334" s="11">
        <v>2174</v>
      </c>
      <c r="S334" s="11" t="s">
        <v>42</v>
      </c>
      <c r="T334" s="11">
        <v>270</v>
      </c>
      <c r="U334" s="216" t="s">
        <v>37</v>
      </c>
      <c r="V334" s="216" t="s">
        <v>37</v>
      </c>
      <c r="W334" s="216" t="s">
        <v>38</v>
      </c>
      <c r="X334" s="216" t="s">
        <v>38</v>
      </c>
      <c r="Y334" s="216" t="s">
        <v>38</v>
      </c>
      <c r="Z334" s="216" t="s">
        <v>37</v>
      </c>
      <c r="AA334" s="217">
        <v>46413</v>
      </c>
      <c r="AB334" s="216" t="s">
        <v>39</v>
      </c>
    </row>
    <row r="335" spans="1:28" ht="18" customHeight="1">
      <c r="A335" s="100" t="s">
        <v>2609</v>
      </c>
      <c r="B335" s="12" t="s">
        <v>318</v>
      </c>
      <c r="C335" s="90" t="s">
        <v>319</v>
      </c>
      <c r="D335" s="12">
        <v>38</v>
      </c>
      <c r="E335" s="12"/>
      <c r="F335" s="12"/>
      <c r="G335" s="13">
        <v>46443</v>
      </c>
      <c r="H335" s="11">
        <v>259</v>
      </c>
      <c r="I335" s="12" t="s">
        <v>33</v>
      </c>
      <c r="J335" s="93">
        <v>0.95925925925925926</v>
      </c>
      <c r="K335" s="100"/>
      <c r="L335" s="12"/>
      <c r="M335" s="11" t="s">
        <v>39</v>
      </c>
      <c r="N335" s="18">
        <v>46173</v>
      </c>
      <c r="O335" s="14">
        <v>18240</v>
      </c>
      <c r="P335" s="14">
        <v>109440</v>
      </c>
      <c r="Q335" s="97">
        <v>361.15199999999999</v>
      </c>
      <c r="R335" s="11">
        <v>2174</v>
      </c>
      <c r="S335" s="11" t="s">
        <v>42</v>
      </c>
      <c r="T335" s="11">
        <v>270</v>
      </c>
      <c r="U335" s="216" t="s">
        <v>37</v>
      </c>
      <c r="V335" s="216" t="s">
        <v>37</v>
      </c>
      <c r="W335" s="216" t="s">
        <v>38</v>
      </c>
      <c r="X335" s="216" t="s">
        <v>38</v>
      </c>
      <c r="Y335" s="216" t="s">
        <v>38</v>
      </c>
      <c r="Z335" s="216" t="s">
        <v>37</v>
      </c>
      <c r="AA335" s="217">
        <v>46413</v>
      </c>
      <c r="AB335" s="216" t="s">
        <v>39</v>
      </c>
    </row>
    <row r="336" spans="1:28" ht="18" customHeight="1">
      <c r="A336" s="100" t="s">
        <v>61</v>
      </c>
      <c r="B336" s="12" t="s">
        <v>318</v>
      </c>
      <c r="C336" s="90" t="s">
        <v>319</v>
      </c>
      <c r="D336" s="12">
        <v>6</v>
      </c>
      <c r="E336" s="12"/>
      <c r="F336" s="12"/>
      <c r="G336" s="13">
        <v>46444</v>
      </c>
      <c r="H336" s="11">
        <v>260</v>
      </c>
      <c r="I336" s="12" t="s">
        <v>33</v>
      </c>
      <c r="J336" s="93">
        <v>0.96296296296296291</v>
      </c>
      <c r="K336" s="100"/>
      <c r="L336" s="12" t="s">
        <v>62</v>
      </c>
      <c r="M336" s="11" t="s">
        <v>35</v>
      </c>
      <c r="N336" s="18">
        <v>46174</v>
      </c>
      <c r="O336" s="14">
        <v>2880</v>
      </c>
      <c r="P336" s="14">
        <v>17280</v>
      </c>
      <c r="Q336" s="97">
        <v>57.024000000000001</v>
      </c>
      <c r="R336" s="11">
        <v>2174</v>
      </c>
      <c r="S336" s="11" t="s">
        <v>42</v>
      </c>
      <c r="T336" s="11">
        <v>270</v>
      </c>
      <c r="U336" s="216" t="s">
        <v>37</v>
      </c>
      <c r="V336" s="216" t="s">
        <v>37</v>
      </c>
      <c r="W336" s="216" t="s">
        <v>38</v>
      </c>
      <c r="X336" s="216" t="s">
        <v>38</v>
      </c>
      <c r="Y336" s="216" t="s">
        <v>38</v>
      </c>
      <c r="Z336" s="216" t="s">
        <v>37</v>
      </c>
      <c r="AA336" s="217">
        <v>46414</v>
      </c>
      <c r="AB336" s="216" t="s">
        <v>39</v>
      </c>
    </row>
    <row r="337" spans="1:28" ht="18" customHeight="1">
      <c r="A337" s="100" t="s">
        <v>61</v>
      </c>
      <c r="B337" s="12" t="s">
        <v>318</v>
      </c>
      <c r="C337" s="90" t="s">
        <v>319</v>
      </c>
      <c r="D337" s="12">
        <v>6</v>
      </c>
      <c r="E337" s="12"/>
      <c r="F337" s="12"/>
      <c r="G337" s="13">
        <v>46444</v>
      </c>
      <c r="H337" s="11">
        <v>260</v>
      </c>
      <c r="I337" s="12" t="s">
        <v>33</v>
      </c>
      <c r="J337" s="93">
        <v>0.96296296296296291</v>
      </c>
      <c r="K337" s="100"/>
      <c r="L337" s="12" t="s">
        <v>62</v>
      </c>
      <c r="M337" s="11" t="s">
        <v>35</v>
      </c>
      <c r="N337" s="18">
        <v>46174</v>
      </c>
      <c r="O337" s="14">
        <v>2880</v>
      </c>
      <c r="P337" s="14">
        <v>17280</v>
      </c>
      <c r="Q337" s="97">
        <v>57.024000000000001</v>
      </c>
      <c r="R337" s="11">
        <v>2174</v>
      </c>
      <c r="S337" s="11" t="s">
        <v>42</v>
      </c>
      <c r="T337" s="11">
        <v>270</v>
      </c>
      <c r="U337" s="216" t="s">
        <v>37</v>
      </c>
      <c r="V337" s="216" t="s">
        <v>37</v>
      </c>
      <c r="W337" s="216" t="s">
        <v>38</v>
      </c>
      <c r="X337" s="216" t="s">
        <v>38</v>
      </c>
      <c r="Y337" s="216" t="s">
        <v>38</v>
      </c>
      <c r="Z337" s="216" t="s">
        <v>37</v>
      </c>
      <c r="AA337" s="217">
        <v>46414</v>
      </c>
      <c r="AB337" s="216" t="s">
        <v>39</v>
      </c>
    </row>
    <row r="338" spans="1:28" ht="18" customHeight="1">
      <c r="A338" s="100" t="s">
        <v>61</v>
      </c>
      <c r="B338" s="12" t="s">
        <v>318</v>
      </c>
      <c r="C338" s="90" t="s">
        <v>319</v>
      </c>
      <c r="D338" s="12">
        <v>3</v>
      </c>
      <c r="E338" s="12"/>
      <c r="F338" s="12"/>
      <c r="G338" s="13">
        <v>46444</v>
      </c>
      <c r="H338" s="11">
        <v>260</v>
      </c>
      <c r="I338" s="12" t="s">
        <v>33</v>
      </c>
      <c r="J338" s="93">
        <v>0.96296296296296291</v>
      </c>
      <c r="K338" s="100"/>
      <c r="L338" s="12"/>
      <c r="M338" s="11" t="s">
        <v>39</v>
      </c>
      <c r="N338" s="18">
        <v>46174</v>
      </c>
      <c r="O338" s="14">
        <v>1440</v>
      </c>
      <c r="P338" s="14">
        <v>8640</v>
      </c>
      <c r="Q338" s="97">
        <v>28.512</v>
      </c>
      <c r="R338" s="11">
        <v>2174</v>
      </c>
      <c r="S338" s="11" t="s">
        <v>42</v>
      </c>
      <c r="T338" s="11">
        <v>270</v>
      </c>
      <c r="U338" s="216" t="s">
        <v>37</v>
      </c>
      <c r="V338" s="216" t="s">
        <v>37</v>
      </c>
      <c r="W338" s="216" t="s">
        <v>38</v>
      </c>
      <c r="X338" s="216" t="s">
        <v>38</v>
      </c>
      <c r="Y338" s="216" t="s">
        <v>38</v>
      </c>
      <c r="Z338" s="216" t="s">
        <v>37</v>
      </c>
      <c r="AA338" s="217">
        <v>46414</v>
      </c>
      <c r="AB338" s="216" t="s">
        <v>39</v>
      </c>
    </row>
    <row r="339" spans="1:28" ht="18" customHeight="1">
      <c r="A339" s="100" t="s">
        <v>587</v>
      </c>
      <c r="B339" s="12" t="s">
        <v>318</v>
      </c>
      <c r="C339" s="90" t="s">
        <v>319</v>
      </c>
      <c r="D339" s="12">
        <v>4</v>
      </c>
      <c r="E339" s="12"/>
      <c r="F339" s="12"/>
      <c r="G339" s="13">
        <v>46444</v>
      </c>
      <c r="H339" s="11">
        <v>260</v>
      </c>
      <c r="I339" s="12" t="s">
        <v>33</v>
      </c>
      <c r="J339" s="93">
        <v>0.96296296296296291</v>
      </c>
      <c r="K339" s="100"/>
      <c r="L339" s="12" t="s">
        <v>34</v>
      </c>
      <c r="M339" s="11" t="s">
        <v>35</v>
      </c>
      <c r="N339" s="18">
        <v>46174</v>
      </c>
      <c r="O339" s="14">
        <v>1920</v>
      </c>
      <c r="P339" s="14">
        <v>11520</v>
      </c>
      <c r="Q339" s="97">
        <v>38.015999999999998</v>
      </c>
      <c r="R339" s="11">
        <v>2174</v>
      </c>
      <c r="S339" s="11" t="s">
        <v>42</v>
      </c>
      <c r="T339" s="11">
        <v>270</v>
      </c>
      <c r="U339" s="216" t="s">
        <v>37</v>
      </c>
      <c r="V339" s="216" t="s">
        <v>37</v>
      </c>
      <c r="W339" s="216" t="s">
        <v>38</v>
      </c>
      <c r="X339" s="216" t="s">
        <v>38</v>
      </c>
      <c r="Y339" s="216" t="s">
        <v>38</v>
      </c>
      <c r="Z339" s="216" t="s">
        <v>37</v>
      </c>
      <c r="AA339" s="217">
        <v>46414</v>
      </c>
      <c r="AB339" s="216" t="s">
        <v>39</v>
      </c>
    </row>
    <row r="340" spans="1:28" ht="18" customHeight="1">
      <c r="A340" s="100" t="s">
        <v>2602</v>
      </c>
      <c r="B340" s="12" t="s">
        <v>318</v>
      </c>
      <c r="C340" s="90" t="s">
        <v>319</v>
      </c>
      <c r="D340" s="12">
        <v>44</v>
      </c>
      <c r="E340" s="12"/>
      <c r="F340" s="12"/>
      <c r="G340" s="13">
        <v>46444</v>
      </c>
      <c r="H340" s="11">
        <v>260</v>
      </c>
      <c r="I340" s="12" t="s">
        <v>33</v>
      </c>
      <c r="J340" s="93">
        <v>0.96296296296296291</v>
      </c>
      <c r="K340" s="100"/>
      <c r="L340" s="12"/>
      <c r="M340" s="11" t="s">
        <v>39</v>
      </c>
      <c r="N340" s="18">
        <v>46174</v>
      </c>
      <c r="O340" s="14">
        <v>21120</v>
      </c>
      <c r="P340" s="14">
        <v>126720</v>
      </c>
      <c r="Q340" s="97">
        <v>418.17599999999999</v>
      </c>
      <c r="R340" s="11">
        <v>2174</v>
      </c>
      <c r="S340" s="11" t="s">
        <v>42</v>
      </c>
      <c r="T340" s="11">
        <v>270</v>
      </c>
      <c r="U340" s="216" t="s">
        <v>37</v>
      </c>
      <c r="V340" s="216" t="s">
        <v>37</v>
      </c>
      <c r="W340" s="216" t="s">
        <v>38</v>
      </c>
      <c r="X340" s="216" t="s">
        <v>38</v>
      </c>
      <c r="Y340" s="216" t="s">
        <v>38</v>
      </c>
      <c r="Z340" s="216" t="s">
        <v>37</v>
      </c>
      <c r="AA340" s="217">
        <v>46414</v>
      </c>
      <c r="AB340" s="216" t="s">
        <v>39</v>
      </c>
    </row>
    <row r="341" spans="1:28" ht="18" customHeight="1">
      <c r="A341" s="100" t="s">
        <v>2608</v>
      </c>
      <c r="B341" s="12" t="s">
        <v>318</v>
      </c>
      <c r="C341" s="90" t="s">
        <v>319</v>
      </c>
      <c r="D341" s="12">
        <v>4</v>
      </c>
      <c r="E341" s="12"/>
      <c r="F341" s="12"/>
      <c r="G341" s="13">
        <v>46444</v>
      </c>
      <c r="H341" s="11">
        <v>260</v>
      </c>
      <c r="I341" s="12" t="s">
        <v>33</v>
      </c>
      <c r="J341" s="93">
        <v>0.96296296296296291</v>
      </c>
      <c r="K341" s="100"/>
      <c r="L341" s="12"/>
      <c r="M341" s="11" t="s">
        <v>39</v>
      </c>
      <c r="N341" s="18">
        <v>46174</v>
      </c>
      <c r="O341" s="14">
        <v>1920</v>
      </c>
      <c r="P341" s="14">
        <v>11520</v>
      </c>
      <c r="Q341" s="97">
        <v>38.015999999999998</v>
      </c>
      <c r="R341" s="11">
        <v>2174</v>
      </c>
      <c r="S341" s="11" t="s">
        <v>42</v>
      </c>
      <c r="T341" s="11">
        <v>270</v>
      </c>
      <c r="U341" s="216" t="s">
        <v>37</v>
      </c>
      <c r="V341" s="216" t="s">
        <v>37</v>
      </c>
      <c r="W341" s="216" t="s">
        <v>38</v>
      </c>
      <c r="X341" s="216" t="s">
        <v>38</v>
      </c>
      <c r="Y341" s="216" t="s">
        <v>38</v>
      </c>
      <c r="Z341" s="216" t="s">
        <v>37</v>
      </c>
      <c r="AA341" s="217">
        <v>46414</v>
      </c>
      <c r="AB341" s="216" t="s">
        <v>39</v>
      </c>
    </row>
    <row r="342" spans="1:28" ht="18" customHeight="1">
      <c r="A342" s="100" t="s">
        <v>2609</v>
      </c>
      <c r="B342" s="12" t="s">
        <v>318</v>
      </c>
      <c r="C342" s="90" t="s">
        <v>319</v>
      </c>
      <c r="D342" s="12">
        <v>1</v>
      </c>
      <c r="E342" s="12"/>
      <c r="F342" s="12"/>
      <c r="G342" s="13">
        <v>46444</v>
      </c>
      <c r="H342" s="11">
        <v>260</v>
      </c>
      <c r="I342" s="12" t="s">
        <v>33</v>
      </c>
      <c r="J342" s="93">
        <v>0.96296296296296291</v>
      </c>
      <c r="K342" s="100"/>
      <c r="L342" s="12" t="s">
        <v>34</v>
      </c>
      <c r="M342" s="11" t="s">
        <v>35</v>
      </c>
      <c r="N342" s="18">
        <v>46174</v>
      </c>
      <c r="O342" s="14">
        <v>480</v>
      </c>
      <c r="P342" s="14">
        <v>2880</v>
      </c>
      <c r="Q342" s="97">
        <v>9.5039999999999996</v>
      </c>
      <c r="R342" s="11">
        <v>2174</v>
      </c>
      <c r="S342" s="11" t="s">
        <v>42</v>
      </c>
      <c r="T342" s="11">
        <v>270</v>
      </c>
      <c r="U342" s="216" t="s">
        <v>37</v>
      </c>
      <c r="V342" s="216" t="s">
        <v>37</v>
      </c>
      <c r="W342" s="216" t="s">
        <v>38</v>
      </c>
      <c r="X342" s="216" t="s">
        <v>38</v>
      </c>
      <c r="Y342" s="216" t="s">
        <v>38</v>
      </c>
      <c r="Z342" s="216" t="s">
        <v>37</v>
      </c>
      <c r="AA342" s="217">
        <v>46414</v>
      </c>
      <c r="AB342" s="216" t="s">
        <v>39</v>
      </c>
    </row>
    <row r="343" spans="1:28" ht="18" customHeight="1">
      <c r="A343" s="100" t="s">
        <v>2658</v>
      </c>
      <c r="B343" s="12" t="s">
        <v>318</v>
      </c>
      <c r="C343" s="90" t="s">
        <v>319</v>
      </c>
      <c r="D343" s="12">
        <v>28</v>
      </c>
      <c r="E343" s="12"/>
      <c r="F343" s="12"/>
      <c r="G343" s="13">
        <v>46444</v>
      </c>
      <c r="H343" s="11">
        <v>260</v>
      </c>
      <c r="I343" s="12" t="s">
        <v>33</v>
      </c>
      <c r="J343" s="93">
        <v>0.96296296296296291</v>
      </c>
      <c r="K343" s="100"/>
      <c r="L343" s="12"/>
      <c r="M343" s="11" t="s">
        <v>39</v>
      </c>
      <c r="N343" s="18">
        <v>46174</v>
      </c>
      <c r="O343" s="14">
        <v>13440</v>
      </c>
      <c r="P343" s="14">
        <v>80640</v>
      </c>
      <c r="Q343" s="97">
        <v>266.11200000000002</v>
      </c>
      <c r="R343" s="11">
        <v>2174</v>
      </c>
      <c r="S343" s="11" t="s">
        <v>42</v>
      </c>
      <c r="T343" s="11">
        <v>270</v>
      </c>
      <c r="U343" s="216" t="s">
        <v>37</v>
      </c>
      <c r="V343" s="216" t="s">
        <v>37</v>
      </c>
      <c r="W343" s="216" t="s">
        <v>38</v>
      </c>
      <c r="X343" s="216" t="s">
        <v>38</v>
      </c>
      <c r="Y343" s="216" t="s">
        <v>38</v>
      </c>
      <c r="Z343" s="216" t="s">
        <v>37</v>
      </c>
      <c r="AA343" s="217">
        <v>46414</v>
      </c>
      <c r="AB343" s="216" t="s">
        <v>39</v>
      </c>
    </row>
    <row r="344" spans="1:28" ht="18" customHeight="1">
      <c r="A344" s="100" t="s">
        <v>2671</v>
      </c>
      <c r="B344" s="12" t="s">
        <v>318</v>
      </c>
      <c r="C344" s="90" t="s">
        <v>319</v>
      </c>
      <c r="D344" s="12">
        <v>44</v>
      </c>
      <c r="E344" s="12"/>
      <c r="F344" s="12"/>
      <c r="G344" s="13">
        <v>46444</v>
      </c>
      <c r="H344" s="11">
        <v>260</v>
      </c>
      <c r="I344" s="12" t="s">
        <v>33</v>
      </c>
      <c r="J344" s="93">
        <v>0.96296296296296291</v>
      </c>
      <c r="K344" s="100" t="s">
        <v>2819</v>
      </c>
      <c r="L344" s="12"/>
      <c r="M344" s="11" t="s">
        <v>39</v>
      </c>
      <c r="N344" s="18">
        <v>46174</v>
      </c>
      <c r="O344" s="14">
        <v>21120</v>
      </c>
      <c r="P344" s="14">
        <v>126720</v>
      </c>
      <c r="Q344" s="97">
        <v>418.17599999999999</v>
      </c>
      <c r="R344" s="11">
        <v>2174</v>
      </c>
      <c r="S344" s="11" t="s">
        <v>42</v>
      </c>
      <c r="T344" s="11">
        <v>270</v>
      </c>
      <c r="U344" s="216" t="s">
        <v>37</v>
      </c>
      <c r="V344" s="216" t="s">
        <v>37</v>
      </c>
      <c r="W344" s="216" t="s">
        <v>38</v>
      </c>
      <c r="X344" s="216" t="s">
        <v>38</v>
      </c>
      <c r="Y344" s="216" t="s">
        <v>38</v>
      </c>
      <c r="Z344" s="216" t="s">
        <v>37</v>
      </c>
      <c r="AA344" s="217">
        <v>46414</v>
      </c>
      <c r="AB344" s="216" t="s">
        <v>39</v>
      </c>
    </row>
    <row r="345" spans="1:28" ht="18" customHeight="1">
      <c r="A345" s="100" t="s">
        <v>2676</v>
      </c>
      <c r="B345" s="12" t="s">
        <v>318</v>
      </c>
      <c r="C345" s="90" t="s">
        <v>319</v>
      </c>
      <c r="D345" s="12">
        <v>44</v>
      </c>
      <c r="E345" s="12"/>
      <c r="F345" s="12"/>
      <c r="G345" s="13">
        <v>46444</v>
      </c>
      <c r="H345" s="11">
        <v>260</v>
      </c>
      <c r="I345" s="12" t="s">
        <v>33</v>
      </c>
      <c r="J345" s="93">
        <v>0.96296296296296291</v>
      </c>
      <c r="K345" s="100" t="s">
        <v>2819</v>
      </c>
      <c r="L345" s="12"/>
      <c r="M345" s="11" t="s">
        <v>39</v>
      </c>
      <c r="N345" s="18">
        <v>46174</v>
      </c>
      <c r="O345" s="14">
        <v>21120</v>
      </c>
      <c r="P345" s="14">
        <v>126720</v>
      </c>
      <c r="Q345" s="97">
        <v>418.17599999999999</v>
      </c>
      <c r="R345" s="11">
        <v>2174</v>
      </c>
      <c r="S345" s="11" t="s">
        <v>42</v>
      </c>
      <c r="T345" s="11">
        <v>270</v>
      </c>
      <c r="U345" s="216" t="s">
        <v>37</v>
      </c>
      <c r="V345" s="216" t="s">
        <v>37</v>
      </c>
      <c r="W345" s="216" t="s">
        <v>38</v>
      </c>
      <c r="X345" s="216" t="s">
        <v>38</v>
      </c>
      <c r="Y345" s="216" t="s">
        <v>38</v>
      </c>
      <c r="Z345" s="216" t="s">
        <v>37</v>
      </c>
      <c r="AA345" s="217">
        <v>46414</v>
      </c>
      <c r="AB345" s="216" t="s">
        <v>39</v>
      </c>
    </row>
    <row r="346" spans="1:28" ht="18" customHeight="1">
      <c r="A346" s="100" t="s">
        <v>2594</v>
      </c>
      <c r="B346" s="12" t="s">
        <v>318</v>
      </c>
      <c r="C346" s="90" t="s">
        <v>319</v>
      </c>
      <c r="D346" s="12">
        <v>40</v>
      </c>
      <c r="E346" s="12"/>
      <c r="F346" s="12"/>
      <c r="G346" s="13">
        <v>46445</v>
      </c>
      <c r="H346" s="11">
        <v>261</v>
      </c>
      <c r="I346" s="12" t="s">
        <v>33</v>
      </c>
      <c r="J346" s="93">
        <v>0.96666666666666667</v>
      </c>
      <c r="K346" s="100"/>
      <c r="L346" s="12"/>
      <c r="M346" s="11" t="s">
        <v>39</v>
      </c>
      <c r="N346" s="18">
        <v>46175</v>
      </c>
      <c r="O346" s="14">
        <v>19200</v>
      </c>
      <c r="P346" s="14">
        <v>115200</v>
      </c>
      <c r="Q346" s="97">
        <v>380.16</v>
      </c>
      <c r="R346" s="11">
        <v>2174</v>
      </c>
      <c r="S346" s="11" t="s">
        <v>42</v>
      </c>
      <c r="T346" s="11">
        <v>270</v>
      </c>
      <c r="U346" s="216" t="s">
        <v>37</v>
      </c>
      <c r="V346" s="216" t="s">
        <v>37</v>
      </c>
      <c r="W346" s="216" t="s">
        <v>38</v>
      </c>
      <c r="X346" s="216" t="s">
        <v>38</v>
      </c>
      <c r="Y346" s="216" t="s">
        <v>38</v>
      </c>
      <c r="Z346" s="216" t="s">
        <v>37</v>
      </c>
      <c r="AA346" s="217">
        <v>46415</v>
      </c>
      <c r="AB346" s="216" t="s">
        <v>39</v>
      </c>
    </row>
    <row r="347" spans="1:28" ht="18" customHeight="1">
      <c r="A347" s="100" t="s">
        <v>2604</v>
      </c>
      <c r="B347" s="12" t="s">
        <v>318</v>
      </c>
      <c r="C347" s="90" t="s">
        <v>319</v>
      </c>
      <c r="D347" s="12">
        <v>44</v>
      </c>
      <c r="E347" s="12"/>
      <c r="F347" s="12"/>
      <c r="G347" s="13">
        <v>46445</v>
      </c>
      <c r="H347" s="11">
        <v>261</v>
      </c>
      <c r="I347" s="12" t="s">
        <v>33</v>
      </c>
      <c r="J347" s="93">
        <v>0.96666666666666667</v>
      </c>
      <c r="K347" s="100"/>
      <c r="L347" s="12"/>
      <c r="M347" s="11" t="s">
        <v>39</v>
      </c>
      <c r="N347" s="18">
        <v>46175</v>
      </c>
      <c r="O347" s="14">
        <v>21120</v>
      </c>
      <c r="P347" s="14">
        <v>126720</v>
      </c>
      <c r="Q347" s="97">
        <v>418.17599999999999</v>
      </c>
      <c r="R347" s="11">
        <v>2174</v>
      </c>
      <c r="S347" s="11" t="s">
        <v>42</v>
      </c>
      <c r="T347" s="11">
        <v>270</v>
      </c>
      <c r="U347" s="216" t="s">
        <v>37</v>
      </c>
      <c r="V347" s="216" t="s">
        <v>37</v>
      </c>
      <c r="W347" s="216" t="s">
        <v>38</v>
      </c>
      <c r="X347" s="216" t="s">
        <v>38</v>
      </c>
      <c r="Y347" s="216" t="s">
        <v>38</v>
      </c>
      <c r="Z347" s="216" t="s">
        <v>37</v>
      </c>
      <c r="AA347" s="217">
        <v>46415</v>
      </c>
      <c r="AB347" s="216" t="s">
        <v>39</v>
      </c>
    </row>
    <row r="348" spans="1:28" ht="18" customHeight="1">
      <c r="A348" s="100" t="s">
        <v>2605</v>
      </c>
      <c r="B348" s="12" t="s">
        <v>318</v>
      </c>
      <c r="C348" s="90" t="s">
        <v>319</v>
      </c>
      <c r="D348" s="12">
        <v>44</v>
      </c>
      <c r="E348" s="12"/>
      <c r="F348" s="12"/>
      <c r="G348" s="13">
        <v>46445</v>
      </c>
      <c r="H348" s="11">
        <v>261</v>
      </c>
      <c r="I348" s="12" t="s">
        <v>33</v>
      </c>
      <c r="J348" s="93">
        <v>0.96666666666666667</v>
      </c>
      <c r="K348" s="100"/>
      <c r="L348" s="12"/>
      <c r="M348" s="11" t="s">
        <v>39</v>
      </c>
      <c r="N348" s="18">
        <v>46175</v>
      </c>
      <c r="O348" s="14">
        <v>21120</v>
      </c>
      <c r="P348" s="14">
        <v>126720</v>
      </c>
      <c r="Q348" s="97">
        <v>418.17599999999999</v>
      </c>
      <c r="R348" s="11">
        <v>2174</v>
      </c>
      <c r="S348" s="11" t="s">
        <v>42</v>
      </c>
      <c r="T348" s="11">
        <v>270</v>
      </c>
      <c r="U348" s="216" t="s">
        <v>37</v>
      </c>
      <c r="V348" s="216" t="s">
        <v>37</v>
      </c>
      <c r="W348" s="216" t="s">
        <v>38</v>
      </c>
      <c r="X348" s="216" t="s">
        <v>38</v>
      </c>
      <c r="Y348" s="216" t="s">
        <v>38</v>
      </c>
      <c r="Z348" s="216" t="s">
        <v>37</v>
      </c>
      <c r="AA348" s="217">
        <v>46415</v>
      </c>
      <c r="AB348" s="216" t="s">
        <v>39</v>
      </c>
    </row>
    <row r="349" spans="1:28" ht="18" customHeight="1">
      <c r="A349" s="100" t="s">
        <v>2595</v>
      </c>
      <c r="B349" s="12" t="s">
        <v>318</v>
      </c>
      <c r="C349" s="90" t="s">
        <v>319</v>
      </c>
      <c r="D349" s="12">
        <v>44</v>
      </c>
      <c r="E349" s="12"/>
      <c r="F349" s="12"/>
      <c r="G349" s="13">
        <v>46446</v>
      </c>
      <c r="H349" s="11">
        <v>262</v>
      </c>
      <c r="I349" s="12" t="s">
        <v>33</v>
      </c>
      <c r="J349" s="93">
        <v>0.97037037037037033</v>
      </c>
      <c r="K349" s="100"/>
      <c r="L349" s="12"/>
      <c r="M349" s="11" t="s">
        <v>39</v>
      </c>
      <c r="N349" s="18">
        <v>46176</v>
      </c>
      <c r="O349" s="14">
        <v>21120</v>
      </c>
      <c r="P349" s="14">
        <v>126720</v>
      </c>
      <c r="Q349" s="97">
        <v>418.17599999999999</v>
      </c>
      <c r="R349" s="11">
        <v>2174</v>
      </c>
      <c r="S349" s="11" t="s">
        <v>42</v>
      </c>
      <c r="T349" s="11">
        <v>270</v>
      </c>
      <c r="U349" s="216" t="s">
        <v>37</v>
      </c>
      <c r="V349" s="216" t="s">
        <v>37</v>
      </c>
      <c r="W349" s="216" t="s">
        <v>38</v>
      </c>
      <c r="X349" s="216" t="s">
        <v>38</v>
      </c>
      <c r="Y349" s="216" t="s">
        <v>38</v>
      </c>
      <c r="Z349" s="216" t="s">
        <v>37</v>
      </c>
      <c r="AA349" s="217">
        <v>46416</v>
      </c>
      <c r="AB349" s="216" t="s">
        <v>39</v>
      </c>
    </row>
    <row r="350" spans="1:28" ht="18" customHeight="1">
      <c r="A350" s="100" t="s">
        <v>2597</v>
      </c>
      <c r="B350" s="12" t="s">
        <v>318</v>
      </c>
      <c r="C350" s="90" t="s">
        <v>319</v>
      </c>
      <c r="D350" s="12">
        <v>29</v>
      </c>
      <c r="E350" s="12">
        <v>288</v>
      </c>
      <c r="F350" s="12"/>
      <c r="G350" s="13">
        <v>46446</v>
      </c>
      <c r="H350" s="11">
        <v>262</v>
      </c>
      <c r="I350" s="12" t="s">
        <v>33</v>
      </c>
      <c r="J350" s="93">
        <v>0.97037037037037033</v>
      </c>
      <c r="K350" s="100"/>
      <c r="L350" s="12"/>
      <c r="M350" s="11" t="s">
        <v>39</v>
      </c>
      <c r="N350" s="18">
        <v>46176</v>
      </c>
      <c r="O350" s="14">
        <v>14208</v>
      </c>
      <c r="P350" s="14">
        <v>85248</v>
      </c>
      <c r="Q350" s="97">
        <v>281.3184</v>
      </c>
      <c r="R350" s="11">
        <v>2174</v>
      </c>
      <c r="S350" s="11" t="s">
        <v>42</v>
      </c>
      <c r="T350" s="11">
        <v>270</v>
      </c>
      <c r="U350" s="216" t="s">
        <v>37</v>
      </c>
      <c r="V350" s="216" t="s">
        <v>37</v>
      </c>
      <c r="W350" s="216" t="s">
        <v>38</v>
      </c>
      <c r="X350" s="216" t="s">
        <v>38</v>
      </c>
      <c r="Y350" s="216" t="s">
        <v>38</v>
      </c>
      <c r="Z350" s="216" t="s">
        <v>37</v>
      </c>
      <c r="AA350" s="217">
        <v>46416</v>
      </c>
      <c r="AB350" s="216" t="s">
        <v>39</v>
      </c>
    </row>
    <row r="351" spans="1:28" ht="18" customHeight="1">
      <c r="A351" s="100" t="s">
        <v>497</v>
      </c>
      <c r="B351" s="12" t="s">
        <v>336</v>
      </c>
      <c r="C351" s="90" t="s">
        <v>337</v>
      </c>
      <c r="D351" s="12">
        <v>8</v>
      </c>
      <c r="E351" s="12"/>
      <c r="F351" s="12"/>
      <c r="G351" s="13">
        <v>46515</v>
      </c>
      <c r="H351" s="11">
        <v>331</v>
      </c>
      <c r="I351" s="12" t="s">
        <v>33</v>
      </c>
      <c r="J351" s="93">
        <v>0.9068493150684932</v>
      </c>
      <c r="K351" s="100"/>
      <c r="L351" s="12" t="s">
        <v>67</v>
      </c>
      <c r="M351" s="11" t="s">
        <v>35</v>
      </c>
      <c r="N351" s="18">
        <v>46150</v>
      </c>
      <c r="O351" s="14">
        <v>360</v>
      </c>
      <c r="P351" s="14">
        <v>10800</v>
      </c>
      <c r="Q351" s="97">
        <v>35.64</v>
      </c>
      <c r="R351" s="11">
        <v>2182</v>
      </c>
      <c r="S351" s="11" t="s">
        <v>46</v>
      </c>
      <c r="T351" s="11">
        <v>365</v>
      </c>
      <c r="U351" s="216" t="s">
        <v>37</v>
      </c>
      <c r="V351" s="216" t="s">
        <v>37</v>
      </c>
      <c r="W351" s="216" t="s">
        <v>38</v>
      </c>
      <c r="X351" s="216" t="s">
        <v>38</v>
      </c>
      <c r="Y351" s="216" t="s">
        <v>38</v>
      </c>
      <c r="Z351" s="216" t="s">
        <v>37</v>
      </c>
      <c r="AA351" s="217">
        <v>46485</v>
      </c>
      <c r="AB351" s="216" t="s">
        <v>39</v>
      </c>
    </row>
    <row r="352" spans="1:28" ht="18" customHeight="1">
      <c r="A352" s="100" t="s">
        <v>602</v>
      </c>
      <c r="B352" s="12" t="s">
        <v>336</v>
      </c>
      <c r="C352" s="90" t="s">
        <v>337</v>
      </c>
      <c r="D352" s="12">
        <v>18</v>
      </c>
      <c r="E352" s="12"/>
      <c r="F352" s="12"/>
      <c r="G352" s="13">
        <v>46534</v>
      </c>
      <c r="H352" s="11">
        <v>350</v>
      </c>
      <c r="I352" s="12" t="s">
        <v>33</v>
      </c>
      <c r="J352" s="93">
        <v>0.95890410958904104</v>
      </c>
      <c r="K352" s="100"/>
      <c r="L352" s="12"/>
      <c r="M352" s="11" t="s">
        <v>39</v>
      </c>
      <c r="N352" s="18">
        <v>46169</v>
      </c>
      <c r="O352" s="14">
        <v>810</v>
      </c>
      <c r="P352" s="14">
        <v>24300</v>
      </c>
      <c r="Q352" s="97">
        <v>80.19</v>
      </c>
      <c r="R352" s="11">
        <v>2182</v>
      </c>
      <c r="S352" s="11" t="s">
        <v>46</v>
      </c>
      <c r="T352" s="11">
        <v>365</v>
      </c>
      <c r="U352" s="216" t="s">
        <v>37</v>
      </c>
      <c r="V352" s="216" t="s">
        <v>37</v>
      </c>
      <c r="W352" s="216" t="s">
        <v>38</v>
      </c>
      <c r="X352" s="216" t="s">
        <v>38</v>
      </c>
      <c r="Y352" s="216" t="s">
        <v>38</v>
      </c>
      <c r="Z352" s="216" t="s">
        <v>37</v>
      </c>
      <c r="AA352" s="217">
        <v>46504</v>
      </c>
      <c r="AB352" s="216" t="s">
        <v>39</v>
      </c>
    </row>
    <row r="353" spans="1:28" ht="18" customHeight="1">
      <c r="A353" s="100" t="s">
        <v>335</v>
      </c>
      <c r="B353" s="12" t="s">
        <v>336</v>
      </c>
      <c r="C353" s="90" t="s">
        <v>337</v>
      </c>
      <c r="D353" s="12">
        <v>92</v>
      </c>
      <c r="E353" s="12"/>
      <c r="F353" s="12"/>
      <c r="G353" s="13">
        <v>46535</v>
      </c>
      <c r="H353" s="11">
        <v>351</v>
      </c>
      <c r="I353" s="12" t="s">
        <v>33</v>
      </c>
      <c r="J353" s="93">
        <v>0.9616438356164384</v>
      </c>
      <c r="K353" s="100"/>
      <c r="L353" s="12" t="s">
        <v>67</v>
      </c>
      <c r="M353" s="11" t="s">
        <v>35</v>
      </c>
      <c r="N353" s="18">
        <v>46170</v>
      </c>
      <c r="O353" s="14">
        <v>4140</v>
      </c>
      <c r="P353" s="14">
        <v>124200</v>
      </c>
      <c r="Q353" s="97">
        <v>409.86</v>
      </c>
      <c r="R353" s="11">
        <v>2182</v>
      </c>
      <c r="S353" s="11" t="s">
        <v>46</v>
      </c>
      <c r="T353" s="11">
        <v>365</v>
      </c>
      <c r="U353" s="216" t="s">
        <v>37</v>
      </c>
      <c r="V353" s="216" t="s">
        <v>37</v>
      </c>
      <c r="W353" s="216" t="s">
        <v>38</v>
      </c>
      <c r="X353" s="216" t="s">
        <v>38</v>
      </c>
      <c r="Y353" s="216" t="s">
        <v>38</v>
      </c>
      <c r="Z353" s="216" t="s">
        <v>37</v>
      </c>
      <c r="AA353" s="217">
        <v>46505</v>
      </c>
      <c r="AB353" s="216" t="s">
        <v>39</v>
      </c>
    </row>
    <row r="354" spans="1:28" ht="18" customHeight="1">
      <c r="A354" s="100" t="s">
        <v>221</v>
      </c>
      <c r="B354" s="12" t="s">
        <v>336</v>
      </c>
      <c r="C354" s="90" t="s">
        <v>337</v>
      </c>
      <c r="D354" s="12">
        <v>92</v>
      </c>
      <c r="E354" s="12"/>
      <c r="F354" s="12"/>
      <c r="G354" s="13">
        <v>46535</v>
      </c>
      <c r="H354" s="11">
        <v>351</v>
      </c>
      <c r="I354" s="12" t="s">
        <v>33</v>
      </c>
      <c r="J354" s="93">
        <v>0.9616438356164384</v>
      </c>
      <c r="K354" s="100"/>
      <c r="L354" s="12" t="s">
        <v>67</v>
      </c>
      <c r="M354" s="11" t="s">
        <v>35</v>
      </c>
      <c r="N354" s="18">
        <v>46170</v>
      </c>
      <c r="O354" s="14">
        <v>4140</v>
      </c>
      <c r="P354" s="14">
        <v>124200</v>
      </c>
      <c r="Q354" s="97">
        <v>409.86</v>
      </c>
      <c r="R354" s="11">
        <v>2182</v>
      </c>
      <c r="S354" s="11" t="s">
        <v>46</v>
      </c>
      <c r="T354" s="11">
        <v>365</v>
      </c>
      <c r="U354" s="216" t="s">
        <v>37</v>
      </c>
      <c r="V354" s="216" t="s">
        <v>37</v>
      </c>
      <c r="W354" s="216" t="s">
        <v>38</v>
      </c>
      <c r="X354" s="216" t="s">
        <v>38</v>
      </c>
      <c r="Y354" s="216" t="s">
        <v>38</v>
      </c>
      <c r="Z354" s="216" t="s">
        <v>37</v>
      </c>
      <c r="AA354" s="217">
        <v>46505</v>
      </c>
      <c r="AB354" s="216" t="s">
        <v>39</v>
      </c>
    </row>
    <row r="355" spans="1:28" ht="18" customHeight="1">
      <c r="A355" s="100" t="s">
        <v>2498</v>
      </c>
      <c r="B355" s="12" t="s">
        <v>336</v>
      </c>
      <c r="C355" s="90" t="s">
        <v>337</v>
      </c>
      <c r="D355" s="12">
        <v>100</v>
      </c>
      <c r="E355" s="12"/>
      <c r="F355" s="12"/>
      <c r="G355" s="13">
        <v>46547</v>
      </c>
      <c r="H355" s="11">
        <v>363</v>
      </c>
      <c r="I355" s="12" t="s">
        <v>33</v>
      </c>
      <c r="J355" s="93">
        <v>0.9945205479452055</v>
      </c>
      <c r="K355" s="100"/>
      <c r="L355" s="12" t="s">
        <v>67</v>
      </c>
      <c r="M355" s="11" t="s">
        <v>35</v>
      </c>
      <c r="N355" s="18">
        <v>46182</v>
      </c>
      <c r="O355" s="14">
        <v>4500</v>
      </c>
      <c r="P355" s="14">
        <v>135000</v>
      </c>
      <c r="Q355" s="97">
        <v>445.5</v>
      </c>
      <c r="R355" s="11">
        <v>2182</v>
      </c>
      <c r="S355" s="11" t="s">
        <v>46</v>
      </c>
      <c r="T355" s="11">
        <v>365</v>
      </c>
      <c r="U355" s="216" t="s">
        <v>37</v>
      </c>
      <c r="V355" s="216" t="s">
        <v>37</v>
      </c>
      <c r="W355" s="216" t="s">
        <v>38</v>
      </c>
      <c r="X355" s="216" t="s">
        <v>38</v>
      </c>
      <c r="Y355" s="216" t="s">
        <v>38</v>
      </c>
      <c r="Z355" s="216" t="s">
        <v>37</v>
      </c>
      <c r="AA355" s="217">
        <v>46517</v>
      </c>
      <c r="AB355" s="216" t="s">
        <v>39</v>
      </c>
    </row>
    <row r="356" spans="1:28" ht="18" customHeight="1">
      <c r="A356" s="100" t="s">
        <v>452</v>
      </c>
      <c r="B356" s="12" t="s">
        <v>336</v>
      </c>
      <c r="C356" s="90" t="s">
        <v>337</v>
      </c>
      <c r="D356" s="12">
        <v>72</v>
      </c>
      <c r="E356" s="12"/>
      <c r="F356" s="12"/>
      <c r="G356" s="13">
        <v>46548</v>
      </c>
      <c r="H356" s="11">
        <v>364</v>
      </c>
      <c r="I356" s="12" t="s">
        <v>33</v>
      </c>
      <c r="J356" s="93">
        <v>0.99726027397260275</v>
      </c>
      <c r="K356" s="100"/>
      <c r="L356" s="12"/>
      <c r="M356" s="11" t="s">
        <v>39</v>
      </c>
      <c r="N356" s="18">
        <v>46183</v>
      </c>
      <c r="O356" s="14">
        <v>3240</v>
      </c>
      <c r="P356" s="14">
        <v>97200</v>
      </c>
      <c r="Q356" s="97">
        <v>320.76</v>
      </c>
      <c r="R356" s="11">
        <v>2182</v>
      </c>
      <c r="S356" s="11" t="s">
        <v>46</v>
      </c>
      <c r="T356" s="11">
        <v>365</v>
      </c>
      <c r="U356" s="216" t="s">
        <v>37</v>
      </c>
      <c r="V356" s="216" t="s">
        <v>37</v>
      </c>
      <c r="W356" s="216" t="s">
        <v>38</v>
      </c>
      <c r="X356" s="216" t="s">
        <v>38</v>
      </c>
      <c r="Y356" s="216" t="s">
        <v>38</v>
      </c>
      <c r="Z356" s="216" t="s">
        <v>37</v>
      </c>
      <c r="AA356" s="217">
        <v>46518</v>
      </c>
      <c r="AB356" s="216" t="s">
        <v>39</v>
      </c>
    </row>
    <row r="357" spans="1:28" ht="18" customHeight="1">
      <c r="A357" s="100" t="s">
        <v>438</v>
      </c>
      <c r="B357" s="12" t="s">
        <v>336</v>
      </c>
      <c r="C357" s="90" t="s">
        <v>337</v>
      </c>
      <c r="D357" s="12">
        <v>96</v>
      </c>
      <c r="E357" s="12"/>
      <c r="F357" s="12"/>
      <c r="G357" s="13">
        <v>46548</v>
      </c>
      <c r="H357" s="11">
        <v>364</v>
      </c>
      <c r="I357" s="12" t="s">
        <v>33</v>
      </c>
      <c r="J357" s="93">
        <v>0.99726027397260275</v>
      </c>
      <c r="K357" s="100" t="s">
        <v>2819</v>
      </c>
      <c r="L357" s="12"/>
      <c r="M357" s="11" t="s">
        <v>39</v>
      </c>
      <c r="N357" s="18">
        <v>46183</v>
      </c>
      <c r="O357" s="14">
        <v>4320</v>
      </c>
      <c r="P357" s="14">
        <v>129600</v>
      </c>
      <c r="Q357" s="97">
        <v>427.68</v>
      </c>
      <c r="R357" s="11">
        <v>2182</v>
      </c>
      <c r="S357" s="11" t="s">
        <v>46</v>
      </c>
      <c r="T357" s="11">
        <v>365</v>
      </c>
      <c r="U357" s="216" t="s">
        <v>37</v>
      </c>
      <c r="V357" s="216" t="s">
        <v>37</v>
      </c>
      <c r="W357" s="216" t="s">
        <v>38</v>
      </c>
      <c r="X357" s="216" t="s">
        <v>38</v>
      </c>
      <c r="Y357" s="216" t="s">
        <v>38</v>
      </c>
      <c r="Z357" s="216" t="s">
        <v>37</v>
      </c>
      <c r="AA357" s="217">
        <v>46518</v>
      </c>
      <c r="AB357" s="216" t="s">
        <v>39</v>
      </c>
    </row>
    <row r="358" spans="1:28" ht="18" customHeight="1">
      <c r="A358" s="100" t="s">
        <v>275</v>
      </c>
      <c r="B358" s="12" t="s">
        <v>336</v>
      </c>
      <c r="C358" s="90" t="s">
        <v>337</v>
      </c>
      <c r="D358" s="12">
        <v>96</v>
      </c>
      <c r="E358" s="12"/>
      <c r="F358" s="12"/>
      <c r="G358" s="13">
        <v>46548</v>
      </c>
      <c r="H358" s="11">
        <v>364</v>
      </c>
      <c r="I358" s="12" t="s">
        <v>33</v>
      </c>
      <c r="J358" s="93">
        <v>0.99726027397260275</v>
      </c>
      <c r="K358" s="100" t="s">
        <v>2819</v>
      </c>
      <c r="L358" s="12"/>
      <c r="M358" s="11" t="s">
        <v>39</v>
      </c>
      <c r="N358" s="18">
        <v>46183</v>
      </c>
      <c r="O358" s="14">
        <v>4320</v>
      </c>
      <c r="P358" s="14">
        <v>129600</v>
      </c>
      <c r="Q358" s="97">
        <v>427.68</v>
      </c>
      <c r="R358" s="11">
        <v>2182</v>
      </c>
      <c r="S358" s="11" t="s">
        <v>46</v>
      </c>
      <c r="T358" s="11">
        <v>365</v>
      </c>
      <c r="U358" s="216" t="s">
        <v>37</v>
      </c>
      <c r="V358" s="216" t="s">
        <v>37</v>
      </c>
      <c r="W358" s="216" t="s">
        <v>38</v>
      </c>
      <c r="X358" s="216" t="s">
        <v>38</v>
      </c>
      <c r="Y358" s="216" t="s">
        <v>38</v>
      </c>
      <c r="Z358" s="216" t="s">
        <v>37</v>
      </c>
      <c r="AA358" s="217">
        <v>46518</v>
      </c>
      <c r="AB358" s="216" t="s">
        <v>39</v>
      </c>
    </row>
    <row r="359" spans="1:28" ht="18" customHeight="1">
      <c r="A359" s="100" t="s">
        <v>281</v>
      </c>
      <c r="B359" s="12" t="s">
        <v>336</v>
      </c>
      <c r="C359" s="90" t="s">
        <v>337</v>
      </c>
      <c r="D359" s="12">
        <v>88</v>
      </c>
      <c r="E359" s="12"/>
      <c r="F359" s="12"/>
      <c r="G359" s="13">
        <v>46548</v>
      </c>
      <c r="H359" s="11">
        <v>364</v>
      </c>
      <c r="I359" s="12" t="s">
        <v>33</v>
      </c>
      <c r="J359" s="93">
        <v>0.99726027397260275</v>
      </c>
      <c r="K359" s="100" t="s">
        <v>2819</v>
      </c>
      <c r="L359" s="12"/>
      <c r="M359" s="11" t="s">
        <v>39</v>
      </c>
      <c r="N359" s="18">
        <v>46183</v>
      </c>
      <c r="O359" s="14">
        <v>3960</v>
      </c>
      <c r="P359" s="14">
        <v>118800</v>
      </c>
      <c r="Q359" s="97">
        <v>392.04</v>
      </c>
      <c r="R359" s="11">
        <v>2182</v>
      </c>
      <c r="S359" s="11" t="s">
        <v>46</v>
      </c>
      <c r="T359" s="11">
        <v>365</v>
      </c>
      <c r="U359" s="216" t="s">
        <v>37</v>
      </c>
      <c r="V359" s="216" t="s">
        <v>37</v>
      </c>
      <c r="W359" s="216" t="s">
        <v>38</v>
      </c>
      <c r="X359" s="216" t="s">
        <v>38</v>
      </c>
      <c r="Y359" s="216" t="s">
        <v>38</v>
      </c>
      <c r="Z359" s="216" t="s">
        <v>37</v>
      </c>
      <c r="AA359" s="217">
        <v>46518</v>
      </c>
      <c r="AB359" s="216" t="s">
        <v>39</v>
      </c>
    </row>
    <row r="360" spans="1:28" ht="18" customHeight="1">
      <c r="A360" s="100" t="s">
        <v>464</v>
      </c>
      <c r="B360" s="12" t="s">
        <v>336</v>
      </c>
      <c r="C360" s="90" t="s">
        <v>337</v>
      </c>
      <c r="D360" s="12">
        <v>96</v>
      </c>
      <c r="E360" s="12"/>
      <c r="F360" s="12"/>
      <c r="G360" s="13">
        <v>46548</v>
      </c>
      <c r="H360" s="11">
        <v>364</v>
      </c>
      <c r="I360" s="12" t="s">
        <v>33</v>
      </c>
      <c r="J360" s="93">
        <v>0.99726027397260275</v>
      </c>
      <c r="K360" s="100"/>
      <c r="L360" s="12"/>
      <c r="M360" s="11" t="s">
        <v>39</v>
      </c>
      <c r="N360" s="18">
        <v>46183</v>
      </c>
      <c r="O360" s="14">
        <v>4320</v>
      </c>
      <c r="P360" s="14">
        <v>129600</v>
      </c>
      <c r="Q360" s="97">
        <v>427.68</v>
      </c>
      <c r="R360" s="11">
        <v>2182</v>
      </c>
      <c r="S360" s="11" t="s">
        <v>46</v>
      </c>
      <c r="T360" s="11">
        <v>365</v>
      </c>
      <c r="U360" s="216" t="s">
        <v>37</v>
      </c>
      <c r="V360" s="216" t="s">
        <v>37</v>
      </c>
      <c r="W360" s="216" t="s">
        <v>38</v>
      </c>
      <c r="X360" s="216" t="s">
        <v>38</v>
      </c>
      <c r="Y360" s="216" t="s">
        <v>38</v>
      </c>
      <c r="Z360" s="216" t="s">
        <v>37</v>
      </c>
      <c r="AA360" s="217">
        <v>46518</v>
      </c>
      <c r="AB360" s="216" t="s">
        <v>39</v>
      </c>
    </row>
    <row r="361" spans="1:28" ht="18" customHeight="1">
      <c r="A361" s="100" t="s">
        <v>506</v>
      </c>
      <c r="B361" s="12" t="s">
        <v>336</v>
      </c>
      <c r="C361" s="90" t="s">
        <v>337</v>
      </c>
      <c r="D361" s="12">
        <v>74</v>
      </c>
      <c r="E361" s="12"/>
      <c r="F361" s="12"/>
      <c r="G361" s="13">
        <v>46548</v>
      </c>
      <c r="H361" s="11">
        <v>364</v>
      </c>
      <c r="I361" s="12" t="s">
        <v>33</v>
      </c>
      <c r="J361" s="93">
        <v>0.99726027397260275</v>
      </c>
      <c r="K361" s="100"/>
      <c r="L361" s="12" t="s">
        <v>67</v>
      </c>
      <c r="M361" s="11" t="s">
        <v>35</v>
      </c>
      <c r="N361" s="18">
        <v>46183</v>
      </c>
      <c r="O361" s="14">
        <v>3330</v>
      </c>
      <c r="P361" s="14">
        <v>99900</v>
      </c>
      <c r="Q361" s="97">
        <v>329.67</v>
      </c>
      <c r="R361" s="11">
        <v>2182</v>
      </c>
      <c r="S361" s="11" t="s">
        <v>46</v>
      </c>
      <c r="T361" s="11">
        <v>365</v>
      </c>
      <c r="U361" s="216" t="s">
        <v>37</v>
      </c>
      <c r="V361" s="216" t="s">
        <v>37</v>
      </c>
      <c r="W361" s="216" t="s">
        <v>38</v>
      </c>
      <c r="X361" s="216" t="s">
        <v>38</v>
      </c>
      <c r="Y361" s="216" t="s">
        <v>38</v>
      </c>
      <c r="Z361" s="216" t="s">
        <v>37</v>
      </c>
      <c r="AA361" s="217">
        <v>46518</v>
      </c>
      <c r="AB361" s="216" t="s">
        <v>39</v>
      </c>
    </row>
    <row r="362" spans="1:28" ht="18" customHeight="1">
      <c r="A362" s="100" t="s">
        <v>273</v>
      </c>
      <c r="B362" s="12" t="s">
        <v>336</v>
      </c>
      <c r="C362" s="90" t="s">
        <v>337</v>
      </c>
      <c r="D362" s="12">
        <v>96</v>
      </c>
      <c r="E362" s="12"/>
      <c r="F362" s="12"/>
      <c r="G362" s="13">
        <v>46549</v>
      </c>
      <c r="H362" s="11">
        <v>365</v>
      </c>
      <c r="I362" s="12" t="s">
        <v>33</v>
      </c>
      <c r="J362" s="93">
        <v>1</v>
      </c>
      <c r="K362" s="100" t="s">
        <v>2819</v>
      </c>
      <c r="L362" s="12"/>
      <c r="M362" s="11" t="s">
        <v>39</v>
      </c>
      <c r="N362" s="18">
        <v>46184</v>
      </c>
      <c r="O362" s="14">
        <v>4320</v>
      </c>
      <c r="P362" s="14">
        <v>129600</v>
      </c>
      <c r="Q362" s="97">
        <v>427.68</v>
      </c>
      <c r="R362" s="11">
        <v>2182</v>
      </c>
      <c r="S362" s="11" t="s">
        <v>46</v>
      </c>
      <c r="T362" s="11">
        <v>365</v>
      </c>
      <c r="U362" s="216" t="s">
        <v>37</v>
      </c>
      <c r="V362" s="216" t="s">
        <v>37</v>
      </c>
      <c r="W362" s="216" t="s">
        <v>38</v>
      </c>
      <c r="X362" s="216" t="s">
        <v>38</v>
      </c>
      <c r="Y362" s="216" t="s">
        <v>38</v>
      </c>
      <c r="Z362" s="216" t="s">
        <v>37</v>
      </c>
      <c r="AA362" s="217">
        <v>46519</v>
      </c>
      <c r="AB362" s="216" t="s">
        <v>39</v>
      </c>
    </row>
    <row r="363" spans="1:28" ht="18" customHeight="1">
      <c r="A363" s="100" t="s">
        <v>461</v>
      </c>
      <c r="B363" s="12" t="s">
        <v>336</v>
      </c>
      <c r="C363" s="90" t="s">
        <v>337</v>
      </c>
      <c r="D363" s="12">
        <v>104</v>
      </c>
      <c r="E363" s="12"/>
      <c r="F363" s="12"/>
      <c r="G363" s="13">
        <v>46549</v>
      </c>
      <c r="H363" s="11">
        <v>365</v>
      </c>
      <c r="I363" s="12" t="s">
        <v>33</v>
      </c>
      <c r="J363" s="93">
        <v>1</v>
      </c>
      <c r="K363" s="100" t="s">
        <v>2819</v>
      </c>
      <c r="L363" s="12" t="s">
        <v>377</v>
      </c>
      <c r="M363" s="11" t="s">
        <v>35</v>
      </c>
      <c r="N363" s="18">
        <v>46184</v>
      </c>
      <c r="O363" s="14">
        <v>4680</v>
      </c>
      <c r="P363" s="14">
        <v>140400</v>
      </c>
      <c r="Q363" s="97">
        <v>463.32</v>
      </c>
      <c r="R363" s="11">
        <v>2182</v>
      </c>
      <c r="S363" s="11" t="s">
        <v>46</v>
      </c>
      <c r="T363" s="11">
        <v>365</v>
      </c>
      <c r="U363" s="216" t="s">
        <v>37</v>
      </c>
      <c r="V363" s="216" t="s">
        <v>37</v>
      </c>
      <c r="W363" s="216" t="s">
        <v>38</v>
      </c>
      <c r="X363" s="216" t="s">
        <v>38</v>
      </c>
      <c r="Y363" s="216" t="s">
        <v>38</v>
      </c>
      <c r="Z363" s="216" t="s">
        <v>37</v>
      </c>
      <c r="AA363" s="217">
        <v>46519</v>
      </c>
      <c r="AB363" s="216" t="s">
        <v>39</v>
      </c>
    </row>
    <row r="364" spans="1:28" ht="18" customHeight="1">
      <c r="A364" s="100" t="s">
        <v>413</v>
      </c>
      <c r="B364" s="12" t="s">
        <v>336</v>
      </c>
      <c r="C364" s="90" t="s">
        <v>337</v>
      </c>
      <c r="D364" s="12">
        <v>104</v>
      </c>
      <c r="E364" s="12"/>
      <c r="F364" s="12"/>
      <c r="G364" s="13">
        <v>46549</v>
      </c>
      <c r="H364" s="11">
        <v>365</v>
      </c>
      <c r="I364" s="12" t="s">
        <v>33</v>
      </c>
      <c r="J364" s="93">
        <v>1</v>
      </c>
      <c r="K364" s="100" t="s">
        <v>2819</v>
      </c>
      <c r="L364" s="12" t="s">
        <v>377</v>
      </c>
      <c r="M364" s="11" t="s">
        <v>35</v>
      </c>
      <c r="N364" s="18">
        <v>46184</v>
      </c>
      <c r="O364" s="14">
        <v>4680</v>
      </c>
      <c r="P364" s="14">
        <v>140400</v>
      </c>
      <c r="Q364" s="97">
        <v>463.32</v>
      </c>
      <c r="R364" s="11">
        <v>2182</v>
      </c>
      <c r="S364" s="11" t="s">
        <v>46</v>
      </c>
      <c r="T364" s="11">
        <v>365</v>
      </c>
      <c r="U364" s="216" t="s">
        <v>37</v>
      </c>
      <c r="V364" s="216" t="s">
        <v>37</v>
      </c>
      <c r="W364" s="216" t="s">
        <v>38</v>
      </c>
      <c r="X364" s="216" t="s">
        <v>38</v>
      </c>
      <c r="Y364" s="216" t="s">
        <v>38</v>
      </c>
      <c r="Z364" s="216" t="s">
        <v>37</v>
      </c>
      <c r="AA364" s="217">
        <v>46519</v>
      </c>
      <c r="AB364" s="216" t="s">
        <v>39</v>
      </c>
    </row>
    <row r="365" spans="1:28" ht="18" customHeight="1">
      <c r="A365" s="100" t="s">
        <v>2550</v>
      </c>
      <c r="B365" s="12" t="s">
        <v>339</v>
      </c>
      <c r="C365" s="90" t="s">
        <v>340</v>
      </c>
      <c r="D365" s="12">
        <v>2</v>
      </c>
      <c r="E365" s="12"/>
      <c r="F365" s="12"/>
      <c r="G365" s="13">
        <v>46286</v>
      </c>
      <c r="H365" s="11">
        <v>102</v>
      </c>
      <c r="I365" s="12" t="s">
        <v>171</v>
      </c>
      <c r="J365" s="93">
        <v>0.85</v>
      </c>
      <c r="K365" s="100"/>
      <c r="L365" s="12"/>
      <c r="M365" s="11" t="s">
        <v>39</v>
      </c>
      <c r="N365" s="18">
        <v>46166</v>
      </c>
      <c r="O365" s="14">
        <v>176</v>
      </c>
      <c r="P365" s="14">
        <v>1056</v>
      </c>
      <c r="Q365" s="97">
        <v>15.84</v>
      </c>
      <c r="R365" s="11">
        <v>21959</v>
      </c>
      <c r="S365" s="11" t="s">
        <v>36</v>
      </c>
      <c r="T365" s="11">
        <v>120</v>
      </c>
      <c r="U365" s="216" t="s">
        <v>37</v>
      </c>
      <c r="V365" s="216" t="s">
        <v>37</v>
      </c>
      <c r="W365" s="216" t="s">
        <v>38</v>
      </c>
      <c r="X365" s="216" t="s">
        <v>38</v>
      </c>
      <c r="Y365" s="216" t="s">
        <v>38</v>
      </c>
      <c r="Z365" s="216" t="s">
        <v>37</v>
      </c>
      <c r="AA365" s="217">
        <v>46256</v>
      </c>
      <c r="AB365" s="216" t="s">
        <v>39</v>
      </c>
    </row>
    <row r="366" spans="1:28" ht="18" customHeight="1">
      <c r="A366" s="100" t="s">
        <v>2736</v>
      </c>
      <c r="B366" s="12" t="s">
        <v>339</v>
      </c>
      <c r="C366" s="90" t="s">
        <v>340</v>
      </c>
      <c r="D366" s="12">
        <v>29</v>
      </c>
      <c r="E366" s="12"/>
      <c r="F366" s="12"/>
      <c r="G366" s="13">
        <v>46292</v>
      </c>
      <c r="H366" s="11">
        <v>108</v>
      </c>
      <c r="I366" s="12" t="s">
        <v>171</v>
      </c>
      <c r="J366" s="93">
        <v>0.9</v>
      </c>
      <c r="K366" s="100"/>
      <c r="L366" s="12"/>
      <c r="M366" s="11" t="s">
        <v>39</v>
      </c>
      <c r="N366" s="18">
        <v>46172</v>
      </c>
      <c r="O366" s="14">
        <v>2552</v>
      </c>
      <c r="P366" s="14">
        <v>15312</v>
      </c>
      <c r="Q366" s="97">
        <v>229.68</v>
      </c>
      <c r="R366" s="11">
        <v>21959</v>
      </c>
      <c r="S366" s="11" t="s">
        <v>36</v>
      </c>
      <c r="T366" s="11">
        <v>120</v>
      </c>
      <c r="U366" s="216" t="s">
        <v>37</v>
      </c>
      <c r="V366" s="216" t="s">
        <v>37</v>
      </c>
      <c r="W366" s="216" t="s">
        <v>38</v>
      </c>
      <c r="X366" s="216" t="s">
        <v>38</v>
      </c>
      <c r="Y366" s="216" t="s">
        <v>38</v>
      </c>
      <c r="Z366" s="216" t="s">
        <v>37</v>
      </c>
      <c r="AA366" s="217">
        <v>46262</v>
      </c>
      <c r="AB366" s="216" t="s">
        <v>39</v>
      </c>
    </row>
    <row r="367" spans="1:28" ht="18" customHeight="1">
      <c r="A367" s="100" t="s">
        <v>61</v>
      </c>
      <c r="B367" s="12" t="s">
        <v>342</v>
      </c>
      <c r="C367" s="90" t="s">
        <v>343</v>
      </c>
      <c r="D367" s="12">
        <v>8</v>
      </c>
      <c r="E367" s="12"/>
      <c r="F367" s="12"/>
      <c r="G367" s="13">
        <v>46390</v>
      </c>
      <c r="H367" s="11">
        <v>206</v>
      </c>
      <c r="I367" s="12" t="s">
        <v>33</v>
      </c>
      <c r="J367" s="93">
        <v>0.76296296296296295</v>
      </c>
      <c r="K367" s="100"/>
      <c r="L367" s="12" t="s">
        <v>62</v>
      </c>
      <c r="M367" s="11" t="s">
        <v>35</v>
      </c>
      <c r="N367" s="18">
        <v>46120</v>
      </c>
      <c r="O367" s="14">
        <v>2000</v>
      </c>
      <c r="P367" s="14">
        <v>24000</v>
      </c>
      <c r="Q367" s="97">
        <v>79.2</v>
      </c>
      <c r="R367" s="11">
        <v>22006</v>
      </c>
      <c r="S367" s="11" t="s">
        <v>42</v>
      </c>
      <c r="T367" s="11">
        <v>270</v>
      </c>
      <c r="U367" s="216" t="s">
        <v>37</v>
      </c>
      <c r="V367" s="216" t="s">
        <v>37</v>
      </c>
      <c r="W367" s="216" t="s">
        <v>38</v>
      </c>
      <c r="X367" s="216" t="s">
        <v>38</v>
      </c>
      <c r="Y367" s="216" t="s">
        <v>38</v>
      </c>
      <c r="Z367" s="216" t="s">
        <v>37</v>
      </c>
      <c r="AA367" s="217">
        <v>46360</v>
      </c>
      <c r="AB367" s="216" t="s">
        <v>39</v>
      </c>
    </row>
    <row r="368" spans="1:28" ht="18" customHeight="1">
      <c r="A368" s="100" t="s">
        <v>61</v>
      </c>
      <c r="B368" s="12" t="s">
        <v>342</v>
      </c>
      <c r="C368" s="90" t="s">
        <v>343</v>
      </c>
      <c r="D368" s="12">
        <v>4</v>
      </c>
      <c r="E368" s="12">
        <v>338</v>
      </c>
      <c r="F368" s="12"/>
      <c r="G368" s="13">
        <v>46391</v>
      </c>
      <c r="H368" s="11">
        <v>207</v>
      </c>
      <c r="I368" s="12" t="s">
        <v>33</v>
      </c>
      <c r="J368" s="93">
        <v>0.76666666666666672</v>
      </c>
      <c r="K368" s="100"/>
      <c r="L368" s="12" t="s">
        <v>62</v>
      </c>
      <c r="M368" s="11" t="s">
        <v>35</v>
      </c>
      <c r="N368" s="18">
        <v>46121</v>
      </c>
      <c r="O368" s="14">
        <v>1338</v>
      </c>
      <c r="P368" s="14">
        <v>16056</v>
      </c>
      <c r="Q368" s="97">
        <v>52.9848</v>
      </c>
      <c r="R368" s="11">
        <v>22006</v>
      </c>
      <c r="S368" s="11" t="s">
        <v>42</v>
      </c>
      <c r="T368" s="11">
        <v>270</v>
      </c>
      <c r="U368" s="216" t="s">
        <v>37</v>
      </c>
      <c r="V368" s="216" t="s">
        <v>37</v>
      </c>
      <c r="W368" s="216" t="s">
        <v>38</v>
      </c>
      <c r="X368" s="216" t="s">
        <v>38</v>
      </c>
      <c r="Y368" s="216" t="s">
        <v>38</v>
      </c>
      <c r="Z368" s="216" t="s">
        <v>37</v>
      </c>
      <c r="AA368" s="217">
        <v>46361</v>
      </c>
      <c r="AB368" s="216" t="s">
        <v>39</v>
      </c>
    </row>
    <row r="369" spans="1:28" ht="18" customHeight="1">
      <c r="A369" s="100" t="s">
        <v>2731</v>
      </c>
      <c r="B369" s="12" t="s">
        <v>342</v>
      </c>
      <c r="C369" s="90" t="s">
        <v>343</v>
      </c>
      <c r="D369" s="12">
        <v>54</v>
      </c>
      <c r="E369" s="12"/>
      <c r="F369" s="12"/>
      <c r="G369" s="13">
        <v>46454</v>
      </c>
      <c r="H369" s="11">
        <v>270</v>
      </c>
      <c r="I369" s="12" t="s">
        <v>33</v>
      </c>
      <c r="J369" s="93">
        <v>1</v>
      </c>
      <c r="K369" s="100" t="s">
        <v>2819</v>
      </c>
      <c r="L369" s="12"/>
      <c r="M369" s="11" t="s">
        <v>39</v>
      </c>
      <c r="N369" s="18">
        <v>46184</v>
      </c>
      <c r="O369" s="14">
        <v>13500</v>
      </c>
      <c r="P369" s="14">
        <v>162000</v>
      </c>
      <c r="Q369" s="97">
        <v>534.6</v>
      </c>
      <c r="R369" s="11">
        <v>22006</v>
      </c>
      <c r="S369" s="11" t="s">
        <v>42</v>
      </c>
      <c r="T369" s="11">
        <v>270</v>
      </c>
      <c r="U369" s="216" t="s">
        <v>37</v>
      </c>
      <c r="V369" s="216" t="s">
        <v>37</v>
      </c>
      <c r="W369" s="216" t="s">
        <v>38</v>
      </c>
      <c r="X369" s="216" t="s">
        <v>38</v>
      </c>
      <c r="Y369" s="216" t="s">
        <v>38</v>
      </c>
      <c r="Z369" s="216" t="s">
        <v>37</v>
      </c>
      <c r="AA369" s="217">
        <v>46424</v>
      </c>
      <c r="AB369" s="216" t="s">
        <v>39</v>
      </c>
    </row>
    <row r="370" spans="1:28" ht="18" customHeight="1">
      <c r="A370" s="100" t="s">
        <v>2751</v>
      </c>
      <c r="B370" s="12" t="s">
        <v>342</v>
      </c>
      <c r="C370" s="90" t="s">
        <v>343</v>
      </c>
      <c r="D370" s="12">
        <v>54</v>
      </c>
      <c r="E370" s="12"/>
      <c r="F370" s="12"/>
      <c r="G370" s="13">
        <v>46454</v>
      </c>
      <c r="H370" s="11">
        <v>270</v>
      </c>
      <c r="I370" s="12" t="s">
        <v>33</v>
      </c>
      <c r="J370" s="93">
        <v>1</v>
      </c>
      <c r="K370" s="100" t="s">
        <v>2819</v>
      </c>
      <c r="L370" s="12"/>
      <c r="M370" s="11" t="s">
        <v>39</v>
      </c>
      <c r="N370" s="18">
        <v>46184</v>
      </c>
      <c r="O370" s="14">
        <v>13500</v>
      </c>
      <c r="P370" s="14">
        <v>162000</v>
      </c>
      <c r="Q370" s="97">
        <v>534.6</v>
      </c>
      <c r="R370" s="11">
        <v>22006</v>
      </c>
      <c r="S370" s="11" t="s">
        <v>42</v>
      </c>
      <c r="T370" s="11">
        <v>270</v>
      </c>
      <c r="U370" s="216" t="s">
        <v>37</v>
      </c>
      <c r="V370" s="216" t="s">
        <v>37</v>
      </c>
      <c r="W370" s="216" t="s">
        <v>38</v>
      </c>
      <c r="X370" s="216" t="s">
        <v>38</v>
      </c>
      <c r="Y370" s="216" t="s">
        <v>38</v>
      </c>
      <c r="Z370" s="216" t="s">
        <v>37</v>
      </c>
      <c r="AA370" s="217">
        <v>46424</v>
      </c>
      <c r="AB370" s="216" t="s">
        <v>39</v>
      </c>
    </row>
    <row r="371" spans="1:28" ht="18" customHeight="1">
      <c r="A371" s="100" t="s">
        <v>2703</v>
      </c>
      <c r="B371" s="12" t="s">
        <v>936</v>
      </c>
      <c r="C371" s="90" t="s">
        <v>2787</v>
      </c>
      <c r="D371" s="12">
        <v>13</v>
      </c>
      <c r="E371" s="12"/>
      <c r="F371" s="12"/>
      <c r="G371" s="13">
        <v>46337</v>
      </c>
      <c r="H371" s="11">
        <v>153</v>
      </c>
      <c r="I371" s="12" t="s">
        <v>33</v>
      </c>
      <c r="J371" s="93">
        <v>0.85</v>
      </c>
      <c r="K371" s="100" t="s">
        <v>2725</v>
      </c>
      <c r="L371" s="12"/>
      <c r="M371" s="11" t="s">
        <v>39</v>
      </c>
      <c r="N371" s="18">
        <v>46157</v>
      </c>
      <c r="O371" s="14">
        <v>7800</v>
      </c>
      <c r="P371" s="14">
        <v>46800</v>
      </c>
      <c r="Q371" s="97">
        <v>125.892</v>
      </c>
      <c r="R371" s="11">
        <v>22102</v>
      </c>
      <c r="S371" s="11" t="s">
        <v>42</v>
      </c>
      <c r="T371" s="11">
        <v>180</v>
      </c>
      <c r="U371" s="216" t="s">
        <v>37</v>
      </c>
      <c r="V371" s="216" t="s">
        <v>37</v>
      </c>
      <c r="W371" s="216" t="s">
        <v>38</v>
      </c>
      <c r="X371" s="216" t="s">
        <v>38</v>
      </c>
      <c r="Y371" s="216" t="s">
        <v>38</v>
      </c>
      <c r="Z371" s="216" t="s">
        <v>37</v>
      </c>
      <c r="AA371" s="217">
        <v>46307</v>
      </c>
      <c r="AB371" s="216" t="s">
        <v>39</v>
      </c>
    </row>
    <row r="372" spans="1:28" ht="18" customHeight="1">
      <c r="A372" s="100" t="s">
        <v>56</v>
      </c>
      <c r="B372" s="12" t="s">
        <v>936</v>
      </c>
      <c r="C372" s="90" t="s">
        <v>2787</v>
      </c>
      <c r="D372" s="12">
        <v>15</v>
      </c>
      <c r="E372" s="12"/>
      <c r="F372" s="12"/>
      <c r="G372" s="13">
        <v>46356</v>
      </c>
      <c r="H372" s="11">
        <v>172</v>
      </c>
      <c r="I372" s="12" t="s">
        <v>33</v>
      </c>
      <c r="J372" s="93">
        <v>0.9555555555555556</v>
      </c>
      <c r="K372" s="100" t="s">
        <v>2839</v>
      </c>
      <c r="L372" s="12"/>
      <c r="M372" s="11" t="s">
        <v>39</v>
      </c>
      <c r="N372" s="18">
        <v>46176</v>
      </c>
      <c r="O372" s="14">
        <v>9000</v>
      </c>
      <c r="P372" s="14">
        <v>54000</v>
      </c>
      <c r="Q372" s="97">
        <v>145.26</v>
      </c>
      <c r="R372" s="11">
        <v>22102</v>
      </c>
      <c r="S372" s="11" t="s">
        <v>42</v>
      </c>
      <c r="T372" s="11">
        <v>180</v>
      </c>
      <c r="U372" s="216" t="s">
        <v>37</v>
      </c>
      <c r="V372" s="216" t="s">
        <v>37</v>
      </c>
      <c r="W372" s="216" t="s">
        <v>38</v>
      </c>
      <c r="X372" s="216" t="s">
        <v>38</v>
      </c>
      <c r="Y372" s="216" t="s">
        <v>38</v>
      </c>
      <c r="Z372" s="216" t="s">
        <v>37</v>
      </c>
      <c r="AA372" s="217">
        <v>46326</v>
      </c>
      <c r="AB372" s="216" t="s">
        <v>39</v>
      </c>
    </row>
    <row r="373" spans="1:28" ht="18" customHeight="1">
      <c r="A373" s="100" t="s">
        <v>61</v>
      </c>
      <c r="B373" s="12" t="s">
        <v>350</v>
      </c>
      <c r="C373" s="90" t="s">
        <v>351</v>
      </c>
      <c r="D373" s="12">
        <v>3</v>
      </c>
      <c r="E373" s="12"/>
      <c r="F373" s="12"/>
      <c r="G373" s="13">
        <v>46348</v>
      </c>
      <c r="H373" s="11">
        <v>164</v>
      </c>
      <c r="I373" s="12" t="s">
        <v>33</v>
      </c>
      <c r="J373" s="93">
        <v>0.91111111111111109</v>
      </c>
      <c r="K373" s="100"/>
      <c r="L373" s="12" t="s">
        <v>62</v>
      </c>
      <c r="M373" s="11" t="s">
        <v>35</v>
      </c>
      <c r="N373" s="18">
        <v>46168</v>
      </c>
      <c r="O373" s="14">
        <v>1800</v>
      </c>
      <c r="P373" s="14">
        <v>10800</v>
      </c>
      <c r="Q373" s="97">
        <v>29.052</v>
      </c>
      <c r="R373" s="11">
        <v>22135</v>
      </c>
      <c r="S373" s="11" t="s">
        <v>42</v>
      </c>
      <c r="T373" s="11">
        <v>180</v>
      </c>
      <c r="U373" s="216" t="s">
        <v>37</v>
      </c>
      <c r="V373" s="216" t="s">
        <v>37</v>
      </c>
      <c r="W373" s="216" t="s">
        <v>38</v>
      </c>
      <c r="X373" s="216" t="s">
        <v>38</v>
      </c>
      <c r="Y373" s="216" t="s">
        <v>38</v>
      </c>
      <c r="Z373" s="216" t="s">
        <v>37</v>
      </c>
      <c r="AA373" s="217">
        <v>46318</v>
      </c>
      <c r="AB373" s="216" t="s">
        <v>39</v>
      </c>
    </row>
    <row r="374" spans="1:28" ht="18" customHeight="1">
      <c r="A374" s="100" t="s">
        <v>61</v>
      </c>
      <c r="B374" s="12" t="s">
        <v>352</v>
      </c>
      <c r="C374" s="90" t="s">
        <v>353</v>
      </c>
      <c r="D374" s="12"/>
      <c r="E374" s="12">
        <v>3</v>
      </c>
      <c r="F374" s="12"/>
      <c r="G374" s="13">
        <v>46222</v>
      </c>
      <c r="H374" s="11">
        <v>38</v>
      </c>
      <c r="I374" s="12" t="s">
        <v>215</v>
      </c>
      <c r="J374" s="93">
        <v>0.6333333333333333</v>
      </c>
      <c r="K374" s="100"/>
      <c r="L374" s="12" t="s">
        <v>34</v>
      </c>
      <c r="M374" s="11" t="s">
        <v>35</v>
      </c>
      <c r="N374" s="18">
        <v>46162</v>
      </c>
      <c r="O374" s="14">
        <v>3</v>
      </c>
      <c r="P374" s="14">
        <v>3</v>
      </c>
      <c r="Q374" s="97">
        <v>8.9999999999999998E-4</v>
      </c>
      <c r="R374" s="11">
        <v>22202</v>
      </c>
      <c r="S374" s="11" t="s">
        <v>354</v>
      </c>
      <c r="T374" s="11">
        <v>60</v>
      </c>
      <c r="U374" s="216" t="s">
        <v>37</v>
      </c>
      <c r="V374" s="216" t="s">
        <v>37</v>
      </c>
      <c r="W374" s="216" t="s">
        <v>37</v>
      </c>
      <c r="X374" s="216" t="s">
        <v>38</v>
      </c>
      <c r="Y374" s="216" t="s">
        <v>38</v>
      </c>
      <c r="Z374" s="216" t="s">
        <v>37</v>
      </c>
      <c r="AA374" s="217">
        <v>46207</v>
      </c>
      <c r="AB374" s="216" t="s">
        <v>39</v>
      </c>
    </row>
    <row r="375" spans="1:28" ht="18" customHeight="1">
      <c r="A375" s="100" t="s">
        <v>61</v>
      </c>
      <c r="B375" s="12" t="s">
        <v>352</v>
      </c>
      <c r="C375" s="90" t="s">
        <v>353</v>
      </c>
      <c r="D375" s="12"/>
      <c r="E375" s="12">
        <v>2</v>
      </c>
      <c r="F375" s="12"/>
      <c r="G375" s="13">
        <v>46222</v>
      </c>
      <c r="H375" s="11">
        <v>38</v>
      </c>
      <c r="I375" s="12" t="s">
        <v>215</v>
      </c>
      <c r="J375" s="93">
        <v>0.6333333333333333</v>
      </c>
      <c r="K375" s="100"/>
      <c r="L375" s="12" t="s">
        <v>34</v>
      </c>
      <c r="M375" s="11" t="s">
        <v>35</v>
      </c>
      <c r="N375" s="18">
        <v>46162</v>
      </c>
      <c r="O375" s="14">
        <v>2</v>
      </c>
      <c r="P375" s="14">
        <v>2</v>
      </c>
      <c r="Q375" s="97">
        <v>5.9999999999999995E-4</v>
      </c>
      <c r="R375" s="11">
        <v>22202</v>
      </c>
      <c r="S375" s="11" t="s">
        <v>354</v>
      </c>
      <c r="T375" s="11">
        <v>60</v>
      </c>
      <c r="U375" s="216" t="s">
        <v>37</v>
      </c>
      <c r="V375" s="216" t="s">
        <v>37</v>
      </c>
      <c r="W375" s="216" t="s">
        <v>37</v>
      </c>
      <c r="X375" s="216" t="s">
        <v>38</v>
      </c>
      <c r="Y375" s="216" t="s">
        <v>38</v>
      </c>
      <c r="Z375" s="216" t="s">
        <v>37</v>
      </c>
      <c r="AA375" s="217">
        <v>46207</v>
      </c>
      <c r="AB375" s="216" t="s">
        <v>39</v>
      </c>
    </row>
    <row r="376" spans="1:28" ht="18" customHeight="1">
      <c r="A376" s="100" t="s">
        <v>2573</v>
      </c>
      <c r="B376" s="12" t="s">
        <v>356</v>
      </c>
      <c r="C376" s="90" t="s">
        <v>357</v>
      </c>
      <c r="D376" s="12">
        <v>2</v>
      </c>
      <c r="E376" s="12"/>
      <c r="F376" s="12"/>
      <c r="G376" s="13">
        <v>46260</v>
      </c>
      <c r="H376" s="11">
        <v>76</v>
      </c>
      <c r="I376" s="12" t="s">
        <v>312</v>
      </c>
      <c r="J376" s="93">
        <v>0.84444444444444444</v>
      </c>
      <c r="K376" s="100"/>
      <c r="L376" s="12"/>
      <c r="M376" s="11" t="s">
        <v>39</v>
      </c>
      <c r="N376" s="18">
        <v>46170</v>
      </c>
      <c r="O376" s="14">
        <v>192</v>
      </c>
      <c r="P376" s="14">
        <v>4608</v>
      </c>
      <c r="Q376" s="97">
        <v>15.2064</v>
      </c>
      <c r="R376" s="11">
        <v>2222</v>
      </c>
      <c r="S376" s="11" t="s">
        <v>36</v>
      </c>
      <c r="T376" s="11">
        <v>90</v>
      </c>
      <c r="U376" s="216" t="s">
        <v>37</v>
      </c>
      <c r="V376" s="216" t="s">
        <v>37</v>
      </c>
      <c r="W376" s="216" t="s">
        <v>38</v>
      </c>
      <c r="X376" s="216" t="s">
        <v>38</v>
      </c>
      <c r="Y376" s="216" t="s">
        <v>38</v>
      </c>
      <c r="Z376" s="216" t="s">
        <v>37</v>
      </c>
      <c r="AA376" s="217">
        <v>46230</v>
      </c>
      <c r="AB376" s="216" t="s">
        <v>39</v>
      </c>
    </row>
    <row r="377" spans="1:28" ht="18" customHeight="1">
      <c r="A377" s="100" t="s">
        <v>2577</v>
      </c>
      <c r="B377" s="12" t="s">
        <v>356</v>
      </c>
      <c r="C377" s="90" t="s">
        <v>357</v>
      </c>
      <c r="D377" s="12">
        <v>23</v>
      </c>
      <c r="E377" s="12"/>
      <c r="F377" s="12"/>
      <c r="G377" s="13">
        <v>46260</v>
      </c>
      <c r="H377" s="11">
        <v>76</v>
      </c>
      <c r="I377" s="12" t="s">
        <v>312</v>
      </c>
      <c r="J377" s="93">
        <v>0.84444444444444444</v>
      </c>
      <c r="K377" s="100"/>
      <c r="L377" s="12"/>
      <c r="M377" s="11" t="s">
        <v>39</v>
      </c>
      <c r="N377" s="18">
        <v>46170</v>
      </c>
      <c r="O377" s="14">
        <v>2208</v>
      </c>
      <c r="P377" s="14">
        <v>52992</v>
      </c>
      <c r="Q377" s="97">
        <v>174.87360000000001</v>
      </c>
      <c r="R377" s="11">
        <v>2222</v>
      </c>
      <c r="S377" s="11" t="s">
        <v>36</v>
      </c>
      <c r="T377" s="11">
        <v>90</v>
      </c>
      <c r="U377" s="216" t="s">
        <v>37</v>
      </c>
      <c r="V377" s="216" t="s">
        <v>37</v>
      </c>
      <c r="W377" s="216" t="s">
        <v>38</v>
      </c>
      <c r="X377" s="216" t="s">
        <v>38</v>
      </c>
      <c r="Y377" s="216" t="s">
        <v>38</v>
      </c>
      <c r="Z377" s="216" t="s">
        <v>37</v>
      </c>
      <c r="AA377" s="217">
        <v>46230</v>
      </c>
      <c r="AB377" s="216" t="s">
        <v>39</v>
      </c>
    </row>
    <row r="378" spans="1:28" ht="18" customHeight="1">
      <c r="A378" s="100" t="s">
        <v>2531</v>
      </c>
      <c r="B378" s="12" t="s">
        <v>356</v>
      </c>
      <c r="C378" s="90" t="s">
        <v>357</v>
      </c>
      <c r="D378" s="12">
        <v>12</v>
      </c>
      <c r="E378" s="12"/>
      <c r="F378" s="12"/>
      <c r="G378" s="13">
        <v>46261</v>
      </c>
      <c r="H378" s="11">
        <v>77</v>
      </c>
      <c r="I378" s="12" t="s">
        <v>312</v>
      </c>
      <c r="J378" s="93">
        <v>0.85555555555555551</v>
      </c>
      <c r="K378" s="100"/>
      <c r="L378" s="12"/>
      <c r="M378" s="11" t="s">
        <v>39</v>
      </c>
      <c r="N378" s="18">
        <v>46171</v>
      </c>
      <c r="O378" s="14">
        <v>1152</v>
      </c>
      <c r="P378" s="14">
        <v>27648</v>
      </c>
      <c r="Q378" s="97">
        <v>91.238399999999999</v>
      </c>
      <c r="R378" s="11">
        <v>2222</v>
      </c>
      <c r="S378" s="11" t="s">
        <v>36</v>
      </c>
      <c r="T378" s="11">
        <v>90</v>
      </c>
      <c r="U378" s="216" t="s">
        <v>37</v>
      </c>
      <c r="V378" s="216" t="s">
        <v>37</v>
      </c>
      <c r="W378" s="216" t="s">
        <v>38</v>
      </c>
      <c r="X378" s="216" t="s">
        <v>38</v>
      </c>
      <c r="Y378" s="216" t="s">
        <v>38</v>
      </c>
      <c r="Z378" s="216" t="s">
        <v>37</v>
      </c>
      <c r="AA378" s="217">
        <v>46231</v>
      </c>
      <c r="AB378" s="216" t="s">
        <v>39</v>
      </c>
    </row>
    <row r="379" spans="1:28" ht="18" customHeight="1">
      <c r="A379" s="100" t="s">
        <v>2532</v>
      </c>
      <c r="B379" s="12" t="s">
        <v>356</v>
      </c>
      <c r="C379" s="90" t="s">
        <v>357</v>
      </c>
      <c r="D379" s="12">
        <v>24</v>
      </c>
      <c r="E379" s="12"/>
      <c r="F379" s="12"/>
      <c r="G379" s="13">
        <v>46261</v>
      </c>
      <c r="H379" s="11">
        <v>77</v>
      </c>
      <c r="I379" s="12" t="s">
        <v>312</v>
      </c>
      <c r="J379" s="93">
        <v>0.85555555555555551</v>
      </c>
      <c r="K379" s="100"/>
      <c r="L379" s="12"/>
      <c r="M379" s="11" t="s">
        <v>39</v>
      </c>
      <c r="N379" s="18">
        <v>46171</v>
      </c>
      <c r="O379" s="14">
        <v>2304</v>
      </c>
      <c r="P379" s="14">
        <v>55296</v>
      </c>
      <c r="Q379" s="97">
        <v>182.4768</v>
      </c>
      <c r="R379" s="11">
        <v>2222</v>
      </c>
      <c r="S379" s="11" t="s">
        <v>36</v>
      </c>
      <c r="T379" s="11">
        <v>90</v>
      </c>
      <c r="U379" s="216" t="s">
        <v>37</v>
      </c>
      <c r="V379" s="216" t="s">
        <v>37</v>
      </c>
      <c r="W379" s="216" t="s">
        <v>38</v>
      </c>
      <c r="X379" s="216" t="s">
        <v>38</v>
      </c>
      <c r="Y379" s="216" t="s">
        <v>38</v>
      </c>
      <c r="Z379" s="216" t="s">
        <v>37</v>
      </c>
      <c r="AA379" s="217">
        <v>46231</v>
      </c>
      <c r="AB379" s="216" t="s">
        <v>39</v>
      </c>
    </row>
    <row r="380" spans="1:28" ht="18" customHeight="1">
      <c r="A380" s="100" t="s">
        <v>2548</v>
      </c>
      <c r="B380" s="12" t="s">
        <v>356</v>
      </c>
      <c r="C380" s="90" t="s">
        <v>357</v>
      </c>
      <c r="D380" s="12">
        <v>2</v>
      </c>
      <c r="E380" s="12"/>
      <c r="F380" s="12"/>
      <c r="G380" s="13">
        <v>46261</v>
      </c>
      <c r="H380" s="11">
        <v>77</v>
      </c>
      <c r="I380" s="12" t="s">
        <v>312</v>
      </c>
      <c r="J380" s="93">
        <v>0.85555555555555551</v>
      </c>
      <c r="K380" s="100"/>
      <c r="L380" s="12"/>
      <c r="M380" s="11" t="s">
        <v>39</v>
      </c>
      <c r="N380" s="18">
        <v>46171</v>
      </c>
      <c r="O380" s="14">
        <v>192</v>
      </c>
      <c r="P380" s="14">
        <v>4608</v>
      </c>
      <c r="Q380" s="97">
        <v>15.2064</v>
      </c>
      <c r="R380" s="11">
        <v>2222</v>
      </c>
      <c r="S380" s="11" t="s">
        <v>36</v>
      </c>
      <c r="T380" s="11">
        <v>90</v>
      </c>
      <c r="U380" s="216" t="s">
        <v>37</v>
      </c>
      <c r="V380" s="216" t="s">
        <v>37</v>
      </c>
      <c r="W380" s="216" t="s">
        <v>38</v>
      </c>
      <c r="X380" s="216" t="s">
        <v>38</v>
      </c>
      <c r="Y380" s="216" t="s">
        <v>38</v>
      </c>
      <c r="Z380" s="216" t="s">
        <v>37</v>
      </c>
      <c r="AA380" s="217">
        <v>46231</v>
      </c>
      <c r="AB380" s="216" t="s">
        <v>39</v>
      </c>
    </row>
    <row r="381" spans="1:28" ht="18" customHeight="1">
      <c r="A381" s="100" t="s">
        <v>2551</v>
      </c>
      <c r="B381" s="12" t="s">
        <v>356</v>
      </c>
      <c r="C381" s="90" t="s">
        <v>357</v>
      </c>
      <c r="D381" s="12">
        <v>4</v>
      </c>
      <c r="E381" s="12"/>
      <c r="F381" s="12"/>
      <c r="G381" s="13">
        <v>46261</v>
      </c>
      <c r="H381" s="11">
        <v>77</v>
      </c>
      <c r="I381" s="12" t="s">
        <v>312</v>
      </c>
      <c r="J381" s="93">
        <v>0.85555555555555551</v>
      </c>
      <c r="K381" s="100" t="s">
        <v>2805</v>
      </c>
      <c r="L381" s="12"/>
      <c r="M381" s="11" t="s">
        <v>39</v>
      </c>
      <c r="N381" s="18">
        <v>46171</v>
      </c>
      <c r="O381" s="14">
        <v>384</v>
      </c>
      <c r="P381" s="14">
        <v>9216</v>
      </c>
      <c r="Q381" s="97">
        <v>30.412800000000001</v>
      </c>
      <c r="R381" s="11">
        <v>2222</v>
      </c>
      <c r="S381" s="11" t="s">
        <v>36</v>
      </c>
      <c r="T381" s="11">
        <v>90</v>
      </c>
      <c r="U381" s="216" t="s">
        <v>37</v>
      </c>
      <c r="V381" s="216" t="s">
        <v>37</v>
      </c>
      <c r="W381" s="216" t="s">
        <v>38</v>
      </c>
      <c r="X381" s="216" t="s">
        <v>38</v>
      </c>
      <c r="Y381" s="216" t="s">
        <v>38</v>
      </c>
      <c r="Z381" s="216" t="s">
        <v>37</v>
      </c>
      <c r="AA381" s="217">
        <v>46231</v>
      </c>
      <c r="AB381" s="216" t="s">
        <v>39</v>
      </c>
    </row>
    <row r="382" spans="1:28" ht="18" customHeight="1">
      <c r="A382" s="100" t="s">
        <v>2578</v>
      </c>
      <c r="B382" s="12" t="s">
        <v>356</v>
      </c>
      <c r="C382" s="90" t="s">
        <v>357</v>
      </c>
      <c r="D382" s="12">
        <v>16</v>
      </c>
      <c r="E382" s="12"/>
      <c r="F382" s="12"/>
      <c r="G382" s="13">
        <v>46261</v>
      </c>
      <c r="H382" s="11">
        <v>77</v>
      </c>
      <c r="I382" s="12" t="s">
        <v>312</v>
      </c>
      <c r="J382" s="93">
        <v>0.85555555555555551</v>
      </c>
      <c r="K382" s="100"/>
      <c r="L382" s="12"/>
      <c r="M382" s="11" t="s">
        <v>39</v>
      </c>
      <c r="N382" s="18">
        <v>46171</v>
      </c>
      <c r="O382" s="14">
        <v>1536</v>
      </c>
      <c r="P382" s="14">
        <v>36864</v>
      </c>
      <c r="Q382" s="97">
        <v>121.6512</v>
      </c>
      <c r="R382" s="11">
        <v>2222</v>
      </c>
      <c r="S382" s="11" t="s">
        <v>36</v>
      </c>
      <c r="T382" s="11">
        <v>90</v>
      </c>
      <c r="U382" s="216" t="s">
        <v>37</v>
      </c>
      <c r="V382" s="216" t="s">
        <v>37</v>
      </c>
      <c r="W382" s="216" t="s">
        <v>38</v>
      </c>
      <c r="X382" s="216" t="s">
        <v>38</v>
      </c>
      <c r="Y382" s="216" t="s">
        <v>38</v>
      </c>
      <c r="Z382" s="216" t="s">
        <v>37</v>
      </c>
      <c r="AA382" s="217">
        <v>46231</v>
      </c>
      <c r="AB382" s="216" t="s">
        <v>39</v>
      </c>
    </row>
    <row r="383" spans="1:28" ht="18" customHeight="1">
      <c r="A383" s="100" t="s">
        <v>359</v>
      </c>
      <c r="B383" s="12" t="s">
        <v>356</v>
      </c>
      <c r="C383" s="90" t="s">
        <v>357</v>
      </c>
      <c r="D383" s="12">
        <v>64</v>
      </c>
      <c r="E383" s="12"/>
      <c r="F383" s="12"/>
      <c r="G383" s="13">
        <v>46267</v>
      </c>
      <c r="H383" s="11">
        <v>83</v>
      </c>
      <c r="I383" s="12" t="s">
        <v>312</v>
      </c>
      <c r="J383" s="93">
        <v>0.92222222222222228</v>
      </c>
      <c r="K383" s="100"/>
      <c r="L383" s="12"/>
      <c r="M383" s="11" t="s">
        <v>39</v>
      </c>
      <c r="N383" s="18">
        <v>46177</v>
      </c>
      <c r="O383" s="14">
        <v>6144</v>
      </c>
      <c r="P383" s="14">
        <v>147456</v>
      </c>
      <c r="Q383" s="97">
        <v>486.60480000000001</v>
      </c>
      <c r="R383" s="11">
        <v>2222</v>
      </c>
      <c r="S383" s="11" t="s">
        <v>36</v>
      </c>
      <c r="T383" s="11">
        <v>90</v>
      </c>
      <c r="U383" s="216" t="s">
        <v>37</v>
      </c>
      <c r="V383" s="216" t="s">
        <v>37</v>
      </c>
      <c r="W383" s="216" t="s">
        <v>38</v>
      </c>
      <c r="X383" s="216" t="s">
        <v>38</v>
      </c>
      <c r="Y383" s="216" t="s">
        <v>38</v>
      </c>
      <c r="Z383" s="216" t="s">
        <v>37</v>
      </c>
      <c r="AA383" s="217">
        <v>46237</v>
      </c>
      <c r="AB383" s="216" t="s">
        <v>39</v>
      </c>
    </row>
    <row r="384" spans="1:28" ht="18" customHeight="1">
      <c r="A384" s="100" t="s">
        <v>779</v>
      </c>
      <c r="B384" s="12" t="s">
        <v>356</v>
      </c>
      <c r="C384" s="90" t="s">
        <v>357</v>
      </c>
      <c r="D384" s="12">
        <v>64</v>
      </c>
      <c r="E384" s="12"/>
      <c r="F384" s="12"/>
      <c r="G384" s="13">
        <v>46267</v>
      </c>
      <c r="H384" s="11">
        <v>83</v>
      </c>
      <c r="I384" s="12" t="s">
        <v>312</v>
      </c>
      <c r="J384" s="93">
        <v>0.92222222222222228</v>
      </c>
      <c r="K384" s="100"/>
      <c r="L384" s="12"/>
      <c r="M384" s="11" t="s">
        <v>39</v>
      </c>
      <c r="N384" s="18">
        <v>46177</v>
      </c>
      <c r="O384" s="14">
        <v>6144</v>
      </c>
      <c r="P384" s="14">
        <v>147456</v>
      </c>
      <c r="Q384" s="97">
        <v>486.60480000000001</v>
      </c>
      <c r="R384" s="11">
        <v>2222</v>
      </c>
      <c r="S384" s="11" t="s">
        <v>36</v>
      </c>
      <c r="T384" s="11">
        <v>90</v>
      </c>
      <c r="U384" s="216" t="s">
        <v>37</v>
      </c>
      <c r="V384" s="216" t="s">
        <v>37</v>
      </c>
      <c r="W384" s="216" t="s">
        <v>38</v>
      </c>
      <c r="X384" s="216" t="s">
        <v>38</v>
      </c>
      <c r="Y384" s="216" t="s">
        <v>38</v>
      </c>
      <c r="Z384" s="216" t="s">
        <v>37</v>
      </c>
      <c r="AA384" s="217">
        <v>46237</v>
      </c>
      <c r="AB384" s="216" t="s">
        <v>39</v>
      </c>
    </row>
    <row r="385" spans="1:28" ht="18" customHeight="1">
      <c r="A385" s="100" t="s">
        <v>646</v>
      </c>
      <c r="B385" s="12" t="s">
        <v>356</v>
      </c>
      <c r="C385" s="90" t="s">
        <v>357</v>
      </c>
      <c r="D385" s="12">
        <v>64</v>
      </c>
      <c r="E385" s="12"/>
      <c r="F385" s="12"/>
      <c r="G385" s="13">
        <v>46267</v>
      </c>
      <c r="H385" s="11">
        <v>83</v>
      </c>
      <c r="I385" s="12" t="s">
        <v>312</v>
      </c>
      <c r="J385" s="93">
        <v>0.92222222222222228</v>
      </c>
      <c r="K385" s="100"/>
      <c r="L385" s="12"/>
      <c r="M385" s="11" t="s">
        <v>39</v>
      </c>
      <c r="N385" s="18">
        <v>46177</v>
      </c>
      <c r="O385" s="14">
        <v>6144</v>
      </c>
      <c r="P385" s="14">
        <v>147456</v>
      </c>
      <c r="Q385" s="97">
        <v>486.60480000000001</v>
      </c>
      <c r="R385" s="11">
        <v>2222</v>
      </c>
      <c r="S385" s="11" t="s">
        <v>36</v>
      </c>
      <c r="T385" s="11">
        <v>90</v>
      </c>
      <c r="U385" s="216" t="s">
        <v>37</v>
      </c>
      <c r="V385" s="216" t="s">
        <v>37</v>
      </c>
      <c r="W385" s="216" t="s">
        <v>38</v>
      </c>
      <c r="X385" s="216" t="s">
        <v>38</v>
      </c>
      <c r="Y385" s="216" t="s">
        <v>38</v>
      </c>
      <c r="Z385" s="216" t="s">
        <v>37</v>
      </c>
      <c r="AA385" s="217">
        <v>46237</v>
      </c>
      <c r="AB385" s="216" t="s">
        <v>39</v>
      </c>
    </row>
    <row r="386" spans="1:28" ht="18" customHeight="1">
      <c r="A386" s="100" t="s">
        <v>780</v>
      </c>
      <c r="B386" s="12" t="s">
        <v>356</v>
      </c>
      <c r="C386" s="90" t="s">
        <v>357</v>
      </c>
      <c r="D386" s="12">
        <v>64</v>
      </c>
      <c r="E386" s="12"/>
      <c r="F386" s="12"/>
      <c r="G386" s="13">
        <v>46267</v>
      </c>
      <c r="H386" s="11">
        <v>83</v>
      </c>
      <c r="I386" s="12" t="s">
        <v>312</v>
      </c>
      <c r="J386" s="93">
        <v>0.92222222222222228</v>
      </c>
      <c r="K386" s="100"/>
      <c r="L386" s="12"/>
      <c r="M386" s="11" t="s">
        <v>39</v>
      </c>
      <c r="N386" s="18">
        <v>46177</v>
      </c>
      <c r="O386" s="14">
        <v>6144</v>
      </c>
      <c r="P386" s="14">
        <v>147456</v>
      </c>
      <c r="Q386" s="97">
        <v>486.60480000000001</v>
      </c>
      <c r="R386" s="11">
        <v>2222</v>
      </c>
      <c r="S386" s="11" t="s">
        <v>36</v>
      </c>
      <c r="T386" s="11">
        <v>90</v>
      </c>
      <c r="U386" s="216" t="s">
        <v>37</v>
      </c>
      <c r="V386" s="216" t="s">
        <v>37</v>
      </c>
      <c r="W386" s="216" t="s">
        <v>38</v>
      </c>
      <c r="X386" s="216" t="s">
        <v>38</v>
      </c>
      <c r="Y386" s="216" t="s">
        <v>38</v>
      </c>
      <c r="Z386" s="216" t="s">
        <v>37</v>
      </c>
      <c r="AA386" s="217">
        <v>46237</v>
      </c>
      <c r="AB386" s="216" t="s">
        <v>39</v>
      </c>
    </row>
    <row r="387" spans="1:28" ht="18" customHeight="1">
      <c r="A387" s="100" t="s">
        <v>594</v>
      </c>
      <c r="B387" s="12" t="s">
        <v>356</v>
      </c>
      <c r="C387" s="90" t="s">
        <v>357</v>
      </c>
      <c r="D387" s="12">
        <v>64</v>
      </c>
      <c r="E387" s="12"/>
      <c r="F387" s="12"/>
      <c r="G387" s="13">
        <v>46267</v>
      </c>
      <c r="H387" s="11">
        <v>83</v>
      </c>
      <c r="I387" s="12" t="s">
        <v>312</v>
      </c>
      <c r="J387" s="93">
        <v>0.92222222222222228</v>
      </c>
      <c r="K387" s="100"/>
      <c r="L387" s="12"/>
      <c r="M387" s="11" t="s">
        <v>39</v>
      </c>
      <c r="N387" s="18">
        <v>46177</v>
      </c>
      <c r="O387" s="14">
        <v>6144</v>
      </c>
      <c r="P387" s="14">
        <v>147456</v>
      </c>
      <c r="Q387" s="97">
        <v>486.60480000000001</v>
      </c>
      <c r="R387" s="11">
        <v>2222</v>
      </c>
      <c r="S387" s="11" t="s">
        <v>36</v>
      </c>
      <c r="T387" s="11">
        <v>90</v>
      </c>
      <c r="U387" s="216" t="s">
        <v>37</v>
      </c>
      <c r="V387" s="216" t="s">
        <v>37</v>
      </c>
      <c r="W387" s="216" t="s">
        <v>38</v>
      </c>
      <c r="X387" s="216" t="s">
        <v>38</v>
      </c>
      <c r="Y387" s="216" t="s">
        <v>38</v>
      </c>
      <c r="Z387" s="216" t="s">
        <v>37</v>
      </c>
      <c r="AA387" s="217">
        <v>46237</v>
      </c>
      <c r="AB387" s="216" t="s">
        <v>39</v>
      </c>
    </row>
    <row r="388" spans="1:28" ht="18" customHeight="1">
      <c r="A388" s="100" t="s">
        <v>2504</v>
      </c>
      <c r="B388" s="12" t="s">
        <v>356</v>
      </c>
      <c r="C388" s="90" t="s">
        <v>357</v>
      </c>
      <c r="D388" s="12">
        <v>8</v>
      </c>
      <c r="E388" s="12"/>
      <c r="F388" s="12"/>
      <c r="G388" s="13">
        <v>46268</v>
      </c>
      <c r="H388" s="11">
        <v>84</v>
      </c>
      <c r="I388" s="12" t="s">
        <v>312</v>
      </c>
      <c r="J388" s="93">
        <v>0.93333333333333335</v>
      </c>
      <c r="K388" s="100"/>
      <c r="L388" s="12"/>
      <c r="M388" s="11" t="s">
        <v>39</v>
      </c>
      <c r="N388" s="18">
        <v>46178</v>
      </c>
      <c r="O388" s="14">
        <v>768</v>
      </c>
      <c r="P388" s="14">
        <v>18432</v>
      </c>
      <c r="Q388" s="97">
        <v>60.825600000000001</v>
      </c>
      <c r="R388" s="11">
        <v>2222</v>
      </c>
      <c r="S388" s="11" t="s">
        <v>36</v>
      </c>
      <c r="T388" s="11">
        <v>90</v>
      </c>
      <c r="U388" s="216" t="s">
        <v>37</v>
      </c>
      <c r="V388" s="216" t="s">
        <v>37</v>
      </c>
      <c r="W388" s="216" t="s">
        <v>38</v>
      </c>
      <c r="X388" s="216" t="s">
        <v>38</v>
      </c>
      <c r="Y388" s="216" t="s">
        <v>38</v>
      </c>
      <c r="Z388" s="216" t="s">
        <v>37</v>
      </c>
      <c r="AA388" s="217">
        <v>46238</v>
      </c>
      <c r="AB388" s="216" t="s">
        <v>39</v>
      </c>
    </row>
    <row r="389" spans="1:28" ht="18" customHeight="1">
      <c r="A389" s="100" t="s">
        <v>385</v>
      </c>
      <c r="B389" s="12" t="s">
        <v>356</v>
      </c>
      <c r="C389" s="90" t="s">
        <v>357</v>
      </c>
      <c r="D389" s="12">
        <v>4</v>
      </c>
      <c r="E389" s="12"/>
      <c r="F389" s="12"/>
      <c r="G389" s="13">
        <v>46268</v>
      </c>
      <c r="H389" s="11">
        <v>84</v>
      </c>
      <c r="I389" s="12" t="s">
        <v>312</v>
      </c>
      <c r="J389" s="93">
        <v>0.93333333333333335</v>
      </c>
      <c r="K389" s="100"/>
      <c r="L389" s="12"/>
      <c r="M389" s="11" t="s">
        <v>39</v>
      </c>
      <c r="N389" s="18">
        <v>46178</v>
      </c>
      <c r="O389" s="14">
        <v>384</v>
      </c>
      <c r="P389" s="14">
        <v>9216</v>
      </c>
      <c r="Q389" s="97">
        <v>30.412800000000001</v>
      </c>
      <c r="R389" s="11">
        <v>2222</v>
      </c>
      <c r="S389" s="11" t="s">
        <v>36</v>
      </c>
      <c r="T389" s="11">
        <v>90</v>
      </c>
      <c r="U389" s="216" t="s">
        <v>37</v>
      </c>
      <c r="V389" s="216" t="s">
        <v>37</v>
      </c>
      <c r="W389" s="216" t="s">
        <v>38</v>
      </c>
      <c r="X389" s="216" t="s">
        <v>38</v>
      </c>
      <c r="Y389" s="216" t="s">
        <v>38</v>
      </c>
      <c r="Z389" s="216" t="s">
        <v>37</v>
      </c>
      <c r="AA389" s="217">
        <v>46238</v>
      </c>
      <c r="AB389" s="216" t="s">
        <v>39</v>
      </c>
    </row>
    <row r="390" spans="1:28" ht="18" customHeight="1">
      <c r="A390" s="100" t="s">
        <v>173</v>
      </c>
      <c r="B390" s="12" t="s">
        <v>356</v>
      </c>
      <c r="C390" s="90" t="s">
        <v>357</v>
      </c>
      <c r="D390" s="12">
        <v>44</v>
      </c>
      <c r="E390" s="12"/>
      <c r="F390" s="12"/>
      <c r="G390" s="13">
        <v>46268</v>
      </c>
      <c r="H390" s="11">
        <v>84</v>
      </c>
      <c r="I390" s="12" t="s">
        <v>312</v>
      </c>
      <c r="J390" s="93">
        <v>0.93333333333333335</v>
      </c>
      <c r="K390" s="100"/>
      <c r="L390" s="12"/>
      <c r="M390" s="11" t="s">
        <v>39</v>
      </c>
      <c r="N390" s="18">
        <v>46178</v>
      </c>
      <c r="O390" s="14">
        <v>4224</v>
      </c>
      <c r="P390" s="14">
        <v>101376</v>
      </c>
      <c r="Q390" s="97">
        <v>334.54079999999999</v>
      </c>
      <c r="R390" s="11">
        <v>2222</v>
      </c>
      <c r="S390" s="11" t="s">
        <v>36</v>
      </c>
      <c r="T390" s="11">
        <v>90</v>
      </c>
      <c r="U390" s="216" t="s">
        <v>37</v>
      </c>
      <c r="V390" s="216" t="s">
        <v>37</v>
      </c>
      <c r="W390" s="216" t="s">
        <v>38</v>
      </c>
      <c r="X390" s="216" t="s">
        <v>38</v>
      </c>
      <c r="Y390" s="216" t="s">
        <v>38</v>
      </c>
      <c r="Z390" s="216" t="s">
        <v>37</v>
      </c>
      <c r="AA390" s="217">
        <v>46238</v>
      </c>
      <c r="AB390" s="216" t="s">
        <v>39</v>
      </c>
    </row>
    <row r="391" spans="1:28" ht="18" customHeight="1">
      <c r="A391" s="100" t="s">
        <v>2744</v>
      </c>
      <c r="B391" s="12" t="s">
        <v>356</v>
      </c>
      <c r="C391" s="90" t="s">
        <v>357</v>
      </c>
      <c r="D391" s="12">
        <v>39</v>
      </c>
      <c r="E391" s="12"/>
      <c r="F391" s="12"/>
      <c r="G391" s="13">
        <v>46268</v>
      </c>
      <c r="H391" s="11">
        <v>84</v>
      </c>
      <c r="I391" s="12" t="s">
        <v>312</v>
      </c>
      <c r="J391" s="93">
        <v>0.93333333333333335</v>
      </c>
      <c r="K391" s="100"/>
      <c r="L391" s="12"/>
      <c r="M391" s="11" t="s">
        <v>39</v>
      </c>
      <c r="N391" s="18">
        <v>46178</v>
      </c>
      <c r="O391" s="14">
        <v>3744</v>
      </c>
      <c r="P391" s="14">
        <v>89856</v>
      </c>
      <c r="Q391" s="97">
        <v>296.52480000000003</v>
      </c>
      <c r="R391" s="11">
        <v>2222</v>
      </c>
      <c r="S391" s="11" t="s">
        <v>36</v>
      </c>
      <c r="T391" s="11">
        <v>90</v>
      </c>
      <c r="U391" s="216" t="s">
        <v>37</v>
      </c>
      <c r="V391" s="216" t="s">
        <v>37</v>
      </c>
      <c r="W391" s="216" t="s">
        <v>38</v>
      </c>
      <c r="X391" s="216" t="s">
        <v>38</v>
      </c>
      <c r="Y391" s="216" t="s">
        <v>38</v>
      </c>
      <c r="Z391" s="216" t="s">
        <v>37</v>
      </c>
      <c r="AA391" s="217">
        <v>46238</v>
      </c>
      <c r="AB391" s="216" t="s">
        <v>39</v>
      </c>
    </row>
    <row r="392" spans="1:28" ht="18" customHeight="1">
      <c r="A392" s="100" t="s">
        <v>765</v>
      </c>
      <c r="B392" s="12" t="s">
        <v>356</v>
      </c>
      <c r="C392" s="90" t="s">
        <v>357</v>
      </c>
      <c r="D392" s="12">
        <v>26</v>
      </c>
      <c r="E392" s="12"/>
      <c r="F392" s="12"/>
      <c r="G392" s="13">
        <v>46268</v>
      </c>
      <c r="H392" s="11">
        <v>84</v>
      </c>
      <c r="I392" s="12" t="s">
        <v>312</v>
      </c>
      <c r="J392" s="93">
        <v>0.93333333333333335</v>
      </c>
      <c r="K392" s="100"/>
      <c r="L392" s="12"/>
      <c r="M392" s="11" t="s">
        <v>39</v>
      </c>
      <c r="N392" s="18">
        <v>46178</v>
      </c>
      <c r="O392" s="14">
        <v>2496</v>
      </c>
      <c r="P392" s="14">
        <v>59904</v>
      </c>
      <c r="Q392" s="97">
        <v>197.6832</v>
      </c>
      <c r="R392" s="11">
        <v>2222</v>
      </c>
      <c r="S392" s="11" t="s">
        <v>36</v>
      </c>
      <c r="T392" s="11">
        <v>90</v>
      </c>
      <c r="U392" s="216" t="s">
        <v>37</v>
      </c>
      <c r="V392" s="216" t="s">
        <v>37</v>
      </c>
      <c r="W392" s="216" t="s">
        <v>38</v>
      </c>
      <c r="X392" s="216" t="s">
        <v>38</v>
      </c>
      <c r="Y392" s="216" t="s">
        <v>38</v>
      </c>
      <c r="Z392" s="216" t="s">
        <v>37</v>
      </c>
      <c r="AA392" s="217">
        <v>46238</v>
      </c>
      <c r="AB392" s="216" t="s">
        <v>39</v>
      </c>
    </row>
    <row r="393" spans="1:28" ht="18" customHeight="1">
      <c r="A393" s="100" t="s">
        <v>766</v>
      </c>
      <c r="B393" s="12" t="s">
        <v>356</v>
      </c>
      <c r="C393" s="90" t="s">
        <v>357</v>
      </c>
      <c r="D393" s="12">
        <v>40</v>
      </c>
      <c r="E393" s="12"/>
      <c r="F393" s="12"/>
      <c r="G393" s="13">
        <v>46268</v>
      </c>
      <c r="H393" s="11">
        <v>84</v>
      </c>
      <c r="I393" s="12" t="s">
        <v>312</v>
      </c>
      <c r="J393" s="93">
        <v>0.93333333333333335</v>
      </c>
      <c r="K393" s="100"/>
      <c r="L393" s="12"/>
      <c r="M393" s="11" t="s">
        <v>39</v>
      </c>
      <c r="N393" s="18">
        <v>46178</v>
      </c>
      <c r="O393" s="14">
        <v>3840</v>
      </c>
      <c r="P393" s="14">
        <v>92160</v>
      </c>
      <c r="Q393" s="97">
        <v>304.12799999999999</v>
      </c>
      <c r="R393" s="11">
        <v>2222</v>
      </c>
      <c r="S393" s="11" t="s">
        <v>36</v>
      </c>
      <c r="T393" s="11">
        <v>90</v>
      </c>
      <c r="U393" s="216" t="s">
        <v>37</v>
      </c>
      <c r="V393" s="216" t="s">
        <v>37</v>
      </c>
      <c r="W393" s="216" t="s">
        <v>38</v>
      </c>
      <c r="X393" s="216" t="s">
        <v>38</v>
      </c>
      <c r="Y393" s="216" t="s">
        <v>38</v>
      </c>
      <c r="Z393" s="216" t="s">
        <v>37</v>
      </c>
      <c r="AA393" s="217">
        <v>46238</v>
      </c>
      <c r="AB393" s="216" t="s">
        <v>39</v>
      </c>
    </row>
    <row r="394" spans="1:28" ht="18" customHeight="1">
      <c r="A394" s="100" t="s">
        <v>2574</v>
      </c>
      <c r="B394" s="12" t="s">
        <v>356</v>
      </c>
      <c r="C394" s="90" t="s">
        <v>357</v>
      </c>
      <c r="D394" s="12">
        <v>34</v>
      </c>
      <c r="E394" s="12"/>
      <c r="F394" s="12"/>
      <c r="G394" s="13">
        <v>46268</v>
      </c>
      <c r="H394" s="11">
        <v>84</v>
      </c>
      <c r="I394" s="12" t="s">
        <v>312</v>
      </c>
      <c r="J394" s="93">
        <v>0.93333333333333335</v>
      </c>
      <c r="K394" s="100"/>
      <c r="L394" s="12"/>
      <c r="M394" s="11" t="s">
        <v>39</v>
      </c>
      <c r="N394" s="18">
        <v>46178</v>
      </c>
      <c r="O394" s="14">
        <v>3264</v>
      </c>
      <c r="P394" s="14">
        <v>78336</v>
      </c>
      <c r="Q394" s="97">
        <v>258.50880000000001</v>
      </c>
      <c r="R394" s="11">
        <v>2222</v>
      </c>
      <c r="S394" s="11" t="s">
        <v>36</v>
      </c>
      <c r="T394" s="11">
        <v>90</v>
      </c>
      <c r="U394" s="216" t="s">
        <v>37</v>
      </c>
      <c r="V394" s="216" t="s">
        <v>37</v>
      </c>
      <c r="W394" s="216" t="s">
        <v>38</v>
      </c>
      <c r="X394" s="216" t="s">
        <v>38</v>
      </c>
      <c r="Y394" s="216" t="s">
        <v>38</v>
      </c>
      <c r="Z394" s="216" t="s">
        <v>37</v>
      </c>
      <c r="AA394" s="217">
        <v>46238</v>
      </c>
      <c r="AB394" s="216" t="s">
        <v>39</v>
      </c>
    </row>
    <row r="395" spans="1:28" ht="18" customHeight="1">
      <c r="A395" s="100" t="s">
        <v>2576</v>
      </c>
      <c r="B395" s="12" t="s">
        <v>356</v>
      </c>
      <c r="C395" s="90" t="s">
        <v>357</v>
      </c>
      <c r="D395" s="12">
        <v>38</v>
      </c>
      <c r="E395" s="12"/>
      <c r="F395" s="12"/>
      <c r="G395" s="13">
        <v>46268</v>
      </c>
      <c r="H395" s="11">
        <v>84</v>
      </c>
      <c r="I395" s="12" t="s">
        <v>312</v>
      </c>
      <c r="J395" s="93">
        <v>0.93333333333333335</v>
      </c>
      <c r="K395" s="100"/>
      <c r="L395" s="12"/>
      <c r="M395" s="11" t="s">
        <v>39</v>
      </c>
      <c r="N395" s="18">
        <v>46178</v>
      </c>
      <c r="O395" s="14">
        <v>3648</v>
      </c>
      <c r="P395" s="14">
        <v>87552</v>
      </c>
      <c r="Q395" s="97">
        <v>288.92160000000001</v>
      </c>
      <c r="R395" s="11">
        <v>2222</v>
      </c>
      <c r="S395" s="11" t="s">
        <v>36</v>
      </c>
      <c r="T395" s="11">
        <v>90</v>
      </c>
      <c r="U395" s="216" t="s">
        <v>37</v>
      </c>
      <c r="V395" s="216" t="s">
        <v>37</v>
      </c>
      <c r="W395" s="216" t="s">
        <v>38</v>
      </c>
      <c r="X395" s="216" t="s">
        <v>38</v>
      </c>
      <c r="Y395" s="216" t="s">
        <v>38</v>
      </c>
      <c r="Z395" s="216" t="s">
        <v>37</v>
      </c>
      <c r="AA395" s="217">
        <v>46238</v>
      </c>
      <c r="AB395" s="216" t="s">
        <v>39</v>
      </c>
    </row>
    <row r="396" spans="1:28" ht="18" customHeight="1">
      <c r="A396" s="100" t="s">
        <v>764</v>
      </c>
      <c r="B396" s="12" t="s">
        <v>356</v>
      </c>
      <c r="C396" s="90" t="s">
        <v>357</v>
      </c>
      <c r="D396" s="12">
        <v>40</v>
      </c>
      <c r="E396" s="12"/>
      <c r="F396" s="12"/>
      <c r="G396" s="13">
        <v>46269</v>
      </c>
      <c r="H396" s="11">
        <v>85</v>
      </c>
      <c r="I396" s="12" t="s">
        <v>312</v>
      </c>
      <c r="J396" s="93">
        <v>0.94444444444444442</v>
      </c>
      <c r="K396" s="100"/>
      <c r="L396" s="12"/>
      <c r="M396" s="11" t="s">
        <v>39</v>
      </c>
      <c r="N396" s="18">
        <v>46179</v>
      </c>
      <c r="O396" s="14">
        <v>3840</v>
      </c>
      <c r="P396" s="14">
        <v>92160</v>
      </c>
      <c r="Q396" s="97">
        <v>304.12799999999999</v>
      </c>
      <c r="R396" s="11">
        <v>2222</v>
      </c>
      <c r="S396" s="11" t="s">
        <v>36</v>
      </c>
      <c r="T396" s="11">
        <v>90</v>
      </c>
      <c r="U396" s="216" t="s">
        <v>37</v>
      </c>
      <c r="V396" s="216" t="s">
        <v>37</v>
      </c>
      <c r="W396" s="216" t="s">
        <v>38</v>
      </c>
      <c r="X396" s="216" t="s">
        <v>38</v>
      </c>
      <c r="Y396" s="216" t="s">
        <v>38</v>
      </c>
      <c r="Z396" s="216" t="s">
        <v>37</v>
      </c>
      <c r="AA396" s="217">
        <v>46239</v>
      </c>
      <c r="AB396" s="216" t="s">
        <v>39</v>
      </c>
    </row>
    <row r="397" spans="1:28" ht="18" customHeight="1">
      <c r="A397" s="100" t="s">
        <v>593</v>
      </c>
      <c r="B397" s="12" t="s">
        <v>356</v>
      </c>
      <c r="C397" s="90" t="s">
        <v>357</v>
      </c>
      <c r="D397" s="12">
        <v>40</v>
      </c>
      <c r="E397" s="12"/>
      <c r="F397" s="12"/>
      <c r="G397" s="13">
        <v>46269</v>
      </c>
      <c r="H397" s="11">
        <v>85</v>
      </c>
      <c r="I397" s="12" t="s">
        <v>312</v>
      </c>
      <c r="J397" s="93">
        <v>0.94444444444444442</v>
      </c>
      <c r="K397" s="100"/>
      <c r="L397" s="12"/>
      <c r="M397" s="11" t="s">
        <v>39</v>
      </c>
      <c r="N397" s="18">
        <v>46179</v>
      </c>
      <c r="O397" s="14">
        <v>3840</v>
      </c>
      <c r="P397" s="14">
        <v>92160</v>
      </c>
      <c r="Q397" s="97">
        <v>304.12799999999999</v>
      </c>
      <c r="R397" s="11">
        <v>2222</v>
      </c>
      <c r="S397" s="11" t="s">
        <v>36</v>
      </c>
      <c r="T397" s="11">
        <v>90</v>
      </c>
      <c r="U397" s="216" t="s">
        <v>37</v>
      </c>
      <c r="V397" s="216" t="s">
        <v>37</v>
      </c>
      <c r="W397" s="216" t="s">
        <v>38</v>
      </c>
      <c r="X397" s="216" t="s">
        <v>38</v>
      </c>
      <c r="Y397" s="216" t="s">
        <v>38</v>
      </c>
      <c r="Z397" s="216" t="s">
        <v>37</v>
      </c>
      <c r="AA397" s="217">
        <v>46239</v>
      </c>
      <c r="AB397" s="216" t="s">
        <v>39</v>
      </c>
    </row>
    <row r="398" spans="1:28" ht="18" customHeight="1">
      <c r="A398" s="100" t="s">
        <v>363</v>
      </c>
      <c r="B398" s="12" t="s">
        <v>356</v>
      </c>
      <c r="C398" s="90" t="s">
        <v>357</v>
      </c>
      <c r="D398" s="12">
        <v>38</v>
      </c>
      <c r="E398" s="12"/>
      <c r="F398" s="12"/>
      <c r="G398" s="13">
        <v>46269</v>
      </c>
      <c r="H398" s="11">
        <v>85</v>
      </c>
      <c r="I398" s="12" t="s">
        <v>312</v>
      </c>
      <c r="J398" s="93">
        <v>0.94444444444444442</v>
      </c>
      <c r="K398" s="100"/>
      <c r="L398" s="12"/>
      <c r="M398" s="11" t="s">
        <v>39</v>
      </c>
      <c r="N398" s="18">
        <v>46179</v>
      </c>
      <c r="O398" s="14">
        <v>3648</v>
      </c>
      <c r="P398" s="14">
        <v>87552</v>
      </c>
      <c r="Q398" s="97">
        <v>288.92160000000001</v>
      </c>
      <c r="R398" s="11">
        <v>2222</v>
      </c>
      <c r="S398" s="11" t="s">
        <v>36</v>
      </c>
      <c r="T398" s="11">
        <v>90</v>
      </c>
      <c r="U398" s="216" t="s">
        <v>37</v>
      </c>
      <c r="V398" s="216" t="s">
        <v>37</v>
      </c>
      <c r="W398" s="216" t="s">
        <v>38</v>
      </c>
      <c r="X398" s="216" t="s">
        <v>38</v>
      </c>
      <c r="Y398" s="216" t="s">
        <v>38</v>
      </c>
      <c r="Z398" s="216" t="s">
        <v>37</v>
      </c>
      <c r="AA398" s="217">
        <v>46239</v>
      </c>
      <c r="AB398" s="216" t="s">
        <v>39</v>
      </c>
    </row>
    <row r="399" spans="1:28" ht="18" customHeight="1">
      <c r="A399" s="100" t="s">
        <v>588</v>
      </c>
      <c r="B399" s="12" t="s">
        <v>365</v>
      </c>
      <c r="C399" s="90" t="s">
        <v>366</v>
      </c>
      <c r="D399" s="12">
        <v>2</v>
      </c>
      <c r="E399" s="12"/>
      <c r="F399" s="12"/>
      <c r="G399" s="13">
        <v>46499</v>
      </c>
      <c r="H399" s="11">
        <v>315</v>
      </c>
      <c r="I399" s="12" t="s">
        <v>33</v>
      </c>
      <c r="J399" s="93">
        <v>0.86301369863013699</v>
      </c>
      <c r="K399" s="100"/>
      <c r="L399" s="12"/>
      <c r="M399" s="11" t="s">
        <v>39</v>
      </c>
      <c r="N399" s="18">
        <v>46134</v>
      </c>
      <c r="O399" s="14">
        <v>936</v>
      </c>
      <c r="P399" s="14">
        <v>5616</v>
      </c>
      <c r="Q399" s="97">
        <v>15.10704</v>
      </c>
      <c r="R399" s="11">
        <v>22242</v>
      </c>
      <c r="S399" s="11" t="s">
        <v>42</v>
      </c>
      <c r="T399" s="11">
        <v>365</v>
      </c>
      <c r="U399" s="216" t="s">
        <v>37</v>
      </c>
      <c r="V399" s="216" t="s">
        <v>37</v>
      </c>
      <c r="W399" s="216" t="s">
        <v>38</v>
      </c>
      <c r="X399" s="216" t="s">
        <v>38</v>
      </c>
      <c r="Y399" s="216" t="s">
        <v>38</v>
      </c>
      <c r="Z399" s="216" t="s">
        <v>37</v>
      </c>
      <c r="AA399" s="217">
        <v>46469</v>
      </c>
      <c r="AB399" s="216" t="s">
        <v>39</v>
      </c>
    </row>
    <row r="400" spans="1:28" ht="18" customHeight="1">
      <c r="A400" s="100" t="s">
        <v>427</v>
      </c>
      <c r="B400" s="12" t="s">
        <v>365</v>
      </c>
      <c r="C400" s="90" t="s">
        <v>366</v>
      </c>
      <c r="D400" s="12">
        <v>6</v>
      </c>
      <c r="E400" s="12"/>
      <c r="F400" s="12"/>
      <c r="G400" s="13">
        <v>46526</v>
      </c>
      <c r="H400" s="11">
        <v>342</v>
      </c>
      <c r="I400" s="12" t="s">
        <v>33</v>
      </c>
      <c r="J400" s="93">
        <v>0.93698630136986305</v>
      </c>
      <c r="K400" s="100"/>
      <c r="L400" s="12"/>
      <c r="M400" s="11" t="s">
        <v>39</v>
      </c>
      <c r="N400" s="18">
        <v>46161</v>
      </c>
      <c r="O400" s="14">
        <v>2808</v>
      </c>
      <c r="P400" s="14">
        <v>16848</v>
      </c>
      <c r="Q400" s="97">
        <v>45.321120000000001</v>
      </c>
      <c r="R400" s="11">
        <v>22242</v>
      </c>
      <c r="S400" s="11" t="s">
        <v>42</v>
      </c>
      <c r="T400" s="11">
        <v>365</v>
      </c>
      <c r="U400" s="216" t="s">
        <v>37</v>
      </c>
      <c r="V400" s="216" t="s">
        <v>37</v>
      </c>
      <c r="W400" s="216" t="s">
        <v>38</v>
      </c>
      <c r="X400" s="216" t="s">
        <v>38</v>
      </c>
      <c r="Y400" s="216" t="s">
        <v>38</v>
      </c>
      <c r="Z400" s="216" t="s">
        <v>37</v>
      </c>
      <c r="AA400" s="217">
        <v>46496</v>
      </c>
      <c r="AB400" s="216" t="s">
        <v>39</v>
      </c>
    </row>
    <row r="401" spans="1:28" ht="18" customHeight="1">
      <c r="A401" s="100" t="s">
        <v>198</v>
      </c>
      <c r="B401" s="12" t="s">
        <v>365</v>
      </c>
      <c r="C401" s="90" t="s">
        <v>366</v>
      </c>
      <c r="D401" s="12">
        <v>4</v>
      </c>
      <c r="E401" s="12"/>
      <c r="F401" s="12"/>
      <c r="G401" s="13">
        <v>46526</v>
      </c>
      <c r="H401" s="11">
        <v>342</v>
      </c>
      <c r="I401" s="12" t="s">
        <v>33</v>
      </c>
      <c r="J401" s="93">
        <v>0.93698630136986305</v>
      </c>
      <c r="K401" s="100"/>
      <c r="L401" s="12"/>
      <c r="M401" s="11" t="s">
        <v>39</v>
      </c>
      <c r="N401" s="18">
        <v>46161</v>
      </c>
      <c r="O401" s="14">
        <v>1872</v>
      </c>
      <c r="P401" s="14">
        <v>11232</v>
      </c>
      <c r="Q401" s="97">
        <v>30.214079999999999</v>
      </c>
      <c r="R401" s="11">
        <v>22242</v>
      </c>
      <c r="S401" s="11" t="s">
        <v>42</v>
      </c>
      <c r="T401" s="11">
        <v>365</v>
      </c>
      <c r="U401" s="216" t="s">
        <v>37</v>
      </c>
      <c r="V401" s="216" t="s">
        <v>37</v>
      </c>
      <c r="W401" s="216" t="s">
        <v>38</v>
      </c>
      <c r="X401" s="216" t="s">
        <v>38</v>
      </c>
      <c r="Y401" s="216" t="s">
        <v>38</v>
      </c>
      <c r="Z401" s="216" t="s">
        <v>37</v>
      </c>
      <c r="AA401" s="217">
        <v>46496</v>
      </c>
      <c r="AB401" s="216" t="s">
        <v>39</v>
      </c>
    </row>
    <row r="402" spans="1:28" ht="18" customHeight="1">
      <c r="A402" s="100" t="s">
        <v>680</v>
      </c>
      <c r="B402" s="12" t="s">
        <v>365</v>
      </c>
      <c r="C402" s="90" t="s">
        <v>366</v>
      </c>
      <c r="D402" s="12">
        <v>19</v>
      </c>
      <c r="E402" s="12"/>
      <c r="F402" s="12"/>
      <c r="G402" s="13">
        <v>46526</v>
      </c>
      <c r="H402" s="11">
        <v>342</v>
      </c>
      <c r="I402" s="12" t="s">
        <v>33</v>
      </c>
      <c r="J402" s="93">
        <v>0.93698630136986305</v>
      </c>
      <c r="K402" s="100"/>
      <c r="L402" s="12"/>
      <c r="M402" s="11" t="s">
        <v>39</v>
      </c>
      <c r="N402" s="18">
        <v>46161</v>
      </c>
      <c r="O402" s="14">
        <v>8892</v>
      </c>
      <c r="P402" s="14">
        <v>53352</v>
      </c>
      <c r="Q402" s="97">
        <v>143.51687999999999</v>
      </c>
      <c r="R402" s="11">
        <v>22242</v>
      </c>
      <c r="S402" s="11" t="s">
        <v>42</v>
      </c>
      <c r="T402" s="11">
        <v>365</v>
      </c>
      <c r="U402" s="216" t="s">
        <v>37</v>
      </c>
      <c r="V402" s="216" t="s">
        <v>37</v>
      </c>
      <c r="W402" s="216" t="s">
        <v>38</v>
      </c>
      <c r="X402" s="216" t="s">
        <v>38</v>
      </c>
      <c r="Y402" s="216" t="s">
        <v>38</v>
      </c>
      <c r="Z402" s="216" t="s">
        <v>37</v>
      </c>
      <c r="AA402" s="217">
        <v>46496</v>
      </c>
      <c r="AB402" s="216" t="s">
        <v>39</v>
      </c>
    </row>
    <row r="403" spans="1:28" ht="18" customHeight="1">
      <c r="A403" s="100" t="s">
        <v>2702</v>
      </c>
      <c r="B403" s="12" t="s">
        <v>2487</v>
      </c>
      <c r="C403" s="90" t="s">
        <v>2488</v>
      </c>
      <c r="D403" s="12">
        <v>14</v>
      </c>
      <c r="E403" s="12"/>
      <c r="F403" s="12"/>
      <c r="G403" s="13">
        <v>46321</v>
      </c>
      <c r="H403" s="11">
        <v>137</v>
      </c>
      <c r="I403" s="12" t="s">
        <v>33</v>
      </c>
      <c r="J403" s="93">
        <v>0.76111111111111107</v>
      </c>
      <c r="K403" s="100"/>
      <c r="L403" s="12"/>
      <c r="M403" s="11" t="s">
        <v>39</v>
      </c>
      <c r="N403" s="18">
        <v>46141</v>
      </c>
      <c r="O403" s="14">
        <v>7392</v>
      </c>
      <c r="P403" s="14">
        <v>44352</v>
      </c>
      <c r="Q403" s="97">
        <v>137.49119999999999</v>
      </c>
      <c r="R403" s="11">
        <v>22265</v>
      </c>
      <c r="S403" s="11" t="s">
        <v>42</v>
      </c>
      <c r="T403" s="11">
        <v>180</v>
      </c>
      <c r="U403" s="216" t="s">
        <v>37</v>
      </c>
      <c r="V403" s="216" t="s">
        <v>37</v>
      </c>
      <c r="W403" s="216" t="s">
        <v>38</v>
      </c>
      <c r="X403" s="216" t="s">
        <v>38</v>
      </c>
      <c r="Y403" s="216" t="s">
        <v>38</v>
      </c>
      <c r="Z403" s="216" t="s">
        <v>37</v>
      </c>
      <c r="AA403" s="217">
        <v>46291</v>
      </c>
      <c r="AB403" s="216" t="s">
        <v>39</v>
      </c>
    </row>
    <row r="404" spans="1:28" ht="18" customHeight="1">
      <c r="A404" s="100" t="s">
        <v>787</v>
      </c>
      <c r="B404" s="12" t="s">
        <v>2487</v>
      </c>
      <c r="C404" s="90" t="s">
        <v>2488</v>
      </c>
      <c r="D404" s="12">
        <v>10</v>
      </c>
      <c r="E404" s="12"/>
      <c r="F404" s="12"/>
      <c r="G404" s="13">
        <v>46348</v>
      </c>
      <c r="H404" s="11">
        <v>164</v>
      </c>
      <c r="I404" s="12" t="s">
        <v>33</v>
      </c>
      <c r="J404" s="93">
        <v>0.91111111111111109</v>
      </c>
      <c r="K404" s="100"/>
      <c r="L404" s="12"/>
      <c r="M404" s="11" t="s">
        <v>39</v>
      </c>
      <c r="N404" s="18">
        <v>46168</v>
      </c>
      <c r="O404" s="14">
        <v>5280</v>
      </c>
      <c r="P404" s="14">
        <v>31680</v>
      </c>
      <c r="Q404" s="97">
        <v>98.207999999999998</v>
      </c>
      <c r="R404" s="11">
        <v>22265</v>
      </c>
      <c r="S404" s="11" t="s">
        <v>42</v>
      </c>
      <c r="T404" s="11">
        <v>180</v>
      </c>
      <c r="U404" s="216" t="s">
        <v>37</v>
      </c>
      <c r="V404" s="216" t="s">
        <v>37</v>
      </c>
      <c r="W404" s="216" t="s">
        <v>38</v>
      </c>
      <c r="X404" s="216" t="s">
        <v>38</v>
      </c>
      <c r="Y404" s="216" t="s">
        <v>38</v>
      </c>
      <c r="Z404" s="216" t="s">
        <v>37</v>
      </c>
      <c r="AA404" s="217">
        <v>46318</v>
      </c>
      <c r="AB404" s="216" t="s">
        <v>39</v>
      </c>
    </row>
    <row r="405" spans="1:28" ht="18" customHeight="1">
      <c r="A405" s="100" t="s">
        <v>2702</v>
      </c>
      <c r="B405" s="12" t="s">
        <v>2487</v>
      </c>
      <c r="C405" s="90" t="s">
        <v>2488</v>
      </c>
      <c r="D405" s="12">
        <v>1</v>
      </c>
      <c r="E405" s="12"/>
      <c r="F405" s="12"/>
      <c r="G405" s="13">
        <v>46348</v>
      </c>
      <c r="H405" s="11">
        <v>164</v>
      </c>
      <c r="I405" s="12" t="s">
        <v>33</v>
      </c>
      <c r="J405" s="93">
        <v>0.91111111111111109</v>
      </c>
      <c r="K405" s="100"/>
      <c r="L405" s="12"/>
      <c r="M405" s="11" t="s">
        <v>39</v>
      </c>
      <c r="N405" s="18">
        <v>46168</v>
      </c>
      <c r="O405" s="14">
        <v>528</v>
      </c>
      <c r="P405" s="14">
        <v>3168</v>
      </c>
      <c r="Q405" s="97">
        <v>9.8208000000000002</v>
      </c>
      <c r="R405" s="11">
        <v>22265</v>
      </c>
      <c r="S405" s="11" t="s">
        <v>42</v>
      </c>
      <c r="T405" s="11">
        <v>180</v>
      </c>
      <c r="U405" s="216" t="s">
        <v>37</v>
      </c>
      <c r="V405" s="216" t="s">
        <v>37</v>
      </c>
      <c r="W405" s="216" t="s">
        <v>38</v>
      </c>
      <c r="X405" s="216" t="s">
        <v>38</v>
      </c>
      <c r="Y405" s="216" t="s">
        <v>38</v>
      </c>
      <c r="Z405" s="216" t="s">
        <v>37</v>
      </c>
      <c r="AA405" s="217">
        <v>46318</v>
      </c>
      <c r="AB405" s="216" t="s">
        <v>39</v>
      </c>
    </row>
    <row r="406" spans="1:28" ht="18" customHeight="1">
      <c r="A406" s="100" t="s">
        <v>2829</v>
      </c>
      <c r="B406" s="12" t="s">
        <v>2489</v>
      </c>
      <c r="C406" s="90" t="s">
        <v>2490</v>
      </c>
      <c r="D406" s="12">
        <v>19</v>
      </c>
      <c r="E406" s="12"/>
      <c r="F406" s="12"/>
      <c r="G406" s="13">
        <v>46318</v>
      </c>
      <c r="H406" s="11">
        <v>134</v>
      </c>
      <c r="I406" s="12" t="s">
        <v>33</v>
      </c>
      <c r="J406" s="93">
        <v>0.49629629629629629</v>
      </c>
      <c r="K406" s="100" t="s">
        <v>2725</v>
      </c>
      <c r="L406" s="12"/>
      <c r="M406" s="11" t="s">
        <v>39</v>
      </c>
      <c r="N406" s="18">
        <v>46048</v>
      </c>
      <c r="O406" s="14">
        <v>10032</v>
      </c>
      <c r="P406" s="14">
        <v>60192</v>
      </c>
      <c r="Q406" s="97">
        <v>186.59520000000001</v>
      </c>
      <c r="R406" s="11">
        <v>22269</v>
      </c>
      <c r="S406" s="11" t="s">
        <v>42</v>
      </c>
      <c r="T406" s="11">
        <v>270</v>
      </c>
      <c r="U406" s="216" t="s">
        <v>37</v>
      </c>
      <c r="V406" s="216" t="s">
        <v>37</v>
      </c>
      <c r="W406" s="216" t="s">
        <v>37</v>
      </c>
      <c r="X406" s="216" t="s">
        <v>38</v>
      </c>
      <c r="Y406" s="216" t="s">
        <v>38</v>
      </c>
      <c r="Z406" s="216" t="s">
        <v>37</v>
      </c>
      <c r="AA406" s="217">
        <v>46288</v>
      </c>
      <c r="AB406" s="216" t="s">
        <v>39</v>
      </c>
    </row>
    <row r="407" spans="1:28" ht="18" customHeight="1">
      <c r="A407" s="100" t="s">
        <v>94</v>
      </c>
      <c r="B407" s="12" t="s">
        <v>2489</v>
      </c>
      <c r="C407" s="90" t="s">
        <v>2490</v>
      </c>
      <c r="D407" s="12">
        <v>5</v>
      </c>
      <c r="E407" s="12"/>
      <c r="F407" s="12"/>
      <c r="G407" s="13">
        <v>46436</v>
      </c>
      <c r="H407" s="11">
        <v>252</v>
      </c>
      <c r="I407" s="12" t="s">
        <v>33</v>
      </c>
      <c r="J407" s="93">
        <v>0.93333333333333335</v>
      </c>
      <c r="K407" s="100"/>
      <c r="L407" s="12"/>
      <c r="M407" s="11" t="s">
        <v>39</v>
      </c>
      <c r="N407" s="18">
        <v>46166</v>
      </c>
      <c r="O407" s="14">
        <v>2640</v>
      </c>
      <c r="P407" s="14">
        <v>15840</v>
      </c>
      <c r="Q407" s="97">
        <v>49.103999999999999</v>
      </c>
      <c r="R407" s="11">
        <v>22269</v>
      </c>
      <c r="S407" s="11" t="s">
        <v>42</v>
      </c>
      <c r="T407" s="11">
        <v>270</v>
      </c>
      <c r="U407" s="216" t="s">
        <v>37</v>
      </c>
      <c r="V407" s="216" t="s">
        <v>37</v>
      </c>
      <c r="W407" s="216" t="s">
        <v>38</v>
      </c>
      <c r="X407" s="216" t="s">
        <v>38</v>
      </c>
      <c r="Y407" s="216" t="s">
        <v>38</v>
      </c>
      <c r="Z407" s="216" t="s">
        <v>37</v>
      </c>
      <c r="AA407" s="217">
        <v>46406</v>
      </c>
      <c r="AB407" s="216" t="s">
        <v>39</v>
      </c>
    </row>
    <row r="408" spans="1:28" ht="18" customHeight="1">
      <c r="A408" s="100" t="s">
        <v>2655</v>
      </c>
      <c r="B408" s="12" t="s">
        <v>2489</v>
      </c>
      <c r="C408" s="90" t="s">
        <v>2490</v>
      </c>
      <c r="D408" s="12">
        <v>39</v>
      </c>
      <c r="E408" s="12"/>
      <c r="F408" s="12"/>
      <c r="G408" s="13">
        <v>46436</v>
      </c>
      <c r="H408" s="11">
        <v>252</v>
      </c>
      <c r="I408" s="12" t="s">
        <v>33</v>
      </c>
      <c r="J408" s="93">
        <v>0.93333333333333335</v>
      </c>
      <c r="K408" s="100"/>
      <c r="L408" s="12"/>
      <c r="M408" s="11" t="s">
        <v>39</v>
      </c>
      <c r="N408" s="18">
        <v>46166</v>
      </c>
      <c r="O408" s="14">
        <v>20592</v>
      </c>
      <c r="P408" s="14">
        <v>123552</v>
      </c>
      <c r="Q408" s="97">
        <v>383.01119999999997</v>
      </c>
      <c r="R408" s="11">
        <v>22269</v>
      </c>
      <c r="S408" s="11" t="s">
        <v>42</v>
      </c>
      <c r="T408" s="11">
        <v>270</v>
      </c>
      <c r="U408" s="216" t="s">
        <v>37</v>
      </c>
      <c r="V408" s="216" t="s">
        <v>37</v>
      </c>
      <c r="W408" s="216" t="s">
        <v>38</v>
      </c>
      <c r="X408" s="216" t="s">
        <v>38</v>
      </c>
      <c r="Y408" s="216" t="s">
        <v>38</v>
      </c>
      <c r="Z408" s="216" t="s">
        <v>37</v>
      </c>
      <c r="AA408" s="217">
        <v>46406</v>
      </c>
      <c r="AB408" s="216" t="s">
        <v>39</v>
      </c>
    </row>
    <row r="409" spans="1:28" ht="18" customHeight="1">
      <c r="A409" s="100" t="s">
        <v>2677</v>
      </c>
      <c r="B409" s="12" t="s">
        <v>1966</v>
      </c>
      <c r="C409" s="90" t="s">
        <v>1967</v>
      </c>
      <c r="D409" s="12">
        <v>16</v>
      </c>
      <c r="E409" s="12"/>
      <c r="F409" s="12"/>
      <c r="G409" s="13">
        <v>46410</v>
      </c>
      <c r="H409" s="11">
        <v>226</v>
      </c>
      <c r="I409" s="12" t="s">
        <v>33</v>
      </c>
      <c r="J409" s="93">
        <v>0.83703703703703702</v>
      </c>
      <c r="K409" s="100"/>
      <c r="L409" s="12"/>
      <c r="M409" s="11" t="s">
        <v>39</v>
      </c>
      <c r="N409" s="18">
        <v>46140</v>
      </c>
      <c r="O409" s="14">
        <v>8448</v>
      </c>
      <c r="P409" s="14">
        <v>50688</v>
      </c>
      <c r="Q409" s="97">
        <v>157.1328</v>
      </c>
      <c r="R409" s="11">
        <v>22270</v>
      </c>
      <c r="S409" s="11" t="s">
        <v>42</v>
      </c>
      <c r="T409" s="11">
        <v>270</v>
      </c>
      <c r="U409" s="216" t="s">
        <v>37</v>
      </c>
      <c r="V409" s="216" t="s">
        <v>37</v>
      </c>
      <c r="W409" s="216" t="s">
        <v>38</v>
      </c>
      <c r="X409" s="216" t="s">
        <v>38</v>
      </c>
      <c r="Y409" s="216" t="s">
        <v>38</v>
      </c>
      <c r="Z409" s="216" t="s">
        <v>37</v>
      </c>
      <c r="AA409" s="217">
        <v>46380</v>
      </c>
      <c r="AB409" s="216" t="s">
        <v>39</v>
      </c>
    </row>
    <row r="410" spans="1:28" ht="18" customHeight="1">
      <c r="A410" s="100" t="s">
        <v>2695</v>
      </c>
      <c r="B410" s="12" t="s">
        <v>1966</v>
      </c>
      <c r="C410" s="90" t="s">
        <v>1967</v>
      </c>
      <c r="D410" s="12">
        <v>28</v>
      </c>
      <c r="E410" s="12"/>
      <c r="F410" s="12"/>
      <c r="G410" s="13">
        <v>46410</v>
      </c>
      <c r="H410" s="11">
        <v>226</v>
      </c>
      <c r="I410" s="12" t="s">
        <v>33</v>
      </c>
      <c r="J410" s="93">
        <v>0.83703703703703702</v>
      </c>
      <c r="K410" s="100" t="s">
        <v>2725</v>
      </c>
      <c r="L410" s="12"/>
      <c r="M410" s="11" t="s">
        <v>39</v>
      </c>
      <c r="N410" s="18">
        <v>46140</v>
      </c>
      <c r="O410" s="14">
        <v>14784</v>
      </c>
      <c r="P410" s="14">
        <v>88704</v>
      </c>
      <c r="Q410" s="97">
        <v>274.98239999999998</v>
      </c>
      <c r="R410" s="11">
        <v>22270</v>
      </c>
      <c r="S410" s="11" t="s">
        <v>42</v>
      </c>
      <c r="T410" s="11">
        <v>270</v>
      </c>
      <c r="U410" s="216" t="s">
        <v>37</v>
      </c>
      <c r="V410" s="216" t="s">
        <v>37</v>
      </c>
      <c r="W410" s="216" t="s">
        <v>38</v>
      </c>
      <c r="X410" s="216" t="s">
        <v>38</v>
      </c>
      <c r="Y410" s="216" t="s">
        <v>38</v>
      </c>
      <c r="Z410" s="216" t="s">
        <v>37</v>
      </c>
      <c r="AA410" s="217">
        <v>46380</v>
      </c>
      <c r="AB410" s="216" t="s">
        <v>39</v>
      </c>
    </row>
    <row r="411" spans="1:28" ht="18" customHeight="1">
      <c r="A411" s="100" t="s">
        <v>2662</v>
      </c>
      <c r="B411" s="12" t="s">
        <v>1966</v>
      </c>
      <c r="C411" s="90" t="s">
        <v>1967</v>
      </c>
      <c r="D411" s="12">
        <v>20</v>
      </c>
      <c r="E411" s="12"/>
      <c r="F411" s="12"/>
      <c r="G411" s="13">
        <v>46424</v>
      </c>
      <c r="H411" s="11">
        <v>240</v>
      </c>
      <c r="I411" s="12" t="s">
        <v>33</v>
      </c>
      <c r="J411" s="93">
        <v>0.88888888888888884</v>
      </c>
      <c r="K411" s="100" t="s">
        <v>2725</v>
      </c>
      <c r="L411" s="12"/>
      <c r="M411" s="11" t="s">
        <v>39</v>
      </c>
      <c r="N411" s="18">
        <v>46154</v>
      </c>
      <c r="O411" s="14">
        <v>10560</v>
      </c>
      <c r="P411" s="14">
        <v>63360</v>
      </c>
      <c r="Q411" s="97">
        <v>196.416</v>
      </c>
      <c r="R411" s="11">
        <v>22270</v>
      </c>
      <c r="S411" s="11" t="s">
        <v>42</v>
      </c>
      <c r="T411" s="11">
        <v>270</v>
      </c>
      <c r="U411" s="216" t="s">
        <v>37</v>
      </c>
      <c r="V411" s="216" t="s">
        <v>37</v>
      </c>
      <c r="W411" s="216" t="s">
        <v>38</v>
      </c>
      <c r="X411" s="216" t="s">
        <v>38</v>
      </c>
      <c r="Y411" s="216" t="s">
        <v>38</v>
      </c>
      <c r="Z411" s="216" t="s">
        <v>37</v>
      </c>
      <c r="AA411" s="217">
        <v>46394</v>
      </c>
      <c r="AB411" s="216" t="s">
        <v>39</v>
      </c>
    </row>
    <row r="412" spans="1:28" ht="18" customHeight="1">
      <c r="A412" s="100" t="s">
        <v>2677</v>
      </c>
      <c r="B412" s="12" t="s">
        <v>1966</v>
      </c>
      <c r="C412" s="90" t="s">
        <v>1967</v>
      </c>
      <c r="D412" s="12">
        <v>10</v>
      </c>
      <c r="E412" s="12"/>
      <c r="F412" s="12"/>
      <c r="G412" s="13">
        <v>46424</v>
      </c>
      <c r="H412" s="11">
        <v>240</v>
      </c>
      <c r="I412" s="12" t="s">
        <v>33</v>
      </c>
      <c r="J412" s="93">
        <v>0.88888888888888884</v>
      </c>
      <c r="K412" s="100"/>
      <c r="L412" s="12"/>
      <c r="M412" s="11" t="s">
        <v>39</v>
      </c>
      <c r="N412" s="18">
        <v>46154</v>
      </c>
      <c r="O412" s="14">
        <v>5280</v>
      </c>
      <c r="P412" s="14">
        <v>31680</v>
      </c>
      <c r="Q412" s="97">
        <v>98.207999999999998</v>
      </c>
      <c r="R412" s="11">
        <v>22270</v>
      </c>
      <c r="S412" s="11" t="s">
        <v>42</v>
      </c>
      <c r="T412" s="11">
        <v>270</v>
      </c>
      <c r="U412" s="216" t="s">
        <v>37</v>
      </c>
      <c r="V412" s="216" t="s">
        <v>37</v>
      </c>
      <c r="W412" s="216" t="s">
        <v>38</v>
      </c>
      <c r="X412" s="216" t="s">
        <v>38</v>
      </c>
      <c r="Y412" s="216" t="s">
        <v>38</v>
      </c>
      <c r="Z412" s="216" t="s">
        <v>37</v>
      </c>
      <c r="AA412" s="217">
        <v>46394</v>
      </c>
      <c r="AB412" s="216" t="s">
        <v>39</v>
      </c>
    </row>
    <row r="413" spans="1:28" ht="18" customHeight="1">
      <c r="A413" s="100" t="s">
        <v>250</v>
      </c>
      <c r="B413" s="12" t="s">
        <v>1966</v>
      </c>
      <c r="C413" s="90" t="s">
        <v>1967</v>
      </c>
      <c r="D413" s="12">
        <v>24</v>
      </c>
      <c r="E413" s="12"/>
      <c r="F413" s="12"/>
      <c r="G413" s="13">
        <v>46434</v>
      </c>
      <c r="H413" s="11">
        <v>250</v>
      </c>
      <c r="I413" s="12" t="s">
        <v>33</v>
      </c>
      <c r="J413" s="93">
        <v>0.92592592592592593</v>
      </c>
      <c r="K413" s="100" t="s">
        <v>2816</v>
      </c>
      <c r="L413" s="12"/>
      <c r="M413" s="11" t="s">
        <v>39</v>
      </c>
      <c r="N413" s="18">
        <v>46164</v>
      </c>
      <c r="O413" s="14">
        <v>12672</v>
      </c>
      <c r="P413" s="14">
        <v>76032</v>
      </c>
      <c r="Q413" s="97">
        <v>235.69919999999999</v>
      </c>
      <c r="R413" s="11">
        <v>22270</v>
      </c>
      <c r="S413" s="11" t="s">
        <v>42</v>
      </c>
      <c r="T413" s="11">
        <v>270</v>
      </c>
      <c r="U413" s="216" t="s">
        <v>37</v>
      </c>
      <c r="V413" s="216" t="s">
        <v>37</v>
      </c>
      <c r="W413" s="216" t="s">
        <v>38</v>
      </c>
      <c r="X413" s="216" t="s">
        <v>38</v>
      </c>
      <c r="Y413" s="216" t="s">
        <v>38</v>
      </c>
      <c r="Z413" s="216" t="s">
        <v>37</v>
      </c>
      <c r="AA413" s="217">
        <v>46404</v>
      </c>
      <c r="AB413" s="216" t="s">
        <v>39</v>
      </c>
    </row>
    <row r="414" spans="1:28" ht="18" customHeight="1">
      <c r="A414" s="100" t="s">
        <v>2660</v>
      </c>
      <c r="B414" s="12" t="s">
        <v>1966</v>
      </c>
      <c r="C414" s="90" t="s">
        <v>1967</v>
      </c>
      <c r="D414" s="12">
        <v>46</v>
      </c>
      <c r="E414" s="12"/>
      <c r="F414" s="12"/>
      <c r="G414" s="13">
        <v>46434</v>
      </c>
      <c r="H414" s="11">
        <v>250</v>
      </c>
      <c r="I414" s="12" t="s">
        <v>33</v>
      </c>
      <c r="J414" s="93">
        <v>0.92592592592592593</v>
      </c>
      <c r="K414" s="100" t="s">
        <v>2725</v>
      </c>
      <c r="L414" s="12"/>
      <c r="M414" s="11" t="s">
        <v>39</v>
      </c>
      <c r="N414" s="18">
        <v>46164</v>
      </c>
      <c r="O414" s="14">
        <v>24288</v>
      </c>
      <c r="P414" s="14">
        <v>145728</v>
      </c>
      <c r="Q414" s="97">
        <v>451.7568</v>
      </c>
      <c r="R414" s="11">
        <v>22270</v>
      </c>
      <c r="S414" s="11" t="s">
        <v>42</v>
      </c>
      <c r="T414" s="11">
        <v>270</v>
      </c>
      <c r="U414" s="216" t="s">
        <v>37</v>
      </c>
      <c r="V414" s="216" t="s">
        <v>37</v>
      </c>
      <c r="W414" s="216" t="s">
        <v>38</v>
      </c>
      <c r="X414" s="216" t="s">
        <v>38</v>
      </c>
      <c r="Y414" s="216" t="s">
        <v>38</v>
      </c>
      <c r="Z414" s="216" t="s">
        <v>37</v>
      </c>
      <c r="AA414" s="217">
        <v>46404</v>
      </c>
      <c r="AB414" s="216" t="s">
        <v>39</v>
      </c>
    </row>
    <row r="415" spans="1:28" ht="18" customHeight="1">
      <c r="A415" s="100" t="s">
        <v>2662</v>
      </c>
      <c r="B415" s="12" t="s">
        <v>1966</v>
      </c>
      <c r="C415" s="90" t="s">
        <v>1967</v>
      </c>
      <c r="D415" s="12">
        <v>26</v>
      </c>
      <c r="E415" s="12"/>
      <c r="F415" s="12"/>
      <c r="G415" s="13">
        <v>46434</v>
      </c>
      <c r="H415" s="11">
        <v>250</v>
      </c>
      <c r="I415" s="12" t="s">
        <v>33</v>
      </c>
      <c r="J415" s="93">
        <v>0.92592592592592593</v>
      </c>
      <c r="K415" s="100" t="s">
        <v>2725</v>
      </c>
      <c r="L415" s="12" t="s">
        <v>34</v>
      </c>
      <c r="M415" s="11" t="s">
        <v>35</v>
      </c>
      <c r="N415" s="18">
        <v>46164</v>
      </c>
      <c r="O415" s="14">
        <v>13728</v>
      </c>
      <c r="P415" s="14">
        <v>82368</v>
      </c>
      <c r="Q415" s="97">
        <v>255.3408</v>
      </c>
      <c r="R415" s="11">
        <v>22270</v>
      </c>
      <c r="S415" s="11" t="s">
        <v>42</v>
      </c>
      <c r="T415" s="11">
        <v>270</v>
      </c>
      <c r="U415" s="216" t="s">
        <v>37</v>
      </c>
      <c r="V415" s="216" t="s">
        <v>37</v>
      </c>
      <c r="W415" s="216" t="s">
        <v>38</v>
      </c>
      <c r="X415" s="216" t="s">
        <v>38</v>
      </c>
      <c r="Y415" s="216" t="s">
        <v>38</v>
      </c>
      <c r="Z415" s="216" t="s">
        <v>37</v>
      </c>
      <c r="AA415" s="217">
        <v>46404</v>
      </c>
      <c r="AB415" s="216" t="s">
        <v>39</v>
      </c>
    </row>
    <row r="416" spans="1:28" ht="18" customHeight="1">
      <c r="A416" s="100" t="s">
        <v>2652</v>
      </c>
      <c r="B416" s="12" t="s">
        <v>1966</v>
      </c>
      <c r="C416" s="90" t="s">
        <v>1967</v>
      </c>
      <c r="D416" s="12">
        <v>39</v>
      </c>
      <c r="E416" s="12"/>
      <c r="F416" s="12"/>
      <c r="G416" s="13">
        <v>46435</v>
      </c>
      <c r="H416" s="11">
        <v>251</v>
      </c>
      <c r="I416" s="12" t="s">
        <v>33</v>
      </c>
      <c r="J416" s="93">
        <v>0.92962962962962958</v>
      </c>
      <c r="K416" s="100" t="s">
        <v>2725</v>
      </c>
      <c r="L416" s="12"/>
      <c r="M416" s="11" t="s">
        <v>39</v>
      </c>
      <c r="N416" s="18">
        <v>46165</v>
      </c>
      <c r="O416" s="14">
        <v>20592</v>
      </c>
      <c r="P416" s="14">
        <v>123552</v>
      </c>
      <c r="Q416" s="97">
        <v>383.01119999999997</v>
      </c>
      <c r="R416" s="11">
        <v>22270</v>
      </c>
      <c r="S416" s="11" t="s">
        <v>42</v>
      </c>
      <c r="T416" s="11">
        <v>270</v>
      </c>
      <c r="U416" s="216" t="s">
        <v>37</v>
      </c>
      <c r="V416" s="216" t="s">
        <v>37</v>
      </c>
      <c r="W416" s="216" t="s">
        <v>38</v>
      </c>
      <c r="X416" s="216" t="s">
        <v>38</v>
      </c>
      <c r="Y416" s="216" t="s">
        <v>38</v>
      </c>
      <c r="Z416" s="216" t="s">
        <v>37</v>
      </c>
      <c r="AA416" s="217">
        <v>46405</v>
      </c>
      <c r="AB416" s="216" t="s">
        <v>39</v>
      </c>
    </row>
    <row r="417" spans="1:28" ht="18" customHeight="1">
      <c r="A417" s="100" t="s">
        <v>2677</v>
      </c>
      <c r="B417" s="12" t="s">
        <v>1966</v>
      </c>
      <c r="C417" s="90" t="s">
        <v>1967</v>
      </c>
      <c r="D417" s="12">
        <v>20</v>
      </c>
      <c r="E417" s="12"/>
      <c r="F417" s="12"/>
      <c r="G417" s="13">
        <v>46435</v>
      </c>
      <c r="H417" s="11">
        <v>251</v>
      </c>
      <c r="I417" s="12" t="s">
        <v>33</v>
      </c>
      <c r="J417" s="93">
        <v>0.92962962962962958</v>
      </c>
      <c r="K417" s="100"/>
      <c r="L417" s="12"/>
      <c r="M417" s="11" t="s">
        <v>39</v>
      </c>
      <c r="N417" s="18">
        <v>46165</v>
      </c>
      <c r="O417" s="14">
        <v>10560</v>
      </c>
      <c r="P417" s="14">
        <v>63360</v>
      </c>
      <c r="Q417" s="97">
        <v>196.416</v>
      </c>
      <c r="R417" s="11">
        <v>22270</v>
      </c>
      <c r="S417" s="11" t="s">
        <v>42</v>
      </c>
      <c r="T417" s="11">
        <v>270</v>
      </c>
      <c r="U417" s="216" t="s">
        <v>37</v>
      </c>
      <c r="V417" s="216" t="s">
        <v>37</v>
      </c>
      <c r="W417" s="216" t="s">
        <v>38</v>
      </c>
      <c r="X417" s="216" t="s">
        <v>38</v>
      </c>
      <c r="Y417" s="216" t="s">
        <v>38</v>
      </c>
      <c r="Z417" s="216" t="s">
        <v>37</v>
      </c>
      <c r="AA417" s="217">
        <v>46405</v>
      </c>
      <c r="AB417" s="216" t="s">
        <v>39</v>
      </c>
    </row>
    <row r="418" spans="1:28" ht="18" customHeight="1">
      <c r="A418" s="100" t="s">
        <v>652</v>
      </c>
      <c r="B418" s="12" t="s">
        <v>1966</v>
      </c>
      <c r="C418" s="90" t="s">
        <v>1967</v>
      </c>
      <c r="D418" s="12">
        <v>47</v>
      </c>
      <c r="E418" s="12"/>
      <c r="F418" s="12"/>
      <c r="G418" s="13">
        <v>46447</v>
      </c>
      <c r="H418" s="11">
        <v>263</v>
      </c>
      <c r="I418" s="12" t="s">
        <v>33</v>
      </c>
      <c r="J418" s="93">
        <v>0.97407407407407409</v>
      </c>
      <c r="K418" s="100"/>
      <c r="L418" s="12"/>
      <c r="M418" s="11" t="s">
        <v>39</v>
      </c>
      <c r="N418" s="18">
        <v>46177</v>
      </c>
      <c r="O418" s="14">
        <v>24816</v>
      </c>
      <c r="P418" s="14">
        <v>148896</v>
      </c>
      <c r="Q418" s="97">
        <v>461.57760000000002</v>
      </c>
      <c r="R418" s="11">
        <v>22270</v>
      </c>
      <c r="S418" s="11" t="s">
        <v>42</v>
      </c>
      <c r="T418" s="11">
        <v>270</v>
      </c>
      <c r="U418" s="216" t="s">
        <v>37</v>
      </c>
      <c r="V418" s="216" t="s">
        <v>37</v>
      </c>
      <c r="W418" s="216" t="s">
        <v>38</v>
      </c>
      <c r="X418" s="216" t="s">
        <v>38</v>
      </c>
      <c r="Y418" s="216" t="s">
        <v>38</v>
      </c>
      <c r="Z418" s="216" t="s">
        <v>37</v>
      </c>
      <c r="AA418" s="217">
        <v>46417</v>
      </c>
      <c r="AB418" s="216" t="s">
        <v>39</v>
      </c>
    </row>
    <row r="419" spans="1:28" ht="18" customHeight="1">
      <c r="A419" s="100" t="s">
        <v>2649</v>
      </c>
      <c r="B419" s="12" t="s">
        <v>1966</v>
      </c>
      <c r="C419" s="90" t="s">
        <v>1967</v>
      </c>
      <c r="D419" s="12">
        <v>24</v>
      </c>
      <c r="E419" s="12"/>
      <c r="F419" s="12"/>
      <c r="G419" s="13">
        <v>46448</v>
      </c>
      <c r="H419" s="11">
        <v>264</v>
      </c>
      <c r="I419" s="12" t="s">
        <v>33</v>
      </c>
      <c r="J419" s="93">
        <v>0.97777777777777775</v>
      </c>
      <c r="K419" s="100"/>
      <c r="L419" s="12"/>
      <c r="M419" s="11" t="s">
        <v>39</v>
      </c>
      <c r="N419" s="18">
        <v>46178</v>
      </c>
      <c r="O419" s="14">
        <v>12672</v>
      </c>
      <c r="P419" s="14">
        <v>76032</v>
      </c>
      <c r="Q419" s="97">
        <v>235.69919999999999</v>
      </c>
      <c r="R419" s="11">
        <v>22270</v>
      </c>
      <c r="S419" s="11" t="s">
        <v>42</v>
      </c>
      <c r="T419" s="11">
        <v>270</v>
      </c>
      <c r="U419" s="216" t="s">
        <v>37</v>
      </c>
      <c r="V419" s="216" t="s">
        <v>37</v>
      </c>
      <c r="W419" s="216" t="s">
        <v>38</v>
      </c>
      <c r="X419" s="216" t="s">
        <v>38</v>
      </c>
      <c r="Y419" s="216" t="s">
        <v>38</v>
      </c>
      <c r="Z419" s="216" t="s">
        <v>37</v>
      </c>
      <c r="AA419" s="217">
        <v>46418</v>
      </c>
      <c r="AB419" s="216" t="s">
        <v>39</v>
      </c>
    </row>
    <row r="420" spans="1:28" ht="18" customHeight="1">
      <c r="A420" s="100" t="s">
        <v>2482</v>
      </c>
      <c r="B420" s="12" t="s">
        <v>1535</v>
      </c>
      <c r="C420" s="90" t="s">
        <v>1536</v>
      </c>
      <c r="D420" s="12">
        <v>21</v>
      </c>
      <c r="E420" s="12"/>
      <c r="F420" s="12"/>
      <c r="G420" s="13">
        <v>46424</v>
      </c>
      <c r="H420" s="11">
        <v>240</v>
      </c>
      <c r="I420" s="12" t="s">
        <v>33</v>
      </c>
      <c r="J420" s="93">
        <v>0.88888888888888884</v>
      </c>
      <c r="K420" s="100"/>
      <c r="L420" s="12" t="s">
        <v>62</v>
      </c>
      <c r="M420" s="11" t="s">
        <v>35</v>
      </c>
      <c r="N420" s="18">
        <v>46154</v>
      </c>
      <c r="O420" s="14">
        <v>11088</v>
      </c>
      <c r="P420" s="14">
        <v>66528</v>
      </c>
      <c r="Q420" s="97">
        <v>206.23679999999999</v>
      </c>
      <c r="R420" s="11">
        <v>22271</v>
      </c>
      <c r="S420" s="11" t="s">
        <v>42</v>
      </c>
      <c r="T420" s="11">
        <v>270</v>
      </c>
      <c r="U420" s="216" t="s">
        <v>37</v>
      </c>
      <c r="V420" s="216" t="s">
        <v>37</v>
      </c>
      <c r="W420" s="216" t="s">
        <v>38</v>
      </c>
      <c r="X420" s="216" t="s">
        <v>38</v>
      </c>
      <c r="Y420" s="216" t="s">
        <v>38</v>
      </c>
      <c r="Z420" s="216" t="s">
        <v>37</v>
      </c>
      <c r="AA420" s="217">
        <v>46394</v>
      </c>
      <c r="AB420" s="216" t="s">
        <v>39</v>
      </c>
    </row>
    <row r="421" spans="1:28" ht="18" customHeight="1">
      <c r="A421" s="100" t="s">
        <v>621</v>
      </c>
      <c r="B421" s="12" t="s">
        <v>1535</v>
      </c>
      <c r="C421" s="90" t="s">
        <v>1536</v>
      </c>
      <c r="D421" s="12">
        <v>24</v>
      </c>
      <c r="E421" s="12"/>
      <c r="F421" s="12"/>
      <c r="G421" s="13">
        <v>46425</v>
      </c>
      <c r="H421" s="11">
        <v>241</v>
      </c>
      <c r="I421" s="12" t="s">
        <v>33</v>
      </c>
      <c r="J421" s="93">
        <v>0.8925925925925926</v>
      </c>
      <c r="K421" s="100"/>
      <c r="L421" s="12" t="s">
        <v>62</v>
      </c>
      <c r="M421" s="11" t="s">
        <v>35</v>
      </c>
      <c r="N421" s="18">
        <v>46155</v>
      </c>
      <c r="O421" s="14">
        <v>12672</v>
      </c>
      <c r="P421" s="14">
        <v>76032</v>
      </c>
      <c r="Q421" s="97">
        <v>235.69919999999999</v>
      </c>
      <c r="R421" s="11">
        <v>22271</v>
      </c>
      <c r="S421" s="11" t="s">
        <v>42</v>
      </c>
      <c r="T421" s="11">
        <v>270</v>
      </c>
      <c r="U421" s="216" t="s">
        <v>37</v>
      </c>
      <c r="V421" s="216" t="s">
        <v>37</v>
      </c>
      <c r="W421" s="216" t="s">
        <v>38</v>
      </c>
      <c r="X421" s="216" t="s">
        <v>38</v>
      </c>
      <c r="Y421" s="216" t="s">
        <v>38</v>
      </c>
      <c r="Z421" s="216" t="s">
        <v>37</v>
      </c>
      <c r="AA421" s="217">
        <v>46395</v>
      </c>
      <c r="AB421" s="216" t="s">
        <v>39</v>
      </c>
    </row>
    <row r="422" spans="1:28" ht="18" customHeight="1">
      <c r="A422" s="100" t="s">
        <v>92</v>
      </c>
      <c r="B422" s="12" t="s">
        <v>1535</v>
      </c>
      <c r="C422" s="90" t="s">
        <v>1536</v>
      </c>
      <c r="D422" s="12">
        <v>7</v>
      </c>
      <c r="E422" s="12"/>
      <c r="F422" s="12"/>
      <c r="G422" s="13">
        <v>46425</v>
      </c>
      <c r="H422" s="11">
        <v>241</v>
      </c>
      <c r="I422" s="12" t="s">
        <v>33</v>
      </c>
      <c r="J422" s="93">
        <v>0.8925925925925926</v>
      </c>
      <c r="K422" s="100"/>
      <c r="L422" s="12" t="s">
        <v>62</v>
      </c>
      <c r="M422" s="11" t="s">
        <v>35</v>
      </c>
      <c r="N422" s="18">
        <v>46155</v>
      </c>
      <c r="O422" s="14">
        <v>3696</v>
      </c>
      <c r="P422" s="14">
        <v>22176</v>
      </c>
      <c r="Q422" s="97">
        <v>68.745599999999996</v>
      </c>
      <c r="R422" s="11">
        <v>22271</v>
      </c>
      <c r="S422" s="11" t="s">
        <v>42</v>
      </c>
      <c r="T422" s="11">
        <v>270</v>
      </c>
      <c r="U422" s="216" t="s">
        <v>37</v>
      </c>
      <c r="V422" s="216" t="s">
        <v>37</v>
      </c>
      <c r="W422" s="216" t="s">
        <v>38</v>
      </c>
      <c r="X422" s="216" t="s">
        <v>38</v>
      </c>
      <c r="Y422" s="216" t="s">
        <v>38</v>
      </c>
      <c r="Z422" s="216" t="s">
        <v>37</v>
      </c>
      <c r="AA422" s="217">
        <v>46395</v>
      </c>
      <c r="AB422" s="216" t="s">
        <v>39</v>
      </c>
    </row>
    <row r="423" spans="1:28" ht="18" customHeight="1">
      <c r="A423" s="100" t="s">
        <v>2701</v>
      </c>
      <c r="B423" s="12" t="s">
        <v>1535</v>
      </c>
      <c r="C423" s="90" t="s">
        <v>1536</v>
      </c>
      <c r="D423" s="12">
        <v>4</v>
      </c>
      <c r="E423" s="12"/>
      <c r="F423" s="12"/>
      <c r="G423" s="13">
        <v>46428</v>
      </c>
      <c r="H423" s="11">
        <v>244</v>
      </c>
      <c r="I423" s="12" t="s">
        <v>33</v>
      </c>
      <c r="J423" s="93">
        <v>0.90370370370370368</v>
      </c>
      <c r="K423" s="100"/>
      <c r="L423" s="12" t="s">
        <v>34</v>
      </c>
      <c r="M423" s="11" t="s">
        <v>35</v>
      </c>
      <c r="N423" s="18">
        <v>46158</v>
      </c>
      <c r="O423" s="14">
        <v>2112</v>
      </c>
      <c r="P423" s="14">
        <v>12672</v>
      </c>
      <c r="Q423" s="97">
        <v>39.283200000000001</v>
      </c>
      <c r="R423" s="11">
        <v>22271</v>
      </c>
      <c r="S423" s="11" t="s">
        <v>42</v>
      </c>
      <c r="T423" s="11">
        <v>270</v>
      </c>
      <c r="U423" s="216" t="s">
        <v>37</v>
      </c>
      <c r="V423" s="216" t="s">
        <v>37</v>
      </c>
      <c r="W423" s="216" t="s">
        <v>38</v>
      </c>
      <c r="X423" s="216" t="s">
        <v>38</v>
      </c>
      <c r="Y423" s="216" t="s">
        <v>38</v>
      </c>
      <c r="Z423" s="216" t="s">
        <v>37</v>
      </c>
      <c r="AA423" s="217">
        <v>46398</v>
      </c>
      <c r="AB423" s="216" t="s">
        <v>39</v>
      </c>
    </row>
    <row r="424" spans="1:28" ht="18" customHeight="1">
      <c r="A424" s="100" t="s">
        <v>2529</v>
      </c>
      <c r="B424" s="12" t="s">
        <v>1535</v>
      </c>
      <c r="C424" s="90" t="s">
        <v>1536</v>
      </c>
      <c r="D424" s="12"/>
      <c r="E424" s="12">
        <v>463</v>
      </c>
      <c r="F424" s="12"/>
      <c r="G424" s="13">
        <v>46432</v>
      </c>
      <c r="H424" s="11">
        <v>248</v>
      </c>
      <c r="I424" s="12" t="s">
        <v>33</v>
      </c>
      <c r="J424" s="93">
        <v>0.91851851851851851</v>
      </c>
      <c r="K424" s="100"/>
      <c r="L424" s="12" t="s">
        <v>34</v>
      </c>
      <c r="M424" s="11" t="s">
        <v>35</v>
      </c>
      <c r="N424" s="18">
        <v>46162</v>
      </c>
      <c r="O424" s="14">
        <v>463</v>
      </c>
      <c r="P424" s="14">
        <v>2778</v>
      </c>
      <c r="Q424" s="97">
        <v>8.6118000000000006</v>
      </c>
      <c r="R424" s="11">
        <v>22271</v>
      </c>
      <c r="S424" s="11" t="s">
        <v>42</v>
      </c>
      <c r="T424" s="11">
        <v>270</v>
      </c>
      <c r="U424" s="216" t="s">
        <v>37</v>
      </c>
      <c r="V424" s="216" t="s">
        <v>37</v>
      </c>
      <c r="W424" s="216" t="s">
        <v>38</v>
      </c>
      <c r="X424" s="216" t="s">
        <v>38</v>
      </c>
      <c r="Y424" s="216" t="s">
        <v>38</v>
      </c>
      <c r="Z424" s="216" t="s">
        <v>37</v>
      </c>
      <c r="AA424" s="217">
        <v>46402</v>
      </c>
      <c r="AB424" s="216" t="s">
        <v>39</v>
      </c>
    </row>
    <row r="425" spans="1:28" ht="18" customHeight="1">
      <c r="A425" s="100" t="s">
        <v>2747</v>
      </c>
      <c r="B425" s="12" t="s">
        <v>1535</v>
      </c>
      <c r="C425" s="90" t="s">
        <v>1536</v>
      </c>
      <c r="D425" s="12">
        <v>18</v>
      </c>
      <c r="E425" s="12"/>
      <c r="F425" s="12"/>
      <c r="G425" s="13">
        <v>46437</v>
      </c>
      <c r="H425" s="11">
        <v>253</v>
      </c>
      <c r="I425" s="12" t="s">
        <v>33</v>
      </c>
      <c r="J425" s="93">
        <v>0.937037037037037</v>
      </c>
      <c r="K425" s="100"/>
      <c r="L425" s="12" t="s">
        <v>62</v>
      </c>
      <c r="M425" s="11" t="s">
        <v>35</v>
      </c>
      <c r="N425" s="18">
        <v>46167</v>
      </c>
      <c r="O425" s="14">
        <v>9504</v>
      </c>
      <c r="P425" s="14">
        <v>57024</v>
      </c>
      <c r="Q425" s="97">
        <v>176.77440000000001</v>
      </c>
      <c r="R425" s="11">
        <v>22271</v>
      </c>
      <c r="S425" s="11" t="s">
        <v>42</v>
      </c>
      <c r="T425" s="11">
        <v>270</v>
      </c>
      <c r="U425" s="216" t="s">
        <v>37</v>
      </c>
      <c r="V425" s="216" t="s">
        <v>37</v>
      </c>
      <c r="W425" s="216" t="s">
        <v>38</v>
      </c>
      <c r="X425" s="216" t="s">
        <v>38</v>
      </c>
      <c r="Y425" s="216" t="s">
        <v>38</v>
      </c>
      <c r="Z425" s="216" t="s">
        <v>37</v>
      </c>
      <c r="AA425" s="217">
        <v>46407</v>
      </c>
      <c r="AB425" s="216" t="s">
        <v>39</v>
      </c>
    </row>
    <row r="426" spans="1:28" ht="18" customHeight="1">
      <c r="A426" s="100" t="s">
        <v>190</v>
      </c>
      <c r="B426" s="12" t="s">
        <v>1535</v>
      </c>
      <c r="C426" s="90" t="s">
        <v>1536</v>
      </c>
      <c r="D426" s="12">
        <v>6</v>
      </c>
      <c r="E426" s="12"/>
      <c r="F426" s="12"/>
      <c r="G426" s="13">
        <v>46437</v>
      </c>
      <c r="H426" s="11">
        <v>253</v>
      </c>
      <c r="I426" s="12" t="s">
        <v>33</v>
      </c>
      <c r="J426" s="93">
        <v>0.937037037037037</v>
      </c>
      <c r="K426" s="100"/>
      <c r="L426" s="12" t="s">
        <v>62</v>
      </c>
      <c r="M426" s="11" t="s">
        <v>35</v>
      </c>
      <c r="N426" s="18">
        <v>46167</v>
      </c>
      <c r="O426" s="14">
        <v>3168</v>
      </c>
      <c r="P426" s="14">
        <v>19008</v>
      </c>
      <c r="Q426" s="97">
        <v>58.924799999999998</v>
      </c>
      <c r="R426" s="11">
        <v>22271</v>
      </c>
      <c r="S426" s="11" t="s">
        <v>42</v>
      </c>
      <c r="T426" s="11">
        <v>270</v>
      </c>
      <c r="U426" s="216" t="s">
        <v>37</v>
      </c>
      <c r="V426" s="216" t="s">
        <v>37</v>
      </c>
      <c r="W426" s="216" t="s">
        <v>38</v>
      </c>
      <c r="X426" s="216" t="s">
        <v>38</v>
      </c>
      <c r="Y426" s="216" t="s">
        <v>38</v>
      </c>
      <c r="Z426" s="216" t="s">
        <v>37</v>
      </c>
      <c r="AA426" s="217">
        <v>46407</v>
      </c>
      <c r="AB426" s="216" t="s">
        <v>39</v>
      </c>
    </row>
    <row r="427" spans="1:28" ht="18" customHeight="1">
      <c r="A427" s="100" t="s">
        <v>2743</v>
      </c>
      <c r="B427" s="12" t="s">
        <v>1535</v>
      </c>
      <c r="C427" s="90" t="s">
        <v>1536</v>
      </c>
      <c r="D427" s="12">
        <v>51</v>
      </c>
      <c r="E427" s="12"/>
      <c r="F427" s="12"/>
      <c r="G427" s="13">
        <v>46437</v>
      </c>
      <c r="H427" s="11">
        <v>253</v>
      </c>
      <c r="I427" s="12" t="s">
        <v>33</v>
      </c>
      <c r="J427" s="93">
        <v>0.937037037037037</v>
      </c>
      <c r="K427" s="100" t="s">
        <v>2820</v>
      </c>
      <c r="L427" s="12"/>
      <c r="M427" s="11" t="s">
        <v>39</v>
      </c>
      <c r="N427" s="18">
        <v>46167</v>
      </c>
      <c r="O427" s="14">
        <v>26928</v>
      </c>
      <c r="P427" s="14">
        <v>161568</v>
      </c>
      <c r="Q427" s="97">
        <v>500.86079999999998</v>
      </c>
      <c r="R427" s="11">
        <v>22271</v>
      </c>
      <c r="S427" s="11" t="s">
        <v>42</v>
      </c>
      <c r="T427" s="11">
        <v>270</v>
      </c>
      <c r="U427" s="216" t="s">
        <v>37</v>
      </c>
      <c r="V427" s="216" t="s">
        <v>37</v>
      </c>
      <c r="W427" s="216" t="s">
        <v>38</v>
      </c>
      <c r="X427" s="216" t="s">
        <v>38</v>
      </c>
      <c r="Y427" s="216" t="s">
        <v>38</v>
      </c>
      <c r="Z427" s="216" t="s">
        <v>37</v>
      </c>
      <c r="AA427" s="217">
        <v>46407</v>
      </c>
      <c r="AB427" s="216" t="s">
        <v>39</v>
      </c>
    </row>
    <row r="428" spans="1:28" ht="18" customHeight="1">
      <c r="A428" s="100" t="s">
        <v>61</v>
      </c>
      <c r="B428" s="12" t="s">
        <v>379</v>
      </c>
      <c r="C428" s="90" t="s">
        <v>380</v>
      </c>
      <c r="D428" s="12"/>
      <c r="E428" s="12">
        <v>10</v>
      </c>
      <c r="F428" s="12"/>
      <c r="G428" s="13">
        <v>46215</v>
      </c>
      <c r="H428" s="11">
        <v>31</v>
      </c>
      <c r="I428" s="12" t="s">
        <v>215</v>
      </c>
      <c r="J428" s="93">
        <v>0.51666666666666672</v>
      </c>
      <c r="K428" s="100"/>
      <c r="L428" s="12" t="s">
        <v>34</v>
      </c>
      <c r="M428" s="11" t="s">
        <v>35</v>
      </c>
      <c r="N428" s="18">
        <v>46155</v>
      </c>
      <c r="O428" s="14">
        <v>10</v>
      </c>
      <c r="P428" s="14">
        <v>10</v>
      </c>
      <c r="Q428" s="97">
        <v>3.0000000000000001E-3</v>
      </c>
      <c r="R428" s="11">
        <v>22284</v>
      </c>
      <c r="S428" s="11" t="s">
        <v>354</v>
      </c>
      <c r="T428" s="11">
        <v>60</v>
      </c>
      <c r="U428" s="216" t="s">
        <v>37</v>
      </c>
      <c r="V428" s="216" t="s">
        <v>37</v>
      </c>
      <c r="W428" s="216" t="s">
        <v>37</v>
      </c>
      <c r="X428" s="216" t="s">
        <v>38</v>
      </c>
      <c r="Y428" s="216" t="s">
        <v>38</v>
      </c>
      <c r="Z428" s="216" t="s">
        <v>37</v>
      </c>
      <c r="AA428" s="217">
        <v>46200</v>
      </c>
      <c r="AB428" s="216" t="s">
        <v>39</v>
      </c>
    </row>
    <row r="429" spans="1:28" ht="18" customHeight="1">
      <c r="A429" s="100" t="s">
        <v>61</v>
      </c>
      <c r="B429" s="12" t="s">
        <v>379</v>
      </c>
      <c r="C429" s="90" t="s">
        <v>380</v>
      </c>
      <c r="D429" s="12"/>
      <c r="E429" s="12">
        <v>14</v>
      </c>
      <c r="F429" s="12"/>
      <c r="G429" s="13">
        <v>46224</v>
      </c>
      <c r="H429" s="11">
        <v>40</v>
      </c>
      <c r="I429" s="12" t="s">
        <v>215</v>
      </c>
      <c r="J429" s="93">
        <v>0.66666666666666663</v>
      </c>
      <c r="K429" s="100"/>
      <c r="L429" s="12" t="s">
        <v>34</v>
      </c>
      <c r="M429" s="11" t="s">
        <v>35</v>
      </c>
      <c r="N429" s="18">
        <v>46164</v>
      </c>
      <c r="O429" s="14">
        <v>14</v>
      </c>
      <c r="P429" s="14">
        <v>14</v>
      </c>
      <c r="Q429" s="97">
        <v>4.1999999999999997E-3</v>
      </c>
      <c r="R429" s="11">
        <v>22284</v>
      </c>
      <c r="S429" s="11" t="s">
        <v>354</v>
      </c>
      <c r="T429" s="11">
        <v>60</v>
      </c>
      <c r="U429" s="216" t="s">
        <v>37</v>
      </c>
      <c r="V429" s="216" t="s">
        <v>37</v>
      </c>
      <c r="W429" s="216" t="s">
        <v>37</v>
      </c>
      <c r="X429" s="216" t="s">
        <v>38</v>
      </c>
      <c r="Y429" s="216" t="s">
        <v>38</v>
      </c>
      <c r="Z429" s="216" t="s">
        <v>37</v>
      </c>
      <c r="AA429" s="217">
        <v>46209</v>
      </c>
      <c r="AB429" s="216" t="s">
        <v>39</v>
      </c>
    </row>
    <row r="430" spans="1:28" ht="18" customHeight="1">
      <c r="A430" s="100" t="s">
        <v>61</v>
      </c>
      <c r="B430" s="12" t="s">
        <v>379</v>
      </c>
      <c r="C430" s="90" t="s">
        <v>380</v>
      </c>
      <c r="D430" s="12">
        <v>1</v>
      </c>
      <c r="E430" s="12"/>
      <c r="F430" s="12"/>
      <c r="G430" s="13">
        <v>46224</v>
      </c>
      <c r="H430" s="11">
        <v>40</v>
      </c>
      <c r="I430" s="12" t="s">
        <v>215</v>
      </c>
      <c r="J430" s="93">
        <v>0.66666666666666663</v>
      </c>
      <c r="K430" s="100"/>
      <c r="L430" s="12" t="s">
        <v>34</v>
      </c>
      <c r="M430" s="11" t="s">
        <v>35</v>
      </c>
      <c r="N430" s="18">
        <v>46164</v>
      </c>
      <c r="O430" s="14">
        <v>16</v>
      </c>
      <c r="P430" s="14">
        <v>16</v>
      </c>
      <c r="Q430" s="97">
        <v>4.7999999999999996E-3</v>
      </c>
      <c r="R430" s="11">
        <v>22284</v>
      </c>
      <c r="S430" s="11" t="s">
        <v>354</v>
      </c>
      <c r="T430" s="11">
        <v>60</v>
      </c>
      <c r="U430" s="216" t="s">
        <v>37</v>
      </c>
      <c r="V430" s="216" t="s">
        <v>37</v>
      </c>
      <c r="W430" s="216" t="s">
        <v>37</v>
      </c>
      <c r="X430" s="216" t="s">
        <v>38</v>
      </c>
      <c r="Y430" s="216" t="s">
        <v>38</v>
      </c>
      <c r="Z430" s="216" t="s">
        <v>37</v>
      </c>
      <c r="AA430" s="217">
        <v>46209</v>
      </c>
      <c r="AB430" s="216" t="s">
        <v>39</v>
      </c>
    </row>
    <row r="431" spans="1:28" ht="18" customHeight="1">
      <c r="A431" s="100" t="s">
        <v>2553</v>
      </c>
      <c r="B431" s="12" t="s">
        <v>382</v>
      </c>
      <c r="C431" s="90" t="s">
        <v>383</v>
      </c>
      <c r="D431" s="12">
        <v>6</v>
      </c>
      <c r="E431" s="12"/>
      <c r="F431" s="12"/>
      <c r="G431" s="13">
        <v>46263</v>
      </c>
      <c r="H431" s="11">
        <v>79</v>
      </c>
      <c r="I431" s="12" t="s">
        <v>312</v>
      </c>
      <c r="J431" s="93">
        <v>0.43888888888888888</v>
      </c>
      <c r="K431" s="100"/>
      <c r="L431" s="12"/>
      <c r="M431" s="11" t="s">
        <v>39</v>
      </c>
      <c r="N431" s="18">
        <v>46083</v>
      </c>
      <c r="O431" s="14">
        <v>2880</v>
      </c>
      <c r="P431" s="14">
        <v>17280</v>
      </c>
      <c r="Q431" s="97">
        <v>57.024000000000001</v>
      </c>
      <c r="R431" s="11">
        <v>22315</v>
      </c>
      <c r="S431" s="11" t="s">
        <v>42</v>
      </c>
      <c r="T431" s="11">
        <v>180</v>
      </c>
      <c r="U431" s="216" t="s">
        <v>37</v>
      </c>
      <c r="V431" s="216" t="s">
        <v>38</v>
      </c>
      <c r="W431" s="216" t="s">
        <v>37</v>
      </c>
      <c r="X431" s="216" t="s">
        <v>38</v>
      </c>
      <c r="Y431" s="216" t="s">
        <v>37</v>
      </c>
      <c r="Z431" s="216" t="s">
        <v>37</v>
      </c>
      <c r="AA431" s="217">
        <v>46233</v>
      </c>
      <c r="AB431" s="216" t="s">
        <v>39</v>
      </c>
    </row>
    <row r="432" spans="1:28" ht="18" customHeight="1">
      <c r="A432" s="100" t="s">
        <v>2673</v>
      </c>
      <c r="B432" s="12" t="s">
        <v>382</v>
      </c>
      <c r="C432" s="90" t="s">
        <v>383</v>
      </c>
      <c r="D432" s="12">
        <v>23</v>
      </c>
      <c r="E432" s="12"/>
      <c r="F432" s="12"/>
      <c r="G432" s="13">
        <v>46328</v>
      </c>
      <c r="H432" s="11">
        <v>144</v>
      </c>
      <c r="I432" s="12" t="s">
        <v>33</v>
      </c>
      <c r="J432" s="93">
        <v>0.8</v>
      </c>
      <c r="K432" s="100"/>
      <c r="L432" s="12"/>
      <c r="M432" s="11" t="s">
        <v>39</v>
      </c>
      <c r="N432" s="18">
        <v>46148</v>
      </c>
      <c r="O432" s="14">
        <v>11040</v>
      </c>
      <c r="P432" s="14">
        <v>66240</v>
      </c>
      <c r="Q432" s="97">
        <v>218.59200000000001</v>
      </c>
      <c r="R432" s="11">
        <v>22315</v>
      </c>
      <c r="S432" s="11" t="s">
        <v>42</v>
      </c>
      <c r="T432" s="11">
        <v>180</v>
      </c>
      <c r="U432" s="216" t="s">
        <v>37</v>
      </c>
      <c r="V432" s="216" t="s">
        <v>37</v>
      </c>
      <c r="W432" s="216" t="s">
        <v>38</v>
      </c>
      <c r="X432" s="216" t="s">
        <v>38</v>
      </c>
      <c r="Y432" s="216" t="s">
        <v>38</v>
      </c>
      <c r="Z432" s="216" t="s">
        <v>37</v>
      </c>
      <c r="AA432" s="217">
        <v>46298</v>
      </c>
      <c r="AB432" s="216" t="s">
        <v>39</v>
      </c>
    </row>
    <row r="433" spans="1:28" ht="18" customHeight="1">
      <c r="A433" s="100" t="s">
        <v>61</v>
      </c>
      <c r="B433" s="12" t="s">
        <v>382</v>
      </c>
      <c r="C433" s="90" t="s">
        <v>383</v>
      </c>
      <c r="D433" s="12">
        <v>12</v>
      </c>
      <c r="E433" s="12"/>
      <c r="F433" s="12"/>
      <c r="G433" s="13">
        <v>46349</v>
      </c>
      <c r="H433" s="11">
        <v>165</v>
      </c>
      <c r="I433" s="12" t="s">
        <v>33</v>
      </c>
      <c r="J433" s="93">
        <v>0.91666666666666663</v>
      </c>
      <c r="K433" s="100"/>
      <c r="L433" s="12" t="s">
        <v>62</v>
      </c>
      <c r="M433" s="11" t="s">
        <v>35</v>
      </c>
      <c r="N433" s="18">
        <v>46169</v>
      </c>
      <c r="O433" s="14">
        <v>5760</v>
      </c>
      <c r="P433" s="14">
        <v>34560</v>
      </c>
      <c r="Q433" s="97">
        <v>114.048</v>
      </c>
      <c r="R433" s="11">
        <v>22315</v>
      </c>
      <c r="S433" s="11" t="s">
        <v>42</v>
      </c>
      <c r="T433" s="11">
        <v>180</v>
      </c>
      <c r="U433" s="216" t="s">
        <v>37</v>
      </c>
      <c r="V433" s="216" t="s">
        <v>37</v>
      </c>
      <c r="W433" s="216" t="s">
        <v>38</v>
      </c>
      <c r="X433" s="216" t="s">
        <v>38</v>
      </c>
      <c r="Y433" s="216" t="s">
        <v>38</v>
      </c>
      <c r="Z433" s="216" t="s">
        <v>37</v>
      </c>
      <c r="AA433" s="217">
        <v>46319</v>
      </c>
      <c r="AB433" s="216" t="s">
        <v>39</v>
      </c>
    </row>
    <row r="434" spans="1:28" ht="18" customHeight="1">
      <c r="A434" s="100" t="s">
        <v>2624</v>
      </c>
      <c r="B434" s="12" t="s">
        <v>382</v>
      </c>
      <c r="C434" s="90" t="s">
        <v>383</v>
      </c>
      <c r="D434" s="12">
        <v>17</v>
      </c>
      <c r="E434" s="12"/>
      <c r="F434" s="12"/>
      <c r="G434" s="13">
        <v>46349</v>
      </c>
      <c r="H434" s="11">
        <v>165</v>
      </c>
      <c r="I434" s="12" t="s">
        <v>33</v>
      </c>
      <c r="J434" s="93">
        <v>0.91666666666666663</v>
      </c>
      <c r="K434" s="100"/>
      <c r="L434" s="12"/>
      <c r="M434" s="11" t="s">
        <v>39</v>
      </c>
      <c r="N434" s="18">
        <v>46169</v>
      </c>
      <c r="O434" s="14">
        <v>8160</v>
      </c>
      <c r="P434" s="14">
        <v>48960</v>
      </c>
      <c r="Q434" s="97">
        <v>161.56800000000001</v>
      </c>
      <c r="R434" s="11">
        <v>22315</v>
      </c>
      <c r="S434" s="11" t="s">
        <v>42</v>
      </c>
      <c r="T434" s="11">
        <v>180</v>
      </c>
      <c r="U434" s="216" t="s">
        <v>37</v>
      </c>
      <c r="V434" s="216" t="s">
        <v>37</v>
      </c>
      <c r="W434" s="216" t="s">
        <v>38</v>
      </c>
      <c r="X434" s="216" t="s">
        <v>38</v>
      </c>
      <c r="Y434" s="216" t="s">
        <v>38</v>
      </c>
      <c r="Z434" s="216" t="s">
        <v>37</v>
      </c>
      <c r="AA434" s="217">
        <v>46319</v>
      </c>
      <c r="AB434" s="216" t="s">
        <v>39</v>
      </c>
    </row>
    <row r="435" spans="1:28" ht="18" customHeight="1">
      <c r="A435" s="100" t="s">
        <v>2633</v>
      </c>
      <c r="B435" s="12" t="s">
        <v>382</v>
      </c>
      <c r="C435" s="90" t="s">
        <v>383</v>
      </c>
      <c r="D435" s="12">
        <v>12</v>
      </c>
      <c r="E435" s="12"/>
      <c r="F435" s="12"/>
      <c r="G435" s="13">
        <v>46349</v>
      </c>
      <c r="H435" s="11">
        <v>165</v>
      </c>
      <c r="I435" s="12" t="s">
        <v>33</v>
      </c>
      <c r="J435" s="93">
        <v>0.91666666666666663</v>
      </c>
      <c r="K435" s="100"/>
      <c r="L435" s="12"/>
      <c r="M435" s="11" t="s">
        <v>39</v>
      </c>
      <c r="N435" s="18">
        <v>46169</v>
      </c>
      <c r="O435" s="14">
        <v>5760</v>
      </c>
      <c r="P435" s="14">
        <v>34560</v>
      </c>
      <c r="Q435" s="97">
        <v>114.048</v>
      </c>
      <c r="R435" s="11">
        <v>22315</v>
      </c>
      <c r="S435" s="11" t="s">
        <v>42</v>
      </c>
      <c r="T435" s="11">
        <v>180</v>
      </c>
      <c r="U435" s="216" t="s">
        <v>37</v>
      </c>
      <c r="V435" s="216" t="s">
        <v>37</v>
      </c>
      <c r="W435" s="216" t="s">
        <v>38</v>
      </c>
      <c r="X435" s="216" t="s">
        <v>38</v>
      </c>
      <c r="Y435" s="216" t="s">
        <v>38</v>
      </c>
      <c r="Z435" s="216" t="s">
        <v>37</v>
      </c>
      <c r="AA435" s="217">
        <v>46319</v>
      </c>
      <c r="AB435" s="216" t="s">
        <v>39</v>
      </c>
    </row>
    <row r="436" spans="1:28" ht="18" customHeight="1">
      <c r="A436" s="100" t="s">
        <v>2656</v>
      </c>
      <c r="B436" s="12" t="s">
        <v>382</v>
      </c>
      <c r="C436" s="90" t="s">
        <v>383</v>
      </c>
      <c r="D436" s="12">
        <v>10</v>
      </c>
      <c r="E436" s="12"/>
      <c r="F436" s="12"/>
      <c r="G436" s="13">
        <v>46349</v>
      </c>
      <c r="H436" s="11">
        <v>165</v>
      </c>
      <c r="I436" s="12" t="s">
        <v>33</v>
      </c>
      <c r="J436" s="93">
        <v>0.91666666666666663</v>
      </c>
      <c r="K436" s="100" t="s">
        <v>2792</v>
      </c>
      <c r="L436" s="12"/>
      <c r="M436" s="11" t="s">
        <v>39</v>
      </c>
      <c r="N436" s="18">
        <v>46169</v>
      </c>
      <c r="O436" s="14">
        <v>4800</v>
      </c>
      <c r="P436" s="14">
        <v>28800</v>
      </c>
      <c r="Q436" s="97">
        <v>95.04</v>
      </c>
      <c r="R436" s="11">
        <v>22315</v>
      </c>
      <c r="S436" s="11" t="s">
        <v>42</v>
      </c>
      <c r="T436" s="11">
        <v>180</v>
      </c>
      <c r="U436" s="216" t="s">
        <v>37</v>
      </c>
      <c r="V436" s="216" t="s">
        <v>37</v>
      </c>
      <c r="W436" s="216" t="s">
        <v>38</v>
      </c>
      <c r="X436" s="216" t="s">
        <v>38</v>
      </c>
      <c r="Y436" s="216" t="s">
        <v>38</v>
      </c>
      <c r="Z436" s="216" t="s">
        <v>37</v>
      </c>
      <c r="AA436" s="217">
        <v>46319</v>
      </c>
      <c r="AB436" s="216" t="s">
        <v>39</v>
      </c>
    </row>
    <row r="437" spans="1:28" ht="18" customHeight="1">
      <c r="A437" s="100" t="s">
        <v>2682</v>
      </c>
      <c r="B437" s="12" t="s">
        <v>382</v>
      </c>
      <c r="C437" s="90" t="s">
        <v>383</v>
      </c>
      <c r="D437" s="12">
        <v>1</v>
      </c>
      <c r="E437" s="12"/>
      <c r="F437" s="12"/>
      <c r="G437" s="13">
        <v>46349</v>
      </c>
      <c r="H437" s="11">
        <v>165</v>
      </c>
      <c r="I437" s="12" t="s">
        <v>33</v>
      </c>
      <c r="J437" s="93">
        <v>0.91666666666666663</v>
      </c>
      <c r="K437" s="100"/>
      <c r="L437" s="12"/>
      <c r="M437" s="11" t="s">
        <v>39</v>
      </c>
      <c r="N437" s="18">
        <v>46169</v>
      </c>
      <c r="O437" s="14">
        <v>480</v>
      </c>
      <c r="P437" s="14">
        <v>2880</v>
      </c>
      <c r="Q437" s="97">
        <v>9.5039999999999996</v>
      </c>
      <c r="R437" s="11">
        <v>22315</v>
      </c>
      <c r="S437" s="11" t="s">
        <v>42</v>
      </c>
      <c r="T437" s="11">
        <v>180</v>
      </c>
      <c r="U437" s="216" t="s">
        <v>37</v>
      </c>
      <c r="V437" s="216" t="s">
        <v>37</v>
      </c>
      <c r="W437" s="216" t="s">
        <v>38</v>
      </c>
      <c r="X437" s="216" t="s">
        <v>38</v>
      </c>
      <c r="Y437" s="216" t="s">
        <v>38</v>
      </c>
      <c r="Z437" s="216" t="s">
        <v>37</v>
      </c>
      <c r="AA437" s="217">
        <v>46319</v>
      </c>
      <c r="AB437" s="216" t="s">
        <v>39</v>
      </c>
    </row>
    <row r="438" spans="1:28" ht="18" customHeight="1">
      <c r="A438" s="100" t="s">
        <v>685</v>
      </c>
      <c r="B438" s="12" t="s">
        <v>2495</v>
      </c>
      <c r="C438" s="90" t="s">
        <v>2496</v>
      </c>
      <c r="D438" s="12">
        <v>29</v>
      </c>
      <c r="E438" s="12"/>
      <c r="F438" s="12"/>
      <c r="G438" s="13">
        <v>46466</v>
      </c>
      <c r="H438" s="11">
        <v>282</v>
      </c>
      <c r="I438" s="12" t="s">
        <v>33</v>
      </c>
      <c r="J438" s="93">
        <v>0.77260273972602744</v>
      </c>
      <c r="K438" s="100" t="s">
        <v>2841</v>
      </c>
      <c r="L438" s="12"/>
      <c r="M438" s="11" t="s">
        <v>39</v>
      </c>
      <c r="N438" s="18">
        <v>46101</v>
      </c>
      <c r="O438" s="14">
        <v>6264</v>
      </c>
      <c r="P438" s="14">
        <v>37584</v>
      </c>
      <c r="Q438" s="97">
        <v>133.42320000000001</v>
      </c>
      <c r="R438" s="11">
        <v>22398</v>
      </c>
      <c r="S438" s="11" t="s">
        <v>194</v>
      </c>
      <c r="T438" s="11">
        <v>365</v>
      </c>
      <c r="U438" s="216" t="s">
        <v>37</v>
      </c>
      <c r="V438" s="216" t="s">
        <v>37</v>
      </c>
      <c r="W438" s="216" t="s">
        <v>38</v>
      </c>
      <c r="X438" s="216" t="s">
        <v>38</v>
      </c>
      <c r="Y438" s="216" t="s">
        <v>38</v>
      </c>
      <c r="Z438" s="216" t="s">
        <v>37</v>
      </c>
      <c r="AA438" s="217">
        <v>46436</v>
      </c>
      <c r="AB438" s="216" t="s">
        <v>39</v>
      </c>
    </row>
    <row r="439" spans="1:28" ht="18" customHeight="1">
      <c r="A439" s="100" t="s">
        <v>457</v>
      </c>
      <c r="B439" s="12" t="s">
        <v>393</v>
      </c>
      <c r="C439" s="90" t="s">
        <v>394</v>
      </c>
      <c r="D439" s="12">
        <v>88</v>
      </c>
      <c r="E439" s="12"/>
      <c r="F439" s="12"/>
      <c r="G439" s="13">
        <v>46541</v>
      </c>
      <c r="H439" s="11">
        <v>357</v>
      </c>
      <c r="I439" s="12" t="s">
        <v>33</v>
      </c>
      <c r="J439" s="93">
        <v>0.9780821917808219</v>
      </c>
      <c r="K439" s="100" t="s">
        <v>2810</v>
      </c>
      <c r="L439" s="12" t="s">
        <v>392</v>
      </c>
      <c r="M439" s="11" t="s">
        <v>35</v>
      </c>
      <c r="N439" s="18">
        <v>46176</v>
      </c>
      <c r="O439" s="14">
        <v>3960</v>
      </c>
      <c r="P439" s="14">
        <v>118800</v>
      </c>
      <c r="Q439" s="97">
        <v>392.04</v>
      </c>
      <c r="R439" s="11">
        <v>22512</v>
      </c>
      <c r="S439" s="11" t="s">
        <v>194</v>
      </c>
      <c r="T439" s="11">
        <v>365</v>
      </c>
      <c r="U439" s="216" t="s">
        <v>37</v>
      </c>
      <c r="V439" s="216" t="s">
        <v>37</v>
      </c>
      <c r="W439" s="216" t="s">
        <v>38</v>
      </c>
      <c r="X439" s="216" t="s">
        <v>38</v>
      </c>
      <c r="Y439" s="216" t="s">
        <v>38</v>
      </c>
      <c r="Z439" s="216" t="s">
        <v>37</v>
      </c>
      <c r="AA439" s="217">
        <v>46511</v>
      </c>
      <c r="AB439" s="216" t="s">
        <v>39</v>
      </c>
    </row>
    <row r="440" spans="1:28" ht="18" customHeight="1">
      <c r="A440" s="100" t="s">
        <v>445</v>
      </c>
      <c r="B440" s="12" t="s">
        <v>393</v>
      </c>
      <c r="C440" s="90" t="s">
        <v>394</v>
      </c>
      <c r="D440" s="12">
        <v>104</v>
      </c>
      <c r="E440" s="12"/>
      <c r="F440" s="12"/>
      <c r="G440" s="13">
        <v>46541</v>
      </c>
      <c r="H440" s="11">
        <v>357</v>
      </c>
      <c r="I440" s="12" t="s">
        <v>33</v>
      </c>
      <c r="J440" s="93">
        <v>0.9780821917808219</v>
      </c>
      <c r="K440" s="100" t="s">
        <v>2810</v>
      </c>
      <c r="L440" s="12" t="s">
        <v>392</v>
      </c>
      <c r="M440" s="11" t="s">
        <v>35</v>
      </c>
      <c r="N440" s="18">
        <v>46176</v>
      </c>
      <c r="O440" s="14">
        <v>4680</v>
      </c>
      <c r="P440" s="14">
        <v>140400</v>
      </c>
      <c r="Q440" s="97">
        <v>463.32</v>
      </c>
      <c r="R440" s="11">
        <v>22512</v>
      </c>
      <c r="S440" s="11" t="s">
        <v>194</v>
      </c>
      <c r="T440" s="11">
        <v>365</v>
      </c>
      <c r="U440" s="216" t="s">
        <v>37</v>
      </c>
      <c r="V440" s="216" t="s">
        <v>37</v>
      </c>
      <c r="W440" s="216" t="s">
        <v>38</v>
      </c>
      <c r="X440" s="216" t="s">
        <v>38</v>
      </c>
      <c r="Y440" s="216" t="s">
        <v>38</v>
      </c>
      <c r="Z440" s="216" t="s">
        <v>37</v>
      </c>
      <c r="AA440" s="217">
        <v>46511</v>
      </c>
      <c r="AB440" s="216" t="s">
        <v>39</v>
      </c>
    </row>
    <row r="441" spans="1:28" ht="18" customHeight="1">
      <c r="A441" s="100" t="s">
        <v>462</v>
      </c>
      <c r="B441" s="12" t="s">
        <v>393</v>
      </c>
      <c r="C441" s="90" t="s">
        <v>394</v>
      </c>
      <c r="D441" s="12">
        <v>104</v>
      </c>
      <c r="E441" s="12"/>
      <c r="F441" s="12"/>
      <c r="G441" s="13">
        <v>46541</v>
      </c>
      <c r="H441" s="11">
        <v>357</v>
      </c>
      <c r="I441" s="12" t="s">
        <v>33</v>
      </c>
      <c r="J441" s="93">
        <v>0.9780821917808219</v>
      </c>
      <c r="K441" s="100" t="s">
        <v>2810</v>
      </c>
      <c r="L441" s="12" t="s">
        <v>392</v>
      </c>
      <c r="M441" s="11" t="s">
        <v>35</v>
      </c>
      <c r="N441" s="18">
        <v>46176</v>
      </c>
      <c r="O441" s="14">
        <v>4680</v>
      </c>
      <c r="P441" s="14">
        <v>140400</v>
      </c>
      <c r="Q441" s="97">
        <v>463.32</v>
      </c>
      <c r="R441" s="11">
        <v>22512</v>
      </c>
      <c r="S441" s="11" t="s">
        <v>194</v>
      </c>
      <c r="T441" s="11">
        <v>365</v>
      </c>
      <c r="U441" s="216" t="s">
        <v>37</v>
      </c>
      <c r="V441" s="216" t="s">
        <v>37</v>
      </c>
      <c r="W441" s="216" t="s">
        <v>38</v>
      </c>
      <c r="X441" s="216" t="s">
        <v>38</v>
      </c>
      <c r="Y441" s="216" t="s">
        <v>38</v>
      </c>
      <c r="Z441" s="216" t="s">
        <v>37</v>
      </c>
      <c r="AA441" s="217">
        <v>46511</v>
      </c>
      <c r="AB441" s="216" t="s">
        <v>39</v>
      </c>
    </row>
    <row r="442" spans="1:28" ht="18" customHeight="1">
      <c r="A442" s="100" t="s">
        <v>474</v>
      </c>
      <c r="B442" s="12" t="s">
        <v>393</v>
      </c>
      <c r="C442" s="90" t="s">
        <v>394</v>
      </c>
      <c r="D442" s="12">
        <v>70</v>
      </c>
      <c r="E442" s="12">
        <v>41</v>
      </c>
      <c r="F442" s="12"/>
      <c r="G442" s="13">
        <v>46541</v>
      </c>
      <c r="H442" s="11">
        <v>357</v>
      </c>
      <c r="I442" s="12" t="s">
        <v>33</v>
      </c>
      <c r="J442" s="93">
        <v>0.9780821917808219</v>
      </c>
      <c r="K442" s="100" t="s">
        <v>2810</v>
      </c>
      <c r="L442" s="12" t="s">
        <v>392</v>
      </c>
      <c r="M442" s="11" t="s">
        <v>35</v>
      </c>
      <c r="N442" s="18">
        <v>46176</v>
      </c>
      <c r="O442" s="14">
        <v>3191</v>
      </c>
      <c r="P442" s="14">
        <v>95730</v>
      </c>
      <c r="Q442" s="97">
        <v>315.90899999999999</v>
      </c>
      <c r="R442" s="11">
        <v>22512</v>
      </c>
      <c r="S442" s="11" t="s">
        <v>194</v>
      </c>
      <c r="T442" s="11">
        <v>365</v>
      </c>
      <c r="U442" s="216" t="s">
        <v>37</v>
      </c>
      <c r="V442" s="216" t="s">
        <v>37</v>
      </c>
      <c r="W442" s="216" t="s">
        <v>38</v>
      </c>
      <c r="X442" s="216" t="s">
        <v>38</v>
      </c>
      <c r="Y442" s="216" t="s">
        <v>38</v>
      </c>
      <c r="Z442" s="216" t="s">
        <v>37</v>
      </c>
      <c r="AA442" s="217">
        <v>46511</v>
      </c>
      <c r="AB442" s="216" t="s">
        <v>39</v>
      </c>
    </row>
    <row r="443" spans="1:28" ht="18" customHeight="1">
      <c r="A443" s="100" t="s">
        <v>111</v>
      </c>
      <c r="B443" s="12" t="s">
        <v>393</v>
      </c>
      <c r="C443" s="90" t="s">
        <v>394</v>
      </c>
      <c r="D443" s="12">
        <v>112</v>
      </c>
      <c r="E443" s="12"/>
      <c r="F443" s="12"/>
      <c r="G443" s="13">
        <v>46541</v>
      </c>
      <c r="H443" s="11">
        <v>357</v>
      </c>
      <c r="I443" s="12" t="s">
        <v>33</v>
      </c>
      <c r="J443" s="93">
        <v>0.9780821917808219</v>
      </c>
      <c r="K443" s="100" t="s">
        <v>2810</v>
      </c>
      <c r="L443" s="12" t="s">
        <v>392</v>
      </c>
      <c r="M443" s="11" t="s">
        <v>35</v>
      </c>
      <c r="N443" s="18">
        <v>46176</v>
      </c>
      <c r="O443" s="14">
        <v>5040</v>
      </c>
      <c r="P443" s="14">
        <v>151200</v>
      </c>
      <c r="Q443" s="97">
        <v>498.96</v>
      </c>
      <c r="R443" s="11">
        <v>22512</v>
      </c>
      <c r="S443" s="11" t="s">
        <v>194</v>
      </c>
      <c r="T443" s="11">
        <v>365</v>
      </c>
      <c r="U443" s="216" t="s">
        <v>37</v>
      </c>
      <c r="V443" s="216" t="s">
        <v>37</v>
      </c>
      <c r="W443" s="216" t="s">
        <v>38</v>
      </c>
      <c r="X443" s="216" t="s">
        <v>38</v>
      </c>
      <c r="Y443" s="216" t="s">
        <v>38</v>
      </c>
      <c r="Z443" s="216" t="s">
        <v>37</v>
      </c>
      <c r="AA443" s="217">
        <v>46511</v>
      </c>
      <c r="AB443" s="216" t="s">
        <v>39</v>
      </c>
    </row>
    <row r="444" spans="1:28" ht="18" customHeight="1">
      <c r="A444" s="100" t="s">
        <v>2784</v>
      </c>
      <c r="B444" s="12" t="s">
        <v>393</v>
      </c>
      <c r="C444" s="90" t="s">
        <v>394</v>
      </c>
      <c r="D444" s="12">
        <v>88</v>
      </c>
      <c r="E444" s="12"/>
      <c r="F444" s="12"/>
      <c r="G444" s="13">
        <v>46542</v>
      </c>
      <c r="H444" s="11">
        <v>358</v>
      </c>
      <c r="I444" s="12" t="s">
        <v>33</v>
      </c>
      <c r="J444" s="93">
        <v>0.98082191780821915</v>
      </c>
      <c r="K444" s="100" t="s">
        <v>2810</v>
      </c>
      <c r="L444" s="12" t="s">
        <v>392</v>
      </c>
      <c r="M444" s="11" t="s">
        <v>35</v>
      </c>
      <c r="N444" s="18">
        <v>46177</v>
      </c>
      <c r="O444" s="14">
        <v>3960</v>
      </c>
      <c r="P444" s="14">
        <v>118800</v>
      </c>
      <c r="Q444" s="97">
        <v>392.04</v>
      </c>
      <c r="R444" s="11">
        <v>22512</v>
      </c>
      <c r="S444" s="11" t="s">
        <v>194</v>
      </c>
      <c r="T444" s="11">
        <v>365</v>
      </c>
      <c r="U444" s="216" t="s">
        <v>37</v>
      </c>
      <c r="V444" s="216" t="s">
        <v>37</v>
      </c>
      <c r="W444" s="216" t="s">
        <v>38</v>
      </c>
      <c r="X444" s="216" t="s">
        <v>38</v>
      </c>
      <c r="Y444" s="216" t="s">
        <v>38</v>
      </c>
      <c r="Z444" s="216" t="s">
        <v>37</v>
      </c>
      <c r="AA444" s="217">
        <v>46512</v>
      </c>
      <c r="AB444" s="216" t="s">
        <v>39</v>
      </c>
    </row>
    <row r="445" spans="1:28" ht="18" customHeight="1">
      <c r="A445" s="100" t="s">
        <v>454</v>
      </c>
      <c r="B445" s="12" t="s">
        <v>393</v>
      </c>
      <c r="C445" s="90" t="s">
        <v>394</v>
      </c>
      <c r="D445" s="12">
        <v>88</v>
      </c>
      <c r="E445" s="12"/>
      <c r="F445" s="12"/>
      <c r="G445" s="13">
        <v>46542</v>
      </c>
      <c r="H445" s="11">
        <v>358</v>
      </c>
      <c r="I445" s="12" t="s">
        <v>33</v>
      </c>
      <c r="J445" s="93">
        <v>0.98082191780821915</v>
      </c>
      <c r="K445" s="100" t="s">
        <v>2810</v>
      </c>
      <c r="L445" s="12" t="s">
        <v>392</v>
      </c>
      <c r="M445" s="11" t="s">
        <v>35</v>
      </c>
      <c r="N445" s="18">
        <v>46177</v>
      </c>
      <c r="O445" s="14">
        <v>3960</v>
      </c>
      <c r="P445" s="14">
        <v>118800</v>
      </c>
      <c r="Q445" s="97">
        <v>392.04</v>
      </c>
      <c r="R445" s="11">
        <v>22512</v>
      </c>
      <c r="S445" s="11" t="s">
        <v>194</v>
      </c>
      <c r="T445" s="11">
        <v>365</v>
      </c>
      <c r="U445" s="216" t="s">
        <v>37</v>
      </c>
      <c r="V445" s="216" t="s">
        <v>37</v>
      </c>
      <c r="W445" s="216" t="s">
        <v>38</v>
      </c>
      <c r="X445" s="216" t="s">
        <v>38</v>
      </c>
      <c r="Y445" s="216" t="s">
        <v>38</v>
      </c>
      <c r="Z445" s="216" t="s">
        <v>37</v>
      </c>
      <c r="AA445" s="217">
        <v>46512</v>
      </c>
      <c r="AB445" s="216" t="s">
        <v>39</v>
      </c>
    </row>
    <row r="446" spans="1:28" ht="18" customHeight="1">
      <c r="A446" s="100" t="s">
        <v>227</v>
      </c>
      <c r="B446" s="12" t="s">
        <v>393</v>
      </c>
      <c r="C446" s="90" t="s">
        <v>394</v>
      </c>
      <c r="D446" s="12">
        <v>88</v>
      </c>
      <c r="E446" s="12"/>
      <c r="F446" s="12"/>
      <c r="G446" s="13">
        <v>46542</v>
      </c>
      <c r="H446" s="11">
        <v>358</v>
      </c>
      <c r="I446" s="12" t="s">
        <v>33</v>
      </c>
      <c r="J446" s="93">
        <v>0.98082191780821915</v>
      </c>
      <c r="K446" s="100"/>
      <c r="L446" s="12" t="s">
        <v>392</v>
      </c>
      <c r="M446" s="11" t="s">
        <v>35</v>
      </c>
      <c r="N446" s="18">
        <v>46177</v>
      </c>
      <c r="O446" s="14">
        <v>3960</v>
      </c>
      <c r="P446" s="14">
        <v>118800</v>
      </c>
      <c r="Q446" s="97">
        <v>392.04</v>
      </c>
      <c r="R446" s="11">
        <v>22512</v>
      </c>
      <c r="S446" s="11" t="s">
        <v>194</v>
      </c>
      <c r="T446" s="11">
        <v>365</v>
      </c>
      <c r="U446" s="216" t="s">
        <v>37</v>
      </c>
      <c r="V446" s="216" t="s">
        <v>37</v>
      </c>
      <c r="W446" s="216" t="s">
        <v>38</v>
      </c>
      <c r="X446" s="216" t="s">
        <v>38</v>
      </c>
      <c r="Y446" s="216" t="s">
        <v>38</v>
      </c>
      <c r="Z446" s="216" t="s">
        <v>37</v>
      </c>
      <c r="AA446" s="217">
        <v>46512</v>
      </c>
      <c r="AB446" s="216" t="s">
        <v>39</v>
      </c>
    </row>
    <row r="447" spans="1:28" ht="18" customHeight="1">
      <c r="A447" s="100" t="s">
        <v>431</v>
      </c>
      <c r="B447" s="12" t="s">
        <v>393</v>
      </c>
      <c r="C447" s="90" t="s">
        <v>394</v>
      </c>
      <c r="D447" s="12">
        <v>88</v>
      </c>
      <c r="E447" s="12"/>
      <c r="F447" s="12"/>
      <c r="G447" s="13">
        <v>46542</v>
      </c>
      <c r="H447" s="11">
        <v>358</v>
      </c>
      <c r="I447" s="12" t="s">
        <v>33</v>
      </c>
      <c r="J447" s="93">
        <v>0.98082191780821915</v>
      </c>
      <c r="K447" s="100" t="s">
        <v>2810</v>
      </c>
      <c r="L447" s="12" t="s">
        <v>392</v>
      </c>
      <c r="M447" s="11" t="s">
        <v>35</v>
      </c>
      <c r="N447" s="18">
        <v>46177</v>
      </c>
      <c r="O447" s="14">
        <v>3960</v>
      </c>
      <c r="P447" s="14">
        <v>118800</v>
      </c>
      <c r="Q447" s="97">
        <v>392.04</v>
      </c>
      <c r="R447" s="11">
        <v>22512</v>
      </c>
      <c r="S447" s="11" t="s">
        <v>194</v>
      </c>
      <c r="T447" s="11">
        <v>365</v>
      </c>
      <c r="U447" s="216" t="s">
        <v>37</v>
      </c>
      <c r="V447" s="216" t="s">
        <v>37</v>
      </c>
      <c r="W447" s="216" t="s">
        <v>38</v>
      </c>
      <c r="X447" s="216" t="s">
        <v>38</v>
      </c>
      <c r="Y447" s="216" t="s">
        <v>38</v>
      </c>
      <c r="Z447" s="216" t="s">
        <v>37</v>
      </c>
      <c r="AA447" s="217">
        <v>46512</v>
      </c>
      <c r="AB447" s="216" t="s">
        <v>39</v>
      </c>
    </row>
    <row r="448" spans="1:28" ht="18" customHeight="1">
      <c r="A448" s="100" t="s">
        <v>444</v>
      </c>
      <c r="B448" s="12" t="s">
        <v>393</v>
      </c>
      <c r="C448" s="90" t="s">
        <v>394</v>
      </c>
      <c r="D448" s="12">
        <v>88</v>
      </c>
      <c r="E448" s="12"/>
      <c r="F448" s="12"/>
      <c r="G448" s="13">
        <v>46542</v>
      </c>
      <c r="H448" s="11">
        <v>358</v>
      </c>
      <c r="I448" s="12" t="s">
        <v>33</v>
      </c>
      <c r="J448" s="93">
        <v>0.98082191780821915</v>
      </c>
      <c r="K448" s="100" t="s">
        <v>2810</v>
      </c>
      <c r="L448" s="12" t="s">
        <v>392</v>
      </c>
      <c r="M448" s="11" t="s">
        <v>35</v>
      </c>
      <c r="N448" s="18">
        <v>46177</v>
      </c>
      <c r="O448" s="14">
        <v>3960</v>
      </c>
      <c r="P448" s="14">
        <v>118800</v>
      </c>
      <c r="Q448" s="97">
        <v>392.04</v>
      </c>
      <c r="R448" s="11">
        <v>22512</v>
      </c>
      <c r="S448" s="11" t="s">
        <v>194</v>
      </c>
      <c r="T448" s="11">
        <v>365</v>
      </c>
      <c r="U448" s="216" t="s">
        <v>37</v>
      </c>
      <c r="V448" s="216" t="s">
        <v>37</v>
      </c>
      <c r="W448" s="216" t="s">
        <v>38</v>
      </c>
      <c r="X448" s="216" t="s">
        <v>38</v>
      </c>
      <c r="Y448" s="216" t="s">
        <v>38</v>
      </c>
      <c r="Z448" s="216" t="s">
        <v>37</v>
      </c>
      <c r="AA448" s="217">
        <v>46512</v>
      </c>
      <c r="AB448" s="216" t="s">
        <v>39</v>
      </c>
    </row>
    <row r="449" spans="1:28" ht="18" customHeight="1">
      <c r="A449" s="100" t="s">
        <v>580</v>
      </c>
      <c r="B449" s="12" t="s">
        <v>393</v>
      </c>
      <c r="C449" s="90" t="s">
        <v>394</v>
      </c>
      <c r="D449" s="12">
        <v>100</v>
      </c>
      <c r="E449" s="12"/>
      <c r="F449" s="12"/>
      <c r="G449" s="13">
        <v>46542</v>
      </c>
      <c r="H449" s="11">
        <v>358</v>
      </c>
      <c r="I449" s="12" t="s">
        <v>33</v>
      </c>
      <c r="J449" s="93">
        <v>0.98082191780821915</v>
      </c>
      <c r="K449" s="100" t="s">
        <v>2810</v>
      </c>
      <c r="L449" s="12" t="s">
        <v>392</v>
      </c>
      <c r="M449" s="11" t="s">
        <v>35</v>
      </c>
      <c r="N449" s="18">
        <v>46177</v>
      </c>
      <c r="O449" s="14">
        <v>4500</v>
      </c>
      <c r="P449" s="14">
        <v>135000</v>
      </c>
      <c r="Q449" s="97">
        <v>445.5</v>
      </c>
      <c r="R449" s="11">
        <v>22512</v>
      </c>
      <c r="S449" s="11" t="s">
        <v>194</v>
      </c>
      <c r="T449" s="11">
        <v>365</v>
      </c>
      <c r="U449" s="216" t="s">
        <v>37</v>
      </c>
      <c r="V449" s="216" t="s">
        <v>37</v>
      </c>
      <c r="W449" s="216" t="s">
        <v>38</v>
      </c>
      <c r="X449" s="216" t="s">
        <v>38</v>
      </c>
      <c r="Y449" s="216" t="s">
        <v>38</v>
      </c>
      <c r="Z449" s="216" t="s">
        <v>37</v>
      </c>
      <c r="AA449" s="217">
        <v>46512</v>
      </c>
      <c r="AB449" s="216" t="s">
        <v>39</v>
      </c>
    </row>
    <row r="450" spans="1:28" ht="18" customHeight="1">
      <c r="A450" s="100" t="s">
        <v>466</v>
      </c>
      <c r="B450" s="12" t="s">
        <v>393</v>
      </c>
      <c r="C450" s="90" t="s">
        <v>394</v>
      </c>
      <c r="D450" s="12">
        <v>68</v>
      </c>
      <c r="E450" s="12"/>
      <c r="F450" s="12"/>
      <c r="G450" s="13">
        <v>46542</v>
      </c>
      <c r="H450" s="11">
        <v>358</v>
      </c>
      <c r="I450" s="12" t="s">
        <v>33</v>
      </c>
      <c r="J450" s="93">
        <v>0.98082191780821915</v>
      </c>
      <c r="K450" s="100" t="s">
        <v>2810</v>
      </c>
      <c r="L450" s="12" t="s">
        <v>392</v>
      </c>
      <c r="M450" s="11" t="s">
        <v>35</v>
      </c>
      <c r="N450" s="18">
        <v>46177</v>
      </c>
      <c r="O450" s="14">
        <v>3060</v>
      </c>
      <c r="P450" s="14">
        <v>91800</v>
      </c>
      <c r="Q450" s="97">
        <v>302.94</v>
      </c>
      <c r="R450" s="11">
        <v>22512</v>
      </c>
      <c r="S450" s="11" t="s">
        <v>194</v>
      </c>
      <c r="T450" s="11">
        <v>365</v>
      </c>
      <c r="U450" s="216" t="s">
        <v>37</v>
      </c>
      <c r="V450" s="216" t="s">
        <v>37</v>
      </c>
      <c r="W450" s="216" t="s">
        <v>38</v>
      </c>
      <c r="X450" s="216" t="s">
        <v>38</v>
      </c>
      <c r="Y450" s="216" t="s">
        <v>38</v>
      </c>
      <c r="Z450" s="216" t="s">
        <v>37</v>
      </c>
      <c r="AA450" s="217">
        <v>46512</v>
      </c>
      <c r="AB450" s="216" t="s">
        <v>39</v>
      </c>
    </row>
    <row r="451" spans="1:28" ht="18" customHeight="1">
      <c r="A451" s="100" t="s">
        <v>572</v>
      </c>
      <c r="B451" s="12" t="s">
        <v>393</v>
      </c>
      <c r="C451" s="90" t="s">
        <v>394</v>
      </c>
      <c r="D451" s="12">
        <v>104</v>
      </c>
      <c r="E451" s="12"/>
      <c r="F451" s="12"/>
      <c r="G451" s="13">
        <v>46542</v>
      </c>
      <c r="H451" s="11">
        <v>358</v>
      </c>
      <c r="I451" s="12" t="s">
        <v>33</v>
      </c>
      <c r="J451" s="93">
        <v>0.98082191780821915</v>
      </c>
      <c r="K451" s="100" t="s">
        <v>2810</v>
      </c>
      <c r="L451" s="12" t="s">
        <v>392</v>
      </c>
      <c r="M451" s="11" t="s">
        <v>35</v>
      </c>
      <c r="N451" s="18">
        <v>46177</v>
      </c>
      <c r="O451" s="14">
        <v>4680</v>
      </c>
      <c r="P451" s="14">
        <v>140400</v>
      </c>
      <c r="Q451" s="97">
        <v>463.32</v>
      </c>
      <c r="R451" s="11">
        <v>22512</v>
      </c>
      <c r="S451" s="11" t="s">
        <v>194</v>
      </c>
      <c r="T451" s="11">
        <v>365</v>
      </c>
      <c r="U451" s="216" t="s">
        <v>37</v>
      </c>
      <c r="V451" s="216" t="s">
        <v>37</v>
      </c>
      <c r="W451" s="216" t="s">
        <v>38</v>
      </c>
      <c r="X451" s="216" t="s">
        <v>38</v>
      </c>
      <c r="Y451" s="216" t="s">
        <v>38</v>
      </c>
      <c r="Z451" s="216" t="s">
        <v>37</v>
      </c>
      <c r="AA451" s="217">
        <v>46512</v>
      </c>
      <c r="AB451" s="216" t="s">
        <v>39</v>
      </c>
    </row>
    <row r="452" spans="1:28" ht="18" customHeight="1">
      <c r="A452" s="100" t="s">
        <v>196</v>
      </c>
      <c r="B452" s="12" t="s">
        <v>1963</v>
      </c>
      <c r="C452" s="90" t="s">
        <v>1964</v>
      </c>
      <c r="D452" s="12">
        <v>3</v>
      </c>
      <c r="E452" s="12"/>
      <c r="F452" s="12"/>
      <c r="G452" s="13">
        <v>46510</v>
      </c>
      <c r="H452" s="11">
        <v>326</v>
      </c>
      <c r="I452" s="12" t="s">
        <v>33</v>
      </c>
      <c r="J452" s="93">
        <v>0.89315068493150684</v>
      </c>
      <c r="K452" s="100"/>
      <c r="L452" s="12" t="s">
        <v>34</v>
      </c>
      <c r="M452" s="11" t="s">
        <v>35</v>
      </c>
      <c r="N452" s="18">
        <v>46145</v>
      </c>
      <c r="O452" s="14">
        <v>960</v>
      </c>
      <c r="P452" s="14">
        <v>5760</v>
      </c>
      <c r="Q452" s="97">
        <v>27.244800000000001</v>
      </c>
      <c r="R452" s="11">
        <v>22579</v>
      </c>
      <c r="S452" s="11" t="s">
        <v>42</v>
      </c>
      <c r="T452" s="11">
        <v>365</v>
      </c>
      <c r="U452" s="216" t="s">
        <v>37</v>
      </c>
      <c r="V452" s="216" t="s">
        <v>37</v>
      </c>
      <c r="W452" s="216" t="s">
        <v>38</v>
      </c>
      <c r="X452" s="216" t="s">
        <v>38</v>
      </c>
      <c r="Y452" s="216" t="s">
        <v>38</v>
      </c>
      <c r="Z452" s="216" t="s">
        <v>37</v>
      </c>
      <c r="AA452" s="217">
        <v>46480</v>
      </c>
      <c r="AB452" s="216" t="s">
        <v>39</v>
      </c>
    </row>
    <row r="453" spans="1:28" ht="18" customHeight="1">
      <c r="A453" s="100" t="s">
        <v>197</v>
      </c>
      <c r="B453" s="12" t="s">
        <v>1963</v>
      </c>
      <c r="C453" s="90" t="s">
        <v>1964</v>
      </c>
      <c r="D453" s="12">
        <v>6</v>
      </c>
      <c r="E453" s="12"/>
      <c r="F453" s="12"/>
      <c r="G453" s="13">
        <v>46510</v>
      </c>
      <c r="H453" s="11">
        <v>326</v>
      </c>
      <c r="I453" s="12" t="s">
        <v>33</v>
      </c>
      <c r="J453" s="93">
        <v>0.89315068493150684</v>
      </c>
      <c r="K453" s="100"/>
      <c r="L453" s="12"/>
      <c r="M453" s="11" t="s">
        <v>39</v>
      </c>
      <c r="N453" s="18">
        <v>46145</v>
      </c>
      <c r="O453" s="14">
        <v>1920</v>
      </c>
      <c r="P453" s="14">
        <v>11520</v>
      </c>
      <c r="Q453" s="97">
        <v>54.489600000000003</v>
      </c>
      <c r="R453" s="11">
        <v>22579</v>
      </c>
      <c r="S453" s="11" t="s">
        <v>42</v>
      </c>
      <c r="T453" s="11">
        <v>365</v>
      </c>
      <c r="U453" s="216" t="s">
        <v>37</v>
      </c>
      <c r="V453" s="216" t="s">
        <v>37</v>
      </c>
      <c r="W453" s="216" t="s">
        <v>38</v>
      </c>
      <c r="X453" s="216" t="s">
        <v>38</v>
      </c>
      <c r="Y453" s="216" t="s">
        <v>38</v>
      </c>
      <c r="Z453" s="216" t="s">
        <v>37</v>
      </c>
      <c r="AA453" s="217">
        <v>46480</v>
      </c>
      <c r="AB453" s="216" t="s">
        <v>39</v>
      </c>
    </row>
    <row r="454" spans="1:28" ht="18" customHeight="1">
      <c r="A454" s="100" t="s">
        <v>262</v>
      </c>
      <c r="B454" s="12" t="s">
        <v>403</v>
      </c>
      <c r="C454" s="90" t="s">
        <v>404</v>
      </c>
      <c r="D454" s="12">
        <v>3</v>
      </c>
      <c r="E454" s="12"/>
      <c r="F454" s="12"/>
      <c r="G454" s="13">
        <v>46349</v>
      </c>
      <c r="H454" s="11">
        <v>165</v>
      </c>
      <c r="I454" s="12" t="s">
        <v>33</v>
      </c>
      <c r="J454" s="93">
        <v>0.91666666666666663</v>
      </c>
      <c r="K454" s="100"/>
      <c r="L454" s="12"/>
      <c r="M454" s="11" t="s">
        <v>39</v>
      </c>
      <c r="N454" s="18">
        <v>46169</v>
      </c>
      <c r="O454" s="14">
        <v>135</v>
      </c>
      <c r="P454" s="14">
        <v>4050</v>
      </c>
      <c r="Q454" s="97">
        <v>13.365</v>
      </c>
      <c r="R454" s="11">
        <v>22613</v>
      </c>
      <c r="S454" s="11" t="s">
        <v>46</v>
      </c>
      <c r="T454" s="11">
        <v>180</v>
      </c>
      <c r="U454" s="216" t="s">
        <v>37</v>
      </c>
      <c r="V454" s="216" t="s">
        <v>37</v>
      </c>
      <c r="W454" s="216" t="s">
        <v>38</v>
      </c>
      <c r="X454" s="216" t="s">
        <v>38</v>
      </c>
      <c r="Y454" s="216" t="s">
        <v>38</v>
      </c>
      <c r="Z454" s="216" t="s">
        <v>37</v>
      </c>
      <c r="AA454" s="217">
        <v>46319</v>
      </c>
      <c r="AB454" s="216" t="s">
        <v>39</v>
      </c>
    </row>
    <row r="455" spans="1:28" ht="18" customHeight="1">
      <c r="A455" s="100" t="s">
        <v>509</v>
      </c>
      <c r="B455" s="12" t="s">
        <v>403</v>
      </c>
      <c r="C455" s="90" t="s">
        <v>404</v>
      </c>
      <c r="D455" s="12">
        <v>96</v>
      </c>
      <c r="E455" s="12"/>
      <c r="F455" s="12"/>
      <c r="G455" s="13">
        <v>46358</v>
      </c>
      <c r="H455" s="11">
        <v>174</v>
      </c>
      <c r="I455" s="12" t="s">
        <v>33</v>
      </c>
      <c r="J455" s="93">
        <v>0.96666666666666667</v>
      </c>
      <c r="K455" s="100" t="s">
        <v>2834</v>
      </c>
      <c r="L455" s="12" t="s">
        <v>34</v>
      </c>
      <c r="M455" s="11" t="s">
        <v>35</v>
      </c>
      <c r="N455" s="18">
        <v>46178</v>
      </c>
      <c r="O455" s="14">
        <v>4320</v>
      </c>
      <c r="P455" s="14">
        <v>129600</v>
      </c>
      <c r="Q455" s="97">
        <v>427.68</v>
      </c>
      <c r="R455" s="11">
        <v>22613</v>
      </c>
      <c r="S455" s="11" t="s">
        <v>46</v>
      </c>
      <c r="T455" s="11">
        <v>180</v>
      </c>
      <c r="U455" s="216" t="s">
        <v>37</v>
      </c>
      <c r="V455" s="216" t="s">
        <v>37</v>
      </c>
      <c r="W455" s="216" t="s">
        <v>38</v>
      </c>
      <c r="X455" s="216" t="s">
        <v>38</v>
      </c>
      <c r="Y455" s="216" t="s">
        <v>38</v>
      </c>
      <c r="Z455" s="216" t="s">
        <v>37</v>
      </c>
      <c r="AA455" s="217">
        <v>46328</v>
      </c>
      <c r="AB455" s="216" t="s">
        <v>39</v>
      </c>
    </row>
    <row r="456" spans="1:28" ht="18" customHeight="1">
      <c r="A456" s="100" t="s">
        <v>2484</v>
      </c>
      <c r="B456" s="12" t="s">
        <v>403</v>
      </c>
      <c r="C456" s="90" t="s">
        <v>404</v>
      </c>
      <c r="D456" s="12">
        <v>96</v>
      </c>
      <c r="E456" s="12"/>
      <c r="F456" s="12"/>
      <c r="G456" s="13">
        <v>46358</v>
      </c>
      <c r="H456" s="11">
        <v>174</v>
      </c>
      <c r="I456" s="12" t="s">
        <v>33</v>
      </c>
      <c r="J456" s="93">
        <v>0.96666666666666667</v>
      </c>
      <c r="K456" s="100" t="s">
        <v>2834</v>
      </c>
      <c r="L456" s="12" t="s">
        <v>34</v>
      </c>
      <c r="M456" s="11" t="s">
        <v>35</v>
      </c>
      <c r="N456" s="18">
        <v>46178</v>
      </c>
      <c r="O456" s="14">
        <v>4320</v>
      </c>
      <c r="P456" s="14">
        <v>129600</v>
      </c>
      <c r="Q456" s="97">
        <v>427.68</v>
      </c>
      <c r="R456" s="11">
        <v>22613</v>
      </c>
      <c r="S456" s="11" t="s">
        <v>46</v>
      </c>
      <c r="T456" s="11">
        <v>180</v>
      </c>
      <c r="U456" s="216" t="s">
        <v>37</v>
      </c>
      <c r="V456" s="216" t="s">
        <v>37</v>
      </c>
      <c r="W456" s="216" t="s">
        <v>38</v>
      </c>
      <c r="X456" s="216" t="s">
        <v>38</v>
      </c>
      <c r="Y456" s="216" t="s">
        <v>38</v>
      </c>
      <c r="Z456" s="216" t="s">
        <v>37</v>
      </c>
      <c r="AA456" s="217">
        <v>46328</v>
      </c>
      <c r="AB456" s="216" t="s">
        <v>39</v>
      </c>
    </row>
    <row r="457" spans="1:28" ht="18" customHeight="1">
      <c r="A457" s="100" t="s">
        <v>510</v>
      </c>
      <c r="B457" s="12" t="s">
        <v>403</v>
      </c>
      <c r="C457" s="90" t="s">
        <v>404</v>
      </c>
      <c r="D457" s="12">
        <v>96</v>
      </c>
      <c r="E457" s="12"/>
      <c r="F457" s="12"/>
      <c r="G457" s="13">
        <v>46359</v>
      </c>
      <c r="H457" s="11">
        <v>175</v>
      </c>
      <c r="I457" s="12" t="s">
        <v>33</v>
      </c>
      <c r="J457" s="93">
        <v>0.97222222222222221</v>
      </c>
      <c r="K457" s="100"/>
      <c r="L457" s="12"/>
      <c r="M457" s="11" t="s">
        <v>39</v>
      </c>
      <c r="N457" s="18">
        <v>46179</v>
      </c>
      <c r="O457" s="14">
        <v>4320</v>
      </c>
      <c r="P457" s="14">
        <v>129600</v>
      </c>
      <c r="Q457" s="97">
        <v>427.68</v>
      </c>
      <c r="R457" s="11">
        <v>22613</v>
      </c>
      <c r="S457" s="11" t="s">
        <v>46</v>
      </c>
      <c r="T457" s="11">
        <v>180</v>
      </c>
      <c r="U457" s="216" t="s">
        <v>37</v>
      </c>
      <c r="V457" s="216" t="s">
        <v>37</v>
      </c>
      <c r="W457" s="216" t="s">
        <v>38</v>
      </c>
      <c r="X457" s="216" t="s">
        <v>38</v>
      </c>
      <c r="Y457" s="216" t="s">
        <v>38</v>
      </c>
      <c r="Z457" s="216" t="s">
        <v>37</v>
      </c>
      <c r="AA457" s="217">
        <v>46329</v>
      </c>
      <c r="AB457" s="216" t="s">
        <v>39</v>
      </c>
    </row>
    <row r="458" spans="1:28" ht="18" customHeight="1">
      <c r="A458" s="100" t="s">
        <v>2500</v>
      </c>
      <c r="B458" s="12" t="s">
        <v>403</v>
      </c>
      <c r="C458" s="90" t="s">
        <v>404</v>
      </c>
      <c r="D458" s="12">
        <v>96</v>
      </c>
      <c r="E458" s="12"/>
      <c r="F458" s="12"/>
      <c r="G458" s="13">
        <v>46362</v>
      </c>
      <c r="H458" s="11">
        <v>178</v>
      </c>
      <c r="I458" s="12" t="s">
        <v>33</v>
      </c>
      <c r="J458" s="93">
        <v>0.98888888888888893</v>
      </c>
      <c r="K458" s="100" t="s">
        <v>2819</v>
      </c>
      <c r="L458" s="12"/>
      <c r="M458" s="11" t="s">
        <v>39</v>
      </c>
      <c r="N458" s="18">
        <v>46182</v>
      </c>
      <c r="O458" s="14">
        <v>4320</v>
      </c>
      <c r="P458" s="14">
        <v>129600</v>
      </c>
      <c r="Q458" s="97">
        <v>427.68</v>
      </c>
      <c r="R458" s="11">
        <v>22613</v>
      </c>
      <c r="S458" s="11" t="s">
        <v>46</v>
      </c>
      <c r="T458" s="11">
        <v>180</v>
      </c>
      <c r="U458" s="216" t="s">
        <v>37</v>
      </c>
      <c r="V458" s="216" t="s">
        <v>37</v>
      </c>
      <c r="W458" s="216" t="s">
        <v>38</v>
      </c>
      <c r="X458" s="216" t="s">
        <v>38</v>
      </c>
      <c r="Y458" s="216" t="s">
        <v>38</v>
      </c>
      <c r="Z458" s="216" t="s">
        <v>37</v>
      </c>
      <c r="AA458" s="217">
        <v>46332</v>
      </c>
      <c r="AB458" s="216" t="s">
        <v>39</v>
      </c>
    </row>
    <row r="459" spans="1:28" ht="18" customHeight="1">
      <c r="A459" s="100" t="s">
        <v>400</v>
      </c>
      <c r="B459" s="12" t="s">
        <v>403</v>
      </c>
      <c r="C459" s="90" t="s">
        <v>404</v>
      </c>
      <c r="D459" s="12">
        <v>112</v>
      </c>
      <c r="E459" s="12"/>
      <c r="F459" s="12"/>
      <c r="G459" s="13">
        <v>46363</v>
      </c>
      <c r="H459" s="11">
        <v>179</v>
      </c>
      <c r="I459" s="12" t="s">
        <v>33</v>
      </c>
      <c r="J459" s="93">
        <v>0.99444444444444446</v>
      </c>
      <c r="K459" s="100" t="s">
        <v>2819</v>
      </c>
      <c r="L459" s="12"/>
      <c r="M459" s="11" t="s">
        <v>39</v>
      </c>
      <c r="N459" s="18">
        <v>46183</v>
      </c>
      <c r="O459" s="14">
        <v>5040</v>
      </c>
      <c r="P459" s="14">
        <v>151200</v>
      </c>
      <c r="Q459" s="97">
        <v>498.96</v>
      </c>
      <c r="R459" s="11">
        <v>22613</v>
      </c>
      <c r="S459" s="11" t="s">
        <v>46</v>
      </c>
      <c r="T459" s="11">
        <v>180</v>
      </c>
      <c r="U459" s="216" t="s">
        <v>37</v>
      </c>
      <c r="V459" s="216" t="s">
        <v>37</v>
      </c>
      <c r="W459" s="216" t="s">
        <v>38</v>
      </c>
      <c r="X459" s="216" t="s">
        <v>38</v>
      </c>
      <c r="Y459" s="216" t="s">
        <v>38</v>
      </c>
      <c r="Z459" s="216" t="s">
        <v>37</v>
      </c>
      <c r="AA459" s="217">
        <v>46333</v>
      </c>
      <c r="AB459" s="216" t="s">
        <v>39</v>
      </c>
    </row>
    <row r="460" spans="1:28" ht="18" customHeight="1">
      <c r="A460" s="100" t="s">
        <v>127</v>
      </c>
      <c r="B460" s="12" t="s">
        <v>403</v>
      </c>
      <c r="C460" s="90" t="s">
        <v>404</v>
      </c>
      <c r="D460" s="12"/>
      <c r="E460" s="12">
        <v>112</v>
      </c>
      <c r="F460" s="12"/>
      <c r="G460" s="13">
        <v>46363</v>
      </c>
      <c r="H460" s="11">
        <v>179</v>
      </c>
      <c r="I460" s="12" t="s">
        <v>33</v>
      </c>
      <c r="J460" s="93">
        <v>0.99444444444444446</v>
      </c>
      <c r="K460" s="100"/>
      <c r="L460" s="12"/>
      <c r="M460" s="11" t="s">
        <v>39</v>
      </c>
      <c r="N460" s="18">
        <v>46183</v>
      </c>
      <c r="O460" s="14">
        <v>112</v>
      </c>
      <c r="P460" s="14">
        <v>3360</v>
      </c>
      <c r="Q460" s="97">
        <v>11.087999999999999</v>
      </c>
      <c r="R460" s="11">
        <v>22613</v>
      </c>
      <c r="S460" s="11" t="s">
        <v>46</v>
      </c>
      <c r="T460" s="11">
        <v>180</v>
      </c>
      <c r="U460" s="216" t="s">
        <v>37</v>
      </c>
      <c r="V460" s="216" t="s">
        <v>37</v>
      </c>
      <c r="W460" s="216" t="s">
        <v>38</v>
      </c>
      <c r="X460" s="216" t="s">
        <v>38</v>
      </c>
      <c r="Y460" s="216" t="s">
        <v>38</v>
      </c>
      <c r="Z460" s="216" t="s">
        <v>37</v>
      </c>
      <c r="AA460" s="217">
        <v>46333</v>
      </c>
      <c r="AB460" s="216" t="s">
        <v>39</v>
      </c>
    </row>
    <row r="461" spans="1:28" ht="18" customHeight="1">
      <c r="A461" s="100" t="s">
        <v>741</v>
      </c>
      <c r="B461" s="12" t="s">
        <v>403</v>
      </c>
      <c r="C461" s="90" t="s">
        <v>404</v>
      </c>
      <c r="D461" s="12">
        <v>96</v>
      </c>
      <c r="E461" s="12"/>
      <c r="F461" s="12"/>
      <c r="G461" s="13">
        <v>46363</v>
      </c>
      <c r="H461" s="11">
        <v>179</v>
      </c>
      <c r="I461" s="12" t="s">
        <v>33</v>
      </c>
      <c r="J461" s="93">
        <v>0.99444444444444446</v>
      </c>
      <c r="K461" s="100" t="s">
        <v>2819</v>
      </c>
      <c r="L461" s="12"/>
      <c r="M461" s="11" t="s">
        <v>39</v>
      </c>
      <c r="N461" s="18">
        <v>46183</v>
      </c>
      <c r="O461" s="14">
        <v>4320</v>
      </c>
      <c r="P461" s="14">
        <v>129600</v>
      </c>
      <c r="Q461" s="97">
        <v>427.68</v>
      </c>
      <c r="R461" s="11">
        <v>22613</v>
      </c>
      <c r="S461" s="11" t="s">
        <v>46</v>
      </c>
      <c r="T461" s="11">
        <v>180</v>
      </c>
      <c r="U461" s="216" t="s">
        <v>37</v>
      </c>
      <c r="V461" s="216" t="s">
        <v>37</v>
      </c>
      <c r="W461" s="216" t="s">
        <v>38</v>
      </c>
      <c r="X461" s="216" t="s">
        <v>38</v>
      </c>
      <c r="Y461" s="216" t="s">
        <v>38</v>
      </c>
      <c r="Z461" s="216" t="s">
        <v>37</v>
      </c>
      <c r="AA461" s="217">
        <v>46333</v>
      </c>
      <c r="AB461" s="216" t="s">
        <v>39</v>
      </c>
    </row>
    <row r="462" spans="1:28" ht="18" customHeight="1">
      <c r="A462" s="100" t="s">
        <v>537</v>
      </c>
      <c r="B462" s="12" t="s">
        <v>403</v>
      </c>
      <c r="C462" s="90" t="s">
        <v>404</v>
      </c>
      <c r="D462" s="12">
        <v>96</v>
      </c>
      <c r="E462" s="12"/>
      <c r="F462" s="12"/>
      <c r="G462" s="13">
        <v>46363</v>
      </c>
      <c r="H462" s="11">
        <v>179</v>
      </c>
      <c r="I462" s="12" t="s">
        <v>33</v>
      </c>
      <c r="J462" s="93">
        <v>0.99444444444444446</v>
      </c>
      <c r="K462" s="100"/>
      <c r="L462" s="12" t="s">
        <v>377</v>
      </c>
      <c r="M462" s="11" t="s">
        <v>35</v>
      </c>
      <c r="N462" s="18">
        <v>46183</v>
      </c>
      <c r="O462" s="14">
        <v>4320</v>
      </c>
      <c r="P462" s="14">
        <v>129600</v>
      </c>
      <c r="Q462" s="97">
        <v>427.68</v>
      </c>
      <c r="R462" s="11">
        <v>22613</v>
      </c>
      <c r="S462" s="11" t="s">
        <v>46</v>
      </c>
      <c r="T462" s="11">
        <v>180</v>
      </c>
      <c r="U462" s="216" t="s">
        <v>37</v>
      </c>
      <c r="V462" s="216" t="s">
        <v>37</v>
      </c>
      <c r="W462" s="216" t="s">
        <v>38</v>
      </c>
      <c r="X462" s="216" t="s">
        <v>38</v>
      </c>
      <c r="Y462" s="216" t="s">
        <v>38</v>
      </c>
      <c r="Z462" s="216" t="s">
        <v>37</v>
      </c>
      <c r="AA462" s="217">
        <v>46333</v>
      </c>
      <c r="AB462" s="216" t="s">
        <v>39</v>
      </c>
    </row>
    <row r="463" spans="1:28" ht="18" customHeight="1">
      <c r="A463" s="100" t="s">
        <v>512</v>
      </c>
      <c r="B463" s="12" t="s">
        <v>403</v>
      </c>
      <c r="C463" s="90" t="s">
        <v>404</v>
      </c>
      <c r="D463" s="12">
        <v>96</v>
      </c>
      <c r="E463" s="12"/>
      <c r="F463" s="12"/>
      <c r="G463" s="13">
        <v>46363</v>
      </c>
      <c r="H463" s="11">
        <v>179</v>
      </c>
      <c r="I463" s="12" t="s">
        <v>33</v>
      </c>
      <c r="J463" s="93">
        <v>0.99444444444444446</v>
      </c>
      <c r="K463" s="100" t="s">
        <v>2819</v>
      </c>
      <c r="L463" s="12"/>
      <c r="M463" s="11" t="s">
        <v>39</v>
      </c>
      <c r="N463" s="18">
        <v>46183</v>
      </c>
      <c r="O463" s="14">
        <v>4320</v>
      </c>
      <c r="P463" s="14">
        <v>129600</v>
      </c>
      <c r="Q463" s="97">
        <v>427.68</v>
      </c>
      <c r="R463" s="11">
        <v>22613</v>
      </c>
      <c r="S463" s="11" t="s">
        <v>46</v>
      </c>
      <c r="T463" s="11">
        <v>180</v>
      </c>
      <c r="U463" s="216" t="s">
        <v>37</v>
      </c>
      <c r="V463" s="216" t="s">
        <v>37</v>
      </c>
      <c r="W463" s="216" t="s">
        <v>38</v>
      </c>
      <c r="X463" s="216" t="s">
        <v>38</v>
      </c>
      <c r="Y463" s="216" t="s">
        <v>38</v>
      </c>
      <c r="Z463" s="216" t="s">
        <v>37</v>
      </c>
      <c r="AA463" s="217">
        <v>46333</v>
      </c>
      <c r="AB463" s="216" t="s">
        <v>39</v>
      </c>
    </row>
    <row r="464" spans="1:28" ht="18" customHeight="1">
      <c r="A464" s="100" t="s">
        <v>406</v>
      </c>
      <c r="B464" s="12" t="s">
        <v>403</v>
      </c>
      <c r="C464" s="90" t="s">
        <v>404</v>
      </c>
      <c r="D464" s="12">
        <v>112</v>
      </c>
      <c r="E464" s="12"/>
      <c r="F464" s="12"/>
      <c r="G464" s="13">
        <v>46364</v>
      </c>
      <c r="H464" s="11">
        <v>180</v>
      </c>
      <c r="I464" s="12" t="s">
        <v>33</v>
      </c>
      <c r="J464" s="93">
        <v>1</v>
      </c>
      <c r="K464" s="100" t="s">
        <v>2819</v>
      </c>
      <c r="L464" s="12" t="s">
        <v>377</v>
      </c>
      <c r="M464" s="11" t="s">
        <v>35</v>
      </c>
      <c r="N464" s="18">
        <v>46184</v>
      </c>
      <c r="O464" s="14">
        <v>5040</v>
      </c>
      <c r="P464" s="14">
        <v>151200</v>
      </c>
      <c r="Q464" s="97">
        <v>498.96</v>
      </c>
      <c r="R464" s="11">
        <v>22613</v>
      </c>
      <c r="S464" s="11" t="s">
        <v>46</v>
      </c>
      <c r="T464" s="11">
        <v>180</v>
      </c>
      <c r="U464" s="216" t="s">
        <v>37</v>
      </c>
      <c r="V464" s="216" t="s">
        <v>37</v>
      </c>
      <c r="W464" s="216" t="s">
        <v>38</v>
      </c>
      <c r="X464" s="216" t="s">
        <v>38</v>
      </c>
      <c r="Y464" s="216" t="s">
        <v>38</v>
      </c>
      <c r="Z464" s="216" t="s">
        <v>37</v>
      </c>
      <c r="AA464" s="217">
        <v>46334</v>
      </c>
      <c r="AB464" s="216" t="s">
        <v>39</v>
      </c>
    </row>
    <row r="465" spans="1:28" ht="18" customHeight="1">
      <c r="A465" s="100" t="s">
        <v>2840</v>
      </c>
      <c r="B465" s="12" t="s">
        <v>403</v>
      </c>
      <c r="C465" s="90" t="s">
        <v>404</v>
      </c>
      <c r="D465" s="12">
        <v>96</v>
      </c>
      <c r="E465" s="12"/>
      <c r="F465" s="12"/>
      <c r="G465" s="13">
        <v>46364</v>
      </c>
      <c r="H465" s="11">
        <v>180</v>
      </c>
      <c r="I465" s="12" t="s">
        <v>33</v>
      </c>
      <c r="J465" s="93">
        <v>1</v>
      </c>
      <c r="K465" s="100" t="s">
        <v>2819</v>
      </c>
      <c r="L465" s="12"/>
      <c r="M465" s="11" t="s">
        <v>39</v>
      </c>
      <c r="N465" s="18">
        <v>46184</v>
      </c>
      <c r="O465" s="14">
        <v>4320</v>
      </c>
      <c r="P465" s="14">
        <v>129600</v>
      </c>
      <c r="Q465" s="97">
        <v>427.68</v>
      </c>
      <c r="R465" s="11">
        <v>22613</v>
      </c>
      <c r="S465" s="11" t="s">
        <v>46</v>
      </c>
      <c r="T465" s="11">
        <v>180</v>
      </c>
      <c r="U465" s="216" t="s">
        <v>37</v>
      </c>
      <c r="V465" s="216" t="s">
        <v>37</v>
      </c>
      <c r="W465" s="216" t="s">
        <v>38</v>
      </c>
      <c r="X465" s="216" t="s">
        <v>38</v>
      </c>
      <c r="Y465" s="216" t="s">
        <v>38</v>
      </c>
      <c r="Z465" s="216" t="s">
        <v>37</v>
      </c>
      <c r="AA465" s="217">
        <v>46334</v>
      </c>
      <c r="AB465" s="216" t="s">
        <v>39</v>
      </c>
    </row>
    <row r="466" spans="1:28" ht="18" customHeight="1">
      <c r="A466" s="100" t="s">
        <v>739</v>
      </c>
      <c r="B466" s="12" t="s">
        <v>403</v>
      </c>
      <c r="C466" s="90" t="s">
        <v>404</v>
      </c>
      <c r="D466" s="12">
        <v>96</v>
      </c>
      <c r="E466" s="12"/>
      <c r="F466" s="12"/>
      <c r="G466" s="13">
        <v>46364</v>
      </c>
      <c r="H466" s="11">
        <v>180</v>
      </c>
      <c r="I466" s="12" t="s">
        <v>33</v>
      </c>
      <c r="J466" s="93">
        <v>1</v>
      </c>
      <c r="K466" s="100" t="s">
        <v>2819</v>
      </c>
      <c r="L466" s="12"/>
      <c r="M466" s="11" t="s">
        <v>39</v>
      </c>
      <c r="N466" s="18">
        <v>46184</v>
      </c>
      <c r="O466" s="14">
        <v>4320</v>
      </c>
      <c r="P466" s="14">
        <v>129600</v>
      </c>
      <c r="Q466" s="97">
        <v>427.68</v>
      </c>
      <c r="R466" s="11">
        <v>22613</v>
      </c>
      <c r="S466" s="11" t="s">
        <v>46</v>
      </c>
      <c r="T466" s="11">
        <v>180</v>
      </c>
      <c r="U466" s="216" t="s">
        <v>37</v>
      </c>
      <c r="V466" s="216" t="s">
        <v>37</v>
      </c>
      <c r="W466" s="216" t="s">
        <v>38</v>
      </c>
      <c r="X466" s="216" t="s">
        <v>38</v>
      </c>
      <c r="Y466" s="216" t="s">
        <v>38</v>
      </c>
      <c r="Z466" s="216" t="s">
        <v>37</v>
      </c>
      <c r="AA466" s="217">
        <v>46334</v>
      </c>
      <c r="AB466" s="216" t="s">
        <v>39</v>
      </c>
    </row>
    <row r="467" spans="1:28" ht="18" customHeight="1">
      <c r="A467" s="100" t="s">
        <v>742</v>
      </c>
      <c r="B467" s="12" t="s">
        <v>403</v>
      </c>
      <c r="C467" s="90" t="s">
        <v>404</v>
      </c>
      <c r="D467" s="12">
        <v>96</v>
      </c>
      <c r="E467" s="12"/>
      <c r="F467" s="12"/>
      <c r="G467" s="13">
        <v>46364</v>
      </c>
      <c r="H467" s="11">
        <v>180</v>
      </c>
      <c r="I467" s="12" t="s">
        <v>33</v>
      </c>
      <c r="J467" s="93">
        <v>1</v>
      </c>
      <c r="K467" s="100" t="s">
        <v>2819</v>
      </c>
      <c r="L467" s="12" t="s">
        <v>377</v>
      </c>
      <c r="M467" s="11" t="s">
        <v>35</v>
      </c>
      <c r="N467" s="18">
        <v>46184</v>
      </c>
      <c r="O467" s="14">
        <v>4320</v>
      </c>
      <c r="P467" s="14">
        <v>129600</v>
      </c>
      <c r="Q467" s="97">
        <v>427.68</v>
      </c>
      <c r="R467" s="11">
        <v>22613</v>
      </c>
      <c r="S467" s="11" t="s">
        <v>46</v>
      </c>
      <c r="T467" s="11">
        <v>180</v>
      </c>
      <c r="U467" s="216" t="s">
        <v>37</v>
      </c>
      <c r="V467" s="216" t="s">
        <v>37</v>
      </c>
      <c r="W467" s="216" t="s">
        <v>38</v>
      </c>
      <c r="X467" s="216" t="s">
        <v>38</v>
      </c>
      <c r="Y467" s="216" t="s">
        <v>38</v>
      </c>
      <c r="Z467" s="216" t="s">
        <v>37</v>
      </c>
      <c r="AA467" s="217">
        <v>46334</v>
      </c>
      <c r="AB467" s="216" t="s">
        <v>39</v>
      </c>
    </row>
    <row r="468" spans="1:28" ht="18" customHeight="1">
      <c r="A468" s="100" t="s">
        <v>231</v>
      </c>
      <c r="B468" s="12" t="s">
        <v>1965</v>
      </c>
      <c r="C468" s="90" t="s">
        <v>404</v>
      </c>
      <c r="D468" s="12">
        <v>36</v>
      </c>
      <c r="E468" s="12"/>
      <c r="F468" s="12"/>
      <c r="G468" s="13">
        <v>46336</v>
      </c>
      <c r="H468" s="11">
        <v>152</v>
      </c>
      <c r="I468" s="12" t="s">
        <v>33</v>
      </c>
      <c r="J468" s="93">
        <v>0.84444444444444444</v>
      </c>
      <c r="K468" s="100"/>
      <c r="L468" s="12"/>
      <c r="M468" s="11" t="s">
        <v>39</v>
      </c>
      <c r="N468" s="18">
        <v>46156</v>
      </c>
      <c r="O468" s="14">
        <v>1944</v>
      </c>
      <c r="P468" s="14">
        <v>58320</v>
      </c>
      <c r="Q468" s="97">
        <v>192.45599999999999</v>
      </c>
      <c r="R468" s="11">
        <v>22613</v>
      </c>
      <c r="S468" s="11" t="s">
        <v>46</v>
      </c>
      <c r="T468" s="11">
        <v>180</v>
      </c>
      <c r="U468" s="216" t="s">
        <v>37</v>
      </c>
      <c r="V468" s="216" t="s">
        <v>37</v>
      </c>
      <c r="W468" s="216" t="s">
        <v>38</v>
      </c>
      <c r="X468" s="216" t="s">
        <v>38</v>
      </c>
      <c r="Y468" s="216" t="s">
        <v>38</v>
      </c>
      <c r="Z468" s="216" t="s">
        <v>37</v>
      </c>
      <c r="AA468" s="217">
        <v>46306</v>
      </c>
      <c r="AB468" s="216" t="s">
        <v>39</v>
      </c>
    </row>
    <row r="469" spans="1:28" ht="18" customHeight="1">
      <c r="A469" s="100" t="s">
        <v>231</v>
      </c>
      <c r="B469" s="12" t="s">
        <v>1965</v>
      </c>
      <c r="C469" s="90" t="s">
        <v>404</v>
      </c>
      <c r="D469" s="12">
        <v>12</v>
      </c>
      <c r="E469" s="12"/>
      <c r="F469" s="12"/>
      <c r="G469" s="13">
        <v>46358</v>
      </c>
      <c r="H469" s="11">
        <v>174</v>
      </c>
      <c r="I469" s="12" t="s">
        <v>33</v>
      </c>
      <c r="J469" s="93">
        <v>0.96666666666666667</v>
      </c>
      <c r="K469" s="100"/>
      <c r="L469" s="12"/>
      <c r="M469" s="11" t="s">
        <v>39</v>
      </c>
      <c r="N469" s="18">
        <v>46178</v>
      </c>
      <c r="O469" s="14">
        <v>648</v>
      </c>
      <c r="P469" s="14">
        <v>19440</v>
      </c>
      <c r="Q469" s="97">
        <v>64.152000000000001</v>
      </c>
      <c r="R469" s="11">
        <v>22613</v>
      </c>
      <c r="S469" s="11" t="s">
        <v>46</v>
      </c>
      <c r="T469" s="11">
        <v>180</v>
      </c>
      <c r="U469" s="216" t="s">
        <v>37</v>
      </c>
      <c r="V469" s="216" t="s">
        <v>37</v>
      </c>
      <c r="W469" s="216" t="s">
        <v>38</v>
      </c>
      <c r="X469" s="216" t="s">
        <v>38</v>
      </c>
      <c r="Y469" s="216" t="s">
        <v>38</v>
      </c>
      <c r="Z469" s="216" t="s">
        <v>37</v>
      </c>
      <c r="AA469" s="217">
        <v>46328</v>
      </c>
      <c r="AB469" s="216" t="s">
        <v>39</v>
      </c>
    </row>
    <row r="470" spans="1:28" ht="18" customHeight="1">
      <c r="A470" s="100" t="s">
        <v>2727</v>
      </c>
      <c r="B470" s="12" t="s">
        <v>417</v>
      </c>
      <c r="C470" s="90" t="s">
        <v>418</v>
      </c>
      <c r="D470" s="12">
        <v>17</v>
      </c>
      <c r="E470" s="12"/>
      <c r="F470" s="12"/>
      <c r="G470" s="13">
        <v>46424</v>
      </c>
      <c r="H470" s="11">
        <v>240</v>
      </c>
      <c r="I470" s="12" t="s">
        <v>33</v>
      </c>
      <c r="J470" s="93">
        <v>0.88888888888888884</v>
      </c>
      <c r="K470" s="100" t="s">
        <v>2807</v>
      </c>
      <c r="L470" s="12"/>
      <c r="M470" s="11" t="s">
        <v>39</v>
      </c>
      <c r="N470" s="18">
        <v>46154</v>
      </c>
      <c r="O470" s="14">
        <v>4420</v>
      </c>
      <c r="P470" s="14">
        <v>26520</v>
      </c>
      <c r="Q470" s="97">
        <v>87.516000000000005</v>
      </c>
      <c r="R470" s="11">
        <v>22866</v>
      </c>
      <c r="S470" s="11" t="s">
        <v>194</v>
      </c>
      <c r="T470" s="11">
        <v>270</v>
      </c>
      <c r="U470" s="216" t="s">
        <v>37</v>
      </c>
      <c r="V470" s="216" t="s">
        <v>37</v>
      </c>
      <c r="W470" s="216" t="s">
        <v>38</v>
      </c>
      <c r="X470" s="216" t="s">
        <v>38</v>
      </c>
      <c r="Y470" s="216" t="s">
        <v>38</v>
      </c>
      <c r="Z470" s="216" t="s">
        <v>37</v>
      </c>
      <c r="AA470" s="217">
        <v>46394</v>
      </c>
      <c r="AB470" s="216" t="s">
        <v>39</v>
      </c>
    </row>
    <row r="471" spans="1:28" ht="18" customHeight="1">
      <c r="A471" s="100" t="s">
        <v>688</v>
      </c>
      <c r="B471" s="12" t="s">
        <v>417</v>
      </c>
      <c r="C471" s="90" t="s">
        <v>418</v>
      </c>
      <c r="D471" s="12">
        <v>12</v>
      </c>
      <c r="E471" s="12"/>
      <c r="F471" s="12"/>
      <c r="G471" s="13">
        <v>46424</v>
      </c>
      <c r="H471" s="11">
        <v>240</v>
      </c>
      <c r="I471" s="12" t="s">
        <v>33</v>
      </c>
      <c r="J471" s="93">
        <v>0.88888888888888884</v>
      </c>
      <c r="K471" s="100" t="s">
        <v>2807</v>
      </c>
      <c r="L471" s="12"/>
      <c r="M471" s="11" t="s">
        <v>39</v>
      </c>
      <c r="N471" s="18">
        <v>46154</v>
      </c>
      <c r="O471" s="14">
        <v>3120</v>
      </c>
      <c r="P471" s="14">
        <v>18720</v>
      </c>
      <c r="Q471" s="97">
        <v>61.776000000000003</v>
      </c>
      <c r="R471" s="11">
        <v>22866</v>
      </c>
      <c r="S471" s="11" t="s">
        <v>194</v>
      </c>
      <c r="T471" s="11">
        <v>270</v>
      </c>
      <c r="U471" s="216" t="s">
        <v>37</v>
      </c>
      <c r="V471" s="216" t="s">
        <v>37</v>
      </c>
      <c r="W471" s="216" t="s">
        <v>38</v>
      </c>
      <c r="X471" s="216" t="s">
        <v>38</v>
      </c>
      <c r="Y471" s="216" t="s">
        <v>38</v>
      </c>
      <c r="Z471" s="216" t="s">
        <v>37</v>
      </c>
      <c r="AA471" s="217">
        <v>46394</v>
      </c>
      <c r="AB471" s="216" t="s">
        <v>39</v>
      </c>
    </row>
    <row r="472" spans="1:28" ht="18" customHeight="1">
      <c r="A472" s="100" t="s">
        <v>2529</v>
      </c>
      <c r="B472" s="12" t="s">
        <v>417</v>
      </c>
      <c r="C472" s="90" t="s">
        <v>418</v>
      </c>
      <c r="D472" s="12">
        <v>2</v>
      </c>
      <c r="E472" s="12"/>
      <c r="F472" s="12"/>
      <c r="G472" s="13">
        <v>46426</v>
      </c>
      <c r="H472" s="11">
        <v>242</v>
      </c>
      <c r="I472" s="12" t="s">
        <v>33</v>
      </c>
      <c r="J472" s="93">
        <v>0.89629629629629626</v>
      </c>
      <c r="K472" s="100"/>
      <c r="L472" s="12" t="s">
        <v>34</v>
      </c>
      <c r="M472" s="11" t="s">
        <v>35</v>
      </c>
      <c r="N472" s="18">
        <v>46156</v>
      </c>
      <c r="O472" s="14">
        <v>520</v>
      </c>
      <c r="P472" s="14">
        <v>3120</v>
      </c>
      <c r="Q472" s="97">
        <v>10.295999999999999</v>
      </c>
      <c r="R472" s="11">
        <v>22866</v>
      </c>
      <c r="S472" s="11" t="s">
        <v>194</v>
      </c>
      <c r="T472" s="11">
        <v>270</v>
      </c>
      <c r="U472" s="216" t="s">
        <v>37</v>
      </c>
      <c r="V472" s="216" t="s">
        <v>37</v>
      </c>
      <c r="W472" s="216" t="s">
        <v>38</v>
      </c>
      <c r="X472" s="216" t="s">
        <v>38</v>
      </c>
      <c r="Y472" s="216" t="s">
        <v>38</v>
      </c>
      <c r="Z472" s="216" t="s">
        <v>37</v>
      </c>
      <c r="AA472" s="217">
        <v>46396</v>
      </c>
      <c r="AB472" s="216" t="s">
        <v>39</v>
      </c>
    </row>
    <row r="473" spans="1:28" ht="18" customHeight="1">
      <c r="A473" s="100" t="s">
        <v>649</v>
      </c>
      <c r="B473" s="12" t="s">
        <v>417</v>
      </c>
      <c r="C473" s="90" t="s">
        <v>418</v>
      </c>
      <c r="D473" s="12">
        <v>31</v>
      </c>
      <c r="E473" s="12"/>
      <c r="F473" s="12"/>
      <c r="G473" s="13">
        <v>46426</v>
      </c>
      <c r="H473" s="11">
        <v>242</v>
      </c>
      <c r="I473" s="12" t="s">
        <v>33</v>
      </c>
      <c r="J473" s="93">
        <v>0.89629629629629626</v>
      </c>
      <c r="K473" s="100" t="s">
        <v>2827</v>
      </c>
      <c r="L473" s="12" t="s">
        <v>34</v>
      </c>
      <c r="M473" s="11" t="s">
        <v>35</v>
      </c>
      <c r="N473" s="18">
        <v>46156</v>
      </c>
      <c r="O473" s="14">
        <v>8060</v>
      </c>
      <c r="P473" s="14">
        <v>48360</v>
      </c>
      <c r="Q473" s="97">
        <v>159.58799999999999</v>
      </c>
      <c r="R473" s="11">
        <v>22866</v>
      </c>
      <c r="S473" s="11" t="s">
        <v>194</v>
      </c>
      <c r="T473" s="11">
        <v>270</v>
      </c>
      <c r="U473" s="216" t="s">
        <v>37</v>
      </c>
      <c r="V473" s="216" t="s">
        <v>37</v>
      </c>
      <c r="W473" s="216" t="s">
        <v>38</v>
      </c>
      <c r="X473" s="216" t="s">
        <v>38</v>
      </c>
      <c r="Y473" s="216" t="s">
        <v>38</v>
      </c>
      <c r="Z473" s="216" t="s">
        <v>37</v>
      </c>
      <c r="AA473" s="217">
        <v>46396</v>
      </c>
      <c r="AB473" s="216" t="s">
        <v>39</v>
      </c>
    </row>
    <row r="474" spans="1:28" ht="18" customHeight="1">
      <c r="A474" s="100" t="s">
        <v>367</v>
      </c>
      <c r="B474" s="12" t="s">
        <v>2785</v>
      </c>
      <c r="C474" s="90" t="s">
        <v>418</v>
      </c>
      <c r="D474" s="12">
        <v>10</v>
      </c>
      <c r="E474" s="12"/>
      <c r="F474" s="12"/>
      <c r="G474" s="13">
        <v>46426</v>
      </c>
      <c r="H474" s="11">
        <v>242</v>
      </c>
      <c r="I474" s="12" t="s">
        <v>33</v>
      </c>
      <c r="J474" s="93">
        <v>0.89629629629629626</v>
      </c>
      <c r="K474" s="100" t="s">
        <v>2807</v>
      </c>
      <c r="L474" s="12"/>
      <c r="M474" s="11" t="s">
        <v>39</v>
      </c>
      <c r="N474" s="18">
        <v>46156</v>
      </c>
      <c r="O474" s="14">
        <v>2400</v>
      </c>
      <c r="P474" s="14">
        <v>14400</v>
      </c>
      <c r="Q474" s="97">
        <v>47.52</v>
      </c>
      <c r="R474" s="11">
        <v>22866</v>
      </c>
      <c r="S474" s="11" t="s">
        <v>194</v>
      </c>
      <c r="T474" s="11">
        <v>270</v>
      </c>
      <c r="U474" s="216" t="s">
        <v>37</v>
      </c>
      <c r="V474" s="216" t="s">
        <v>37</v>
      </c>
      <c r="W474" s="216" t="s">
        <v>38</v>
      </c>
      <c r="X474" s="216" t="s">
        <v>38</v>
      </c>
      <c r="Y474" s="216" t="s">
        <v>38</v>
      </c>
      <c r="Z474" s="216" t="s">
        <v>37</v>
      </c>
      <c r="AA474" s="217">
        <v>46396</v>
      </c>
      <c r="AB474" s="216" t="s">
        <v>39</v>
      </c>
    </row>
    <row r="475" spans="1:28" ht="18" customHeight="1">
      <c r="A475" s="100" t="s">
        <v>184</v>
      </c>
      <c r="B475" s="12" t="s">
        <v>421</v>
      </c>
      <c r="C475" s="90" t="s">
        <v>422</v>
      </c>
      <c r="D475" s="12">
        <v>42</v>
      </c>
      <c r="E475" s="12"/>
      <c r="F475" s="12"/>
      <c r="G475" s="13">
        <v>46308</v>
      </c>
      <c r="H475" s="11">
        <v>124</v>
      </c>
      <c r="I475" s="12" t="s">
        <v>33</v>
      </c>
      <c r="J475" s="93">
        <v>0.45925925925925926</v>
      </c>
      <c r="K475" s="100"/>
      <c r="L475" s="12"/>
      <c r="M475" s="11" t="s">
        <v>39</v>
      </c>
      <c r="N475" s="18">
        <v>46038</v>
      </c>
      <c r="O475" s="14">
        <v>2730</v>
      </c>
      <c r="P475" s="14">
        <v>65520</v>
      </c>
      <c r="Q475" s="97">
        <v>216.21600000000001</v>
      </c>
      <c r="R475" s="11">
        <v>22867</v>
      </c>
      <c r="S475" s="11" t="s">
        <v>194</v>
      </c>
      <c r="T475" s="11">
        <v>270</v>
      </c>
      <c r="U475" s="216" t="s">
        <v>37</v>
      </c>
      <c r="V475" s="216" t="s">
        <v>37</v>
      </c>
      <c r="W475" s="216" t="s">
        <v>37</v>
      </c>
      <c r="X475" s="216" t="s">
        <v>38</v>
      </c>
      <c r="Y475" s="216" t="s">
        <v>38</v>
      </c>
      <c r="Z475" s="216" t="s">
        <v>37</v>
      </c>
      <c r="AA475" s="217">
        <v>46278</v>
      </c>
      <c r="AB475" s="216" t="s">
        <v>39</v>
      </c>
    </row>
    <row r="476" spans="1:28" ht="18" customHeight="1">
      <c r="A476" s="100" t="s">
        <v>184</v>
      </c>
      <c r="B476" s="12" t="s">
        <v>421</v>
      </c>
      <c r="C476" s="90" t="s">
        <v>422</v>
      </c>
      <c r="D476" s="12">
        <v>5</v>
      </c>
      <c r="E476" s="12"/>
      <c r="F476" s="12"/>
      <c r="G476" s="13">
        <v>46309</v>
      </c>
      <c r="H476" s="11">
        <v>125</v>
      </c>
      <c r="I476" s="12" t="s">
        <v>33</v>
      </c>
      <c r="J476" s="93">
        <v>0.46296296296296297</v>
      </c>
      <c r="K476" s="100"/>
      <c r="L476" s="12"/>
      <c r="M476" s="11" t="s">
        <v>39</v>
      </c>
      <c r="N476" s="18">
        <v>46039</v>
      </c>
      <c r="O476" s="14">
        <v>325</v>
      </c>
      <c r="P476" s="14">
        <v>7800</v>
      </c>
      <c r="Q476" s="97">
        <v>25.74</v>
      </c>
      <c r="R476" s="11">
        <v>22867</v>
      </c>
      <c r="S476" s="11" t="s">
        <v>194</v>
      </c>
      <c r="T476" s="11">
        <v>270</v>
      </c>
      <c r="U476" s="216" t="s">
        <v>37</v>
      </c>
      <c r="V476" s="216" t="s">
        <v>37</v>
      </c>
      <c r="W476" s="216" t="s">
        <v>37</v>
      </c>
      <c r="X476" s="216" t="s">
        <v>38</v>
      </c>
      <c r="Y476" s="216" t="s">
        <v>38</v>
      </c>
      <c r="Z476" s="216" t="s">
        <v>37</v>
      </c>
      <c r="AA476" s="217">
        <v>46279</v>
      </c>
      <c r="AB476" s="216" t="s">
        <v>39</v>
      </c>
    </row>
    <row r="477" spans="1:28" ht="18" customHeight="1">
      <c r="A477" s="100" t="s">
        <v>786</v>
      </c>
      <c r="B477" s="12" t="s">
        <v>2491</v>
      </c>
      <c r="C477" s="90" t="s">
        <v>2492</v>
      </c>
      <c r="D477" s="12">
        <v>37</v>
      </c>
      <c r="E477" s="12"/>
      <c r="F477" s="12"/>
      <c r="G477" s="13">
        <v>46255</v>
      </c>
      <c r="H477" s="11">
        <v>71</v>
      </c>
      <c r="I477" s="12" t="s">
        <v>312</v>
      </c>
      <c r="J477" s="93">
        <v>0.39444444444444443</v>
      </c>
      <c r="K477" s="100"/>
      <c r="L477" s="12"/>
      <c r="M477" s="11" t="s">
        <v>39</v>
      </c>
      <c r="N477" s="18">
        <v>46075</v>
      </c>
      <c r="O477" s="14">
        <v>19536</v>
      </c>
      <c r="P477" s="14">
        <v>117216</v>
      </c>
      <c r="Q477" s="97">
        <v>363.36959999999999</v>
      </c>
      <c r="R477" s="11">
        <v>23013</v>
      </c>
      <c r="S477" s="11" t="s">
        <v>42</v>
      </c>
      <c r="T477" s="11">
        <v>180</v>
      </c>
      <c r="U477" s="216" t="s">
        <v>37</v>
      </c>
      <c r="V477" s="216" t="s">
        <v>38</v>
      </c>
      <c r="W477" s="216" t="s">
        <v>37</v>
      </c>
      <c r="X477" s="216" t="s">
        <v>38</v>
      </c>
      <c r="Y477" s="216" t="s">
        <v>37</v>
      </c>
      <c r="Z477" s="216" t="s">
        <v>37</v>
      </c>
      <c r="AA477" s="217">
        <v>46225</v>
      </c>
      <c r="AB477" s="216" t="s">
        <v>39</v>
      </c>
    </row>
    <row r="478" spans="1:28" ht="18" customHeight="1">
      <c r="A478" s="100" t="s">
        <v>332</v>
      </c>
      <c r="B478" s="12" t="s">
        <v>429</v>
      </c>
      <c r="C478" s="90" t="s">
        <v>430</v>
      </c>
      <c r="D478" s="12">
        <v>79</v>
      </c>
      <c r="E478" s="12"/>
      <c r="F478" s="12"/>
      <c r="G478" s="13">
        <v>46352</v>
      </c>
      <c r="H478" s="11">
        <v>168</v>
      </c>
      <c r="I478" s="12" t="s">
        <v>33</v>
      </c>
      <c r="J478" s="93">
        <v>0.93333333333333335</v>
      </c>
      <c r="K478" s="100"/>
      <c r="L478" s="12"/>
      <c r="M478" s="11" t="s">
        <v>39</v>
      </c>
      <c r="N478" s="18">
        <v>46172</v>
      </c>
      <c r="O478" s="14">
        <v>37920</v>
      </c>
      <c r="P478" s="14">
        <v>227520</v>
      </c>
      <c r="Q478" s="97">
        <v>750.81600000000003</v>
      </c>
      <c r="R478" s="11">
        <v>23121</v>
      </c>
      <c r="S478" s="11" t="s">
        <v>42</v>
      </c>
      <c r="T478" s="11">
        <v>180</v>
      </c>
      <c r="U478" s="216" t="s">
        <v>37</v>
      </c>
      <c r="V478" s="216" t="s">
        <v>37</v>
      </c>
      <c r="W478" s="216" t="s">
        <v>38</v>
      </c>
      <c r="X478" s="216" t="s">
        <v>38</v>
      </c>
      <c r="Y478" s="216" t="s">
        <v>38</v>
      </c>
      <c r="Z478" s="216" t="s">
        <v>37</v>
      </c>
      <c r="AA478" s="217">
        <v>46322</v>
      </c>
      <c r="AB478" s="216" t="s">
        <v>39</v>
      </c>
    </row>
    <row r="479" spans="1:28" ht="18" customHeight="1">
      <c r="A479" s="100" t="s">
        <v>61</v>
      </c>
      <c r="B479" s="12" t="s">
        <v>429</v>
      </c>
      <c r="C479" s="90" t="s">
        <v>430</v>
      </c>
      <c r="D479" s="12">
        <v>12</v>
      </c>
      <c r="E479" s="12"/>
      <c r="F479" s="12"/>
      <c r="G479" s="13">
        <v>46352</v>
      </c>
      <c r="H479" s="11">
        <v>168</v>
      </c>
      <c r="I479" s="12" t="s">
        <v>33</v>
      </c>
      <c r="J479" s="93">
        <v>0.93333333333333335</v>
      </c>
      <c r="K479" s="100"/>
      <c r="L479" s="12" t="s">
        <v>62</v>
      </c>
      <c r="M479" s="11" t="s">
        <v>35</v>
      </c>
      <c r="N479" s="18">
        <v>46172</v>
      </c>
      <c r="O479" s="14">
        <v>5760</v>
      </c>
      <c r="P479" s="14">
        <v>34560</v>
      </c>
      <c r="Q479" s="97">
        <v>114.048</v>
      </c>
      <c r="R479" s="11">
        <v>23121</v>
      </c>
      <c r="S479" s="11" t="s">
        <v>42</v>
      </c>
      <c r="T479" s="11">
        <v>180</v>
      </c>
      <c r="U479" s="216" t="s">
        <v>37</v>
      </c>
      <c r="V479" s="216" t="s">
        <v>37</v>
      </c>
      <c r="W479" s="216" t="s">
        <v>38</v>
      </c>
      <c r="X479" s="216" t="s">
        <v>38</v>
      </c>
      <c r="Y479" s="216" t="s">
        <v>38</v>
      </c>
      <c r="Z479" s="216" t="s">
        <v>37</v>
      </c>
      <c r="AA479" s="217">
        <v>46322</v>
      </c>
      <c r="AB479" s="216" t="s">
        <v>39</v>
      </c>
    </row>
    <row r="480" spans="1:28" ht="18" customHeight="1">
      <c r="A480" s="100" t="s">
        <v>61</v>
      </c>
      <c r="B480" s="12" t="s">
        <v>429</v>
      </c>
      <c r="C480" s="90" t="s">
        <v>430</v>
      </c>
      <c r="D480" s="12">
        <v>7</v>
      </c>
      <c r="E480" s="12"/>
      <c r="F480" s="12"/>
      <c r="G480" s="13">
        <v>46352</v>
      </c>
      <c r="H480" s="11">
        <v>168</v>
      </c>
      <c r="I480" s="12" t="s">
        <v>33</v>
      </c>
      <c r="J480" s="93">
        <v>0.93333333333333335</v>
      </c>
      <c r="K480" s="100"/>
      <c r="L480" s="12" t="s">
        <v>62</v>
      </c>
      <c r="M480" s="11" t="s">
        <v>35</v>
      </c>
      <c r="N480" s="18">
        <v>46172</v>
      </c>
      <c r="O480" s="14">
        <v>3360</v>
      </c>
      <c r="P480" s="14">
        <v>20160</v>
      </c>
      <c r="Q480" s="97">
        <v>66.528000000000006</v>
      </c>
      <c r="R480" s="11">
        <v>23121</v>
      </c>
      <c r="S480" s="11" t="s">
        <v>42</v>
      </c>
      <c r="T480" s="11">
        <v>180</v>
      </c>
      <c r="U480" s="216" t="s">
        <v>37</v>
      </c>
      <c r="V480" s="216" t="s">
        <v>37</v>
      </c>
      <c r="W480" s="216" t="s">
        <v>38</v>
      </c>
      <c r="X480" s="216" t="s">
        <v>38</v>
      </c>
      <c r="Y480" s="216" t="s">
        <v>38</v>
      </c>
      <c r="Z480" s="216" t="s">
        <v>37</v>
      </c>
      <c r="AA480" s="217">
        <v>46322</v>
      </c>
      <c r="AB480" s="216" t="s">
        <v>39</v>
      </c>
    </row>
    <row r="481" spans="1:28" ht="18" customHeight="1">
      <c r="A481" s="100" t="s">
        <v>280</v>
      </c>
      <c r="B481" s="12" t="s">
        <v>432</v>
      </c>
      <c r="C481" s="90" t="s">
        <v>433</v>
      </c>
      <c r="D481" s="12">
        <v>38</v>
      </c>
      <c r="E481" s="12"/>
      <c r="F481" s="12"/>
      <c r="G481" s="13">
        <v>46359</v>
      </c>
      <c r="H481" s="11">
        <v>175</v>
      </c>
      <c r="I481" s="12" t="s">
        <v>33</v>
      </c>
      <c r="J481" s="93">
        <v>0.97222222222222221</v>
      </c>
      <c r="K481" s="100"/>
      <c r="L481" s="12"/>
      <c r="M481" s="11" t="s">
        <v>39</v>
      </c>
      <c r="N481" s="18">
        <v>46179</v>
      </c>
      <c r="O481" s="14">
        <v>1710</v>
      </c>
      <c r="P481" s="14">
        <v>51300</v>
      </c>
      <c r="Q481" s="97">
        <v>169.29</v>
      </c>
      <c r="R481" s="11">
        <v>2511</v>
      </c>
      <c r="S481" s="11" t="s">
        <v>46</v>
      </c>
      <c r="T481" s="11">
        <v>180</v>
      </c>
      <c r="U481" s="216" t="s">
        <v>37</v>
      </c>
      <c r="V481" s="216" t="s">
        <v>37</v>
      </c>
      <c r="W481" s="216" t="s">
        <v>38</v>
      </c>
      <c r="X481" s="216" t="s">
        <v>38</v>
      </c>
      <c r="Y481" s="216" t="s">
        <v>38</v>
      </c>
      <c r="Z481" s="216" t="s">
        <v>37</v>
      </c>
      <c r="AA481" s="217">
        <v>46329</v>
      </c>
      <c r="AB481" s="216" t="s">
        <v>39</v>
      </c>
    </row>
    <row r="482" spans="1:28" ht="18" customHeight="1">
      <c r="A482" s="100" t="s">
        <v>441</v>
      </c>
      <c r="B482" s="12" t="s">
        <v>432</v>
      </c>
      <c r="C482" s="90" t="s">
        <v>433</v>
      </c>
      <c r="D482" s="12">
        <v>50</v>
      </c>
      <c r="E482" s="12"/>
      <c r="F482" s="12"/>
      <c r="G482" s="13">
        <v>46359</v>
      </c>
      <c r="H482" s="11">
        <v>175</v>
      </c>
      <c r="I482" s="12" t="s">
        <v>33</v>
      </c>
      <c r="J482" s="93">
        <v>0.97222222222222221</v>
      </c>
      <c r="K482" s="100"/>
      <c r="L482" s="12"/>
      <c r="M482" s="11" t="s">
        <v>39</v>
      </c>
      <c r="N482" s="18">
        <v>46179</v>
      </c>
      <c r="O482" s="14">
        <v>2250</v>
      </c>
      <c r="P482" s="14">
        <v>67500</v>
      </c>
      <c r="Q482" s="97">
        <v>222.75</v>
      </c>
      <c r="R482" s="11">
        <v>2511</v>
      </c>
      <c r="S482" s="11" t="s">
        <v>46</v>
      </c>
      <c r="T482" s="11">
        <v>180</v>
      </c>
      <c r="U482" s="216" t="s">
        <v>37</v>
      </c>
      <c r="V482" s="216" t="s">
        <v>37</v>
      </c>
      <c r="W482" s="216" t="s">
        <v>38</v>
      </c>
      <c r="X482" s="216" t="s">
        <v>38</v>
      </c>
      <c r="Y482" s="216" t="s">
        <v>38</v>
      </c>
      <c r="Z482" s="216" t="s">
        <v>37</v>
      </c>
      <c r="AA482" s="217">
        <v>46329</v>
      </c>
      <c r="AB482" s="216" t="s">
        <v>39</v>
      </c>
    </row>
    <row r="483" spans="1:28" ht="18" customHeight="1">
      <c r="A483" s="100" t="s">
        <v>401</v>
      </c>
      <c r="B483" s="12" t="s">
        <v>432</v>
      </c>
      <c r="C483" s="90" t="s">
        <v>433</v>
      </c>
      <c r="D483" s="12">
        <v>104</v>
      </c>
      <c r="E483" s="12"/>
      <c r="F483" s="12"/>
      <c r="G483" s="13">
        <v>46359</v>
      </c>
      <c r="H483" s="11">
        <v>175</v>
      </c>
      <c r="I483" s="12" t="s">
        <v>33</v>
      </c>
      <c r="J483" s="93">
        <v>0.97222222222222221</v>
      </c>
      <c r="K483" s="100" t="s">
        <v>2819</v>
      </c>
      <c r="L483" s="12"/>
      <c r="M483" s="11" t="s">
        <v>39</v>
      </c>
      <c r="N483" s="18">
        <v>46179</v>
      </c>
      <c r="O483" s="14">
        <v>4680</v>
      </c>
      <c r="P483" s="14">
        <v>140400</v>
      </c>
      <c r="Q483" s="97">
        <v>463.32</v>
      </c>
      <c r="R483" s="11">
        <v>2511</v>
      </c>
      <c r="S483" s="11" t="s">
        <v>46</v>
      </c>
      <c r="T483" s="11">
        <v>180</v>
      </c>
      <c r="U483" s="216" t="s">
        <v>37</v>
      </c>
      <c r="V483" s="216" t="s">
        <v>37</v>
      </c>
      <c r="W483" s="216" t="s">
        <v>38</v>
      </c>
      <c r="X483" s="216" t="s">
        <v>38</v>
      </c>
      <c r="Y483" s="216" t="s">
        <v>38</v>
      </c>
      <c r="Z483" s="216" t="s">
        <v>37</v>
      </c>
      <c r="AA483" s="217">
        <v>46329</v>
      </c>
      <c r="AB483" s="216" t="s">
        <v>39</v>
      </c>
    </row>
    <row r="484" spans="1:28" ht="18" customHeight="1">
      <c r="A484" s="100" t="s">
        <v>446</v>
      </c>
      <c r="B484" s="12" t="s">
        <v>432</v>
      </c>
      <c r="C484" s="90" t="s">
        <v>433</v>
      </c>
      <c r="D484" s="12">
        <v>104</v>
      </c>
      <c r="E484" s="12"/>
      <c r="F484" s="12"/>
      <c r="G484" s="13">
        <v>46359</v>
      </c>
      <c r="H484" s="11">
        <v>175</v>
      </c>
      <c r="I484" s="12" t="s">
        <v>33</v>
      </c>
      <c r="J484" s="93">
        <v>0.97222222222222221</v>
      </c>
      <c r="K484" s="100"/>
      <c r="L484" s="12"/>
      <c r="M484" s="11" t="s">
        <v>39</v>
      </c>
      <c r="N484" s="18">
        <v>46179</v>
      </c>
      <c r="O484" s="14">
        <v>4680</v>
      </c>
      <c r="P484" s="14">
        <v>140400</v>
      </c>
      <c r="Q484" s="97">
        <v>463.32</v>
      </c>
      <c r="R484" s="11">
        <v>2511</v>
      </c>
      <c r="S484" s="11" t="s">
        <v>46</v>
      </c>
      <c r="T484" s="11">
        <v>180</v>
      </c>
      <c r="U484" s="216" t="s">
        <v>37</v>
      </c>
      <c r="V484" s="216" t="s">
        <v>37</v>
      </c>
      <c r="W484" s="216" t="s">
        <v>38</v>
      </c>
      <c r="X484" s="216" t="s">
        <v>38</v>
      </c>
      <c r="Y484" s="216" t="s">
        <v>38</v>
      </c>
      <c r="Z484" s="216" t="s">
        <v>37</v>
      </c>
      <c r="AA484" s="217">
        <v>46329</v>
      </c>
      <c r="AB484" s="216" t="s">
        <v>39</v>
      </c>
    </row>
    <row r="485" spans="1:28" ht="18" customHeight="1">
      <c r="A485" s="100" t="s">
        <v>412</v>
      </c>
      <c r="B485" s="12" t="s">
        <v>432</v>
      </c>
      <c r="C485" s="90" t="s">
        <v>433</v>
      </c>
      <c r="D485" s="12">
        <v>104</v>
      </c>
      <c r="E485" s="12"/>
      <c r="F485" s="12"/>
      <c r="G485" s="13">
        <v>46359</v>
      </c>
      <c r="H485" s="11">
        <v>175</v>
      </c>
      <c r="I485" s="12" t="s">
        <v>33</v>
      </c>
      <c r="J485" s="93">
        <v>0.97222222222222221</v>
      </c>
      <c r="K485" s="100"/>
      <c r="L485" s="12"/>
      <c r="M485" s="11" t="s">
        <v>39</v>
      </c>
      <c r="N485" s="18">
        <v>46179</v>
      </c>
      <c r="O485" s="14">
        <v>4680</v>
      </c>
      <c r="P485" s="14">
        <v>140400</v>
      </c>
      <c r="Q485" s="97">
        <v>463.32</v>
      </c>
      <c r="R485" s="11">
        <v>2511</v>
      </c>
      <c r="S485" s="11" t="s">
        <v>46</v>
      </c>
      <c r="T485" s="11">
        <v>180</v>
      </c>
      <c r="U485" s="216" t="s">
        <v>37</v>
      </c>
      <c r="V485" s="216" t="s">
        <v>37</v>
      </c>
      <c r="W485" s="216" t="s">
        <v>38</v>
      </c>
      <c r="X485" s="216" t="s">
        <v>38</v>
      </c>
      <c r="Y485" s="216" t="s">
        <v>38</v>
      </c>
      <c r="Z485" s="216" t="s">
        <v>37</v>
      </c>
      <c r="AA485" s="217">
        <v>46329</v>
      </c>
      <c r="AB485" s="216" t="s">
        <v>39</v>
      </c>
    </row>
    <row r="486" spans="1:28" ht="18" customHeight="1">
      <c r="A486" s="100" t="s">
        <v>224</v>
      </c>
      <c r="B486" s="12" t="s">
        <v>432</v>
      </c>
      <c r="C486" s="90" t="s">
        <v>433</v>
      </c>
      <c r="D486" s="12">
        <v>52</v>
      </c>
      <c r="E486" s="12"/>
      <c r="F486" s="12"/>
      <c r="G486" s="13">
        <v>46360</v>
      </c>
      <c r="H486" s="11">
        <v>176</v>
      </c>
      <c r="I486" s="12" t="s">
        <v>33</v>
      </c>
      <c r="J486" s="93">
        <v>0.97777777777777775</v>
      </c>
      <c r="K486" s="100"/>
      <c r="L486" s="12"/>
      <c r="M486" s="11" t="s">
        <v>39</v>
      </c>
      <c r="N486" s="18">
        <v>46180</v>
      </c>
      <c r="O486" s="14">
        <v>2340</v>
      </c>
      <c r="P486" s="14">
        <v>70200</v>
      </c>
      <c r="Q486" s="97">
        <v>231.66</v>
      </c>
      <c r="R486" s="11">
        <v>2511</v>
      </c>
      <c r="S486" s="11" t="s">
        <v>46</v>
      </c>
      <c r="T486" s="11">
        <v>180</v>
      </c>
      <c r="U486" s="216" t="s">
        <v>37</v>
      </c>
      <c r="V486" s="216" t="s">
        <v>37</v>
      </c>
      <c r="W486" s="216" t="s">
        <v>38</v>
      </c>
      <c r="X486" s="216" t="s">
        <v>38</v>
      </c>
      <c r="Y486" s="216" t="s">
        <v>38</v>
      </c>
      <c r="Z486" s="216" t="s">
        <v>37</v>
      </c>
      <c r="AA486" s="217">
        <v>46330</v>
      </c>
      <c r="AB486" s="216" t="s">
        <v>39</v>
      </c>
    </row>
    <row r="487" spans="1:28" ht="18" customHeight="1">
      <c r="A487" s="100" t="s">
        <v>602</v>
      </c>
      <c r="B487" s="12" t="s">
        <v>432</v>
      </c>
      <c r="C487" s="90" t="s">
        <v>433</v>
      </c>
      <c r="D487" s="12">
        <v>14</v>
      </c>
      <c r="E487" s="12"/>
      <c r="F487" s="12"/>
      <c r="G487" s="13">
        <v>46360</v>
      </c>
      <c r="H487" s="11">
        <v>176</v>
      </c>
      <c r="I487" s="12" t="s">
        <v>33</v>
      </c>
      <c r="J487" s="93">
        <v>0.97777777777777775</v>
      </c>
      <c r="K487" s="100" t="s">
        <v>85</v>
      </c>
      <c r="L487" s="12" t="s">
        <v>67</v>
      </c>
      <c r="M487" s="11" t="s">
        <v>35</v>
      </c>
      <c r="N487" s="18">
        <v>46180</v>
      </c>
      <c r="O487" s="14">
        <v>630</v>
      </c>
      <c r="P487" s="14">
        <v>18900</v>
      </c>
      <c r="Q487" s="97">
        <v>62.37</v>
      </c>
      <c r="R487" s="11">
        <v>2511</v>
      </c>
      <c r="S487" s="11" t="s">
        <v>46</v>
      </c>
      <c r="T487" s="11">
        <v>180</v>
      </c>
      <c r="U487" s="216" t="s">
        <v>37</v>
      </c>
      <c r="V487" s="216" t="s">
        <v>37</v>
      </c>
      <c r="W487" s="216" t="s">
        <v>38</v>
      </c>
      <c r="X487" s="216" t="s">
        <v>38</v>
      </c>
      <c r="Y487" s="216" t="s">
        <v>38</v>
      </c>
      <c r="Z487" s="216" t="s">
        <v>37</v>
      </c>
      <c r="AA487" s="217">
        <v>46330</v>
      </c>
      <c r="AB487" s="216" t="s">
        <v>39</v>
      </c>
    </row>
    <row r="488" spans="1:28" ht="18" customHeight="1">
      <c r="A488" s="100" t="s">
        <v>225</v>
      </c>
      <c r="B488" s="12" t="s">
        <v>435</v>
      </c>
      <c r="C488" s="90" t="s">
        <v>436</v>
      </c>
      <c r="D488" s="12">
        <v>92</v>
      </c>
      <c r="E488" s="12"/>
      <c r="F488" s="12"/>
      <c r="G488" s="13">
        <v>46362</v>
      </c>
      <c r="H488" s="11">
        <v>178</v>
      </c>
      <c r="I488" s="12" t="s">
        <v>33</v>
      </c>
      <c r="J488" s="93">
        <v>0.98888888888888893</v>
      </c>
      <c r="K488" s="100"/>
      <c r="L488" s="12" t="s">
        <v>67</v>
      </c>
      <c r="M488" s="11" t="s">
        <v>35</v>
      </c>
      <c r="N488" s="18">
        <v>46182</v>
      </c>
      <c r="O488" s="14">
        <v>4140</v>
      </c>
      <c r="P488" s="14">
        <v>124200</v>
      </c>
      <c r="Q488" s="97">
        <v>409.86</v>
      </c>
      <c r="R488" s="11">
        <v>2512</v>
      </c>
      <c r="S488" s="11" t="s">
        <v>46</v>
      </c>
      <c r="T488" s="11">
        <v>180</v>
      </c>
      <c r="U488" s="216" t="s">
        <v>37</v>
      </c>
      <c r="V488" s="216" t="s">
        <v>37</v>
      </c>
      <c r="W488" s="216" t="s">
        <v>38</v>
      </c>
      <c r="X488" s="216" t="s">
        <v>38</v>
      </c>
      <c r="Y488" s="216" t="s">
        <v>38</v>
      </c>
      <c r="Z488" s="216" t="s">
        <v>37</v>
      </c>
      <c r="AA488" s="217">
        <v>46332</v>
      </c>
      <c r="AB488" s="216" t="s">
        <v>39</v>
      </c>
    </row>
    <row r="489" spans="1:28" ht="18" customHeight="1">
      <c r="A489" s="100" t="s">
        <v>277</v>
      </c>
      <c r="B489" s="12" t="s">
        <v>435</v>
      </c>
      <c r="C489" s="90" t="s">
        <v>436</v>
      </c>
      <c r="D489" s="12">
        <v>52</v>
      </c>
      <c r="E489" s="12"/>
      <c r="F489" s="12"/>
      <c r="G489" s="13">
        <v>46362</v>
      </c>
      <c r="H489" s="11">
        <v>178</v>
      </c>
      <c r="I489" s="12" t="s">
        <v>33</v>
      </c>
      <c r="J489" s="93">
        <v>0.98888888888888893</v>
      </c>
      <c r="K489" s="100"/>
      <c r="L489" s="12" t="s">
        <v>67</v>
      </c>
      <c r="M489" s="11" t="s">
        <v>35</v>
      </c>
      <c r="N489" s="18">
        <v>46182</v>
      </c>
      <c r="O489" s="14">
        <v>2340</v>
      </c>
      <c r="P489" s="14">
        <v>70200</v>
      </c>
      <c r="Q489" s="97">
        <v>231.66</v>
      </c>
      <c r="R489" s="11">
        <v>2512</v>
      </c>
      <c r="S489" s="11" t="s">
        <v>46</v>
      </c>
      <c r="T489" s="11">
        <v>180</v>
      </c>
      <c r="U489" s="216" t="s">
        <v>37</v>
      </c>
      <c r="V489" s="216" t="s">
        <v>37</v>
      </c>
      <c r="W489" s="216" t="s">
        <v>38</v>
      </c>
      <c r="X489" s="216" t="s">
        <v>38</v>
      </c>
      <c r="Y489" s="216" t="s">
        <v>38</v>
      </c>
      <c r="Z489" s="216" t="s">
        <v>37</v>
      </c>
      <c r="AA489" s="217">
        <v>46332</v>
      </c>
      <c r="AB489" s="216" t="s">
        <v>39</v>
      </c>
    </row>
    <row r="490" spans="1:28" ht="18" customHeight="1">
      <c r="A490" s="100" t="s">
        <v>279</v>
      </c>
      <c r="B490" s="12" t="s">
        <v>435</v>
      </c>
      <c r="C490" s="90" t="s">
        <v>436</v>
      </c>
      <c r="D490" s="12">
        <v>52</v>
      </c>
      <c r="E490" s="12"/>
      <c r="F490" s="12"/>
      <c r="G490" s="13">
        <v>46362</v>
      </c>
      <c r="H490" s="11">
        <v>178</v>
      </c>
      <c r="I490" s="12" t="s">
        <v>33</v>
      </c>
      <c r="J490" s="93">
        <v>0.98888888888888893</v>
      </c>
      <c r="K490" s="100"/>
      <c r="L490" s="12" t="s">
        <v>67</v>
      </c>
      <c r="M490" s="11" t="s">
        <v>35</v>
      </c>
      <c r="N490" s="18">
        <v>46182</v>
      </c>
      <c r="O490" s="14">
        <v>2340</v>
      </c>
      <c r="P490" s="14">
        <v>70200</v>
      </c>
      <c r="Q490" s="97">
        <v>231.66</v>
      </c>
      <c r="R490" s="11">
        <v>2512</v>
      </c>
      <c r="S490" s="11" t="s">
        <v>46</v>
      </c>
      <c r="T490" s="11">
        <v>180</v>
      </c>
      <c r="U490" s="216" t="s">
        <v>37</v>
      </c>
      <c r="V490" s="216" t="s">
        <v>37</v>
      </c>
      <c r="W490" s="216" t="s">
        <v>38</v>
      </c>
      <c r="X490" s="216" t="s">
        <v>38</v>
      </c>
      <c r="Y490" s="216" t="s">
        <v>38</v>
      </c>
      <c r="Z490" s="216" t="s">
        <v>37</v>
      </c>
      <c r="AA490" s="217">
        <v>46332</v>
      </c>
      <c r="AB490" s="216" t="s">
        <v>39</v>
      </c>
    </row>
    <row r="491" spans="1:28" ht="18" customHeight="1">
      <c r="A491" s="100" t="s">
        <v>82</v>
      </c>
      <c r="B491" s="12" t="s">
        <v>435</v>
      </c>
      <c r="C491" s="90" t="s">
        <v>436</v>
      </c>
      <c r="D491" s="12">
        <v>112</v>
      </c>
      <c r="E491" s="12"/>
      <c r="F491" s="12"/>
      <c r="G491" s="13">
        <v>46362</v>
      </c>
      <c r="H491" s="11">
        <v>178</v>
      </c>
      <c r="I491" s="12" t="s">
        <v>33</v>
      </c>
      <c r="J491" s="93">
        <v>0.98888888888888893</v>
      </c>
      <c r="K491" s="100"/>
      <c r="L491" s="12"/>
      <c r="M491" s="11" t="s">
        <v>39</v>
      </c>
      <c r="N491" s="18">
        <v>46182</v>
      </c>
      <c r="O491" s="14">
        <v>5040</v>
      </c>
      <c r="P491" s="14">
        <v>151200</v>
      </c>
      <c r="Q491" s="97">
        <v>498.96</v>
      </c>
      <c r="R491" s="11">
        <v>2512</v>
      </c>
      <c r="S491" s="11" t="s">
        <v>46</v>
      </c>
      <c r="T491" s="11">
        <v>180</v>
      </c>
      <c r="U491" s="216" t="s">
        <v>37</v>
      </c>
      <c r="V491" s="216" t="s">
        <v>37</v>
      </c>
      <c r="W491" s="216" t="s">
        <v>38</v>
      </c>
      <c r="X491" s="216" t="s">
        <v>38</v>
      </c>
      <c r="Y491" s="216" t="s">
        <v>38</v>
      </c>
      <c r="Z491" s="216" t="s">
        <v>37</v>
      </c>
      <c r="AA491" s="217">
        <v>46332</v>
      </c>
      <c r="AB491" s="216" t="s">
        <v>39</v>
      </c>
    </row>
    <row r="492" spans="1:28" ht="18" customHeight="1">
      <c r="A492" s="100" t="s">
        <v>83</v>
      </c>
      <c r="B492" s="12" t="s">
        <v>435</v>
      </c>
      <c r="C492" s="90" t="s">
        <v>436</v>
      </c>
      <c r="D492" s="12">
        <v>10</v>
      </c>
      <c r="E492" s="12"/>
      <c r="F492" s="12"/>
      <c r="G492" s="13">
        <v>46362</v>
      </c>
      <c r="H492" s="11">
        <v>178</v>
      </c>
      <c r="I492" s="12" t="s">
        <v>33</v>
      </c>
      <c r="J492" s="93">
        <v>0.98888888888888893</v>
      </c>
      <c r="K492" s="100"/>
      <c r="L492" s="12"/>
      <c r="M492" s="11" t="s">
        <v>39</v>
      </c>
      <c r="N492" s="18">
        <v>46182</v>
      </c>
      <c r="O492" s="14">
        <v>450</v>
      </c>
      <c r="P492" s="14">
        <v>13500</v>
      </c>
      <c r="Q492" s="97">
        <v>44.55</v>
      </c>
      <c r="R492" s="11">
        <v>2512</v>
      </c>
      <c r="S492" s="11" t="s">
        <v>46</v>
      </c>
      <c r="T492" s="11">
        <v>180</v>
      </c>
      <c r="U492" s="216" t="s">
        <v>37</v>
      </c>
      <c r="V492" s="216" t="s">
        <v>37</v>
      </c>
      <c r="W492" s="216" t="s">
        <v>38</v>
      </c>
      <c r="X492" s="216" t="s">
        <v>38</v>
      </c>
      <c r="Y492" s="216" t="s">
        <v>38</v>
      </c>
      <c r="Z492" s="216" t="s">
        <v>37</v>
      </c>
      <c r="AA492" s="217">
        <v>46332</v>
      </c>
      <c r="AB492" s="216" t="s">
        <v>39</v>
      </c>
    </row>
    <row r="493" spans="1:28" ht="18" customHeight="1">
      <c r="A493" s="100" t="s">
        <v>502</v>
      </c>
      <c r="B493" s="12" t="s">
        <v>435</v>
      </c>
      <c r="C493" s="90" t="s">
        <v>436</v>
      </c>
      <c r="D493" s="12">
        <v>96</v>
      </c>
      <c r="E493" s="12"/>
      <c r="F493" s="12"/>
      <c r="G493" s="13">
        <v>46362</v>
      </c>
      <c r="H493" s="11">
        <v>178</v>
      </c>
      <c r="I493" s="12" t="s">
        <v>33</v>
      </c>
      <c r="J493" s="93">
        <v>0.98888888888888893</v>
      </c>
      <c r="K493" s="100" t="s">
        <v>2819</v>
      </c>
      <c r="L493" s="12"/>
      <c r="M493" s="11" t="s">
        <v>39</v>
      </c>
      <c r="N493" s="18">
        <v>46182</v>
      </c>
      <c r="O493" s="14">
        <v>4320</v>
      </c>
      <c r="P493" s="14">
        <v>129600</v>
      </c>
      <c r="Q493" s="97">
        <v>427.68</v>
      </c>
      <c r="R493" s="11">
        <v>2512</v>
      </c>
      <c r="S493" s="11" t="s">
        <v>46</v>
      </c>
      <c r="T493" s="11">
        <v>180</v>
      </c>
      <c r="U493" s="216" t="s">
        <v>37</v>
      </c>
      <c r="V493" s="216" t="s">
        <v>37</v>
      </c>
      <c r="W493" s="216" t="s">
        <v>38</v>
      </c>
      <c r="X493" s="216" t="s">
        <v>38</v>
      </c>
      <c r="Y493" s="216" t="s">
        <v>38</v>
      </c>
      <c r="Z493" s="216" t="s">
        <v>37</v>
      </c>
      <c r="AA493" s="217">
        <v>46332</v>
      </c>
      <c r="AB493" s="216" t="s">
        <v>39</v>
      </c>
    </row>
    <row r="494" spans="1:28" ht="18" customHeight="1">
      <c r="A494" s="100" t="s">
        <v>740</v>
      </c>
      <c r="B494" s="12" t="s">
        <v>435</v>
      </c>
      <c r="C494" s="90" t="s">
        <v>436</v>
      </c>
      <c r="D494" s="12">
        <v>96</v>
      </c>
      <c r="E494" s="12"/>
      <c r="F494" s="12"/>
      <c r="G494" s="13">
        <v>46362</v>
      </c>
      <c r="H494" s="11">
        <v>178</v>
      </c>
      <c r="I494" s="12" t="s">
        <v>33</v>
      </c>
      <c r="J494" s="93">
        <v>0.98888888888888893</v>
      </c>
      <c r="K494" s="100" t="s">
        <v>2819</v>
      </c>
      <c r="L494" s="12"/>
      <c r="M494" s="11" t="s">
        <v>39</v>
      </c>
      <c r="N494" s="18">
        <v>46182</v>
      </c>
      <c r="O494" s="14">
        <v>4320</v>
      </c>
      <c r="P494" s="14">
        <v>129600</v>
      </c>
      <c r="Q494" s="97">
        <v>427.68</v>
      </c>
      <c r="R494" s="11">
        <v>2512</v>
      </c>
      <c r="S494" s="11" t="s">
        <v>46</v>
      </c>
      <c r="T494" s="11">
        <v>180</v>
      </c>
      <c r="U494" s="216" t="s">
        <v>37</v>
      </c>
      <c r="V494" s="216" t="s">
        <v>37</v>
      </c>
      <c r="W494" s="216" t="s">
        <v>38</v>
      </c>
      <c r="X494" s="216" t="s">
        <v>38</v>
      </c>
      <c r="Y494" s="216" t="s">
        <v>38</v>
      </c>
      <c r="Z494" s="216" t="s">
        <v>37</v>
      </c>
      <c r="AA494" s="217">
        <v>46332</v>
      </c>
      <c r="AB494" s="216" t="s">
        <v>39</v>
      </c>
    </row>
    <row r="495" spans="1:28" ht="18" customHeight="1">
      <c r="A495" s="100" t="s">
        <v>536</v>
      </c>
      <c r="B495" s="12" t="s">
        <v>435</v>
      </c>
      <c r="C495" s="90" t="s">
        <v>436</v>
      </c>
      <c r="D495" s="12">
        <v>96</v>
      </c>
      <c r="E495" s="12"/>
      <c r="F495" s="12"/>
      <c r="G495" s="13">
        <v>46362</v>
      </c>
      <c r="H495" s="11">
        <v>178</v>
      </c>
      <c r="I495" s="12" t="s">
        <v>33</v>
      </c>
      <c r="J495" s="93">
        <v>0.98888888888888893</v>
      </c>
      <c r="K495" s="100" t="s">
        <v>2819</v>
      </c>
      <c r="L495" s="12"/>
      <c r="M495" s="11" t="s">
        <v>39</v>
      </c>
      <c r="N495" s="18">
        <v>46182</v>
      </c>
      <c r="O495" s="14">
        <v>4320</v>
      </c>
      <c r="P495" s="14">
        <v>129600</v>
      </c>
      <c r="Q495" s="97">
        <v>427.68</v>
      </c>
      <c r="R495" s="11">
        <v>2512</v>
      </c>
      <c r="S495" s="11" t="s">
        <v>46</v>
      </c>
      <c r="T495" s="11">
        <v>180</v>
      </c>
      <c r="U495" s="216" t="s">
        <v>37</v>
      </c>
      <c r="V495" s="216" t="s">
        <v>37</v>
      </c>
      <c r="W495" s="216" t="s">
        <v>38</v>
      </c>
      <c r="X495" s="216" t="s">
        <v>38</v>
      </c>
      <c r="Y495" s="216" t="s">
        <v>38</v>
      </c>
      <c r="Z495" s="216" t="s">
        <v>37</v>
      </c>
      <c r="AA495" s="217">
        <v>46332</v>
      </c>
      <c r="AB495" s="216" t="s">
        <v>39</v>
      </c>
    </row>
    <row r="496" spans="1:28" ht="18" customHeight="1">
      <c r="A496" s="100" t="s">
        <v>790</v>
      </c>
      <c r="B496" s="12" t="s">
        <v>435</v>
      </c>
      <c r="C496" s="90" t="s">
        <v>436</v>
      </c>
      <c r="D496" s="12">
        <v>16</v>
      </c>
      <c r="E496" s="12"/>
      <c r="F496" s="12"/>
      <c r="G496" s="13">
        <v>46362</v>
      </c>
      <c r="H496" s="11">
        <v>178</v>
      </c>
      <c r="I496" s="12" t="s">
        <v>33</v>
      </c>
      <c r="J496" s="93">
        <v>0.98888888888888893</v>
      </c>
      <c r="K496" s="100"/>
      <c r="L496" s="12" t="s">
        <v>67</v>
      </c>
      <c r="M496" s="11" t="s">
        <v>35</v>
      </c>
      <c r="N496" s="18">
        <v>46182</v>
      </c>
      <c r="O496" s="14">
        <v>720</v>
      </c>
      <c r="P496" s="14">
        <v>21600</v>
      </c>
      <c r="Q496" s="97">
        <v>71.28</v>
      </c>
      <c r="R496" s="11">
        <v>2512</v>
      </c>
      <c r="S496" s="11" t="s">
        <v>46</v>
      </c>
      <c r="T496" s="11">
        <v>180</v>
      </c>
      <c r="U496" s="216" t="s">
        <v>37</v>
      </c>
      <c r="V496" s="216" t="s">
        <v>37</v>
      </c>
      <c r="W496" s="216" t="s">
        <v>38</v>
      </c>
      <c r="X496" s="216" t="s">
        <v>38</v>
      </c>
      <c r="Y496" s="216" t="s">
        <v>38</v>
      </c>
      <c r="Z496" s="216" t="s">
        <v>37</v>
      </c>
      <c r="AA496" s="217">
        <v>46332</v>
      </c>
      <c r="AB496" s="216" t="s">
        <v>39</v>
      </c>
    </row>
    <row r="497" spans="1:28" ht="18" customHeight="1">
      <c r="A497" s="100" t="s">
        <v>471</v>
      </c>
      <c r="B497" s="12" t="s">
        <v>435</v>
      </c>
      <c r="C497" s="90" t="s">
        <v>436</v>
      </c>
      <c r="D497" s="12">
        <v>92</v>
      </c>
      <c r="E497" s="12"/>
      <c r="F497" s="12"/>
      <c r="G497" s="13">
        <v>46363</v>
      </c>
      <c r="H497" s="11">
        <v>179</v>
      </c>
      <c r="I497" s="12" t="s">
        <v>33</v>
      </c>
      <c r="J497" s="93">
        <v>0.99444444444444446</v>
      </c>
      <c r="K497" s="100"/>
      <c r="L497" s="12" t="s">
        <v>67</v>
      </c>
      <c r="M497" s="11" t="s">
        <v>35</v>
      </c>
      <c r="N497" s="18">
        <v>46183</v>
      </c>
      <c r="O497" s="14">
        <v>4140</v>
      </c>
      <c r="P497" s="14">
        <v>124200</v>
      </c>
      <c r="Q497" s="97">
        <v>409.86</v>
      </c>
      <c r="R497" s="11">
        <v>2512</v>
      </c>
      <c r="S497" s="11" t="s">
        <v>46</v>
      </c>
      <c r="T497" s="11">
        <v>180</v>
      </c>
      <c r="U497" s="216" t="s">
        <v>37</v>
      </c>
      <c r="V497" s="216" t="s">
        <v>37</v>
      </c>
      <c r="W497" s="216" t="s">
        <v>38</v>
      </c>
      <c r="X497" s="216" t="s">
        <v>38</v>
      </c>
      <c r="Y497" s="216" t="s">
        <v>38</v>
      </c>
      <c r="Z497" s="216" t="s">
        <v>37</v>
      </c>
      <c r="AA497" s="217">
        <v>46333</v>
      </c>
      <c r="AB497" s="216" t="s">
        <v>39</v>
      </c>
    </row>
    <row r="498" spans="1:28" ht="18" customHeight="1">
      <c r="A498" s="100" t="s">
        <v>735</v>
      </c>
      <c r="B498" s="12" t="s">
        <v>435</v>
      </c>
      <c r="C498" s="90" t="s">
        <v>436</v>
      </c>
      <c r="D498" s="12">
        <v>108</v>
      </c>
      <c r="E498" s="12">
        <v>27</v>
      </c>
      <c r="F498" s="12"/>
      <c r="G498" s="13">
        <v>46363</v>
      </c>
      <c r="H498" s="11">
        <v>179</v>
      </c>
      <c r="I498" s="12" t="s">
        <v>33</v>
      </c>
      <c r="J498" s="93">
        <v>0.99444444444444446</v>
      </c>
      <c r="K498" s="100" t="s">
        <v>2819</v>
      </c>
      <c r="L498" s="12" t="s">
        <v>377</v>
      </c>
      <c r="M498" s="11" t="s">
        <v>35</v>
      </c>
      <c r="N498" s="18">
        <v>46183</v>
      </c>
      <c r="O498" s="14">
        <v>4887</v>
      </c>
      <c r="P498" s="14">
        <v>146610</v>
      </c>
      <c r="Q498" s="97">
        <v>483.81299999999999</v>
      </c>
      <c r="R498" s="11">
        <v>2512</v>
      </c>
      <c r="S498" s="11" t="s">
        <v>46</v>
      </c>
      <c r="T498" s="11">
        <v>180</v>
      </c>
      <c r="U498" s="216" t="s">
        <v>37</v>
      </c>
      <c r="V498" s="216" t="s">
        <v>37</v>
      </c>
      <c r="W498" s="216" t="s">
        <v>38</v>
      </c>
      <c r="X498" s="216" t="s">
        <v>38</v>
      </c>
      <c r="Y498" s="216" t="s">
        <v>38</v>
      </c>
      <c r="Z498" s="216" t="s">
        <v>37</v>
      </c>
      <c r="AA498" s="217">
        <v>46333</v>
      </c>
      <c r="AB498" s="216" t="s">
        <v>39</v>
      </c>
    </row>
    <row r="499" spans="1:28" ht="18" customHeight="1">
      <c r="A499" s="100" t="s">
        <v>298</v>
      </c>
      <c r="B499" s="12" t="s">
        <v>435</v>
      </c>
      <c r="C499" s="90" t="s">
        <v>436</v>
      </c>
      <c r="D499" s="12">
        <v>96</v>
      </c>
      <c r="E499" s="12"/>
      <c r="F499" s="12"/>
      <c r="G499" s="13">
        <v>46363</v>
      </c>
      <c r="H499" s="11">
        <v>179</v>
      </c>
      <c r="I499" s="12" t="s">
        <v>33</v>
      </c>
      <c r="J499" s="93">
        <v>0.99444444444444446</v>
      </c>
      <c r="K499" s="100" t="s">
        <v>2819</v>
      </c>
      <c r="L499" s="12"/>
      <c r="M499" s="11" t="s">
        <v>39</v>
      </c>
      <c r="N499" s="18">
        <v>46183</v>
      </c>
      <c r="O499" s="14">
        <v>4320</v>
      </c>
      <c r="P499" s="14">
        <v>129600</v>
      </c>
      <c r="Q499" s="97">
        <v>427.68</v>
      </c>
      <c r="R499" s="11">
        <v>2512</v>
      </c>
      <c r="S499" s="11" t="s">
        <v>46</v>
      </c>
      <c r="T499" s="11">
        <v>180</v>
      </c>
      <c r="U499" s="216" t="s">
        <v>37</v>
      </c>
      <c r="V499" s="216" t="s">
        <v>37</v>
      </c>
      <c r="W499" s="216" t="s">
        <v>38</v>
      </c>
      <c r="X499" s="216" t="s">
        <v>38</v>
      </c>
      <c r="Y499" s="216" t="s">
        <v>38</v>
      </c>
      <c r="Z499" s="216" t="s">
        <v>37</v>
      </c>
      <c r="AA499" s="217">
        <v>46333</v>
      </c>
      <c r="AB499" s="216" t="s">
        <v>39</v>
      </c>
    </row>
    <row r="500" spans="1:28" ht="18" customHeight="1">
      <c r="A500" s="100" t="s">
        <v>299</v>
      </c>
      <c r="B500" s="12" t="s">
        <v>435</v>
      </c>
      <c r="C500" s="90" t="s">
        <v>436</v>
      </c>
      <c r="D500" s="12">
        <v>96</v>
      </c>
      <c r="E500" s="12"/>
      <c r="F500" s="12"/>
      <c r="G500" s="13">
        <v>46363</v>
      </c>
      <c r="H500" s="11">
        <v>179</v>
      </c>
      <c r="I500" s="12" t="s">
        <v>33</v>
      </c>
      <c r="J500" s="93">
        <v>0.99444444444444446</v>
      </c>
      <c r="K500" s="100" t="s">
        <v>2819</v>
      </c>
      <c r="L500" s="12"/>
      <c r="M500" s="11" t="s">
        <v>39</v>
      </c>
      <c r="N500" s="18">
        <v>46183</v>
      </c>
      <c r="O500" s="14">
        <v>4320</v>
      </c>
      <c r="P500" s="14">
        <v>129600</v>
      </c>
      <c r="Q500" s="97">
        <v>427.68</v>
      </c>
      <c r="R500" s="11">
        <v>2512</v>
      </c>
      <c r="S500" s="11" t="s">
        <v>46</v>
      </c>
      <c r="T500" s="11">
        <v>180</v>
      </c>
      <c r="U500" s="216" t="s">
        <v>37</v>
      </c>
      <c r="V500" s="216" t="s">
        <v>37</v>
      </c>
      <c r="W500" s="216" t="s">
        <v>38</v>
      </c>
      <c r="X500" s="216" t="s">
        <v>38</v>
      </c>
      <c r="Y500" s="216" t="s">
        <v>38</v>
      </c>
      <c r="Z500" s="216" t="s">
        <v>37</v>
      </c>
      <c r="AA500" s="217">
        <v>46333</v>
      </c>
      <c r="AB500" s="216" t="s">
        <v>39</v>
      </c>
    </row>
    <row r="501" spans="1:28" ht="18" customHeight="1">
      <c r="A501" s="100" t="s">
        <v>738</v>
      </c>
      <c r="B501" s="12" t="s">
        <v>435</v>
      </c>
      <c r="C501" s="90" t="s">
        <v>436</v>
      </c>
      <c r="D501" s="12">
        <v>96</v>
      </c>
      <c r="E501" s="12"/>
      <c r="F501" s="12"/>
      <c r="G501" s="13">
        <v>46363</v>
      </c>
      <c r="H501" s="11">
        <v>179</v>
      </c>
      <c r="I501" s="12" t="s">
        <v>33</v>
      </c>
      <c r="J501" s="93">
        <v>0.99444444444444446</v>
      </c>
      <c r="K501" s="100" t="s">
        <v>2819</v>
      </c>
      <c r="L501" s="12"/>
      <c r="M501" s="11" t="s">
        <v>39</v>
      </c>
      <c r="N501" s="18">
        <v>46183</v>
      </c>
      <c r="O501" s="14">
        <v>4320</v>
      </c>
      <c r="P501" s="14">
        <v>129600</v>
      </c>
      <c r="Q501" s="97">
        <v>427.68</v>
      </c>
      <c r="R501" s="11">
        <v>2512</v>
      </c>
      <c r="S501" s="11" t="s">
        <v>46</v>
      </c>
      <c r="T501" s="11">
        <v>180</v>
      </c>
      <c r="U501" s="216" t="s">
        <v>37</v>
      </c>
      <c r="V501" s="216" t="s">
        <v>37</v>
      </c>
      <c r="W501" s="216" t="s">
        <v>38</v>
      </c>
      <c r="X501" s="216" t="s">
        <v>38</v>
      </c>
      <c r="Y501" s="216" t="s">
        <v>38</v>
      </c>
      <c r="Z501" s="216" t="s">
        <v>37</v>
      </c>
      <c r="AA501" s="217">
        <v>46333</v>
      </c>
      <c r="AB501" s="216" t="s">
        <v>39</v>
      </c>
    </row>
    <row r="502" spans="1:28" ht="18" customHeight="1">
      <c r="A502" s="100" t="s">
        <v>2483</v>
      </c>
      <c r="B502" s="12" t="s">
        <v>1767</v>
      </c>
      <c r="C502" s="90" t="s">
        <v>1768</v>
      </c>
      <c r="D502" s="12">
        <v>28</v>
      </c>
      <c r="E502" s="12"/>
      <c r="F502" s="12"/>
      <c r="G502" s="13">
        <v>46394</v>
      </c>
      <c r="H502" s="11">
        <v>210</v>
      </c>
      <c r="I502" s="12" t="s">
        <v>33</v>
      </c>
      <c r="J502" s="93">
        <v>0.77777777777777779</v>
      </c>
      <c r="K502" s="100"/>
      <c r="L502" s="12"/>
      <c r="M502" s="11" t="s">
        <v>39</v>
      </c>
      <c r="N502" s="18">
        <v>46124</v>
      </c>
      <c r="O502" s="14">
        <v>13440</v>
      </c>
      <c r="P502" s="14">
        <v>80640</v>
      </c>
      <c r="Q502" s="97">
        <v>266.11200000000002</v>
      </c>
      <c r="R502" s="11">
        <v>2641</v>
      </c>
      <c r="S502" s="11" t="s">
        <v>42</v>
      </c>
      <c r="T502" s="11">
        <v>270</v>
      </c>
      <c r="U502" s="216" t="s">
        <v>37</v>
      </c>
      <c r="V502" s="216" t="s">
        <v>37</v>
      </c>
      <c r="W502" s="216" t="s">
        <v>38</v>
      </c>
      <c r="X502" s="216" t="s">
        <v>38</v>
      </c>
      <c r="Y502" s="216" t="s">
        <v>38</v>
      </c>
      <c r="Z502" s="216" t="s">
        <v>37</v>
      </c>
      <c r="AA502" s="217">
        <v>46364</v>
      </c>
      <c r="AB502" s="216" t="s">
        <v>39</v>
      </c>
    </row>
    <row r="503" spans="1:28" ht="18" customHeight="1">
      <c r="A503" s="100" t="s">
        <v>261</v>
      </c>
      <c r="B503" s="12" t="s">
        <v>483</v>
      </c>
      <c r="C503" s="90" t="s">
        <v>484</v>
      </c>
      <c r="D503" s="12">
        <v>5</v>
      </c>
      <c r="E503" s="12"/>
      <c r="F503" s="12"/>
      <c r="G503" s="13">
        <v>46265</v>
      </c>
      <c r="H503" s="11">
        <v>81</v>
      </c>
      <c r="I503" s="12" t="s">
        <v>312</v>
      </c>
      <c r="J503" s="93">
        <v>0.9</v>
      </c>
      <c r="K503" s="100"/>
      <c r="L503" s="12"/>
      <c r="M503" s="11" t="s">
        <v>39</v>
      </c>
      <c r="N503" s="18">
        <v>46175</v>
      </c>
      <c r="O503" s="14">
        <v>500</v>
      </c>
      <c r="P503" s="14">
        <v>3000</v>
      </c>
      <c r="Q503" s="97">
        <v>45</v>
      </c>
      <c r="R503" s="11">
        <v>2882</v>
      </c>
      <c r="S503" s="11" t="s">
        <v>36</v>
      </c>
      <c r="T503" s="11">
        <v>90</v>
      </c>
      <c r="U503" s="216" t="s">
        <v>37</v>
      </c>
      <c r="V503" s="216" t="s">
        <v>37</v>
      </c>
      <c r="W503" s="216" t="s">
        <v>38</v>
      </c>
      <c r="X503" s="216" t="s">
        <v>38</v>
      </c>
      <c r="Y503" s="216" t="s">
        <v>38</v>
      </c>
      <c r="Z503" s="216" t="s">
        <v>37</v>
      </c>
      <c r="AA503" s="217">
        <v>46235</v>
      </c>
      <c r="AB503" s="216" t="s">
        <v>39</v>
      </c>
    </row>
    <row r="504" spans="1:28" ht="18" customHeight="1">
      <c r="A504" s="100" t="s">
        <v>2512</v>
      </c>
      <c r="B504" s="12" t="s">
        <v>483</v>
      </c>
      <c r="C504" s="90" t="s">
        <v>484</v>
      </c>
      <c r="D504" s="12">
        <v>15</v>
      </c>
      <c r="E504" s="12"/>
      <c r="F504" s="12"/>
      <c r="G504" s="13">
        <v>46266</v>
      </c>
      <c r="H504" s="11">
        <v>82</v>
      </c>
      <c r="I504" s="12" t="s">
        <v>312</v>
      </c>
      <c r="J504" s="93">
        <v>0.91111111111111109</v>
      </c>
      <c r="K504" s="100"/>
      <c r="L504" s="12"/>
      <c r="M504" s="11" t="s">
        <v>39</v>
      </c>
      <c r="N504" s="18">
        <v>46176</v>
      </c>
      <c r="O504" s="14">
        <v>1500</v>
      </c>
      <c r="P504" s="14">
        <v>9000</v>
      </c>
      <c r="Q504" s="97">
        <v>135</v>
      </c>
      <c r="R504" s="11">
        <v>2882</v>
      </c>
      <c r="S504" s="11" t="s">
        <v>36</v>
      </c>
      <c r="T504" s="11">
        <v>90</v>
      </c>
      <c r="U504" s="216" t="s">
        <v>37</v>
      </c>
      <c r="V504" s="216" t="s">
        <v>37</v>
      </c>
      <c r="W504" s="216" t="s">
        <v>38</v>
      </c>
      <c r="X504" s="216" t="s">
        <v>38</v>
      </c>
      <c r="Y504" s="216" t="s">
        <v>38</v>
      </c>
      <c r="Z504" s="216" t="s">
        <v>37</v>
      </c>
      <c r="AA504" s="217">
        <v>46236</v>
      </c>
      <c r="AB504" s="216" t="s">
        <v>39</v>
      </c>
    </row>
    <row r="505" spans="1:28" ht="18" customHeight="1">
      <c r="A505" s="100" t="s">
        <v>2523</v>
      </c>
      <c r="B505" s="12" t="s">
        <v>483</v>
      </c>
      <c r="C505" s="90" t="s">
        <v>484</v>
      </c>
      <c r="D505" s="12">
        <v>13</v>
      </c>
      <c r="E505" s="12"/>
      <c r="F505" s="12"/>
      <c r="G505" s="13">
        <v>46266</v>
      </c>
      <c r="H505" s="11">
        <v>82</v>
      </c>
      <c r="I505" s="12" t="s">
        <v>312</v>
      </c>
      <c r="J505" s="93">
        <v>0.91111111111111109</v>
      </c>
      <c r="K505" s="100"/>
      <c r="L505" s="12"/>
      <c r="M505" s="11" t="s">
        <v>39</v>
      </c>
      <c r="N505" s="18">
        <v>46176</v>
      </c>
      <c r="O505" s="14">
        <v>1300</v>
      </c>
      <c r="P505" s="14">
        <v>7800</v>
      </c>
      <c r="Q505" s="97">
        <v>117</v>
      </c>
      <c r="R505" s="11">
        <v>2882</v>
      </c>
      <c r="S505" s="11" t="s">
        <v>36</v>
      </c>
      <c r="T505" s="11">
        <v>90</v>
      </c>
      <c r="U505" s="216" t="s">
        <v>37</v>
      </c>
      <c r="V505" s="216" t="s">
        <v>37</v>
      </c>
      <c r="W505" s="216" t="s">
        <v>38</v>
      </c>
      <c r="X505" s="216" t="s">
        <v>38</v>
      </c>
      <c r="Y505" s="216" t="s">
        <v>38</v>
      </c>
      <c r="Z505" s="216" t="s">
        <v>37</v>
      </c>
      <c r="AA505" s="217">
        <v>46236</v>
      </c>
      <c r="AB505" s="216" t="s">
        <v>39</v>
      </c>
    </row>
    <row r="506" spans="1:28" ht="18" customHeight="1">
      <c r="A506" s="100" t="s">
        <v>2524</v>
      </c>
      <c r="B506" s="12" t="s">
        <v>483</v>
      </c>
      <c r="C506" s="90" t="s">
        <v>484</v>
      </c>
      <c r="D506" s="12">
        <v>24</v>
      </c>
      <c r="E506" s="12"/>
      <c r="F506" s="12"/>
      <c r="G506" s="13">
        <v>46266</v>
      </c>
      <c r="H506" s="11">
        <v>82</v>
      </c>
      <c r="I506" s="12" t="s">
        <v>312</v>
      </c>
      <c r="J506" s="93">
        <v>0.91111111111111109</v>
      </c>
      <c r="K506" s="100"/>
      <c r="L506" s="12"/>
      <c r="M506" s="11" t="s">
        <v>39</v>
      </c>
      <c r="N506" s="18">
        <v>46176</v>
      </c>
      <c r="O506" s="14">
        <v>2400</v>
      </c>
      <c r="P506" s="14">
        <v>14400</v>
      </c>
      <c r="Q506" s="97">
        <v>216</v>
      </c>
      <c r="R506" s="11">
        <v>2882</v>
      </c>
      <c r="S506" s="11" t="s">
        <v>36</v>
      </c>
      <c r="T506" s="11">
        <v>90</v>
      </c>
      <c r="U506" s="216" t="s">
        <v>37</v>
      </c>
      <c r="V506" s="216" t="s">
        <v>37</v>
      </c>
      <c r="W506" s="216" t="s">
        <v>38</v>
      </c>
      <c r="X506" s="216" t="s">
        <v>38</v>
      </c>
      <c r="Y506" s="216" t="s">
        <v>38</v>
      </c>
      <c r="Z506" s="216" t="s">
        <v>37</v>
      </c>
      <c r="AA506" s="217">
        <v>46236</v>
      </c>
      <c r="AB506" s="216" t="s">
        <v>39</v>
      </c>
    </row>
    <row r="507" spans="1:28" ht="18" customHeight="1">
      <c r="A507" s="100" t="s">
        <v>2525</v>
      </c>
      <c r="B507" s="12" t="s">
        <v>483</v>
      </c>
      <c r="C507" s="90" t="s">
        <v>484</v>
      </c>
      <c r="D507" s="12">
        <v>22</v>
      </c>
      <c r="E507" s="12"/>
      <c r="F507" s="12"/>
      <c r="G507" s="13">
        <v>46266</v>
      </c>
      <c r="H507" s="11">
        <v>82</v>
      </c>
      <c r="I507" s="12" t="s">
        <v>312</v>
      </c>
      <c r="J507" s="93">
        <v>0.91111111111111109</v>
      </c>
      <c r="K507" s="100"/>
      <c r="L507" s="12"/>
      <c r="M507" s="11" t="s">
        <v>39</v>
      </c>
      <c r="N507" s="18">
        <v>46176</v>
      </c>
      <c r="O507" s="14">
        <v>2200</v>
      </c>
      <c r="P507" s="14">
        <v>13200</v>
      </c>
      <c r="Q507" s="97">
        <v>198</v>
      </c>
      <c r="R507" s="11">
        <v>2882</v>
      </c>
      <c r="S507" s="11" t="s">
        <v>36</v>
      </c>
      <c r="T507" s="11">
        <v>90</v>
      </c>
      <c r="U507" s="216" t="s">
        <v>37</v>
      </c>
      <c r="V507" s="216" t="s">
        <v>37</v>
      </c>
      <c r="W507" s="216" t="s">
        <v>38</v>
      </c>
      <c r="X507" s="216" t="s">
        <v>38</v>
      </c>
      <c r="Y507" s="216" t="s">
        <v>38</v>
      </c>
      <c r="Z507" s="216" t="s">
        <v>37</v>
      </c>
      <c r="AA507" s="217">
        <v>46236</v>
      </c>
      <c r="AB507" s="216" t="s">
        <v>39</v>
      </c>
    </row>
    <row r="508" spans="1:28" ht="18" customHeight="1">
      <c r="A508" s="100" t="s">
        <v>2542</v>
      </c>
      <c r="B508" s="12" t="s">
        <v>483</v>
      </c>
      <c r="C508" s="90" t="s">
        <v>484</v>
      </c>
      <c r="D508" s="12">
        <v>8</v>
      </c>
      <c r="E508" s="12"/>
      <c r="F508" s="12"/>
      <c r="G508" s="13">
        <v>46266</v>
      </c>
      <c r="H508" s="11">
        <v>82</v>
      </c>
      <c r="I508" s="12" t="s">
        <v>312</v>
      </c>
      <c r="J508" s="93">
        <v>0.91111111111111109</v>
      </c>
      <c r="K508" s="100"/>
      <c r="L508" s="12"/>
      <c r="M508" s="11" t="s">
        <v>39</v>
      </c>
      <c r="N508" s="18">
        <v>46176</v>
      </c>
      <c r="O508" s="14">
        <v>800</v>
      </c>
      <c r="P508" s="14">
        <v>4800</v>
      </c>
      <c r="Q508" s="97">
        <v>72</v>
      </c>
      <c r="R508" s="11">
        <v>2882</v>
      </c>
      <c r="S508" s="11" t="s">
        <v>36</v>
      </c>
      <c r="T508" s="11">
        <v>90</v>
      </c>
      <c r="U508" s="216" t="s">
        <v>37</v>
      </c>
      <c r="V508" s="216" t="s">
        <v>37</v>
      </c>
      <c r="W508" s="216" t="s">
        <v>38</v>
      </c>
      <c r="X508" s="216" t="s">
        <v>38</v>
      </c>
      <c r="Y508" s="216" t="s">
        <v>38</v>
      </c>
      <c r="Z508" s="216" t="s">
        <v>37</v>
      </c>
      <c r="AA508" s="217">
        <v>46236</v>
      </c>
      <c r="AB508" s="216" t="s">
        <v>39</v>
      </c>
    </row>
    <row r="509" spans="1:28" ht="18" customHeight="1">
      <c r="A509" s="100" t="s">
        <v>2554</v>
      </c>
      <c r="B509" s="12" t="s">
        <v>487</v>
      </c>
      <c r="C509" s="90" t="s">
        <v>488</v>
      </c>
      <c r="D509" s="12">
        <v>12</v>
      </c>
      <c r="E509" s="12"/>
      <c r="F509" s="12"/>
      <c r="G509" s="13">
        <v>46335</v>
      </c>
      <c r="H509" s="11">
        <v>151</v>
      </c>
      <c r="I509" s="12" t="s">
        <v>33</v>
      </c>
      <c r="J509" s="93">
        <v>0.83888888888888891</v>
      </c>
      <c r="K509" s="100"/>
      <c r="L509" s="12" t="s">
        <v>62</v>
      </c>
      <c r="M509" s="11" t="s">
        <v>35</v>
      </c>
      <c r="N509" s="18">
        <v>46155</v>
      </c>
      <c r="O509" s="14">
        <v>5760</v>
      </c>
      <c r="P509" s="14">
        <v>34560</v>
      </c>
      <c r="Q509" s="97">
        <v>114.048</v>
      </c>
      <c r="R509" s="11">
        <v>2976</v>
      </c>
      <c r="S509" s="11" t="s">
        <v>42</v>
      </c>
      <c r="T509" s="11">
        <v>180</v>
      </c>
      <c r="U509" s="216" t="s">
        <v>37</v>
      </c>
      <c r="V509" s="216" t="s">
        <v>37</v>
      </c>
      <c r="W509" s="216" t="s">
        <v>38</v>
      </c>
      <c r="X509" s="216" t="s">
        <v>38</v>
      </c>
      <c r="Y509" s="216" t="s">
        <v>38</v>
      </c>
      <c r="Z509" s="216" t="s">
        <v>37</v>
      </c>
      <c r="AA509" s="217">
        <v>46305</v>
      </c>
      <c r="AB509" s="216" t="s">
        <v>39</v>
      </c>
    </row>
    <row r="510" spans="1:28" ht="18" customHeight="1">
      <c r="A510" s="100" t="s">
        <v>99</v>
      </c>
      <c r="B510" s="12" t="s">
        <v>487</v>
      </c>
      <c r="C510" s="90" t="s">
        <v>488</v>
      </c>
      <c r="D510" s="12">
        <v>17</v>
      </c>
      <c r="E510" s="12"/>
      <c r="F510" s="12"/>
      <c r="G510" s="13">
        <v>46342</v>
      </c>
      <c r="H510" s="11">
        <v>158</v>
      </c>
      <c r="I510" s="12" t="s">
        <v>33</v>
      </c>
      <c r="J510" s="93">
        <v>0.87777777777777777</v>
      </c>
      <c r="K510" s="100"/>
      <c r="L510" s="12" t="s">
        <v>62</v>
      </c>
      <c r="M510" s="11" t="s">
        <v>35</v>
      </c>
      <c r="N510" s="18">
        <v>46162</v>
      </c>
      <c r="O510" s="14">
        <v>8160</v>
      </c>
      <c r="P510" s="14">
        <v>48960</v>
      </c>
      <c r="Q510" s="97">
        <v>161.56800000000001</v>
      </c>
      <c r="R510" s="11">
        <v>2976</v>
      </c>
      <c r="S510" s="11" t="s">
        <v>42</v>
      </c>
      <c r="T510" s="11">
        <v>180</v>
      </c>
      <c r="U510" s="216" t="s">
        <v>37</v>
      </c>
      <c r="V510" s="216" t="s">
        <v>37</v>
      </c>
      <c r="W510" s="216" t="s">
        <v>38</v>
      </c>
      <c r="X510" s="216" t="s">
        <v>38</v>
      </c>
      <c r="Y510" s="216" t="s">
        <v>38</v>
      </c>
      <c r="Z510" s="216" t="s">
        <v>37</v>
      </c>
      <c r="AA510" s="217">
        <v>46312</v>
      </c>
      <c r="AB510" s="216" t="s">
        <v>39</v>
      </c>
    </row>
    <row r="511" spans="1:28" ht="18" customHeight="1">
      <c r="A511" s="100" t="s">
        <v>61</v>
      </c>
      <c r="B511" s="12" t="s">
        <v>487</v>
      </c>
      <c r="C511" s="90" t="s">
        <v>488</v>
      </c>
      <c r="D511" s="12">
        <v>12</v>
      </c>
      <c r="E511" s="12"/>
      <c r="F511" s="12"/>
      <c r="G511" s="13">
        <v>46343</v>
      </c>
      <c r="H511" s="11">
        <v>159</v>
      </c>
      <c r="I511" s="12" t="s">
        <v>33</v>
      </c>
      <c r="J511" s="93">
        <v>0.8833333333333333</v>
      </c>
      <c r="K511" s="100"/>
      <c r="L511" s="12" t="s">
        <v>62</v>
      </c>
      <c r="M511" s="11" t="s">
        <v>35</v>
      </c>
      <c r="N511" s="18">
        <v>46163</v>
      </c>
      <c r="O511" s="14">
        <v>5760</v>
      </c>
      <c r="P511" s="14">
        <v>34560</v>
      </c>
      <c r="Q511" s="97">
        <v>114.048</v>
      </c>
      <c r="R511" s="11">
        <v>2976</v>
      </c>
      <c r="S511" s="11" t="s">
        <v>42</v>
      </c>
      <c r="T511" s="11">
        <v>180</v>
      </c>
      <c r="U511" s="216" t="s">
        <v>37</v>
      </c>
      <c r="V511" s="216" t="s">
        <v>37</v>
      </c>
      <c r="W511" s="216" t="s">
        <v>38</v>
      </c>
      <c r="X511" s="216" t="s">
        <v>38</v>
      </c>
      <c r="Y511" s="216" t="s">
        <v>38</v>
      </c>
      <c r="Z511" s="216" t="s">
        <v>37</v>
      </c>
      <c r="AA511" s="217">
        <v>46313</v>
      </c>
      <c r="AB511" s="216" t="s">
        <v>39</v>
      </c>
    </row>
    <row r="512" spans="1:28" ht="18" customHeight="1">
      <c r="A512" s="100" t="s">
        <v>61</v>
      </c>
      <c r="B512" s="12" t="s">
        <v>487</v>
      </c>
      <c r="C512" s="90" t="s">
        <v>488</v>
      </c>
      <c r="D512" s="12">
        <v>7</v>
      </c>
      <c r="E512" s="12"/>
      <c r="F512" s="12"/>
      <c r="G512" s="13">
        <v>46344</v>
      </c>
      <c r="H512" s="11">
        <v>160</v>
      </c>
      <c r="I512" s="12" t="s">
        <v>33</v>
      </c>
      <c r="J512" s="93">
        <v>0.88888888888888884</v>
      </c>
      <c r="K512" s="100"/>
      <c r="L512" s="12" t="s">
        <v>62</v>
      </c>
      <c r="M512" s="11" t="s">
        <v>35</v>
      </c>
      <c r="N512" s="18">
        <v>46164</v>
      </c>
      <c r="O512" s="14">
        <v>3360</v>
      </c>
      <c r="P512" s="14">
        <v>20160</v>
      </c>
      <c r="Q512" s="97">
        <v>66.528000000000006</v>
      </c>
      <c r="R512" s="11">
        <v>2976</v>
      </c>
      <c r="S512" s="11" t="s">
        <v>42</v>
      </c>
      <c r="T512" s="11">
        <v>180</v>
      </c>
      <c r="U512" s="216" t="s">
        <v>37</v>
      </c>
      <c r="V512" s="216" t="s">
        <v>37</v>
      </c>
      <c r="W512" s="216" t="s">
        <v>38</v>
      </c>
      <c r="X512" s="216" t="s">
        <v>38</v>
      </c>
      <c r="Y512" s="216" t="s">
        <v>38</v>
      </c>
      <c r="Z512" s="216" t="s">
        <v>37</v>
      </c>
      <c r="AA512" s="217">
        <v>46314</v>
      </c>
      <c r="AB512" s="216" t="s">
        <v>39</v>
      </c>
    </row>
    <row r="513" spans="1:28" ht="18" customHeight="1">
      <c r="A513" s="100" t="s">
        <v>61</v>
      </c>
      <c r="B513" s="12" t="s">
        <v>487</v>
      </c>
      <c r="C513" s="90" t="s">
        <v>488</v>
      </c>
      <c r="D513" s="12">
        <v>4</v>
      </c>
      <c r="E513" s="12"/>
      <c r="F513" s="12"/>
      <c r="G513" s="13">
        <v>46344</v>
      </c>
      <c r="H513" s="11">
        <v>160</v>
      </c>
      <c r="I513" s="12" t="s">
        <v>33</v>
      </c>
      <c r="J513" s="93">
        <v>0.88888888888888884</v>
      </c>
      <c r="K513" s="100"/>
      <c r="L513" s="12" t="s">
        <v>62</v>
      </c>
      <c r="M513" s="11" t="s">
        <v>35</v>
      </c>
      <c r="N513" s="18">
        <v>46164</v>
      </c>
      <c r="O513" s="14">
        <v>1920</v>
      </c>
      <c r="P513" s="14">
        <v>11520</v>
      </c>
      <c r="Q513" s="97">
        <v>38.015999999999998</v>
      </c>
      <c r="R513" s="11">
        <v>2976</v>
      </c>
      <c r="S513" s="11" t="s">
        <v>42</v>
      </c>
      <c r="T513" s="11">
        <v>180</v>
      </c>
      <c r="U513" s="216" t="s">
        <v>37</v>
      </c>
      <c r="V513" s="216" t="s">
        <v>37</v>
      </c>
      <c r="W513" s="216" t="s">
        <v>38</v>
      </c>
      <c r="X513" s="216" t="s">
        <v>38</v>
      </c>
      <c r="Y513" s="216" t="s">
        <v>38</v>
      </c>
      <c r="Z513" s="216" t="s">
        <v>37</v>
      </c>
      <c r="AA513" s="217">
        <v>46314</v>
      </c>
      <c r="AB513" s="216" t="s">
        <v>39</v>
      </c>
    </row>
    <row r="514" spans="1:28" ht="18" customHeight="1">
      <c r="A514" s="100" t="s">
        <v>2684</v>
      </c>
      <c r="B514" s="12" t="s">
        <v>487</v>
      </c>
      <c r="C514" s="90" t="s">
        <v>488</v>
      </c>
      <c r="D514" s="12">
        <v>4</v>
      </c>
      <c r="E514" s="12"/>
      <c r="F514" s="12"/>
      <c r="G514" s="13">
        <v>46355</v>
      </c>
      <c r="H514" s="11">
        <v>171</v>
      </c>
      <c r="I514" s="12" t="s">
        <v>33</v>
      </c>
      <c r="J514" s="93">
        <v>0.95</v>
      </c>
      <c r="K514" s="100"/>
      <c r="L514" s="12"/>
      <c r="M514" s="11" t="s">
        <v>39</v>
      </c>
      <c r="N514" s="18">
        <v>46175</v>
      </c>
      <c r="O514" s="14">
        <v>1920</v>
      </c>
      <c r="P514" s="14">
        <v>11520</v>
      </c>
      <c r="Q514" s="97">
        <v>38.015999999999998</v>
      </c>
      <c r="R514" s="11">
        <v>2976</v>
      </c>
      <c r="S514" s="11" t="s">
        <v>42</v>
      </c>
      <c r="T514" s="11">
        <v>180</v>
      </c>
      <c r="U514" s="216" t="s">
        <v>37</v>
      </c>
      <c r="V514" s="216" t="s">
        <v>37</v>
      </c>
      <c r="W514" s="216" t="s">
        <v>38</v>
      </c>
      <c r="X514" s="216" t="s">
        <v>38</v>
      </c>
      <c r="Y514" s="216" t="s">
        <v>38</v>
      </c>
      <c r="Z514" s="216" t="s">
        <v>37</v>
      </c>
      <c r="AA514" s="217">
        <v>46325</v>
      </c>
      <c r="AB514" s="216" t="s">
        <v>39</v>
      </c>
    </row>
    <row r="515" spans="1:28" ht="18" customHeight="1">
      <c r="A515" s="100" t="s">
        <v>328</v>
      </c>
      <c r="B515" s="12" t="s">
        <v>487</v>
      </c>
      <c r="C515" s="90" t="s">
        <v>488</v>
      </c>
      <c r="D515" s="12">
        <v>73</v>
      </c>
      <c r="E515" s="12"/>
      <c r="F515" s="12"/>
      <c r="G515" s="13">
        <v>46356</v>
      </c>
      <c r="H515" s="11">
        <v>172</v>
      </c>
      <c r="I515" s="12" t="s">
        <v>33</v>
      </c>
      <c r="J515" s="93">
        <v>0.9555555555555556</v>
      </c>
      <c r="K515" s="100" t="s">
        <v>2811</v>
      </c>
      <c r="L515" s="12"/>
      <c r="M515" s="11" t="s">
        <v>39</v>
      </c>
      <c r="N515" s="18">
        <v>46176</v>
      </c>
      <c r="O515" s="14">
        <v>35040</v>
      </c>
      <c r="P515" s="14">
        <v>210240</v>
      </c>
      <c r="Q515" s="97">
        <v>693.79200000000003</v>
      </c>
      <c r="R515" s="11">
        <v>2976</v>
      </c>
      <c r="S515" s="11" t="s">
        <v>42</v>
      </c>
      <c r="T515" s="11">
        <v>180</v>
      </c>
      <c r="U515" s="216" t="s">
        <v>37</v>
      </c>
      <c r="V515" s="216" t="s">
        <v>37</v>
      </c>
      <c r="W515" s="216" t="s">
        <v>38</v>
      </c>
      <c r="X515" s="216" t="s">
        <v>38</v>
      </c>
      <c r="Y515" s="216" t="s">
        <v>38</v>
      </c>
      <c r="Z515" s="216" t="s">
        <v>37</v>
      </c>
      <c r="AA515" s="217">
        <v>46326</v>
      </c>
      <c r="AB515" s="216" t="s">
        <v>39</v>
      </c>
    </row>
    <row r="516" spans="1:28" ht="18" customHeight="1">
      <c r="A516" s="100" t="s">
        <v>333</v>
      </c>
      <c r="B516" s="12" t="s">
        <v>487</v>
      </c>
      <c r="C516" s="90" t="s">
        <v>488</v>
      </c>
      <c r="D516" s="12">
        <v>52</v>
      </c>
      <c r="E516" s="12"/>
      <c r="F516" s="12"/>
      <c r="G516" s="13">
        <v>46357</v>
      </c>
      <c r="H516" s="11">
        <v>173</v>
      </c>
      <c r="I516" s="12" t="s">
        <v>33</v>
      </c>
      <c r="J516" s="93">
        <v>0.96111111111111114</v>
      </c>
      <c r="K516" s="100" t="s">
        <v>2819</v>
      </c>
      <c r="L516" s="12"/>
      <c r="M516" s="11" t="s">
        <v>39</v>
      </c>
      <c r="N516" s="18">
        <v>46177</v>
      </c>
      <c r="O516" s="14">
        <v>24960</v>
      </c>
      <c r="P516" s="14">
        <v>149760</v>
      </c>
      <c r="Q516" s="97">
        <v>494.20800000000003</v>
      </c>
      <c r="R516" s="11">
        <v>2976</v>
      </c>
      <c r="S516" s="11" t="s">
        <v>42</v>
      </c>
      <c r="T516" s="11">
        <v>180</v>
      </c>
      <c r="U516" s="216" t="s">
        <v>37</v>
      </c>
      <c r="V516" s="216" t="s">
        <v>37</v>
      </c>
      <c r="W516" s="216" t="s">
        <v>38</v>
      </c>
      <c r="X516" s="216" t="s">
        <v>38</v>
      </c>
      <c r="Y516" s="216" t="s">
        <v>38</v>
      </c>
      <c r="Z516" s="216" t="s">
        <v>37</v>
      </c>
      <c r="AA516" s="217">
        <v>46327</v>
      </c>
      <c r="AB516" s="216" t="s">
        <v>39</v>
      </c>
    </row>
    <row r="517" spans="1:28" ht="18" customHeight="1">
      <c r="A517" s="100" t="s">
        <v>2501</v>
      </c>
      <c r="B517" s="12" t="s">
        <v>487</v>
      </c>
      <c r="C517" s="90" t="s">
        <v>488</v>
      </c>
      <c r="D517" s="12">
        <v>52</v>
      </c>
      <c r="E517" s="12"/>
      <c r="F517" s="12"/>
      <c r="G517" s="13">
        <v>46357</v>
      </c>
      <c r="H517" s="11">
        <v>173</v>
      </c>
      <c r="I517" s="12" t="s">
        <v>33</v>
      </c>
      <c r="J517" s="93">
        <v>0.96111111111111114</v>
      </c>
      <c r="K517" s="100"/>
      <c r="L517" s="12"/>
      <c r="M517" s="11" t="s">
        <v>39</v>
      </c>
      <c r="N517" s="18">
        <v>46177</v>
      </c>
      <c r="O517" s="14">
        <v>24960</v>
      </c>
      <c r="P517" s="14">
        <v>149760</v>
      </c>
      <c r="Q517" s="97">
        <v>494.20800000000003</v>
      </c>
      <c r="R517" s="11">
        <v>2976</v>
      </c>
      <c r="S517" s="11" t="s">
        <v>42</v>
      </c>
      <c r="T517" s="11">
        <v>180</v>
      </c>
      <c r="U517" s="216" t="s">
        <v>37</v>
      </c>
      <c r="V517" s="216" t="s">
        <v>37</v>
      </c>
      <c r="W517" s="216" t="s">
        <v>38</v>
      </c>
      <c r="X517" s="216" t="s">
        <v>38</v>
      </c>
      <c r="Y517" s="216" t="s">
        <v>38</v>
      </c>
      <c r="Z517" s="216" t="s">
        <v>37</v>
      </c>
      <c r="AA517" s="217">
        <v>46327</v>
      </c>
      <c r="AB517" s="216" t="s">
        <v>39</v>
      </c>
    </row>
    <row r="518" spans="1:28" ht="18" customHeight="1">
      <c r="A518" s="100" t="s">
        <v>325</v>
      </c>
      <c r="B518" s="12" t="s">
        <v>487</v>
      </c>
      <c r="C518" s="90" t="s">
        <v>488</v>
      </c>
      <c r="D518" s="12">
        <v>61</v>
      </c>
      <c r="E518" s="12">
        <v>129</v>
      </c>
      <c r="F518" s="12"/>
      <c r="G518" s="13">
        <v>46357</v>
      </c>
      <c r="H518" s="11">
        <v>173</v>
      </c>
      <c r="I518" s="12" t="s">
        <v>33</v>
      </c>
      <c r="J518" s="93">
        <v>0.96111111111111114</v>
      </c>
      <c r="K518" s="100"/>
      <c r="L518" s="12"/>
      <c r="M518" s="11" t="s">
        <v>39</v>
      </c>
      <c r="N518" s="18">
        <v>46177</v>
      </c>
      <c r="O518" s="14">
        <v>29409</v>
      </c>
      <c r="P518" s="14">
        <v>176454</v>
      </c>
      <c r="Q518" s="97">
        <v>582.29819999999995</v>
      </c>
      <c r="R518" s="11">
        <v>2976</v>
      </c>
      <c r="S518" s="11" t="s">
        <v>42</v>
      </c>
      <c r="T518" s="11">
        <v>180</v>
      </c>
      <c r="U518" s="216" t="s">
        <v>37</v>
      </c>
      <c r="V518" s="216" t="s">
        <v>37</v>
      </c>
      <c r="W518" s="216" t="s">
        <v>38</v>
      </c>
      <c r="X518" s="216" t="s">
        <v>38</v>
      </c>
      <c r="Y518" s="216" t="s">
        <v>38</v>
      </c>
      <c r="Z518" s="216" t="s">
        <v>37</v>
      </c>
      <c r="AA518" s="217">
        <v>46327</v>
      </c>
      <c r="AB518" s="216" t="s">
        <v>39</v>
      </c>
    </row>
    <row r="519" spans="1:28" ht="18" customHeight="1">
      <c r="A519" s="100" t="s">
        <v>61</v>
      </c>
      <c r="B519" s="12" t="s">
        <v>494</v>
      </c>
      <c r="C519" s="90" t="s">
        <v>495</v>
      </c>
      <c r="D519" s="12"/>
      <c r="E519" s="12">
        <v>2</v>
      </c>
      <c r="F519" s="12"/>
      <c r="G519" s="13">
        <v>46229</v>
      </c>
      <c r="H519" s="11">
        <v>45</v>
      </c>
      <c r="I519" s="12" t="s">
        <v>215</v>
      </c>
      <c r="J519" s="93">
        <v>0.75</v>
      </c>
      <c r="K519" s="100" t="s">
        <v>2838</v>
      </c>
      <c r="L519" s="12" t="s">
        <v>34</v>
      </c>
      <c r="M519" s="11" t="s">
        <v>35</v>
      </c>
      <c r="N519" s="18">
        <v>46169</v>
      </c>
      <c r="O519" s="14">
        <v>2</v>
      </c>
      <c r="P519" s="14">
        <v>2</v>
      </c>
      <c r="Q519" s="97">
        <v>5.9999999999999995E-4</v>
      </c>
      <c r="R519" s="11">
        <v>31</v>
      </c>
      <c r="S519" s="11" t="s">
        <v>354</v>
      </c>
      <c r="T519" s="11">
        <v>60</v>
      </c>
      <c r="U519" s="216" t="s">
        <v>37</v>
      </c>
      <c r="V519" s="216" t="s">
        <v>37</v>
      </c>
      <c r="W519" s="216" t="s">
        <v>38</v>
      </c>
      <c r="X519" s="216" t="s">
        <v>38</v>
      </c>
      <c r="Y519" s="216" t="s">
        <v>38</v>
      </c>
      <c r="Z519" s="216" t="s">
        <v>37</v>
      </c>
      <c r="AA519" s="217">
        <v>46214</v>
      </c>
      <c r="AB519" s="216" t="s">
        <v>39</v>
      </c>
    </row>
    <row r="520" spans="1:28" ht="18" customHeight="1">
      <c r="A520" s="100" t="s">
        <v>641</v>
      </c>
      <c r="B520" s="12" t="s">
        <v>494</v>
      </c>
      <c r="C520" s="90" t="s">
        <v>495</v>
      </c>
      <c r="D520" s="12">
        <v>52</v>
      </c>
      <c r="E520" s="12"/>
      <c r="F520" s="12"/>
      <c r="G520" s="13">
        <v>46242</v>
      </c>
      <c r="H520" s="11">
        <v>58</v>
      </c>
      <c r="I520" s="12" t="s">
        <v>215</v>
      </c>
      <c r="J520" s="93">
        <v>0.96666666666666667</v>
      </c>
      <c r="K520" s="100" t="s">
        <v>2842</v>
      </c>
      <c r="L520" s="12" t="s">
        <v>377</v>
      </c>
      <c r="M520" s="11" t="s">
        <v>35</v>
      </c>
      <c r="N520" s="18">
        <v>46182</v>
      </c>
      <c r="O520" s="14">
        <v>468</v>
      </c>
      <c r="P520" s="14">
        <v>468</v>
      </c>
      <c r="Q520" s="97">
        <v>0.1404</v>
      </c>
      <c r="R520" s="11">
        <v>31</v>
      </c>
      <c r="S520" s="11" t="s">
        <v>354</v>
      </c>
      <c r="T520" s="11">
        <v>60</v>
      </c>
      <c r="U520" s="216" t="s">
        <v>37</v>
      </c>
      <c r="V520" s="216" t="s">
        <v>37</v>
      </c>
      <c r="W520" s="216" t="s">
        <v>38</v>
      </c>
      <c r="X520" s="216" t="s">
        <v>38</v>
      </c>
      <c r="Y520" s="216" t="s">
        <v>38</v>
      </c>
      <c r="Z520" s="216" t="s">
        <v>37</v>
      </c>
      <c r="AA520" s="217">
        <v>46227</v>
      </c>
      <c r="AB520" s="216" t="s">
        <v>39</v>
      </c>
    </row>
    <row r="521" spans="1:28" ht="18" customHeight="1">
      <c r="A521" s="100" t="s">
        <v>631</v>
      </c>
      <c r="B521" s="12" t="s">
        <v>494</v>
      </c>
      <c r="C521" s="90" t="s">
        <v>495</v>
      </c>
      <c r="D521" s="12">
        <v>28</v>
      </c>
      <c r="E521" s="12"/>
      <c r="F521" s="12"/>
      <c r="G521" s="13">
        <v>46243</v>
      </c>
      <c r="H521" s="11">
        <v>59</v>
      </c>
      <c r="I521" s="12" t="s">
        <v>215</v>
      </c>
      <c r="J521" s="93">
        <v>0.98333333333333328</v>
      </c>
      <c r="K521" s="100"/>
      <c r="L521" s="12" t="s">
        <v>377</v>
      </c>
      <c r="M521" s="11" t="s">
        <v>35</v>
      </c>
      <c r="N521" s="18">
        <v>46183</v>
      </c>
      <c r="O521" s="14">
        <v>252</v>
      </c>
      <c r="P521" s="14">
        <v>252</v>
      </c>
      <c r="Q521" s="97">
        <v>7.5600000000000001E-2</v>
      </c>
      <c r="R521" s="11">
        <v>31</v>
      </c>
      <c r="S521" s="11" t="s">
        <v>354</v>
      </c>
      <c r="T521" s="11">
        <v>60</v>
      </c>
      <c r="U521" s="216" t="s">
        <v>37</v>
      </c>
      <c r="V521" s="216" t="s">
        <v>37</v>
      </c>
      <c r="W521" s="216" t="s">
        <v>38</v>
      </c>
      <c r="X521" s="216" t="s">
        <v>38</v>
      </c>
      <c r="Y521" s="216" t="s">
        <v>38</v>
      </c>
      <c r="Z521" s="216" t="s">
        <v>37</v>
      </c>
      <c r="AA521" s="217">
        <v>46228</v>
      </c>
      <c r="AB521" s="216" t="s">
        <v>39</v>
      </c>
    </row>
    <row r="522" spans="1:28" ht="18" customHeight="1">
      <c r="A522" s="100" t="s">
        <v>641</v>
      </c>
      <c r="B522" s="12" t="s">
        <v>494</v>
      </c>
      <c r="C522" s="90" t="s">
        <v>495</v>
      </c>
      <c r="D522" s="12">
        <v>52</v>
      </c>
      <c r="E522" s="12"/>
      <c r="F522" s="12"/>
      <c r="G522" s="13">
        <v>46243</v>
      </c>
      <c r="H522" s="11">
        <v>59</v>
      </c>
      <c r="I522" s="12" t="s">
        <v>215</v>
      </c>
      <c r="J522" s="93">
        <v>0.98333333333333328</v>
      </c>
      <c r="K522" s="100"/>
      <c r="L522" s="12" t="s">
        <v>377</v>
      </c>
      <c r="M522" s="11" t="s">
        <v>35</v>
      </c>
      <c r="N522" s="18">
        <v>46183</v>
      </c>
      <c r="O522" s="14">
        <v>468</v>
      </c>
      <c r="P522" s="14">
        <v>468</v>
      </c>
      <c r="Q522" s="97">
        <v>0.1404</v>
      </c>
      <c r="R522" s="11">
        <v>31</v>
      </c>
      <c r="S522" s="11" t="s">
        <v>354</v>
      </c>
      <c r="T522" s="11">
        <v>60</v>
      </c>
      <c r="U522" s="216" t="s">
        <v>37</v>
      </c>
      <c r="V522" s="216" t="s">
        <v>37</v>
      </c>
      <c r="W522" s="216" t="s">
        <v>38</v>
      </c>
      <c r="X522" s="216" t="s">
        <v>38</v>
      </c>
      <c r="Y522" s="216" t="s">
        <v>38</v>
      </c>
      <c r="Z522" s="216" t="s">
        <v>37</v>
      </c>
      <c r="AA522" s="217">
        <v>46228</v>
      </c>
      <c r="AB522" s="216" t="s">
        <v>39</v>
      </c>
    </row>
    <row r="523" spans="1:28" ht="18" customHeight="1">
      <c r="A523" s="100" t="s">
        <v>500</v>
      </c>
      <c r="B523" s="12" t="s">
        <v>498</v>
      </c>
      <c r="C523" s="90" t="s">
        <v>499</v>
      </c>
      <c r="D523" s="12">
        <v>108</v>
      </c>
      <c r="E523" s="12"/>
      <c r="F523" s="12"/>
      <c r="G523" s="13">
        <v>46359</v>
      </c>
      <c r="H523" s="11">
        <v>175</v>
      </c>
      <c r="I523" s="12" t="s">
        <v>33</v>
      </c>
      <c r="J523" s="93">
        <v>0.97222222222222221</v>
      </c>
      <c r="K523" s="100" t="s">
        <v>2819</v>
      </c>
      <c r="L523" s="12"/>
      <c r="M523" s="11" t="s">
        <v>39</v>
      </c>
      <c r="N523" s="18">
        <v>46179</v>
      </c>
      <c r="O523" s="14">
        <v>4860</v>
      </c>
      <c r="P523" s="14">
        <v>145800</v>
      </c>
      <c r="Q523" s="97">
        <v>481.14</v>
      </c>
      <c r="R523" s="11">
        <v>3128</v>
      </c>
      <c r="S523" s="11" t="s">
        <v>46</v>
      </c>
      <c r="T523" s="11">
        <v>180</v>
      </c>
      <c r="U523" s="216" t="s">
        <v>37</v>
      </c>
      <c r="V523" s="216" t="s">
        <v>37</v>
      </c>
      <c r="W523" s="216" t="s">
        <v>38</v>
      </c>
      <c r="X523" s="216" t="s">
        <v>38</v>
      </c>
      <c r="Y523" s="216" t="s">
        <v>38</v>
      </c>
      <c r="Z523" s="216" t="s">
        <v>37</v>
      </c>
      <c r="AA523" s="217">
        <v>46329</v>
      </c>
      <c r="AB523" s="216" t="s">
        <v>39</v>
      </c>
    </row>
    <row r="524" spans="1:28" ht="18" customHeight="1">
      <c r="A524" s="100" t="s">
        <v>2598</v>
      </c>
      <c r="B524" s="12" t="s">
        <v>498</v>
      </c>
      <c r="C524" s="90" t="s">
        <v>499</v>
      </c>
      <c r="D524" s="12">
        <v>9</v>
      </c>
      <c r="E524" s="12"/>
      <c r="F524" s="12"/>
      <c r="G524" s="13">
        <v>46359</v>
      </c>
      <c r="H524" s="11">
        <v>175</v>
      </c>
      <c r="I524" s="12" t="s">
        <v>33</v>
      </c>
      <c r="J524" s="93">
        <v>0.97222222222222221</v>
      </c>
      <c r="K524" s="100"/>
      <c r="L524" s="12"/>
      <c r="M524" s="11" t="s">
        <v>39</v>
      </c>
      <c r="N524" s="18">
        <v>46179</v>
      </c>
      <c r="O524" s="14">
        <v>405</v>
      </c>
      <c r="P524" s="14">
        <v>12150</v>
      </c>
      <c r="Q524" s="97">
        <v>40.094999999999999</v>
      </c>
      <c r="R524" s="11">
        <v>3128</v>
      </c>
      <c r="S524" s="11" t="s">
        <v>46</v>
      </c>
      <c r="T524" s="11">
        <v>180</v>
      </c>
      <c r="U524" s="216" t="s">
        <v>37</v>
      </c>
      <c r="V524" s="216" t="s">
        <v>37</v>
      </c>
      <c r="W524" s="216" t="s">
        <v>38</v>
      </c>
      <c r="X524" s="216" t="s">
        <v>38</v>
      </c>
      <c r="Y524" s="216" t="s">
        <v>38</v>
      </c>
      <c r="Z524" s="216" t="s">
        <v>37</v>
      </c>
      <c r="AA524" s="217">
        <v>46329</v>
      </c>
      <c r="AB524" s="216" t="s">
        <v>39</v>
      </c>
    </row>
    <row r="525" spans="1:28" ht="18" customHeight="1">
      <c r="A525" s="100" t="s">
        <v>2603</v>
      </c>
      <c r="B525" s="12" t="s">
        <v>498</v>
      </c>
      <c r="C525" s="90" t="s">
        <v>499</v>
      </c>
      <c r="D525" s="12">
        <v>42</v>
      </c>
      <c r="E525" s="12"/>
      <c r="F525" s="12"/>
      <c r="G525" s="13">
        <v>46359</v>
      </c>
      <c r="H525" s="11">
        <v>175</v>
      </c>
      <c r="I525" s="12" t="s">
        <v>33</v>
      </c>
      <c r="J525" s="93">
        <v>0.97222222222222221</v>
      </c>
      <c r="K525" s="100" t="s">
        <v>2819</v>
      </c>
      <c r="L525" s="12"/>
      <c r="M525" s="11" t="s">
        <v>39</v>
      </c>
      <c r="N525" s="18">
        <v>46179</v>
      </c>
      <c r="O525" s="14">
        <v>1890</v>
      </c>
      <c r="P525" s="14">
        <v>56700</v>
      </c>
      <c r="Q525" s="97">
        <v>187.11</v>
      </c>
      <c r="R525" s="11">
        <v>3128</v>
      </c>
      <c r="S525" s="11" t="s">
        <v>46</v>
      </c>
      <c r="T525" s="11">
        <v>180</v>
      </c>
      <c r="U525" s="216" t="s">
        <v>37</v>
      </c>
      <c r="V525" s="216" t="s">
        <v>37</v>
      </c>
      <c r="W525" s="216" t="s">
        <v>38</v>
      </c>
      <c r="X525" s="216" t="s">
        <v>38</v>
      </c>
      <c r="Y525" s="216" t="s">
        <v>38</v>
      </c>
      <c r="Z525" s="216" t="s">
        <v>37</v>
      </c>
      <c r="AA525" s="217">
        <v>46329</v>
      </c>
      <c r="AB525" s="216" t="s">
        <v>39</v>
      </c>
    </row>
    <row r="526" spans="1:28" ht="18" customHeight="1">
      <c r="A526" s="100" t="s">
        <v>2608</v>
      </c>
      <c r="B526" s="12" t="s">
        <v>498</v>
      </c>
      <c r="C526" s="90" t="s">
        <v>499</v>
      </c>
      <c r="D526" s="12">
        <v>30</v>
      </c>
      <c r="E526" s="12"/>
      <c r="F526" s="12"/>
      <c r="G526" s="13">
        <v>46359</v>
      </c>
      <c r="H526" s="11">
        <v>175</v>
      </c>
      <c r="I526" s="12" t="s">
        <v>33</v>
      </c>
      <c r="J526" s="93">
        <v>0.97222222222222221</v>
      </c>
      <c r="K526" s="100"/>
      <c r="L526" s="12"/>
      <c r="M526" s="11" t="s">
        <v>39</v>
      </c>
      <c r="N526" s="18">
        <v>46179</v>
      </c>
      <c r="O526" s="14">
        <v>1350</v>
      </c>
      <c r="P526" s="14">
        <v>40500</v>
      </c>
      <c r="Q526" s="97">
        <v>133.65</v>
      </c>
      <c r="R526" s="11">
        <v>3128</v>
      </c>
      <c r="S526" s="11" t="s">
        <v>46</v>
      </c>
      <c r="T526" s="11">
        <v>180</v>
      </c>
      <c r="U526" s="216" t="s">
        <v>37</v>
      </c>
      <c r="V526" s="216" t="s">
        <v>37</v>
      </c>
      <c r="W526" s="216" t="s">
        <v>38</v>
      </c>
      <c r="X526" s="216" t="s">
        <v>38</v>
      </c>
      <c r="Y526" s="216" t="s">
        <v>38</v>
      </c>
      <c r="Z526" s="216" t="s">
        <v>37</v>
      </c>
      <c r="AA526" s="217">
        <v>46329</v>
      </c>
      <c r="AB526" s="216" t="s">
        <v>39</v>
      </c>
    </row>
    <row r="527" spans="1:28" ht="18" customHeight="1">
      <c r="A527" s="100" t="s">
        <v>726</v>
      </c>
      <c r="B527" s="12" t="s">
        <v>498</v>
      </c>
      <c r="C527" s="90" t="s">
        <v>499</v>
      </c>
      <c r="D527" s="12">
        <v>14</v>
      </c>
      <c r="E527" s="12"/>
      <c r="F527" s="12"/>
      <c r="G527" s="13">
        <v>46360</v>
      </c>
      <c r="H527" s="11">
        <v>176</v>
      </c>
      <c r="I527" s="12" t="s">
        <v>33</v>
      </c>
      <c r="J527" s="93">
        <v>0.97777777777777775</v>
      </c>
      <c r="K527" s="100"/>
      <c r="L527" s="12" t="s">
        <v>67</v>
      </c>
      <c r="M527" s="11" t="s">
        <v>35</v>
      </c>
      <c r="N527" s="18">
        <v>46180</v>
      </c>
      <c r="O527" s="14">
        <v>630</v>
      </c>
      <c r="P527" s="14">
        <v>18900</v>
      </c>
      <c r="Q527" s="97">
        <v>62.37</v>
      </c>
      <c r="R527" s="11">
        <v>3128</v>
      </c>
      <c r="S527" s="11" t="s">
        <v>46</v>
      </c>
      <c r="T527" s="11">
        <v>180</v>
      </c>
      <c r="U527" s="216" t="s">
        <v>37</v>
      </c>
      <c r="V527" s="216" t="s">
        <v>37</v>
      </c>
      <c r="W527" s="216" t="s">
        <v>38</v>
      </c>
      <c r="X527" s="216" t="s">
        <v>38</v>
      </c>
      <c r="Y527" s="216" t="s">
        <v>38</v>
      </c>
      <c r="Z527" s="216" t="s">
        <v>37</v>
      </c>
      <c r="AA527" s="217">
        <v>46330</v>
      </c>
      <c r="AB527" s="216" t="s">
        <v>39</v>
      </c>
    </row>
    <row r="528" spans="1:28" ht="18" customHeight="1">
      <c r="A528" s="100" t="s">
        <v>2614</v>
      </c>
      <c r="B528" s="12" t="s">
        <v>498</v>
      </c>
      <c r="C528" s="90" t="s">
        <v>499</v>
      </c>
      <c r="D528" s="12">
        <v>4</v>
      </c>
      <c r="E528" s="12"/>
      <c r="F528" s="12"/>
      <c r="G528" s="13">
        <v>46360</v>
      </c>
      <c r="H528" s="11">
        <v>176</v>
      </c>
      <c r="I528" s="12" t="s">
        <v>33</v>
      </c>
      <c r="J528" s="93">
        <v>0.97777777777777775</v>
      </c>
      <c r="K528" s="100" t="s">
        <v>2819</v>
      </c>
      <c r="L528" s="12"/>
      <c r="M528" s="11" t="s">
        <v>39</v>
      </c>
      <c r="N528" s="18">
        <v>46180</v>
      </c>
      <c r="O528" s="14">
        <v>180</v>
      </c>
      <c r="P528" s="14">
        <v>5400</v>
      </c>
      <c r="Q528" s="97">
        <v>17.82</v>
      </c>
      <c r="R528" s="11">
        <v>3128</v>
      </c>
      <c r="S528" s="11" t="s">
        <v>46</v>
      </c>
      <c r="T528" s="11">
        <v>180</v>
      </c>
      <c r="U528" s="216" t="s">
        <v>37</v>
      </c>
      <c r="V528" s="216" t="s">
        <v>37</v>
      </c>
      <c r="W528" s="216" t="s">
        <v>38</v>
      </c>
      <c r="X528" s="216" t="s">
        <v>38</v>
      </c>
      <c r="Y528" s="216" t="s">
        <v>38</v>
      </c>
      <c r="Z528" s="216" t="s">
        <v>37</v>
      </c>
      <c r="AA528" s="217">
        <v>46330</v>
      </c>
      <c r="AB528" s="216" t="s">
        <v>39</v>
      </c>
    </row>
    <row r="529" spans="1:28" ht="18" customHeight="1">
      <c r="A529" s="100" t="s">
        <v>534</v>
      </c>
      <c r="B529" s="12" t="s">
        <v>498</v>
      </c>
      <c r="C529" s="90" t="s">
        <v>499</v>
      </c>
      <c r="D529" s="12">
        <v>108</v>
      </c>
      <c r="E529" s="12"/>
      <c r="F529" s="12"/>
      <c r="G529" s="13">
        <v>46361</v>
      </c>
      <c r="H529" s="11">
        <v>177</v>
      </c>
      <c r="I529" s="12" t="s">
        <v>33</v>
      </c>
      <c r="J529" s="93">
        <v>0.98333333333333328</v>
      </c>
      <c r="K529" s="100"/>
      <c r="L529" s="12"/>
      <c r="M529" s="11" t="s">
        <v>39</v>
      </c>
      <c r="N529" s="18">
        <v>46181</v>
      </c>
      <c r="O529" s="14">
        <v>4860</v>
      </c>
      <c r="P529" s="14">
        <v>145800</v>
      </c>
      <c r="Q529" s="97">
        <v>481.14</v>
      </c>
      <c r="R529" s="11">
        <v>3128</v>
      </c>
      <c r="S529" s="11" t="s">
        <v>46</v>
      </c>
      <c r="T529" s="11">
        <v>180</v>
      </c>
      <c r="U529" s="216" t="s">
        <v>37</v>
      </c>
      <c r="V529" s="216" t="s">
        <v>37</v>
      </c>
      <c r="W529" s="216" t="s">
        <v>38</v>
      </c>
      <c r="X529" s="216" t="s">
        <v>38</v>
      </c>
      <c r="Y529" s="216" t="s">
        <v>38</v>
      </c>
      <c r="Z529" s="216" t="s">
        <v>37</v>
      </c>
      <c r="AA529" s="217">
        <v>46331</v>
      </c>
      <c r="AB529" s="216" t="s">
        <v>39</v>
      </c>
    </row>
    <row r="530" spans="1:28" ht="18" customHeight="1">
      <c r="A530" s="100" t="s">
        <v>535</v>
      </c>
      <c r="B530" s="12" t="s">
        <v>498</v>
      </c>
      <c r="C530" s="90" t="s">
        <v>499</v>
      </c>
      <c r="D530" s="12">
        <v>108</v>
      </c>
      <c r="E530" s="12"/>
      <c r="F530" s="12"/>
      <c r="G530" s="13">
        <v>46361</v>
      </c>
      <c r="H530" s="11">
        <v>177</v>
      </c>
      <c r="I530" s="12" t="s">
        <v>33</v>
      </c>
      <c r="J530" s="93">
        <v>0.98333333333333328</v>
      </c>
      <c r="K530" s="100"/>
      <c r="L530" s="12"/>
      <c r="M530" s="11" t="s">
        <v>39</v>
      </c>
      <c r="N530" s="18">
        <v>46181</v>
      </c>
      <c r="O530" s="14">
        <v>4860</v>
      </c>
      <c r="P530" s="14">
        <v>145800</v>
      </c>
      <c r="Q530" s="97">
        <v>481.14</v>
      </c>
      <c r="R530" s="11">
        <v>3128</v>
      </c>
      <c r="S530" s="11" t="s">
        <v>46</v>
      </c>
      <c r="T530" s="11">
        <v>180</v>
      </c>
      <c r="U530" s="216" t="s">
        <v>37</v>
      </c>
      <c r="V530" s="216" t="s">
        <v>37</v>
      </c>
      <c r="W530" s="216" t="s">
        <v>38</v>
      </c>
      <c r="X530" s="216" t="s">
        <v>38</v>
      </c>
      <c r="Y530" s="216" t="s">
        <v>38</v>
      </c>
      <c r="Z530" s="216" t="s">
        <v>37</v>
      </c>
      <c r="AA530" s="217">
        <v>46331</v>
      </c>
      <c r="AB530" s="216" t="s">
        <v>39</v>
      </c>
    </row>
    <row r="531" spans="1:28" ht="18" customHeight="1">
      <c r="A531" s="100" t="s">
        <v>749</v>
      </c>
      <c r="B531" s="12" t="s">
        <v>498</v>
      </c>
      <c r="C531" s="90" t="s">
        <v>499</v>
      </c>
      <c r="D531" s="12">
        <v>100</v>
      </c>
      <c r="E531" s="12"/>
      <c r="F531" s="12"/>
      <c r="G531" s="13">
        <v>46361</v>
      </c>
      <c r="H531" s="11">
        <v>177</v>
      </c>
      <c r="I531" s="12" t="s">
        <v>33</v>
      </c>
      <c r="J531" s="93">
        <v>0.98333333333333328</v>
      </c>
      <c r="K531" s="100" t="s">
        <v>2834</v>
      </c>
      <c r="L531" s="12" t="s">
        <v>34</v>
      </c>
      <c r="M531" s="11" t="s">
        <v>35</v>
      </c>
      <c r="N531" s="18">
        <v>46181</v>
      </c>
      <c r="O531" s="14">
        <v>4500</v>
      </c>
      <c r="P531" s="14">
        <v>135000</v>
      </c>
      <c r="Q531" s="97">
        <v>445.5</v>
      </c>
      <c r="R531" s="11">
        <v>3128</v>
      </c>
      <c r="S531" s="11" t="s">
        <v>46</v>
      </c>
      <c r="T531" s="11">
        <v>180</v>
      </c>
      <c r="U531" s="216" t="s">
        <v>37</v>
      </c>
      <c r="V531" s="216" t="s">
        <v>37</v>
      </c>
      <c r="W531" s="216" t="s">
        <v>38</v>
      </c>
      <c r="X531" s="216" t="s">
        <v>38</v>
      </c>
      <c r="Y531" s="216" t="s">
        <v>38</v>
      </c>
      <c r="Z531" s="216" t="s">
        <v>37</v>
      </c>
      <c r="AA531" s="217">
        <v>46331</v>
      </c>
      <c r="AB531" s="216" t="s">
        <v>39</v>
      </c>
    </row>
    <row r="532" spans="1:28" ht="18" customHeight="1">
      <c r="A532" s="100" t="s">
        <v>518</v>
      </c>
      <c r="B532" s="12" t="s">
        <v>498</v>
      </c>
      <c r="C532" s="90" t="s">
        <v>499</v>
      </c>
      <c r="D532" s="12">
        <v>100</v>
      </c>
      <c r="E532" s="12"/>
      <c r="F532" s="12"/>
      <c r="G532" s="13">
        <v>46361</v>
      </c>
      <c r="H532" s="11">
        <v>177</v>
      </c>
      <c r="I532" s="12" t="s">
        <v>33</v>
      </c>
      <c r="J532" s="93">
        <v>0.98333333333333328</v>
      </c>
      <c r="K532" s="100" t="s">
        <v>2834</v>
      </c>
      <c r="L532" s="12" t="s">
        <v>34</v>
      </c>
      <c r="M532" s="11" t="s">
        <v>35</v>
      </c>
      <c r="N532" s="18">
        <v>46181</v>
      </c>
      <c r="O532" s="14">
        <v>4500</v>
      </c>
      <c r="P532" s="14">
        <v>135000</v>
      </c>
      <c r="Q532" s="97">
        <v>445.5</v>
      </c>
      <c r="R532" s="11">
        <v>3128</v>
      </c>
      <c r="S532" s="11" t="s">
        <v>46</v>
      </c>
      <c r="T532" s="11">
        <v>180</v>
      </c>
      <c r="U532" s="216" t="s">
        <v>37</v>
      </c>
      <c r="V532" s="216" t="s">
        <v>37</v>
      </c>
      <c r="W532" s="216" t="s">
        <v>38</v>
      </c>
      <c r="X532" s="216" t="s">
        <v>38</v>
      </c>
      <c r="Y532" s="216" t="s">
        <v>38</v>
      </c>
      <c r="Z532" s="216" t="s">
        <v>37</v>
      </c>
      <c r="AA532" s="217">
        <v>46331</v>
      </c>
      <c r="AB532" s="216" t="s">
        <v>39</v>
      </c>
    </row>
    <row r="533" spans="1:28" ht="18" customHeight="1">
      <c r="A533" s="100" t="s">
        <v>304</v>
      </c>
      <c r="B533" s="12" t="s">
        <v>498</v>
      </c>
      <c r="C533" s="90" t="s">
        <v>499</v>
      </c>
      <c r="D533" s="12">
        <v>48</v>
      </c>
      <c r="E533" s="12"/>
      <c r="F533" s="12"/>
      <c r="G533" s="13">
        <v>46361</v>
      </c>
      <c r="H533" s="11">
        <v>177</v>
      </c>
      <c r="I533" s="12" t="s">
        <v>33</v>
      </c>
      <c r="J533" s="93">
        <v>0.98333333333333328</v>
      </c>
      <c r="K533" s="100" t="s">
        <v>2834</v>
      </c>
      <c r="L533" s="12"/>
      <c r="M533" s="11" t="s">
        <v>39</v>
      </c>
      <c r="N533" s="18">
        <v>46181</v>
      </c>
      <c r="O533" s="14">
        <v>2160</v>
      </c>
      <c r="P533" s="14">
        <v>64800</v>
      </c>
      <c r="Q533" s="97">
        <v>213.84</v>
      </c>
      <c r="R533" s="11">
        <v>3128</v>
      </c>
      <c r="S533" s="11" t="s">
        <v>46</v>
      </c>
      <c r="T533" s="11">
        <v>180</v>
      </c>
      <c r="U533" s="216" t="s">
        <v>37</v>
      </c>
      <c r="V533" s="216" t="s">
        <v>37</v>
      </c>
      <c r="W533" s="216" t="s">
        <v>38</v>
      </c>
      <c r="X533" s="216" t="s">
        <v>38</v>
      </c>
      <c r="Y533" s="216" t="s">
        <v>38</v>
      </c>
      <c r="Z533" s="216" t="s">
        <v>37</v>
      </c>
      <c r="AA533" s="217">
        <v>46331</v>
      </c>
      <c r="AB533" s="216" t="s">
        <v>39</v>
      </c>
    </row>
    <row r="534" spans="1:28" ht="18" customHeight="1">
      <c r="A534" s="100" t="s">
        <v>305</v>
      </c>
      <c r="B534" s="12" t="s">
        <v>498</v>
      </c>
      <c r="C534" s="90" t="s">
        <v>499</v>
      </c>
      <c r="D534" s="12">
        <v>45</v>
      </c>
      <c r="E534" s="12"/>
      <c r="F534" s="12"/>
      <c r="G534" s="13">
        <v>46361</v>
      </c>
      <c r="H534" s="11">
        <v>177</v>
      </c>
      <c r="I534" s="12" t="s">
        <v>33</v>
      </c>
      <c r="J534" s="93">
        <v>0.98333333333333328</v>
      </c>
      <c r="K534" s="100" t="s">
        <v>2834</v>
      </c>
      <c r="L534" s="12"/>
      <c r="M534" s="11" t="s">
        <v>39</v>
      </c>
      <c r="N534" s="18">
        <v>46181</v>
      </c>
      <c r="O534" s="14">
        <v>2025</v>
      </c>
      <c r="P534" s="14">
        <v>60750</v>
      </c>
      <c r="Q534" s="97">
        <v>200.47499999999999</v>
      </c>
      <c r="R534" s="11">
        <v>3128</v>
      </c>
      <c r="S534" s="11" t="s">
        <v>46</v>
      </c>
      <c r="T534" s="11">
        <v>180</v>
      </c>
      <c r="U534" s="216" t="s">
        <v>37</v>
      </c>
      <c r="V534" s="216" t="s">
        <v>37</v>
      </c>
      <c r="W534" s="216" t="s">
        <v>38</v>
      </c>
      <c r="X534" s="216" t="s">
        <v>38</v>
      </c>
      <c r="Y534" s="216" t="s">
        <v>38</v>
      </c>
      <c r="Z534" s="216" t="s">
        <v>37</v>
      </c>
      <c r="AA534" s="217">
        <v>46331</v>
      </c>
      <c r="AB534" s="216" t="s">
        <v>39</v>
      </c>
    </row>
    <row r="535" spans="1:28" ht="18" customHeight="1">
      <c r="A535" s="100" t="s">
        <v>504</v>
      </c>
      <c r="B535" s="12" t="s">
        <v>498</v>
      </c>
      <c r="C535" s="90" t="s">
        <v>499</v>
      </c>
      <c r="D535" s="12">
        <v>92</v>
      </c>
      <c r="E535" s="12"/>
      <c r="F535" s="12"/>
      <c r="G535" s="13">
        <v>46362</v>
      </c>
      <c r="H535" s="11">
        <v>178</v>
      </c>
      <c r="I535" s="12" t="s">
        <v>33</v>
      </c>
      <c r="J535" s="93">
        <v>0.98888888888888893</v>
      </c>
      <c r="K535" s="100" t="s">
        <v>2819</v>
      </c>
      <c r="L535" s="12"/>
      <c r="M535" s="11" t="s">
        <v>39</v>
      </c>
      <c r="N535" s="18">
        <v>46182</v>
      </c>
      <c r="O535" s="14">
        <v>4140</v>
      </c>
      <c r="P535" s="14">
        <v>124200</v>
      </c>
      <c r="Q535" s="97">
        <v>409.86</v>
      </c>
      <c r="R535" s="11">
        <v>3128</v>
      </c>
      <c r="S535" s="11" t="s">
        <v>46</v>
      </c>
      <c r="T535" s="11">
        <v>180</v>
      </c>
      <c r="U535" s="216" t="s">
        <v>37</v>
      </c>
      <c r="V535" s="216" t="s">
        <v>37</v>
      </c>
      <c r="W535" s="216" t="s">
        <v>38</v>
      </c>
      <c r="X535" s="216" t="s">
        <v>38</v>
      </c>
      <c r="Y535" s="216" t="s">
        <v>38</v>
      </c>
      <c r="Z535" s="216" t="s">
        <v>37</v>
      </c>
      <c r="AA535" s="217">
        <v>46332</v>
      </c>
      <c r="AB535" s="216" t="s">
        <v>39</v>
      </c>
    </row>
    <row r="536" spans="1:28" ht="18" customHeight="1">
      <c r="A536" s="100" t="s">
        <v>302</v>
      </c>
      <c r="B536" s="12" t="s">
        <v>498</v>
      </c>
      <c r="C536" s="90" t="s">
        <v>499</v>
      </c>
      <c r="D536" s="12">
        <v>100</v>
      </c>
      <c r="E536" s="12"/>
      <c r="F536" s="12"/>
      <c r="G536" s="13">
        <v>46362</v>
      </c>
      <c r="H536" s="11">
        <v>178</v>
      </c>
      <c r="I536" s="12" t="s">
        <v>33</v>
      </c>
      <c r="J536" s="93">
        <v>0.98888888888888893</v>
      </c>
      <c r="K536" s="100" t="s">
        <v>2819</v>
      </c>
      <c r="L536" s="12" t="s">
        <v>2795</v>
      </c>
      <c r="M536" s="11" t="s">
        <v>35</v>
      </c>
      <c r="N536" s="18">
        <v>46182</v>
      </c>
      <c r="O536" s="14">
        <v>4500</v>
      </c>
      <c r="P536" s="14">
        <v>135000</v>
      </c>
      <c r="Q536" s="97">
        <v>445.5</v>
      </c>
      <c r="R536" s="11">
        <v>3128</v>
      </c>
      <c r="S536" s="11" t="s">
        <v>46</v>
      </c>
      <c r="T536" s="11">
        <v>180</v>
      </c>
      <c r="U536" s="216" t="s">
        <v>37</v>
      </c>
      <c r="V536" s="216" t="s">
        <v>37</v>
      </c>
      <c r="W536" s="216" t="s">
        <v>38</v>
      </c>
      <c r="X536" s="216" t="s">
        <v>38</v>
      </c>
      <c r="Y536" s="216" t="s">
        <v>38</v>
      </c>
      <c r="Z536" s="216" t="s">
        <v>37</v>
      </c>
      <c r="AA536" s="217">
        <v>46332</v>
      </c>
      <c r="AB536" s="216" t="s">
        <v>39</v>
      </c>
    </row>
    <row r="537" spans="1:28" ht="18" customHeight="1">
      <c r="A537" s="100" t="s">
        <v>303</v>
      </c>
      <c r="B537" s="12" t="s">
        <v>498</v>
      </c>
      <c r="C537" s="90" t="s">
        <v>499</v>
      </c>
      <c r="D537" s="12">
        <v>100</v>
      </c>
      <c r="E537" s="12"/>
      <c r="F537" s="12"/>
      <c r="G537" s="13">
        <v>46362</v>
      </c>
      <c r="H537" s="11">
        <v>178</v>
      </c>
      <c r="I537" s="12" t="s">
        <v>33</v>
      </c>
      <c r="J537" s="93">
        <v>0.98888888888888893</v>
      </c>
      <c r="K537" s="100" t="s">
        <v>2819</v>
      </c>
      <c r="L537" s="12" t="s">
        <v>2795</v>
      </c>
      <c r="M537" s="11" t="s">
        <v>35</v>
      </c>
      <c r="N537" s="18">
        <v>46182</v>
      </c>
      <c r="O537" s="14">
        <v>4500</v>
      </c>
      <c r="P537" s="14">
        <v>135000</v>
      </c>
      <c r="Q537" s="97">
        <v>445.5</v>
      </c>
      <c r="R537" s="11">
        <v>3128</v>
      </c>
      <c r="S537" s="11" t="s">
        <v>46</v>
      </c>
      <c r="T537" s="11">
        <v>180</v>
      </c>
      <c r="U537" s="216" t="s">
        <v>37</v>
      </c>
      <c r="V537" s="216" t="s">
        <v>37</v>
      </c>
      <c r="W537" s="216" t="s">
        <v>38</v>
      </c>
      <c r="X537" s="216" t="s">
        <v>38</v>
      </c>
      <c r="Y537" s="216" t="s">
        <v>38</v>
      </c>
      <c r="Z537" s="216" t="s">
        <v>37</v>
      </c>
      <c r="AA537" s="217">
        <v>46332</v>
      </c>
      <c r="AB537" s="216" t="s">
        <v>39</v>
      </c>
    </row>
    <row r="538" spans="1:28" ht="18" customHeight="1">
      <c r="A538" s="100" t="s">
        <v>2585</v>
      </c>
      <c r="B538" s="12" t="s">
        <v>498</v>
      </c>
      <c r="C538" s="90" t="s">
        <v>499</v>
      </c>
      <c r="D538" s="12">
        <v>38</v>
      </c>
      <c r="E538" s="12"/>
      <c r="F538" s="12"/>
      <c r="G538" s="13">
        <v>46362</v>
      </c>
      <c r="H538" s="11">
        <v>178</v>
      </c>
      <c r="I538" s="12" t="s">
        <v>33</v>
      </c>
      <c r="J538" s="93">
        <v>0.98888888888888893</v>
      </c>
      <c r="K538" s="100"/>
      <c r="L538" s="12"/>
      <c r="M538" s="11" t="s">
        <v>39</v>
      </c>
      <c r="N538" s="18">
        <v>46182</v>
      </c>
      <c r="O538" s="14">
        <v>1710</v>
      </c>
      <c r="P538" s="14">
        <v>51300</v>
      </c>
      <c r="Q538" s="97">
        <v>169.29</v>
      </c>
      <c r="R538" s="11">
        <v>3128</v>
      </c>
      <c r="S538" s="11" t="s">
        <v>46</v>
      </c>
      <c r="T538" s="11">
        <v>180</v>
      </c>
      <c r="U538" s="216" t="s">
        <v>37</v>
      </c>
      <c r="V538" s="216" t="s">
        <v>37</v>
      </c>
      <c r="W538" s="216" t="s">
        <v>38</v>
      </c>
      <c r="X538" s="216" t="s">
        <v>38</v>
      </c>
      <c r="Y538" s="216" t="s">
        <v>38</v>
      </c>
      <c r="Z538" s="216" t="s">
        <v>37</v>
      </c>
      <c r="AA538" s="217">
        <v>46332</v>
      </c>
      <c r="AB538" s="216" t="s">
        <v>39</v>
      </c>
    </row>
    <row r="539" spans="1:28" ht="18" customHeight="1">
      <c r="A539" s="100" t="s">
        <v>2586</v>
      </c>
      <c r="B539" s="12" t="s">
        <v>498</v>
      </c>
      <c r="C539" s="90" t="s">
        <v>499</v>
      </c>
      <c r="D539" s="12">
        <v>40</v>
      </c>
      <c r="E539" s="12"/>
      <c r="F539" s="12"/>
      <c r="G539" s="13">
        <v>46362</v>
      </c>
      <c r="H539" s="11">
        <v>178</v>
      </c>
      <c r="I539" s="12" t="s">
        <v>33</v>
      </c>
      <c r="J539" s="93">
        <v>0.98888888888888893</v>
      </c>
      <c r="K539" s="100"/>
      <c r="L539" s="12"/>
      <c r="M539" s="11" t="s">
        <v>39</v>
      </c>
      <c r="N539" s="18">
        <v>46182</v>
      </c>
      <c r="O539" s="14">
        <v>1800</v>
      </c>
      <c r="P539" s="14">
        <v>54000</v>
      </c>
      <c r="Q539" s="97">
        <v>178.2</v>
      </c>
      <c r="R539" s="11">
        <v>3128</v>
      </c>
      <c r="S539" s="11" t="s">
        <v>46</v>
      </c>
      <c r="T539" s="11">
        <v>180</v>
      </c>
      <c r="U539" s="216" t="s">
        <v>37</v>
      </c>
      <c r="V539" s="216" t="s">
        <v>37</v>
      </c>
      <c r="W539" s="216" t="s">
        <v>38</v>
      </c>
      <c r="X539" s="216" t="s">
        <v>38</v>
      </c>
      <c r="Y539" s="216" t="s">
        <v>38</v>
      </c>
      <c r="Z539" s="216" t="s">
        <v>37</v>
      </c>
      <c r="AA539" s="217">
        <v>46332</v>
      </c>
      <c r="AB539" s="216" t="s">
        <v>39</v>
      </c>
    </row>
    <row r="540" spans="1:28" ht="18" customHeight="1">
      <c r="A540" s="100" t="s">
        <v>2592</v>
      </c>
      <c r="B540" s="12" t="s">
        <v>498</v>
      </c>
      <c r="C540" s="90" t="s">
        <v>499</v>
      </c>
      <c r="D540" s="12">
        <v>42</v>
      </c>
      <c r="E540" s="12"/>
      <c r="F540" s="12"/>
      <c r="G540" s="13">
        <v>46362</v>
      </c>
      <c r="H540" s="11">
        <v>178</v>
      </c>
      <c r="I540" s="12" t="s">
        <v>33</v>
      </c>
      <c r="J540" s="93">
        <v>0.98888888888888893</v>
      </c>
      <c r="K540" s="100" t="s">
        <v>2819</v>
      </c>
      <c r="L540" s="12"/>
      <c r="M540" s="11" t="s">
        <v>39</v>
      </c>
      <c r="N540" s="18">
        <v>46182</v>
      </c>
      <c r="O540" s="14">
        <v>1890</v>
      </c>
      <c r="P540" s="14">
        <v>56700</v>
      </c>
      <c r="Q540" s="97">
        <v>187.11</v>
      </c>
      <c r="R540" s="11">
        <v>3128</v>
      </c>
      <c r="S540" s="11" t="s">
        <v>46</v>
      </c>
      <c r="T540" s="11">
        <v>180</v>
      </c>
      <c r="U540" s="216" t="s">
        <v>37</v>
      </c>
      <c r="V540" s="216" t="s">
        <v>37</v>
      </c>
      <c r="W540" s="216" t="s">
        <v>38</v>
      </c>
      <c r="X540" s="216" t="s">
        <v>38</v>
      </c>
      <c r="Y540" s="216" t="s">
        <v>38</v>
      </c>
      <c r="Z540" s="216" t="s">
        <v>37</v>
      </c>
      <c r="AA540" s="217">
        <v>46332</v>
      </c>
      <c r="AB540" s="216" t="s">
        <v>39</v>
      </c>
    </row>
    <row r="541" spans="1:28" ht="18" customHeight="1">
      <c r="A541" s="100" t="s">
        <v>2593</v>
      </c>
      <c r="B541" s="12" t="s">
        <v>498</v>
      </c>
      <c r="C541" s="90" t="s">
        <v>499</v>
      </c>
      <c r="D541" s="12">
        <v>42</v>
      </c>
      <c r="E541" s="12"/>
      <c r="F541" s="12"/>
      <c r="G541" s="13">
        <v>46362</v>
      </c>
      <c r="H541" s="11">
        <v>178</v>
      </c>
      <c r="I541" s="12" t="s">
        <v>33</v>
      </c>
      <c r="J541" s="93">
        <v>0.98888888888888893</v>
      </c>
      <c r="K541" s="100" t="s">
        <v>2819</v>
      </c>
      <c r="L541" s="12"/>
      <c r="M541" s="11" t="s">
        <v>39</v>
      </c>
      <c r="N541" s="18">
        <v>46182</v>
      </c>
      <c r="O541" s="14">
        <v>1890</v>
      </c>
      <c r="P541" s="14">
        <v>56700</v>
      </c>
      <c r="Q541" s="97">
        <v>187.11</v>
      </c>
      <c r="R541" s="11">
        <v>3128</v>
      </c>
      <c r="S541" s="11" t="s">
        <v>46</v>
      </c>
      <c r="T541" s="11">
        <v>180</v>
      </c>
      <c r="U541" s="216" t="s">
        <v>37</v>
      </c>
      <c r="V541" s="216" t="s">
        <v>37</v>
      </c>
      <c r="W541" s="216" t="s">
        <v>38</v>
      </c>
      <c r="X541" s="216" t="s">
        <v>38</v>
      </c>
      <c r="Y541" s="216" t="s">
        <v>38</v>
      </c>
      <c r="Z541" s="216" t="s">
        <v>37</v>
      </c>
      <c r="AA541" s="217">
        <v>46332</v>
      </c>
      <c r="AB541" s="216" t="s">
        <v>39</v>
      </c>
    </row>
    <row r="542" spans="1:28" ht="18" customHeight="1">
      <c r="A542" s="100" t="s">
        <v>2610</v>
      </c>
      <c r="B542" s="12" t="s">
        <v>498</v>
      </c>
      <c r="C542" s="90" t="s">
        <v>499</v>
      </c>
      <c r="D542" s="12">
        <v>42</v>
      </c>
      <c r="E542" s="12"/>
      <c r="F542" s="12"/>
      <c r="G542" s="13">
        <v>46362</v>
      </c>
      <c r="H542" s="11">
        <v>178</v>
      </c>
      <c r="I542" s="12" t="s">
        <v>33</v>
      </c>
      <c r="J542" s="93">
        <v>0.98888888888888893</v>
      </c>
      <c r="K542" s="100" t="s">
        <v>2819</v>
      </c>
      <c r="L542" s="12"/>
      <c r="M542" s="11" t="s">
        <v>39</v>
      </c>
      <c r="N542" s="18">
        <v>46182</v>
      </c>
      <c r="O542" s="14">
        <v>1890</v>
      </c>
      <c r="P542" s="14">
        <v>56700</v>
      </c>
      <c r="Q542" s="97">
        <v>187.11</v>
      </c>
      <c r="R542" s="11">
        <v>3128</v>
      </c>
      <c r="S542" s="11" t="s">
        <v>46</v>
      </c>
      <c r="T542" s="11">
        <v>180</v>
      </c>
      <c r="U542" s="216" t="s">
        <v>37</v>
      </c>
      <c r="V542" s="216" t="s">
        <v>37</v>
      </c>
      <c r="W542" s="216" t="s">
        <v>38</v>
      </c>
      <c r="X542" s="216" t="s">
        <v>38</v>
      </c>
      <c r="Y542" s="216" t="s">
        <v>38</v>
      </c>
      <c r="Z542" s="216" t="s">
        <v>37</v>
      </c>
      <c r="AA542" s="217">
        <v>46332</v>
      </c>
      <c r="AB542" s="216" t="s">
        <v>39</v>
      </c>
    </row>
    <row r="543" spans="1:28" ht="18" customHeight="1">
      <c r="A543" s="100" t="s">
        <v>2611</v>
      </c>
      <c r="B543" s="12" t="s">
        <v>498</v>
      </c>
      <c r="C543" s="90" t="s">
        <v>499</v>
      </c>
      <c r="D543" s="12">
        <v>42</v>
      </c>
      <c r="E543" s="12"/>
      <c r="F543" s="12"/>
      <c r="G543" s="13">
        <v>46362</v>
      </c>
      <c r="H543" s="11">
        <v>178</v>
      </c>
      <c r="I543" s="12" t="s">
        <v>33</v>
      </c>
      <c r="J543" s="93">
        <v>0.98888888888888893</v>
      </c>
      <c r="K543" s="100" t="s">
        <v>2819</v>
      </c>
      <c r="L543" s="12"/>
      <c r="M543" s="11" t="s">
        <v>39</v>
      </c>
      <c r="N543" s="18">
        <v>46182</v>
      </c>
      <c r="O543" s="14">
        <v>1890</v>
      </c>
      <c r="P543" s="14">
        <v>56700</v>
      </c>
      <c r="Q543" s="97">
        <v>187.11</v>
      </c>
      <c r="R543" s="11">
        <v>3128</v>
      </c>
      <c r="S543" s="11" t="s">
        <v>46</v>
      </c>
      <c r="T543" s="11">
        <v>180</v>
      </c>
      <c r="U543" s="216" t="s">
        <v>37</v>
      </c>
      <c r="V543" s="216" t="s">
        <v>37</v>
      </c>
      <c r="W543" s="216" t="s">
        <v>38</v>
      </c>
      <c r="X543" s="216" t="s">
        <v>38</v>
      </c>
      <c r="Y543" s="216" t="s">
        <v>38</v>
      </c>
      <c r="Z543" s="216" t="s">
        <v>37</v>
      </c>
      <c r="AA543" s="217">
        <v>46332</v>
      </c>
      <c r="AB543" s="216" t="s">
        <v>39</v>
      </c>
    </row>
    <row r="544" spans="1:28" ht="18" customHeight="1">
      <c r="A544" s="100" t="s">
        <v>2616</v>
      </c>
      <c r="B544" s="12" t="s">
        <v>498</v>
      </c>
      <c r="C544" s="90" t="s">
        <v>499</v>
      </c>
      <c r="D544" s="12">
        <v>2</v>
      </c>
      <c r="E544" s="12"/>
      <c r="F544" s="12"/>
      <c r="G544" s="13">
        <v>46362</v>
      </c>
      <c r="H544" s="11">
        <v>178</v>
      </c>
      <c r="I544" s="12" t="s">
        <v>33</v>
      </c>
      <c r="J544" s="93">
        <v>0.98888888888888893</v>
      </c>
      <c r="K544" s="100"/>
      <c r="L544" s="12"/>
      <c r="M544" s="11" t="s">
        <v>39</v>
      </c>
      <c r="N544" s="18">
        <v>46182</v>
      </c>
      <c r="O544" s="14">
        <v>90</v>
      </c>
      <c r="P544" s="14">
        <v>2700</v>
      </c>
      <c r="Q544" s="97">
        <v>8.91</v>
      </c>
      <c r="R544" s="11">
        <v>3128</v>
      </c>
      <c r="S544" s="11" t="s">
        <v>46</v>
      </c>
      <c r="T544" s="11">
        <v>180</v>
      </c>
      <c r="U544" s="216" t="s">
        <v>37</v>
      </c>
      <c r="V544" s="216" t="s">
        <v>37</v>
      </c>
      <c r="W544" s="216" t="s">
        <v>38</v>
      </c>
      <c r="X544" s="216" t="s">
        <v>38</v>
      </c>
      <c r="Y544" s="216" t="s">
        <v>38</v>
      </c>
      <c r="Z544" s="216" t="s">
        <v>37</v>
      </c>
      <c r="AA544" s="217">
        <v>46332</v>
      </c>
      <c r="AB544" s="216" t="s">
        <v>39</v>
      </c>
    </row>
    <row r="545" spans="1:28" ht="18" customHeight="1">
      <c r="A545" s="100" t="s">
        <v>2618</v>
      </c>
      <c r="B545" s="12" t="s">
        <v>498</v>
      </c>
      <c r="C545" s="90" t="s">
        <v>499</v>
      </c>
      <c r="D545" s="12">
        <v>22</v>
      </c>
      <c r="E545" s="12"/>
      <c r="F545" s="12"/>
      <c r="G545" s="13">
        <v>46362</v>
      </c>
      <c r="H545" s="11">
        <v>178</v>
      </c>
      <c r="I545" s="12" t="s">
        <v>33</v>
      </c>
      <c r="J545" s="93">
        <v>0.98888888888888893</v>
      </c>
      <c r="K545" s="100"/>
      <c r="L545" s="12"/>
      <c r="M545" s="11" t="s">
        <v>39</v>
      </c>
      <c r="N545" s="18">
        <v>46182</v>
      </c>
      <c r="O545" s="14">
        <v>990</v>
      </c>
      <c r="P545" s="14">
        <v>29700</v>
      </c>
      <c r="Q545" s="97">
        <v>98.01</v>
      </c>
      <c r="R545" s="11">
        <v>3128</v>
      </c>
      <c r="S545" s="11" t="s">
        <v>46</v>
      </c>
      <c r="T545" s="11">
        <v>180</v>
      </c>
      <c r="U545" s="216" t="s">
        <v>37</v>
      </c>
      <c r="V545" s="216" t="s">
        <v>37</v>
      </c>
      <c r="W545" s="216" t="s">
        <v>38</v>
      </c>
      <c r="X545" s="216" t="s">
        <v>38</v>
      </c>
      <c r="Y545" s="216" t="s">
        <v>38</v>
      </c>
      <c r="Z545" s="216" t="s">
        <v>37</v>
      </c>
      <c r="AA545" s="217">
        <v>46332</v>
      </c>
      <c r="AB545" s="216" t="s">
        <v>39</v>
      </c>
    </row>
    <row r="546" spans="1:28" ht="18" customHeight="1">
      <c r="A546" s="100" t="s">
        <v>2619</v>
      </c>
      <c r="B546" s="12" t="s">
        <v>498</v>
      </c>
      <c r="C546" s="90" t="s">
        <v>499</v>
      </c>
      <c r="D546" s="12">
        <v>22</v>
      </c>
      <c r="E546" s="12"/>
      <c r="F546" s="12"/>
      <c r="G546" s="13">
        <v>46362</v>
      </c>
      <c r="H546" s="11">
        <v>178</v>
      </c>
      <c r="I546" s="12" t="s">
        <v>33</v>
      </c>
      <c r="J546" s="93">
        <v>0.98888888888888893</v>
      </c>
      <c r="K546" s="100"/>
      <c r="L546" s="12"/>
      <c r="M546" s="11" t="s">
        <v>39</v>
      </c>
      <c r="N546" s="18">
        <v>46182</v>
      </c>
      <c r="O546" s="14">
        <v>990</v>
      </c>
      <c r="P546" s="14">
        <v>29700</v>
      </c>
      <c r="Q546" s="97">
        <v>98.01</v>
      </c>
      <c r="R546" s="11">
        <v>3128</v>
      </c>
      <c r="S546" s="11" t="s">
        <v>46</v>
      </c>
      <c r="T546" s="11">
        <v>180</v>
      </c>
      <c r="U546" s="216" t="s">
        <v>37</v>
      </c>
      <c r="V546" s="216" t="s">
        <v>37</v>
      </c>
      <c r="W546" s="216" t="s">
        <v>38</v>
      </c>
      <c r="X546" s="216" t="s">
        <v>38</v>
      </c>
      <c r="Y546" s="216" t="s">
        <v>38</v>
      </c>
      <c r="Z546" s="216" t="s">
        <v>37</v>
      </c>
      <c r="AA546" s="217">
        <v>46332</v>
      </c>
      <c r="AB546" s="216" t="s">
        <v>39</v>
      </c>
    </row>
    <row r="547" spans="1:28" ht="18" customHeight="1">
      <c r="A547" s="100" t="s">
        <v>732</v>
      </c>
      <c r="B547" s="12" t="s">
        <v>498</v>
      </c>
      <c r="C547" s="90" t="s">
        <v>499</v>
      </c>
      <c r="D547" s="12">
        <v>108</v>
      </c>
      <c r="E547" s="12"/>
      <c r="F547" s="12"/>
      <c r="G547" s="13">
        <v>46363</v>
      </c>
      <c r="H547" s="11">
        <v>179</v>
      </c>
      <c r="I547" s="12" t="s">
        <v>33</v>
      </c>
      <c r="J547" s="93">
        <v>0.99444444444444446</v>
      </c>
      <c r="K547" s="100" t="s">
        <v>2819</v>
      </c>
      <c r="L547" s="12"/>
      <c r="M547" s="11" t="s">
        <v>39</v>
      </c>
      <c r="N547" s="18">
        <v>46183</v>
      </c>
      <c r="O547" s="14">
        <v>4860</v>
      </c>
      <c r="P547" s="14">
        <v>145800</v>
      </c>
      <c r="Q547" s="97">
        <v>481.14</v>
      </c>
      <c r="R547" s="11">
        <v>3128</v>
      </c>
      <c r="S547" s="11" t="s">
        <v>46</v>
      </c>
      <c r="T547" s="11">
        <v>180</v>
      </c>
      <c r="U547" s="216" t="s">
        <v>37</v>
      </c>
      <c r="V547" s="216" t="s">
        <v>37</v>
      </c>
      <c r="W547" s="216" t="s">
        <v>38</v>
      </c>
      <c r="X547" s="216" t="s">
        <v>38</v>
      </c>
      <c r="Y547" s="216" t="s">
        <v>38</v>
      </c>
      <c r="Z547" s="216" t="s">
        <v>37</v>
      </c>
      <c r="AA547" s="217">
        <v>46333</v>
      </c>
      <c r="AB547" s="216" t="s">
        <v>39</v>
      </c>
    </row>
    <row r="548" spans="1:28" ht="18" customHeight="1">
      <c r="A548" s="100" t="s">
        <v>745</v>
      </c>
      <c r="B548" s="12" t="s">
        <v>498</v>
      </c>
      <c r="C548" s="90" t="s">
        <v>499</v>
      </c>
      <c r="D548" s="12">
        <v>84</v>
      </c>
      <c r="E548" s="12"/>
      <c r="F548" s="12"/>
      <c r="G548" s="13">
        <v>46363</v>
      </c>
      <c r="H548" s="11">
        <v>179</v>
      </c>
      <c r="I548" s="12" t="s">
        <v>33</v>
      </c>
      <c r="J548" s="93">
        <v>0.99444444444444446</v>
      </c>
      <c r="K548" s="100" t="s">
        <v>2819</v>
      </c>
      <c r="L548" s="12" t="s">
        <v>2795</v>
      </c>
      <c r="M548" s="11" t="s">
        <v>35</v>
      </c>
      <c r="N548" s="18">
        <v>46183</v>
      </c>
      <c r="O548" s="14">
        <v>3780</v>
      </c>
      <c r="P548" s="14">
        <v>113400</v>
      </c>
      <c r="Q548" s="97">
        <v>374.22</v>
      </c>
      <c r="R548" s="11">
        <v>3128</v>
      </c>
      <c r="S548" s="11" t="s">
        <v>46</v>
      </c>
      <c r="T548" s="11">
        <v>180</v>
      </c>
      <c r="U548" s="216" t="s">
        <v>37</v>
      </c>
      <c r="V548" s="216" t="s">
        <v>37</v>
      </c>
      <c r="W548" s="216" t="s">
        <v>38</v>
      </c>
      <c r="X548" s="216" t="s">
        <v>38</v>
      </c>
      <c r="Y548" s="216" t="s">
        <v>38</v>
      </c>
      <c r="Z548" s="216" t="s">
        <v>37</v>
      </c>
      <c r="AA548" s="217">
        <v>46333</v>
      </c>
      <c r="AB548" s="216" t="s">
        <v>39</v>
      </c>
    </row>
    <row r="549" spans="1:28" ht="18" customHeight="1">
      <c r="A549" s="100" t="s">
        <v>746</v>
      </c>
      <c r="B549" s="12" t="s">
        <v>498</v>
      </c>
      <c r="C549" s="90" t="s">
        <v>499</v>
      </c>
      <c r="D549" s="12">
        <v>84</v>
      </c>
      <c r="E549" s="12"/>
      <c r="F549" s="12"/>
      <c r="G549" s="13">
        <v>46363</v>
      </c>
      <c r="H549" s="11">
        <v>179</v>
      </c>
      <c r="I549" s="12" t="s">
        <v>33</v>
      </c>
      <c r="J549" s="93">
        <v>0.99444444444444446</v>
      </c>
      <c r="K549" s="100" t="s">
        <v>2819</v>
      </c>
      <c r="L549" s="12" t="s">
        <v>2795</v>
      </c>
      <c r="M549" s="11" t="s">
        <v>35</v>
      </c>
      <c r="N549" s="18">
        <v>46183</v>
      </c>
      <c r="O549" s="14">
        <v>3780</v>
      </c>
      <c r="P549" s="14">
        <v>113400</v>
      </c>
      <c r="Q549" s="97">
        <v>374.22</v>
      </c>
      <c r="R549" s="11">
        <v>3128</v>
      </c>
      <c r="S549" s="11" t="s">
        <v>46</v>
      </c>
      <c r="T549" s="11">
        <v>180</v>
      </c>
      <c r="U549" s="216" t="s">
        <v>37</v>
      </c>
      <c r="V549" s="216" t="s">
        <v>37</v>
      </c>
      <c r="W549" s="216" t="s">
        <v>38</v>
      </c>
      <c r="X549" s="216" t="s">
        <v>38</v>
      </c>
      <c r="Y549" s="216" t="s">
        <v>38</v>
      </c>
      <c r="Z549" s="216" t="s">
        <v>37</v>
      </c>
      <c r="AA549" s="217">
        <v>46333</v>
      </c>
      <c r="AB549" s="216" t="s">
        <v>39</v>
      </c>
    </row>
    <row r="550" spans="1:28" ht="18" customHeight="1">
      <c r="A550" s="100" t="s">
        <v>747</v>
      </c>
      <c r="B550" s="12" t="s">
        <v>498</v>
      </c>
      <c r="C550" s="90" t="s">
        <v>499</v>
      </c>
      <c r="D550" s="12">
        <v>84</v>
      </c>
      <c r="E550" s="12"/>
      <c r="F550" s="12"/>
      <c r="G550" s="13">
        <v>46363</v>
      </c>
      <c r="H550" s="11">
        <v>179</v>
      </c>
      <c r="I550" s="12" t="s">
        <v>33</v>
      </c>
      <c r="J550" s="93">
        <v>0.99444444444444446</v>
      </c>
      <c r="K550" s="100" t="s">
        <v>2819</v>
      </c>
      <c r="L550" s="12"/>
      <c r="M550" s="11" t="s">
        <v>39</v>
      </c>
      <c r="N550" s="18">
        <v>46183</v>
      </c>
      <c r="O550" s="14">
        <v>3780</v>
      </c>
      <c r="P550" s="14">
        <v>113400</v>
      </c>
      <c r="Q550" s="97">
        <v>374.22</v>
      </c>
      <c r="R550" s="11">
        <v>3128</v>
      </c>
      <c r="S550" s="11" t="s">
        <v>46</v>
      </c>
      <c r="T550" s="11">
        <v>180</v>
      </c>
      <c r="U550" s="216" t="s">
        <v>37</v>
      </c>
      <c r="V550" s="216" t="s">
        <v>37</v>
      </c>
      <c r="W550" s="216" t="s">
        <v>38</v>
      </c>
      <c r="X550" s="216" t="s">
        <v>38</v>
      </c>
      <c r="Y550" s="216" t="s">
        <v>38</v>
      </c>
      <c r="Z550" s="216" t="s">
        <v>37</v>
      </c>
      <c r="AA550" s="217">
        <v>46333</v>
      </c>
      <c r="AB550" s="216" t="s">
        <v>39</v>
      </c>
    </row>
    <row r="551" spans="1:28" ht="18" customHeight="1">
      <c r="A551" s="100" t="s">
        <v>748</v>
      </c>
      <c r="B551" s="12" t="s">
        <v>498</v>
      </c>
      <c r="C551" s="90" t="s">
        <v>499</v>
      </c>
      <c r="D551" s="12">
        <v>84</v>
      </c>
      <c r="E551" s="12"/>
      <c r="F551" s="12"/>
      <c r="G551" s="13">
        <v>46363</v>
      </c>
      <c r="H551" s="11">
        <v>179</v>
      </c>
      <c r="I551" s="12" t="s">
        <v>33</v>
      </c>
      <c r="J551" s="93">
        <v>0.99444444444444446</v>
      </c>
      <c r="K551" s="100" t="s">
        <v>2819</v>
      </c>
      <c r="L551" s="12"/>
      <c r="M551" s="11" t="s">
        <v>39</v>
      </c>
      <c r="N551" s="18">
        <v>46183</v>
      </c>
      <c r="O551" s="14">
        <v>3780</v>
      </c>
      <c r="P551" s="14">
        <v>113400</v>
      </c>
      <c r="Q551" s="97">
        <v>374.22</v>
      </c>
      <c r="R551" s="11">
        <v>3128</v>
      </c>
      <c r="S551" s="11" t="s">
        <v>46</v>
      </c>
      <c r="T551" s="11">
        <v>180</v>
      </c>
      <c r="U551" s="216" t="s">
        <v>37</v>
      </c>
      <c r="V551" s="216" t="s">
        <v>37</v>
      </c>
      <c r="W551" s="216" t="s">
        <v>38</v>
      </c>
      <c r="X551" s="216" t="s">
        <v>38</v>
      </c>
      <c r="Y551" s="216" t="s">
        <v>38</v>
      </c>
      <c r="Z551" s="216" t="s">
        <v>37</v>
      </c>
      <c r="AA551" s="217">
        <v>46333</v>
      </c>
      <c r="AB551" s="216" t="s">
        <v>39</v>
      </c>
    </row>
    <row r="552" spans="1:28" ht="18" customHeight="1">
      <c r="A552" s="100" t="s">
        <v>540</v>
      </c>
      <c r="B552" s="12" t="s">
        <v>498</v>
      </c>
      <c r="C552" s="90" t="s">
        <v>499</v>
      </c>
      <c r="D552" s="12">
        <v>100</v>
      </c>
      <c r="E552" s="12"/>
      <c r="F552" s="12"/>
      <c r="G552" s="13">
        <v>46363</v>
      </c>
      <c r="H552" s="11">
        <v>179</v>
      </c>
      <c r="I552" s="12" t="s">
        <v>33</v>
      </c>
      <c r="J552" s="93">
        <v>0.99444444444444446</v>
      </c>
      <c r="K552" s="100" t="s">
        <v>2819</v>
      </c>
      <c r="L552" s="12"/>
      <c r="M552" s="11" t="s">
        <v>39</v>
      </c>
      <c r="N552" s="18">
        <v>46183</v>
      </c>
      <c r="O552" s="14">
        <v>4500</v>
      </c>
      <c r="P552" s="14">
        <v>135000</v>
      </c>
      <c r="Q552" s="97">
        <v>445.5</v>
      </c>
      <c r="R552" s="11">
        <v>3128</v>
      </c>
      <c r="S552" s="11" t="s">
        <v>46</v>
      </c>
      <c r="T552" s="11">
        <v>180</v>
      </c>
      <c r="U552" s="216" t="s">
        <v>37</v>
      </c>
      <c r="V552" s="216" t="s">
        <v>37</v>
      </c>
      <c r="W552" s="216" t="s">
        <v>38</v>
      </c>
      <c r="X552" s="216" t="s">
        <v>38</v>
      </c>
      <c r="Y552" s="216" t="s">
        <v>38</v>
      </c>
      <c r="Z552" s="216" t="s">
        <v>37</v>
      </c>
      <c r="AA552" s="217">
        <v>46333</v>
      </c>
      <c r="AB552" s="216" t="s">
        <v>39</v>
      </c>
    </row>
    <row r="553" spans="1:28" ht="18" customHeight="1">
      <c r="A553" s="100" t="s">
        <v>516</v>
      </c>
      <c r="B553" s="12" t="s">
        <v>498</v>
      </c>
      <c r="C553" s="90" t="s">
        <v>499</v>
      </c>
      <c r="D553" s="12">
        <v>100</v>
      </c>
      <c r="E553" s="12"/>
      <c r="F553" s="12"/>
      <c r="G553" s="13">
        <v>46363</v>
      </c>
      <c r="H553" s="11">
        <v>179</v>
      </c>
      <c r="I553" s="12" t="s">
        <v>33</v>
      </c>
      <c r="J553" s="93">
        <v>0.99444444444444446</v>
      </c>
      <c r="K553" s="100" t="s">
        <v>2819</v>
      </c>
      <c r="L553" s="12"/>
      <c r="M553" s="11" t="s">
        <v>39</v>
      </c>
      <c r="N553" s="18">
        <v>46183</v>
      </c>
      <c r="O553" s="14">
        <v>4500</v>
      </c>
      <c r="P553" s="14">
        <v>135000</v>
      </c>
      <c r="Q553" s="97">
        <v>445.5</v>
      </c>
      <c r="R553" s="11">
        <v>3128</v>
      </c>
      <c r="S553" s="11" t="s">
        <v>46</v>
      </c>
      <c r="T553" s="11">
        <v>180</v>
      </c>
      <c r="U553" s="216" t="s">
        <v>37</v>
      </c>
      <c r="V553" s="216" t="s">
        <v>37</v>
      </c>
      <c r="W553" s="216" t="s">
        <v>38</v>
      </c>
      <c r="X553" s="216" t="s">
        <v>38</v>
      </c>
      <c r="Y553" s="216" t="s">
        <v>38</v>
      </c>
      <c r="Z553" s="216" t="s">
        <v>37</v>
      </c>
      <c r="AA553" s="217">
        <v>46333</v>
      </c>
      <c r="AB553" s="216" t="s">
        <v>39</v>
      </c>
    </row>
    <row r="554" spans="1:28" ht="18" customHeight="1">
      <c r="A554" s="100" t="s">
        <v>517</v>
      </c>
      <c r="B554" s="12" t="s">
        <v>498</v>
      </c>
      <c r="C554" s="90" t="s">
        <v>499</v>
      </c>
      <c r="D554" s="12">
        <v>100</v>
      </c>
      <c r="E554" s="12"/>
      <c r="F554" s="12"/>
      <c r="G554" s="13">
        <v>46363</v>
      </c>
      <c r="H554" s="11">
        <v>179</v>
      </c>
      <c r="I554" s="12" t="s">
        <v>33</v>
      </c>
      <c r="J554" s="93">
        <v>0.99444444444444446</v>
      </c>
      <c r="K554" s="100" t="s">
        <v>2819</v>
      </c>
      <c r="L554" s="12"/>
      <c r="M554" s="11" t="s">
        <v>39</v>
      </c>
      <c r="N554" s="18">
        <v>46183</v>
      </c>
      <c r="O554" s="14">
        <v>4500</v>
      </c>
      <c r="P554" s="14">
        <v>135000</v>
      </c>
      <c r="Q554" s="97">
        <v>445.5</v>
      </c>
      <c r="R554" s="11">
        <v>3128</v>
      </c>
      <c r="S554" s="11" t="s">
        <v>46</v>
      </c>
      <c r="T554" s="11">
        <v>180</v>
      </c>
      <c r="U554" s="216" t="s">
        <v>37</v>
      </c>
      <c r="V554" s="216" t="s">
        <v>37</v>
      </c>
      <c r="W554" s="216" t="s">
        <v>38</v>
      </c>
      <c r="X554" s="216" t="s">
        <v>38</v>
      </c>
      <c r="Y554" s="216" t="s">
        <v>38</v>
      </c>
      <c r="Z554" s="216" t="s">
        <v>37</v>
      </c>
      <c r="AA554" s="217">
        <v>46333</v>
      </c>
      <c r="AB554" s="216" t="s">
        <v>39</v>
      </c>
    </row>
    <row r="555" spans="1:28" ht="18" customHeight="1">
      <c r="A555" s="100" t="s">
        <v>519</v>
      </c>
      <c r="B555" s="12" t="s">
        <v>498</v>
      </c>
      <c r="C555" s="90" t="s">
        <v>499</v>
      </c>
      <c r="D555" s="12">
        <v>96</v>
      </c>
      <c r="E555" s="12"/>
      <c r="F555" s="12"/>
      <c r="G555" s="13">
        <v>46363</v>
      </c>
      <c r="H555" s="11">
        <v>179</v>
      </c>
      <c r="I555" s="12" t="s">
        <v>33</v>
      </c>
      <c r="J555" s="93">
        <v>0.99444444444444446</v>
      </c>
      <c r="K555" s="100" t="s">
        <v>2819</v>
      </c>
      <c r="L555" s="12" t="s">
        <v>2795</v>
      </c>
      <c r="M555" s="11" t="s">
        <v>35</v>
      </c>
      <c r="N555" s="18">
        <v>46183</v>
      </c>
      <c r="O555" s="14">
        <v>4320</v>
      </c>
      <c r="P555" s="14">
        <v>129600</v>
      </c>
      <c r="Q555" s="97">
        <v>427.68</v>
      </c>
      <c r="R555" s="11">
        <v>3128</v>
      </c>
      <c r="S555" s="11" t="s">
        <v>46</v>
      </c>
      <c r="T555" s="11">
        <v>180</v>
      </c>
      <c r="U555" s="216" t="s">
        <v>37</v>
      </c>
      <c r="V555" s="216" t="s">
        <v>37</v>
      </c>
      <c r="W555" s="216" t="s">
        <v>38</v>
      </c>
      <c r="X555" s="216" t="s">
        <v>38</v>
      </c>
      <c r="Y555" s="216" t="s">
        <v>38</v>
      </c>
      <c r="Z555" s="216" t="s">
        <v>37</v>
      </c>
      <c r="AA555" s="217">
        <v>46333</v>
      </c>
      <c r="AB555" s="216" t="s">
        <v>39</v>
      </c>
    </row>
    <row r="556" spans="1:28" ht="18" customHeight="1">
      <c r="A556" s="100" t="s">
        <v>520</v>
      </c>
      <c r="B556" s="12" t="s">
        <v>498</v>
      </c>
      <c r="C556" s="90" t="s">
        <v>499</v>
      </c>
      <c r="D556" s="12">
        <v>100</v>
      </c>
      <c r="E556" s="12"/>
      <c r="F556" s="12"/>
      <c r="G556" s="13">
        <v>46363</v>
      </c>
      <c r="H556" s="11">
        <v>179</v>
      </c>
      <c r="I556" s="12" t="s">
        <v>33</v>
      </c>
      <c r="J556" s="93">
        <v>0.99444444444444446</v>
      </c>
      <c r="K556" s="100" t="s">
        <v>2819</v>
      </c>
      <c r="L556" s="12" t="s">
        <v>2795</v>
      </c>
      <c r="M556" s="11" t="s">
        <v>35</v>
      </c>
      <c r="N556" s="18">
        <v>46183</v>
      </c>
      <c r="O556" s="14">
        <v>4500</v>
      </c>
      <c r="P556" s="14">
        <v>135000</v>
      </c>
      <c r="Q556" s="97">
        <v>445.5</v>
      </c>
      <c r="R556" s="11">
        <v>3128</v>
      </c>
      <c r="S556" s="11" t="s">
        <v>46</v>
      </c>
      <c r="T556" s="11">
        <v>180</v>
      </c>
      <c r="U556" s="216" t="s">
        <v>37</v>
      </c>
      <c r="V556" s="216" t="s">
        <v>37</v>
      </c>
      <c r="W556" s="216" t="s">
        <v>38</v>
      </c>
      <c r="X556" s="216" t="s">
        <v>38</v>
      </c>
      <c r="Y556" s="216" t="s">
        <v>38</v>
      </c>
      <c r="Z556" s="216" t="s">
        <v>37</v>
      </c>
      <c r="AA556" s="217">
        <v>46333</v>
      </c>
      <c r="AB556" s="216" t="s">
        <v>39</v>
      </c>
    </row>
    <row r="557" spans="1:28" ht="18" customHeight="1">
      <c r="A557" s="100" t="s">
        <v>521</v>
      </c>
      <c r="B557" s="12" t="s">
        <v>498</v>
      </c>
      <c r="C557" s="90" t="s">
        <v>499</v>
      </c>
      <c r="D557" s="12">
        <v>100</v>
      </c>
      <c r="E557" s="12"/>
      <c r="F557" s="12"/>
      <c r="G557" s="13">
        <v>46363</v>
      </c>
      <c r="H557" s="11">
        <v>179</v>
      </c>
      <c r="I557" s="12" t="s">
        <v>33</v>
      </c>
      <c r="J557" s="93">
        <v>0.99444444444444446</v>
      </c>
      <c r="K557" s="100"/>
      <c r="L557" s="12" t="s">
        <v>377</v>
      </c>
      <c r="M557" s="11" t="s">
        <v>35</v>
      </c>
      <c r="N557" s="18">
        <v>46183</v>
      </c>
      <c r="O557" s="14">
        <v>4500</v>
      </c>
      <c r="P557" s="14">
        <v>135000</v>
      </c>
      <c r="Q557" s="97">
        <v>445.5</v>
      </c>
      <c r="R557" s="11">
        <v>3128</v>
      </c>
      <c r="S557" s="11" t="s">
        <v>46</v>
      </c>
      <c r="T557" s="11">
        <v>180</v>
      </c>
      <c r="U557" s="216" t="s">
        <v>37</v>
      </c>
      <c r="V557" s="216" t="s">
        <v>37</v>
      </c>
      <c r="W557" s="216" t="s">
        <v>38</v>
      </c>
      <c r="X557" s="216" t="s">
        <v>38</v>
      </c>
      <c r="Y557" s="216" t="s">
        <v>38</v>
      </c>
      <c r="Z557" s="216" t="s">
        <v>37</v>
      </c>
      <c r="AA557" s="217">
        <v>46333</v>
      </c>
      <c r="AB557" s="216" t="s">
        <v>39</v>
      </c>
    </row>
    <row r="558" spans="1:28" ht="18" customHeight="1">
      <c r="A558" s="100" t="s">
        <v>482</v>
      </c>
      <c r="B558" s="12" t="s">
        <v>498</v>
      </c>
      <c r="C558" s="90" t="s">
        <v>499</v>
      </c>
      <c r="D558" s="12">
        <v>100</v>
      </c>
      <c r="E558" s="12"/>
      <c r="F558" s="12"/>
      <c r="G558" s="13">
        <v>46363</v>
      </c>
      <c r="H558" s="11">
        <v>179</v>
      </c>
      <c r="I558" s="12" t="s">
        <v>33</v>
      </c>
      <c r="J558" s="93">
        <v>0.99444444444444446</v>
      </c>
      <c r="K558" s="100"/>
      <c r="L558" s="12" t="s">
        <v>377</v>
      </c>
      <c r="M558" s="11" t="s">
        <v>35</v>
      </c>
      <c r="N558" s="18">
        <v>46183</v>
      </c>
      <c r="O558" s="14">
        <v>4500</v>
      </c>
      <c r="P558" s="14">
        <v>135000</v>
      </c>
      <c r="Q558" s="97">
        <v>445.5</v>
      </c>
      <c r="R558" s="11">
        <v>3128</v>
      </c>
      <c r="S558" s="11" t="s">
        <v>46</v>
      </c>
      <c r="T558" s="11">
        <v>180</v>
      </c>
      <c r="U558" s="216" t="s">
        <v>37</v>
      </c>
      <c r="V558" s="216" t="s">
        <v>37</v>
      </c>
      <c r="W558" s="216" t="s">
        <v>38</v>
      </c>
      <c r="X558" s="216" t="s">
        <v>38</v>
      </c>
      <c r="Y558" s="216" t="s">
        <v>38</v>
      </c>
      <c r="Z558" s="216" t="s">
        <v>37</v>
      </c>
      <c r="AA558" s="217">
        <v>46333</v>
      </c>
      <c r="AB558" s="216" t="s">
        <v>39</v>
      </c>
    </row>
    <row r="559" spans="1:28" ht="18" customHeight="1">
      <c r="A559" s="100" t="s">
        <v>522</v>
      </c>
      <c r="B559" s="12" t="s">
        <v>498</v>
      </c>
      <c r="C559" s="90" t="s">
        <v>499</v>
      </c>
      <c r="D559" s="12">
        <v>100</v>
      </c>
      <c r="E559" s="12"/>
      <c r="F559" s="12"/>
      <c r="G559" s="13">
        <v>46363</v>
      </c>
      <c r="H559" s="11">
        <v>179</v>
      </c>
      <c r="I559" s="12" t="s">
        <v>33</v>
      </c>
      <c r="J559" s="93">
        <v>0.99444444444444446</v>
      </c>
      <c r="K559" s="100"/>
      <c r="L559" s="12" t="s">
        <v>377</v>
      </c>
      <c r="M559" s="11" t="s">
        <v>35</v>
      </c>
      <c r="N559" s="18">
        <v>46183</v>
      </c>
      <c r="O559" s="14">
        <v>4500</v>
      </c>
      <c r="P559" s="14">
        <v>135000</v>
      </c>
      <c r="Q559" s="97">
        <v>445.5</v>
      </c>
      <c r="R559" s="11">
        <v>3128</v>
      </c>
      <c r="S559" s="11" t="s">
        <v>46</v>
      </c>
      <c r="T559" s="11">
        <v>180</v>
      </c>
      <c r="U559" s="216" t="s">
        <v>37</v>
      </c>
      <c r="V559" s="216" t="s">
        <v>37</v>
      </c>
      <c r="W559" s="216" t="s">
        <v>38</v>
      </c>
      <c r="X559" s="216" t="s">
        <v>38</v>
      </c>
      <c r="Y559" s="216" t="s">
        <v>38</v>
      </c>
      <c r="Z559" s="216" t="s">
        <v>37</v>
      </c>
      <c r="AA559" s="217">
        <v>46333</v>
      </c>
      <c r="AB559" s="216" t="s">
        <v>39</v>
      </c>
    </row>
    <row r="560" spans="1:28" ht="18" customHeight="1">
      <c r="A560" s="100" t="s">
        <v>523</v>
      </c>
      <c r="B560" s="12" t="s">
        <v>498</v>
      </c>
      <c r="C560" s="90" t="s">
        <v>499</v>
      </c>
      <c r="D560" s="12">
        <v>100</v>
      </c>
      <c r="E560" s="12"/>
      <c r="F560" s="12"/>
      <c r="G560" s="13">
        <v>46363</v>
      </c>
      <c r="H560" s="11">
        <v>179</v>
      </c>
      <c r="I560" s="12" t="s">
        <v>33</v>
      </c>
      <c r="J560" s="93">
        <v>0.99444444444444446</v>
      </c>
      <c r="K560" s="100"/>
      <c r="L560" s="12" t="s">
        <v>377</v>
      </c>
      <c r="M560" s="11" t="s">
        <v>35</v>
      </c>
      <c r="N560" s="18">
        <v>46183</v>
      </c>
      <c r="O560" s="14">
        <v>4500</v>
      </c>
      <c r="P560" s="14">
        <v>135000</v>
      </c>
      <c r="Q560" s="97">
        <v>445.5</v>
      </c>
      <c r="R560" s="11">
        <v>3128</v>
      </c>
      <c r="S560" s="11" t="s">
        <v>46</v>
      </c>
      <c r="T560" s="11">
        <v>180</v>
      </c>
      <c r="U560" s="216" t="s">
        <v>37</v>
      </c>
      <c r="V560" s="216" t="s">
        <v>37</v>
      </c>
      <c r="W560" s="216" t="s">
        <v>38</v>
      </c>
      <c r="X560" s="216" t="s">
        <v>38</v>
      </c>
      <c r="Y560" s="216" t="s">
        <v>38</v>
      </c>
      <c r="Z560" s="216" t="s">
        <v>37</v>
      </c>
      <c r="AA560" s="217">
        <v>46333</v>
      </c>
      <c r="AB560" s="216" t="s">
        <v>39</v>
      </c>
    </row>
    <row r="561" spans="1:28" ht="18" customHeight="1">
      <c r="A561" s="100" t="s">
        <v>306</v>
      </c>
      <c r="B561" s="12" t="s">
        <v>498</v>
      </c>
      <c r="C561" s="90" t="s">
        <v>499</v>
      </c>
      <c r="D561" s="12">
        <v>100</v>
      </c>
      <c r="E561" s="12"/>
      <c r="F561" s="12"/>
      <c r="G561" s="13">
        <v>46363</v>
      </c>
      <c r="H561" s="11">
        <v>179</v>
      </c>
      <c r="I561" s="12" t="s">
        <v>33</v>
      </c>
      <c r="J561" s="93">
        <v>0.99444444444444446</v>
      </c>
      <c r="K561" s="100"/>
      <c r="L561" s="12" t="s">
        <v>377</v>
      </c>
      <c r="M561" s="11" t="s">
        <v>35</v>
      </c>
      <c r="N561" s="18">
        <v>46183</v>
      </c>
      <c r="O561" s="14">
        <v>4500</v>
      </c>
      <c r="P561" s="14">
        <v>135000</v>
      </c>
      <c r="Q561" s="97">
        <v>445.5</v>
      </c>
      <c r="R561" s="11">
        <v>3128</v>
      </c>
      <c r="S561" s="11" t="s">
        <v>46</v>
      </c>
      <c r="T561" s="11">
        <v>180</v>
      </c>
      <c r="U561" s="216" t="s">
        <v>37</v>
      </c>
      <c r="V561" s="216" t="s">
        <v>37</v>
      </c>
      <c r="W561" s="216" t="s">
        <v>38</v>
      </c>
      <c r="X561" s="216" t="s">
        <v>38</v>
      </c>
      <c r="Y561" s="216" t="s">
        <v>38</v>
      </c>
      <c r="Z561" s="216" t="s">
        <v>37</v>
      </c>
      <c r="AA561" s="217">
        <v>46333</v>
      </c>
      <c r="AB561" s="216" t="s">
        <v>39</v>
      </c>
    </row>
    <row r="562" spans="1:28" ht="18" customHeight="1">
      <c r="A562" s="100" t="s">
        <v>307</v>
      </c>
      <c r="B562" s="12" t="s">
        <v>498</v>
      </c>
      <c r="C562" s="90" t="s">
        <v>499</v>
      </c>
      <c r="D562" s="12">
        <v>100</v>
      </c>
      <c r="E562" s="12"/>
      <c r="F562" s="12"/>
      <c r="G562" s="13">
        <v>46363</v>
      </c>
      <c r="H562" s="11">
        <v>179</v>
      </c>
      <c r="I562" s="12" t="s">
        <v>33</v>
      </c>
      <c r="J562" s="93">
        <v>0.99444444444444446</v>
      </c>
      <c r="K562" s="100"/>
      <c r="L562" s="12" t="s">
        <v>377</v>
      </c>
      <c r="M562" s="11" t="s">
        <v>35</v>
      </c>
      <c r="N562" s="18">
        <v>46183</v>
      </c>
      <c r="O562" s="14">
        <v>4500</v>
      </c>
      <c r="P562" s="14">
        <v>135000</v>
      </c>
      <c r="Q562" s="97">
        <v>445.5</v>
      </c>
      <c r="R562" s="11">
        <v>3128</v>
      </c>
      <c r="S562" s="11" t="s">
        <v>46</v>
      </c>
      <c r="T562" s="11">
        <v>180</v>
      </c>
      <c r="U562" s="216" t="s">
        <v>37</v>
      </c>
      <c r="V562" s="216" t="s">
        <v>37</v>
      </c>
      <c r="W562" s="216" t="s">
        <v>38</v>
      </c>
      <c r="X562" s="216" t="s">
        <v>38</v>
      </c>
      <c r="Y562" s="216" t="s">
        <v>38</v>
      </c>
      <c r="Z562" s="216" t="s">
        <v>37</v>
      </c>
      <c r="AA562" s="217">
        <v>46333</v>
      </c>
      <c r="AB562" s="216" t="s">
        <v>39</v>
      </c>
    </row>
    <row r="563" spans="1:28" ht="18" customHeight="1">
      <c r="A563" s="100" t="s">
        <v>308</v>
      </c>
      <c r="B563" s="12" t="s">
        <v>498</v>
      </c>
      <c r="C563" s="90" t="s">
        <v>499</v>
      </c>
      <c r="D563" s="12">
        <v>100</v>
      </c>
      <c r="E563" s="12"/>
      <c r="F563" s="12"/>
      <c r="G563" s="13">
        <v>46363</v>
      </c>
      <c r="H563" s="11">
        <v>179</v>
      </c>
      <c r="I563" s="12" t="s">
        <v>33</v>
      </c>
      <c r="J563" s="93">
        <v>0.99444444444444446</v>
      </c>
      <c r="K563" s="100" t="s">
        <v>2819</v>
      </c>
      <c r="L563" s="12"/>
      <c r="M563" s="11" t="s">
        <v>39</v>
      </c>
      <c r="N563" s="18">
        <v>46183</v>
      </c>
      <c r="O563" s="14">
        <v>4500</v>
      </c>
      <c r="P563" s="14">
        <v>135000</v>
      </c>
      <c r="Q563" s="97">
        <v>445.5</v>
      </c>
      <c r="R563" s="11">
        <v>3128</v>
      </c>
      <c r="S563" s="11" t="s">
        <v>46</v>
      </c>
      <c r="T563" s="11">
        <v>180</v>
      </c>
      <c r="U563" s="216" t="s">
        <v>37</v>
      </c>
      <c r="V563" s="216" t="s">
        <v>37</v>
      </c>
      <c r="W563" s="216" t="s">
        <v>38</v>
      </c>
      <c r="X563" s="216" t="s">
        <v>38</v>
      </c>
      <c r="Y563" s="216" t="s">
        <v>38</v>
      </c>
      <c r="Z563" s="216" t="s">
        <v>37</v>
      </c>
      <c r="AA563" s="217">
        <v>46333</v>
      </c>
      <c r="AB563" s="216" t="s">
        <v>39</v>
      </c>
    </row>
    <row r="564" spans="1:28" ht="18" customHeight="1">
      <c r="A564" s="100" t="s">
        <v>503</v>
      </c>
      <c r="B564" s="12" t="s">
        <v>498</v>
      </c>
      <c r="C564" s="90" t="s">
        <v>499</v>
      </c>
      <c r="D564" s="12">
        <v>96</v>
      </c>
      <c r="E564" s="12"/>
      <c r="F564" s="12"/>
      <c r="G564" s="13">
        <v>46364</v>
      </c>
      <c r="H564" s="11">
        <v>180</v>
      </c>
      <c r="I564" s="12" t="s">
        <v>33</v>
      </c>
      <c r="J564" s="93">
        <v>1</v>
      </c>
      <c r="K564" s="100" t="s">
        <v>2819</v>
      </c>
      <c r="L564" s="12"/>
      <c r="M564" s="11" t="s">
        <v>39</v>
      </c>
      <c r="N564" s="18">
        <v>46184</v>
      </c>
      <c r="O564" s="14">
        <v>4320</v>
      </c>
      <c r="P564" s="14">
        <v>129600</v>
      </c>
      <c r="Q564" s="97">
        <v>427.68</v>
      </c>
      <c r="R564" s="11">
        <v>3128</v>
      </c>
      <c r="S564" s="11" t="s">
        <v>46</v>
      </c>
      <c r="T564" s="11">
        <v>180</v>
      </c>
      <c r="U564" s="216" t="s">
        <v>37</v>
      </c>
      <c r="V564" s="216" t="s">
        <v>37</v>
      </c>
      <c r="W564" s="216" t="s">
        <v>38</v>
      </c>
      <c r="X564" s="216" t="s">
        <v>38</v>
      </c>
      <c r="Y564" s="216" t="s">
        <v>38</v>
      </c>
      <c r="Z564" s="216" t="s">
        <v>37</v>
      </c>
      <c r="AA564" s="217">
        <v>46334</v>
      </c>
      <c r="AB564" s="216" t="s">
        <v>39</v>
      </c>
    </row>
    <row r="565" spans="1:28" ht="18" customHeight="1">
      <c r="A565" s="100" t="s">
        <v>513</v>
      </c>
      <c r="B565" s="12" t="s">
        <v>498</v>
      </c>
      <c r="C565" s="90" t="s">
        <v>499</v>
      </c>
      <c r="D565" s="12">
        <v>96</v>
      </c>
      <c r="E565" s="12"/>
      <c r="F565" s="12"/>
      <c r="G565" s="13">
        <v>46364</v>
      </c>
      <c r="H565" s="11">
        <v>180</v>
      </c>
      <c r="I565" s="12" t="s">
        <v>33</v>
      </c>
      <c r="J565" s="93">
        <v>1</v>
      </c>
      <c r="K565" s="100"/>
      <c r="L565" s="12"/>
      <c r="M565" s="11" t="s">
        <v>39</v>
      </c>
      <c r="N565" s="18">
        <v>46184</v>
      </c>
      <c r="O565" s="14">
        <v>4320</v>
      </c>
      <c r="P565" s="14">
        <v>129600</v>
      </c>
      <c r="Q565" s="97">
        <v>427.68</v>
      </c>
      <c r="R565" s="11">
        <v>3128</v>
      </c>
      <c r="S565" s="11" t="s">
        <v>46</v>
      </c>
      <c r="T565" s="11">
        <v>180</v>
      </c>
      <c r="U565" s="216" t="s">
        <v>37</v>
      </c>
      <c r="V565" s="216" t="s">
        <v>37</v>
      </c>
      <c r="W565" s="216" t="s">
        <v>38</v>
      </c>
      <c r="X565" s="216" t="s">
        <v>38</v>
      </c>
      <c r="Y565" s="216" t="s">
        <v>38</v>
      </c>
      <c r="Z565" s="216" t="s">
        <v>37</v>
      </c>
      <c r="AA565" s="217">
        <v>46334</v>
      </c>
      <c r="AB565" s="216" t="s">
        <v>39</v>
      </c>
    </row>
    <row r="566" spans="1:28" ht="18" customHeight="1">
      <c r="A566" s="100" t="s">
        <v>309</v>
      </c>
      <c r="B566" s="12" t="s">
        <v>498</v>
      </c>
      <c r="C566" s="90" t="s">
        <v>499</v>
      </c>
      <c r="D566" s="12">
        <v>100</v>
      </c>
      <c r="E566" s="12"/>
      <c r="F566" s="12"/>
      <c r="G566" s="13">
        <v>46364</v>
      </c>
      <c r="H566" s="11">
        <v>180</v>
      </c>
      <c r="I566" s="12" t="s">
        <v>33</v>
      </c>
      <c r="J566" s="93">
        <v>1</v>
      </c>
      <c r="K566" s="100" t="s">
        <v>2819</v>
      </c>
      <c r="L566" s="12" t="s">
        <v>377</v>
      </c>
      <c r="M566" s="11" t="s">
        <v>35</v>
      </c>
      <c r="N566" s="18">
        <v>46184</v>
      </c>
      <c r="O566" s="14">
        <v>4500</v>
      </c>
      <c r="P566" s="14">
        <v>135000</v>
      </c>
      <c r="Q566" s="97">
        <v>445.5</v>
      </c>
      <c r="R566" s="11">
        <v>3128</v>
      </c>
      <c r="S566" s="11" t="s">
        <v>46</v>
      </c>
      <c r="T566" s="11">
        <v>180</v>
      </c>
      <c r="U566" s="216" t="s">
        <v>37</v>
      </c>
      <c r="V566" s="216" t="s">
        <v>37</v>
      </c>
      <c r="W566" s="216" t="s">
        <v>38</v>
      </c>
      <c r="X566" s="216" t="s">
        <v>38</v>
      </c>
      <c r="Y566" s="216" t="s">
        <v>38</v>
      </c>
      <c r="Z566" s="216" t="s">
        <v>37</v>
      </c>
      <c r="AA566" s="217">
        <v>46334</v>
      </c>
      <c r="AB566" s="216" t="s">
        <v>39</v>
      </c>
    </row>
    <row r="567" spans="1:28" ht="18" customHeight="1">
      <c r="A567" s="100" t="s">
        <v>2612</v>
      </c>
      <c r="B567" s="12" t="s">
        <v>547</v>
      </c>
      <c r="C567" s="90" t="s">
        <v>499</v>
      </c>
      <c r="D567" s="12">
        <v>16</v>
      </c>
      <c r="E567" s="12"/>
      <c r="F567" s="12"/>
      <c r="G567" s="13">
        <v>46336</v>
      </c>
      <c r="H567" s="11">
        <v>152</v>
      </c>
      <c r="I567" s="12" t="s">
        <v>33</v>
      </c>
      <c r="J567" s="93">
        <v>0.84444444444444444</v>
      </c>
      <c r="K567" s="100"/>
      <c r="L567" s="12"/>
      <c r="M567" s="11" t="s">
        <v>39</v>
      </c>
      <c r="N567" s="18">
        <v>46156</v>
      </c>
      <c r="O567" s="14">
        <v>864</v>
      </c>
      <c r="P567" s="14">
        <v>25920</v>
      </c>
      <c r="Q567" s="97">
        <v>85.536000000000001</v>
      </c>
      <c r="R567" s="11">
        <v>3128</v>
      </c>
      <c r="S567" s="11" t="s">
        <v>46</v>
      </c>
      <c r="T567" s="11">
        <v>180</v>
      </c>
      <c r="U567" s="216" t="s">
        <v>37</v>
      </c>
      <c r="V567" s="216" t="s">
        <v>37</v>
      </c>
      <c r="W567" s="216" t="s">
        <v>38</v>
      </c>
      <c r="X567" s="216" t="s">
        <v>38</v>
      </c>
      <c r="Y567" s="216" t="s">
        <v>38</v>
      </c>
      <c r="Z567" s="216" t="s">
        <v>37</v>
      </c>
      <c r="AA567" s="217">
        <v>46306</v>
      </c>
      <c r="AB567" s="216" t="s">
        <v>39</v>
      </c>
    </row>
    <row r="568" spans="1:28" ht="18" customHeight="1">
      <c r="A568" s="100" t="s">
        <v>2613</v>
      </c>
      <c r="B568" s="12" t="s">
        <v>547</v>
      </c>
      <c r="C568" s="90" t="s">
        <v>499</v>
      </c>
      <c r="D568" s="12">
        <v>18</v>
      </c>
      <c r="E568" s="12"/>
      <c r="F568" s="12"/>
      <c r="G568" s="13">
        <v>46336</v>
      </c>
      <c r="H568" s="11">
        <v>152</v>
      </c>
      <c r="I568" s="12" t="s">
        <v>33</v>
      </c>
      <c r="J568" s="93">
        <v>0.84444444444444444</v>
      </c>
      <c r="K568" s="100"/>
      <c r="L568" s="12"/>
      <c r="M568" s="11" t="s">
        <v>39</v>
      </c>
      <c r="N568" s="18">
        <v>46156</v>
      </c>
      <c r="O568" s="14">
        <v>972</v>
      </c>
      <c r="P568" s="14">
        <v>29160</v>
      </c>
      <c r="Q568" s="97">
        <v>96.227999999999994</v>
      </c>
      <c r="R568" s="11">
        <v>3128</v>
      </c>
      <c r="S568" s="11" t="s">
        <v>46</v>
      </c>
      <c r="T568" s="11">
        <v>180</v>
      </c>
      <c r="U568" s="216" t="s">
        <v>37</v>
      </c>
      <c r="V568" s="216" t="s">
        <v>37</v>
      </c>
      <c r="W568" s="216" t="s">
        <v>38</v>
      </c>
      <c r="X568" s="216" t="s">
        <v>38</v>
      </c>
      <c r="Y568" s="216" t="s">
        <v>38</v>
      </c>
      <c r="Z568" s="216" t="s">
        <v>37</v>
      </c>
      <c r="AA568" s="217">
        <v>46306</v>
      </c>
      <c r="AB568" s="216" t="s">
        <v>39</v>
      </c>
    </row>
    <row r="569" spans="1:28" ht="18" customHeight="1">
      <c r="A569" s="100" t="s">
        <v>2600</v>
      </c>
      <c r="B569" s="12" t="s">
        <v>547</v>
      </c>
      <c r="C569" s="90" t="s">
        <v>499</v>
      </c>
      <c r="D569" s="12">
        <v>28</v>
      </c>
      <c r="E569" s="12"/>
      <c r="F569" s="12"/>
      <c r="G569" s="13">
        <v>46337</v>
      </c>
      <c r="H569" s="11">
        <v>153</v>
      </c>
      <c r="I569" s="12" t="s">
        <v>33</v>
      </c>
      <c r="J569" s="93">
        <v>0.85</v>
      </c>
      <c r="K569" s="100"/>
      <c r="L569" s="12"/>
      <c r="M569" s="11" t="s">
        <v>39</v>
      </c>
      <c r="N569" s="18">
        <v>46157</v>
      </c>
      <c r="O569" s="14">
        <v>1512</v>
      </c>
      <c r="P569" s="14">
        <v>45360</v>
      </c>
      <c r="Q569" s="97">
        <v>149.68799999999999</v>
      </c>
      <c r="R569" s="11">
        <v>3128</v>
      </c>
      <c r="S569" s="11" t="s">
        <v>46</v>
      </c>
      <c r="T569" s="11">
        <v>180</v>
      </c>
      <c r="U569" s="216" t="s">
        <v>37</v>
      </c>
      <c r="V569" s="216" t="s">
        <v>37</v>
      </c>
      <c r="W569" s="216" t="s">
        <v>38</v>
      </c>
      <c r="X569" s="216" t="s">
        <v>38</v>
      </c>
      <c r="Y569" s="216" t="s">
        <v>38</v>
      </c>
      <c r="Z569" s="216" t="s">
        <v>37</v>
      </c>
      <c r="AA569" s="217">
        <v>46307</v>
      </c>
      <c r="AB569" s="216" t="s">
        <v>39</v>
      </c>
    </row>
    <row r="570" spans="1:28" ht="18" customHeight="1">
      <c r="A570" s="100" t="s">
        <v>2591</v>
      </c>
      <c r="B570" s="12" t="s">
        <v>547</v>
      </c>
      <c r="C570" s="90" t="s">
        <v>499</v>
      </c>
      <c r="D570" s="12">
        <v>34</v>
      </c>
      <c r="E570" s="12"/>
      <c r="F570" s="12"/>
      <c r="G570" s="13">
        <v>46338</v>
      </c>
      <c r="H570" s="11">
        <v>154</v>
      </c>
      <c r="I570" s="12" t="s">
        <v>33</v>
      </c>
      <c r="J570" s="93">
        <v>0.85555555555555551</v>
      </c>
      <c r="K570" s="100"/>
      <c r="L570" s="12"/>
      <c r="M570" s="11" t="s">
        <v>39</v>
      </c>
      <c r="N570" s="18">
        <v>46158</v>
      </c>
      <c r="O570" s="14">
        <v>1836</v>
      </c>
      <c r="P570" s="14">
        <v>55080</v>
      </c>
      <c r="Q570" s="97">
        <v>181.76400000000001</v>
      </c>
      <c r="R570" s="11">
        <v>3128</v>
      </c>
      <c r="S570" s="11" t="s">
        <v>46</v>
      </c>
      <c r="T570" s="11">
        <v>180</v>
      </c>
      <c r="U570" s="216" t="s">
        <v>37</v>
      </c>
      <c r="V570" s="216" t="s">
        <v>37</v>
      </c>
      <c r="W570" s="216" t="s">
        <v>38</v>
      </c>
      <c r="X570" s="216" t="s">
        <v>38</v>
      </c>
      <c r="Y570" s="216" t="s">
        <v>38</v>
      </c>
      <c r="Z570" s="216" t="s">
        <v>37</v>
      </c>
      <c r="AA570" s="217">
        <v>46308</v>
      </c>
      <c r="AB570" s="216" t="s">
        <v>39</v>
      </c>
    </row>
    <row r="571" spans="1:28" ht="18" customHeight="1">
      <c r="A571" s="100" t="s">
        <v>628</v>
      </c>
      <c r="B571" s="12" t="s">
        <v>555</v>
      </c>
      <c r="C571" s="90" t="s">
        <v>556</v>
      </c>
      <c r="D571" s="12">
        <v>37</v>
      </c>
      <c r="E571" s="12"/>
      <c r="F571" s="12"/>
      <c r="G571" s="13">
        <v>46338</v>
      </c>
      <c r="H571" s="11">
        <v>154</v>
      </c>
      <c r="I571" s="12" t="s">
        <v>33</v>
      </c>
      <c r="J571" s="93">
        <v>0.57037037037037042</v>
      </c>
      <c r="K571" s="100" t="s">
        <v>2803</v>
      </c>
      <c r="L571" s="12"/>
      <c r="M571" s="11" t="s">
        <v>39</v>
      </c>
      <c r="N571" s="18">
        <v>46068</v>
      </c>
      <c r="O571" s="14">
        <v>22200</v>
      </c>
      <c r="P571" s="14">
        <v>133200</v>
      </c>
      <c r="Q571" s="97">
        <v>358.30799999999999</v>
      </c>
      <c r="R571" s="11">
        <v>3228</v>
      </c>
      <c r="S571" s="11" t="s">
        <v>42</v>
      </c>
      <c r="T571" s="11">
        <v>270</v>
      </c>
      <c r="U571" s="216" t="s">
        <v>37</v>
      </c>
      <c r="V571" s="216" t="s">
        <v>37</v>
      </c>
      <c r="W571" s="216" t="s">
        <v>37</v>
      </c>
      <c r="X571" s="216" t="s">
        <v>38</v>
      </c>
      <c r="Y571" s="216" t="s">
        <v>38</v>
      </c>
      <c r="Z571" s="216" t="s">
        <v>37</v>
      </c>
      <c r="AA571" s="217">
        <v>46308</v>
      </c>
      <c r="AB571" s="216" t="s">
        <v>39</v>
      </c>
    </row>
    <row r="572" spans="1:28" ht="18" customHeight="1">
      <c r="A572" s="100" t="s">
        <v>2529</v>
      </c>
      <c r="B572" s="12" t="s">
        <v>555</v>
      </c>
      <c r="C572" s="90" t="s">
        <v>556</v>
      </c>
      <c r="D572" s="12">
        <v>25</v>
      </c>
      <c r="E572" s="12">
        <v>587</v>
      </c>
      <c r="F572" s="12"/>
      <c r="G572" s="13">
        <v>46338</v>
      </c>
      <c r="H572" s="11">
        <v>154</v>
      </c>
      <c r="I572" s="12" t="s">
        <v>33</v>
      </c>
      <c r="J572" s="93">
        <v>0.57037037037037042</v>
      </c>
      <c r="K572" s="100" t="s">
        <v>2803</v>
      </c>
      <c r="L572" s="12" t="s">
        <v>34</v>
      </c>
      <c r="M572" s="11" t="s">
        <v>35</v>
      </c>
      <c r="N572" s="18">
        <v>46068</v>
      </c>
      <c r="O572" s="14">
        <v>15587</v>
      </c>
      <c r="P572" s="14">
        <v>93522</v>
      </c>
      <c r="Q572" s="97">
        <v>251.57418000000001</v>
      </c>
      <c r="R572" s="11">
        <v>3228</v>
      </c>
      <c r="S572" s="11" t="s">
        <v>42</v>
      </c>
      <c r="T572" s="11">
        <v>270</v>
      </c>
      <c r="U572" s="216" t="s">
        <v>37</v>
      </c>
      <c r="V572" s="216" t="s">
        <v>37</v>
      </c>
      <c r="W572" s="216" t="s">
        <v>37</v>
      </c>
      <c r="X572" s="216" t="s">
        <v>38</v>
      </c>
      <c r="Y572" s="216" t="s">
        <v>38</v>
      </c>
      <c r="Z572" s="216" t="s">
        <v>37</v>
      </c>
      <c r="AA572" s="217">
        <v>46308</v>
      </c>
      <c r="AB572" s="216" t="s">
        <v>39</v>
      </c>
    </row>
    <row r="573" spans="1:28" ht="18" customHeight="1">
      <c r="A573" s="100" t="s">
        <v>61</v>
      </c>
      <c r="B573" s="12" t="s">
        <v>555</v>
      </c>
      <c r="C573" s="90" t="s">
        <v>556</v>
      </c>
      <c r="D573" s="12">
        <v>6</v>
      </c>
      <c r="E573" s="12"/>
      <c r="F573" s="12"/>
      <c r="G573" s="13">
        <v>46429</v>
      </c>
      <c r="H573" s="11">
        <v>245</v>
      </c>
      <c r="I573" s="12" t="s">
        <v>33</v>
      </c>
      <c r="J573" s="93">
        <v>0.90740740740740744</v>
      </c>
      <c r="K573" s="100"/>
      <c r="L573" s="12" t="s">
        <v>62</v>
      </c>
      <c r="M573" s="11" t="s">
        <v>35</v>
      </c>
      <c r="N573" s="18">
        <v>46159</v>
      </c>
      <c r="O573" s="14">
        <v>3600</v>
      </c>
      <c r="P573" s="14">
        <v>21600</v>
      </c>
      <c r="Q573" s="97">
        <v>58.103999999999999</v>
      </c>
      <c r="R573" s="11">
        <v>3228</v>
      </c>
      <c r="S573" s="11" t="s">
        <v>42</v>
      </c>
      <c r="T573" s="11">
        <v>270</v>
      </c>
      <c r="U573" s="216" t="s">
        <v>37</v>
      </c>
      <c r="V573" s="216" t="s">
        <v>37</v>
      </c>
      <c r="W573" s="216" t="s">
        <v>38</v>
      </c>
      <c r="X573" s="216" t="s">
        <v>38</v>
      </c>
      <c r="Y573" s="216" t="s">
        <v>38</v>
      </c>
      <c r="Z573" s="216" t="s">
        <v>37</v>
      </c>
      <c r="AA573" s="217">
        <v>46399</v>
      </c>
      <c r="AB573" s="216" t="s">
        <v>39</v>
      </c>
    </row>
    <row r="574" spans="1:28" ht="18" customHeight="1">
      <c r="A574" s="100" t="s">
        <v>2623</v>
      </c>
      <c r="B574" s="12" t="s">
        <v>555</v>
      </c>
      <c r="C574" s="90" t="s">
        <v>556</v>
      </c>
      <c r="D574" s="12">
        <v>20</v>
      </c>
      <c r="E574" s="12"/>
      <c r="F574" s="12"/>
      <c r="G574" s="13">
        <v>46429</v>
      </c>
      <c r="H574" s="11">
        <v>245</v>
      </c>
      <c r="I574" s="12" t="s">
        <v>33</v>
      </c>
      <c r="J574" s="93">
        <v>0.90740740740740744</v>
      </c>
      <c r="K574" s="100"/>
      <c r="L574" s="12"/>
      <c r="M574" s="11" t="s">
        <v>39</v>
      </c>
      <c r="N574" s="18">
        <v>46159</v>
      </c>
      <c r="O574" s="14">
        <v>12000</v>
      </c>
      <c r="P574" s="14">
        <v>72000</v>
      </c>
      <c r="Q574" s="97">
        <v>193.68</v>
      </c>
      <c r="R574" s="11">
        <v>3228</v>
      </c>
      <c r="S574" s="11" t="s">
        <v>42</v>
      </c>
      <c r="T574" s="11">
        <v>270</v>
      </c>
      <c r="U574" s="216" t="s">
        <v>37</v>
      </c>
      <c r="V574" s="216" t="s">
        <v>37</v>
      </c>
      <c r="W574" s="216" t="s">
        <v>38</v>
      </c>
      <c r="X574" s="216" t="s">
        <v>38</v>
      </c>
      <c r="Y574" s="216" t="s">
        <v>38</v>
      </c>
      <c r="Z574" s="216" t="s">
        <v>37</v>
      </c>
      <c r="AA574" s="217">
        <v>46399</v>
      </c>
      <c r="AB574" s="216" t="s">
        <v>39</v>
      </c>
    </row>
    <row r="575" spans="1:28" ht="18" customHeight="1">
      <c r="A575" s="100" t="s">
        <v>122</v>
      </c>
      <c r="B575" s="12" t="s">
        <v>562</v>
      </c>
      <c r="C575" s="90" t="s">
        <v>563</v>
      </c>
      <c r="D575" s="12">
        <v>28</v>
      </c>
      <c r="E575" s="12"/>
      <c r="F575" s="12"/>
      <c r="G575" s="13">
        <v>46344</v>
      </c>
      <c r="H575" s="11">
        <v>160</v>
      </c>
      <c r="I575" s="12" t="s">
        <v>33</v>
      </c>
      <c r="J575" s="93">
        <v>0.88888888888888884</v>
      </c>
      <c r="K575" s="100"/>
      <c r="L575" s="12"/>
      <c r="M575" s="11" t="s">
        <v>39</v>
      </c>
      <c r="N575" s="18">
        <v>46164</v>
      </c>
      <c r="O575" s="14">
        <v>1008</v>
      </c>
      <c r="P575" s="14">
        <v>16128</v>
      </c>
      <c r="Q575" s="97">
        <v>120.96</v>
      </c>
      <c r="R575" s="11">
        <v>3583</v>
      </c>
      <c r="S575" s="11" t="s">
        <v>46</v>
      </c>
      <c r="T575" s="11">
        <v>180</v>
      </c>
      <c r="U575" s="216" t="s">
        <v>37</v>
      </c>
      <c r="V575" s="216" t="s">
        <v>37</v>
      </c>
      <c r="W575" s="216" t="s">
        <v>38</v>
      </c>
      <c r="X575" s="216" t="s">
        <v>38</v>
      </c>
      <c r="Y575" s="216" t="s">
        <v>38</v>
      </c>
      <c r="Z575" s="216" t="s">
        <v>37</v>
      </c>
      <c r="AA575" s="217">
        <v>46314</v>
      </c>
      <c r="AB575" s="216" t="s">
        <v>39</v>
      </c>
    </row>
    <row r="576" spans="1:28" ht="18" customHeight="1">
      <c r="A576" s="100" t="s">
        <v>2700</v>
      </c>
      <c r="B576" s="12" t="s">
        <v>562</v>
      </c>
      <c r="C576" s="90" t="s">
        <v>563</v>
      </c>
      <c r="D576" s="12">
        <v>4</v>
      </c>
      <c r="E576" s="12"/>
      <c r="F576" s="12"/>
      <c r="G576" s="13">
        <v>46354</v>
      </c>
      <c r="H576" s="11">
        <v>170</v>
      </c>
      <c r="I576" s="12" t="s">
        <v>33</v>
      </c>
      <c r="J576" s="93">
        <v>0.94444444444444442</v>
      </c>
      <c r="K576" s="100"/>
      <c r="L576" s="12" t="s">
        <v>34</v>
      </c>
      <c r="M576" s="11" t="s">
        <v>35</v>
      </c>
      <c r="N576" s="18">
        <v>46174</v>
      </c>
      <c r="O576" s="14">
        <v>144</v>
      </c>
      <c r="P576" s="14">
        <v>2304</v>
      </c>
      <c r="Q576" s="97">
        <v>17.28</v>
      </c>
      <c r="R576" s="11">
        <v>3583</v>
      </c>
      <c r="S576" s="11" t="s">
        <v>46</v>
      </c>
      <c r="T576" s="11">
        <v>180</v>
      </c>
      <c r="U576" s="216" t="s">
        <v>37</v>
      </c>
      <c r="V576" s="216" t="s">
        <v>37</v>
      </c>
      <c r="W576" s="216" t="s">
        <v>38</v>
      </c>
      <c r="X576" s="216" t="s">
        <v>38</v>
      </c>
      <c r="Y576" s="216" t="s">
        <v>38</v>
      </c>
      <c r="Z576" s="216" t="s">
        <v>37</v>
      </c>
      <c r="AA576" s="217">
        <v>46324</v>
      </c>
      <c r="AB576" s="216" t="s">
        <v>39</v>
      </c>
    </row>
    <row r="577" spans="1:28" ht="18" customHeight="1">
      <c r="A577" s="100" t="s">
        <v>2666</v>
      </c>
      <c r="B577" s="12" t="s">
        <v>564</v>
      </c>
      <c r="C577" s="90" t="s">
        <v>565</v>
      </c>
      <c r="D577" s="12">
        <v>22</v>
      </c>
      <c r="E577" s="12"/>
      <c r="F577" s="12"/>
      <c r="G577" s="13">
        <v>46355</v>
      </c>
      <c r="H577" s="11">
        <v>171</v>
      </c>
      <c r="I577" s="12" t="s">
        <v>33</v>
      </c>
      <c r="J577" s="93">
        <v>0.95</v>
      </c>
      <c r="K577" s="100"/>
      <c r="L577" s="12"/>
      <c r="M577" s="11" t="s">
        <v>39</v>
      </c>
      <c r="N577" s="18">
        <v>46175</v>
      </c>
      <c r="O577" s="14">
        <v>1188</v>
      </c>
      <c r="P577" s="14">
        <v>45144</v>
      </c>
      <c r="Q577" s="97">
        <v>79.001999999999995</v>
      </c>
      <c r="R577" s="11">
        <v>3617</v>
      </c>
      <c r="S577" s="11" t="s">
        <v>46</v>
      </c>
      <c r="T577" s="11">
        <v>180</v>
      </c>
      <c r="U577" s="216" t="s">
        <v>37</v>
      </c>
      <c r="V577" s="216" t="s">
        <v>37</v>
      </c>
      <c r="W577" s="216" t="s">
        <v>38</v>
      </c>
      <c r="X577" s="216" t="s">
        <v>38</v>
      </c>
      <c r="Y577" s="216" t="s">
        <v>38</v>
      </c>
      <c r="Z577" s="216" t="s">
        <v>37</v>
      </c>
      <c r="AA577" s="217">
        <v>46325</v>
      </c>
      <c r="AB577" s="216" t="s">
        <v>39</v>
      </c>
    </row>
    <row r="578" spans="1:28" ht="18" customHeight="1">
      <c r="A578" s="100" t="s">
        <v>2675</v>
      </c>
      <c r="B578" s="12" t="s">
        <v>564</v>
      </c>
      <c r="C578" s="90" t="s">
        <v>565</v>
      </c>
      <c r="D578" s="12">
        <v>26</v>
      </c>
      <c r="E578" s="12"/>
      <c r="F578" s="12"/>
      <c r="G578" s="13">
        <v>46356</v>
      </c>
      <c r="H578" s="11">
        <v>172</v>
      </c>
      <c r="I578" s="12" t="s">
        <v>33</v>
      </c>
      <c r="J578" s="93">
        <v>0.9555555555555556</v>
      </c>
      <c r="K578" s="100"/>
      <c r="L578" s="12"/>
      <c r="M578" s="11" t="s">
        <v>39</v>
      </c>
      <c r="N578" s="18">
        <v>46176</v>
      </c>
      <c r="O578" s="14">
        <v>1404</v>
      </c>
      <c r="P578" s="14">
        <v>53352</v>
      </c>
      <c r="Q578" s="97">
        <v>93.366</v>
      </c>
      <c r="R578" s="11">
        <v>3617</v>
      </c>
      <c r="S578" s="11" t="s">
        <v>46</v>
      </c>
      <c r="T578" s="11">
        <v>180</v>
      </c>
      <c r="U578" s="216" t="s">
        <v>37</v>
      </c>
      <c r="V578" s="216" t="s">
        <v>37</v>
      </c>
      <c r="W578" s="216" t="s">
        <v>38</v>
      </c>
      <c r="X578" s="216" t="s">
        <v>38</v>
      </c>
      <c r="Y578" s="216" t="s">
        <v>38</v>
      </c>
      <c r="Z578" s="216" t="s">
        <v>37</v>
      </c>
      <c r="AA578" s="217">
        <v>46326</v>
      </c>
      <c r="AB578" s="216" t="s">
        <v>39</v>
      </c>
    </row>
    <row r="579" spans="1:28" ht="18" customHeight="1">
      <c r="A579" s="100" t="s">
        <v>297</v>
      </c>
      <c r="B579" s="12" t="s">
        <v>566</v>
      </c>
      <c r="C579" s="90" t="s">
        <v>567</v>
      </c>
      <c r="D579" s="12">
        <v>19</v>
      </c>
      <c r="E579" s="12"/>
      <c r="F579" s="12"/>
      <c r="G579" s="13">
        <v>46343</v>
      </c>
      <c r="H579" s="11">
        <v>159</v>
      </c>
      <c r="I579" s="12" t="s">
        <v>33</v>
      </c>
      <c r="J579" s="93">
        <v>0.8833333333333333</v>
      </c>
      <c r="K579" s="100"/>
      <c r="L579" s="12"/>
      <c r="M579" s="11" t="s">
        <v>39</v>
      </c>
      <c r="N579" s="18">
        <v>46163</v>
      </c>
      <c r="O579" s="14">
        <v>684</v>
      </c>
      <c r="P579" s="14">
        <v>10944</v>
      </c>
      <c r="Q579" s="97">
        <v>82.08</v>
      </c>
      <c r="R579" s="11">
        <v>3659</v>
      </c>
      <c r="S579" s="11" t="s">
        <v>46</v>
      </c>
      <c r="T579" s="11">
        <v>180</v>
      </c>
      <c r="U579" s="216" t="s">
        <v>37</v>
      </c>
      <c r="V579" s="216" t="s">
        <v>37</v>
      </c>
      <c r="W579" s="216" t="s">
        <v>38</v>
      </c>
      <c r="X579" s="216" t="s">
        <v>38</v>
      </c>
      <c r="Y579" s="216" t="s">
        <v>38</v>
      </c>
      <c r="Z579" s="216" t="s">
        <v>37</v>
      </c>
      <c r="AA579" s="217">
        <v>46313</v>
      </c>
      <c r="AB579" s="216" t="s">
        <v>39</v>
      </c>
    </row>
    <row r="580" spans="1:28" ht="18" customHeight="1">
      <c r="A580" s="100" t="s">
        <v>539</v>
      </c>
      <c r="B580" s="12" t="s">
        <v>566</v>
      </c>
      <c r="C580" s="90" t="s">
        <v>567</v>
      </c>
      <c r="D580" s="12">
        <v>49</v>
      </c>
      <c r="E580" s="12"/>
      <c r="F580" s="12"/>
      <c r="G580" s="13">
        <v>46343</v>
      </c>
      <c r="H580" s="11">
        <v>159</v>
      </c>
      <c r="I580" s="12" t="s">
        <v>33</v>
      </c>
      <c r="J580" s="93">
        <v>0.8833333333333333</v>
      </c>
      <c r="K580" s="100"/>
      <c r="L580" s="12"/>
      <c r="M580" s="11" t="s">
        <v>39</v>
      </c>
      <c r="N580" s="18">
        <v>46163</v>
      </c>
      <c r="O580" s="14">
        <v>1764</v>
      </c>
      <c r="P580" s="14">
        <v>28224</v>
      </c>
      <c r="Q580" s="97">
        <v>211.68</v>
      </c>
      <c r="R580" s="11">
        <v>3659</v>
      </c>
      <c r="S580" s="11" t="s">
        <v>46</v>
      </c>
      <c r="T580" s="11">
        <v>180</v>
      </c>
      <c r="U580" s="216" t="s">
        <v>37</v>
      </c>
      <c r="V580" s="216" t="s">
        <v>37</v>
      </c>
      <c r="W580" s="216" t="s">
        <v>38</v>
      </c>
      <c r="X580" s="216" t="s">
        <v>38</v>
      </c>
      <c r="Y580" s="216" t="s">
        <v>38</v>
      </c>
      <c r="Z580" s="216" t="s">
        <v>37</v>
      </c>
      <c r="AA580" s="217">
        <v>46313</v>
      </c>
      <c r="AB580" s="216" t="s">
        <v>39</v>
      </c>
    </row>
    <row r="581" spans="1:28" ht="18" customHeight="1">
      <c r="A581" s="100" t="s">
        <v>2666</v>
      </c>
      <c r="B581" s="12" t="s">
        <v>566</v>
      </c>
      <c r="C581" s="90" t="s">
        <v>567</v>
      </c>
      <c r="D581" s="12">
        <v>6</v>
      </c>
      <c r="E581" s="12"/>
      <c r="F581" s="12"/>
      <c r="G581" s="13">
        <v>46343</v>
      </c>
      <c r="H581" s="11">
        <v>159</v>
      </c>
      <c r="I581" s="12" t="s">
        <v>33</v>
      </c>
      <c r="J581" s="93">
        <v>0.8833333333333333</v>
      </c>
      <c r="K581" s="100"/>
      <c r="L581" s="12" t="s">
        <v>34</v>
      </c>
      <c r="M581" s="11" t="s">
        <v>35</v>
      </c>
      <c r="N581" s="18">
        <v>46163</v>
      </c>
      <c r="O581" s="14">
        <v>216</v>
      </c>
      <c r="P581" s="14">
        <v>3456</v>
      </c>
      <c r="Q581" s="97">
        <v>25.92</v>
      </c>
      <c r="R581" s="11">
        <v>3659</v>
      </c>
      <c r="S581" s="11" t="s">
        <v>46</v>
      </c>
      <c r="T581" s="11">
        <v>180</v>
      </c>
      <c r="U581" s="216" t="s">
        <v>37</v>
      </c>
      <c r="V581" s="216" t="s">
        <v>37</v>
      </c>
      <c r="W581" s="216" t="s">
        <v>38</v>
      </c>
      <c r="X581" s="216" t="s">
        <v>38</v>
      </c>
      <c r="Y581" s="216" t="s">
        <v>38</v>
      </c>
      <c r="Z581" s="216" t="s">
        <v>37</v>
      </c>
      <c r="AA581" s="217">
        <v>46313</v>
      </c>
      <c r="AB581" s="216" t="s">
        <v>39</v>
      </c>
    </row>
    <row r="582" spans="1:28" ht="18" customHeight="1">
      <c r="A582" s="100" t="s">
        <v>465</v>
      </c>
      <c r="B582" s="12" t="s">
        <v>568</v>
      </c>
      <c r="C582" s="90" t="s">
        <v>569</v>
      </c>
      <c r="D582" s="12">
        <v>61</v>
      </c>
      <c r="E582" s="12"/>
      <c r="F582" s="12"/>
      <c r="G582" s="13">
        <v>46343</v>
      </c>
      <c r="H582" s="11">
        <v>159</v>
      </c>
      <c r="I582" s="12" t="s">
        <v>33</v>
      </c>
      <c r="J582" s="93">
        <v>0.8833333333333333</v>
      </c>
      <c r="K582" s="100"/>
      <c r="L582" s="12"/>
      <c r="M582" s="11" t="s">
        <v>39</v>
      </c>
      <c r="N582" s="18">
        <v>46163</v>
      </c>
      <c r="O582" s="14">
        <v>2196</v>
      </c>
      <c r="P582" s="14">
        <v>35136</v>
      </c>
      <c r="Q582" s="97">
        <v>263.52</v>
      </c>
      <c r="R582" s="11">
        <v>3664</v>
      </c>
      <c r="S582" s="11" t="s">
        <v>46</v>
      </c>
      <c r="T582" s="11">
        <v>180</v>
      </c>
      <c r="U582" s="216" t="s">
        <v>37</v>
      </c>
      <c r="V582" s="216" t="s">
        <v>37</v>
      </c>
      <c r="W582" s="216" t="s">
        <v>38</v>
      </c>
      <c r="X582" s="216" t="s">
        <v>38</v>
      </c>
      <c r="Y582" s="216" t="s">
        <v>38</v>
      </c>
      <c r="Z582" s="216" t="s">
        <v>37</v>
      </c>
      <c r="AA582" s="217">
        <v>46313</v>
      </c>
      <c r="AB582" s="216" t="s">
        <v>39</v>
      </c>
    </row>
    <row r="583" spans="1:28" ht="18" customHeight="1">
      <c r="A583" s="100" t="s">
        <v>601</v>
      </c>
      <c r="B583" s="12" t="s">
        <v>568</v>
      </c>
      <c r="C583" s="90" t="s">
        <v>569</v>
      </c>
      <c r="D583" s="12">
        <v>104</v>
      </c>
      <c r="E583" s="12"/>
      <c r="F583" s="12"/>
      <c r="G583" s="13">
        <v>46344</v>
      </c>
      <c r="H583" s="11">
        <v>160</v>
      </c>
      <c r="I583" s="12" t="s">
        <v>33</v>
      </c>
      <c r="J583" s="93">
        <v>0.88888888888888884</v>
      </c>
      <c r="K583" s="100"/>
      <c r="L583" s="12"/>
      <c r="M583" s="11" t="s">
        <v>39</v>
      </c>
      <c r="N583" s="18">
        <v>46164</v>
      </c>
      <c r="O583" s="14">
        <v>3744</v>
      </c>
      <c r="P583" s="14">
        <v>59904</v>
      </c>
      <c r="Q583" s="97">
        <v>449.28</v>
      </c>
      <c r="R583" s="11">
        <v>3664</v>
      </c>
      <c r="S583" s="11" t="s">
        <v>46</v>
      </c>
      <c r="T583" s="11">
        <v>180</v>
      </c>
      <c r="U583" s="216" t="s">
        <v>37</v>
      </c>
      <c r="V583" s="216" t="s">
        <v>37</v>
      </c>
      <c r="W583" s="216" t="s">
        <v>38</v>
      </c>
      <c r="X583" s="216" t="s">
        <v>38</v>
      </c>
      <c r="Y583" s="216" t="s">
        <v>38</v>
      </c>
      <c r="Z583" s="216" t="s">
        <v>37</v>
      </c>
      <c r="AA583" s="217">
        <v>46314</v>
      </c>
      <c r="AB583" s="216" t="s">
        <v>39</v>
      </c>
    </row>
    <row r="584" spans="1:28" ht="18" customHeight="1">
      <c r="A584" s="100" t="s">
        <v>476</v>
      </c>
      <c r="B584" s="12" t="s">
        <v>568</v>
      </c>
      <c r="C584" s="90" t="s">
        <v>569</v>
      </c>
      <c r="D584" s="12">
        <v>82</v>
      </c>
      <c r="E584" s="12"/>
      <c r="F584" s="12"/>
      <c r="G584" s="13">
        <v>46344</v>
      </c>
      <c r="H584" s="11">
        <v>160</v>
      </c>
      <c r="I584" s="12" t="s">
        <v>33</v>
      </c>
      <c r="J584" s="93">
        <v>0.88888888888888884</v>
      </c>
      <c r="K584" s="100"/>
      <c r="L584" s="12"/>
      <c r="M584" s="11" t="s">
        <v>39</v>
      </c>
      <c r="N584" s="18">
        <v>46164</v>
      </c>
      <c r="O584" s="14">
        <v>2952</v>
      </c>
      <c r="P584" s="14">
        <v>47232</v>
      </c>
      <c r="Q584" s="97">
        <v>354.24</v>
      </c>
      <c r="R584" s="11">
        <v>3664</v>
      </c>
      <c r="S584" s="11" t="s">
        <v>46</v>
      </c>
      <c r="T584" s="11">
        <v>180</v>
      </c>
      <c r="U584" s="216" t="s">
        <v>37</v>
      </c>
      <c r="V584" s="216" t="s">
        <v>37</v>
      </c>
      <c r="W584" s="216" t="s">
        <v>38</v>
      </c>
      <c r="X584" s="216" t="s">
        <v>38</v>
      </c>
      <c r="Y584" s="216" t="s">
        <v>38</v>
      </c>
      <c r="Z584" s="216" t="s">
        <v>37</v>
      </c>
      <c r="AA584" s="217">
        <v>46314</v>
      </c>
      <c r="AB584" s="216" t="s">
        <v>39</v>
      </c>
    </row>
    <row r="585" spans="1:28" ht="18" customHeight="1">
      <c r="A585" s="100" t="s">
        <v>415</v>
      </c>
      <c r="B585" s="12" t="s">
        <v>573</v>
      </c>
      <c r="C585" s="90" t="s">
        <v>574</v>
      </c>
      <c r="D585" s="12">
        <v>100</v>
      </c>
      <c r="E585" s="12"/>
      <c r="F585" s="12"/>
      <c r="G585" s="13">
        <v>46333</v>
      </c>
      <c r="H585" s="11">
        <v>149</v>
      </c>
      <c r="I585" s="12" t="s">
        <v>33</v>
      </c>
      <c r="J585" s="93">
        <v>0.82777777777777772</v>
      </c>
      <c r="K585" s="100"/>
      <c r="L585" s="12" t="s">
        <v>67</v>
      </c>
      <c r="M585" s="11" t="s">
        <v>35</v>
      </c>
      <c r="N585" s="18">
        <v>46153</v>
      </c>
      <c r="O585" s="14">
        <v>4500</v>
      </c>
      <c r="P585" s="14">
        <v>135000</v>
      </c>
      <c r="Q585" s="97">
        <v>445.5</v>
      </c>
      <c r="R585" s="11">
        <v>3751</v>
      </c>
      <c r="S585" s="11" t="s">
        <v>46</v>
      </c>
      <c r="T585" s="11">
        <v>180</v>
      </c>
      <c r="U585" s="216" t="s">
        <v>37</v>
      </c>
      <c r="V585" s="216" t="s">
        <v>37</v>
      </c>
      <c r="W585" s="216" t="s">
        <v>38</v>
      </c>
      <c r="X585" s="216" t="s">
        <v>38</v>
      </c>
      <c r="Y585" s="216" t="s">
        <v>38</v>
      </c>
      <c r="Z585" s="216" t="s">
        <v>37</v>
      </c>
      <c r="AA585" s="217">
        <v>46303</v>
      </c>
      <c r="AB585" s="216" t="s">
        <v>39</v>
      </c>
    </row>
    <row r="586" spans="1:28" ht="18" customHeight="1">
      <c r="A586" s="100" t="s">
        <v>792</v>
      </c>
      <c r="B586" s="12" t="s">
        <v>573</v>
      </c>
      <c r="C586" s="90" t="s">
        <v>574</v>
      </c>
      <c r="D586" s="12">
        <v>10</v>
      </c>
      <c r="E586" s="12"/>
      <c r="F586" s="12"/>
      <c r="G586" s="13">
        <v>46333</v>
      </c>
      <c r="H586" s="11">
        <v>149</v>
      </c>
      <c r="I586" s="12" t="s">
        <v>33</v>
      </c>
      <c r="J586" s="93">
        <v>0.82777777777777772</v>
      </c>
      <c r="K586" s="100"/>
      <c r="L586" s="12" t="s">
        <v>67</v>
      </c>
      <c r="M586" s="11" t="s">
        <v>35</v>
      </c>
      <c r="N586" s="18">
        <v>46153</v>
      </c>
      <c r="O586" s="14">
        <v>450</v>
      </c>
      <c r="P586" s="14">
        <v>13500</v>
      </c>
      <c r="Q586" s="97">
        <v>44.55</v>
      </c>
      <c r="R586" s="11">
        <v>3751</v>
      </c>
      <c r="S586" s="11" t="s">
        <v>46</v>
      </c>
      <c r="T586" s="11">
        <v>180</v>
      </c>
      <c r="U586" s="216" t="s">
        <v>37</v>
      </c>
      <c r="V586" s="216" t="s">
        <v>37</v>
      </c>
      <c r="W586" s="216" t="s">
        <v>38</v>
      </c>
      <c r="X586" s="216" t="s">
        <v>38</v>
      </c>
      <c r="Y586" s="216" t="s">
        <v>38</v>
      </c>
      <c r="Z586" s="216" t="s">
        <v>37</v>
      </c>
      <c r="AA586" s="217">
        <v>46303</v>
      </c>
      <c r="AB586" s="216" t="s">
        <v>39</v>
      </c>
    </row>
    <row r="587" spans="1:28" ht="18" customHeight="1">
      <c r="A587" s="100" t="s">
        <v>2745</v>
      </c>
      <c r="B587" s="12" t="s">
        <v>573</v>
      </c>
      <c r="C587" s="90" t="s">
        <v>574</v>
      </c>
      <c r="D587" s="12">
        <v>2</v>
      </c>
      <c r="E587" s="12"/>
      <c r="F587" s="12"/>
      <c r="G587" s="13">
        <v>46347</v>
      </c>
      <c r="H587" s="11">
        <v>163</v>
      </c>
      <c r="I587" s="12" t="s">
        <v>33</v>
      </c>
      <c r="J587" s="93">
        <v>0.90555555555555556</v>
      </c>
      <c r="K587" s="100" t="s">
        <v>2843</v>
      </c>
      <c r="L587" s="12" t="s">
        <v>67</v>
      </c>
      <c r="M587" s="11" t="s">
        <v>35</v>
      </c>
      <c r="N587" s="18">
        <v>46167</v>
      </c>
      <c r="O587" s="14">
        <v>90</v>
      </c>
      <c r="P587" s="14">
        <v>2700</v>
      </c>
      <c r="Q587" s="97">
        <v>8.91</v>
      </c>
      <c r="R587" s="11">
        <v>3751</v>
      </c>
      <c r="S587" s="11" t="s">
        <v>46</v>
      </c>
      <c r="T587" s="11">
        <v>180</v>
      </c>
      <c r="U587" s="216" t="s">
        <v>37</v>
      </c>
      <c r="V587" s="216" t="s">
        <v>37</v>
      </c>
      <c r="W587" s="216" t="s">
        <v>38</v>
      </c>
      <c r="X587" s="216" t="s">
        <v>38</v>
      </c>
      <c r="Y587" s="216" t="s">
        <v>38</v>
      </c>
      <c r="Z587" s="216" t="s">
        <v>37</v>
      </c>
      <c r="AA587" s="217">
        <v>46317</v>
      </c>
      <c r="AB587" s="216" t="s">
        <v>39</v>
      </c>
    </row>
    <row r="588" spans="1:28" ht="18" customHeight="1">
      <c r="A588" s="100" t="s">
        <v>286</v>
      </c>
      <c r="B588" s="12" t="s">
        <v>573</v>
      </c>
      <c r="C588" s="90" t="s">
        <v>574</v>
      </c>
      <c r="D588" s="12">
        <v>48</v>
      </c>
      <c r="E588" s="12"/>
      <c r="F588" s="12"/>
      <c r="G588" s="13">
        <v>46349</v>
      </c>
      <c r="H588" s="11">
        <v>165</v>
      </c>
      <c r="I588" s="12" t="s">
        <v>33</v>
      </c>
      <c r="J588" s="93">
        <v>0.91666666666666663</v>
      </c>
      <c r="K588" s="100"/>
      <c r="L588" s="12" t="s">
        <v>34</v>
      </c>
      <c r="M588" s="11" t="s">
        <v>35</v>
      </c>
      <c r="N588" s="18">
        <v>46169</v>
      </c>
      <c r="O588" s="14">
        <v>2160</v>
      </c>
      <c r="P588" s="14">
        <v>64800</v>
      </c>
      <c r="Q588" s="97">
        <v>213.84</v>
      </c>
      <c r="R588" s="11">
        <v>3751</v>
      </c>
      <c r="S588" s="11" t="s">
        <v>46</v>
      </c>
      <c r="T588" s="11">
        <v>180</v>
      </c>
      <c r="U588" s="216" t="s">
        <v>37</v>
      </c>
      <c r="V588" s="216" t="s">
        <v>37</v>
      </c>
      <c r="W588" s="216" t="s">
        <v>38</v>
      </c>
      <c r="X588" s="216" t="s">
        <v>38</v>
      </c>
      <c r="Y588" s="216" t="s">
        <v>38</v>
      </c>
      <c r="Z588" s="216" t="s">
        <v>37</v>
      </c>
      <c r="AA588" s="217">
        <v>46319</v>
      </c>
      <c r="AB588" s="216" t="s">
        <v>39</v>
      </c>
    </row>
    <row r="589" spans="1:28" ht="18" customHeight="1">
      <c r="A589" s="100" t="s">
        <v>411</v>
      </c>
      <c r="B589" s="12" t="s">
        <v>573</v>
      </c>
      <c r="C589" s="90" t="s">
        <v>574</v>
      </c>
      <c r="D589" s="12">
        <v>18</v>
      </c>
      <c r="E589" s="12"/>
      <c r="F589" s="12"/>
      <c r="G589" s="13">
        <v>46349</v>
      </c>
      <c r="H589" s="11">
        <v>165</v>
      </c>
      <c r="I589" s="12" t="s">
        <v>33</v>
      </c>
      <c r="J589" s="93">
        <v>0.91666666666666663</v>
      </c>
      <c r="K589" s="100"/>
      <c r="L589" s="12"/>
      <c r="M589" s="11" t="s">
        <v>39</v>
      </c>
      <c r="N589" s="18">
        <v>46169</v>
      </c>
      <c r="O589" s="14">
        <v>810</v>
      </c>
      <c r="P589" s="14">
        <v>24300</v>
      </c>
      <c r="Q589" s="97">
        <v>80.19</v>
      </c>
      <c r="R589" s="11">
        <v>3751</v>
      </c>
      <c r="S589" s="11" t="s">
        <v>46</v>
      </c>
      <c r="T589" s="11">
        <v>180</v>
      </c>
      <c r="U589" s="216" t="s">
        <v>37</v>
      </c>
      <c r="V589" s="216" t="s">
        <v>37</v>
      </c>
      <c r="W589" s="216" t="s">
        <v>38</v>
      </c>
      <c r="X589" s="216" t="s">
        <v>38</v>
      </c>
      <c r="Y589" s="216" t="s">
        <v>38</v>
      </c>
      <c r="Z589" s="216" t="s">
        <v>37</v>
      </c>
      <c r="AA589" s="217">
        <v>46319</v>
      </c>
      <c r="AB589" s="216" t="s">
        <v>39</v>
      </c>
    </row>
    <row r="590" spans="1:28" ht="18" customHeight="1">
      <c r="A590" s="100" t="s">
        <v>624</v>
      </c>
      <c r="B590" s="12" t="s">
        <v>573</v>
      </c>
      <c r="C590" s="90" t="s">
        <v>574</v>
      </c>
      <c r="D590" s="12">
        <v>52</v>
      </c>
      <c r="E590" s="12"/>
      <c r="F590" s="12"/>
      <c r="G590" s="13">
        <v>46349</v>
      </c>
      <c r="H590" s="11">
        <v>165</v>
      </c>
      <c r="I590" s="12" t="s">
        <v>33</v>
      </c>
      <c r="J590" s="93">
        <v>0.91666666666666663</v>
      </c>
      <c r="K590" s="100" t="s">
        <v>2797</v>
      </c>
      <c r="L590" s="12" t="s">
        <v>67</v>
      </c>
      <c r="M590" s="11" t="s">
        <v>35</v>
      </c>
      <c r="N590" s="18">
        <v>46169</v>
      </c>
      <c r="O590" s="14">
        <v>2340</v>
      </c>
      <c r="P590" s="14">
        <v>70200</v>
      </c>
      <c r="Q590" s="97">
        <v>231.66</v>
      </c>
      <c r="R590" s="11">
        <v>3751</v>
      </c>
      <c r="S590" s="11" t="s">
        <v>46</v>
      </c>
      <c r="T590" s="11">
        <v>180</v>
      </c>
      <c r="U590" s="216" t="s">
        <v>37</v>
      </c>
      <c r="V590" s="216" t="s">
        <v>37</v>
      </c>
      <c r="W590" s="216" t="s">
        <v>38</v>
      </c>
      <c r="X590" s="216" t="s">
        <v>38</v>
      </c>
      <c r="Y590" s="216" t="s">
        <v>38</v>
      </c>
      <c r="Z590" s="216" t="s">
        <v>37</v>
      </c>
      <c r="AA590" s="217">
        <v>46319</v>
      </c>
      <c r="AB590" s="216" t="s">
        <v>39</v>
      </c>
    </row>
    <row r="591" spans="1:28" ht="18" customHeight="1">
      <c r="A591" s="100" t="s">
        <v>2745</v>
      </c>
      <c r="B591" s="12" t="s">
        <v>573</v>
      </c>
      <c r="C591" s="90" t="s">
        <v>574</v>
      </c>
      <c r="D591" s="12">
        <v>12</v>
      </c>
      <c r="E591" s="12"/>
      <c r="F591" s="12"/>
      <c r="G591" s="13">
        <v>46349</v>
      </c>
      <c r="H591" s="11">
        <v>165</v>
      </c>
      <c r="I591" s="12" t="s">
        <v>33</v>
      </c>
      <c r="J591" s="93">
        <v>0.91666666666666663</v>
      </c>
      <c r="K591" s="100" t="s">
        <v>2843</v>
      </c>
      <c r="L591" s="12" t="s">
        <v>67</v>
      </c>
      <c r="M591" s="11" t="s">
        <v>35</v>
      </c>
      <c r="N591" s="18">
        <v>46169</v>
      </c>
      <c r="O591" s="14">
        <v>540</v>
      </c>
      <c r="P591" s="14">
        <v>16200</v>
      </c>
      <c r="Q591" s="97">
        <v>53.46</v>
      </c>
      <c r="R591" s="11">
        <v>3751</v>
      </c>
      <c r="S591" s="11" t="s">
        <v>46</v>
      </c>
      <c r="T591" s="11">
        <v>180</v>
      </c>
      <c r="U591" s="216" t="s">
        <v>37</v>
      </c>
      <c r="V591" s="216" t="s">
        <v>37</v>
      </c>
      <c r="W591" s="216" t="s">
        <v>38</v>
      </c>
      <c r="X591" s="216" t="s">
        <v>38</v>
      </c>
      <c r="Y591" s="216" t="s">
        <v>38</v>
      </c>
      <c r="Z591" s="216" t="s">
        <v>37</v>
      </c>
      <c r="AA591" s="217">
        <v>46319</v>
      </c>
      <c r="AB591" s="216" t="s">
        <v>39</v>
      </c>
    </row>
    <row r="592" spans="1:28" ht="18" customHeight="1">
      <c r="A592" s="100" t="s">
        <v>447</v>
      </c>
      <c r="B592" s="12" t="s">
        <v>573</v>
      </c>
      <c r="C592" s="90" t="s">
        <v>574</v>
      </c>
      <c r="D592" s="12">
        <v>100</v>
      </c>
      <c r="E592" s="12"/>
      <c r="F592" s="12"/>
      <c r="G592" s="13">
        <v>46350</v>
      </c>
      <c r="H592" s="11">
        <v>166</v>
      </c>
      <c r="I592" s="12" t="s">
        <v>33</v>
      </c>
      <c r="J592" s="93">
        <v>0.92222222222222228</v>
      </c>
      <c r="K592" s="100" t="s">
        <v>2797</v>
      </c>
      <c r="L592" s="12" t="s">
        <v>67</v>
      </c>
      <c r="M592" s="11" t="s">
        <v>35</v>
      </c>
      <c r="N592" s="18">
        <v>46170</v>
      </c>
      <c r="O592" s="14">
        <v>4500</v>
      </c>
      <c r="P592" s="14">
        <v>135000</v>
      </c>
      <c r="Q592" s="97">
        <v>445.5</v>
      </c>
      <c r="R592" s="11">
        <v>3751</v>
      </c>
      <c r="S592" s="11" t="s">
        <v>46</v>
      </c>
      <c r="T592" s="11">
        <v>180</v>
      </c>
      <c r="U592" s="216" t="s">
        <v>37</v>
      </c>
      <c r="V592" s="216" t="s">
        <v>37</v>
      </c>
      <c r="W592" s="216" t="s">
        <v>38</v>
      </c>
      <c r="X592" s="216" t="s">
        <v>38</v>
      </c>
      <c r="Y592" s="216" t="s">
        <v>38</v>
      </c>
      <c r="Z592" s="216" t="s">
        <v>37</v>
      </c>
      <c r="AA592" s="217">
        <v>46320</v>
      </c>
      <c r="AB592" s="216" t="s">
        <v>39</v>
      </c>
    </row>
    <row r="593" spans="1:28" ht="18" customHeight="1">
      <c r="A593" s="100" t="s">
        <v>399</v>
      </c>
      <c r="B593" s="12" t="s">
        <v>573</v>
      </c>
      <c r="C593" s="90" t="s">
        <v>574</v>
      </c>
      <c r="D593" s="12">
        <v>2</v>
      </c>
      <c r="E593" s="12"/>
      <c r="F593" s="12"/>
      <c r="G593" s="13">
        <v>46350</v>
      </c>
      <c r="H593" s="11">
        <v>166</v>
      </c>
      <c r="I593" s="12" t="s">
        <v>33</v>
      </c>
      <c r="J593" s="93">
        <v>0.92222222222222228</v>
      </c>
      <c r="K593" s="100"/>
      <c r="L593" s="12"/>
      <c r="M593" s="11" t="s">
        <v>39</v>
      </c>
      <c r="N593" s="18">
        <v>46170</v>
      </c>
      <c r="O593" s="14">
        <v>90</v>
      </c>
      <c r="P593" s="14">
        <v>2700</v>
      </c>
      <c r="Q593" s="97">
        <v>8.91</v>
      </c>
      <c r="R593" s="11">
        <v>3751</v>
      </c>
      <c r="S593" s="11" t="s">
        <v>46</v>
      </c>
      <c r="T593" s="11">
        <v>180</v>
      </c>
      <c r="U593" s="216" t="s">
        <v>37</v>
      </c>
      <c r="V593" s="216" t="s">
        <v>37</v>
      </c>
      <c r="W593" s="216" t="s">
        <v>38</v>
      </c>
      <c r="X593" s="216" t="s">
        <v>38</v>
      </c>
      <c r="Y593" s="216" t="s">
        <v>38</v>
      </c>
      <c r="Z593" s="216" t="s">
        <v>37</v>
      </c>
      <c r="AA593" s="217">
        <v>46320</v>
      </c>
      <c r="AB593" s="216" t="s">
        <v>39</v>
      </c>
    </row>
    <row r="594" spans="1:28" ht="18" customHeight="1">
      <c r="A594" s="100" t="s">
        <v>530</v>
      </c>
      <c r="B594" s="12" t="s">
        <v>573</v>
      </c>
      <c r="C594" s="90" t="s">
        <v>574</v>
      </c>
      <c r="D594" s="12">
        <v>108</v>
      </c>
      <c r="E594" s="12"/>
      <c r="F594" s="12"/>
      <c r="G594" s="13">
        <v>46350</v>
      </c>
      <c r="H594" s="11">
        <v>166</v>
      </c>
      <c r="I594" s="12" t="s">
        <v>33</v>
      </c>
      <c r="J594" s="93">
        <v>0.92222222222222228</v>
      </c>
      <c r="K594" s="100" t="s">
        <v>2797</v>
      </c>
      <c r="L594" s="12" t="s">
        <v>67</v>
      </c>
      <c r="M594" s="11" t="s">
        <v>35</v>
      </c>
      <c r="N594" s="18">
        <v>46170</v>
      </c>
      <c r="O594" s="14">
        <v>4860</v>
      </c>
      <c r="P594" s="14">
        <v>145800</v>
      </c>
      <c r="Q594" s="97">
        <v>481.14</v>
      </c>
      <c r="R594" s="11">
        <v>3751</v>
      </c>
      <c r="S594" s="11" t="s">
        <v>46</v>
      </c>
      <c r="T594" s="11">
        <v>180</v>
      </c>
      <c r="U594" s="216" t="s">
        <v>37</v>
      </c>
      <c r="V594" s="216" t="s">
        <v>37</v>
      </c>
      <c r="W594" s="216" t="s">
        <v>38</v>
      </c>
      <c r="X594" s="216" t="s">
        <v>38</v>
      </c>
      <c r="Y594" s="216" t="s">
        <v>38</v>
      </c>
      <c r="Z594" s="216" t="s">
        <v>37</v>
      </c>
      <c r="AA594" s="217">
        <v>46320</v>
      </c>
      <c r="AB594" s="216" t="s">
        <v>39</v>
      </c>
    </row>
    <row r="595" spans="1:28" ht="18" customHeight="1">
      <c r="A595" s="100" t="s">
        <v>228</v>
      </c>
      <c r="B595" s="12" t="s">
        <v>573</v>
      </c>
      <c r="C595" s="90" t="s">
        <v>574</v>
      </c>
      <c r="D595" s="12">
        <v>88</v>
      </c>
      <c r="E595" s="12"/>
      <c r="F595" s="12"/>
      <c r="G595" s="13">
        <v>46362</v>
      </c>
      <c r="H595" s="11">
        <v>178</v>
      </c>
      <c r="I595" s="12" t="s">
        <v>33</v>
      </c>
      <c r="J595" s="93">
        <v>0.98888888888888893</v>
      </c>
      <c r="K595" s="100"/>
      <c r="L595" s="12"/>
      <c r="M595" s="11" t="s">
        <v>39</v>
      </c>
      <c r="N595" s="18">
        <v>46182</v>
      </c>
      <c r="O595" s="14">
        <v>3960</v>
      </c>
      <c r="P595" s="14">
        <v>118800</v>
      </c>
      <c r="Q595" s="97">
        <v>392.04</v>
      </c>
      <c r="R595" s="11">
        <v>3751</v>
      </c>
      <c r="S595" s="11" t="s">
        <v>46</v>
      </c>
      <c r="T595" s="11">
        <v>180</v>
      </c>
      <c r="U595" s="216" t="s">
        <v>37</v>
      </c>
      <c r="V595" s="216" t="s">
        <v>37</v>
      </c>
      <c r="W595" s="216" t="s">
        <v>38</v>
      </c>
      <c r="X595" s="216" t="s">
        <v>38</v>
      </c>
      <c r="Y595" s="216" t="s">
        <v>38</v>
      </c>
      <c r="Z595" s="216" t="s">
        <v>37</v>
      </c>
      <c r="AA595" s="217">
        <v>46332</v>
      </c>
      <c r="AB595" s="216" t="s">
        <v>39</v>
      </c>
    </row>
    <row r="596" spans="1:28" ht="18" customHeight="1">
      <c r="A596" s="100" t="s">
        <v>443</v>
      </c>
      <c r="B596" s="12" t="s">
        <v>573</v>
      </c>
      <c r="C596" s="90" t="s">
        <v>574</v>
      </c>
      <c r="D596" s="12">
        <v>88</v>
      </c>
      <c r="E596" s="12"/>
      <c r="F596" s="12"/>
      <c r="G596" s="13">
        <v>46362</v>
      </c>
      <c r="H596" s="11">
        <v>178</v>
      </c>
      <c r="I596" s="12" t="s">
        <v>33</v>
      </c>
      <c r="J596" s="93">
        <v>0.98888888888888893</v>
      </c>
      <c r="K596" s="100"/>
      <c r="L596" s="12"/>
      <c r="M596" s="11" t="s">
        <v>39</v>
      </c>
      <c r="N596" s="18">
        <v>46182</v>
      </c>
      <c r="O596" s="14">
        <v>3960</v>
      </c>
      <c r="P596" s="14">
        <v>118800</v>
      </c>
      <c r="Q596" s="97">
        <v>392.04</v>
      </c>
      <c r="R596" s="11">
        <v>3751</v>
      </c>
      <c r="S596" s="11" t="s">
        <v>46</v>
      </c>
      <c r="T596" s="11">
        <v>180</v>
      </c>
      <c r="U596" s="216" t="s">
        <v>37</v>
      </c>
      <c r="V596" s="216" t="s">
        <v>37</v>
      </c>
      <c r="W596" s="216" t="s">
        <v>38</v>
      </c>
      <c r="X596" s="216" t="s">
        <v>38</v>
      </c>
      <c r="Y596" s="216" t="s">
        <v>38</v>
      </c>
      <c r="Z596" s="216" t="s">
        <v>37</v>
      </c>
      <c r="AA596" s="217">
        <v>46332</v>
      </c>
      <c r="AB596" s="216" t="s">
        <v>39</v>
      </c>
    </row>
    <row r="597" spans="1:28" ht="18" customHeight="1">
      <c r="A597" s="100" t="s">
        <v>241</v>
      </c>
      <c r="B597" s="12" t="s">
        <v>573</v>
      </c>
      <c r="C597" s="90" t="s">
        <v>574</v>
      </c>
      <c r="D597" s="12">
        <v>104</v>
      </c>
      <c r="E597" s="12"/>
      <c r="F597" s="12"/>
      <c r="G597" s="13">
        <v>46363</v>
      </c>
      <c r="H597" s="11">
        <v>179</v>
      </c>
      <c r="I597" s="12" t="s">
        <v>33</v>
      </c>
      <c r="J597" s="93">
        <v>0.99444444444444446</v>
      </c>
      <c r="K597" s="100" t="s">
        <v>2819</v>
      </c>
      <c r="L597" s="12"/>
      <c r="M597" s="11" t="s">
        <v>39</v>
      </c>
      <c r="N597" s="18">
        <v>46183</v>
      </c>
      <c r="O597" s="14">
        <v>4680</v>
      </c>
      <c r="P597" s="14">
        <v>140400</v>
      </c>
      <c r="Q597" s="97">
        <v>463.32</v>
      </c>
      <c r="R597" s="11">
        <v>3751</v>
      </c>
      <c r="S597" s="11" t="s">
        <v>46</v>
      </c>
      <c r="T597" s="11">
        <v>180</v>
      </c>
      <c r="U597" s="216" t="s">
        <v>37</v>
      </c>
      <c r="V597" s="216" t="s">
        <v>37</v>
      </c>
      <c r="W597" s="216" t="s">
        <v>38</v>
      </c>
      <c r="X597" s="216" t="s">
        <v>38</v>
      </c>
      <c r="Y597" s="216" t="s">
        <v>38</v>
      </c>
      <c r="Z597" s="216" t="s">
        <v>37</v>
      </c>
      <c r="AA597" s="217">
        <v>46333</v>
      </c>
      <c r="AB597" s="216" t="s">
        <v>39</v>
      </c>
    </row>
    <row r="598" spans="1:28" ht="18" customHeight="1">
      <c r="A598" s="100" t="s">
        <v>289</v>
      </c>
      <c r="B598" s="12" t="s">
        <v>573</v>
      </c>
      <c r="C598" s="90" t="s">
        <v>574</v>
      </c>
      <c r="D598" s="12">
        <v>26</v>
      </c>
      <c r="E598" s="12"/>
      <c r="F598" s="12"/>
      <c r="G598" s="13">
        <v>46363</v>
      </c>
      <c r="H598" s="11">
        <v>179</v>
      </c>
      <c r="I598" s="12" t="s">
        <v>33</v>
      </c>
      <c r="J598" s="93">
        <v>0.99444444444444446</v>
      </c>
      <c r="K598" s="100" t="s">
        <v>2819</v>
      </c>
      <c r="L598" s="12"/>
      <c r="M598" s="11" t="s">
        <v>39</v>
      </c>
      <c r="N598" s="18">
        <v>46183</v>
      </c>
      <c r="O598" s="14">
        <v>1170</v>
      </c>
      <c r="P598" s="14">
        <v>35100</v>
      </c>
      <c r="Q598" s="97">
        <v>115.83</v>
      </c>
      <c r="R598" s="11">
        <v>3751</v>
      </c>
      <c r="S598" s="11" t="s">
        <v>46</v>
      </c>
      <c r="T598" s="11">
        <v>180</v>
      </c>
      <c r="U598" s="216" t="s">
        <v>37</v>
      </c>
      <c r="V598" s="216" t="s">
        <v>37</v>
      </c>
      <c r="W598" s="216" t="s">
        <v>38</v>
      </c>
      <c r="X598" s="216" t="s">
        <v>38</v>
      </c>
      <c r="Y598" s="216" t="s">
        <v>38</v>
      </c>
      <c r="Z598" s="216" t="s">
        <v>37</v>
      </c>
      <c r="AA598" s="217">
        <v>46333</v>
      </c>
      <c r="AB598" s="216" t="s">
        <v>39</v>
      </c>
    </row>
    <row r="599" spans="1:28" ht="18" customHeight="1">
      <c r="A599" s="100" t="s">
        <v>531</v>
      </c>
      <c r="B599" s="12" t="s">
        <v>578</v>
      </c>
      <c r="C599" s="90" t="s">
        <v>579</v>
      </c>
      <c r="D599" s="12">
        <v>108</v>
      </c>
      <c r="E599" s="12"/>
      <c r="F599" s="12"/>
      <c r="G599" s="13">
        <v>46361</v>
      </c>
      <c r="H599" s="11">
        <v>177</v>
      </c>
      <c r="I599" s="12" t="s">
        <v>33</v>
      </c>
      <c r="J599" s="93">
        <v>0.98333333333333328</v>
      </c>
      <c r="K599" s="100"/>
      <c r="L599" s="12"/>
      <c r="M599" s="11" t="s">
        <v>39</v>
      </c>
      <c r="N599" s="18">
        <v>46181</v>
      </c>
      <c r="O599" s="14">
        <v>4860</v>
      </c>
      <c r="P599" s="14">
        <v>145800</v>
      </c>
      <c r="Q599" s="97">
        <v>481.14</v>
      </c>
      <c r="R599" s="11">
        <v>3759</v>
      </c>
      <c r="S599" s="11" t="s">
        <v>46</v>
      </c>
      <c r="T599" s="11">
        <v>180</v>
      </c>
      <c r="U599" s="216" t="s">
        <v>37</v>
      </c>
      <c r="V599" s="216" t="s">
        <v>37</v>
      </c>
      <c r="W599" s="216" t="s">
        <v>38</v>
      </c>
      <c r="X599" s="216" t="s">
        <v>38</v>
      </c>
      <c r="Y599" s="216" t="s">
        <v>38</v>
      </c>
      <c r="Z599" s="216" t="s">
        <v>37</v>
      </c>
      <c r="AA599" s="217">
        <v>46331</v>
      </c>
      <c r="AB599" s="216" t="s">
        <v>39</v>
      </c>
    </row>
    <row r="600" spans="1:28" ht="18" customHeight="1">
      <c r="A600" s="100" t="s">
        <v>575</v>
      </c>
      <c r="B600" s="12" t="s">
        <v>578</v>
      </c>
      <c r="C600" s="90" t="s">
        <v>579</v>
      </c>
      <c r="D600" s="12">
        <v>112</v>
      </c>
      <c r="E600" s="12"/>
      <c r="F600" s="12"/>
      <c r="G600" s="13">
        <v>46361</v>
      </c>
      <c r="H600" s="11">
        <v>177</v>
      </c>
      <c r="I600" s="12" t="s">
        <v>33</v>
      </c>
      <c r="J600" s="93">
        <v>0.98333333333333328</v>
      </c>
      <c r="K600" s="100"/>
      <c r="L600" s="12"/>
      <c r="M600" s="11" t="s">
        <v>39</v>
      </c>
      <c r="N600" s="18">
        <v>46181</v>
      </c>
      <c r="O600" s="14">
        <v>5040</v>
      </c>
      <c r="P600" s="14">
        <v>151200</v>
      </c>
      <c r="Q600" s="97">
        <v>498.96</v>
      </c>
      <c r="R600" s="11">
        <v>3759</v>
      </c>
      <c r="S600" s="11" t="s">
        <v>46</v>
      </c>
      <c r="T600" s="11">
        <v>180</v>
      </c>
      <c r="U600" s="216" t="s">
        <v>37</v>
      </c>
      <c r="V600" s="216" t="s">
        <v>37</v>
      </c>
      <c r="W600" s="216" t="s">
        <v>38</v>
      </c>
      <c r="X600" s="216" t="s">
        <v>38</v>
      </c>
      <c r="Y600" s="216" t="s">
        <v>38</v>
      </c>
      <c r="Z600" s="216" t="s">
        <v>37</v>
      </c>
      <c r="AA600" s="217">
        <v>46331</v>
      </c>
      <c r="AB600" s="216" t="s">
        <v>39</v>
      </c>
    </row>
    <row r="601" spans="1:28" ht="18" customHeight="1">
      <c r="A601" s="100" t="s">
        <v>576</v>
      </c>
      <c r="B601" s="12" t="s">
        <v>578</v>
      </c>
      <c r="C601" s="90" t="s">
        <v>579</v>
      </c>
      <c r="D601" s="12">
        <v>112</v>
      </c>
      <c r="E601" s="12"/>
      <c r="F601" s="12"/>
      <c r="G601" s="13">
        <v>46361</v>
      </c>
      <c r="H601" s="11">
        <v>177</v>
      </c>
      <c r="I601" s="12" t="s">
        <v>33</v>
      </c>
      <c r="J601" s="93">
        <v>0.98333333333333328</v>
      </c>
      <c r="K601" s="100"/>
      <c r="L601" s="12"/>
      <c r="M601" s="11" t="s">
        <v>39</v>
      </c>
      <c r="N601" s="18">
        <v>46181</v>
      </c>
      <c r="O601" s="14">
        <v>5040</v>
      </c>
      <c r="P601" s="14">
        <v>151200</v>
      </c>
      <c r="Q601" s="97">
        <v>498.96</v>
      </c>
      <c r="R601" s="11">
        <v>3759</v>
      </c>
      <c r="S601" s="11" t="s">
        <v>46</v>
      </c>
      <c r="T601" s="11">
        <v>180</v>
      </c>
      <c r="U601" s="216" t="s">
        <v>37</v>
      </c>
      <c r="V601" s="216" t="s">
        <v>37</v>
      </c>
      <c r="W601" s="216" t="s">
        <v>38</v>
      </c>
      <c r="X601" s="216" t="s">
        <v>38</v>
      </c>
      <c r="Y601" s="216" t="s">
        <v>38</v>
      </c>
      <c r="Z601" s="216" t="s">
        <v>37</v>
      </c>
      <c r="AA601" s="217">
        <v>46331</v>
      </c>
      <c r="AB601" s="216" t="s">
        <v>39</v>
      </c>
    </row>
    <row r="602" spans="1:28" ht="18" customHeight="1">
      <c r="A602" s="100" t="s">
        <v>728</v>
      </c>
      <c r="B602" s="12" t="s">
        <v>578</v>
      </c>
      <c r="C602" s="90" t="s">
        <v>579</v>
      </c>
      <c r="D602" s="12">
        <v>68</v>
      </c>
      <c r="E602" s="12">
        <v>8</v>
      </c>
      <c r="F602" s="12"/>
      <c r="G602" s="13">
        <v>46361</v>
      </c>
      <c r="H602" s="11">
        <v>177</v>
      </c>
      <c r="I602" s="12" t="s">
        <v>33</v>
      </c>
      <c r="J602" s="93">
        <v>0.98333333333333328</v>
      </c>
      <c r="K602" s="100"/>
      <c r="L602" s="12"/>
      <c r="M602" s="11" t="s">
        <v>39</v>
      </c>
      <c r="N602" s="18">
        <v>46181</v>
      </c>
      <c r="O602" s="14">
        <v>3068</v>
      </c>
      <c r="P602" s="14">
        <v>92040</v>
      </c>
      <c r="Q602" s="97">
        <v>303.73200000000003</v>
      </c>
      <c r="R602" s="11">
        <v>3759</v>
      </c>
      <c r="S602" s="11" t="s">
        <v>46</v>
      </c>
      <c r="T602" s="11">
        <v>180</v>
      </c>
      <c r="U602" s="216" t="s">
        <v>37</v>
      </c>
      <c r="V602" s="216" t="s">
        <v>37</v>
      </c>
      <c r="W602" s="216" t="s">
        <v>38</v>
      </c>
      <c r="X602" s="216" t="s">
        <v>38</v>
      </c>
      <c r="Y602" s="216" t="s">
        <v>38</v>
      </c>
      <c r="Z602" s="216" t="s">
        <v>37</v>
      </c>
      <c r="AA602" s="217">
        <v>46331</v>
      </c>
      <c r="AB602" s="216" t="s">
        <v>39</v>
      </c>
    </row>
    <row r="603" spans="1:28" ht="18" customHeight="1">
      <c r="A603" s="100" t="s">
        <v>121</v>
      </c>
      <c r="B603" s="12" t="s">
        <v>578</v>
      </c>
      <c r="C603" s="90" t="s">
        <v>579</v>
      </c>
      <c r="D603" s="12">
        <v>104</v>
      </c>
      <c r="E603" s="12"/>
      <c r="F603" s="12"/>
      <c r="G603" s="13">
        <v>46362</v>
      </c>
      <c r="H603" s="11">
        <v>178</v>
      </c>
      <c r="I603" s="12" t="s">
        <v>33</v>
      </c>
      <c r="J603" s="93">
        <v>0.98888888888888893</v>
      </c>
      <c r="K603" s="100"/>
      <c r="L603" s="12"/>
      <c r="M603" s="11" t="s">
        <v>39</v>
      </c>
      <c r="N603" s="18">
        <v>46182</v>
      </c>
      <c r="O603" s="14">
        <v>4680</v>
      </c>
      <c r="P603" s="14">
        <v>140400</v>
      </c>
      <c r="Q603" s="97">
        <v>463.32</v>
      </c>
      <c r="R603" s="11">
        <v>3759</v>
      </c>
      <c r="S603" s="11" t="s">
        <v>46</v>
      </c>
      <c r="T603" s="11">
        <v>180</v>
      </c>
      <c r="U603" s="216" t="s">
        <v>37</v>
      </c>
      <c r="V603" s="216" t="s">
        <v>37</v>
      </c>
      <c r="W603" s="216" t="s">
        <v>38</v>
      </c>
      <c r="X603" s="216" t="s">
        <v>38</v>
      </c>
      <c r="Y603" s="216" t="s">
        <v>38</v>
      </c>
      <c r="Z603" s="216" t="s">
        <v>37</v>
      </c>
      <c r="AA603" s="217">
        <v>46332</v>
      </c>
      <c r="AB603" s="216" t="s">
        <v>39</v>
      </c>
    </row>
    <row r="604" spans="1:28" ht="18" customHeight="1">
      <c r="A604" s="100" t="s">
        <v>467</v>
      </c>
      <c r="B604" s="12" t="s">
        <v>578</v>
      </c>
      <c r="C604" s="90" t="s">
        <v>579</v>
      </c>
      <c r="D604" s="12">
        <v>104</v>
      </c>
      <c r="E604" s="12"/>
      <c r="F604" s="12"/>
      <c r="G604" s="13">
        <v>46362</v>
      </c>
      <c r="H604" s="11">
        <v>178</v>
      </c>
      <c r="I604" s="12" t="s">
        <v>33</v>
      </c>
      <c r="J604" s="93">
        <v>0.98888888888888893</v>
      </c>
      <c r="K604" s="100"/>
      <c r="L604" s="12"/>
      <c r="M604" s="11" t="s">
        <v>39</v>
      </c>
      <c r="N604" s="18">
        <v>46182</v>
      </c>
      <c r="O604" s="14">
        <v>4680</v>
      </c>
      <c r="P604" s="14">
        <v>140400</v>
      </c>
      <c r="Q604" s="97">
        <v>463.32</v>
      </c>
      <c r="R604" s="11">
        <v>3759</v>
      </c>
      <c r="S604" s="11" t="s">
        <v>46</v>
      </c>
      <c r="T604" s="11">
        <v>180</v>
      </c>
      <c r="U604" s="216" t="s">
        <v>37</v>
      </c>
      <c r="V604" s="216" t="s">
        <v>37</v>
      </c>
      <c r="W604" s="216" t="s">
        <v>38</v>
      </c>
      <c r="X604" s="216" t="s">
        <v>38</v>
      </c>
      <c r="Y604" s="216" t="s">
        <v>38</v>
      </c>
      <c r="Z604" s="216" t="s">
        <v>37</v>
      </c>
      <c r="AA604" s="217">
        <v>46332</v>
      </c>
      <c r="AB604" s="216" t="s">
        <v>39</v>
      </c>
    </row>
    <row r="605" spans="1:28" ht="18" customHeight="1">
      <c r="A605" s="100" t="s">
        <v>678</v>
      </c>
      <c r="B605" s="12" t="s">
        <v>582</v>
      </c>
      <c r="C605" s="90" t="s">
        <v>583</v>
      </c>
      <c r="D605" s="12">
        <v>3</v>
      </c>
      <c r="E605" s="12"/>
      <c r="F605" s="12"/>
      <c r="G605" s="13">
        <v>46221</v>
      </c>
      <c r="H605" s="11">
        <v>37</v>
      </c>
      <c r="I605" s="12" t="s">
        <v>215</v>
      </c>
      <c r="J605" s="93">
        <v>0.20555555555555555</v>
      </c>
      <c r="K605" s="100"/>
      <c r="L605" s="12" t="s">
        <v>34</v>
      </c>
      <c r="M605" s="11" t="s">
        <v>35</v>
      </c>
      <c r="N605" s="18">
        <v>46041</v>
      </c>
      <c r="O605" s="14">
        <v>780</v>
      </c>
      <c r="P605" s="14">
        <v>4680</v>
      </c>
      <c r="Q605" s="97">
        <v>15.444000000000001</v>
      </c>
      <c r="R605" s="11">
        <v>3787</v>
      </c>
      <c r="S605" s="11" t="s">
        <v>194</v>
      </c>
      <c r="T605" s="11">
        <v>180</v>
      </c>
      <c r="U605" s="216" t="s">
        <v>37</v>
      </c>
      <c r="V605" s="216" t="s">
        <v>38</v>
      </c>
      <c r="W605" s="216" t="s">
        <v>37</v>
      </c>
      <c r="X605" s="216" t="s">
        <v>38</v>
      </c>
      <c r="Y605" s="216" t="s">
        <v>37</v>
      </c>
      <c r="Z605" s="216" t="s">
        <v>37</v>
      </c>
      <c r="AA605" s="217">
        <v>46191</v>
      </c>
      <c r="AB605" s="216" t="s">
        <v>39</v>
      </c>
    </row>
    <row r="606" spans="1:28" ht="18" customHeight="1">
      <c r="A606" s="100" t="s">
        <v>781</v>
      </c>
      <c r="B606" s="12" t="s">
        <v>582</v>
      </c>
      <c r="C606" s="90" t="s">
        <v>583</v>
      </c>
      <c r="D606" s="12">
        <v>5</v>
      </c>
      <c r="E606" s="12"/>
      <c r="F606" s="12"/>
      <c r="G606" s="13">
        <v>46347</v>
      </c>
      <c r="H606" s="11">
        <v>163</v>
      </c>
      <c r="I606" s="12" t="s">
        <v>33</v>
      </c>
      <c r="J606" s="93">
        <v>0.90555555555555556</v>
      </c>
      <c r="K606" s="100"/>
      <c r="L606" s="12"/>
      <c r="M606" s="11" t="s">
        <v>39</v>
      </c>
      <c r="N606" s="18">
        <v>46167</v>
      </c>
      <c r="O606" s="14">
        <v>1300</v>
      </c>
      <c r="P606" s="14">
        <v>7800</v>
      </c>
      <c r="Q606" s="97">
        <v>25.74</v>
      </c>
      <c r="R606" s="11">
        <v>3787</v>
      </c>
      <c r="S606" s="11" t="s">
        <v>194</v>
      </c>
      <c r="T606" s="11">
        <v>180</v>
      </c>
      <c r="U606" s="216" t="s">
        <v>37</v>
      </c>
      <c r="V606" s="216" t="s">
        <v>37</v>
      </c>
      <c r="W606" s="216" t="s">
        <v>38</v>
      </c>
      <c r="X606" s="216" t="s">
        <v>38</v>
      </c>
      <c r="Y606" s="216" t="s">
        <v>38</v>
      </c>
      <c r="Z606" s="216" t="s">
        <v>37</v>
      </c>
      <c r="AA606" s="217">
        <v>46317</v>
      </c>
      <c r="AB606" s="216" t="s">
        <v>39</v>
      </c>
    </row>
    <row r="607" spans="1:28" ht="18" customHeight="1">
      <c r="A607" s="100" t="s">
        <v>678</v>
      </c>
      <c r="B607" s="12" t="s">
        <v>582</v>
      </c>
      <c r="C607" s="90" t="s">
        <v>583</v>
      </c>
      <c r="D607" s="12">
        <v>1</v>
      </c>
      <c r="E607" s="12"/>
      <c r="F607" s="12"/>
      <c r="G607" s="13">
        <v>46347</v>
      </c>
      <c r="H607" s="11">
        <v>163</v>
      </c>
      <c r="I607" s="12" t="s">
        <v>33</v>
      </c>
      <c r="J607" s="93">
        <v>0.90555555555555556</v>
      </c>
      <c r="K607" s="100"/>
      <c r="L607" s="12" t="s">
        <v>34</v>
      </c>
      <c r="M607" s="11" t="s">
        <v>35</v>
      </c>
      <c r="N607" s="18">
        <v>46167</v>
      </c>
      <c r="O607" s="14">
        <v>260</v>
      </c>
      <c r="P607" s="14">
        <v>1560</v>
      </c>
      <c r="Q607" s="97">
        <v>5.1479999999999997</v>
      </c>
      <c r="R607" s="11">
        <v>3787</v>
      </c>
      <c r="S607" s="11" t="s">
        <v>194</v>
      </c>
      <c r="T607" s="11">
        <v>180</v>
      </c>
      <c r="U607" s="216" t="s">
        <v>37</v>
      </c>
      <c r="V607" s="216" t="s">
        <v>37</v>
      </c>
      <c r="W607" s="216" t="s">
        <v>38</v>
      </c>
      <c r="X607" s="216" t="s">
        <v>38</v>
      </c>
      <c r="Y607" s="216" t="s">
        <v>38</v>
      </c>
      <c r="Z607" s="216" t="s">
        <v>37</v>
      </c>
      <c r="AA607" s="217">
        <v>46317</v>
      </c>
      <c r="AB607" s="216" t="s">
        <v>39</v>
      </c>
    </row>
    <row r="608" spans="1:28" ht="18" customHeight="1">
      <c r="A608" s="100" t="s">
        <v>678</v>
      </c>
      <c r="B608" s="12" t="s">
        <v>582</v>
      </c>
      <c r="C608" s="90" t="s">
        <v>583</v>
      </c>
      <c r="D608" s="12">
        <v>1</v>
      </c>
      <c r="E608" s="12"/>
      <c r="F608" s="12"/>
      <c r="G608" s="13">
        <v>46347</v>
      </c>
      <c r="H608" s="11">
        <v>163</v>
      </c>
      <c r="I608" s="12" t="s">
        <v>33</v>
      </c>
      <c r="J608" s="93">
        <v>0.90555555555555556</v>
      </c>
      <c r="K608" s="100"/>
      <c r="L608" s="12" t="s">
        <v>34</v>
      </c>
      <c r="M608" s="11" t="s">
        <v>35</v>
      </c>
      <c r="N608" s="18">
        <v>46167</v>
      </c>
      <c r="O608" s="14">
        <v>260</v>
      </c>
      <c r="P608" s="14">
        <v>1560</v>
      </c>
      <c r="Q608" s="97">
        <v>5.1479999999999997</v>
      </c>
      <c r="R608" s="11">
        <v>3787</v>
      </c>
      <c r="S608" s="11" t="s">
        <v>194</v>
      </c>
      <c r="T608" s="11">
        <v>180</v>
      </c>
      <c r="U608" s="216" t="s">
        <v>37</v>
      </c>
      <c r="V608" s="216" t="s">
        <v>37</v>
      </c>
      <c r="W608" s="216" t="s">
        <v>38</v>
      </c>
      <c r="X608" s="216" t="s">
        <v>38</v>
      </c>
      <c r="Y608" s="216" t="s">
        <v>38</v>
      </c>
      <c r="Z608" s="216" t="s">
        <v>37</v>
      </c>
      <c r="AA608" s="217">
        <v>46317</v>
      </c>
      <c r="AB608" s="216" t="s">
        <v>39</v>
      </c>
    </row>
    <row r="609" spans="1:28" ht="18" customHeight="1">
      <c r="A609" s="100" t="s">
        <v>693</v>
      </c>
      <c r="B609" s="12" t="s">
        <v>582</v>
      </c>
      <c r="C609" s="90" t="s">
        <v>583</v>
      </c>
      <c r="D609" s="12">
        <v>1</v>
      </c>
      <c r="E609" s="12"/>
      <c r="F609" s="12"/>
      <c r="G609" s="13">
        <v>46347</v>
      </c>
      <c r="H609" s="11">
        <v>163</v>
      </c>
      <c r="I609" s="12" t="s">
        <v>33</v>
      </c>
      <c r="J609" s="93">
        <v>0.90555555555555556</v>
      </c>
      <c r="K609" s="100"/>
      <c r="L609" s="12" t="s">
        <v>34</v>
      </c>
      <c r="M609" s="11" t="s">
        <v>35</v>
      </c>
      <c r="N609" s="18">
        <v>46167</v>
      </c>
      <c r="O609" s="14">
        <v>260</v>
      </c>
      <c r="P609" s="14">
        <v>1560</v>
      </c>
      <c r="Q609" s="97">
        <v>5.1479999999999997</v>
      </c>
      <c r="R609" s="11">
        <v>3787</v>
      </c>
      <c r="S609" s="11" t="s">
        <v>194</v>
      </c>
      <c r="T609" s="11">
        <v>180</v>
      </c>
      <c r="U609" s="216" t="s">
        <v>37</v>
      </c>
      <c r="V609" s="216" t="s">
        <v>37</v>
      </c>
      <c r="W609" s="216" t="s">
        <v>38</v>
      </c>
      <c r="X609" s="216" t="s">
        <v>38</v>
      </c>
      <c r="Y609" s="216" t="s">
        <v>38</v>
      </c>
      <c r="Z609" s="216" t="s">
        <v>37</v>
      </c>
      <c r="AA609" s="217">
        <v>46317</v>
      </c>
      <c r="AB609" s="216" t="s">
        <v>39</v>
      </c>
    </row>
    <row r="610" spans="1:28" ht="18" customHeight="1">
      <c r="A610" s="100" t="s">
        <v>694</v>
      </c>
      <c r="B610" s="12" t="s">
        <v>582</v>
      </c>
      <c r="C610" s="90" t="s">
        <v>583</v>
      </c>
      <c r="D610" s="12">
        <v>9</v>
      </c>
      <c r="E610" s="12"/>
      <c r="F610" s="12"/>
      <c r="G610" s="13">
        <v>46347</v>
      </c>
      <c r="H610" s="11">
        <v>163</v>
      </c>
      <c r="I610" s="12" t="s">
        <v>33</v>
      </c>
      <c r="J610" s="93">
        <v>0.90555555555555556</v>
      </c>
      <c r="K610" s="100"/>
      <c r="L610" s="12"/>
      <c r="M610" s="11" t="s">
        <v>39</v>
      </c>
      <c r="N610" s="18">
        <v>46167</v>
      </c>
      <c r="O610" s="14">
        <v>2340</v>
      </c>
      <c r="P610" s="14">
        <v>14040</v>
      </c>
      <c r="Q610" s="97">
        <v>46.332000000000001</v>
      </c>
      <c r="R610" s="11">
        <v>3787</v>
      </c>
      <c r="S610" s="11" t="s">
        <v>194</v>
      </c>
      <c r="T610" s="11">
        <v>180</v>
      </c>
      <c r="U610" s="216" t="s">
        <v>37</v>
      </c>
      <c r="V610" s="216" t="s">
        <v>37</v>
      </c>
      <c r="W610" s="216" t="s">
        <v>38</v>
      </c>
      <c r="X610" s="216" t="s">
        <v>38</v>
      </c>
      <c r="Y610" s="216" t="s">
        <v>38</v>
      </c>
      <c r="Z610" s="216" t="s">
        <v>37</v>
      </c>
      <c r="AA610" s="217">
        <v>46317</v>
      </c>
      <c r="AB610" s="216" t="s">
        <v>39</v>
      </c>
    </row>
    <row r="611" spans="1:28" ht="18" customHeight="1">
      <c r="A611" s="100" t="s">
        <v>694</v>
      </c>
      <c r="B611" s="12" t="s">
        <v>582</v>
      </c>
      <c r="C611" s="90" t="s">
        <v>583</v>
      </c>
      <c r="D611" s="12">
        <v>27</v>
      </c>
      <c r="E611" s="12"/>
      <c r="F611" s="12"/>
      <c r="G611" s="13">
        <v>46361</v>
      </c>
      <c r="H611" s="11">
        <v>177</v>
      </c>
      <c r="I611" s="12" t="s">
        <v>33</v>
      </c>
      <c r="J611" s="93">
        <v>0.98333333333333328</v>
      </c>
      <c r="K611" s="100"/>
      <c r="L611" s="12"/>
      <c r="M611" s="11" t="s">
        <v>39</v>
      </c>
      <c r="N611" s="18">
        <v>46181</v>
      </c>
      <c r="O611" s="14">
        <v>7020</v>
      </c>
      <c r="P611" s="14">
        <v>42120</v>
      </c>
      <c r="Q611" s="97">
        <v>138.99600000000001</v>
      </c>
      <c r="R611" s="11">
        <v>3787</v>
      </c>
      <c r="S611" s="11" t="s">
        <v>194</v>
      </c>
      <c r="T611" s="11">
        <v>180</v>
      </c>
      <c r="U611" s="216" t="s">
        <v>37</v>
      </c>
      <c r="V611" s="216" t="s">
        <v>37</v>
      </c>
      <c r="W611" s="216" t="s">
        <v>38</v>
      </c>
      <c r="X611" s="216" t="s">
        <v>38</v>
      </c>
      <c r="Y611" s="216" t="s">
        <v>38</v>
      </c>
      <c r="Z611" s="216" t="s">
        <v>37</v>
      </c>
      <c r="AA611" s="217">
        <v>46331</v>
      </c>
      <c r="AB611" s="216" t="s">
        <v>39</v>
      </c>
    </row>
    <row r="612" spans="1:28" ht="18" customHeight="1">
      <c r="A612" s="100" t="s">
        <v>230</v>
      </c>
      <c r="B612" s="12" t="s">
        <v>582</v>
      </c>
      <c r="C612" s="90" t="s">
        <v>583</v>
      </c>
      <c r="D612" s="12">
        <v>88</v>
      </c>
      <c r="E612" s="12"/>
      <c r="F612" s="12"/>
      <c r="G612" s="13">
        <v>46363</v>
      </c>
      <c r="H612" s="11">
        <v>179</v>
      </c>
      <c r="I612" s="12" t="s">
        <v>33</v>
      </c>
      <c r="J612" s="93">
        <v>0.99444444444444446</v>
      </c>
      <c r="K612" s="100" t="s">
        <v>2819</v>
      </c>
      <c r="L612" s="12"/>
      <c r="M612" s="11" t="s">
        <v>39</v>
      </c>
      <c r="N612" s="18">
        <v>46183</v>
      </c>
      <c r="O612" s="14">
        <v>22880</v>
      </c>
      <c r="P612" s="14">
        <v>137280</v>
      </c>
      <c r="Q612" s="97">
        <v>453.024</v>
      </c>
      <c r="R612" s="11">
        <v>3787</v>
      </c>
      <c r="S612" s="11" t="s">
        <v>194</v>
      </c>
      <c r="T612" s="11">
        <v>180</v>
      </c>
      <c r="U612" s="216" t="s">
        <v>37</v>
      </c>
      <c r="V612" s="216" t="s">
        <v>37</v>
      </c>
      <c r="W612" s="216" t="s">
        <v>38</v>
      </c>
      <c r="X612" s="216" t="s">
        <v>38</v>
      </c>
      <c r="Y612" s="216" t="s">
        <v>38</v>
      </c>
      <c r="Z612" s="216" t="s">
        <v>37</v>
      </c>
      <c r="AA612" s="217">
        <v>46333</v>
      </c>
      <c r="AB612" s="216" t="s">
        <v>39</v>
      </c>
    </row>
    <row r="613" spans="1:28" ht="18" customHeight="1">
      <c r="A613" s="100" t="s">
        <v>75</v>
      </c>
      <c r="B613" s="12" t="s">
        <v>582</v>
      </c>
      <c r="C613" s="90" t="s">
        <v>583</v>
      </c>
      <c r="D613" s="12">
        <v>88</v>
      </c>
      <c r="E613" s="12"/>
      <c r="F613" s="12"/>
      <c r="G613" s="13">
        <v>46364</v>
      </c>
      <c r="H613" s="11">
        <v>180</v>
      </c>
      <c r="I613" s="12" t="s">
        <v>33</v>
      </c>
      <c r="J613" s="93">
        <v>1</v>
      </c>
      <c r="K613" s="100" t="s">
        <v>2819</v>
      </c>
      <c r="L613" s="12" t="s">
        <v>377</v>
      </c>
      <c r="M613" s="11" t="s">
        <v>35</v>
      </c>
      <c r="N613" s="18">
        <v>46184</v>
      </c>
      <c r="O613" s="14">
        <v>22880</v>
      </c>
      <c r="P613" s="14">
        <v>137280</v>
      </c>
      <c r="Q613" s="97">
        <v>453.024</v>
      </c>
      <c r="R613" s="11">
        <v>3787</v>
      </c>
      <c r="S613" s="11" t="s">
        <v>194</v>
      </c>
      <c r="T613" s="11">
        <v>180</v>
      </c>
      <c r="U613" s="216" t="s">
        <v>37</v>
      </c>
      <c r="V613" s="216" t="s">
        <v>37</v>
      </c>
      <c r="W613" s="216" t="s">
        <v>38</v>
      </c>
      <c r="X613" s="216" t="s">
        <v>38</v>
      </c>
      <c r="Y613" s="216" t="s">
        <v>38</v>
      </c>
      <c r="Z613" s="216" t="s">
        <v>37</v>
      </c>
      <c r="AA613" s="217">
        <v>46334</v>
      </c>
      <c r="AB613" s="216" t="s">
        <v>39</v>
      </c>
    </row>
    <row r="614" spans="1:28" ht="18" customHeight="1">
      <c r="A614" s="100" t="s">
        <v>2572</v>
      </c>
      <c r="B614" s="12" t="s">
        <v>590</v>
      </c>
      <c r="C614" s="90" t="s">
        <v>591</v>
      </c>
      <c r="D614" s="12">
        <v>13</v>
      </c>
      <c r="E614" s="12"/>
      <c r="F614" s="12"/>
      <c r="G614" s="13">
        <v>46264</v>
      </c>
      <c r="H614" s="11">
        <v>80</v>
      </c>
      <c r="I614" s="12" t="s">
        <v>312</v>
      </c>
      <c r="J614" s="93">
        <v>0.88888888888888884</v>
      </c>
      <c r="K614" s="100"/>
      <c r="L614" s="12"/>
      <c r="M614" s="11" t="s">
        <v>39</v>
      </c>
      <c r="N614" s="18">
        <v>46174</v>
      </c>
      <c r="O614" s="14">
        <v>1755</v>
      </c>
      <c r="P614" s="14">
        <v>52650</v>
      </c>
      <c r="Q614" s="97">
        <v>105.3</v>
      </c>
      <c r="R614" s="11">
        <v>3810</v>
      </c>
      <c r="S614" s="11" t="s">
        <v>36</v>
      </c>
      <c r="T614" s="11">
        <v>90</v>
      </c>
      <c r="U614" s="216" t="s">
        <v>37</v>
      </c>
      <c r="V614" s="216" t="s">
        <v>37</v>
      </c>
      <c r="W614" s="216" t="s">
        <v>38</v>
      </c>
      <c r="X614" s="216" t="s">
        <v>38</v>
      </c>
      <c r="Y614" s="216" t="s">
        <v>38</v>
      </c>
      <c r="Z614" s="216" t="s">
        <v>37</v>
      </c>
      <c r="AA614" s="217">
        <v>46234</v>
      </c>
      <c r="AB614" s="216" t="s">
        <v>39</v>
      </c>
    </row>
    <row r="615" spans="1:28" ht="18" customHeight="1">
      <c r="A615" s="100" t="s">
        <v>768</v>
      </c>
      <c r="B615" s="12" t="s">
        <v>590</v>
      </c>
      <c r="C615" s="90" t="s">
        <v>591</v>
      </c>
      <c r="D615" s="12">
        <v>16</v>
      </c>
      <c r="E615" s="12"/>
      <c r="F615" s="12"/>
      <c r="G615" s="13">
        <v>46271</v>
      </c>
      <c r="H615" s="11">
        <v>87</v>
      </c>
      <c r="I615" s="12" t="s">
        <v>312</v>
      </c>
      <c r="J615" s="93">
        <v>0.96666666666666667</v>
      </c>
      <c r="K615" s="100"/>
      <c r="L615" s="12"/>
      <c r="M615" s="11" t="s">
        <v>39</v>
      </c>
      <c r="N615" s="18">
        <v>46181</v>
      </c>
      <c r="O615" s="14">
        <v>2160</v>
      </c>
      <c r="P615" s="14">
        <v>64800</v>
      </c>
      <c r="Q615" s="97">
        <v>129.6</v>
      </c>
      <c r="R615" s="11">
        <v>3810</v>
      </c>
      <c r="S615" s="11" t="s">
        <v>36</v>
      </c>
      <c r="T615" s="11">
        <v>90</v>
      </c>
      <c r="U615" s="216" t="s">
        <v>37</v>
      </c>
      <c r="V615" s="216" t="s">
        <v>37</v>
      </c>
      <c r="W615" s="216" t="s">
        <v>38</v>
      </c>
      <c r="X615" s="216" t="s">
        <v>38</v>
      </c>
      <c r="Y615" s="216" t="s">
        <v>38</v>
      </c>
      <c r="Z615" s="216" t="s">
        <v>37</v>
      </c>
      <c r="AA615" s="217">
        <v>46241</v>
      </c>
      <c r="AB615" s="216" t="s">
        <v>39</v>
      </c>
    </row>
    <row r="616" spans="1:28" ht="18" customHeight="1">
      <c r="A616" s="100" t="s">
        <v>251</v>
      </c>
      <c r="B616" s="12" t="s">
        <v>590</v>
      </c>
      <c r="C616" s="90" t="s">
        <v>591</v>
      </c>
      <c r="D616" s="12">
        <v>64</v>
      </c>
      <c r="E616" s="12"/>
      <c r="F616" s="12"/>
      <c r="G616" s="13">
        <v>46271</v>
      </c>
      <c r="H616" s="11">
        <v>87</v>
      </c>
      <c r="I616" s="12" t="s">
        <v>312</v>
      </c>
      <c r="J616" s="93">
        <v>0.96666666666666667</v>
      </c>
      <c r="K616" s="100"/>
      <c r="L616" s="12"/>
      <c r="M616" s="11" t="s">
        <v>39</v>
      </c>
      <c r="N616" s="18">
        <v>46181</v>
      </c>
      <c r="O616" s="14">
        <v>8640</v>
      </c>
      <c r="P616" s="14">
        <v>259200</v>
      </c>
      <c r="Q616" s="97">
        <v>518.4</v>
      </c>
      <c r="R616" s="11">
        <v>3810</v>
      </c>
      <c r="S616" s="11" t="s">
        <v>36</v>
      </c>
      <c r="T616" s="11">
        <v>90</v>
      </c>
      <c r="U616" s="216" t="s">
        <v>37</v>
      </c>
      <c r="V616" s="216" t="s">
        <v>37</v>
      </c>
      <c r="W616" s="216" t="s">
        <v>38</v>
      </c>
      <c r="X616" s="216" t="s">
        <v>38</v>
      </c>
      <c r="Y616" s="216" t="s">
        <v>38</v>
      </c>
      <c r="Z616" s="216" t="s">
        <v>37</v>
      </c>
      <c r="AA616" s="217">
        <v>46241</v>
      </c>
      <c r="AB616" s="216" t="s">
        <v>39</v>
      </c>
    </row>
    <row r="617" spans="1:28" ht="18" customHeight="1">
      <c r="A617" s="100" t="s">
        <v>778</v>
      </c>
      <c r="B617" s="12" t="s">
        <v>590</v>
      </c>
      <c r="C617" s="90" t="s">
        <v>591</v>
      </c>
      <c r="D617" s="12">
        <v>64</v>
      </c>
      <c r="E617" s="12"/>
      <c r="F617" s="12"/>
      <c r="G617" s="13">
        <v>46271</v>
      </c>
      <c r="H617" s="11">
        <v>87</v>
      </c>
      <c r="I617" s="12" t="s">
        <v>312</v>
      </c>
      <c r="J617" s="93">
        <v>0.96666666666666667</v>
      </c>
      <c r="K617" s="100"/>
      <c r="L617" s="12"/>
      <c r="M617" s="11" t="s">
        <v>39</v>
      </c>
      <c r="N617" s="18">
        <v>46181</v>
      </c>
      <c r="O617" s="14">
        <v>8640</v>
      </c>
      <c r="P617" s="14">
        <v>259200</v>
      </c>
      <c r="Q617" s="97">
        <v>518.4</v>
      </c>
      <c r="R617" s="11">
        <v>3810</v>
      </c>
      <c r="S617" s="11" t="s">
        <v>36</v>
      </c>
      <c r="T617" s="11">
        <v>90</v>
      </c>
      <c r="U617" s="216" t="s">
        <v>37</v>
      </c>
      <c r="V617" s="216" t="s">
        <v>37</v>
      </c>
      <c r="W617" s="216" t="s">
        <v>38</v>
      </c>
      <c r="X617" s="216" t="s">
        <v>38</v>
      </c>
      <c r="Y617" s="216" t="s">
        <v>38</v>
      </c>
      <c r="Z617" s="216" t="s">
        <v>37</v>
      </c>
      <c r="AA617" s="217">
        <v>46241</v>
      </c>
      <c r="AB617" s="216" t="s">
        <v>39</v>
      </c>
    </row>
    <row r="618" spans="1:28" ht="18" customHeight="1">
      <c r="A618" s="100" t="s">
        <v>2502</v>
      </c>
      <c r="B618" s="12" t="s">
        <v>590</v>
      </c>
      <c r="C618" s="90" t="s">
        <v>591</v>
      </c>
      <c r="D618" s="12">
        <v>10</v>
      </c>
      <c r="E618" s="12"/>
      <c r="F618" s="12"/>
      <c r="G618" s="13">
        <v>46272</v>
      </c>
      <c r="H618" s="11">
        <v>88</v>
      </c>
      <c r="I618" s="12" t="s">
        <v>312</v>
      </c>
      <c r="J618" s="93">
        <v>0.97777777777777775</v>
      </c>
      <c r="K618" s="100"/>
      <c r="L618" s="12"/>
      <c r="M618" s="11" t="s">
        <v>39</v>
      </c>
      <c r="N618" s="18">
        <v>46182</v>
      </c>
      <c r="O618" s="14">
        <v>1350</v>
      </c>
      <c r="P618" s="14">
        <v>40500</v>
      </c>
      <c r="Q618" s="97">
        <v>81</v>
      </c>
      <c r="R618" s="11">
        <v>3810</v>
      </c>
      <c r="S618" s="11" t="s">
        <v>36</v>
      </c>
      <c r="T618" s="11">
        <v>90</v>
      </c>
      <c r="U618" s="216" t="s">
        <v>37</v>
      </c>
      <c r="V618" s="216" t="s">
        <v>37</v>
      </c>
      <c r="W618" s="216" t="s">
        <v>38</v>
      </c>
      <c r="X618" s="216" t="s">
        <v>38</v>
      </c>
      <c r="Y618" s="216" t="s">
        <v>38</v>
      </c>
      <c r="Z618" s="216" t="s">
        <v>37</v>
      </c>
      <c r="AA618" s="217">
        <v>46242</v>
      </c>
      <c r="AB618" s="216" t="s">
        <v>39</v>
      </c>
    </row>
    <row r="619" spans="1:28" ht="18" customHeight="1">
      <c r="A619" s="100" t="s">
        <v>2503</v>
      </c>
      <c r="B619" s="12" t="s">
        <v>590</v>
      </c>
      <c r="C619" s="90" t="s">
        <v>591</v>
      </c>
      <c r="D619" s="12">
        <v>24</v>
      </c>
      <c r="E619" s="12"/>
      <c r="F619" s="12"/>
      <c r="G619" s="13">
        <v>46272</v>
      </c>
      <c r="H619" s="11">
        <v>88</v>
      </c>
      <c r="I619" s="12" t="s">
        <v>312</v>
      </c>
      <c r="J619" s="93">
        <v>0.97777777777777775</v>
      </c>
      <c r="K619" s="100" t="s">
        <v>2819</v>
      </c>
      <c r="L619" s="12"/>
      <c r="M619" s="11" t="s">
        <v>39</v>
      </c>
      <c r="N619" s="18">
        <v>46182</v>
      </c>
      <c r="O619" s="14">
        <v>3240</v>
      </c>
      <c r="P619" s="14">
        <v>97200</v>
      </c>
      <c r="Q619" s="97">
        <v>194.4</v>
      </c>
      <c r="R619" s="11">
        <v>3810</v>
      </c>
      <c r="S619" s="11" t="s">
        <v>36</v>
      </c>
      <c r="T619" s="11">
        <v>90</v>
      </c>
      <c r="U619" s="216" t="s">
        <v>37</v>
      </c>
      <c r="V619" s="216" t="s">
        <v>37</v>
      </c>
      <c r="W619" s="216" t="s">
        <v>38</v>
      </c>
      <c r="X619" s="216" t="s">
        <v>38</v>
      </c>
      <c r="Y619" s="216" t="s">
        <v>38</v>
      </c>
      <c r="Z619" s="216" t="s">
        <v>37</v>
      </c>
      <c r="AA619" s="217">
        <v>46242</v>
      </c>
      <c r="AB619" s="216" t="s">
        <v>39</v>
      </c>
    </row>
    <row r="620" spans="1:28" ht="18" customHeight="1">
      <c r="A620" s="100" t="s">
        <v>362</v>
      </c>
      <c r="B620" s="12" t="s">
        <v>590</v>
      </c>
      <c r="C620" s="90" t="s">
        <v>591</v>
      </c>
      <c r="D620" s="12">
        <v>40</v>
      </c>
      <c r="E620" s="12"/>
      <c r="F620" s="12"/>
      <c r="G620" s="13">
        <v>46272</v>
      </c>
      <c r="H620" s="11">
        <v>88</v>
      </c>
      <c r="I620" s="12" t="s">
        <v>312</v>
      </c>
      <c r="J620" s="93">
        <v>0.97777777777777775</v>
      </c>
      <c r="K620" s="100" t="s">
        <v>2819</v>
      </c>
      <c r="L620" s="12"/>
      <c r="M620" s="11" t="s">
        <v>39</v>
      </c>
      <c r="N620" s="18">
        <v>46182</v>
      </c>
      <c r="O620" s="14">
        <v>5400</v>
      </c>
      <c r="P620" s="14">
        <v>162000</v>
      </c>
      <c r="Q620" s="97">
        <v>324</v>
      </c>
      <c r="R620" s="11">
        <v>3810</v>
      </c>
      <c r="S620" s="11" t="s">
        <v>36</v>
      </c>
      <c r="T620" s="11">
        <v>90</v>
      </c>
      <c r="U620" s="216" t="s">
        <v>37</v>
      </c>
      <c r="V620" s="216" t="s">
        <v>37</v>
      </c>
      <c r="W620" s="216" t="s">
        <v>38</v>
      </c>
      <c r="X620" s="216" t="s">
        <v>38</v>
      </c>
      <c r="Y620" s="216" t="s">
        <v>38</v>
      </c>
      <c r="Z620" s="216" t="s">
        <v>37</v>
      </c>
      <c r="AA620" s="217">
        <v>46242</v>
      </c>
      <c r="AB620" s="216" t="s">
        <v>39</v>
      </c>
    </row>
    <row r="621" spans="1:28" ht="18" customHeight="1">
      <c r="A621" s="100" t="s">
        <v>767</v>
      </c>
      <c r="B621" s="12" t="s">
        <v>590</v>
      </c>
      <c r="C621" s="90" t="s">
        <v>591</v>
      </c>
      <c r="D621" s="12">
        <v>40</v>
      </c>
      <c r="E621" s="12"/>
      <c r="F621" s="12"/>
      <c r="G621" s="13">
        <v>46272</v>
      </c>
      <c r="H621" s="11">
        <v>88</v>
      </c>
      <c r="I621" s="12" t="s">
        <v>312</v>
      </c>
      <c r="J621" s="93">
        <v>0.97777777777777775</v>
      </c>
      <c r="K621" s="100" t="s">
        <v>2819</v>
      </c>
      <c r="L621" s="12"/>
      <c r="M621" s="11" t="s">
        <v>39</v>
      </c>
      <c r="N621" s="18">
        <v>46182</v>
      </c>
      <c r="O621" s="14">
        <v>5400</v>
      </c>
      <c r="P621" s="14">
        <v>162000</v>
      </c>
      <c r="Q621" s="97">
        <v>324</v>
      </c>
      <c r="R621" s="11">
        <v>3810</v>
      </c>
      <c r="S621" s="11" t="s">
        <v>36</v>
      </c>
      <c r="T621" s="11">
        <v>90</v>
      </c>
      <c r="U621" s="216" t="s">
        <v>37</v>
      </c>
      <c r="V621" s="216" t="s">
        <v>37</v>
      </c>
      <c r="W621" s="216" t="s">
        <v>38</v>
      </c>
      <c r="X621" s="216" t="s">
        <v>38</v>
      </c>
      <c r="Y621" s="216" t="s">
        <v>38</v>
      </c>
      <c r="Z621" s="216" t="s">
        <v>37</v>
      </c>
      <c r="AA621" s="217">
        <v>46242</v>
      </c>
      <c r="AB621" s="216" t="s">
        <v>39</v>
      </c>
    </row>
    <row r="622" spans="1:28" ht="18" customHeight="1">
      <c r="A622" s="100" t="s">
        <v>256</v>
      </c>
      <c r="B622" s="12" t="s">
        <v>590</v>
      </c>
      <c r="C622" s="90" t="s">
        <v>591</v>
      </c>
      <c r="D622" s="12">
        <v>40</v>
      </c>
      <c r="E622" s="12"/>
      <c r="F622" s="12"/>
      <c r="G622" s="13">
        <v>46272</v>
      </c>
      <c r="H622" s="11">
        <v>88</v>
      </c>
      <c r="I622" s="12" t="s">
        <v>312</v>
      </c>
      <c r="J622" s="93">
        <v>0.97777777777777775</v>
      </c>
      <c r="K622" s="100" t="s">
        <v>2819</v>
      </c>
      <c r="L622" s="12"/>
      <c r="M622" s="11" t="s">
        <v>39</v>
      </c>
      <c r="N622" s="18">
        <v>46182</v>
      </c>
      <c r="O622" s="14">
        <v>5400</v>
      </c>
      <c r="P622" s="14">
        <v>162000</v>
      </c>
      <c r="Q622" s="97">
        <v>324</v>
      </c>
      <c r="R622" s="11">
        <v>3810</v>
      </c>
      <c r="S622" s="11" t="s">
        <v>36</v>
      </c>
      <c r="T622" s="11">
        <v>90</v>
      </c>
      <c r="U622" s="216" t="s">
        <v>37</v>
      </c>
      <c r="V622" s="216" t="s">
        <v>37</v>
      </c>
      <c r="W622" s="216" t="s">
        <v>38</v>
      </c>
      <c r="X622" s="216" t="s">
        <v>38</v>
      </c>
      <c r="Y622" s="216" t="s">
        <v>38</v>
      </c>
      <c r="Z622" s="216" t="s">
        <v>37</v>
      </c>
      <c r="AA622" s="217">
        <v>46242</v>
      </c>
      <c r="AB622" s="216" t="s">
        <v>39</v>
      </c>
    </row>
    <row r="623" spans="1:28" ht="18" customHeight="1">
      <c r="A623" s="100" t="s">
        <v>355</v>
      </c>
      <c r="B623" s="12" t="s">
        <v>590</v>
      </c>
      <c r="C623" s="90" t="s">
        <v>591</v>
      </c>
      <c r="D623" s="12">
        <v>40</v>
      </c>
      <c r="E623" s="12"/>
      <c r="F623" s="12"/>
      <c r="G623" s="13">
        <v>46272</v>
      </c>
      <c r="H623" s="11">
        <v>88</v>
      </c>
      <c r="I623" s="12" t="s">
        <v>312</v>
      </c>
      <c r="J623" s="93">
        <v>0.97777777777777775</v>
      </c>
      <c r="K623" s="100" t="s">
        <v>2819</v>
      </c>
      <c r="L623" s="12"/>
      <c r="M623" s="11" t="s">
        <v>39</v>
      </c>
      <c r="N623" s="18">
        <v>46182</v>
      </c>
      <c r="O623" s="14">
        <v>5400</v>
      </c>
      <c r="P623" s="14">
        <v>162000</v>
      </c>
      <c r="Q623" s="97">
        <v>324</v>
      </c>
      <c r="R623" s="11">
        <v>3810</v>
      </c>
      <c r="S623" s="11" t="s">
        <v>36</v>
      </c>
      <c r="T623" s="11">
        <v>90</v>
      </c>
      <c r="U623" s="216" t="s">
        <v>37</v>
      </c>
      <c r="V623" s="216" t="s">
        <v>37</v>
      </c>
      <c r="W623" s="216" t="s">
        <v>38</v>
      </c>
      <c r="X623" s="216" t="s">
        <v>38</v>
      </c>
      <c r="Y623" s="216" t="s">
        <v>38</v>
      </c>
      <c r="Z623" s="216" t="s">
        <v>37</v>
      </c>
      <c r="AA623" s="217">
        <v>46242</v>
      </c>
      <c r="AB623" s="216" t="s">
        <v>39</v>
      </c>
    </row>
    <row r="624" spans="1:28" ht="18" customHeight="1">
      <c r="A624" s="100" t="s">
        <v>2567</v>
      </c>
      <c r="B624" s="12" t="s">
        <v>590</v>
      </c>
      <c r="C624" s="90" t="s">
        <v>591</v>
      </c>
      <c r="D624" s="12">
        <v>42</v>
      </c>
      <c r="E624" s="12"/>
      <c r="F624" s="12"/>
      <c r="G624" s="13">
        <v>46272</v>
      </c>
      <c r="H624" s="11">
        <v>88</v>
      </c>
      <c r="I624" s="12" t="s">
        <v>312</v>
      </c>
      <c r="J624" s="93">
        <v>0.97777777777777775</v>
      </c>
      <c r="K624" s="100" t="s">
        <v>2819</v>
      </c>
      <c r="L624" s="12"/>
      <c r="M624" s="11" t="s">
        <v>39</v>
      </c>
      <c r="N624" s="18">
        <v>46182</v>
      </c>
      <c r="O624" s="14">
        <v>5670</v>
      </c>
      <c r="P624" s="14">
        <v>170100</v>
      </c>
      <c r="Q624" s="97">
        <v>340.2</v>
      </c>
      <c r="R624" s="11">
        <v>3810</v>
      </c>
      <c r="S624" s="11" t="s">
        <v>36</v>
      </c>
      <c r="T624" s="11">
        <v>90</v>
      </c>
      <c r="U624" s="216" t="s">
        <v>37</v>
      </c>
      <c r="V624" s="216" t="s">
        <v>37</v>
      </c>
      <c r="W624" s="216" t="s">
        <v>38</v>
      </c>
      <c r="X624" s="216" t="s">
        <v>38</v>
      </c>
      <c r="Y624" s="216" t="s">
        <v>38</v>
      </c>
      <c r="Z624" s="216" t="s">
        <v>37</v>
      </c>
      <c r="AA624" s="217">
        <v>46242</v>
      </c>
      <c r="AB624" s="216" t="s">
        <v>39</v>
      </c>
    </row>
    <row r="625" spans="1:28" ht="18" customHeight="1">
      <c r="A625" s="100" t="s">
        <v>2511</v>
      </c>
      <c r="B625" s="12" t="s">
        <v>590</v>
      </c>
      <c r="C625" s="90" t="s">
        <v>591</v>
      </c>
      <c r="D625" s="12">
        <v>24</v>
      </c>
      <c r="E625" s="12"/>
      <c r="F625" s="12"/>
      <c r="G625" s="13">
        <v>46273</v>
      </c>
      <c r="H625" s="11">
        <v>89</v>
      </c>
      <c r="I625" s="12" t="s">
        <v>312</v>
      </c>
      <c r="J625" s="93">
        <v>0.98888888888888893</v>
      </c>
      <c r="K625" s="100"/>
      <c r="L625" s="12" t="s">
        <v>67</v>
      </c>
      <c r="M625" s="11" t="s">
        <v>35</v>
      </c>
      <c r="N625" s="18">
        <v>46183</v>
      </c>
      <c r="O625" s="14">
        <v>3240</v>
      </c>
      <c r="P625" s="14">
        <v>97200</v>
      </c>
      <c r="Q625" s="97">
        <v>194.4</v>
      </c>
      <c r="R625" s="11">
        <v>3810</v>
      </c>
      <c r="S625" s="11" t="s">
        <v>36</v>
      </c>
      <c r="T625" s="11">
        <v>90</v>
      </c>
      <c r="U625" s="216" t="s">
        <v>37</v>
      </c>
      <c r="V625" s="216" t="s">
        <v>37</v>
      </c>
      <c r="W625" s="216" t="s">
        <v>38</v>
      </c>
      <c r="X625" s="216" t="s">
        <v>38</v>
      </c>
      <c r="Y625" s="216" t="s">
        <v>38</v>
      </c>
      <c r="Z625" s="216" t="s">
        <v>37</v>
      </c>
      <c r="AA625" s="217">
        <v>46243</v>
      </c>
      <c r="AB625" s="216" t="s">
        <v>39</v>
      </c>
    </row>
    <row r="626" spans="1:28" ht="18" customHeight="1">
      <c r="A626" s="100" t="s">
        <v>2517</v>
      </c>
      <c r="B626" s="12" t="s">
        <v>590</v>
      </c>
      <c r="C626" s="90" t="s">
        <v>591</v>
      </c>
      <c r="D626" s="12">
        <v>24</v>
      </c>
      <c r="E626" s="12"/>
      <c r="F626" s="12"/>
      <c r="G626" s="13">
        <v>46273</v>
      </c>
      <c r="H626" s="11">
        <v>89</v>
      </c>
      <c r="I626" s="12" t="s">
        <v>312</v>
      </c>
      <c r="J626" s="93">
        <v>0.98888888888888893</v>
      </c>
      <c r="K626" s="100" t="s">
        <v>2845</v>
      </c>
      <c r="L626" s="12"/>
      <c r="M626" s="11" t="s">
        <v>39</v>
      </c>
      <c r="N626" s="18">
        <v>46183</v>
      </c>
      <c r="O626" s="14">
        <v>3240</v>
      </c>
      <c r="P626" s="14">
        <v>97200</v>
      </c>
      <c r="Q626" s="97">
        <v>194.4</v>
      </c>
      <c r="R626" s="11">
        <v>3810</v>
      </c>
      <c r="S626" s="11" t="s">
        <v>36</v>
      </c>
      <c r="T626" s="11">
        <v>90</v>
      </c>
      <c r="U626" s="216" t="s">
        <v>37</v>
      </c>
      <c r="V626" s="216" t="s">
        <v>37</v>
      </c>
      <c r="W626" s="216" t="s">
        <v>38</v>
      </c>
      <c r="X626" s="216" t="s">
        <v>38</v>
      </c>
      <c r="Y626" s="216" t="s">
        <v>38</v>
      </c>
      <c r="Z626" s="216" t="s">
        <v>37</v>
      </c>
      <c r="AA626" s="217">
        <v>46243</v>
      </c>
      <c r="AB626" s="216" t="s">
        <v>39</v>
      </c>
    </row>
    <row r="627" spans="1:28" ht="18" customHeight="1">
      <c r="A627" s="100" t="s">
        <v>2571</v>
      </c>
      <c r="B627" s="12" t="s">
        <v>590</v>
      </c>
      <c r="C627" s="90" t="s">
        <v>591</v>
      </c>
      <c r="D627" s="12">
        <v>42</v>
      </c>
      <c r="E627" s="12"/>
      <c r="F627" s="12"/>
      <c r="G627" s="13">
        <v>46273</v>
      </c>
      <c r="H627" s="11">
        <v>89</v>
      </c>
      <c r="I627" s="12" t="s">
        <v>312</v>
      </c>
      <c r="J627" s="93">
        <v>0.98888888888888893</v>
      </c>
      <c r="K627" s="100" t="s">
        <v>2819</v>
      </c>
      <c r="L627" s="12"/>
      <c r="M627" s="11" t="s">
        <v>39</v>
      </c>
      <c r="N627" s="18">
        <v>46183</v>
      </c>
      <c r="O627" s="14">
        <v>5670</v>
      </c>
      <c r="P627" s="14">
        <v>170100</v>
      </c>
      <c r="Q627" s="97">
        <v>340.2</v>
      </c>
      <c r="R627" s="11">
        <v>3810</v>
      </c>
      <c r="S627" s="11" t="s">
        <v>36</v>
      </c>
      <c r="T627" s="11">
        <v>90</v>
      </c>
      <c r="U627" s="216" t="s">
        <v>37</v>
      </c>
      <c r="V627" s="216" t="s">
        <v>37</v>
      </c>
      <c r="W627" s="216" t="s">
        <v>38</v>
      </c>
      <c r="X627" s="216" t="s">
        <v>38</v>
      </c>
      <c r="Y627" s="216" t="s">
        <v>38</v>
      </c>
      <c r="Z627" s="216" t="s">
        <v>37</v>
      </c>
      <c r="AA627" s="217">
        <v>46243</v>
      </c>
      <c r="AB627" s="216" t="s">
        <v>39</v>
      </c>
    </row>
    <row r="628" spans="1:28" ht="18" customHeight="1">
      <c r="A628" s="100" t="s">
        <v>589</v>
      </c>
      <c r="B628" s="12" t="s">
        <v>590</v>
      </c>
      <c r="C628" s="90" t="s">
        <v>591</v>
      </c>
      <c r="D628" s="12">
        <v>64</v>
      </c>
      <c r="E628" s="12"/>
      <c r="F628" s="12"/>
      <c r="G628" s="13">
        <v>46274</v>
      </c>
      <c r="H628" s="11">
        <v>90</v>
      </c>
      <c r="I628" s="12" t="s">
        <v>171</v>
      </c>
      <c r="J628" s="93">
        <v>1</v>
      </c>
      <c r="K628" s="100" t="s">
        <v>2819</v>
      </c>
      <c r="L628" s="12" t="s">
        <v>377</v>
      </c>
      <c r="M628" s="11" t="s">
        <v>35</v>
      </c>
      <c r="N628" s="18">
        <v>46184</v>
      </c>
      <c r="O628" s="14">
        <v>8640</v>
      </c>
      <c r="P628" s="14">
        <v>259200</v>
      </c>
      <c r="Q628" s="97">
        <v>518.4</v>
      </c>
      <c r="R628" s="11">
        <v>3810</v>
      </c>
      <c r="S628" s="11" t="s">
        <v>36</v>
      </c>
      <c r="T628" s="11">
        <v>90</v>
      </c>
      <c r="U628" s="216" t="s">
        <v>37</v>
      </c>
      <c r="V628" s="216" t="s">
        <v>37</v>
      </c>
      <c r="W628" s="216" t="s">
        <v>38</v>
      </c>
      <c r="X628" s="216" t="s">
        <v>38</v>
      </c>
      <c r="Y628" s="216" t="s">
        <v>38</v>
      </c>
      <c r="Z628" s="216" t="s">
        <v>37</v>
      </c>
      <c r="AA628" s="217">
        <v>46244</v>
      </c>
      <c r="AB628" s="216" t="s">
        <v>39</v>
      </c>
    </row>
    <row r="629" spans="1:28" ht="18" customHeight="1">
      <c r="A629" s="100" t="s">
        <v>733</v>
      </c>
      <c r="B629" s="12" t="s">
        <v>599</v>
      </c>
      <c r="C629" s="90" t="s">
        <v>600</v>
      </c>
      <c r="D629" s="12"/>
      <c r="E629" s="12"/>
      <c r="F629" s="12"/>
      <c r="G629" s="13"/>
      <c r="H629" s="11" t="s">
        <v>39</v>
      </c>
      <c r="I629" s="12" t="s">
        <v>39</v>
      </c>
      <c r="J629" s="93" t="s">
        <v>39</v>
      </c>
      <c r="K629" s="100"/>
      <c r="L629" s="12" t="s">
        <v>73</v>
      </c>
      <c r="M629" s="11" t="s">
        <v>35</v>
      </c>
      <c r="N629" s="18" t="s">
        <v>39</v>
      </c>
      <c r="O629" s="14">
        <v>0</v>
      </c>
      <c r="P629" s="14">
        <v>0</v>
      </c>
      <c r="Q629" s="97">
        <v>0</v>
      </c>
      <c r="R629" s="11">
        <v>446</v>
      </c>
      <c r="S629" s="11" t="s">
        <v>74</v>
      </c>
      <c r="T629" s="11">
        <v>0</v>
      </c>
      <c r="U629" s="216" t="s">
        <v>37</v>
      </c>
      <c r="V629" s="216" t="s">
        <v>38</v>
      </c>
      <c r="W629" s="216" t="s">
        <v>38</v>
      </c>
      <c r="X629" s="216" t="s">
        <v>38</v>
      </c>
      <c r="Y629" s="216" t="s">
        <v>37</v>
      </c>
      <c r="Z629" s="216" t="s">
        <v>37</v>
      </c>
      <c r="AA629" s="217" t="s">
        <v>39</v>
      </c>
      <c r="AB629" s="216" t="s">
        <v>39</v>
      </c>
    </row>
    <row r="630" spans="1:28" ht="18" customHeight="1">
      <c r="A630" s="100" t="s">
        <v>98</v>
      </c>
      <c r="B630" s="12" t="s">
        <v>615</v>
      </c>
      <c r="C630" s="90" t="s">
        <v>616</v>
      </c>
      <c r="D630" s="12">
        <v>18</v>
      </c>
      <c r="E630" s="12"/>
      <c r="F630" s="12"/>
      <c r="G630" s="13">
        <v>46396</v>
      </c>
      <c r="H630" s="11">
        <v>212</v>
      </c>
      <c r="I630" s="12" t="s">
        <v>33</v>
      </c>
      <c r="J630" s="93">
        <v>0.78518518518518521</v>
      </c>
      <c r="K630" s="100"/>
      <c r="L630" s="12" t="s">
        <v>62</v>
      </c>
      <c r="M630" s="11" t="s">
        <v>35</v>
      </c>
      <c r="N630" s="18">
        <v>46126</v>
      </c>
      <c r="O630" s="14">
        <v>8640</v>
      </c>
      <c r="P630" s="14">
        <v>51840</v>
      </c>
      <c r="Q630" s="97">
        <v>171.072</v>
      </c>
      <c r="R630" s="11">
        <v>5252</v>
      </c>
      <c r="S630" s="11" t="s">
        <v>42</v>
      </c>
      <c r="T630" s="11">
        <v>270</v>
      </c>
      <c r="U630" s="216" t="s">
        <v>37</v>
      </c>
      <c r="V630" s="216" t="s">
        <v>37</v>
      </c>
      <c r="W630" s="216" t="s">
        <v>38</v>
      </c>
      <c r="X630" s="216" t="s">
        <v>38</v>
      </c>
      <c r="Y630" s="216" t="s">
        <v>38</v>
      </c>
      <c r="Z630" s="216" t="s">
        <v>37</v>
      </c>
      <c r="AA630" s="217">
        <v>46366</v>
      </c>
      <c r="AB630" s="216" t="s">
        <v>39</v>
      </c>
    </row>
    <row r="631" spans="1:28" ht="18" customHeight="1">
      <c r="A631" s="100" t="s">
        <v>61</v>
      </c>
      <c r="B631" s="12" t="s">
        <v>615</v>
      </c>
      <c r="C631" s="90" t="s">
        <v>616</v>
      </c>
      <c r="D631" s="12">
        <v>6</v>
      </c>
      <c r="E631" s="12"/>
      <c r="F631" s="12"/>
      <c r="G631" s="13">
        <v>46409</v>
      </c>
      <c r="H631" s="11">
        <v>225</v>
      </c>
      <c r="I631" s="12" t="s">
        <v>33</v>
      </c>
      <c r="J631" s="93">
        <v>0.83333333333333337</v>
      </c>
      <c r="K631" s="100"/>
      <c r="L631" s="12" t="s">
        <v>62</v>
      </c>
      <c r="M631" s="11" t="s">
        <v>35</v>
      </c>
      <c r="N631" s="18">
        <v>46139</v>
      </c>
      <c r="O631" s="14">
        <v>2880</v>
      </c>
      <c r="P631" s="14">
        <v>17280</v>
      </c>
      <c r="Q631" s="97">
        <v>57.024000000000001</v>
      </c>
      <c r="R631" s="11">
        <v>5252</v>
      </c>
      <c r="S631" s="11" t="s">
        <v>42</v>
      </c>
      <c r="T631" s="11">
        <v>270</v>
      </c>
      <c r="U631" s="216" t="s">
        <v>37</v>
      </c>
      <c r="V631" s="216" t="s">
        <v>37</v>
      </c>
      <c r="W631" s="216" t="s">
        <v>38</v>
      </c>
      <c r="X631" s="216" t="s">
        <v>38</v>
      </c>
      <c r="Y631" s="216" t="s">
        <v>38</v>
      </c>
      <c r="Z631" s="216" t="s">
        <v>37</v>
      </c>
      <c r="AA631" s="217">
        <v>46379</v>
      </c>
      <c r="AB631" s="216" t="s">
        <v>39</v>
      </c>
    </row>
    <row r="632" spans="1:28" ht="18" customHeight="1">
      <c r="A632" s="100" t="s">
        <v>93</v>
      </c>
      <c r="B632" s="12" t="s">
        <v>615</v>
      </c>
      <c r="C632" s="90" t="s">
        <v>616</v>
      </c>
      <c r="D632" s="12">
        <v>18</v>
      </c>
      <c r="E632" s="12"/>
      <c r="F632" s="12"/>
      <c r="G632" s="13">
        <v>46409</v>
      </c>
      <c r="H632" s="11">
        <v>225</v>
      </c>
      <c r="I632" s="12" t="s">
        <v>33</v>
      </c>
      <c r="J632" s="93">
        <v>0.83333333333333337</v>
      </c>
      <c r="K632" s="100"/>
      <c r="L632" s="12" t="s">
        <v>62</v>
      </c>
      <c r="M632" s="11" t="s">
        <v>35</v>
      </c>
      <c r="N632" s="18">
        <v>46139</v>
      </c>
      <c r="O632" s="14">
        <v>8640</v>
      </c>
      <c r="P632" s="14">
        <v>51840</v>
      </c>
      <c r="Q632" s="97">
        <v>171.072</v>
      </c>
      <c r="R632" s="11">
        <v>5252</v>
      </c>
      <c r="S632" s="11" t="s">
        <v>42</v>
      </c>
      <c r="T632" s="11">
        <v>270</v>
      </c>
      <c r="U632" s="216" t="s">
        <v>37</v>
      </c>
      <c r="V632" s="216" t="s">
        <v>37</v>
      </c>
      <c r="W632" s="216" t="s">
        <v>38</v>
      </c>
      <c r="X632" s="216" t="s">
        <v>38</v>
      </c>
      <c r="Y632" s="216" t="s">
        <v>38</v>
      </c>
      <c r="Z632" s="216" t="s">
        <v>37</v>
      </c>
      <c r="AA632" s="217">
        <v>46379</v>
      </c>
      <c r="AB632" s="216" t="s">
        <v>39</v>
      </c>
    </row>
    <row r="633" spans="1:28" ht="18" customHeight="1">
      <c r="A633" s="100" t="s">
        <v>2482</v>
      </c>
      <c r="B633" s="12" t="s">
        <v>615</v>
      </c>
      <c r="C633" s="90" t="s">
        <v>616</v>
      </c>
      <c r="D633" s="12">
        <v>19</v>
      </c>
      <c r="E633" s="12"/>
      <c r="F633" s="12"/>
      <c r="G633" s="13">
        <v>46410</v>
      </c>
      <c r="H633" s="11">
        <v>226</v>
      </c>
      <c r="I633" s="12" t="s">
        <v>33</v>
      </c>
      <c r="J633" s="93">
        <v>0.83703703703703702</v>
      </c>
      <c r="K633" s="100"/>
      <c r="L633" s="12" t="s">
        <v>62</v>
      </c>
      <c r="M633" s="11" t="s">
        <v>35</v>
      </c>
      <c r="N633" s="18">
        <v>46140</v>
      </c>
      <c r="O633" s="14">
        <v>9120</v>
      </c>
      <c r="P633" s="14">
        <v>54720</v>
      </c>
      <c r="Q633" s="97">
        <v>180.57599999999999</v>
      </c>
      <c r="R633" s="11">
        <v>5252</v>
      </c>
      <c r="S633" s="11" t="s">
        <v>42</v>
      </c>
      <c r="T633" s="11">
        <v>270</v>
      </c>
      <c r="U633" s="216" t="s">
        <v>37</v>
      </c>
      <c r="V633" s="216" t="s">
        <v>37</v>
      </c>
      <c r="W633" s="216" t="s">
        <v>38</v>
      </c>
      <c r="X633" s="216" t="s">
        <v>38</v>
      </c>
      <c r="Y633" s="216" t="s">
        <v>38</v>
      </c>
      <c r="Z633" s="216" t="s">
        <v>37</v>
      </c>
      <c r="AA633" s="217">
        <v>46380</v>
      </c>
      <c r="AB633" s="216" t="s">
        <v>39</v>
      </c>
    </row>
    <row r="634" spans="1:28" ht="18" customHeight="1">
      <c r="A634" s="100" t="s">
        <v>61</v>
      </c>
      <c r="B634" s="12" t="s">
        <v>615</v>
      </c>
      <c r="C634" s="90" t="s">
        <v>616</v>
      </c>
      <c r="D634" s="12">
        <v>12</v>
      </c>
      <c r="E634" s="12"/>
      <c r="F634" s="12"/>
      <c r="G634" s="13">
        <v>46410</v>
      </c>
      <c r="H634" s="11">
        <v>226</v>
      </c>
      <c r="I634" s="12" t="s">
        <v>33</v>
      </c>
      <c r="J634" s="93">
        <v>0.83703703703703702</v>
      </c>
      <c r="K634" s="100"/>
      <c r="L634" s="12" t="s">
        <v>62</v>
      </c>
      <c r="M634" s="11" t="s">
        <v>35</v>
      </c>
      <c r="N634" s="18">
        <v>46140</v>
      </c>
      <c r="O634" s="14">
        <v>5760</v>
      </c>
      <c r="P634" s="14">
        <v>34560</v>
      </c>
      <c r="Q634" s="97">
        <v>114.048</v>
      </c>
      <c r="R634" s="11">
        <v>5252</v>
      </c>
      <c r="S634" s="11" t="s">
        <v>42</v>
      </c>
      <c r="T634" s="11">
        <v>270</v>
      </c>
      <c r="U634" s="216" t="s">
        <v>37</v>
      </c>
      <c r="V634" s="216" t="s">
        <v>37</v>
      </c>
      <c r="W634" s="216" t="s">
        <v>38</v>
      </c>
      <c r="X634" s="216" t="s">
        <v>38</v>
      </c>
      <c r="Y634" s="216" t="s">
        <v>38</v>
      </c>
      <c r="Z634" s="216" t="s">
        <v>37</v>
      </c>
      <c r="AA634" s="217">
        <v>46380</v>
      </c>
      <c r="AB634" s="216" t="s">
        <v>39</v>
      </c>
    </row>
    <row r="635" spans="1:28" ht="18" customHeight="1">
      <c r="A635" s="100" t="s">
        <v>2708</v>
      </c>
      <c r="B635" s="12" t="s">
        <v>615</v>
      </c>
      <c r="C635" s="90" t="s">
        <v>616</v>
      </c>
      <c r="D635" s="12">
        <v>5</v>
      </c>
      <c r="E635" s="12"/>
      <c r="F635" s="12"/>
      <c r="G635" s="13">
        <v>46431</v>
      </c>
      <c r="H635" s="11">
        <v>247</v>
      </c>
      <c r="I635" s="12" t="s">
        <v>33</v>
      </c>
      <c r="J635" s="93">
        <v>0.91481481481481486</v>
      </c>
      <c r="K635" s="100"/>
      <c r="L635" s="12"/>
      <c r="M635" s="11" t="s">
        <v>39</v>
      </c>
      <c r="N635" s="18">
        <v>46161</v>
      </c>
      <c r="O635" s="14">
        <v>2400</v>
      </c>
      <c r="P635" s="14">
        <v>14400</v>
      </c>
      <c r="Q635" s="97">
        <v>47.52</v>
      </c>
      <c r="R635" s="11">
        <v>5252</v>
      </c>
      <c r="S635" s="11" t="s">
        <v>42</v>
      </c>
      <c r="T635" s="11">
        <v>270</v>
      </c>
      <c r="U635" s="216" t="s">
        <v>37</v>
      </c>
      <c r="V635" s="216" t="s">
        <v>37</v>
      </c>
      <c r="W635" s="216" t="s">
        <v>38</v>
      </c>
      <c r="X635" s="216" t="s">
        <v>38</v>
      </c>
      <c r="Y635" s="216" t="s">
        <v>38</v>
      </c>
      <c r="Z635" s="216" t="s">
        <v>37</v>
      </c>
      <c r="AA635" s="217">
        <v>46401</v>
      </c>
      <c r="AB635" s="216" t="s">
        <v>39</v>
      </c>
    </row>
    <row r="636" spans="1:28" ht="18" customHeight="1">
      <c r="A636" s="100" t="s">
        <v>2670</v>
      </c>
      <c r="B636" s="12" t="s">
        <v>615</v>
      </c>
      <c r="C636" s="90" t="s">
        <v>616</v>
      </c>
      <c r="D636" s="12">
        <v>20</v>
      </c>
      <c r="E636" s="12"/>
      <c r="F636" s="12"/>
      <c r="G636" s="13">
        <v>46432</v>
      </c>
      <c r="H636" s="11">
        <v>248</v>
      </c>
      <c r="I636" s="12" t="s">
        <v>33</v>
      </c>
      <c r="J636" s="93">
        <v>0.91851851851851851</v>
      </c>
      <c r="K636" s="100"/>
      <c r="L636" s="12"/>
      <c r="M636" s="11" t="s">
        <v>39</v>
      </c>
      <c r="N636" s="18">
        <v>46162</v>
      </c>
      <c r="O636" s="14">
        <v>9600</v>
      </c>
      <c r="P636" s="14">
        <v>57600</v>
      </c>
      <c r="Q636" s="97">
        <v>190.08</v>
      </c>
      <c r="R636" s="11">
        <v>5252</v>
      </c>
      <c r="S636" s="11" t="s">
        <v>42</v>
      </c>
      <c r="T636" s="11">
        <v>270</v>
      </c>
      <c r="U636" s="216" t="s">
        <v>37</v>
      </c>
      <c r="V636" s="216" t="s">
        <v>37</v>
      </c>
      <c r="W636" s="216" t="s">
        <v>38</v>
      </c>
      <c r="X636" s="216" t="s">
        <v>38</v>
      </c>
      <c r="Y636" s="216" t="s">
        <v>38</v>
      </c>
      <c r="Z636" s="216" t="s">
        <v>37</v>
      </c>
      <c r="AA636" s="217">
        <v>46402</v>
      </c>
      <c r="AB636" s="216" t="s">
        <v>39</v>
      </c>
    </row>
    <row r="637" spans="1:28" ht="18" customHeight="1">
      <c r="A637" s="100" t="s">
        <v>697</v>
      </c>
      <c r="B637" s="12" t="s">
        <v>615</v>
      </c>
      <c r="C637" s="90" t="s">
        <v>616</v>
      </c>
      <c r="D637" s="12">
        <v>31</v>
      </c>
      <c r="E637" s="12"/>
      <c r="F637" s="12"/>
      <c r="G637" s="13">
        <v>46439</v>
      </c>
      <c r="H637" s="11">
        <v>255</v>
      </c>
      <c r="I637" s="12" t="s">
        <v>33</v>
      </c>
      <c r="J637" s="93">
        <v>0.94444444444444442</v>
      </c>
      <c r="K637" s="100"/>
      <c r="L637" s="12"/>
      <c r="M637" s="11" t="s">
        <v>39</v>
      </c>
      <c r="N637" s="18">
        <v>46169</v>
      </c>
      <c r="O637" s="14">
        <v>14880</v>
      </c>
      <c r="P637" s="14">
        <v>89280</v>
      </c>
      <c r="Q637" s="97">
        <v>294.62400000000002</v>
      </c>
      <c r="R637" s="11">
        <v>5252</v>
      </c>
      <c r="S637" s="11" t="s">
        <v>42</v>
      </c>
      <c r="T637" s="11">
        <v>270</v>
      </c>
      <c r="U637" s="216" t="s">
        <v>37</v>
      </c>
      <c r="V637" s="216" t="s">
        <v>37</v>
      </c>
      <c r="W637" s="216" t="s">
        <v>38</v>
      </c>
      <c r="X637" s="216" t="s">
        <v>38</v>
      </c>
      <c r="Y637" s="216" t="s">
        <v>38</v>
      </c>
      <c r="Z637" s="216" t="s">
        <v>37</v>
      </c>
      <c r="AA637" s="217">
        <v>46409</v>
      </c>
      <c r="AB637" s="216" t="s">
        <v>39</v>
      </c>
    </row>
    <row r="638" spans="1:28" ht="18" customHeight="1">
      <c r="A638" s="100" t="s">
        <v>598</v>
      </c>
      <c r="B638" s="12" t="s">
        <v>615</v>
      </c>
      <c r="C638" s="90" t="s">
        <v>616</v>
      </c>
      <c r="D638" s="12">
        <v>52</v>
      </c>
      <c r="E638" s="12"/>
      <c r="F638" s="12"/>
      <c r="G638" s="13">
        <v>46449</v>
      </c>
      <c r="H638" s="11">
        <v>265</v>
      </c>
      <c r="I638" s="12" t="s">
        <v>33</v>
      </c>
      <c r="J638" s="93">
        <v>0.98148148148148151</v>
      </c>
      <c r="K638" s="100"/>
      <c r="L638" s="12" t="s">
        <v>34</v>
      </c>
      <c r="M638" s="11" t="s">
        <v>35</v>
      </c>
      <c r="N638" s="18">
        <v>46179</v>
      </c>
      <c r="O638" s="14">
        <v>24960</v>
      </c>
      <c r="P638" s="14">
        <v>149760</v>
      </c>
      <c r="Q638" s="97">
        <v>494.20800000000003</v>
      </c>
      <c r="R638" s="11">
        <v>5252</v>
      </c>
      <c r="S638" s="11" t="s">
        <v>42</v>
      </c>
      <c r="T638" s="11">
        <v>270</v>
      </c>
      <c r="U638" s="216" t="s">
        <v>37</v>
      </c>
      <c r="V638" s="216" t="s">
        <v>37</v>
      </c>
      <c r="W638" s="216" t="s">
        <v>38</v>
      </c>
      <c r="X638" s="216" t="s">
        <v>38</v>
      </c>
      <c r="Y638" s="216" t="s">
        <v>38</v>
      </c>
      <c r="Z638" s="216" t="s">
        <v>37</v>
      </c>
      <c r="AA638" s="217">
        <v>46419</v>
      </c>
      <c r="AB638" s="216" t="s">
        <v>39</v>
      </c>
    </row>
    <row r="639" spans="1:28" ht="18" customHeight="1">
      <c r="A639" s="100" t="s">
        <v>545</v>
      </c>
      <c r="B639" s="12" t="s">
        <v>615</v>
      </c>
      <c r="C639" s="90" t="s">
        <v>616</v>
      </c>
      <c r="D639" s="12">
        <v>74</v>
      </c>
      <c r="E639" s="12"/>
      <c r="F639" s="12"/>
      <c r="G639" s="13">
        <v>46449</v>
      </c>
      <c r="H639" s="11">
        <v>265</v>
      </c>
      <c r="I639" s="12" t="s">
        <v>33</v>
      </c>
      <c r="J639" s="93">
        <v>0.98148148148148151</v>
      </c>
      <c r="K639" s="100"/>
      <c r="L639" s="12"/>
      <c r="M639" s="11" t="s">
        <v>39</v>
      </c>
      <c r="N639" s="18">
        <v>46179</v>
      </c>
      <c r="O639" s="14">
        <v>35520</v>
      </c>
      <c r="P639" s="14">
        <v>213120</v>
      </c>
      <c r="Q639" s="97">
        <v>703.29600000000005</v>
      </c>
      <c r="R639" s="11">
        <v>5252</v>
      </c>
      <c r="S639" s="11" t="s">
        <v>42</v>
      </c>
      <c r="T639" s="11">
        <v>270</v>
      </c>
      <c r="U639" s="216" t="s">
        <v>37</v>
      </c>
      <c r="V639" s="216" t="s">
        <v>37</v>
      </c>
      <c r="W639" s="216" t="s">
        <v>38</v>
      </c>
      <c r="X639" s="216" t="s">
        <v>38</v>
      </c>
      <c r="Y639" s="216" t="s">
        <v>38</v>
      </c>
      <c r="Z639" s="216" t="s">
        <v>37</v>
      </c>
      <c r="AA639" s="217">
        <v>46419</v>
      </c>
      <c r="AB639" s="216" t="s">
        <v>39</v>
      </c>
    </row>
    <row r="640" spans="1:28" ht="18" customHeight="1">
      <c r="A640" s="100" t="s">
        <v>65</v>
      </c>
      <c r="B640" s="12" t="s">
        <v>615</v>
      </c>
      <c r="C640" s="90" t="s">
        <v>616</v>
      </c>
      <c r="D640" s="12">
        <v>62</v>
      </c>
      <c r="E640" s="12"/>
      <c r="F640" s="12"/>
      <c r="G640" s="13">
        <v>46449</v>
      </c>
      <c r="H640" s="11">
        <v>265</v>
      </c>
      <c r="I640" s="12" t="s">
        <v>33</v>
      </c>
      <c r="J640" s="93">
        <v>0.98148148148148151</v>
      </c>
      <c r="K640" s="100"/>
      <c r="L640" s="12"/>
      <c r="M640" s="11" t="s">
        <v>39</v>
      </c>
      <c r="N640" s="18">
        <v>46179</v>
      </c>
      <c r="O640" s="14">
        <v>29760</v>
      </c>
      <c r="P640" s="14">
        <v>178560</v>
      </c>
      <c r="Q640" s="97">
        <v>589.24800000000005</v>
      </c>
      <c r="R640" s="11">
        <v>5252</v>
      </c>
      <c r="S640" s="11" t="s">
        <v>42</v>
      </c>
      <c r="T640" s="11">
        <v>270</v>
      </c>
      <c r="U640" s="216" t="s">
        <v>37</v>
      </c>
      <c r="V640" s="216" t="s">
        <v>37</v>
      </c>
      <c r="W640" s="216" t="s">
        <v>38</v>
      </c>
      <c r="X640" s="216" t="s">
        <v>38</v>
      </c>
      <c r="Y640" s="216" t="s">
        <v>38</v>
      </c>
      <c r="Z640" s="216" t="s">
        <v>37</v>
      </c>
      <c r="AA640" s="217">
        <v>46419</v>
      </c>
      <c r="AB640" s="216" t="s">
        <v>39</v>
      </c>
    </row>
    <row r="641" spans="1:28" ht="18" customHeight="1">
      <c r="A641" s="100" t="s">
        <v>571</v>
      </c>
      <c r="B641" s="12" t="s">
        <v>615</v>
      </c>
      <c r="C641" s="90" t="s">
        <v>616</v>
      </c>
      <c r="D641" s="12">
        <v>20</v>
      </c>
      <c r="E641" s="12"/>
      <c r="F641" s="12"/>
      <c r="G641" s="13">
        <v>46450</v>
      </c>
      <c r="H641" s="11">
        <v>266</v>
      </c>
      <c r="I641" s="12" t="s">
        <v>33</v>
      </c>
      <c r="J641" s="93">
        <v>0.98518518518518516</v>
      </c>
      <c r="K641" s="100"/>
      <c r="L641" s="12"/>
      <c r="M641" s="11" t="s">
        <v>39</v>
      </c>
      <c r="N641" s="18">
        <v>46180</v>
      </c>
      <c r="O641" s="14">
        <v>9600</v>
      </c>
      <c r="P641" s="14">
        <v>57600</v>
      </c>
      <c r="Q641" s="97">
        <v>190.08</v>
      </c>
      <c r="R641" s="11">
        <v>5252</v>
      </c>
      <c r="S641" s="11" t="s">
        <v>42</v>
      </c>
      <c r="T641" s="11">
        <v>270</v>
      </c>
      <c r="U641" s="216" t="s">
        <v>37</v>
      </c>
      <c r="V641" s="216" t="s">
        <v>37</v>
      </c>
      <c r="W641" s="216" t="s">
        <v>38</v>
      </c>
      <c r="X641" s="216" t="s">
        <v>38</v>
      </c>
      <c r="Y641" s="216" t="s">
        <v>38</v>
      </c>
      <c r="Z641" s="216" t="s">
        <v>37</v>
      </c>
      <c r="AA641" s="217">
        <v>46420</v>
      </c>
      <c r="AB641" s="216" t="s">
        <v>39</v>
      </c>
    </row>
    <row r="642" spans="1:28" ht="18" customHeight="1">
      <c r="A642" s="100" t="s">
        <v>112</v>
      </c>
      <c r="B642" s="12" t="s">
        <v>615</v>
      </c>
      <c r="C642" s="90" t="s">
        <v>616</v>
      </c>
      <c r="D642" s="12">
        <v>52</v>
      </c>
      <c r="E642" s="12"/>
      <c r="F642" s="12"/>
      <c r="G642" s="13">
        <v>46450</v>
      </c>
      <c r="H642" s="11">
        <v>266</v>
      </c>
      <c r="I642" s="12" t="s">
        <v>33</v>
      </c>
      <c r="J642" s="93">
        <v>0.98518518518518516</v>
      </c>
      <c r="K642" s="100"/>
      <c r="L642" s="12"/>
      <c r="M642" s="11" t="s">
        <v>39</v>
      </c>
      <c r="N642" s="18">
        <v>46180</v>
      </c>
      <c r="O642" s="14">
        <v>24960</v>
      </c>
      <c r="P642" s="14">
        <v>149760</v>
      </c>
      <c r="Q642" s="97">
        <v>494.20800000000003</v>
      </c>
      <c r="R642" s="11">
        <v>5252</v>
      </c>
      <c r="S642" s="11" t="s">
        <v>42</v>
      </c>
      <c r="T642" s="11">
        <v>270</v>
      </c>
      <c r="U642" s="216" t="s">
        <v>37</v>
      </c>
      <c r="V642" s="216" t="s">
        <v>37</v>
      </c>
      <c r="W642" s="216" t="s">
        <v>38</v>
      </c>
      <c r="X642" s="216" t="s">
        <v>38</v>
      </c>
      <c r="Y642" s="216" t="s">
        <v>38</v>
      </c>
      <c r="Z642" s="216" t="s">
        <v>37</v>
      </c>
      <c r="AA642" s="217">
        <v>46420</v>
      </c>
      <c r="AB642" s="216" t="s">
        <v>39</v>
      </c>
    </row>
    <row r="643" spans="1:28" ht="18" customHeight="1">
      <c r="A643" s="100" t="s">
        <v>756</v>
      </c>
      <c r="B643" s="12" t="s">
        <v>615</v>
      </c>
      <c r="C643" s="90" t="s">
        <v>616</v>
      </c>
      <c r="D643" s="12">
        <v>116</v>
      </c>
      <c r="E643" s="12"/>
      <c r="F643" s="12"/>
      <c r="G643" s="13">
        <v>46450</v>
      </c>
      <c r="H643" s="11">
        <v>266</v>
      </c>
      <c r="I643" s="12" t="s">
        <v>33</v>
      </c>
      <c r="J643" s="93">
        <v>0.98518518518518516</v>
      </c>
      <c r="K643" s="100"/>
      <c r="L643" s="12"/>
      <c r="M643" s="11" t="s">
        <v>39</v>
      </c>
      <c r="N643" s="18">
        <v>46180</v>
      </c>
      <c r="O643" s="14">
        <v>55680</v>
      </c>
      <c r="P643" s="14">
        <v>334080</v>
      </c>
      <c r="Q643" s="97">
        <v>1102.4639999999999</v>
      </c>
      <c r="R643" s="11">
        <v>5252</v>
      </c>
      <c r="S643" s="11" t="s">
        <v>42</v>
      </c>
      <c r="T643" s="11">
        <v>270</v>
      </c>
      <c r="U643" s="216" t="s">
        <v>37</v>
      </c>
      <c r="V643" s="216" t="s">
        <v>37</v>
      </c>
      <c r="W643" s="216" t="s">
        <v>38</v>
      </c>
      <c r="X643" s="216" t="s">
        <v>38</v>
      </c>
      <c r="Y643" s="216" t="s">
        <v>38</v>
      </c>
      <c r="Z643" s="216" t="s">
        <v>37</v>
      </c>
      <c r="AA643" s="217">
        <v>46420</v>
      </c>
      <c r="AB643" s="216" t="s">
        <v>39</v>
      </c>
    </row>
    <row r="644" spans="1:28" ht="18" customHeight="1">
      <c r="A644" s="100" t="s">
        <v>408</v>
      </c>
      <c r="B644" s="12" t="s">
        <v>615</v>
      </c>
      <c r="C644" s="90" t="s">
        <v>616</v>
      </c>
      <c r="D644" s="12">
        <v>64</v>
      </c>
      <c r="E644" s="12"/>
      <c r="F644" s="12"/>
      <c r="G644" s="13">
        <v>46450</v>
      </c>
      <c r="H644" s="11">
        <v>266</v>
      </c>
      <c r="I644" s="12" t="s">
        <v>33</v>
      </c>
      <c r="J644" s="93">
        <v>0.98518518518518516</v>
      </c>
      <c r="K644" s="100"/>
      <c r="L644" s="12"/>
      <c r="M644" s="11" t="s">
        <v>39</v>
      </c>
      <c r="N644" s="18">
        <v>46180</v>
      </c>
      <c r="O644" s="14">
        <v>30720</v>
      </c>
      <c r="P644" s="14">
        <v>184320</v>
      </c>
      <c r="Q644" s="97">
        <v>608.25599999999997</v>
      </c>
      <c r="R644" s="11">
        <v>5252</v>
      </c>
      <c r="S644" s="11" t="s">
        <v>42</v>
      </c>
      <c r="T644" s="11">
        <v>270</v>
      </c>
      <c r="U644" s="216" t="s">
        <v>37</v>
      </c>
      <c r="V644" s="216" t="s">
        <v>37</v>
      </c>
      <c r="W644" s="216" t="s">
        <v>38</v>
      </c>
      <c r="X644" s="216" t="s">
        <v>38</v>
      </c>
      <c r="Y644" s="216" t="s">
        <v>38</v>
      </c>
      <c r="Z644" s="216" t="s">
        <v>37</v>
      </c>
      <c r="AA644" s="217">
        <v>46420</v>
      </c>
      <c r="AB644" s="216" t="s">
        <v>39</v>
      </c>
    </row>
    <row r="645" spans="1:28" ht="18" customHeight="1">
      <c r="A645" s="100" t="s">
        <v>794</v>
      </c>
      <c r="B645" s="12" t="s">
        <v>615</v>
      </c>
      <c r="C645" s="90" t="s">
        <v>616</v>
      </c>
      <c r="D645" s="12">
        <v>8</v>
      </c>
      <c r="E645" s="12"/>
      <c r="F645" s="12"/>
      <c r="G645" s="13">
        <v>46450</v>
      </c>
      <c r="H645" s="11">
        <v>266</v>
      </c>
      <c r="I645" s="12" t="s">
        <v>33</v>
      </c>
      <c r="J645" s="93">
        <v>0.98518518518518516</v>
      </c>
      <c r="K645" s="100"/>
      <c r="L645" s="12" t="s">
        <v>67</v>
      </c>
      <c r="M645" s="11" t="s">
        <v>35</v>
      </c>
      <c r="N645" s="18">
        <v>46180</v>
      </c>
      <c r="O645" s="14">
        <v>3840</v>
      </c>
      <c r="P645" s="14">
        <v>23040</v>
      </c>
      <c r="Q645" s="97">
        <v>76.031999999999996</v>
      </c>
      <c r="R645" s="11">
        <v>5252</v>
      </c>
      <c r="S645" s="11" t="s">
        <v>42</v>
      </c>
      <c r="T645" s="11">
        <v>270</v>
      </c>
      <c r="U645" s="216" t="s">
        <v>37</v>
      </c>
      <c r="V645" s="216" t="s">
        <v>37</v>
      </c>
      <c r="W645" s="216" t="s">
        <v>38</v>
      </c>
      <c r="X645" s="216" t="s">
        <v>38</v>
      </c>
      <c r="Y645" s="216" t="s">
        <v>38</v>
      </c>
      <c r="Z645" s="216" t="s">
        <v>37</v>
      </c>
      <c r="AA645" s="217">
        <v>46420</v>
      </c>
      <c r="AB645" s="216" t="s">
        <v>39</v>
      </c>
    </row>
    <row r="646" spans="1:28" ht="18" customHeight="1">
      <c r="A646" s="100" t="s">
        <v>61</v>
      </c>
      <c r="B646" s="12" t="s">
        <v>622</v>
      </c>
      <c r="C646" s="90" t="s">
        <v>623</v>
      </c>
      <c r="D646" s="12">
        <v>7</v>
      </c>
      <c r="E646" s="12"/>
      <c r="F646" s="12"/>
      <c r="G646" s="13">
        <v>46226</v>
      </c>
      <c r="H646" s="11">
        <v>42</v>
      </c>
      <c r="I646" s="12" t="s">
        <v>215</v>
      </c>
      <c r="J646" s="93">
        <v>0.23333333333333334</v>
      </c>
      <c r="K646" s="100" t="s">
        <v>2806</v>
      </c>
      <c r="L646" s="12" t="s">
        <v>62</v>
      </c>
      <c r="M646" s="11" t="s">
        <v>35</v>
      </c>
      <c r="N646" s="18">
        <v>46046</v>
      </c>
      <c r="O646" s="14">
        <v>3360</v>
      </c>
      <c r="P646" s="14">
        <v>20160</v>
      </c>
      <c r="Q646" s="97">
        <v>66.528000000000006</v>
      </c>
      <c r="R646" s="11">
        <v>5255</v>
      </c>
      <c r="S646" s="11" t="s">
        <v>42</v>
      </c>
      <c r="T646" s="11">
        <v>180</v>
      </c>
      <c r="U646" s="216" t="s">
        <v>37</v>
      </c>
      <c r="V646" s="216" t="s">
        <v>38</v>
      </c>
      <c r="W646" s="216" t="s">
        <v>37</v>
      </c>
      <c r="X646" s="216" t="s">
        <v>38</v>
      </c>
      <c r="Y646" s="216" t="s">
        <v>37</v>
      </c>
      <c r="Z646" s="216" t="s">
        <v>37</v>
      </c>
      <c r="AA646" s="217">
        <v>46196</v>
      </c>
      <c r="AB646" s="216" t="s">
        <v>39</v>
      </c>
    </row>
    <row r="647" spans="1:28" ht="18" customHeight="1">
      <c r="A647" s="100" t="s">
        <v>61</v>
      </c>
      <c r="B647" s="12" t="s">
        <v>622</v>
      </c>
      <c r="C647" s="90" t="s">
        <v>623</v>
      </c>
      <c r="D647" s="12">
        <v>8</v>
      </c>
      <c r="E647" s="12"/>
      <c r="F647" s="12"/>
      <c r="G647" s="13">
        <v>46226</v>
      </c>
      <c r="H647" s="11">
        <v>42</v>
      </c>
      <c r="I647" s="12" t="s">
        <v>215</v>
      </c>
      <c r="J647" s="93">
        <v>0.23333333333333334</v>
      </c>
      <c r="K647" s="100" t="s">
        <v>2806</v>
      </c>
      <c r="L647" s="12" t="s">
        <v>62</v>
      </c>
      <c r="M647" s="11" t="s">
        <v>35</v>
      </c>
      <c r="N647" s="18">
        <v>46046</v>
      </c>
      <c r="O647" s="14">
        <v>3840</v>
      </c>
      <c r="P647" s="14">
        <v>23040</v>
      </c>
      <c r="Q647" s="97">
        <v>76.031999999999996</v>
      </c>
      <c r="R647" s="11">
        <v>5255</v>
      </c>
      <c r="S647" s="11" t="s">
        <v>42</v>
      </c>
      <c r="T647" s="11">
        <v>180</v>
      </c>
      <c r="U647" s="216" t="s">
        <v>37</v>
      </c>
      <c r="V647" s="216" t="s">
        <v>38</v>
      </c>
      <c r="W647" s="216" t="s">
        <v>37</v>
      </c>
      <c r="X647" s="216" t="s">
        <v>38</v>
      </c>
      <c r="Y647" s="216" t="s">
        <v>37</v>
      </c>
      <c r="Z647" s="216" t="s">
        <v>37</v>
      </c>
      <c r="AA647" s="217">
        <v>46196</v>
      </c>
      <c r="AB647" s="216" t="s">
        <v>39</v>
      </c>
    </row>
    <row r="648" spans="1:28" ht="18" customHeight="1">
      <c r="A648" s="100" t="s">
        <v>61</v>
      </c>
      <c r="B648" s="12" t="s">
        <v>622</v>
      </c>
      <c r="C648" s="90" t="s">
        <v>623</v>
      </c>
      <c r="D648" s="12">
        <v>5</v>
      </c>
      <c r="E648" s="12"/>
      <c r="F648" s="12"/>
      <c r="G648" s="13">
        <v>46253</v>
      </c>
      <c r="H648" s="11">
        <v>69</v>
      </c>
      <c r="I648" s="12" t="s">
        <v>312</v>
      </c>
      <c r="J648" s="93">
        <v>0.38333333333333336</v>
      </c>
      <c r="K648" s="100"/>
      <c r="L648" s="12" t="s">
        <v>62</v>
      </c>
      <c r="M648" s="11" t="s">
        <v>35</v>
      </c>
      <c r="N648" s="18">
        <v>46073</v>
      </c>
      <c r="O648" s="14">
        <v>2400</v>
      </c>
      <c r="P648" s="14">
        <v>14400</v>
      </c>
      <c r="Q648" s="97">
        <v>47.52</v>
      </c>
      <c r="R648" s="11">
        <v>5255</v>
      </c>
      <c r="S648" s="11" t="s">
        <v>42</v>
      </c>
      <c r="T648" s="11">
        <v>180</v>
      </c>
      <c r="U648" s="216" t="s">
        <v>37</v>
      </c>
      <c r="V648" s="216" t="s">
        <v>38</v>
      </c>
      <c r="W648" s="216" t="s">
        <v>37</v>
      </c>
      <c r="X648" s="216" t="s">
        <v>38</v>
      </c>
      <c r="Y648" s="216" t="s">
        <v>37</v>
      </c>
      <c r="Z648" s="216" t="s">
        <v>37</v>
      </c>
      <c r="AA648" s="217">
        <v>46223</v>
      </c>
      <c r="AB648" s="216" t="s">
        <v>39</v>
      </c>
    </row>
    <row r="649" spans="1:28" ht="18" customHeight="1">
      <c r="A649" s="100" t="s">
        <v>2734</v>
      </c>
      <c r="B649" s="12" t="s">
        <v>622</v>
      </c>
      <c r="C649" s="90" t="s">
        <v>623</v>
      </c>
      <c r="D649" s="12">
        <v>1</v>
      </c>
      <c r="E649" s="12"/>
      <c r="F649" s="12"/>
      <c r="G649" s="13">
        <v>46319</v>
      </c>
      <c r="H649" s="11">
        <v>135</v>
      </c>
      <c r="I649" s="12" t="s">
        <v>33</v>
      </c>
      <c r="J649" s="93">
        <v>0.75</v>
      </c>
      <c r="K649" s="100"/>
      <c r="L649" s="12"/>
      <c r="M649" s="11" t="s">
        <v>39</v>
      </c>
      <c r="N649" s="18">
        <v>46139</v>
      </c>
      <c r="O649" s="14">
        <v>480</v>
      </c>
      <c r="P649" s="14">
        <v>2880</v>
      </c>
      <c r="Q649" s="97">
        <v>9.5039999999999996</v>
      </c>
      <c r="R649" s="11">
        <v>5255</v>
      </c>
      <c r="S649" s="11" t="s">
        <v>42</v>
      </c>
      <c r="T649" s="11">
        <v>180</v>
      </c>
      <c r="U649" s="216" t="s">
        <v>37</v>
      </c>
      <c r="V649" s="216" t="s">
        <v>37</v>
      </c>
      <c r="W649" s="216" t="s">
        <v>38</v>
      </c>
      <c r="X649" s="216" t="s">
        <v>38</v>
      </c>
      <c r="Y649" s="216" t="s">
        <v>38</v>
      </c>
      <c r="Z649" s="216" t="s">
        <v>37</v>
      </c>
      <c r="AA649" s="217">
        <v>46289</v>
      </c>
      <c r="AB649" s="216" t="s">
        <v>39</v>
      </c>
    </row>
    <row r="650" spans="1:28" ht="18" customHeight="1">
      <c r="A650" s="100" t="s">
        <v>61</v>
      </c>
      <c r="B650" s="12" t="s">
        <v>622</v>
      </c>
      <c r="C650" s="90" t="s">
        <v>623</v>
      </c>
      <c r="D650" s="12">
        <v>12</v>
      </c>
      <c r="E650" s="12"/>
      <c r="F650" s="12"/>
      <c r="G650" s="13">
        <v>46319</v>
      </c>
      <c r="H650" s="11">
        <v>135</v>
      </c>
      <c r="I650" s="12" t="s">
        <v>33</v>
      </c>
      <c r="J650" s="93">
        <v>0.75</v>
      </c>
      <c r="K650" s="100"/>
      <c r="L650" s="12" t="s">
        <v>62</v>
      </c>
      <c r="M650" s="11" t="s">
        <v>35</v>
      </c>
      <c r="N650" s="18">
        <v>46139</v>
      </c>
      <c r="O650" s="14">
        <v>5760</v>
      </c>
      <c r="P650" s="14">
        <v>34560</v>
      </c>
      <c r="Q650" s="97">
        <v>114.048</v>
      </c>
      <c r="R650" s="11">
        <v>5255</v>
      </c>
      <c r="S650" s="11" t="s">
        <v>42</v>
      </c>
      <c r="T650" s="11">
        <v>180</v>
      </c>
      <c r="U650" s="216" t="s">
        <v>37</v>
      </c>
      <c r="V650" s="216" t="s">
        <v>37</v>
      </c>
      <c r="W650" s="216" t="s">
        <v>38</v>
      </c>
      <c r="X650" s="216" t="s">
        <v>38</v>
      </c>
      <c r="Y650" s="216" t="s">
        <v>38</v>
      </c>
      <c r="Z650" s="216" t="s">
        <v>37</v>
      </c>
      <c r="AA650" s="217">
        <v>46289</v>
      </c>
      <c r="AB650" s="216" t="s">
        <v>39</v>
      </c>
    </row>
    <row r="651" spans="1:28" ht="18" customHeight="1">
      <c r="A651" s="100" t="s">
        <v>558</v>
      </c>
      <c r="B651" s="12" t="s">
        <v>622</v>
      </c>
      <c r="C651" s="90" t="s">
        <v>623</v>
      </c>
      <c r="D651" s="12">
        <v>11</v>
      </c>
      <c r="E651" s="12"/>
      <c r="F651" s="12"/>
      <c r="G651" s="13">
        <v>46319</v>
      </c>
      <c r="H651" s="11">
        <v>135</v>
      </c>
      <c r="I651" s="12" t="s">
        <v>33</v>
      </c>
      <c r="J651" s="93">
        <v>0.75</v>
      </c>
      <c r="K651" s="100"/>
      <c r="L651" s="12" t="s">
        <v>62</v>
      </c>
      <c r="M651" s="11" t="s">
        <v>35</v>
      </c>
      <c r="N651" s="18">
        <v>46139</v>
      </c>
      <c r="O651" s="14">
        <v>5280</v>
      </c>
      <c r="P651" s="14">
        <v>31680</v>
      </c>
      <c r="Q651" s="97">
        <v>104.544</v>
      </c>
      <c r="R651" s="11">
        <v>5255</v>
      </c>
      <c r="S651" s="11" t="s">
        <v>42</v>
      </c>
      <c r="T651" s="11">
        <v>180</v>
      </c>
      <c r="U651" s="216" t="s">
        <v>37</v>
      </c>
      <c r="V651" s="216" t="s">
        <v>37</v>
      </c>
      <c r="W651" s="216" t="s">
        <v>38</v>
      </c>
      <c r="X651" s="216" t="s">
        <v>38</v>
      </c>
      <c r="Y651" s="216" t="s">
        <v>38</v>
      </c>
      <c r="Z651" s="216" t="s">
        <v>37</v>
      </c>
      <c r="AA651" s="217">
        <v>46289</v>
      </c>
      <c r="AB651" s="216" t="s">
        <v>39</v>
      </c>
    </row>
    <row r="652" spans="1:28" ht="18" customHeight="1">
      <c r="A652" s="100" t="s">
        <v>2528</v>
      </c>
      <c r="B652" s="12" t="s">
        <v>622</v>
      </c>
      <c r="C652" s="90" t="s">
        <v>623</v>
      </c>
      <c r="D652" s="12">
        <v>74</v>
      </c>
      <c r="E652" s="12"/>
      <c r="F652" s="12"/>
      <c r="G652" s="13">
        <v>46361</v>
      </c>
      <c r="H652" s="11">
        <v>177</v>
      </c>
      <c r="I652" s="12" t="s">
        <v>33</v>
      </c>
      <c r="J652" s="93">
        <v>0.98333333333333328</v>
      </c>
      <c r="K652" s="100"/>
      <c r="L652" s="12"/>
      <c r="M652" s="11" t="s">
        <v>39</v>
      </c>
      <c r="N652" s="18">
        <v>46181</v>
      </c>
      <c r="O652" s="14">
        <v>35520</v>
      </c>
      <c r="P652" s="14">
        <v>213120</v>
      </c>
      <c r="Q652" s="97">
        <v>703.29600000000005</v>
      </c>
      <c r="R652" s="11">
        <v>5255</v>
      </c>
      <c r="S652" s="11" t="s">
        <v>42</v>
      </c>
      <c r="T652" s="11">
        <v>180</v>
      </c>
      <c r="U652" s="216" t="s">
        <v>37</v>
      </c>
      <c r="V652" s="216" t="s">
        <v>37</v>
      </c>
      <c r="W652" s="216" t="s">
        <v>38</v>
      </c>
      <c r="X652" s="216" t="s">
        <v>38</v>
      </c>
      <c r="Y652" s="216" t="s">
        <v>38</v>
      </c>
      <c r="Z652" s="216" t="s">
        <v>37</v>
      </c>
      <c r="AA652" s="217">
        <v>46331</v>
      </c>
      <c r="AB652" s="216" t="s">
        <v>39</v>
      </c>
    </row>
    <row r="653" spans="1:28" ht="18" customHeight="1">
      <c r="A653" s="100" t="s">
        <v>331</v>
      </c>
      <c r="B653" s="12" t="s">
        <v>622</v>
      </c>
      <c r="C653" s="90" t="s">
        <v>623</v>
      </c>
      <c r="D653" s="12">
        <v>132</v>
      </c>
      <c r="E653" s="12"/>
      <c r="F653" s="12"/>
      <c r="G653" s="13">
        <v>46361</v>
      </c>
      <c r="H653" s="11">
        <v>177</v>
      </c>
      <c r="I653" s="12" t="s">
        <v>33</v>
      </c>
      <c r="J653" s="93">
        <v>0.98333333333333328</v>
      </c>
      <c r="K653" s="100"/>
      <c r="L653" s="12"/>
      <c r="M653" s="11" t="s">
        <v>39</v>
      </c>
      <c r="N653" s="18">
        <v>46181</v>
      </c>
      <c r="O653" s="14">
        <v>63360</v>
      </c>
      <c r="P653" s="14">
        <v>380160</v>
      </c>
      <c r="Q653" s="97">
        <v>1254.528</v>
      </c>
      <c r="R653" s="11">
        <v>5255</v>
      </c>
      <c r="S653" s="11" t="s">
        <v>42</v>
      </c>
      <c r="T653" s="11">
        <v>180</v>
      </c>
      <c r="U653" s="216" t="s">
        <v>37</v>
      </c>
      <c r="V653" s="216" t="s">
        <v>37</v>
      </c>
      <c r="W653" s="216" t="s">
        <v>38</v>
      </c>
      <c r="X653" s="216" t="s">
        <v>38</v>
      </c>
      <c r="Y653" s="216" t="s">
        <v>38</v>
      </c>
      <c r="Z653" s="216" t="s">
        <v>37</v>
      </c>
      <c r="AA653" s="217">
        <v>46331</v>
      </c>
      <c r="AB653" s="216" t="s">
        <v>39</v>
      </c>
    </row>
    <row r="654" spans="1:28" ht="18" customHeight="1">
      <c r="A654" s="100" t="s">
        <v>89</v>
      </c>
      <c r="B654" s="12" t="s">
        <v>622</v>
      </c>
      <c r="C654" s="90" t="s">
        <v>623</v>
      </c>
      <c r="D654" s="12">
        <v>54</v>
      </c>
      <c r="E654" s="12"/>
      <c r="F654" s="12"/>
      <c r="G654" s="13">
        <v>46361</v>
      </c>
      <c r="H654" s="11">
        <v>177</v>
      </c>
      <c r="I654" s="12" t="s">
        <v>33</v>
      </c>
      <c r="J654" s="93">
        <v>0.98333333333333328</v>
      </c>
      <c r="K654" s="100"/>
      <c r="L654" s="12"/>
      <c r="M654" s="11" t="s">
        <v>39</v>
      </c>
      <c r="N654" s="18">
        <v>46181</v>
      </c>
      <c r="O654" s="14">
        <v>25920</v>
      </c>
      <c r="P654" s="14">
        <v>155520</v>
      </c>
      <c r="Q654" s="97">
        <v>513.21600000000001</v>
      </c>
      <c r="R654" s="11">
        <v>5255</v>
      </c>
      <c r="S654" s="11" t="s">
        <v>42</v>
      </c>
      <c r="T654" s="11">
        <v>180</v>
      </c>
      <c r="U654" s="216" t="s">
        <v>37</v>
      </c>
      <c r="V654" s="216" t="s">
        <v>37</v>
      </c>
      <c r="W654" s="216" t="s">
        <v>38</v>
      </c>
      <c r="X654" s="216" t="s">
        <v>38</v>
      </c>
      <c r="Y654" s="216" t="s">
        <v>38</v>
      </c>
      <c r="Z654" s="216" t="s">
        <v>37</v>
      </c>
      <c r="AA654" s="217">
        <v>46331</v>
      </c>
      <c r="AB654" s="216" t="s">
        <v>39</v>
      </c>
    </row>
    <row r="655" spans="1:28" ht="18" customHeight="1">
      <c r="A655" s="100" t="s">
        <v>389</v>
      </c>
      <c r="B655" s="12" t="s">
        <v>629</v>
      </c>
      <c r="C655" s="90" t="s">
        <v>630</v>
      </c>
      <c r="D655" s="12">
        <v>12</v>
      </c>
      <c r="E655" s="12"/>
      <c r="F655" s="12"/>
      <c r="G655" s="13">
        <v>46445</v>
      </c>
      <c r="H655" s="11">
        <v>261</v>
      </c>
      <c r="I655" s="12" t="s">
        <v>33</v>
      </c>
      <c r="J655" s="93">
        <v>0.96666666666666667</v>
      </c>
      <c r="K655" s="100"/>
      <c r="L655" s="12"/>
      <c r="M655" s="11" t="s">
        <v>39</v>
      </c>
      <c r="N655" s="18">
        <v>46175</v>
      </c>
      <c r="O655" s="14">
        <v>4032</v>
      </c>
      <c r="P655" s="14">
        <v>24192</v>
      </c>
      <c r="Q655" s="97">
        <v>114.42816000000001</v>
      </c>
      <c r="R655" s="11">
        <v>5630</v>
      </c>
      <c r="S655" s="11" t="s">
        <v>42</v>
      </c>
      <c r="T655" s="11">
        <v>270</v>
      </c>
      <c r="U655" s="216" t="s">
        <v>37</v>
      </c>
      <c r="V655" s="216" t="s">
        <v>37</v>
      </c>
      <c r="W655" s="216" t="s">
        <v>38</v>
      </c>
      <c r="X655" s="216" t="s">
        <v>38</v>
      </c>
      <c r="Y655" s="216" t="s">
        <v>38</v>
      </c>
      <c r="Z655" s="216" t="s">
        <v>37</v>
      </c>
      <c r="AA655" s="217">
        <v>46415</v>
      </c>
      <c r="AB655" s="216" t="s">
        <v>39</v>
      </c>
    </row>
    <row r="656" spans="1:28" ht="18" customHeight="1">
      <c r="A656" s="100" t="s">
        <v>683</v>
      </c>
      <c r="B656" s="12" t="s">
        <v>629</v>
      </c>
      <c r="C656" s="90" t="s">
        <v>630</v>
      </c>
      <c r="D656" s="12">
        <v>9</v>
      </c>
      <c r="E656" s="12"/>
      <c r="F656" s="12"/>
      <c r="G656" s="13">
        <v>46445</v>
      </c>
      <c r="H656" s="11">
        <v>261</v>
      </c>
      <c r="I656" s="12" t="s">
        <v>33</v>
      </c>
      <c r="J656" s="93">
        <v>0.96666666666666667</v>
      </c>
      <c r="K656" s="100"/>
      <c r="L656" s="12"/>
      <c r="M656" s="11" t="s">
        <v>39</v>
      </c>
      <c r="N656" s="18">
        <v>46175</v>
      </c>
      <c r="O656" s="14">
        <v>3024</v>
      </c>
      <c r="P656" s="14">
        <v>18144</v>
      </c>
      <c r="Q656" s="97">
        <v>85.821119999999993</v>
      </c>
      <c r="R656" s="11">
        <v>5630</v>
      </c>
      <c r="S656" s="11" t="s">
        <v>42</v>
      </c>
      <c r="T656" s="11">
        <v>270</v>
      </c>
      <c r="U656" s="216" t="s">
        <v>37</v>
      </c>
      <c r="V656" s="216" t="s">
        <v>37</v>
      </c>
      <c r="W656" s="216" t="s">
        <v>38</v>
      </c>
      <c r="X656" s="216" t="s">
        <v>38</v>
      </c>
      <c r="Y656" s="216" t="s">
        <v>38</v>
      </c>
      <c r="Z656" s="216" t="s">
        <v>37</v>
      </c>
      <c r="AA656" s="217">
        <v>46415</v>
      </c>
      <c r="AB656" s="216" t="s">
        <v>39</v>
      </c>
    </row>
    <row r="657" spans="1:28" ht="18" customHeight="1">
      <c r="A657" s="100" t="s">
        <v>97</v>
      </c>
      <c r="B657" s="12" t="s">
        <v>956</v>
      </c>
      <c r="C657" s="90" t="s">
        <v>957</v>
      </c>
      <c r="D657" s="12">
        <v>3</v>
      </c>
      <c r="E657" s="12"/>
      <c r="F657" s="12"/>
      <c r="G657" s="13">
        <v>46280</v>
      </c>
      <c r="H657" s="11">
        <v>96</v>
      </c>
      <c r="I657" s="12" t="s">
        <v>171</v>
      </c>
      <c r="J657" s="93">
        <v>0.53333333333333333</v>
      </c>
      <c r="K657" s="100"/>
      <c r="L657" s="12" t="s">
        <v>62</v>
      </c>
      <c r="M657" s="11" t="s">
        <v>35</v>
      </c>
      <c r="N657" s="18">
        <v>46100</v>
      </c>
      <c r="O657" s="14">
        <v>1008</v>
      </c>
      <c r="P657" s="14">
        <v>6048</v>
      </c>
      <c r="Q657" s="97">
        <v>28.607040000000001</v>
      </c>
      <c r="R657" s="11">
        <v>5632</v>
      </c>
      <c r="S657" s="11" t="s">
        <v>42</v>
      </c>
      <c r="T657" s="11">
        <v>180</v>
      </c>
      <c r="U657" s="216" t="s">
        <v>37</v>
      </c>
      <c r="V657" s="216" t="s">
        <v>37</v>
      </c>
      <c r="W657" s="216" t="s">
        <v>37</v>
      </c>
      <c r="X657" s="216" t="s">
        <v>38</v>
      </c>
      <c r="Y657" s="216" t="s">
        <v>38</v>
      </c>
      <c r="Z657" s="216" t="s">
        <v>37</v>
      </c>
      <c r="AA657" s="217">
        <v>46250</v>
      </c>
      <c r="AB657" s="216" t="s">
        <v>39</v>
      </c>
    </row>
    <row r="658" spans="1:28" ht="18" customHeight="1">
      <c r="A658" s="100" t="s">
        <v>2526</v>
      </c>
      <c r="B658" s="12" t="s">
        <v>635</v>
      </c>
      <c r="C658" s="90" t="s">
        <v>636</v>
      </c>
      <c r="D658" s="12">
        <v>1</v>
      </c>
      <c r="E658" s="12"/>
      <c r="F658" s="12"/>
      <c r="G658" s="13">
        <v>46255</v>
      </c>
      <c r="H658" s="11">
        <v>71</v>
      </c>
      <c r="I658" s="12" t="s">
        <v>312</v>
      </c>
      <c r="J658" s="93">
        <v>0.59166666666666667</v>
      </c>
      <c r="K658" s="100"/>
      <c r="L658" s="12"/>
      <c r="M658" s="11" t="s">
        <v>39</v>
      </c>
      <c r="N658" s="18">
        <v>46135</v>
      </c>
      <c r="O658" s="14">
        <v>52</v>
      </c>
      <c r="P658" s="14">
        <v>780</v>
      </c>
      <c r="Q658" s="97">
        <v>7.8</v>
      </c>
      <c r="R658" s="11">
        <v>7078</v>
      </c>
      <c r="S658" s="11" t="s">
        <v>36</v>
      </c>
      <c r="T658" s="11">
        <v>120</v>
      </c>
      <c r="U658" s="216" t="s">
        <v>37</v>
      </c>
      <c r="V658" s="216" t="s">
        <v>38</v>
      </c>
      <c r="W658" s="216" t="s">
        <v>37</v>
      </c>
      <c r="X658" s="216" t="s">
        <v>38</v>
      </c>
      <c r="Y658" s="216" t="s">
        <v>38</v>
      </c>
      <c r="Z658" s="216" t="s">
        <v>37</v>
      </c>
      <c r="AA658" s="217">
        <v>46225</v>
      </c>
      <c r="AB658" s="216" t="s">
        <v>39</v>
      </c>
    </row>
    <row r="659" spans="1:28" ht="18" customHeight="1">
      <c r="A659" s="100" t="s">
        <v>2526</v>
      </c>
      <c r="B659" s="12" t="s">
        <v>635</v>
      </c>
      <c r="C659" s="90" t="s">
        <v>636</v>
      </c>
      <c r="D659" s="12">
        <v>1</v>
      </c>
      <c r="E659" s="12"/>
      <c r="F659" s="12"/>
      <c r="G659" s="13">
        <v>46268</v>
      </c>
      <c r="H659" s="11">
        <v>84</v>
      </c>
      <c r="I659" s="12" t="s">
        <v>312</v>
      </c>
      <c r="J659" s="93">
        <v>0.7</v>
      </c>
      <c r="K659" s="100"/>
      <c r="L659" s="12"/>
      <c r="M659" s="11" t="s">
        <v>39</v>
      </c>
      <c r="N659" s="18">
        <v>46148</v>
      </c>
      <c r="O659" s="14">
        <v>52</v>
      </c>
      <c r="P659" s="14">
        <v>780</v>
      </c>
      <c r="Q659" s="97">
        <v>7.8</v>
      </c>
      <c r="R659" s="11">
        <v>7078</v>
      </c>
      <c r="S659" s="11" t="s">
        <v>36</v>
      </c>
      <c r="T659" s="11">
        <v>120</v>
      </c>
      <c r="U659" s="216" t="s">
        <v>37</v>
      </c>
      <c r="V659" s="216" t="s">
        <v>37</v>
      </c>
      <c r="W659" s="216" t="s">
        <v>37</v>
      </c>
      <c r="X659" s="216" t="s">
        <v>38</v>
      </c>
      <c r="Y659" s="216" t="s">
        <v>38</v>
      </c>
      <c r="Z659" s="216" t="s">
        <v>37</v>
      </c>
      <c r="AA659" s="217">
        <v>46238</v>
      </c>
      <c r="AB659" s="216" t="s">
        <v>39</v>
      </c>
    </row>
    <row r="660" spans="1:28" ht="18" customHeight="1">
      <c r="A660" s="100" t="s">
        <v>2537</v>
      </c>
      <c r="B660" s="12" t="s">
        <v>635</v>
      </c>
      <c r="C660" s="90" t="s">
        <v>636</v>
      </c>
      <c r="D660" s="12">
        <v>2</v>
      </c>
      <c r="E660" s="12"/>
      <c r="F660" s="12"/>
      <c r="G660" s="13">
        <v>46293</v>
      </c>
      <c r="H660" s="11">
        <v>109</v>
      </c>
      <c r="I660" s="12" t="s">
        <v>171</v>
      </c>
      <c r="J660" s="93">
        <v>0.90833333333333333</v>
      </c>
      <c r="K660" s="100"/>
      <c r="L660" s="12"/>
      <c r="M660" s="11" t="s">
        <v>39</v>
      </c>
      <c r="N660" s="18">
        <v>46173</v>
      </c>
      <c r="O660" s="14">
        <v>104</v>
      </c>
      <c r="P660" s="14">
        <v>1560</v>
      </c>
      <c r="Q660" s="97">
        <v>15.6</v>
      </c>
      <c r="R660" s="11">
        <v>7078</v>
      </c>
      <c r="S660" s="11" t="s">
        <v>36</v>
      </c>
      <c r="T660" s="11">
        <v>120</v>
      </c>
      <c r="U660" s="216" t="s">
        <v>37</v>
      </c>
      <c r="V660" s="216" t="s">
        <v>37</v>
      </c>
      <c r="W660" s="216" t="s">
        <v>38</v>
      </c>
      <c r="X660" s="216" t="s">
        <v>38</v>
      </c>
      <c r="Y660" s="216" t="s">
        <v>38</v>
      </c>
      <c r="Z660" s="216" t="s">
        <v>37</v>
      </c>
      <c r="AA660" s="217">
        <v>46263</v>
      </c>
      <c r="AB660" s="216" t="s">
        <v>39</v>
      </c>
    </row>
    <row r="661" spans="1:28" ht="18" customHeight="1">
      <c r="A661" s="100" t="s">
        <v>2506</v>
      </c>
      <c r="B661" s="12" t="s">
        <v>635</v>
      </c>
      <c r="C661" s="90" t="s">
        <v>636</v>
      </c>
      <c r="D661" s="12">
        <v>4</v>
      </c>
      <c r="E661" s="12"/>
      <c r="F661" s="12"/>
      <c r="G661" s="13">
        <v>46296</v>
      </c>
      <c r="H661" s="11">
        <v>112</v>
      </c>
      <c r="I661" s="12" t="s">
        <v>171</v>
      </c>
      <c r="J661" s="93">
        <v>0.93333333333333335</v>
      </c>
      <c r="K661" s="100"/>
      <c r="L661" s="12"/>
      <c r="M661" s="11" t="s">
        <v>39</v>
      </c>
      <c r="N661" s="18">
        <v>46176</v>
      </c>
      <c r="O661" s="14">
        <v>208</v>
      </c>
      <c r="P661" s="14">
        <v>3120</v>
      </c>
      <c r="Q661" s="97">
        <v>31.2</v>
      </c>
      <c r="R661" s="11">
        <v>7078</v>
      </c>
      <c r="S661" s="11" t="s">
        <v>36</v>
      </c>
      <c r="T661" s="11">
        <v>120</v>
      </c>
      <c r="U661" s="216" t="s">
        <v>37</v>
      </c>
      <c r="V661" s="216" t="s">
        <v>37</v>
      </c>
      <c r="W661" s="216" t="s">
        <v>38</v>
      </c>
      <c r="X661" s="216" t="s">
        <v>38</v>
      </c>
      <c r="Y661" s="216" t="s">
        <v>38</v>
      </c>
      <c r="Z661" s="216" t="s">
        <v>37</v>
      </c>
      <c r="AA661" s="217">
        <v>46266</v>
      </c>
      <c r="AB661" s="216" t="s">
        <v>39</v>
      </c>
    </row>
    <row r="662" spans="1:28" ht="18" customHeight="1">
      <c r="A662" s="100" t="s">
        <v>2507</v>
      </c>
      <c r="B662" s="12" t="s">
        <v>635</v>
      </c>
      <c r="C662" s="90" t="s">
        <v>636</v>
      </c>
      <c r="D662" s="12">
        <v>22</v>
      </c>
      <c r="E662" s="12"/>
      <c r="F662" s="12"/>
      <c r="G662" s="13">
        <v>46296</v>
      </c>
      <c r="H662" s="11">
        <v>112</v>
      </c>
      <c r="I662" s="12" t="s">
        <v>171</v>
      </c>
      <c r="J662" s="93">
        <v>0.93333333333333335</v>
      </c>
      <c r="K662" s="100" t="s">
        <v>2819</v>
      </c>
      <c r="L662" s="12"/>
      <c r="M662" s="11" t="s">
        <v>39</v>
      </c>
      <c r="N662" s="18">
        <v>46176</v>
      </c>
      <c r="O662" s="14">
        <v>1144</v>
      </c>
      <c r="P662" s="14">
        <v>17160</v>
      </c>
      <c r="Q662" s="97">
        <v>171.6</v>
      </c>
      <c r="R662" s="11">
        <v>7078</v>
      </c>
      <c r="S662" s="11" t="s">
        <v>36</v>
      </c>
      <c r="T662" s="11">
        <v>120</v>
      </c>
      <c r="U662" s="216" t="s">
        <v>37</v>
      </c>
      <c r="V662" s="216" t="s">
        <v>37</v>
      </c>
      <c r="W662" s="216" t="s">
        <v>38</v>
      </c>
      <c r="X662" s="216" t="s">
        <v>38</v>
      </c>
      <c r="Y662" s="216" t="s">
        <v>38</v>
      </c>
      <c r="Z662" s="216" t="s">
        <v>37</v>
      </c>
      <c r="AA662" s="217">
        <v>46266</v>
      </c>
      <c r="AB662" s="216" t="s">
        <v>39</v>
      </c>
    </row>
    <row r="663" spans="1:28" ht="18" customHeight="1">
      <c r="A663" s="100" t="s">
        <v>2830</v>
      </c>
      <c r="B663" s="12" t="s">
        <v>635</v>
      </c>
      <c r="C663" s="90" t="s">
        <v>636</v>
      </c>
      <c r="D663" s="12">
        <v>2</v>
      </c>
      <c r="E663" s="12"/>
      <c r="F663" s="12"/>
      <c r="G663" s="13">
        <v>46296</v>
      </c>
      <c r="H663" s="11">
        <v>112</v>
      </c>
      <c r="I663" s="12" t="s">
        <v>171</v>
      </c>
      <c r="J663" s="93">
        <v>0.93333333333333335</v>
      </c>
      <c r="K663" s="100"/>
      <c r="L663" s="12"/>
      <c r="M663" s="11" t="s">
        <v>39</v>
      </c>
      <c r="N663" s="18">
        <v>46176</v>
      </c>
      <c r="O663" s="14">
        <v>104</v>
      </c>
      <c r="P663" s="14">
        <v>1560</v>
      </c>
      <c r="Q663" s="97">
        <v>15.6</v>
      </c>
      <c r="R663" s="11">
        <v>7078</v>
      </c>
      <c r="S663" s="11" t="s">
        <v>36</v>
      </c>
      <c r="T663" s="11">
        <v>120</v>
      </c>
      <c r="U663" s="216" t="s">
        <v>37</v>
      </c>
      <c r="V663" s="216" t="s">
        <v>37</v>
      </c>
      <c r="W663" s="216" t="s">
        <v>38</v>
      </c>
      <c r="X663" s="216" t="s">
        <v>38</v>
      </c>
      <c r="Y663" s="216" t="s">
        <v>38</v>
      </c>
      <c r="Z663" s="216" t="s">
        <v>37</v>
      </c>
      <c r="AA663" s="217">
        <v>46266</v>
      </c>
      <c r="AB663" s="216" t="s">
        <v>39</v>
      </c>
    </row>
    <row r="664" spans="1:28" ht="18" customHeight="1">
      <c r="A664" s="100" t="s">
        <v>253</v>
      </c>
      <c r="B664" s="12" t="s">
        <v>635</v>
      </c>
      <c r="C664" s="90" t="s">
        <v>636</v>
      </c>
      <c r="D664" s="12">
        <v>34</v>
      </c>
      <c r="E664" s="12"/>
      <c r="F664" s="12"/>
      <c r="G664" s="13">
        <v>46299</v>
      </c>
      <c r="H664" s="11">
        <v>115</v>
      </c>
      <c r="I664" s="12" t="s">
        <v>171</v>
      </c>
      <c r="J664" s="93">
        <v>0.95833333333333337</v>
      </c>
      <c r="K664" s="100"/>
      <c r="L664" s="12"/>
      <c r="M664" s="11" t="s">
        <v>39</v>
      </c>
      <c r="N664" s="18">
        <v>46179</v>
      </c>
      <c r="O664" s="14">
        <v>1768</v>
      </c>
      <c r="P664" s="14">
        <v>26520</v>
      </c>
      <c r="Q664" s="97">
        <v>265.2</v>
      </c>
      <c r="R664" s="11">
        <v>7078</v>
      </c>
      <c r="S664" s="11" t="s">
        <v>36</v>
      </c>
      <c r="T664" s="11">
        <v>120</v>
      </c>
      <c r="U664" s="216" t="s">
        <v>37</v>
      </c>
      <c r="V664" s="216" t="s">
        <v>37</v>
      </c>
      <c r="W664" s="216" t="s">
        <v>38</v>
      </c>
      <c r="X664" s="216" t="s">
        <v>38</v>
      </c>
      <c r="Y664" s="216" t="s">
        <v>38</v>
      </c>
      <c r="Z664" s="216" t="s">
        <v>37</v>
      </c>
      <c r="AA664" s="217">
        <v>46269</v>
      </c>
      <c r="AB664" s="216" t="s">
        <v>39</v>
      </c>
    </row>
    <row r="665" spans="1:28" ht="18" customHeight="1">
      <c r="A665" s="100" t="s">
        <v>762</v>
      </c>
      <c r="B665" s="12" t="s">
        <v>635</v>
      </c>
      <c r="C665" s="90" t="s">
        <v>636</v>
      </c>
      <c r="D665" s="12">
        <v>44</v>
      </c>
      <c r="E665" s="12"/>
      <c r="F665" s="12"/>
      <c r="G665" s="13">
        <v>46299</v>
      </c>
      <c r="H665" s="11">
        <v>115</v>
      </c>
      <c r="I665" s="12" t="s">
        <v>171</v>
      </c>
      <c r="J665" s="93">
        <v>0.95833333333333337</v>
      </c>
      <c r="K665" s="100"/>
      <c r="L665" s="12"/>
      <c r="M665" s="11" t="s">
        <v>39</v>
      </c>
      <c r="N665" s="18">
        <v>46179</v>
      </c>
      <c r="O665" s="14">
        <v>2288</v>
      </c>
      <c r="P665" s="14">
        <v>34320</v>
      </c>
      <c r="Q665" s="97">
        <v>343.2</v>
      </c>
      <c r="R665" s="11">
        <v>7078</v>
      </c>
      <c r="S665" s="11" t="s">
        <v>36</v>
      </c>
      <c r="T665" s="11">
        <v>120</v>
      </c>
      <c r="U665" s="216" t="s">
        <v>37</v>
      </c>
      <c r="V665" s="216" t="s">
        <v>37</v>
      </c>
      <c r="W665" s="216" t="s">
        <v>38</v>
      </c>
      <c r="X665" s="216" t="s">
        <v>38</v>
      </c>
      <c r="Y665" s="216" t="s">
        <v>38</v>
      </c>
      <c r="Z665" s="216" t="s">
        <v>37</v>
      </c>
      <c r="AA665" s="217">
        <v>46269</v>
      </c>
      <c r="AB665" s="216" t="s">
        <v>39</v>
      </c>
    </row>
    <row r="666" spans="1:28" ht="18" customHeight="1">
      <c r="A666" s="100" t="s">
        <v>664</v>
      </c>
      <c r="B666" s="12" t="s">
        <v>635</v>
      </c>
      <c r="C666" s="90" t="s">
        <v>636</v>
      </c>
      <c r="D666" s="12">
        <v>44</v>
      </c>
      <c r="E666" s="12"/>
      <c r="F666" s="12"/>
      <c r="G666" s="13">
        <v>46299</v>
      </c>
      <c r="H666" s="11">
        <v>115</v>
      </c>
      <c r="I666" s="12" t="s">
        <v>171</v>
      </c>
      <c r="J666" s="93">
        <v>0.95833333333333337</v>
      </c>
      <c r="K666" s="100"/>
      <c r="L666" s="12"/>
      <c r="M666" s="11" t="s">
        <v>39</v>
      </c>
      <c r="N666" s="18">
        <v>46179</v>
      </c>
      <c r="O666" s="14">
        <v>2288</v>
      </c>
      <c r="P666" s="14">
        <v>34320</v>
      </c>
      <c r="Q666" s="97">
        <v>343.2</v>
      </c>
      <c r="R666" s="11">
        <v>7078</v>
      </c>
      <c r="S666" s="11" t="s">
        <v>36</v>
      </c>
      <c r="T666" s="11">
        <v>120</v>
      </c>
      <c r="U666" s="216" t="s">
        <v>37</v>
      </c>
      <c r="V666" s="216" t="s">
        <v>37</v>
      </c>
      <c r="W666" s="216" t="s">
        <v>38</v>
      </c>
      <c r="X666" s="216" t="s">
        <v>38</v>
      </c>
      <c r="Y666" s="216" t="s">
        <v>38</v>
      </c>
      <c r="Z666" s="216" t="s">
        <v>37</v>
      </c>
      <c r="AA666" s="217">
        <v>46269</v>
      </c>
      <c r="AB666" s="216" t="s">
        <v>39</v>
      </c>
    </row>
    <row r="667" spans="1:28" ht="18" customHeight="1">
      <c r="A667" s="100" t="s">
        <v>618</v>
      </c>
      <c r="B667" s="12" t="s">
        <v>635</v>
      </c>
      <c r="C667" s="90" t="s">
        <v>636</v>
      </c>
      <c r="D667" s="12">
        <v>28</v>
      </c>
      <c r="E667" s="12"/>
      <c r="F667" s="12"/>
      <c r="G667" s="13">
        <v>46299</v>
      </c>
      <c r="H667" s="11">
        <v>115</v>
      </c>
      <c r="I667" s="12" t="s">
        <v>171</v>
      </c>
      <c r="J667" s="93">
        <v>0.95833333333333337</v>
      </c>
      <c r="K667" s="100"/>
      <c r="L667" s="12"/>
      <c r="M667" s="11" t="s">
        <v>39</v>
      </c>
      <c r="N667" s="18">
        <v>46179</v>
      </c>
      <c r="O667" s="14">
        <v>1456</v>
      </c>
      <c r="P667" s="14">
        <v>21840</v>
      </c>
      <c r="Q667" s="97">
        <v>218.4</v>
      </c>
      <c r="R667" s="11">
        <v>7078</v>
      </c>
      <c r="S667" s="11" t="s">
        <v>36</v>
      </c>
      <c r="T667" s="11">
        <v>120</v>
      </c>
      <c r="U667" s="216" t="s">
        <v>37</v>
      </c>
      <c r="V667" s="216" t="s">
        <v>37</v>
      </c>
      <c r="W667" s="216" t="s">
        <v>38</v>
      </c>
      <c r="X667" s="216" t="s">
        <v>38</v>
      </c>
      <c r="Y667" s="216" t="s">
        <v>38</v>
      </c>
      <c r="Z667" s="216" t="s">
        <v>37</v>
      </c>
      <c r="AA667" s="217">
        <v>46269</v>
      </c>
      <c r="AB667" s="216" t="s">
        <v>39</v>
      </c>
    </row>
    <row r="668" spans="1:28" ht="18" customHeight="1">
      <c r="A668" s="100" t="s">
        <v>642</v>
      </c>
      <c r="B668" s="12" t="s">
        <v>635</v>
      </c>
      <c r="C668" s="90" t="s">
        <v>636</v>
      </c>
      <c r="D668" s="12">
        <v>40</v>
      </c>
      <c r="E668" s="12"/>
      <c r="F668" s="12"/>
      <c r="G668" s="13">
        <v>46299</v>
      </c>
      <c r="H668" s="11">
        <v>115</v>
      </c>
      <c r="I668" s="12" t="s">
        <v>171</v>
      </c>
      <c r="J668" s="93">
        <v>0.95833333333333337</v>
      </c>
      <c r="K668" s="100" t="s">
        <v>2819</v>
      </c>
      <c r="L668" s="12"/>
      <c r="M668" s="11" t="s">
        <v>39</v>
      </c>
      <c r="N668" s="18">
        <v>46179</v>
      </c>
      <c r="O668" s="14">
        <v>2080</v>
      </c>
      <c r="P668" s="14">
        <v>31200</v>
      </c>
      <c r="Q668" s="97">
        <v>312</v>
      </c>
      <c r="R668" s="11">
        <v>7078</v>
      </c>
      <c r="S668" s="11" t="s">
        <v>36</v>
      </c>
      <c r="T668" s="11">
        <v>120</v>
      </c>
      <c r="U668" s="216" t="s">
        <v>37</v>
      </c>
      <c r="V668" s="216" t="s">
        <v>37</v>
      </c>
      <c r="W668" s="216" t="s">
        <v>38</v>
      </c>
      <c r="X668" s="216" t="s">
        <v>38</v>
      </c>
      <c r="Y668" s="216" t="s">
        <v>38</v>
      </c>
      <c r="Z668" s="216" t="s">
        <v>37</v>
      </c>
      <c r="AA668" s="217">
        <v>46269</v>
      </c>
      <c r="AB668" s="216" t="s">
        <v>39</v>
      </c>
    </row>
    <row r="669" spans="1:28" ht="18" customHeight="1">
      <c r="A669" s="100" t="s">
        <v>644</v>
      </c>
      <c r="B669" s="12" t="s">
        <v>635</v>
      </c>
      <c r="C669" s="90" t="s">
        <v>636</v>
      </c>
      <c r="D669" s="12">
        <v>41</v>
      </c>
      <c r="E669" s="12"/>
      <c r="F669" s="12"/>
      <c r="G669" s="13">
        <v>46299</v>
      </c>
      <c r="H669" s="11">
        <v>115</v>
      </c>
      <c r="I669" s="12" t="s">
        <v>171</v>
      </c>
      <c r="J669" s="93">
        <v>0.95833333333333337</v>
      </c>
      <c r="K669" s="100"/>
      <c r="L669" s="12"/>
      <c r="M669" s="11" t="s">
        <v>39</v>
      </c>
      <c r="N669" s="18">
        <v>46179</v>
      </c>
      <c r="O669" s="14">
        <v>2132</v>
      </c>
      <c r="P669" s="14">
        <v>31980</v>
      </c>
      <c r="Q669" s="97">
        <v>319.8</v>
      </c>
      <c r="R669" s="11">
        <v>7078</v>
      </c>
      <c r="S669" s="11" t="s">
        <v>36</v>
      </c>
      <c r="T669" s="11">
        <v>120</v>
      </c>
      <c r="U669" s="216" t="s">
        <v>37</v>
      </c>
      <c r="V669" s="216" t="s">
        <v>37</v>
      </c>
      <c r="W669" s="216" t="s">
        <v>38</v>
      </c>
      <c r="X669" s="216" t="s">
        <v>38</v>
      </c>
      <c r="Y669" s="216" t="s">
        <v>38</v>
      </c>
      <c r="Z669" s="216" t="s">
        <v>37</v>
      </c>
      <c r="AA669" s="217">
        <v>46269</v>
      </c>
      <c r="AB669" s="216" t="s">
        <v>39</v>
      </c>
    </row>
    <row r="670" spans="1:28" ht="18" customHeight="1">
      <c r="A670" s="100" t="s">
        <v>645</v>
      </c>
      <c r="B670" s="12" t="s">
        <v>635</v>
      </c>
      <c r="C670" s="90" t="s">
        <v>636</v>
      </c>
      <c r="D670" s="12">
        <v>64</v>
      </c>
      <c r="E670" s="12"/>
      <c r="F670" s="12"/>
      <c r="G670" s="13">
        <v>46299</v>
      </c>
      <c r="H670" s="11">
        <v>115</v>
      </c>
      <c r="I670" s="12" t="s">
        <v>171</v>
      </c>
      <c r="J670" s="93">
        <v>0.95833333333333337</v>
      </c>
      <c r="K670" s="100"/>
      <c r="L670" s="12"/>
      <c r="M670" s="11" t="s">
        <v>39</v>
      </c>
      <c r="N670" s="18">
        <v>46179</v>
      </c>
      <c r="O670" s="14">
        <v>3328</v>
      </c>
      <c r="P670" s="14">
        <v>49920</v>
      </c>
      <c r="Q670" s="97">
        <v>499.2</v>
      </c>
      <c r="R670" s="11">
        <v>7078</v>
      </c>
      <c r="S670" s="11" t="s">
        <v>36</v>
      </c>
      <c r="T670" s="11">
        <v>120</v>
      </c>
      <c r="U670" s="216" t="s">
        <v>37</v>
      </c>
      <c r="V670" s="216" t="s">
        <v>37</v>
      </c>
      <c r="W670" s="216" t="s">
        <v>38</v>
      </c>
      <c r="X670" s="216" t="s">
        <v>38</v>
      </c>
      <c r="Y670" s="216" t="s">
        <v>38</v>
      </c>
      <c r="Z670" s="216" t="s">
        <v>37</v>
      </c>
      <c r="AA670" s="217">
        <v>46269</v>
      </c>
      <c r="AB670" s="216" t="s">
        <v>39</v>
      </c>
    </row>
    <row r="671" spans="1:28" ht="18" customHeight="1">
      <c r="A671" s="100" t="s">
        <v>648</v>
      </c>
      <c r="B671" s="12" t="s">
        <v>635</v>
      </c>
      <c r="C671" s="90" t="s">
        <v>636</v>
      </c>
      <c r="D671" s="12">
        <v>13</v>
      </c>
      <c r="E671" s="12"/>
      <c r="F671" s="12"/>
      <c r="G671" s="13">
        <v>46300</v>
      </c>
      <c r="H671" s="11">
        <v>116</v>
      </c>
      <c r="I671" s="12" t="s">
        <v>171</v>
      </c>
      <c r="J671" s="93">
        <v>0.96666666666666667</v>
      </c>
      <c r="K671" s="100"/>
      <c r="L671" s="12" t="s">
        <v>67</v>
      </c>
      <c r="M671" s="11" t="s">
        <v>35</v>
      </c>
      <c r="N671" s="18">
        <v>46180</v>
      </c>
      <c r="O671" s="14">
        <v>676</v>
      </c>
      <c r="P671" s="14">
        <v>10140</v>
      </c>
      <c r="Q671" s="97">
        <v>101.4</v>
      </c>
      <c r="R671" s="11">
        <v>7078</v>
      </c>
      <c r="S671" s="11" t="s">
        <v>36</v>
      </c>
      <c r="T671" s="11">
        <v>120</v>
      </c>
      <c r="U671" s="216" t="s">
        <v>37</v>
      </c>
      <c r="V671" s="216" t="s">
        <v>37</v>
      </c>
      <c r="W671" s="216" t="s">
        <v>38</v>
      </c>
      <c r="X671" s="216" t="s">
        <v>38</v>
      </c>
      <c r="Y671" s="216" t="s">
        <v>38</v>
      </c>
      <c r="Z671" s="216" t="s">
        <v>37</v>
      </c>
      <c r="AA671" s="217">
        <v>46270</v>
      </c>
      <c r="AB671" s="216" t="s">
        <v>39</v>
      </c>
    </row>
    <row r="672" spans="1:28" ht="18" customHeight="1">
      <c r="A672" s="100" t="s">
        <v>2510</v>
      </c>
      <c r="B672" s="12" t="s">
        <v>635</v>
      </c>
      <c r="C672" s="90" t="s">
        <v>636</v>
      </c>
      <c r="D672" s="12">
        <v>6</v>
      </c>
      <c r="E672" s="12"/>
      <c r="F672" s="12"/>
      <c r="G672" s="13">
        <v>46300</v>
      </c>
      <c r="H672" s="11">
        <v>116</v>
      </c>
      <c r="I672" s="12" t="s">
        <v>171</v>
      </c>
      <c r="J672" s="93">
        <v>0.96666666666666667</v>
      </c>
      <c r="K672" s="100"/>
      <c r="L672" s="12"/>
      <c r="M672" s="11" t="s">
        <v>39</v>
      </c>
      <c r="N672" s="18">
        <v>46180</v>
      </c>
      <c r="O672" s="14">
        <v>312</v>
      </c>
      <c r="P672" s="14">
        <v>4680</v>
      </c>
      <c r="Q672" s="97">
        <v>46.8</v>
      </c>
      <c r="R672" s="11">
        <v>7078</v>
      </c>
      <c r="S672" s="11" t="s">
        <v>36</v>
      </c>
      <c r="T672" s="11">
        <v>120</v>
      </c>
      <c r="U672" s="216" t="s">
        <v>37</v>
      </c>
      <c r="V672" s="216" t="s">
        <v>37</v>
      </c>
      <c r="W672" s="216" t="s">
        <v>38</v>
      </c>
      <c r="X672" s="216" t="s">
        <v>38</v>
      </c>
      <c r="Y672" s="216" t="s">
        <v>38</v>
      </c>
      <c r="Z672" s="216" t="s">
        <v>37</v>
      </c>
      <c r="AA672" s="217">
        <v>46270</v>
      </c>
      <c r="AB672" s="216" t="s">
        <v>39</v>
      </c>
    </row>
    <row r="673" spans="1:28" ht="18" customHeight="1">
      <c r="A673" s="100" t="s">
        <v>2520</v>
      </c>
      <c r="B673" s="12" t="s">
        <v>635</v>
      </c>
      <c r="C673" s="90" t="s">
        <v>636</v>
      </c>
      <c r="D673" s="12">
        <v>4</v>
      </c>
      <c r="E673" s="12"/>
      <c r="F673" s="12"/>
      <c r="G673" s="13">
        <v>46300</v>
      </c>
      <c r="H673" s="11">
        <v>116</v>
      </c>
      <c r="I673" s="12" t="s">
        <v>171</v>
      </c>
      <c r="J673" s="93">
        <v>0.96666666666666667</v>
      </c>
      <c r="K673" s="100"/>
      <c r="L673" s="12"/>
      <c r="M673" s="11" t="s">
        <v>39</v>
      </c>
      <c r="N673" s="18">
        <v>46180</v>
      </c>
      <c r="O673" s="14">
        <v>208</v>
      </c>
      <c r="P673" s="14">
        <v>3120</v>
      </c>
      <c r="Q673" s="97">
        <v>31.2</v>
      </c>
      <c r="R673" s="11">
        <v>7078</v>
      </c>
      <c r="S673" s="11" t="s">
        <v>36</v>
      </c>
      <c r="T673" s="11">
        <v>120</v>
      </c>
      <c r="U673" s="216" t="s">
        <v>37</v>
      </c>
      <c r="V673" s="216" t="s">
        <v>37</v>
      </c>
      <c r="W673" s="216" t="s">
        <v>38</v>
      </c>
      <c r="X673" s="216" t="s">
        <v>38</v>
      </c>
      <c r="Y673" s="216" t="s">
        <v>38</v>
      </c>
      <c r="Z673" s="216" t="s">
        <v>37</v>
      </c>
      <c r="AA673" s="217">
        <v>46270</v>
      </c>
      <c r="AB673" s="216" t="s">
        <v>39</v>
      </c>
    </row>
    <row r="674" spans="1:28" ht="18" customHeight="1">
      <c r="A674" s="100" t="s">
        <v>2545</v>
      </c>
      <c r="B674" s="12" t="s">
        <v>635</v>
      </c>
      <c r="C674" s="90" t="s">
        <v>636</v>
      </c>
      <c r="D674" s="12">
        <v>30</v>
      </c>
      <c r="E674" s="12"/>
      <c r="F674" s="12"/>
      <c r="G674" s="13">
        <v>46300</v>
      </c>
      <c r="H674" s="11">
        <v>116</v>
      </c>
      <c r="I674" s="12" t="s">
        <v>171</v>
      </c>
      <c r="J674" s="93">
        <v>0.96666666666666667</v>
      </c>
      <c r="K674" s="100"/>
      <c r="L674" s="12"/>
      <c r="M674" s="11" t="s">
        <v>39</v>
      </c>
      <c r="N674" s="18">
        <v>46180</v>
      </c>
      <c r="O674" s="14">
        <v>1560</v>
      </c>
      <c r="P674" s="14">
        <v>23400</v>
      </c>
      <c r="Q674" s="97">
        <v>234</v>
      </c>
      <c r="R674" s="11">
        <v>7078</v>
      </c>
      <c r="S674" s="11" t="s">
        <v>36</v>
      </c>
      <c r="T674" s="11">
        <v>120</v>
      </c>
      <c r="U674" s="216" t="s">
        <v>37</v>
      </c>
      <c r="V674" s="216" t="s">
        <v>37</v>
      </c>
      <c r="W674" s="216" t="s">
        <v>38</v>
      </c>
      <c r="X674" s="216" t="s">
        <v>38</v>
      </c>
      <c r="Y674" s="216" t="s">
        <v>38</v>
      </c>
      <c r="Z674" s="216" t="s">
        <v>37</v>
      </c>
      <c r="AA674" s="217">
        <v>46270</v>
      </c>
      <c r="AB674" s="216" t="s">
        <v>39</v>
      </c>
    </row>
    <row r="675" spans="1:28" ht="18" customHeight="1">
      <c r="A675" s="100" t="s">
        <v>2546</v>
      </c>
      <c r="B675" s="12" t="s">
        <v>635</v>
      </c>
      <c r="C675" s="90" t="s">
        <v>636</v>
      </c>
      <c r="D675" s="12">
        <v>10</v>
      </c>
      <c r="E675" s="12"/>
      <c r="F675" s="12"/>
      <c r="G675" s="13">
        <v>46300</v>
      </c>
      <c r="H675" s="11">
        <v>116</v>
      </c>
      <c r="I675" s="12" t="s">
        <v>171</v>
      </c>
      <c r="J675" s="93">
        <v>0.96666666666666667</v>
      </c>
      <c r="K675" s="100"/>
      <c r="L675" s="12"/>
      <c r="M675" s="11" t="s">
        <v>39</v>
      </c>
      <c r="N675" s="18">
        <v>46180</v>
      </c>
      <c r="O675" s="14">
        <v>520</v>
      </c>
      <c r="P675" s="14">
        <v>7800</v>
      </c>
      <c r="Q675" s="97">
        <v>78</v>
      </c>
      <c r="R675" s="11">
        <v>7078</v>
      </c>
      <c r="S675" s="11" t="s">
        <v>36</v>
      </c>
      <c r="T675" s="11">
        <v>120</v>
      </c>
      <c r="U675" s="216" t="s">
        <v>37</v>
      </c>
      <c r="V675" s="216" t="s">
        <v>37</v>
      </c>
      <c r="W675" s="216" t="s">
        <v>38</v>
      </c>
      <c r="X675" s="216" t="s">
        <v>38</v>
      </c>
      <c r="Y675" s="216" t="s">
        <v>38</v>
      </c>
      <c r="Z675" s="216" t="s">
        <v>37</v>
      </c>
      <c r="AA675" s="217">
        <v>46270</v>
      </c>
      <c r="AB675" s="216" t="s">
        <v>39</v>
      </c>
    </row>
    <row r="676" spans="1:28" ht="18" customHeight="1">
      <c r="A676" s="100" t="s">
        <v>715</v>
      </c>
      <c r="B676" s="12" t="s">
        <v>635</v>
      </c>
      <c r="C676" s="90" t="s">
        <v>636</v>
      </c>
      <c r="D676" s="12">
        <v>44</v>
      </c>
      <c r="E676" s="12"/>
      <c r="F676" s="12"/>
      <c r="G676" s="13">
        <v>46300</v>
      </c>
      <c r="H676" s="11">
        <v>116</v>
      </c>
      <c r="I676" s="12" t="s">
        <v>171</v>
      </c>
      <c r="J676" s="93">
        <v>0.96666666666666667</v>
      </c>
      <c r="K676" s="100" t="s">
        <v>2828</v>
      </c>
      <c r="L676" s="12"/>
      <c r="M676" s="11" t="s">
        <v>39</v>
      </c>
      <c r="N676" s="18">
        <v>46180</v>
      </c>
      <c r="O676" s="14">
        <v>2288</v>
      </c>
      <c r="P676" s="14">
        <v>34320</v>
      </c>
      <c r="Q676" s="97">
        <v>343.2</v>
      </c>
      <c r="R676" s="11">
        <v>7078</v>
      </c>
      <c r="S676" s="11" t="s">
        <v>36</v>
      </c>
      <c r="T676" s="11">
        <v>120</v>
      </c>
      <c r="U676" s="216" t="s">
        <v>37</v>
      </c>
      <c r="V676" s="216" t="s">
        <v>37</v>
      </c>
      <c r="W676" s="216" t="s">
        <v>38</v>
      </c>
      <c r="X676" s="216" t="s">
        <v>38</v>
      </c>
      <c r="Y676" s="216" t="s">
        <v>38</v>
      </c>
      <c r="Z676" s="216" t="s">
        <v>37</v>
      </c>
      <c r="AA676" s="217">
        <v>46270</v>
      </c>
      <c r="AB676" s="216" t="s">
        <v>39</v>
      </c>
    </row>
    <row r="677" spans="1:28" ht="18" customHeight="1">
      <c r="A677" s="100" t="s">
        <v>2730</v>
      </c>
      <c r="B677" s="12" t="s">
        <v>635</v>
      </c>
      <c r="C677" s="90" t="s">
        <v>636</v>
      </c>
      <c r="D677" s="12">
        <v>40</v>
      </c>
      <c r="E677" s="12"/>
      <c r="F677" s="12"/>
      <c r="G677" s="13">
        <v>46300</v>
      </c>
      <c r="H677" s="11">
        <v>116</v>
      </c>
      <c r="I677" s="12" t="s">
        <v>171</v>
      </c>
      <c r="J677" s="93">
        <v>0.96666666666666667</v>
      </c>
      <c r="K677" s="100"/>
      <c r="L677" s="12"/>
      <c r="M677" s="11" t="s">
        <v>39</v>
      </c>
      <c r="N677" s="18">
        <v>46180</v>
      </c>
      <c r="O677" s="14">
        <v>2080</v>
      </c>
      <c r="P677" s="14">
        <v>31200</v>
      </c>
      <c r="Q677" s="97">
        <v>312</v>
      </c>
      <c r="R677" s="11">
        <v>7078</v>
      </c>
      <c r="S677" s="11" t="s">
        <v>36</v>
      </c>
      <c r="T677" s="11">
        <v>120</v>
      </c>
      <c r="U677" s="216" t="s">
        <v>37</v>
      </c>
      <c r="V677" s="216" t="s">
        <v>37</v>
      </c>
      <c r="W677" s="216" t="s">
        <v>38</v>
      </c>
      <c r="X677" s="216" t="s">
        <v>38</v>
      </c>
      <c r="Y677" s="216" t="s">
        <v>38</v>
      </c>
      <c r="Z677" s="216" t="s">
        <v>37</v>
      </c>
      <c r="AA677" s="217">
        <v>46270</v>
      </c>
      <c r="AB677" s="216" t="s">
        <v>39</v>
      </c>
    </row>
    <row r="678" spans="1:28" ht="18" customHeight="1">
      <c r="A678" s="100" t="s">
        <v>2569</v>
      </c>
      <c r="B678" s="12" t="s">
        <v>635</v>
      </c>
      <c r="C678" s="90" t="s">
        <v>636</v>
      </c>
      <c r="D678" s="12">
        <v>38</v>
      </c>
      <c r="E678" s="12"/>
      <c r="F678" s="12"/>
      <c r="G678" s="13">
        <v>46300</v>
      </c>
      <c r="H678" s="11">
        <v>116</v>
      </c>
      <c r="I678" s="12" t="s">
        <v>171</v>
      </c>
      <c r="J678" s="93">
        <v>0.96666666666666667</v>
      </c>
      <c r="K678" s="100"/>
      <c r="L678" s="12"/>
      <c r="M678" s="11" t="s">
        <v>39</v>
      </c>
      <c r="N678" s="18">
        <v>46180</v>
      </c>
      <c r="O678" s="14">
        <v>1976</v>
      </c>
      <c r="P678" s="14">
        <v>29640</v>
      </c>
      <c r="Q678" s="97">
        <v>296.39999999999998</v>
      </c>
      <c r="R678" s="11">
        <v>7078</v>
      </c>
      <c r="S678" s="11" t="s">
        <v>36</v>
      </c>
      <c r="T678" s="11">
        <v>120</v>
      </c>
      <c r="U678" s="216" t="s">
        <v>37</v>
      </c>
      <c r="V678" s="216" t="s">
        <v>37</v>
      </c>
      <c r="W678" s="216" t="s">
        <v>38</v>
      </c>
      <c r="X678" s="216" t="s">
        <v>38</v>
      </c>
      <c r="Y678" s="216" t="s">
        <v>38</v>
      </c>
      <c r="Z678" s="216" t="s">
        <v>37</v>
      </c>
      <c r="AA678" s="217">
        <v>46270</v>
      </c>
      <c r="AB678" s="216" t="s">
        <v>39</v>
      </c>
    </row>
    <row r="679" spans="1:28" ht="18" customHeight="1">
      <c r="A679" s="100" t="s">
        <v>2570</v>
      </c>
      <c r="B679" s="12" t="s">
        <v>635</v>
      </c>
      <c r="C679" s="90" t="s">
        <v>636</v>
      </c>
      <c r="D679" s="12">
        <v>28</v>
      </c>
      <c r="E679" s="12"/>
      <c r="F679" s="12"/>
      <c r="G679" s="13">
        <v>46300</v>
      </c>
      <c r="H679" s="11">
        <v>116</v>
      </c>
      <c r="I679" s="12" t="s">
        <v>171</v>
      </c>
      <c r="J679" s="93">
        <v>0.96666666666666667</v>
      </c>
      <c r="K679" s="100"/>
      <c r="L679" s="12"/>
      <c r="M679" s="11" t="s">
        <v>39</v>
      </c>
      <c r="N679" s="18">
        <v>46180</v>
      </c>
      <c r="O679" s="14">
        <v>1456</v>
      </c>
      <c r="P679" s="14">
        <v>21840</v>
      </c>
      <c r="Q679" s="97">
        <v>218.4</v>
      </c>
      <c r="R679" s="11">
        <v>7078</v>
      </c>
      <c r="S679" s="11" t="s">
        <v>36</v>
      </c>
      <c r="T679" s="11">
        <v>120</v>
      </c>
      <c r="U679" s="216" t="s">
        <v>37</v>
      </c>
      <c r="V679" s="216" t="s">
        <v>37</v>
      </c>
      <c r="W679" s="216" t="s">
        <v>38</v>
      </c>
      <c r="X679" s="216" t="s">
        <v>38</v>
      </c>
      <c r="Y679" s="216" t="s">
        <v>38</v>
      </c>
      <c r="Z679" s="216" t="s">
        <v>37</v>
      </c>
      <c r="AA679" s="217">
        <v>46270</v>
      </c>
      <c r="AB679" s="216" t="s">
        <v>39</v>
      </c>
    </row>
    <row r="680" spans="1:28" ht="18" customHeight="1">
      <c r="A680" s="100" t="s">
        <v>2830</v>
      </c>
      <c r="B680" s="12" t="s">
        <v>635</v>
      </c>
      <c r="C680" s="90" t="s">
        <v>636</v>
      </c>
      <c r="D680" s="12">
        <v>4</v>
      </c>
      <c r="E680" s="12"/>
      <c r="F680" s="12"/>
      <c r="G680" s="13">
        <v>46301</v>
      </c>
      <c r="H680" s="11">
        <v>117</v>
      </c>
      <c r="I680" s="12" t="s">
        <v>171</v>
      </c>
      <c r="J680" s="93">
        <v>0.97499999999999998</v>
      </c>
      <c r="K680" s="100"/>
      <c r="L680" s="12"/>
      <c r="M680" s="11" t="s">
        <v>39</v>
      </c>
      <c r="N680" s="18">
        <v>46181</v>
      </c>
      <c r="O680" s="14">
        <v>208</v>
      </c>
      <c r="P680" s="14">
        <v>3120</v>
      </c>
      <c r="Q680" s="97">
        <v>31.2</v>
      </c>
      <c r="R680" s="11">
        <v>7078</v>
      </c>
      <c r="S680" s="11" t="s">
        <v>36</v>
      </c>
      <c r="T680" s="11">
        <v>120</v>
      </c>
      <c r="U680" s="216" t="s">
        <v>37</v>
      </c>
      <c r="V680" s="216" t="s">
        <v>37</v>
      </c>
      <c r="W680" s="216" t="s">
        <v>38</v>
      </c>
      <c r="X680" s="216" t="s">
        <v>38</v>
      </c>
      <c r="Y680" s="216" t="s">
        <v>38</v>
      </c>
      <c r="Z680" s="216" t="s">
        <v>37</v>
      </c>
      <c r="AA680" s="217">
        <v>46271</v>
      </c>
      <c r="AB680" s="216" t="s">
        <v>39</v>
      </c>
    </row>
    <row r="681" spans="1:28" ht="18" customHeight="1">
      <c r="A681" s="100" t="s">
        <v>2508</v>
      </c>
      <c r="B681" s="12" t="s">
        <v>635</v>
      </c>
      <c r="C681" s="90" t="s">
        <v>636</v>
      </c>
      <c r="D681" s="12">
        <v>2</v>
      </c>
      <c r="E681" s="12"/>
      <c r="F681" s="12"/>
      <c r="G681" s="13">
        <v>46301</v>
      </c>
      <c r="H681" s="11">
        <v>117</v>
      </c>
      <c r="I681" s="12" t="s">
        <v>171</v>
      </c>
      <c r="J681" s="93">
        <v>0.97499999999999998</v>
      </c>
      <c r="K681" s="100"/>
      <c r="L681" s="12"/>
      <c r="M681" s="11" t="s">
        <v>39</v>
      </c>
      <c r="N681" s="18">
        <v>46181</v>
      </c>
      <c r="O681" s="14">
        <v>104</v>
      </c>
      <c r="P681" s="14">
        <v>1560</v>
      </c>
      <c r="Q681" s="97">
        <v>15.6</v>
      </c>
      <c r="R681" s="11">
        <v>7078</v>
      </c>
      <c r="S681" s="11" t="s">
        <v>36</v>
      </c>
      <c r="T681" s="11">
        <v>120</v>
      </c>
      <c r="U681" s="216" t="s">
        <v>37</v>
      </c>
      <c r="V681" s="216" t="s">
        <v>37</v>
      </c>
      <c r="W681" s="216" t="s">
        <v>38</v>
      </c>
      <c r="X681" s="216" t="s">
        <v>38</v>
      </c>
      <c r="Y681" s="216" t="s">
        <v>38</v>
      </c>
      <c r="Z681" s="216" t="s">
        <v>37</v>
      </c>
      <c r="AA681" s="217">
        <v>46271</v>
      </c>
      <c r="AB681" s="216" t="s">
        <v>39</v>
      </c>
    </row>
    <row r="682" spans="1:28" ht="18" customHeight="1">
      <c r="A682" s="100" t="s">
        <v>2509</v>
      </c>
      <c r="B682" s="12" t="s">
        <v>635</v>
      </c>
      <c r="C682" s="90" t="s">
        <v>636</v>
      </c>
      <c r="D682" s="12">
        <v>4</v>
      </c>
      <c r="E682" s="12"/>
      <c r="F682" s="12"/>
      <c r="G682" s="13">
        <v>46301</v>
      </c>
      <c r="H682" s="11">
        <v>117</v>
      </c>
      <c r="I682" s="12" t="s">
        <v>171</v>
      </c>
      <c r="J682" s="93">
        <v>0.97499999999999998</v>
      </c>
      <c r="K682" s="100"/>
      <c r="L682" s="12"/>
      <c r="M682" s="11" t="s">
        <v>39</v>
      </c>
      <c r="N682" s="18">
        <v>46181</v>
      </c>
      <c r="O682" s="14">
        <v>208</v>
      </c>
      <c r="P682" s="14">
        <v>3120</v>
      </c>
      <c r="Q682" s="97">
        <v>31.2</v>
      </c>
      <c r="R682" s="11">
        <v>7078</v>
      </c>
      <c r="S682" s="11" t="s">
        <v>36</v>
      </c>
      <c r="T682" s="11">
        <v>120</v>
      </c>
      <c r="U682" s="216" t="s">
        <v>37</v>
      </c>
      <c r="V682" s="216" t="s">
        <v>37</v>
      </c>
      <c r="W682" s="216" t="s">
        <v>38</v>
      </c>
      <c r="X682" s="216" t="s">
        <v>38</v>
      </c>
      <c r="Y682" s="216" t="s">
        <v>38</v>
      </c>
      <c r="Z682" s="216" t="s">
        <v>37</v>
      </c>
      <c r="AA682" s="217">
        <v>46271</v>
      </c>
      <c r="AB682" s="216" t="s">
        <v>39</v>
      </c>
    </row>
    <row r="683" spans="1:28" ht="18" customHeight="1">
      <c r="A683" s="100" t="s">
        <v>2522</v>
      </c>
      <c r="B683" s="12" t="s">
        <v>635</v>
      </c>
      <c r="C683" s="90" t="s">
        <v>636</v>
      </c>
      <c r="D683" s="12">
        <v>18</v>
      </c>
      <c r="E683" s="12"/>
      <c r="F683" s="12"/>
      <c r="G683" s="13">
        <v>46301</v>
      </c>
      <c r="H683" s="11">
        <v>117</v>
      </c>
      <c r="I683" s="12" t="s">
        <v>171</v>
      </c>
      <c r="J683" s="93">
        <v>0.97499999999999998</v>
      </c>
      <c r="K683" s="100"/>
      <c r="L683" s="12"/>
      <c r="M683" s="11" t="s">
        <v>39</v>
      </c>
      <c r="N683" s="18">
        <v>46181</v>
      </c>
      <c r="O683" s="14">
        <v>936</v>
      </c>
      <c r="P683" s="14">
        <v>14040</v>
      </c>
      <c r="Q683" s="97">
        <v>140.4</v>
      </c>
      <c r="R683" s="11">
        <v>7078</v>
      </c>
      <c r="S683" s="11" t="s">
        <v>36</v>
      </c>
      <c r="T683" s="11">
        <v>120</v>
      </c>
      <c r="U683" s="216" t="s">
        <v>37</v>
      </c>
      <c r="V683" s="216" t="s">
        <v>37</v>
      </c>
      <c r="W683" s="216" t="s">
        <v>38</v>
      </c>
      <c r="X683" s="216" t="s">
        <v>38</v>
      </c>
      <c r="Y683" s="216" t="s">
        <v>38</v>
      </c>
      <c r="Z683" s="216" t="s">
        <v>37</v>
      </c>
      <c r="AA683" s="217">
        <v>46271</v>
      </c>
      <c r="AB683" s="216" t="s">
        <v>39</v>
      </c>
    </row>
    <row r="684" spans="1:28" ht="18" customHeight="1">
      <c r="A684" s="100" t="s">
        <v>2568</v>
      </c>
      <c r="B684" s="12" t="s">
        <v>635</v>
      </c>
      <c r="C684" s="90" t="s">
        <v>636</v>
      </c>
      <c r="D684" s="12">
        <v>10</v>
      </c>
      <c r="E684" s="12"/>
      <c r="F684" s="12"/>
      <c r="G684" s="13">
        <v>46301</v>
      </c>
      <c r="H684" s="11">
        <v>117</v>
      </c>
      <c r="I684" s="12" t="s">
        <v>171</v>
      </c>
      <c r="J684" s="93">
        <v>0.97499999999999998</v>
      </c>
      <c r="K684" s="100"/>
      <c r="L684" s="12"/>
      <c r="M684" s="11" t="s">
        <v>39</v>
      </c>
      <c r="N684" s="18">
        <v>46181</v>
      </c>
      <c r="O684" s="14">
        <v>520</v>
      </c>
      <c r="P684" s="14">
        <v>7800</v>
      </c>
      <c r="Q684" s="97">
        <v>78</v>
      </c>
      <c r="R684" s="11">
        <v>7078</v>
      </c>
      <c r="S684" s="11" t="s">
        <v>36</v>
      </c>
      <c r="T684" s="11">
        <v>120</v>
      </c>
      <c r="U684" s="216" t="s">
        <v>37</v>
      </c>
      <c r="V684" s="216" t="s">
        <v>37</v>
      </c>
      <c r="W684" s="216" t="s">
        <v>38</v>
      </c>
      <c r="X684" s="216" t="s">
        <v>38</v>
      </c>
      <c r="Y684" s="216" t="s">
        <v>38</v>
      </c>
      <c r="Z684" s="216" t="s">
        <v>37</v>
      </c>
      <c r="AA684" s="217">
        <v>46271</v>
      </c>
      <c r="AB684" s="216" t="s">
        <v>39</v>
      </c>
    </row>
    <row r="685" spans="1:28" ht="18" customHeight="1">
      <c r="A685" s="100" t="s">
        <v>2643</v>
      </c>
      <c r="B685" s="12" t="s">
        <v>650</v>
      </c>
      <c r="C685" s="90" t="s">
        <v>651</v>
      </c>
      <c r="D685" s="12">
        <v>40</v>
      </c>
      <c r="E685" s="12"/>
      <c r="F685" s="12"/>
      <c r="G685" s="13">
        <v>46307</v>
      </c>
      <c r="H685" s="11">
        <v>123</v>
      </c>
      <c r="I685" s="12" t="s">
        <v>33</v>
      </c>
      <c r="J685" s="93">
        <v>0.68333333333333335</v>
      </c>
      <c r="K685" s="100" t="s">
        <v>2819</v>
      </c>
      <c r="L685" s="12"/>
      <c r="M685" s="11" t="s">
        <v>39</v>
      </c>
      <c r="N685" s="18">
        <v>46127</v>
      </c>
      <c r="O685" s="14">
        <v>24000</v>
      </c>
      <c r="P685" s="14">
        <v>144000</v>
      </c>
      <c r="Q685" s="97">
        <v>387.36</v>
      </c>
      <c r="R685" s="11">
        <v>7584</v>
      </c>
      <c r="S685" s="11" t="s">
        <v>42</v>
      </c>
      <c r="T685" s="11">
        <v>180</v>
      </c>
      <c r="U685" s="216" t="s">
        <v>37</v>
      </c>
      <c r="V685" s="216" t="s">
        <v>37</v>
      </c>
      <c r="W685" s="216" t="s">
        <v>37</v>
      </c>
      <c r="X685" s="216" t="s">
        <v>38</v>
      </c>
      <c r="Y685" s="216" t="s">
        <v>38</v>
      </c>
      <c r="Z685" s="216" t="s">
        <v>37</v>
      </c>
      <c r="AA685" s="217">
        <v>46277</v>
      </c>
      <c r="AB685" s="216" t="s">
        <v>39</v>
      </c>
    </row>
    <row r="686" spans="1:28" ht="18" customHeight="1">
      <c r="A686" s="100" t="s">
        <v>195</v>
      </c>
      <c r="B686" s="12" t="s">
        <v>650</v>
      </c>
      <c r="C686" s="90" t="s">
        <v>651</v>
      </c>
      <c r="D686" s="12">
        <v>16</v>
      </c>
      <c r="E686" s="12"/>
      <c r="F686" s="12"/>
      <c r="G686" s="13">
        <v>46313</v>
      </c>
      <c r="H686" s="11">
        <v>129</v>
      </c>
      <c r="I686" s="12" t="s">
        <v>33</v>
      </c>
      <c r="J686" s="93">
        <v>0.71666666666666667</v>
      </c>
      <c r="K686" s="100"/>
      <c r="L686" s="12"/>
      <c r="M686" s="11" t="s">
        <v>39</v>
      </c>
      <c r="N686" s="18">
        <v>46133</v>
      </c>
      <c r="O686" s="14">
        <v>9600</v>
      </c>
      <c r="P686" s="14">
        <v>57600</v>
      </c>
      <c r="Q686" s="97">
        <v>154.94399999999999</v>
      </c>
      <c r="R686" s="11">
        <v>7584</v>
      </c>
      <c r="S686" s="11" t="s">
        <v>42</v>
      </c>
      <c r="T686" s="11">
        <v>180</v>
      </c>
      <c r="U686" s="216" t="s">
        <v>37</v>
      </c>
      <c r="V686" s="216" t="s">
        <v>37</v>
      </c>
      <c r="W686" s="216" t="s">
        <v>38</v>
      </c>
      <c r="X686" s="216" t="s">
        <v>38</v>
      </c>
      <c r="Y686" s="216" t="s">
        <v>38</v>
      </c>
      <c r="Z686" s="216" t="s">
        <v>37</v>
      </c>
      <c r="AA686" s="217">
        <v>46283</v>
      </c>
      <c r="AB686" s="216" t="s">
        <v>39</v>
      </c>
    </row>
    <row r="687" spans="1:28" ht="18" customHeight="1">
      <c r="A687" s="100" t="s">
        <v>213</v>
      </c>
      <c r="B687" s="12" t="s">
        <v>654</v>
      </c>
      <c r="C687" s="90" t="s">
        <v>655</v>
      </c>
      <c r="D687" s="12">
        <v>5</v>
      </c>
      <c r="E687" s="12">
        <v>216</v>
      </c>
      <c r="F687" s="12"/>
      <c r="G687" s="13">
        <v>46351</v>
      </c>
      <c r="H687" s="11">
        <v>167</v>
      </c>
      <c r="I687" s="12" t="s">
        <v>33</v>
      </c>
      <c r="J687" s="93">
        <v>0.92777777777777781</v>
      </c>
      <c r="K687" s="100"/>
      <c r="L687" s="12" t="s">
        <v>34</v>
      </c>
      <c r="M687" s="11" t="s">
        <v>35</v>
      </c>
      <c r="N687" s="18">
        <v>46171</v>
      </c>
      <c r="O687" s="14">
        <v>1896</v>
      </c>
      <c r="P687" s="14">
        <v>11376</v>
      </c>
      <c r="Q687" s="97">
        <v>37.540799999999997</v>
      </c>
      <c r="R687" s="11">
        <v>7596</v>
      </c>
      <c r="S687" s="11" t="s">
        <v>247</v>
      </c>
      <c r="T687" s="11">
        <v>180</v>
      </c>
      <c r="U687" s="216" t="s">
        <v>37</v>
      </c>
      <c r="V687" s="216" t="s">
        <v>37</v>
      </c>
      <c r="W687" s="216" t="s">
        <v>38</v>
      </c>
      <c r="X687" s="216" t="s">
        <v>38</v>
      </c>
      <c r="Y687" s="216" t="s">
        <v>38</v>
      </c>
      <c r="Z687" s="216" t="s">
        <v>37</v>
      </c>
      <c r="AA687" s="217">
        <v>46321</v>
      </c>
      <c r="AB687" s="216" t="s">
        <v>39</v>
      </c>
    </row>
    <row r="688" spans="1:28" ht="18" customHeight="1">
      <c r="A688" s="100" t="s">
        <v>2798</v>
      </c>
      <c r="B688" s="12" t="s">
        <v>656</v>
      </c>
      <c r="C688" s="90" t="s">
        <v>657</v>
      </c>
      <c r="D688" s="12">
        <v>4</v>
      </c>
      <c r="E688" s="12"/>
      <c r="F688" s="12"/>
      <c r="G688" s="13">
        <v>46342</v>
      </c>
      <c r="H688" s="11">
        <v>158</v>
      </c>
      <c r="I688" s="12" t="s">
        <v>33</v>
      </c>
      <c r="J688" s="93">
        <v>0.87777777777777777</v>
      </c>
      <c r="K688" s="100"/>
      <c r="L688" s="12" t="s">
        <v>34</v>
      </c>
      <c r="M688" s="11" t="s">
        <v>35</v>
      </c>
      <c r="N688" s="18">
        <v>46162</v>
      </c>
      <c r="O688" s="14">
        <v>2016</v>
      </c>
      <c r="P688" s="14">
        <v>8064</v>
      </c>
      <c r="Q688" s="97">
        <v>26.6112</v>
      </c>
      <c r="R688" s="11">
        <v>7599</v>
      </c>
      <c r="S688" s="11" t="s">
        <v>247</v>
      </c>
      <c r="T688" s="11">
        <v>180</v>
      </c>
      <c r="U688" s="216" t="s">
        <v>37</v>
      </c>
      <c r="V688" s="216" t="s">
        <v>37</v>
      </c>
      <c r="W688" s="216" t="s">
        <v>38</v>
      </c>
      <c r="X688" s="216" t="s">
        <v>38</v>
      </c>
      <c r="Y688" s="216" t="s">
        <v>38</v>
      </c>
      <c r="Z688" s="216" t="s">
        <v>37</v>
      </c>
      <c r="AA688" s="217">
        <v>46312</v>
      </c>
      <c r="AB688" s="216" t="s">
        <v>39</v>
      </c>
    </row>
    <row r="689" spans="1:28" ht="18" customHeight="1">
      <c r="A689" s="100" t="s">
        <v>2717</v>
      </c>
      <c r="B689" s="12" t="s">
        <v>1110</v>
      </c>
      <c r="C689" s="90" t="s">
        <v>1109</v>
      </c>
      <c r="D689" s="12">
        <v>1</v>
      </c>
      <c r="E689" s="12"/>
      <c r="F689" s="12"/>
      <c r="G689" s="13">
        <v>46316</v>
      </c>
      <c r="H689" s="11">
        <v>132</v>
      </c>
      <c r="I689" s="12" t="s">
        <v>33</v>
      </c>
      <c r="J689" s="93">
        <v>0.73333333333333328</v>
      </c>
      <c r="K689" s="100" t="s">
        <v>54</v>
      </c>
      <c r="L689" s="12" t="s">
        <v>34</v>
      </c>
      <c r="M689" s="11" t="s">
        <v>35</v>
      </c>
      <c r="N689" s="18">
        <v>46136</v>
      </c>
      <c r="O689" s="14">
        <v>504</v>
      </c>
      <c r="P689" s="14">
        <v>2016</v>
      </c>
      <c r="Q689" s="97">
        <v>6.6528</v>
      </c>
      <c r="R689" s="11">
        <v>7603</v>
      </c>
      <c r="S689" s="11" t="s">
        <v>247</v>
      </c>
      <c r="T689" s="11">
        <v>180</v>
      </c>
      <c r="U689" s="216" t="s">
        <v>37</v>
      </c>
      <c r="V689" s="216" t="s">
        <v>37</v>
      </c>
      <c r="W689" s="216" t="s">
        <v>38</v>
      </c>
      <c r="X689" s="216" t="s">
        <v>38</v>
      </c>
      <c r="Y689" s="216" t="s">
        <v>38</v>
      </c>
      <c r="Z689" s="216" t="s">
        <v>37</v>
      </c>
      <c r="AA689" s="217">
        <v>46286</v>
      </c>
      <c r="AB689" s="216" t="s">
        <v>39</v>
      </c>
    </row>
    <row r="690" spans="1:28" ht="18" customHeight="1">
      <c r="A690" s="100" t="s">
        <v>2798</v>
      </c>
      <c r="B690" s="12" t="s">
        <v>1148</v>
      </c>
      <c r="C690" s="90" t="s">
        <v>659</v>
      </c>
      <c r="D690" s="12">
        <v>1</v>
      </c>
      <c r="E690" s="12"/>
      <c r="F690" s="12"/>
      <c r="G690" s="13">
        <v>46323</v>
      </c>
      <c r="H690" s="11">
        <v>139</v>
      </c>
      <c r="I690" s="12" t="s">
        <v>33</v>
      </c>
      <c r="J690" s="93">
        <v>0.77222222222222225</v>
      </c>
      <c r="K690" s="100"/>
      <c r="L690" s="12" t="s">
        <v>34</v>
      </c>
      <c r="M690" s="11" t="s">
        <v>35</v>
      </c>
      <c r="N690" s="18">
        <v>46143</v>
      </c>
      <c r="O690" s="14">
        <v>360</v>
      </c>
      <c r="P690" s="14">
        <v>1440</v>
      </c>
      <c r="Q690" s="97">
        <v>4.7519999999999998</v>
      </c>
      <c r="R690" s="11">
        <v>7605</v>
      </c>
      <c r="S690" s="11" t="s">
        <v>247</v>
      </c>
      <c r="T690" s="11">
        <v>180</v>
      </c>
      <c r="U690" s="216" t="s">
        <v>37</v>
      </c>
      <c r="V690" s="216" t="s">
        <v>37</v>
      </c>
      <c r="W690" s="216" t="s">
        <v>38</v>
      </c>
      <c r="X690" s="216" t="s">
        <v>38</v>
      </c>
      <c r="Y690" s="216" t="s">
        <v>38</v>
      </c>
      <c r="Z690" s="216" t="s">
        <v>37</v>
      </c>
      <c r="AA690" s="217">
        <v>46293</v>
      </c>
      <c r="AB690" s="216" t="s">
        <v>39</v>
      </c>
    </row>
    <row r="691" spans="1:28" ht="18" customHeight="1">
      <c r="A691" s="100" t="s">
        <v>2529</v>
      </c>
      <c r="B691" s="12" t="s">
        <v>661</v>
      </c>
      <c r="C691" s="90" t="s">
        <v>662</v>
      </c>
      <c r="D691" s="12">
        <v>2</v>
      </c>
      <c r="E691" s="12"/>
      <c r="F691" s="12"/>
      <c r="G691" s="13">
        <v>46424</v>
      </c>
      <c r="H691" s="11">
        <v>240</v>
      </c>
      <c r="I691" s="12" t="s">
        <v>33</v>
      </c>
      <c r="J691" s="93">
        <v>0.88888888888888884</v>
      </c>
      <c r="K691" s="100"/>
      <c r="L691" s="12" t="s">
        <v>34</v>
      </c>
      <c r="M691" s="11" t="s">
        <v>35</v>
      </c>
      <c r="N691" s="18">
        <v>46154</v>
      </c>
      <c r="O691" s="14">
        <v>300</v>
      </c>
      <c r="P691" s="14">
        <v>7200</v>
      </c>
      <c r="Q691" s="97">
        <v>19.367999999999999</v>
      </c>
      <c r="R691" s="11">
        <v>7993</v>
      </c>
      <c r="S691" s="11" t="s">
        <v>42</v>
      </c>
      <c r="T691" s="11">
        <v>270</v>
      </c>
      <c r="U691" s="216" t="s">
        <v>37</v>
      </c>
      <c r="V691" s="216" t="s">
        <v>37</v>
      </c>
      <c r="W691" s="216" t="s">
        <v>38</v>
      </c>
      <c r="X691" s="216" t="s">
        <v>38</v>
      </c>
      <c r="Y691" s="216" t="s">
        <v>38</v>
      </c>
      <c r="Z691" s="216" t="s">
        <v>37</v>
      </c>
      <c r="AA691" s="217">
        <v>46394</v>
      </c>
      <c r="AB691" s="216" t="s">
        <v>39</v>
      </c>
    </row>
    <row r="692" spans="1:28" ht="18" customHeight="1">
      <c r="A692" s="100" t="s">
        <v>2691</v>
      </c>
      <c r="B692" s="12" t="s">
        <v>661</v>
      </c>
      <c r="C692" s="90" t="s">
        <v>662</v>
      </c>
      <c r="D692" s="12">
        <v>40</v>
      </c>
      <c r="E692" s="12"/>
      <c r="F692" s="12"/>
      <c r="G692" s="13">
        <v>46424</v>
      </c>
      <c r="H692" s="11">
        <v>240</v>
      </c>
      <c r="I692" s="12" t="s">
        <v>33</v>
      </c>
      <c r="J692" s="93">
        <v>0.88888888888888884</v>
      </c>
      <c r="K692" s="100"/>
      <c r="L692" s="12"/>
      <c r="M692" s="11" t="s">
        <v>39</v>
      </c>
      <c r="N692" s="18">
        <v>46154</v>
      </c>
      <c r="O692" s="14">
        <v>6000</v>
      </c>
      <c r="P692" s="14">
        <v>144000</v>
      </c>
      <c r="Q692" s="97">
        <v>387.36</v>
      </c>
      <c r="R692" s="11">
        <v>7993</v>
      </c>
      <c r="S692" s="11" t="s">
        <v>42</v>
      </c>
      <c r="T692" s="11">
        <v>270</v>
      </c>
      <c r="U692" s="216" t="s">
        <v>37</v>
      </c>
      <c r="V692" s="216" t="s">
        <v>37</v>
      </c>
      <c r="W692" s="216" t="s">
        <v>38</v>
      </c>
      <c r="X692" s="216" t="s">
        <v>38</v>
      </c>
      <c r="Y692" s="216" t="s">
        <v>38</v>
      </c>
      <c r="Z692" s="216" t="s">
        <v>37</v>
      </c>
      <c r="AA692" s="217">
        <v>46394</v>
      </c>
      <c r="AB692" s="216" t="s">
        <v>39</v>
      </c>
    </row>
    <row r="693" spans="1:28" ht="18" customHeight="1">
      <c r="A693" s="100" t="s">
        <v>2692</v>
      </c>
      <c r="B693" s="12" t="s">
        <v>661</v>
      </c>
      <c r="C693" s="90" t="s">
        <v>662</v>
      </c>
      <c r="D693" s="12">
        <v>36</v>
      </c>
      <c r="E693" s="12"/>
      <c r="F693" s="12"/>
      <c r="G693" s="13">
        <v>46424</v>
      </c>
      <c r="H693" s="11">
        <v>240</v>
      </c>
      <c r="I693" s="12" t="s">
        <v>33</v>
      </c>
      <c r="J693" s="93">
        <v>0.88888888888888884</v>
      </c>
      <c r="K693" s="100"/>
      <c r="L693" s="12"/>
      <c r="M693" s="11" t="s">
        <v>39</v>
      </c>
      <c r="N693" s="18">
        <v>46154</v>
      </c>
      <c r="O693" s="14">
        <v>5400</v>
      </c>
      <c r="P693" s="14">
        <v>129600</v>
      </c>
      <c r="Q693" s="97">
        <v>348.62400000000002</v>
      </c>
      <c r="R693" s="11">
        <v>7993</v>
      </c>
      <c r="S693" s="11" t="s">
        <v>42</v>
      </c>
      <c r="T693" s="11">
        <v>270</v>
      </c>
      <c r="U693" s="216" t="s">
        <v>37</v>
      </c>
      <c r="V693" s="216" t="s">
        <v>37</v>
      </c>
      <c r="W693" s="216" t="s">
        <v>38</v>
      </c>
      <c r="X693" s="216" t="s">
        <v>38</v>
      </c>
      <c r="Y693" s="216" t="s">
        <v>38</v>
      </c>
      <c r="Z693" s="216" t="s">
        <v>37</v>
      </c>
      <c r="AA693" s="217">
        <v>46394</v>
      </c>
      <c r="AB693" s="216" t="s">
        <v>39</v>
      </c>
    </row>
    <row r="694" spans="1:28" ht="18" customHeight="1">
      <c r="A694" s="100" t="s">
        <v>2715</v>
      </c>
      <c r="B694" s="12" t="s">
        <v>661</v>
      </c>
      <c r="C694" s="90" t="s">
        <v>662</v>
      </c>
      <c r="D694" s="12">
        <v>36</v>
      </c>
      <c r="E694" s="12"/>
      <c r="F694" s="12"/>
      <c r="G694" s="13">
        <v>46424</v>
      </c>
      <c r="H694" s="11">
        <v>240</v>
      </c>
      <c r="I694" s="12" t="s">
        <v>33</v>
      </c>
      <c r="J694" s="93">
        <v>0.88888888888888884</v>
      </c>
      <c r="K694" s="100"/>
      <c r="L694" s="12"/>
      <c r="M694" s="11" t="s">
        <v>39</v>
      </c>
      <c r="N694" s="18">
        <v>46154</v>
      </c>
      <c r="O694" s="14">
        <v>5400</v>
      </c>
      <c r="P694" s="14">
        <v>129600</v>
      </c>
      <c r="Q694" s="97">
        <v>348.62400000000002</v>
      </c>
      <c r="R694" s="11">
        <v>7993</v>
      </c>
      <c r="S694" s="11" t="s">
        <v>42</v>
      </c>
      <c r="T694" s="11">
        <v>270</v>
      </c>
      <c r="U694" s="216" t="s">
        <v>37</v>
      </c>
      <c r="V694" s="216" t="s">
        <v>37</v>
      </c>
      <c r="W694" s="216" t="s">
        <v>38</v>
      </c>
      <c r="X694" s="216" t="s">
        <v>38</v>
      </c>
      <c r="Y694" s="216" t="s">
        <v>38</v>
      </c>
      <c r="Z694" s="216" t="s">
        <v>37</v>
      </c>
      <c r="AA694" s="217">
        <v>46394</v>
      </c>
      <c r="AB694" s="216" t="s">
        <v>39</v>
      </c>
    </row>
    <row r="695" spans="1:28" ht="18" customHeight="1">
      <c r="A695" s="100" t="s">
        <v>2693</v>
      </c>
      <c r="B695" s="12" t="s">
        <v>661</v>
      </c>
      <c r="C695" s="90" t="s">
        <v>662</v>
      </c>
      <c r="D695" s="12">
        <v>36</v>
      </c>
      <c r="E695" s="12"/>
      <c r="F695" s="12"/>
      <c r="G695" s="13">
        <v>46424</v>
      </c>
      <c r="H695" s="11">
        <v>240</v>
      </c>
      <c r="I695" s="12" t="s">
        <v>33</v>
      </c>
      <c r="J695" s="93">
        <v>0.88888888888888884</v>
      </c>
      <c r="K695" s="100" t="s">
        <v>2835</v>
      </c>
      <c r="L695" s="12"/>
      <c r="M695" s="11" t="s">
        <v>39</v>
      </c>
      <c r="N695" s="18">
        <v>46154</v>
      </c>
      <c r="O695" s="14">
        <v>5400</v>
      </c>
      <c r="P695" s="14">
        <v>129600</v>
      </c>
      <c r="Q695" s="97">
        <v>348.62400000000002</v>
      </c>
      <c r="R695" s="11">
        <v>7993</v>
      </c>
      <c r="S695" s="11" t="s">
        <v>42</v>
      </c>
      <c r="T695" s="11">
        <v>270</v>
      </c>
      <c r="U695" s="216" t="s">
        <v>37</v>
      </c>
      <c r="V695" s="216" t="s">
        <v>37</v>
      </c>
      <c r="W695" s="216" t="s">
        <v>38</v>
      </c>
      <c r="X695" s="216" t="s">
        <v>38</v>
      </c>
      <c r="Y695" s="216" t="s">
        <v>38</v>
      </c>
      <c r="Z695" s="216" t="s">
        <v>37</v>
      </c>
      <c r="AA695" s="217">
        <v>46394</v>
      </c>
      <c r="AB695" s="216" t="s">
        <v>39</v>
      </c>
    </row>
    <row r="696" spans="1:28" ht="18" customHeight="1">
      <c r="A696" s="100" t="s">
        <v>619</v>
      </c>
      <c r="B696" s="12" t="s">
        <v>661</v>
      </c>
      <c r="C696" s="90" t="s">
        <v>662</v>
      </c>
      <c r="D696" s="12">
        <v>53</v>
      </c>
      <c r="E696" s="12"/>
      <c r="F696" s="12"/>
      <c r="G696" s="13">
        <v>46451</v>
      </c>
      <c r="H696" s="11">
        <v>267</v>
      </c>
      <c r="I696" s="12" t="s">
        <v>33</v>
      </c>
      <c r="J696" s="93">
        <v>0.98888888888888893</v>
      </c>
      <c r="K696" s="100"/>
      <c r="L696" s="12"/>
      <c r="M696" s="11" t="s">
        <v>39</v>
      </c>
      <c r="N696" s="18">
        <v>46181</v>
      </c>
      <c r="O696" s="14">
        <v>7950</v>
      </c>
      <c r="P696" s="14">
        <v>190800</v>
      </c>
      <c r="Q696" s="97">
        <v>513.25199999999995</v>
      </c>
      <c r="R696" s="11">
        <v>7993</v>
      </c>
      <c r="S696" s="11" t="s">
        <v>42</v>
      </c>
      <c r="T696" s="11">
        <v>270</v>
      </c>
      <c r="U696" s="216" t="s">
        <v>37</v>
      </c>
      <c r="V696" s="216" t="s">
        <v>37</v>
      </c>
      <c r="W696" s="216" t="s">
        <v>38</v>
      </c>
      <c r="X696" s="216" t="s">
        <v>38</v>
      </c>
      <c r="Y696" s="216" t="s">
        <v>38</v>
      </c>
      <c r="Z696" s="216" t="s">
        <v>37</v>
      </c>
      <c r="AA696" s="217">
        <v>46421</v>
      </c>
      <c r="AB696" s="216" t="s">
        <v>39</v>
      </c>
    </row>
    <row r="697" spans="1:28" ht="18" customHeight="1">
      <c r="A697" s="100" t="s">
        <v>64</v>
      </c>
      <c r="B697" s="12" t="s">
        <v>661</v>
      </c>
      <c r="C697" s="90" t="s">
        <v>662</v>
      </c>
      <c r="D697" s="12">
        <v>58</v>
      </c>
      <c r="E697" s="12"/>
      <c r="F697" s="12"/>
      <c r="G697" s="13">
        <v>46451</v>
      </c>
      <c r="H697" s="11">
        <v>267</v>
      </c>
      <c r="I697" s="12" t="s">
        <v>33</v>
      </c>
      <c r="J697" s="93">
        <v>0.98888888888888893</v>
      </c>
      <c r="K697" s="100"/>
      <c r="L697" s="12"/>
      <c r="M697" s="11" t="s">
        <v>39</v>
      </c>
      <c r="N697" s="18">
        <v>46181</v>
      </c>
      <c r="O697" s="14">
        <v>8700</v>
      </c>
      <c r="P697" s="14">
        <v>208800</v>
      </c>
      <c r="Q697" s="97">
        <v>561.67200000000003</v>
      </c>
      <c r="R697" s="11">
        <v>7993</v>
      </c>
      <c r="S697" s="11" t="s">
        <v>42</v>
      </c>
      <c r="T697" s="11">
        <v>270</v>
      </c>
      <c r="U697" s="216" t="s">
        <v>37</v>
      </c>
      <c r="V697" s="216" t="s">
        <v>37</v>
      </c>
      <c r="W697" s="216" t="s">
        <v>38</v>
      </c>
      <c r="X697" s="216" t="s">
        <v>38</v>
      </c>
      <c r="Y697" s="216" t="s">
        <v>38</v>
      </c>
      <c r="Z697" s="216" t="s">
        <v>37</v>
      </c>
      <c r="AA697" s="217">
        <v>46421</v>
      </c>
      <c r="AB697" s="216" t="s">
        <v>39</v>
      </c>
    </row>
    <row r="698" spans="1:28" ht="18" customHeight="1">
      <c r="A698" s="100" t="s">
        <v>100</v>
      </c>
      <c r="B698" s="12" t="s">
        <v>661</v>
      </c>
      <c r="C698" s="90" t="s">
        <v>662</v>
      </c>
      <c r="D698" s="12">
        <v>47</v>
      </c>
      <c r="E698" s="12"/>
      <c r="F698" s="12"/>
      <c r="G698" s="13">
        <v>46452</v>
      </c>
      <c r="H698" s="11">
        <v>268</v>
      </c>
      <c r="I698" s="12" t="s">
        <v>33</v>
      </c>
      <c r="J698" s="93">
        <v>0.99259259259259258</v>
      </c>
      <c r="K698" s="100" t="s">
        <v>2819</v>
      </c>
      <c r="L698" s="12"/>
      <c r="M698" s="11" t="s">
        <v>39</v>
      </c>
      <c r="N698" s="18">
        <v>46182</v>
      </c>
      <c r="O698" s="14">
        <v>7050</v>
      </c>
      <c r="P698" s="14">
        <v>169200</v>
      </c>
      <c r="Q698" s="97">
        <v>455.14800000000002</v>
      </c>
      <c r="R698" s="11">
        <v>7993</v>
      </c>
      <c r="S698" s="11" t="s">
        <v>42</v>
      </c>
      <c r="T698" s="11">
        <v>270</v>
      </c>
      <c r="U698" s="216" t="s">
        <v>37</v>
      </c>
      <c r="V698" s="216" t="s">
        <v>37</v>
      </c>
      <c r="W698" s="216" t="s">
        <v>38</v>
      </c>
      <c r="X698" s="216" t="s">
        <v>38</v>
      </c>
      <c r="Y698" s="216" t="s">
        <v>38</v>
      </c>
      <c r="Z698" s="216" t="s">
        <v>37</v>
      </c>
      <c r="AA698" s="217">
        <v>46422</v>
      </c>
      <c r="AB698" s="216" t="s">
        <v>39</v>
      </c>
    </row>
    <row r="699" spans="1:28" ht="18" customHeight="1">
      <c r="A699" s="100" t="s">
        <v>369</v>
      </c>
      <c r="B699" s="12" t="s">
        <v>661</v>
      </c>
      <c r="C699" s="90" t="s">
        <v>662</v>
      </c>
      <c r="D699" s="12">
        <v>21</v>
      </c>
      <c r="E699" s="12"/>
      <c r="F699" s="12"/>
      <c r="G699" s="13">
        <v>46452</v>
      </c>
      <c r="H699" s="11">
        <v>268</v>
      </c>
      <c r="I699" s="12" t="s">
        <v>33</v>
      </c>
      <c r="J699" s="93">
        <v>0.99259259259259258</v>
      </c>
      <c r="K699" s="100" t="s">
        <v>2819</v>
      </c>
      <c r="L699" s="12"/>
      <c r="M699" s="11" t="s">
        <v>39</v>
      </c>
      <c r="N699" s="18">
        <v>46182</v>
      </c>
      <c r="O699" s="14">
        <v>3150</v>
      </c>
      <c r="P699" s="14">
        <v>75600</v>
      </c>
      <c r="Q699" s="97">
        <v>203.364</v>
      </c>
      <c r="R699" s="11">
        <v>7993</v>
      </c>
      <c r="S699" s="11" t="s">
        <v>42</v>
      </c>
      <c r="T699" s="11">
        <v>270</v>
      </c>
      <c r="U699" s="216" t="s">
        <v>37</v>
      </c>
      <c r="V699" s="216" t="s">
        <v>37</v>
      </c>
      <c r="W699" s="216" t="s">
        <v>38</v>
      </c>
      <c r="X699" s="216" t="s">
        <v>38</v>
      </c>
      <c r="Y699" s="216" t="s">
        <v>38</v>
      </c>
      <c r="Z699" s="216" t="s">
        <v>37</v>
      </c>
      <c r="AA699" s="217">
        <v>46422</v>
      </c>
      <c r="AB699" s="216" t="s">
        <v>39</v>
      </c>
    </row>
    <row r="700" spans="1:28" ht="18" customHeight="1">
      <c r="A700" s="100" t="s">
        <v>2833</v>
      </c>
      <c r="B700" s="12" t="s">
        <v>661</v>
      </c>
      <c r="C700" s="90" t="s">
        <v>662</v>
      </c>
      <c r="D700" s="12">
        <v>18</v>
      </c>
      <c r="E700" s="12"/>
      <c r="F700" s="12"/>
      <c r="G700" s="13">
        <v>46452</v>
      </c>
      <c r="H700" s="11">
        <v>268</v>
      </c>
      <c r="I700" s="12" t="s">
        <v>33</v>
      </c>
      <c r="J700" s="93">
        <v>0.99259259259259258</v>
      </c>
      <c r="K700" s="100" t="s">
        <v>2819</v>
      </c>
      <c r="L700" s="12"/>
      <c r="M700" s="11" t="s">
        <v>39</v>
      </c>
      <c r="N700" s="18">
        <v>46182</v>
      </c>
      <c r="O700" s="14">
        <v>2700</v>
      </c>
      <c r="P700" s="14">
        <v>64800</v>
      </c>
      <c r="Q700" s="97">
        <v>174.31200000000001</v>
      </c>
      <c r="R700" s="11">
        <v>7993</v>
      </c>
      <c r="S700" s="11" t="s">
        <v>42</v>
      </c>
      <c r="T700" s="11">
        <v>270</v>
      </c>
      <c r="U700" s="216" t="s">
        <v>37</v>
      </c>
      <c r="V700" s="216" t="s">
        <v>37</v>
      </c>
      <c r="W700" s="216" t="s">
        <v>38</v>
      </c>
      <c r="X700" s="216" t="s">
        <v>38</v>
      </c>
      <c r="Y700" s="216" t="s">
        <v>38</v>
      </c>
      <c r="Z700" s="216" t="s">
        <v>37</v>
      </c>
      <c r="AA700" s="217">
        <v>46422</v>
      </c>
      <c r="AB700" s="216" t="s">
        <v>39</v>
      </c>
    </row>
    <row r="701" spans="1:28" ht="18" customHeight="1">
      <c r="A701" s="100" t="s">
        <v>2626</v>
      </c>
      <c r="B701" s="12" t="s">
        <v>661</v>
      </c>
      <c r="C701" s="90" t="s">
        <v>662</v>
      </c>
      <c r="D701" s="12">
        <v>40</v>
      </c>
      <c r="E701" s="12"/>
      <c r="F701" s="12"/>
      <c r="G701" s="13">
        <v>46452</v>
      </c>
      <c r="H701" s="11">
        <v>268</v>
      </c>
      <c r="I701" s="12" t="s">
        <v>33</v>
      </c>
      <c r="J701" s="93">
        <v>0.99259259259259258</v>
      </c>
      <c r="K701" s="100" t="s">
        <v>2819</v>
      </c>
      <c r="L701" s="12"/>
      <c r="M701" s="11" t="s">
        <v>39</v>
      </c>
      <c r="N701" s="18">
        <v>46182</v>
      </c>
      <c r="O701" s="14">
        <v>6000</v>
      </c>
      <c r="P701" s="14">
        <v>144000</v>
      </c>
      <c r="Q701" s="97">
        <v>387.36</v>
      </c>
      <c r="R701" s="11">
        <v>7993</v>
      </c>
      <c r="S701" s="11" t="s">
        <v>42</v>
      </c>
      <c r="T701" s="11">
        <v>270</v>
      </c>
      <c r="U701" s="216" t="s">
        <v>37</v>
      </c>
      <c r="V701" s="216" t="s">
        <v>37</v>
      </c>
      <c r="W701" s="216" t="s">
        <v>38</v>
      </c>
      <c r="X701" s="216" t="s">
        <v>38</v>
      </c>
      <c r="Y701" s="216" t="s">
        <v>38</v>
      </c>
      <c r="Z701" s="216" t="s">
        <v>37</v>
      </c>
      <c r="AA701" s="217">
        <v>46422</v>
      </c>
      <c r="AB701" s="216" t="s">
        <v>39</v>
      </c>
    </row>
    <row r="702" spans="1:28" ht="18" customHeight="1">
      <c r="A702" s="100" t="s">
        <v>2639</v>
      </c>
      <c r="B702" s="12" t="s">
        <v>661</v>
      </c>
      <c r="C702" s="90" t="s">
        <v>662</v>
      </c>
      <c r="D702" s="12">
        <v>40</v>
      </c>
      <c r="E702" s="12"/>
      <c r="F702" s="12"/>
      <c r="G702" s="13">
        <v>46452</v>
      </c>
      <c r="H702" s="11">
        <v>268</v>
      </c>
      <c r="I702" s="12" t="s">
        <v>33</v>
      </c>
      <c r="J702" s="93">
        <v>0.99259259259259258</v>
      </c>
      <c r="K702" s="100" t="s">
        <v>2819</v>
      </c>
      <c r="L702" s="12"/>
      <c r="M702" s="11" t="s">
        <v>39</v>
      </c>
      <c r="N702" s="18">
        <v>46182</v>
      </c>
      <c r="O702" s="14">
        <v>6000</v>
      </c>
      <c r="P702" s="14">
        <v>144000</v>
      </c>
      <c r="Q702" s="97">
        <v>387.36</v>
      </c>
      <c r="R702" s="11">
        <v>7993</v>
      </c>
      <c r="S702" s="11" t="s">
        <v>42</v>
      </c>
      <c r="T702" s="11">
        <v>270</v>
      </c>
      <c r="U702" s="216" t="s">
        <v>37</v>
      </c>
      <c r="V702" s="216" t="s">
        <v>37</v>
      </c>
      <c r="W702" s="216" t="s">
        <v>38</v>
      </c>
      <c r="X702" s="216" t="s">
        <v>38</v>
      </c>
      <c r="Y702" s="216" t="s">
        <v>38</v>
      </c>
      <c r="Z702" s="216" t="s">
        <v>37</v>
      </c>
      <c r="AA702" s="217">
        <v>46422</v>
      </c>
      <c r="AB702" s="216" t="s">
        <v>39</v>
      </c>
    </row>
    <row r="703" spans="1:28" ht="18" customHeight="1">
      <c r="A703" s="100" t="s">
        <v>2640</v>
      </c>
      <c r="B703" s="12" t="s">
        <v>661</v>
      </c>
      <c r="C703" s="90" t="s">
        <v>662</v>
      </c>
      <c r="D703" s="12">
        <v>40</v>
      </c>
      <c r="E703" s="12"/>
      <c r="F703" s="12"/>
      <c r="G703" s="13">
        <v>46452</v>
      </c>
      <c r="H703" s="11">
        <v>268</v>
      </c>
      <c r="I703" s="12" t="s">
        <v>33</v>
      </c>
      <c r="J703" s="93">
        <v>0.99259259259259258</v>
      </c>
      <c r="K703" s="100" t="s">
        <v>2819</v>
      </c>
      <c r="L703" s="12"/>
      <c r="M703" s="11" t="s">
        <v>39</v>
      </c>
      <c r="N703" s="18">
        <v>46182</v>
      </c>
      <c r="O703" s="14">
        <v>6000</v>
      </c>
      <c r="P703" s="14">
        <v>144000</v>
      </c>
      <c r="Q703" s="97">
        <v>387.36</v>
      </c>
      <c r="R703" s="11">
        <v>7993</v>
      </c>
      <c r="S703" s="11" t="s">
        <v>42</v>
      </c>
      <c r="T703" s="11">
        <v>270</v>
      </c>
      <c r="U703" s="216" t="s">
        <v>37</v>
      </c>
      <c r="V703" s="216" t="s">
        <v>37</v>
      </c>
      <c r="W703" s="216" t="s">
        <v>38</v>
      </c>
      <c r="X703" s="216" t="s">
        <v>38</v>
      </c>
      <c r="Y703" s="216" t="s">
        <v>38</v>
      </c>
      <c r="Z703" s="216" t="s">
        <v>37</v>
      </c>
      <c r="AA703" s="217">
        <v>46422</v>
      </c>
      <c r="AB703" s="216" t="s">
        <v>39</v>
      </c>
    </row>
    <row r="704" spans="1:28" ht="18" customHeight="1">
      <c r="A704" s="100" t="s">
        <v>2644</v>
      </c>
      <c r="B704" s="12" t="s">
        <v>661</v>
      </c>
      <c r="C704" s="90" t="s">
        <v>662</v>
      </c>
      <c r="D704" s="12">
        <v>26</v>
      </c>
      <c r="E704" s="12"/>
      <c r="F704" s="12"/>
      <c r="G704" s="13">
        <v>46452</v>
      </c>
      <c r="H704" s="11">
        <v>268</v>
      </c>
      <c r="I704" s="12" t="s">
        <v>33</v>
      </c>
      <c r="J704" s="93">
        <v>0.99259259259259258</v>
      </c>
      <c r="K704" s="100" t="s">
        <v>2819</v>
      </c>
      <c r="L704" s="12"/>
      <c r="M704" s="11" t="s">
        <v>39</v>
      </c>
      <c r="N704" s="18">
        <v>46182</v>
      </c>
      <c r="O704" s="14">
        <v>3900</v>
      </c>
      <c r="P704" s="14">
        <v>93600</v>
      </c>
      <c r="Q704" s="97">
        <v>251.78399999999999</v>
      </c>
      <c r="R704" s="11">
        <v>7993</v>
      </c>
      <c r="S704" s="11" t="s">
        <v>42</v>
      </c>
      <c r="T704" s="11">
        <v>270</v>
      </c>
      <c r="U704" s="216" t="s">
        <v>37</v>
      </c>
      <c r="V704" s="216" t="s">
        <v>37</v>
      </c>
      <c r="W704" s="216" t="s">
        <v>38</v>
      </c>
      <c r="X704" s="216" t="s">
        <v>38</v>
      </c>
      <c r="Y704" s="216" t="s">
        <v>38</v>
      </c>
      <c r="Z704" s="216" t="s">
        <v>37</v>
      </c>
      <c r="AA704" s="217">
        <v>46422</v>
      </c>
      <c r="AB704" s="216" t="s">
        <v>39</v>
      </c>
    </row>
    <row r="705" spans="1:28" ht="18" customHeight="1">
      <c r="A705" s="100" t="s">
        <v>323</v>
      </c>
      <c r="B705" s="12" t="s">
        <v>661</v>
      </c>
      <c r="C705" s="90" t="s">
        <v>662</v>
      </c>
      <c r="D705" s="12">
        <v>47</v>
      </c>
      <c r="E705" s="12"/>
      <c r="F705" s="12"/>
      <c r="G705" s="13">
        <v>46453</v>
      </c>
      <c r="H705" s="11">
        <v>269</v>
      </c>
      <c r="I705" s="12" t="s">
        <v>33</v>
      </c>
      <c r="J705" s="93">
        <v>0.99629629629629635</v>
      </c>
      <c r="K705" s="100" t="s">
        <v>2819</v>
      </c>
      <c r="L705" s="12"/>
      <c r="M705" s="11" t="s">
        <v>39</v>
      </c>
      <c r="N705" s="18">
        <v>46183</v>
      </c>
      <c r="O705" s="14">
        <v>7050</v>
      </c>
      <c r="P705" s="14">
        <v>169200</v>
      </c>
      <c r="Q705" s="97">
        <v>455.14800000000002</v>
      </c>
      <c r="R705" s="11">
        <v>7993</v>
      </c>
      <c r="S705" s="11" t="s">
        <v>42</v>
      </c>
      <c r="T705" s="11">
        <v>270</v>
      </c>
      <c r="U705" s="216" t="s">
        <v>37</v>
      </c>
      <c r="V705" s="216" t="s">
        <v>37</v>
      </c>
      <c r="W705" s="216" t="s">
        <v>38</v>
      </c>
      <c r="X705" s="216" t="s">
        <v>38</v>
      </c>
      <c r="Y705" s="216" t="s">
        <v>38</v>
      </c>
      <c r="Z705" s="216" t="s">
        <v>37</v>
      </c>
      <c r="AA705" s="217">
        <v>46423</v>
      </c>
      <c r="AB705" s="216" t="s">
        <v>39</v>
      </c>
    </row>
    <row r="706" spans="1:28" ht="18" customHeight="1">
      <c r="A706" s="100" t="s">
        <v>551</v>
      </c>
      <c r="B706" s="12" t="s">
        <v>661</v>
      </c>
      <c r="C706" s="90" t="s">
        <v>662</v>
      </c>
      <c r="D706" s="12">
        <v>41</v>
      </c>
      <c r="E706" s="12"/>
      <c r="F706" s="12"/>
      <c r="G706" s="13">
        <v>46453</v>
      </c>
      <c r="H706" s="11">
        <v>269</v>
      </c>
      <c r="I706" s="12" t="s">
        <v>33</v>
      </c>
      <c r="J706" s="93">
        <v>0.99629629629629635</v>
      </c>
      <c r="K706" s="100" t="s">
        <v>2819</v>
      </c>
      <c r="L706" s="12" t="s">
        <v>377</v>
      </c>
      <c r="M706" s="11" t="s">
        <v>35</v>
      </c>
      <c r="N706" s="18">
        <v>46183</v>
      </c>
      <c r="O706" s="14">
        <v>6150</v>
      </c>
      <c r="P706" s="14">
        <v>147600</v>
      </c>
      <c r="Q706" s="97">
        <v>397.04399999999998</v>
      </c>
      <c r="R706" s="11">
        <v>7993</v>
      </c>
      <c r="S706" s="11" t="s">
        <v>42</v>
      </c>
      <c r="T706" s="11">
        <v>270</v>
      </c>
      <c r="U706" s="216" t="s">
        <v>37</v>
      </c>
      <c r="V706" s="216" t="s">
        <v>37</v>
      </c>
      <c r="W706" s="216" t="s">
        <v>38</v>
      </c>
      <c r="X706" s="216" t="s">
        <v>38</v>
      </c>
      <c r="Y706" s="216" t="s">
        <v>38</v>
      </c>
      <c r="Z706" s="216" t="s">
        <v>37</v>
      </c>
      <c r="AA706" s="217">
        <v>46423</v>
      </c>
      <c r="AB706" s="216" t="s">
        <v>39</v>
      </c>
    </row>
    <row r="707" spans="1:28" ht="18" customHeight="1">
      <c r="A707" s="100" t="s">
        <v>2630</v>
      </c>
      <c r="B707" s="12" t="s">
        <v>661</v>
      </c>
      <c r="C707" s="90" t="s">
        <v>662</v>
      </c>
      <c r="D707" s="12">
        <v>40</v>
      </c>
      <c r="E707" s="12"/>
      <c r="F707" s="12"/>
      <c r="G707" s="13">
        <v>46453</v>
      </c>
      <c r="H707" s="11">
        <v>269</v>
      </c>
      <c r="I707" s="12" t="s">
        <v>33</v>
      </c>
      <c r="J707" s="93">
        <v>0.99629629629629635</v>
      </c>
      <c r="K707" s="100" t="s">
        <v>2819</v>
      </c>
      <c r="L707" s="12"/>
      <c r="M707" s="11" t="s">
        <v>39</v>
      </c>
      <c r="N707" s="18">
        <v>46183</v>
      </c>
      <c r="O707" s="14">
        <v>6000</v>
      </c>
      <c r="P707" s="14">
        <v>144000</v>
      </c>
      <c r="Q707" s="97">
        <v>387.36</v>
      </c>
      <c r="R707" s="11">
        <v>7993</v>
      </c>
      <c r="S707" s="11" t="s">
        <v>42</v>
      </c>
      <c r="T707" s="11">
        <v>270</v>
      </c>
      <c r="U707" s="216" t="s">
        <v>37</v>
      </c>
      <c r="V707" s="216" t="s">
        <v>37</v>
      </c>
      <c r="W707" s="216" t="s">
        <v>38</v>
      </c>
      <c r="X707" s="216" t="s">
        <v>38</v>
      </c>
      <c r="Y707" s="216" t="s">
        <v>38</v>
      </c>
      <c r="Z707" s="216" t="s">
        <v>37</v>
      </c>
      <c r="AA707" s="217">
        <v>46423</v>
      </c>
      <c r="AB707" s="216" t="s">
        <v>39</v>
      </c>
    </row>
    <row r="708" spans="1:28" ht="18" customHeight="1">
      <c r="A708" s="100" t="s">
        <v>2631</v>
      </c>
      <c r="B708" s="12" t="s">
        <v>661</v>
      </c>
      <c r="C708" s="90" t="s">
        <v>662</v>
      </c>
      <c r="D708" s="12">
        <v>40</v>
      </c>
      <c r="E708" s="12"/>
      <c r="F708" s="12"/>
      <c r="G708" s="13">
        <v>46453</v>
      </c>
      <c r="H708" s="11">
        <v>269</v>
      </c>
      <c r="I708" s="12" t="s">
        <v>33</v>
      </c>
      <c r="J708" s="93">
        <v>0.99629629629629635</v>
      </c>
      <c r="K708" s="100" t="s">
        <v>2819</v>
      </c>
      <c r="L708" s="12"/>
      <c r="M708" s="11" t="s">
        <v>39</v>
      </c>
      <c r="N708" s="18">
        <v>46183</v>
      </c>
      <c r="O708" s="14">
        <v>6000</v>
      </c>
      <c r="P708" s="14">
        <v>144000</v>
      </c>
      <c r="Q708" s="97">
        <v>387.36</v>
      </c>
      <c r="R708" s="11">
        <v>7993</v>
      </c>
      <c r="S708" s="11" t="s">
        <v>42</v>
      </c>
      <c r="T708" s="11">
        <v>270</v>
      </c>
      <c r="U708" s="216" t="s">
        <v>37</v>
      </c>
      <c r="V708" s="216" t="s">
        <v>37</v>
      </c>
      <c r="W708" s="216" t="s">
        <v>38</v>
      </c>
      <c r="X708" s="216" t="s">
        <v>38</v>
      </c>
      <c r="Y708" s="216" t="s">
        <v>38</v>
      </c>
      <c r="Z708" s="216" t="s">
        <v>37</v>
      </c>
      <c r="AA708" s="217">
        <v>46423</v>
      </c>
      <c r="AB708" s="216" t="s">
        <v>39</v>
      </c>
    </row>
    <row r="709" spans="1:28" ht="18" customHeight="1">
      <c r="A709" s="100" t="s">
        <v>2637</v>
      </c>
      <c r="B709" s="12" t="s">
        <v>661</v>
      </c>
      <c r="C709" s="90" t="s">
        <v>662</v>
      </c>
      <c r="D709" s="12">
        <v>40</v>
      </c>
      <c r="E709" s="12"/>
      <c r="F709" s="12"/>
      <c r="G709" s="13">
        <v>46453</v>
      </c>
      <c r="H709" s="11">
        <v>269</v>
      </c>
      <c r="I709" s="12" t="s">
        <v>33</v>
      </c>
      <c r="J709" s="93">
        <v>0.99629629629629635</v>
      </c>
      <c r="K709" s="100"/>
      <c r="L709" s="12"/>
      <c r="M709" s="11" t="s">
        <v>39</v>
      </c>
      <c r="N709" s="18">
        <v>46183</v>
      </c>
      <c r="O709" s="14">
        <v>6000</v>
      </c>
      <c r="P709" s="14">
        <v>144000</v>
      </c>
      <c r="Q709" s="97">
        <v>387.36</v>
      </c>
      <c r="R709" s="11">
        <v>7993</v>
      </c>
      <c r="S709" s="11" t="s">
        <v>42</v>
      </c>
      <c r="T709" s="11">
        <v>270</v>
      </c>
      <c r="U709" s="216" t="s">
        <v>37</v>
      </c>
      <c r="V709" s="216" t="s">
        <v>37</v>
      </c>
      <c r="W709" s="216" t="s">
        <v>38</v>
      </c>
      <c r="X709" s="216" t="s">
        <v>38</v>
      </c>
      <c r="Y709" s="216" t="s">
        <v>38</v>
      </c>
      <c r="Z709" s="216" t="s">
        <v>37</v>
      </c>
      <c r="AA709" s="217">
        <v>46423</v>
      </c>
      <c r="AB709" s="216" t="s">
        <v>39</v>
      </c>
    </row>
    <row r="710" spans="1:28" ht="18" customHeight="1">
      <c r="A710" s="100" t="s">
        <v>2638</v>
      </c>
      <c r="B710" s="12" t="s">
        <v>661</v>
      </c>
      <c r="C710" s="90" t="s">
        <v>662</v>
      </c>
      <c r="D710" s="12">
        <v>40</v>
      </c>
      <c r="E710" s="12"/>
      <c r="F710" s="12"/>
      <c r="G710" s="13">
        <v>46453</v>
      </c>
      <c r="H710" s="11">
        <v>269</v>
      </c>
      <c r="I710" s="12" t="s">
        <v>33</v>
      </c>
      <c r="J710" s="93">
        <v>0.99629629629629635</v>
      </c>
      <c r="K710" s="100"/>
      <c r="L710" s="12"/>
      <c r="M710" s="11" t="s">
        <v>39</v>
      </c>
      <c r="N710" s="18">
        <v>46183</v>
      </c>
      <c r="O710" s="14">
        <v>6000</v>
      </c>
      <c r="P710" s="14">
        <v>144000</v>
      </c>
      <c r="Q710" s="97">
        <v>387.36</v>
      </c>
      <c r="R710" s="11">
        <v>7993</v>
      </c>
      <c r="S710" s="11" t="s">
        <v>42</v>
      </c>
      <c r="T710" s="11">
        <v>270</v>
      </c>
      <c r="U710" s="216" t="s">
        <v>37</v>
      </c>
      <c r="V710" s="216" t="s">
        <v>37</v>
      </c>
      <c r="W710" s="216" t="s">
        <v>38</v>
      </c>
      <c r="X710" s="216" t="s">
        <v>38</v>
      </c>
      <c r="Y710" s="216" t="s">
        <v>38</v>
      </c>
      <c r="Z710" s="216" t="s">
        <v>37</v>
      </c>
      <c r="AA710" s="217">
        <v>46423</v>
      </c>
      <c r="AB710" s="216" t="s">
        <v>39</v>
      </c>
    </row>
    <row r="711" spans="1:28" ht="18" customHeight="1">
      <c r="A711" s="100" t="s">
        <v>693</v>
      </c>
      <c r="B711" s="12" t="s">
        <v>665</v>
      </c>
      <c r="C711" s="90" t="s">
        <v>666</v>
      </c>
      <c r="D711" s="12">
        <v>1</v>
      </c>
      <c r="E711" s="12"/>
      <c r="F711" s="12"/>
      <c r="G711" s="13">
        <v>46407</v>
      </c>
      <c r="H711" s="11">
        <v>223</v>
      </c>
      <c r="I711" s="12" t="s">
        <v>33</v>
      </c>
      <c r="J711" s="93">
        <v>0.82592592592592595</v>
      </c>
      <c r="K711" s="100"/>
      <c r="L711" s="12" t="s">
        <v>34</v>
      </c>
      <c r="M711" s="11" t="s">
        <v>35</v>
      </c>
      <c r="N711" s="18">
        <v>46137</v>
      </c>
      <c r="O711" s="14">
        <v>600</v>
      </c>
      <c r="P711" s="14">
        <v>3600</v>
      </c>
      <c r="Q711" s="97">
        <v>9.6839999999999993</v>
      </c>
      <c r="R711" s="11">
        <v>8532</v>
      </c>
      <c r="S711" s="11" t="s">
        <v>42</v>
      </c>
      <c r="T711" s="11">
        <v>270</v>
      </c>
      <c r="U711" s="216" t="s">
        <v>37</v>
      </c>
      <c r="V711" s="216" t="s">
        <v>37</v>
      </c>
      <c r="W711" s="216" t="s">
        <v>38</v>
      </c>
      <c r="X711" s="216" t="s">
        <v>38</v>
      </c>
      <c r="Y711" s="216" t="s">
        <v>38</v>
      </c>
      <c r="Z711" s="216" t="s">
        <v>37</v>
      </c>
      <c r="AA711" s="217">
        <v>46377</v>
      </c>
      <c r="AB711" s="216" t="s">
        <v>39</v>
      </c>
    </row>
    <row r="712" spans="1:28" ht="18" customHeight="1">
      <c r="A712" s="100" t="s">
        <v>693</v>
      </c>
      <c r="B712" s="12" t="s">
        <v>665</v>
      </c>
      <c r="C712" s="90" t="s">
        <v>666</v>
      </c>
      <c r="D712" s="12">
        <v>1</v>
      </c>
      <c r="E712" s="12"/>
      <c r="F712" s="12"/>
      <c r="G712" s="13">
        <v>46412</v>
      </c>
      <c r="H712" s="11">
        <v>228</v>
      </c>
      <c r="I712" s="12" t="s">
        <v>33</v>
      </c>
      <c r="J712" s="93">
        <v>0.84444444444444444</v>
      </c>
      <c r="K712" s="100"/>
      <c r="L712" s="12" t="s">
        <v>34</v>
      </c>
      <c r="M712" s="11" t="s">
        <v>35</v>
      </c>
      <c r="N712" s="18">
        <v>46142</v>
      </c>
      <c r="O712" s="14">
        <v>600</v>
      </c>
      <c r="P712" s="14">
        <v>3600</v>
      </c>
      <c r="Q712" s="97">
        <v>9.6839999999999993</v>
      </c>
      <c r="R712" s="11">
        <v>8532</v>
      </c>
      <c r="S712" s="11" t="s">
        <v>42</v>
      </c>
      <c r="T712" s="11">
        <v>270</v>
      </c>
      <c r="U712" s="216" t="s">
        <v>37</v>
      </c>
      <c r="V712" s="216" t="s">
        <v>37</v>
      </c>
      <c r="W712" s="216" t="s">
        <v>38</v>
      </c>
      <c r="X712" s="216" t="s">
        <v>38</v>
      </c>
      <c r="Y712" s="216" t="s">
        <v>38</v>
      </c>
      <c r="Z712" s="216" t="s">
        <v>37</v>
      </c>
      <c r="AA712" s="217">
        <v>46382</v>
      </c>
      <c r="AB712" s="216" t="s">
        <v>39</v>
      </c>
    </row>
    <row r="713" spans="1:28" ht="18" customHeight="1">
      <c r="A713" s="100" t="s">
        <v>2678</v>
      </c>
      <c r="B713" s="12" t="s">
        <v>665</v>
      </c>
      <c r="C713" s="90" t="s">
        <v>666</v>
      </c>
      <c r="D713" s="12">
        <v>26</v>
      </c>
      <c r="E713" s="12"/>
      <c r="F713" s="12"/>
      <c r="G713" s="13">
        <v>46420</v>
      </c>
      <c r="H713" s="11">
        <v>236</v>
      </c>
      <c r="I713" s="12" t="s">
        <v>33</v>
      </c>
      <c r="J713" s="93">
        <v>0.87407407407407411</v>
      </c>
      <c r="K713" s="100" t="s">
        <v>2820</v>
      </c>
      <c r="L713" s="12"/>
      <c r="M713" s="11" t="s">
        <v>39</v>
      </c>
      <c r="N713" s="18">
        <v>46150</v>
      </c>
      <c r="O713" s="14">
        <v>15600</v>
      </c>
      <c r="P713" s="14">
        <v>93600</v>
      </c>
      <c r="Q713" s="97">
        <v>251.78399999999999</v>
      </c>
      <c r="R713" s="11">
        <v>8532</v>
      </c>
      <c r="S713" s="11" t="s">
        <v>42</v>
      </c>
      <c r="T713" s="11">
        <v>270</v>
      </c>
      <c r="U713" s="216" t="s">
        <v>37</v>
      </c>
      <c r="V713" s="216" t="s">
        <v>37</v>
      </c>
      <c r="W713" s="216" t="s">
        <v>38</v>
      </c>
      <c r="X713" s="216" t="s">
        <v>38</v>
      </c>
      <c r="Y713" s="216" t="s">
        <v>38</v>
      </c>
      <c r="Z713" s="216" t="s">
        <v>37</v>
      </c>
      <c r="AA713" s="217">
        <v>46390</v>
      </c>
      <c r="AB713" s="216" t="s">
        <v>39</v>
      </c>
    </row>
    <row r="714" spans="1:28" ht="18" customHeight="1">
      <c r="A714" s="100" t="s">
        <v>344</v>
      </c>
      <c r="B714" s="12" t="s">
        <v>665</v>
      </c>
      <c r="C714" s="90" t="s">
        <v>666</v>
      </c>
      <c r="D714" s="12">
        <v>35</v>
      </c>
      <c r="E714" s="12"/>
      <c r="F714" s="12"/>
      <c r="G714" s="13">
        <v>46445</v>
      </c>
      <c r="H714" s="11">
        <v>261</v>
      </c>
      <c r="I714" s="12" t="s">
        <v>33</v>
      </c>
      <c r="J714" s="93">
        <v>0.96666666666666667</v>
      </c>
      <c r="K714" s="100" t="s">
        <v>2818</v>
      </c>
      <c r="L714" s="12"/>
      <c r="M714" s="11" t="s">
        <v>39</v>
      </c>
      <c r="N714" s="18">
        <v>46175</v>
      </c>
      <c r="O714" s="14">
        <v>21000</v>
      </c>
      <c r="P714" s="14">
        <v>126000</v>
      </c>
      <c r="Q714" s="97">
        <v>338.94</v>
      </c>
      <c r="R714" s="11">
        <v>8532</v>
      </c>
      <c r="S714" s="11" t="s">
        <v>42</v>
      </c>
      <c r="T714" s="11">
        <v>270</v>
      </c>
      <c r="U714" s="216" t="s">
        <v>37</v>
      </c>
      <c r="V714" s="216" t="s">
        <v>37</v>
      </c>
      <c r="W714" s="216" t="s">
        <v>38</v>
      </c>
      <c r="X714" s="216" t="s">
        <v>38</v>
      </c>
      <c r="Y714" s="216" t="s">
        <v>38</v>
      </c>
      <c r="Z714" s="216" t="s">
        <v>37</v>
      </c>
      <c r="AA714" s="217">
        <v>46415</v>
      </c>
      <c r="AB714" s="216" t="s">
        <v>39</v>
      </c>
    </row>
    <row r="715" spans="1:28" ht="18" customHeight="1">
      <c r="A715" s="100" t="s">
        <v>66</v>
      </c>
      <c r="B715" s="12" t="s">
        <v>1232</v>
      </c>
      <c r="C715" s="90" t="s">
        <v>1233</v>
      </c>
      <c r="D715" s="12">
        <v>45</v>
      </c>
      <c r="E715" s="12"/>
      <c r="F715" s="12"/>
      <c r="G715" s="13">
        <v>46452</v>
      </c>
      <c r="H715" s="11">
        <v>268</v>
      </c>
      <c r="I715" s="12" t="s">
        <v>33</v>
      </c>
      <c r="J715" s="93">
        <v>0.99259259259259258</v>
      </c>
      <c r="K715" s="100" t="s">
        <v>2819</v>
      </c>
      <c r="L715" s="12"/>
      <c r="M715" s="11" t="s">
        <v>39</v>
      </c>
      <c r="N715" s="18">
        <v>46182</v>
      </c>
      <c r="O715" s="14">
        <v>5850</v>
      </c>
      <c r="P715" s="14">
        <v>140400</v>
      </c>
      <c r="Q715" s="97">
        <v>377.67599999999999</v>
      </c>
      <c r="R715" s="11">
        <v>8567</v>
      </c>
      <c r="S715" s="11" t="s">
        <v>42</v>
      </c>
      <c r="T715" s="11">
        <v>270</v>
      </c>
      <c r="U715" s="216" t="s">
        <v>37</v>
      </c>
      <c r="V715" s="216" t="s">
        <v>37</v>
      </c>
      <c r="W715" s="216" t="s">
        <v>38</v>
      </c>
      <c r="X715" s="216" t="s">
        <v>38</v>
      </c>
      <c r="Y715" s="216" t="s">
        <v>38</v>
      </c>
      <c r="Z715" s="216" t="s">
        <v>37</v>
      </c>
      <c r="AA715" s="217">
        <v>46422</v>
      </c>
      <c r="AB715" s="216" t="s">
        <v>39</v>
      </c>
    </row>
    <row r="716" spans="1:28" ht="18" customHeight="1">
      <c r="A716" s="100" t="s">
        <v>364</v>
      </c>
      <c r="B716" s="12" t="s">
        <v>1232</v>
      </c>
      <c r="C716" s="90" t="s">
        <v>1233</v>
      </c>
      <c r="D716" s="12">
        <v>7</v>
      </c>
      <c r="E716" s="12"/>
      <c r="F716" s="12"/>
      <c r="G716" s="13">
        <v>46452</v>
      </c>
      <c r="H716" s="11">
        <v>268</v>
      </c>
      <c r="I716" s="12" t="s">
        <v>33</v>
      </c>
      <c r="J716" s="93">
        <v>0.99259259259259258</v>
      </c>
      <c r="K716" s="100"/>
      <c r="L716" s="12"/>
      <c r="M716" s="11" t="s">
        <v>39</v>
      </c>
      <c r="N716" s="18">
        <v>46182</v>
      </c>
      <c r="O716" s="14">
        <v>910</v>
      </c>
      <c r="P716" s="14">
        <v>21840</v>
      </c>
      <c r="Q716" s="97">
        <v>58.749600000000001</v>
      </c>
      <c r="R716" s="11">
        <v>8567</v>
      </c>
      <c r="S716" s="11" t="s">
        <v>42</v>
      </c>
      <c r="T716" s="11">
        <v>270</v>
      </c>
      <c r="U716" s="216" t="s">
        <v>37</v>
      </c>
      <c r="V716" s="216" t="s">
        <v>37</v>
      </c>
      <c r="W716" s="216" t="s">
        <v>38</v>
      </c>
      <c r="X716" s="216" t="s">
        <v>38</v>
      </c>
      <c r="Y716" s="216" t="s">
        <v>38</v>
      </c>
      <c r="Z716" s="216" t="s">
        <v>37</v>
      </c>
      <c r="AA716" s="217">
        <v>46422</v>
      </c>
      <c r="AB716" s="216" t="s">
        <v>39</v>
      </c>
    </row>
    <row r="717" spans="1:28" ht="18" customHeight="1">
      <c r="A717" s="100" t="s">
        <v>2687</v>
      </c>
      <c r="B717" s="12" t="s">
        <v>1820</v>
      </c>
      <c r="C717" s="90" t="s">
        <v>1821</v>
      </c>
      <c r="D717" s="12">
        <v>8</v>
      </c>
      <c r="E717" s="12"/>
      <c r="F717" s="12"/>
      <c r="G717" s="13">
        <v>46225</v>
      </c>
      <c r="H717" s="11">
        <v>41</v>
      </c>
      <c r="I717" s="12" t="s">
        <v>215</v>
      </c>
      <c r="J717" s="93">
        <v>0.22777777777777777</v>
      </c>
      <c r="K717" s="100"/>
      <c r="L717" s="12"/>
      <c r="M717" s="11" t="s">
        <v>39</v>
      </c>
      <c r="N717" s="18">
        <v>46045</v>
      </c>
      <c r="O717" s="14">
        <v>360</v>
      </c>
      <c r="P717" s="14">
        <v>13680</v>
      </c>
      <c r="Q717" s="97">
        <v>34.200000000000003</v>
      </c>
      <c r="R717" s="11">
        <v>9150</v>
      </c>
      <c r="S717" s="11" t="s">
        <v>46</v>
      </c>
      <c r="T717" s="11">
        <v>180</v>
      </c>
      <c r="U717" s="216" t="s">
        <v>37</v>
      </c>
      <c r="V717" s="216" t="s">
        <v>38</v>
      </c>
      <c r="W717" s="216" t="s">
        <v>37</v>
      </c>
      <c r="X717" s="216" t="s">
        <v>38</v>
      </c>
      <c r="Y717" s="216" t="s">
        <v>37</v>
      </c>
      <c r="Z717" s="216" t="s">
        <v>37</v>
      </c>
      <c r="AA717" s="217">
        <v>46195</v>
      </c>
      <c r="AB717" s="216" t="s">
        <v>39</v>
      </c>
    </row>
    <row r="718" spans="1:28" ht="18" customHeight="1">
      <c r="A718" s="100" t="s">
        <v>2687</v>
      </c>
      <c r="B718" s="12" t="s">
        <v>1820</v>
      </c>
      <c r="C718" s="90" t="s">
        <v>1821</v>
      </c>
      <c r="D718" s="12">
        <v>2</v>
      </c>
      <c r="E718" s="12"/>
      <c r="F718" s="12"/>
      <c r="G718" s="13">
        <v>46232</v>
      </c>
      <c r="H718" s="11">
        <v>48</v>
      </c>
      <c r="I718" s="12" t="s">
        <v>215</v>
      </c>
      <c r="J718" s="93">
        <v>0.26666666666666666</v>
      </c>
      <c r="K718" s="100" t="s">
        <v>54</v>
      </c>
      <c r="L718" s="12"/>
      <c r="M718" s="11" t="s">
        <v>39</v>
      </c>
      <c r="N718" s="18">
        <v>46052</v>
      </c>
      <c r="O718" s="14">
        <v>90</v>
      </c>
      <c r="P718" s="14">
        <v>3420</v>
      </c>
      <c r="Q718" s="97">
        <v>8.5500000000000007</v>
      </c>
      <c r="R718" s="11">
        <v>9150</v>
      </c>
      <c r="S718" s="11" t="s">
        <v>46</v>
      </c>
      <c r="T718" s="11">
        <v>180</v>
      </c>
      <c r="U718" s="216" t="s">
        <v>37</v>
      </c>
      <c r="V718" s="216" t="s">
        <v>38</v>
      </c>
      <c r="W718" s="216" t="s">
        <v>37</v>
      </c>
      <c r="X718" s="216" t="s">
        <v>38</v>
      </c>
      <c r="Y718" s="216" t="s">
        <v>37</v>
      </c>
      <c r="Z718" s="216" t="s">
        <v>37</v>
      </c>
      <c r="AA718" s="217">
        <v>46202</v>
      </c>
      <c r="AB718" s="216" t="s">
        <v>39</v>
      </c>
    </row>
    <row r="719" spans="1:28" ht="18" customHeight="1">
      <c r="A719" s="100" t="s">
        <v>159</v>
      </c>
      <c r="B719" s="12" t="s">
        <v>671</v>
      </c>
      <c r="C719" s="90" t="s">
        <v>672</v>
      </c>
      <c r="D719" s="12"/>
      <c r="E719" s="12"/>
      <c r="F719" s="12"/>
      <c r="G719" s="13"/>
      <c r="H719" s="11" t="s">
        <v>39</v>
      </c>
      <c r="I719" s="12" t="s">
        <v>39</v>
      </c>
      <c r="J719" s="93" t="s">
        <v>39</v>
      </c>
      <c r="K719" s="100"/>
      <c r="L719" s="12" t="s">
        <v>73</v>
      </c>
      <c r="M719" s="11" t="s">
        <v>35</v>
      </c>
      <c r="N719" s="18" t="s">
        <v>39</v>
      </c>
      <c r="O719" s="14">
        <v>0</v>
      </c>
      <c r="P719" s="14">
        <v>0</v>
      </c>
      <c r="Q719" s="97">
        <v>0</v>
      </c>
      <c r="R719" s="11" t="s">
        <v>673</v>
      </c>
      <c r="S719" s="11" t="s">
        <v>674</v>
      </c>
      <c r="T719" s="11">
        <v>0</v>
      </c>
      <c r="U719" s="216" t="s">
        <v>37</v>
      </c>
      <c r="V719" s="216" t="s">
        <v>38</v>
      </c>
      <c r="W719" s="216" t="s">
        <v>38</v>
      </c>
      <c r="X719" s="216" t="s">
        <v>38</v>
      </c>
      <c r="Y719" s="216" t="s">
        <v>37</v>
      </c>
      <c r="Z719" s="216" t="s">
        <v>37</v>
      </c>
      <c r="AA719" s="217" t="s">
        <v>39</v>
      </c>
      <c r="AB719" s="216" t="s">
        <v>39</v>
      </c>
    </row>
    <row r="720" spans="1:28" ht="18" customHeight="1">
      <c r="A720" s="100" t="s">
        <v>675</v>
      </c>
      <c r="B720" s="12" t="s">
        <v>671</v>
      </c>
      <c r="C720" s="90" t="s">
        <v>672</v>
      </c>
      <c r="D720" s="12"/>
      <c r="E720" s="12"/>
      <c r="F720" s="12"/>
      <c r="G720" s="13"/>
      <c r="H720" s="11" t="s">
        <v>39</v>
      </c>
      <c r="I720" s="12" t="s">
        <v>39</v>
      </c>
      <c r="J720" s="93" t="s">
        <v>39</v>
      </c>
      <c r="K720" s="100"/>
      <c r="L720" s="12" t="s">
        <v>73</v>
      </c>
      <c r="M720" s="11" t="s">
        <v>35</v>
      </c>
      <c r="N720" s="18" t="s">
        <v>39</v>
      </c>
      <c r="O720" s="14">
        <v>0</v>
      </c>
      <c r="P720" s="14">
        <v>0</v>
      </c>
      <c r="Q720" s="97">
        <v>0</v>
      </c>
      <c r="R720" s="11" t="s">
        <v>673</v>
      </c>
      <c r="S720" s="11" t="s">
        <v>674</v>
      </c>
      <c r="T720" s="11">
        <v>0</v>
      </c>
      <c r="U720" s="216" t="s">
        <v>37</v>
      </c>
      <c r="V720" s="216" t="s">
        <v>38</v>
      </c>
      <c r="W720" s="216" t="s">
        <v>38</v>
      </c>
      <c r="X720" s="216" t="s">
        <v>38</v>
      </c>
      <c r="Y720" s="216" t="s">
        <v>37</v>
      </c>
      <c r="Z720" s="216" t="s">
        <v>37</v>
      </c>
      <c r="AA720" s="217" t="s">
        <v>39</v>
      </c>
      <c r="AB720" s="216" t="s">
        <v>39</v>
      </c>
    </row>
    <row r="721" spans="1:28" ht="18" customHeight="1">
      <c r="A721" s="100" t="s">
        <v>676</v>
      </c>
      <c r="B721" s="12" t="s">
        <v>671</v>
      </c>
      <c r="C721" s="90" t="s">
        <v>672</v>
      </c>
      <c r="D721" s="12"/>
      <c r="E721" s="12"/>
      <c r="F721" s="12"/>
      <c r="G721" s="13"/>
      <c r="H721" s="11" t="s">
        <v>39</v>
      </c>
      <c r="I721" s="12" t="s">
        <v>39</v>
      </c>
      <c r="J721" s="93" t="s">
        <v>39</v>
      </c>
      <c r="K721" s="100"/>
      <c r="L721" s="12" t="s">
        <v>73</v>
      </c>
      <c r="M721" s="11" t="s">
        <v>35</v>
      </c>
      <c r="N721" s="18" t="s">
        <v>39</v>
      </c>
      <c r="O721" s="14">
        <v>0</v>
      </c>
      <c r="P721" s="14">
        <v>0</v>
      </c>
      <c r="Q721" s="97">
        <v>0</v>
      </c>
      <c r="R721" s="11" t="s">
        <v>673</v>
      </c>
      <c r="S721" s="11" t="s">
        <v>674</v>
      </c>
      <c r="T721" s="11">
        <v>0</v>
      </c>
      <c r="U721" s="216" t="s">
        <v>37</v>
      </c>
      <c r="V721" s="216" t="s">
        <v>38</v>
      </c>
      <c r="W721" s="216" t="s">
        <v>38</v>
      </c>
      <c r="X721" s="216" t="s">
        <v>38</v>
      </c>
      <c r="Y721" s="216" t="s">
        <v>37</v>
      </c>
      <c r="Z721" s="216" t="s">
        <v>37</v>
      </c>
      <c r="AA721" s="217" t="s">
        <v>39</v>
      </c>
      <c r="AB721" s="216" t="s">
        <v>39</v>
      </c>
    </row>
    <row r="722" spans="1:28" ht="18" customHeight="1">
      <c r="A722" s="100" t="s">
        <v>677</v>
      </c>
      <c r="B722" s="12" t="s">
        <v>671</v>
      </c>
      <c r="C722" s="90" t="s">
        <v>672</v>
      </c>
      <c r="D722" s="12"/>
      <c r="E722" s="12"/>
      <c r="F722" s="12"/>
      <c r="G722" s="13"/>
      <c r="H722" s="11" t="s">
        <v>39</v>
      </c>
      <c r="I722" s="12" t="s">
        <v>39</v>
      </c>
      <c r="J722" s="93" t="s">
        <v>39</v>
      </c>
      <c r="K722" s="100"/>
      <c r="L722" s="12" t="s">
        <v>73</v>
      </c>
      <c r="M722" s="11" t="s">
        <v>35</v>
      </c>
      <c r="N722" s="18" t="s">
        <v>39</v>
      </c>
      <c r="O722" s="14">
        <v>0</v>
      </c>
      <c r="P722" s="14">
        <v>0</v>
      </c>
      <c r="Q722" s="97">
        <v>0</v>
      </c>
      <c r="R722" s="11" t="s">
        <v>673</v>
      </c>
      <c r="S722" s="11" t="s">
        <v>674</v>
      </c>
      <c r="T722" s="11">
        <v>0</v>
      </c>
      <c r="U722" s="216" t="s">
        <v>37</v>
      </c>
      <c r="V722" s="216" t="s">
        <v>38</v>
      </c>
      <c r="W722" s="216" t="s">
        <v>38</v>
      </c>
      <c r="X722" s="216" t="s">
        <v>38</v>
      </c>
      <c r="Y722" s="216" t="s">
        <v>37</v>
      </c>
      <c r="Z722" s="216" t="s">
        <v>37</v>
      </c>
      <c r="AA722" s="217" t="s">
        <v>39</v>
      </c>
      <c r="AB722" s="216" t="s">
        <v>39</v>
      </c>
    </row>
    <row r="723" spans="1:28" ht="18" customHeight="1">
      <c r="A723" s="100" t="s">
        <v>2651</v>
      </c>
      <c r="B723" s="12" t="s">
        <v>695</v>
      </c>
      <c r="C723" s="90" t="s">
        <v>696</v>
      </c>
      <c r="D723" s="12">
        <v>24</v>
      </c>
      <c r="E723" s="12"/>
      <c r="F723" s="12"/>
      <c r="G723" s="13">
        <v>46343</v>
      </c>
      <c r="H723" s="11">
        <v>159</v>
      </c>
      <c r="I723" s="12" t="s">
        <v>33</v>
      </c>
      <c r="J723" s="93">
        <v>0.8833333333333333</v>
      </c>
      <c r="K723" s="100"/>
      <c r="L723" s="12" t="s">
        <v>34</v>
      </c>
      <c r="M723" s="11" t="s">
        <v>35</v>
      </c>
      <c r="N723" s="18">
        <v>46163</v>
      </c>
      <c r="O723" s="14">
        <v>864</v>
      </c>
      <c r="P723" s="14">
        <v>11232</v>
      </c>
      <c r="Q723" s="97">
        <v>112.32</v>
      </c>
      <c r="R723" s="11">
        <v>9480</v>
      </c>
      <c r="S723" s="11" t="s">
        <v>46</v>
      </c>
      <c r="T723" s="11">
        <v>180</v>
      </c>
      <c r="U723" s="216" t="s">
        <v>37</v>
      </c>
      <c r="V723" s="216" t="s">
        <v>37</v>
      </c>
      <c r="W723" s="216" t="s">
        <v>38</v>
      </c>
      <c r="X723" s="216" t="s">
        <v>38</v>
      </c>
      <c r="Y723" s="216" t="s">
        <v>38</v>
      </c>
      <c r="Z723" s="216" t="s">
        <v>37</v>
      </c>
      <c r="AA723" s="217">
        <v>46313</v>
      </c>
      <c r="AB723" s="216" t="s">
        <v>39</v>
      </c>
    </row>
    <row r="724" spans="1:28" ht="18" customHeight="1">
      <c r="A724" s="100" t="s">
        <v>2647</v>
      </c>
      <c r="B724" s="12" t="s">
        <v>699</v>
      </c>
      <c r="C724" s="90" t="s">
        <v>700</v>
      </c>
      <c r="D724" s="12">
        <v>1</v>
      </c>
      <c r="E724" s="12"/>
      <c r="F724" s="12"/>
      <c r="G724" s="13">
        <v>46328</v>
      </c>
      <c r="H724" s="11">
        <v>144</v>
      </c>
      <c r="I724" s="12" t="s">
        <v>33</v>
      </c>
      <c r="J724" s="93">
        <v>0.8</v>
      </c>
      <c r="K724" s="100"/>
      <c r="L724" s="12"/>
      <c r="M724" s="11" t="s">
        <v>39</v>
      </c>
      <c r="N724" s="18">
        <v>46148</v>
      </c>
      <c r="O724" s="14">
        <v>36</v>
      </c>
      <c r="P724" s="14">
        <v>468</v>
      </c>
      <c r="Q724" s="97">
        <v>4.68</v>
      </c>
      <c r="R724" s="11">
        <v>9482</v>
      </c>
      <c r="S724" s="11" t="s">
        <v>46</v>
      </c>
      <c r="T724" s="11">
        <v>180</v>
      </c>
      <c r="U724" s="216" t="s">
        <v>37</v>
      </c>
      <c r="V724" s="216" t="s">
        <v>37</v>
      </c>
      <c r="W724" s="216" t="s">
        <v>38</v>
      </c>
      <c r="X724" s="216" t="s">
        <v>38</v>
      </c>
      <c r="Y724" s="216" t="s">
        <v>38</v>
      </c>
      <c r="Z724" s="216" t="s">
        <v>37</v>
      </c>
      <c r="AA724" s="217">
        <v>46298</v>
      </c>
      <c r="AB724" s="216" t="s">
        <v>39</v>
      </c>
    </row>
    <row r="725" spans="1:28" ht="18" customHeight="1">
      <c r="A725" s="100" t="s">
        <v>2690</v>
      </c>
      <c r="B725" s="12" t="s">
        <v>699</v>
      </c>
      <c r="C725" s="90" t="s">
        <v>700</v>
      </c>
      <c r="D725" s="12">
        <v>4</v>
      </c>
      <c r="E725" s="12"/>
      <c r="F725" s="12"/>
      <c r="G725" s="13">
        <v>46350</v>
      </c>
      <c r="H725" s="11">
        <v>166</v>
      </c>
      <c r="I725" s="12" t="s">
        <v>33</v>
      </c>
      <c r="J725" s="93">
        <v>0.92222222222222228</v>
      </c>
      <c r="K725" s="100"/>
      <c r="L725" s="12"/>
      <c r="M725" s="11" t="s">
        <v>39</v>
      </c>
      <c r="N725" s="18">
        <v>46170</v>
      </c>
      <c r="O725" s="14">
        <v>144</v>
      </c>
      <c r="P725" s="14">
        <v>1872</v>
      </c>
      <c r="Q725" s="97">
        <v>18.72</v>
      </c>
      <c r="R725" s="11">
        <v>9482</v>
      </c>
      <c r="S725" s="11" t="s">
        <v>46</v>
      </c>
      <c r="T725" s="11">
        <v>180</v>
      </c>
      <c r="U725" s="216" t="s">
        <v>37</v>
      </c>
      <c r="V725" s="216" t="s">
        <v>37</v>
      </c>
      <c r="W725" s="216" t="s">
        <v>38</v>
      </c>
      <c r="X725" s="216" t="s">
        <v>38</v>
      </c>
      <c r="Y725" s="216" t="s">
        <v>38</v>
      </c>
      <c r="Z725" s="216" t="s">
        <v>37</v>
      </c>
      <c r="AA725" s="217">
        <v>46320</v>
      </c>
      <c r="AB725" s="216" t="s">
        <v>39</v>
      </c>
    </row>
    <row r="726" spans="1:28" ht="18" customHeight="1">
      <c r="A726" s="100" t="s">
        <v>2645</v>
      </c>
      <c r="B726" s="12" t="s">
        <v>699</v>
      </c>
      <c r="C726" s="90" t="s">
        <v>700</v>
      </c>
      <c r="D726" s="12">
        <v>20</v>
      </c>
      <c r="E726" s="12"/>
      <c r="F726" s="12"/>
      <c r="G726" s="13">
        <v>46354</v>
      </c>
      <c r="H726" s="11">
        <v>170</v>
      </c>
      <c r="I726" s="12" t="s">
        <v>33</v>
      </c>
      <c r="J726" s="93">
        <v>0.94444444444444442</v>
      </c>
      <c r="K726" s="100"/>
      <c r="L726" s="12"/>
      <c r="M726" s="11" t="s">
        <v>39</v>
      </c>
      <c r="N726" s="18">
        <v>46174</v>
      </c>
      <c r="O726" s="14">
        <v>720</v>
      </c>
      <c r="P726" s="14">
        <v>9360</v>
      </c>
      <c r="Q726" s="97">
        <v>93.6</v>
      </c>
      <c r="R726" s="11">
        <v>9482</v>
      </c>
      <c r="S726" s="11" t="s">
        <v>46</v>
      </c>
      <c r="T726" s="11">
        <v>180</v>
      </c>
      <c r="U726" s="216" t="s">
        <v>37</v>
      </c>
      <c r="V726" s="216" t="s">
        <v>37</v>
      </c>
      <c r="W726" s="216" t="s">
        <v>38</v>
      </c>
      <c r="X726" s="216" t="s">
        <v>38</v>
      </c>
      <c r="Y726" s="216" t="s">
        <v>38</v>
      </c>
      <c r="Z726" s="216" t="s">
        <v>37</v>
      </c>
      <c r="AA726" s="217">
        <v>46324</v>
      </c>
      <c r="AB726" s="216" t="s">
        <v>39</v>
      </c>
    </row>
    <row r="727" spans="1:28" ht="18" customHeight="1">
      <c r="A727" s="100" t="s">
        <v>2682</v>
      </c>
      <c r="B727" s="12" t="s">
        <v>701</v>
      </c>
      <c r="C727" s="90" t="s">
        <v>702</v>
      </c>
      <c r="D727" s="12">
        <v>14</v>
      </c>
      <c r="E727" s="12"/>
      <c r="F727" s="12"/>
      <c r="G727" s="13">
        <v>46318</v>
      </c>
      <c r="H727" s="11">
        <v>134</v>
      </c>
      <c r="I727" s="12" t="s">
        <v>33</v>
      </c>
      <c r="J727" s="93">
        <v>0.74444444444444446</v>
      </c>
      <c r="K727" s="100"/>
      <c r="L727" s="12"/>
      <c r="M727" s="11" t="s">
        <v>39</v>
      </c>
      <c r="N727" s="18">
        <v>46138</v>
      </c>
      <c r="O727" s="14">
        <v>504</v>
      </c>
      <c r="P727" s="14">
        <v>6552</v>
      </c>
      <c r="Q727" s="97">
        <v>65.52</v>
      </c>
      <c r="R727" s="11">
        <v>9494</v>
      </c>
      <c r="S727" s="11" t="s">
        <v>46</v>
      </c>
      <c r="T727" s="11">
        <v>180</v>
      </c>
      <c r="U727" s="216" t="s">
        <v>37</v>
      </c>
      <c r="V727" s="216" t="s">
        <v>37</v>
      </c>
      <c r="W727" s="216" t="s">
        <v>38</v>
      </c>
      <c r="X727" s="216" t="s">
        <v>38</v>
      </c>
      <c r="Y727" s="216" t="s">
        <v>38</v>
      </c>
      <c r="Z727" s="216" t="s">
        <v>37</v>
      </c>
      <c r="AA727" s="217">
        <v>46288</v>
      </c>
      <c r="AB727" s="216" t="s">
        <v>39</v>
      </c>
    </row>
    <row r="728" spans="1:28" ht="18" customHeight="1">
      <c r="A728" s="100" t="s">
        <v>2707</v>
      </c>
      <c r="B728" s="12" t="s">
        <v>701</v>
      </c>
      <c r="C728" s="90" t="s">
        <v>702</v>
      </c>
      <c r="D728" s="12">
        <v>2</v>
      </c>
      <c r="E728" s="12"/>
      <c r="F728" s="12"/>
      <c r="G728" s="13">
        <v>46331</v>
      </c>
      <c r="H728" s="11">
        <v>147</v>
      </c>
      <c r="I728" s="12" t="s">
        <v>33</v>
      </c>
      <c r="J728" s="93">
        <v>0.81666666666666665</v>
      </c>
      <c r="K728" s="100"/>
      <c r="L728" s="12" t="s">
        <v>34</v>
      </c>
      <c r="M728" s="11" t="s">
        <v>35</v>
      </c>
      <c r="N728" s="18">
        <v>46151</v>
      </c>
      <c r="O728" s="14">
        <v>72</v>
      </c>
      <c r="P728" s="14">
        <v>936</v>
      </c>
      <c r="Q728" s="97">
        <v>9.36</v>
      </c>
      <c r="R728" s="11">
        <v>9494</v>
      </c>
      <c r="S728" s="11" t="s">
        <v>46</v>
      </c>
      <c r="T728" s="11">
        <v>180</v>
      </c>
      <c r="U728" s="216" t="s">
        <v>37</v>
      </c>
      <c r="V728" s="216" t="s">
        <v>37</v>
      </c>
      <c r="W728" s="216" t="s">
        <v>38</v>
      </c>
      <c r="X728" s="216" t="s">
        <v>38</v>
      </c>
      <c r="Y728" s="216" t="s">
        <v>38</v>
      </c>
      <c r="Z728" s="216" t="s">
        <v>37</v>
      </c>
      <c r="AA728" s="217">
        <v>46301</v>
      </c>
      <c r="AB728" s="216" t="s">
        <v>39</v>
      </c>
    </row>
    <row r="729" spans="1:28" ht="18" customHeight="1">
      <c r="A729" s="100" t="s">
        <v>2661</v>
      </c>
      <c r="B729" s="12" t="s">
        <v>701</v>
      </c>
      <c r="C729" s="90" t="s">
        <v>702</v>
      </c>
      <c r="D729" s="12">
        <v>12</v>
      </c>
      <c r="E729" s="12"/>
      <c r="F729" s="12"/>
      <c r="G729" s="13">
        <v>46343</v>
      </c>
      <c r="H729" s="11">
        <v>159</v>
      </c>
      <c r="I729" s="12" t="s">
        <v>33</v>
      </c>
      <c r="J729" s="93">
        <v>0.8833333333333333</v>
      </c>
      <c r="K729" s="100"/>
      <c r="L729" s="12"/>
      <c r="M729" s="11" t="s">
        <v>39</v>
      </c>
      <c r="N729" s="18">
        <v>46163</v>
      </c>
      <c r="O729" s="14">
        <v>432</v>
      </c>
      <c r="P729" s="14">
        <v>5616</v>
      </c>
      <c r="Q729" s="97">
        <v>56.16</v>
      </c>
      <c r="R729" s="11">
        <v>9494</v>
      </c>
      <c r="S729" s="11" t="s">
        <v>46</v>
      </c>
      <c r="T729" s="11">
        <v>180</v>
      </c>
      <c r="U729" s="216" t="s">
        <v>37</v>
      </c>
      <c r="V729" s="216" t="s">
        <v>37</v>
      </c>
      <c r="W729" s="216" t="s">
        <v>38</v>
      </c>
      <c r="X729" s="216" t="s">
        <v>38</v>
      </c>
      <c r="Y729" s="216" t="s">
        <v>38</v>
      </c>
      <c r="Z729" s="216" t="s">
        <v>37</v>
      </c>
      <c r="AA729" s="217">
        <v>46313</v>
      </c>
      <c r="AB729" s="216" t="s">
        <v>39</v>
      </c>
    </row>
    <row r="730" spans="1:28" ht="18" customHeight="1">
      <c r="A730" s="100" t="s">
        <v>560</v>
      </c>
      <c r="B730" s="12" t="s">
        <v>703</v>
      </c>
      <c r="C730" s="90" t="s">
        <v>704</v>
      </c>
      <c r="D730" s="12">
        <v>117</v>
      </c>
      <c r="E730" s="12"/>
      <c r="F730" s="12"/>
      <c r="G730" s="13">
        <v>46214</v>
      </c>
      <c r="H730" s="11">
        <v>30</v>
      </c>
      <c r="I730" s="12" t="s">
        <v>215</v>
      </c>
      <c r="J730" s="93">
        <v>8.2191780821917804E-2</v>
      </c>
      <c r="K730" s="100" t="s">
        <v>2819</v>
      </c>
      <c r="L730" s="12" t="s">
        <v>377</v>
      </c>
      <c r="M730" s="11" t="s">
        <v>35</v>
      </c>
      <c r="N730" s="18">
        <v>45849</v>
      </c>
      <c r="O730" s="14">
        <v>44928</v>
      </c>
      <c r="P730" s="14">
        <v>269568</v>
      </c>
      <c r="Q730" s="97">
        <v>566.09280000000001</v>
      </c>
      <c r="R730" s="11">
        <v>9508</v>
      </c>
      <c r="S730" s="11" t="s">
        <v>194</v>
      </c>
      <c r="T730" s="11">
        <v>365</v>
      </c>
      <c r="U730" s="216" t="s">
        <v>37</v>
      </c>
      <c r="V730" s="216" t="s">
        <v>38</v>
      </c>
      <c r="W730" s="216" t="s">
        <v>37</v>
      </c>
      <c r="X730" s="216" t="s">
        <v>38</v>
      </c>
      <c r="Y730" s="216" t="s">
        <v>37</v>
      </c>
      <c r="Z730" s="216" t="s">
        <v>37</v>
      </c>
      <c r="AA730" s="217">
        <v>46184</v>
      </c>
      <c r="AB730" s="216" t="s">
        <v>39</v>
      </c>
    </row>
    <row r="731" spans="1:28" ht="18" customHeight="1">
      <c r="A731" s="100" t="s">
        <v>322</v>
      </c>
      <c r="B731" s="12" t="s">
        <v>703</v>
      </c>
      <c r="C731" s="90" t="s">
        <v>704</v>
      </c>
      <c r="D731" s="12">
        <v>19</v>
      </c>
      <c r="E731" s="12"/>
      <c r="F731" s="12"/>
      <c r="G731" s="13">
        <v>46529</v>
      </c>
      <c r="H731" s="11">
        <v>345</v>
      </c>
      <c r="I731" s="12" t="s">
        <v>33</v>
      </c>
      <c r="J731" s="93">
        <v>0.9452054794520548</v>
      </c>
      <c r="K731" s="100" t="s">
        <v>2819</v>
      </c>
      <c r="L731" s="12" t="s">
        <v>34</v>
      </c>
      <c r="M731" s="11" t="s">
        <v>35</v>
      </c>
      <c r="N731" s="18">
        <v>46164</v>
      </c>
      <c r="O731" s="14">
        <v>7296</v>
      </c>
      <c r="P731" s="14">
        <v>43776</v>
      </c>
      <c r="Q731" s="97">
        <v>91.929599999999994</v>
      </c>
      <c r="R731" s="11">
        <v>9508</v>
      </c>
      <c r="S731" s="11" t="s">
        <v>194</v>
      </c>
      <c r="T731" s="11">
        <v>365</v>
      </c>
      <c r="U731" s="216" t="s">
        <v>37</v>
      </c>
      <c r="V731" s="216" t="s">
        <v>37</v>
      </c>
      <c r="W731" s="216" t="s">
        <v>38</v>
      </c>
      <c r="X731" s="216" t="s">
        <v>38</v>
      </c>
      <c r="Y731" s="216" t="s">
        <v>38</v>
      </c>
      <c r="Z731" s="216" t="s">
        <v>37</v>
      </c>
      <c r="AA731" s="217">
        <v>46499</v>
      </c>
      <c r="AB731" s="216" t="s">
        <v>39</v>
      </c>
    </row>
    <row r="732" spans="1:28" ht="18" customHeight="1">
      <c r="A732" s="100" t="s">
        <v>2565</v>
      </c>
      <c r="B732" s="12" t="s">
        <v>703</v>
      </c>
      <c r="C732" s="90" t="s">
        <v>704</v>
      </c>
      <c r="D732" s="12">
        <v>23</v>
      </c>
      <c r="E732" s="12"/>
      <c r="F732" s="12"/>
      <c r="G732" s="13">
        <v>46532</v>
      </c>
      <c r="H732" s="11">
        <v>348</v>
      </c>
      <c r="I732" s="12" t="s">
        <v>33</v>
      </c>
      <c r="J732" s="93">
        <v>0.95342465753424654</v>
      </c>
      <c r="K732" s="100"/>
      <c r="L732" s="12"/>
      <c r="M732" s="11" t="s">
        <v>39</v>
      </c>
      <c r="N732" s="18">
        <v>46167</v>
      </c>
      <c r="O732" s="14">
        <v>8832</v>
      </c>
      <c r="P732" s="14">
        <v>52992</v>
      </c>
      <c r="Q732" s="97">
        <v>111.28319999999999</v>
      </c>
      <c r="R732" s="11">
        <v>9508</v>
      </c>
      <c r="S732" s="11" t="s">
        <v>194</v>
      </c>
      <c r="T732" s="11">
        <v>365</v>
      </c>
      <c r="U732" s="216" t="s">
        <v>37</v>
      </c>
      <c r="V732" s="216" t="s">
        <v>37</v>
      </c>
      <c r="W732" s="216" t="s">
        <v>38</v>
      </c>
      <c r="X732" s="216" t="s">
        <v>38</v>
      </c>
      <c r="Y732" s="216" t="s">
        <v>38</v>
      </c>
      <c r="Z732" s="216" t="s">
        <v>37</v>
      </c>
      <c r="AA732" s="217">
        <v>46502</v>
      </c>
      <c r="AB732" s="216" t="s">
        <v>39</v>
      </c>
    </row>
    <row r="733" spans="1:28" ht="18" customHeight="1">
      <c r="A733" s="100" t="s">
        <v>711</v>
      </c>
      <c r="B733" s="12" t="s">
        <v>703</v>
      </c>
      <c r="C733" s="90" t="s">
        <v>704</v>
      </c>
      <c r="D733" s="12">
        <v>61</v>
      </c>
      <c r="E733" s="12"/>
      <c r="F733" s="12"/>
      <c r="G733" s="13">
        <v>46533</v>
      </c>
      <c r="H733" s="11">
        <v>349</v>
      </c>
      <c r="I733" s="12" t="s">
        <v>33</v>
      </c>
      <c r="J733" s="93">
        <v>0.95616438356164379</v>
      </c>
      <c r="K733" s="100"/>
      <c r="L733" s="12"/>
      <c r="M733" s="11" t="s">
        <v>39</v>
      </c>
      <c r="N733" s="18">
        <v>46168</v>
      </c>
      <c r="O733" s="14">
        <v>23424</v>
      </c>
      <c r="P733" s="14">
        <v>140544</v>
      </c>
      <c r="Q733" s="97">
        <v>295.14240000000001</v>
      </c>
      <c r="R733" s="11">
        <v>9508</v>
      </c>
      <c r="S733" s="11" t="s">
        <v>194</v>
      </c>
      <c r="T733" s="11">
        <v>365</v>
      </c>
      <c r="U733" s="216" t="s">
        <v>37</v>
      </c>
      <c r="V733" s="216" t="s">
        <v>37</v>
      </c>
      <c r="W733" s="216" t="s">
        <v>38</v>
      </c>
      <c r="X733" s="216" t="s">
        <v>38</v>
      </c>
      <c r="Y733" s="216" t="s">
        <v>38</v>
      </c>
      <c r="Z733" s="216" t="s">
        <v>37</v>
      </c>
      <c r="AA733" s="217">
        <v>46503</v>
      </c>
      <c r="AB733" s="216" t="s">
        <v>39</v>
      </c>
    </row>
    <row r="734" spans="1:28" ht="18" customHeight="1">
      <c r="A734" s="100" t="s">
        <v>2723</v>
      </c>
      <c r="B734" s="12" t="s">
        <v>703</v>
      </c>
      <c r="C734" s="90" t="s">
        <v>704</v>
      </c>
      <c r="D734" s="12">
        <v>35</v>
      </c>
      <c r="E734" s="12"/>
      <c r="F734" s="12"/>
      <c r="G734" s="13">
        <v>46533</v>
      </c>
      <c r="H734" s="11">
        <v>349</v>
      </c>
      <c r="I734" s="12" t="s">
        <v>33</v>
      </c>
      <c r="J734" s="93">
        <v>0.95616438356164379</v>
      </c>
      <c r="K734" s="100"/>
      <c r="L734" s="12"/>
      <c r="M734" s="11" t="s">
        <v>39</v>
      </c>
      <c r="N734" s="18">
        <v>46168</v>
      </c>
      <c r="O734" s="14">
        <v>13440</v>
      </c>
      <c r="P734" s="14">
        <v>80640</v>
      </c>
      <c r="Q734" s="97">
        <v>169.34399999999999</v>
      </c>
      <c r="R734" s="11">
        <v>9508</v>
      </c>
      <c r="S734" s="11" t="s">
        <v>194</v>
      </c>
      <c r="T734" s="11">
        <v>365</v>
      </c>
      <c r="U734" s="216" t="s">
        <v>37</v>
      </c>
      <c r="V734" s="216" t="s">
        <v>37</v>
      </c>
      <c r="W734" s="216" t="s">
        <v>38</v>
      </c>
      <c r="X734" s="216" t="s">
        <v>38</v>
      </c>
      <c r="Y734" s="216" t="s">
        <v>38</v>
      </c>
      <c r="Z734" s="216" t="s">
        <v>37</v>
      </c>
      <c r="AA734" s="217">
        <v>46503</v>
      </c>
      <c r="AB734" s="216" t="s">
        <v>39</v>
      </c>
    </row>
    <row r="735" spans="1:28" ht="18" customHeight="1">
      <c r="A735" s="100" t="s">
        <v>763</v>
      </c>
      <c r="B735" s="12" t="s">
        <v>703</v>
      </c>
      <c r="C735" s="90" t="s">
        <v>704</v>
      </c>
      <c r="D735" s="12">
        <v>75</v>
      </c>
      <c r="E735" s="12"/>
      <c r="F735" s="12"/>
      <c r="G735" s="13">
        <v>46534</v>
      </c>
      <c r="H735" s="11">
        <v>350</v>
      </c>
      <c r="I735" s="12" t="s">
        <v>33</v>
      </c>
      <c r="J735" s="93">
        <v>0.95890410958904104</v>
      </c>
      <c r="K735" s="100"/>
      <c r="L735" s="12"/>
      <c r="M735" s="11" t="s">
        <v>39</v>
      </c>
      <c r="N735" s="18">
        <v>46169</v>
      </c>
      <c r="O735" s="14">
        <v>28800</v>
      </c>
      <c r="P735" s="14">
        <v>172800</v>
      </c>
      <c r="Q735" s="97">
        <v>362.88</v>
      </c>
      <c r="R735" s="11">
        <v>9508</v>
      </c>
      <c r="S735" s="11" t="s">
        <v>194</v>
      </c>
      <c r="T735" s="11">
        <v>365</v>
      </c>
      <c r="U735" s="216" t="s">
        <v>37</v>
      </c>
      <c r="V735" s="216" t="s">
        <v>37</v>
      </c>
      <c r="W735" s="216" t="s">
        <v>38</v>
      </c>
      <c r="X735" s="216" t="s">
        <v>38</v>
      </c>
      <c r="Y735" s="216" t="s">
        <v>38</v>
      </c>
      <c r="Z735" s="216" t="s">
        <v>37</v>
      </c>
      <c r="AA735" s="217">
        <v>46504</v>
      </c>
      <c r="AB735" s="216" t="s">
        <v>39</v>
      </c>
    </row>
    <row r="736" spans="1:28" ht="18" customHeight="1">
      <c r="A736" s="100" t="s">
        <v>2558</v>
      </c>
      <c r="B736" s="12" t="s">
        <v>703</v>
      </c>
      <c r="C736" s="90" t="s">
        <v>704</v>
      </c>
      <c r="D736" s="12">
        <v>47</v>
      </c>
      <c r="E736" s="12"/>
      <c r="F736" s="12"/>
      <c r="G736" s="13">
        <v>46534</v>
      </c>
      <c r="H736" s="11">
        <v>350</v>
      </c>
      <c r="I736" s="12" t="s">
        <v>33</v>
      </c>
      <c r="J736" s="93">
        <v>0.95890410958904104</v>
      </c>
      <c r="K736" s="100"/>
      <c r="L736" s="12"/>
      <c r="M736" s="11" t="s">
        <v>39</v>
      </c>
      <c r="N736" s="18">
        <v>46169</v>
      </c>
      <c r="O736" s="14">
        <v>18048</v>
      </c>
      <c r="P736" s="14">
        <v>108288</v>
      </c>
      <c r="Q736" s="97">
        <v>227.40479999999999</v>
      </c>
      <c r="R736" s="11">
        <v>9508</v>
      </c>
      <c r="S736" s="11" t="s">
        <v>194</v>
      </c>
      <c r="T736" s="11">
        <v>365</v>
      </c>
      <c r="U736" s="216" t="s">
        <v>37</v>
      </c>
      <c r="V736" s="216" t="s">
        <v>37</v>
      </c>
      <c r="W736" s="216" t="s">
        <v>38</v>
      </c>
      <c r="X736" s="216" t="s">
        <v>38</v>
      </c>
      <c r="Y736" s="216" t="s">
        <v>38</v>
      </c>
      <c r="Z736" s="216" t="s">
        <v>37</v>
      </c>
      <c r="AA736" s="217">
        <v>46504</v>
      </c>
      <c r="AB736" s="216" t="s">
        <v>39</v>
      </c>
    </row>
    <row r="737" spans="1:28" ht="18" customHeight="1">
      <c r="A737" s="100" t="s">
        <v>150</v>
      </c>
      <c r="B737" s="12" t="s">
        <v>703</v>
      </c>
      <c r="C737" s="90" t="s">
        <v>704</v>
      </c>
      <c r="D737" s="12">
        <v>54</v>
      </c>
      <c r="E737" s="12"/>
      <c r="F737" s="12"/>
      <c r="G737" s="13">
        <v>46535</v>
      </c>
      <c r="H737" s="11">
        <v>351</v>
      </c>
      <c r="I737" s="12" t="s">
        <v>33</v>
      </c>
      <c r="J737" s="93">
        <v>0.9616438356164384</v>
      </c>
      <c r="K737" s="100" t="s">
        <v>2819</v>
      </c>
      <c r="L737" s="12"/>
      <c r="M737" s="11" t="s">
        <v>39</v>
      </c>
      <c r="N737" s="18">
        <v>46170</v>
      </c>
      <c r="O737" s="14">
        <v>20736</v>
      </c>
      <c r="P737" s="14">
        <v>124416</v>
      </c>
      <c r="Q737" s="97">
        <v>261.27359999999999</v>
      </c>
      <c r="R737" s="11">
        <v>9508</v>
      </c>
      <c r="S737" s="11" t="s">
        <v>194</v>
      </c>
      <c r="T737" s="11">
        <v>365</v>
      </c>
      <c r="U737" s="216" t="s">
        <v>37</v>
      </c>
      <c r="V737" s="216" t="s">
        <v>37</v>
      </c>
      <c r="W737" s="216" t="s">
        <v>38</v>
      </c>
      <c r="X737" s="216" t="s">
        <v>38</v>
      </c>
      <c r="Y737" s="216" t="s">
        <v>38</v>
      </c>
      <c r="Z737" s="216" t="s">
        <v>37</v>
      </c>
      <c r="AA737" s="217">
        <v>46505</v>
      </c>
      <c r="AB737" s="216" t="s">
        <v>39</v>
      </c>
    </row>
    <row r="738" spans="1:28" ht="18" customHeight="1">
      <c r="A738" s="100" t="s">
        <v>542</v>
      </c>
      <c r="B738" s="12" t="s">
        <v>703</v>
      </c>
      <c r="C738" s="90" t="s">
        <v>704</v>
      </c>
      <c r="D738" s="12">
        <v>103</v>
      </c>
      <c r="E738" s="12"/>
      <c r="F738" s="12"/>
      <c r="G738" s="13">
        <v>46535</v>
      </c>
      <c r="H738" s="11">
        <v>351</v>
      </c>
      <c r="I738" s="12" t="s">
        <v>33</v>
      </c>
      <c r="J738" s="93">
        <v>0.9616438356164384</v>
      </c>
      <c r="K738" s="100"/>
      <c r="L738" s="12"/>
      <c r="M738" s="11" t="s">
        <v>39</v>
      </c>
      <c r="N738" s="18">
        <v>46170</v>
      </c>
      <c r="O738" s="14">
        <v>39552</v>
      </c>
      <c r="P738" s="14">
        <v>237312</v>
      </c>
      <c r="Q738" s="97">
        <v>498.35520000000002</v>
      </c>
      <c r="R738" s="11">
        <v>9508</v>
      </c>
      <c r="S738" s="11" t="s">
        <v>194</v>
      </c>
      <c r="T738" s="11">
        <v>365</v>
      </c>
      <c r="U738" s="216" t="s">
        <v>37</v>
      </c>
      <c r="V738" s="216" t="s">
        <v>37</v>
      </c>
      <c r="W738" s="216" t="s">
        <v>38</v>
      </c>
      <c r="X738" s="216" t="s">
        <v>38</v>
      </c>
      <c r="Y738" s="216" t="s">
        <v>38</v>
      </c>
      <c r="Z738" s="216" t="s">
        <v>37</v>
      </c>
      <c r="AA738" s="217">
        <v>46505</v>
      </c>
      <c r="AB738" s="216" t="s">
        <v>39</v>
      </c>
    </row>
    <row r="739" spans="1:28" ht="18" customHeight="1">
      <c r="A739" s="100" t="s">
        <v>491</v>
      </c>
      <c r="B739" s="12" t="s">
        <v>703</v>
      </c>
      <c r="C739" s="90" t="s">
        <v>704</v>
      </c>
      <c r="D739" s="12">
        <v>61</v>
      </c>
      <c r="E739" s="12"/>
      <c r="F739" s="12"/>
      <c r="G739" s="13">
        <v>46535</v>
      </c>
      <c r="H739" s="11">
        <v>351</v>
      </c>
      <c r="I739" s="12" t="s">
        <v>33</v>
      </c>
      <c r="J739" s="93">
        <v>0.9616438356164384</v>
      </c>
      <c r="K739" s="100"/>
      <c r="L739" s="12"/>
      <c r="M739" s="11" t="s">
        <v>39</v>
      </c>
      <c r="N739" s="18">
        <v>46170</v>
      </c>
      <c r="O739" s="14">
        <v>23424</v>
      </c>
      <c r="P739" s="14">
        <v>140544</v>
      </c>
      <c r="Q739" s="97">
        <v>295.14240000000001</v>
      </c>
      <c r="R739" s="11">
        <v>9508</v>
      </c>
      <c r="S739" s="11" t="s">
        <v>194</v>
      </c>
      <c r="T739" s="11">
        <v>365</v>
      </c>
      <c r="U739" s="216" t="s">
        <v>37</v>
      </c>
      <c r="V739" s="216" t="s">
        <v>37</v>
      </c>
      <c r="W739" s="216" t="s">
        <v>38</v>
      </c>
      <c r="X739" s="216" t="s">
        <v>38</v>
      </c>
      <c r="Y739" s="216" t="s">
        <v>38</v>
      </c>
      <c r="Z739" s="216" t="s">
        <v>37</v>
      </c>
      <c r="AA739" s="217">
        <v>46505</v>
      </c>
      <c r="AB739" s="216" t="s">
        <v>39</v>
      </c>
    </row>
    <row r="740" spans="1:28" ht="18" customHeight="1">
      <c r="A740" s="100" t="s">
        <v>492</v>
      </c>
      <c r="B740" s="12" t="s">
        <v>703</v>
      </c>
      <c r="C740" s="90" t="s">
        <v>704</v>
      </c>
      <c r="D740" s="12">
        <v>61</v>
      </c>
      <c r="E740" s="12"/>
      <c r="F740" s="12"/>
      <c r="G740" s="13">
        <v>46535</v>
      </c>
      <c r="H740" s="11">
        <v>351</v>
      </c>
      <c r="I740" s="12" t="s">
        <v>33</v>
      </c>
      <c r="J740" s="93">
        <v>0.9616438356164384</v>
      </c>
      <c r="K740" s="100"/>
      <c r="L740" s="12"/>
      <c r="M740" s="11" t="s">
        <v>39</v>
      </c>
      <c r="N740" s="18">
        <v>46170</v>
      </c>
      <c r="O740" s="14">
        <v>23424</v>
      </c>
      <c r="P740" s="14">
        <v>140544</v>
      </c>
      <c r="Q740" s="97">
        <v>295.14240000000001</v>
      </c>
      <c r="R740" s="11">
        <v>9508</v>
      </c>
      <c r="S740" s="11" t="s">
        <v>194</v>
      </c>
      <c r="T740" s="11">
        <v>365</v>
      </c>
      <c r="U740" s="216" t="s">
        <v>37</v>
      </c>
      <c r="V740" s="216" t="s">
        <v>37</v>
      </c>
      <c r="W740" s="216" t="s">
        <v>38</v>
      </c>
      <c r="X740" s="216" t="s">
        <v>38</v>
      </c>
      <c r="Y740" s="216" t="s">
        <v>38</v>
      </c>
      <c r="Z740" s="216" t="s">
        <v>37</v>
      </c>
      <c r="AA740" s="217">
        <v>46505</v>
      </c>
      <c r="AB740" s="216" t="s">
        <v>39</v>
      </c>
    </row>
    <row r="741" spans="1:28" ht="18" customHeight="1">
      <c r="A741" s="100" t="s">
        <v>717</v>
      </c>
      <c r="B741" s="12" t="s">
        <v>703</v>
      </c>
      <c r="C741" s="90" t="s">
        <v>704</v>
      </c>
      <c r="D741" s="12">
        <v>61</v>
      </c>
      <c r="E741" s="12"/>
      <c r="F741" s="12"/>
      <c r="G741" s="13">
        <v>46535</v>
      </c>
      <c r="H741" s="11">
        <v>351</v>
      </c>
      <c r="I741" s="12" t="s">
        <v>33</v>
      </c>
      <c r="J741" s="93">
        <v>0.9616438356164384</v>
      </c>
      <c r="K741" s="100"/>
      <c r="L741" s="12"/>
      <c r="M741" s="11" t="s">
        <v>39</v>
      </c>
      <c r="N741" s="18">
        <v>46170</v>
      </c>
      <c r="O741" s="14">
        <v>23424</v>
      </c>
      <c r="P741" s="14">
        <v>140544</v>
      </c>
      <c r="Q741" s="97">
        <v>295.14240000000001</v>
      </c>
      <c r="R741" s="11">
        <v>9508</v>
      </c>
      <c r="S741" s="11" t="s">
        <v>194</v>
      </c>
      <c r="T741" s="11">
        <v>365</v>
      </c>
      <c r="U741" s="216" t="s">
        <v>37</v>
      </c>
      <c r="V741" s="216" t="s">
        <v>37</v>
      </c>
      <c r="W741" s="216" t="s">
        <v>38</v>
      </c>
      <c r="X741" s="216" t="s">
        <v>38</v>
      </c>
      <c r="Y741" s="216" t="s">
        <v>38</v>
      </c>
      <c r="Z741" s="216" t="s">
        <v>37</v>
      </c>
      <c r="AA741" s="217">
        <v>46505</v>
      </c>
      <c r="AB741" s="216" t="s">
        <v>39</v>
      </c>
    </row>
    <row r="742" spans="1:28" ht="18" customHeight="1">
      <c r="A742" s="100" t="s">
        <v>55</v>
      </c>
      <c r="B742" s="12" t="s">
        <v>703</v>
      </c>
      <c r="C742" s="90" t="s">
        <v>704</v>
      </c>
      <c r="D742" s="12">
        <v>75</v>
      </c>
      <c r="E742" s="12"/>
      <c r="F742" s="12"/>
      <c r="G742" s="13">
        <v>46535</v>
      </c>
      <c r="H742" s="11">
        <v>351</v>
      </c>
      <c r="I742" s="12" t="s">
        <v>33</v>
      </c>
      <c r="J742" s="93">
        <v>0.9616438356164384</v>
      </c>
      <c r="K742" s="100"/>
      <c r="L742" s="12"/>
      <c r="M742" s="11" t="s">
        <v>39</v>
      </c>
      <c r="N742" s="18">
        <v>46170</v>
      </c>
      <c r="O742" s="14">
        <v>28800</v>
      </c>
      <c r="P742" s="14">
        <v>172800</v>
      </c>
      <c r="Q742" s="97">
        <v>362.88</v>
      </c>
      <c r="R742" s="11">
        <v>9508</v>
      </c>
      <c r="S742" s="11" t="s">
        <v>194</v>
      </c>
      <c r="T742" s="11">
        <v>365</v>
      </c>
      <c r="U742" s="216" t="s">
        <v>37</v>
      </c>
      <c r="V742" s="216" t="s">
        <v>37</v>
      </c>
      <c r="W742" s="216" t="s">
        <v>38</v>
      </c>
      <c r="X742" s="216" t="s">
        <v>38</v>
      </c>
      <c r="Y742" s="216" t="s">
        <v>38</v>
      </c>
      <c r="Z742" s="216" t="s">
        <v>37</v>
      </c>
      <c r="AA742" s="217">
        <v>46505</v>
      </c>
      <c r="AB742" s="216" t="s">
        <v>39</v>
      </c>
    </row>
    <row r="743" spans="1:28" ht="18" customHeight="1">
      <c r="A743" s="100" t="s">
        <v>202</v>
      </c>
      <c r="B743" s="12" t="s">
        <v>703</v>
      </c>
      <c r="C743" s="90" t="s">
        <v>704</v>
      </c>
      <c r="D743" s="12">
        <v>47</v>
      </c>
      <c r="E743" s="12"/>
      <c r="F743" s="12"/>
      <c r="G743" s="13">
        <v>46535</v>
      </c>
      <c r="H743" s="11">
        <v>351</v>
      </c>
      <c r="I743" s="12" t="s">
        <v>33</v>
      </c>
      <c r="J743" s="93">
        <v>0.9616438356164384</v>
      </c>
      <c r="K743" s="100"/>
      <c r="L743" s="12"/>
      <c r="M743" s="11" t="s">
        <v>39</v>
      </c>
      <c r="N743" s="18">
        <v>46170</v>
      </c>
      <c r="O743" s="14">
        <v>18048</v>
      </c>
      <c r="P743" s="14">
        <v>108288</v>
      </c>
      <c r="Q743" s="97">
        <v>227.40479999999999</v>
      </c>
      <c r="R743" s="11">
        <v>9508</v>
      </c>
      <c r="S743" s="11" t="s">
        <v>194</v>
      </c>
      <c r="T743" s="11">
        <v>365</v>
      </c>
      <c r="U743" s="216" t="s">
        <v>37</v>
      </c>
      <c r="V743" s="216" t="s">
        <v>37</v>
      </c>
      <c r="W743" s="216" t="s">
        <v>38</v>
      </c>
      <c r="X743" s="216" t="s">
        <v>38</v>
      </c>
      <c r="Y743" s="216" t="s">
        <v>38</v>
      </c>
      <c r="Z743" s="216" t="s">
        <v>37</v>
      </c>
      <c r="AA743" s="217">
        <v>46505</v>
      </c>
      <c r="AB743" s="216" t="s">
        <v>39</v>
      </c>
    </row>
    <row r="744" spans="1:28" ht="18" customHeight="1">
      <c r="A744" s="100" t="s">
        <v>707</v>
      </c>
      <c r="B744" s="12" t="s">
        <v>703</v>
      </c>
      <c r="C744" s="90" t="s">
        <v>704</v>
      </c>
      <c r="D744" s="12">
        <v>60</v>
      </c>
      <c r="E744" s="12"/>
      <c r="F744" s="12"/>
      <c r="G744" s="13">
        <v>46536</v>
      </c>
      <c r="H744" s="11">
        <v>352</v>
      </c>
      <c r="I744" s="12" t="s">
        <v>33</v>
      </c>
      <c r="J744" s="93">
        <v>0.96438356164383565</v>
      </c>
      <c r="K744" s="100"/>
      <c r="L744" s="12"/>
      <c r="M744" s="11" t="s">
        <v>39</v>
      </c>
      <c r="N744" s="18">
        <v>46171</v>
      </c>
      <c r="O744" s="14">
        <v>23040</v>
      </c>
      <c r="P744" s="14">
        <v>138240</v>
      </c>
      <c r="Q744" s="97">
        <v>290.30399999999997</v>
      </c>
      <c r="R744" s="11">
        <v>9508</v>
      </c>
      <c r="S744" s="11" t="s">
        <v>194</v>
      </c>
      <c r="T744" s="11">
        <v>365</v>
      </c>
      <c r="U744" s="216" t="s">
        <v>37</v>
      </c>
      <c r="V744" s="216" t="s">
        <v>37</v>
      </c>
      <c r="W744" s="216" t="s">
        <v>38</v>
      </c>
      <c r="X744" s="216" t="s">
        <v>38</v>
      </c>
      <c r="Y744" s="216" t="s">
        <v>38</v>
      </c>
      <c r="Z744" s="216" t="s">
        <v>37</v>
      </c>
      <c r="AA744" s="217">
        <v>46506</v>
      </c>
      <c r="AB744" s="216" t="s">
        <v>39</v>
      </c>
    </row>
    <row r="745" spans="1:28" ht="18" customHeight="1">
      <c r="A745" s="100" t="s">
        <v>168</v>
      </c>
      <c r="B745" s="12" t="s">
        <v>703</v>
      </c>
      <c r="C745" s="90" t="s">
        <v>704</v>
      </c>
      <c r="D745" s="12">
        <v>47</v>
      </c>
      <c r="E745" s="12"/>
      <c r="F745" s="12"/>
      <c r="G745" s="13">
        <v>46536</v>
      </c>
      <c r="H745" s="11">
        <v>352</v>
      </c>
      <c r="I745" s="12" t="s">
        <v>33</v>
      </c>
      <c r="J745" s="93">
        <v>0.96438356164383565</v>
      </c>
      <c r="K745" s="100"/>
      <c r="L745" s="12"/>
      <c r="M745" s="11" t="s">
        <v>39</v>
      </c>
      <c r="N745" s="18">
        <v>46171</v>
      </c>
      <c r="O745" s="14">
        <v>18048</v>
      </c>
      <c r="P745" s="14">
        <v>108288</v>
      </c>
      <c r="Q745" s="97">
        <v>227.40479999999999</v>
      </c>
      <c r="R745" s="11">
        <v>9508</v>
      </c>
      <c r="S745" s="11" t="s">
        <v>194</v>
      </c>
      <c r="T745" s="11">
        <v>365</v>
      </c>
      <c r="U745" s="216" t="s">
        <v>37</v>
      </c>
      <c r="V745" s="216" t="s">
        <v>37</v>
      </c>
      <c r="W745" s="216" t="s">
        <v>38</v>
      </c>
      <c r="X745" s="216" t="s">
        <v>38</v>
      </c>
      <c r="Y745" s="216" t="s">
        <v>38</v>
      </c>
      <c r="Z745" s="216" t="s">
        <v>37</v>
      </c>
      <c r="AA745" s="217">
        <v>46506</v>
      </c>
      <c r="AB745" s="216" t="s">
        <v>39</v>
      </c>
    </row>
    <row r="746" spans="1:28" ht="18" customHeight="1">
      <c r="A746" s="100" t="s">
        <v>754</v>
      </c>
      <c r="B746" s="12" t="s">
        <v>703</v>
      </c>
      <c r="C746" s="90" t="s">
        <v>704</v>
      </c>
      <c r="D746" s="12">
        <v>97</v>
      </c>
      <c r="E746" s="12"/>
      <c r="F746" s="12"/>
      <c r="G746" s="13">
        <v>46537</v>
      </c>
      <c r="H746" s="11">
        <v>353</v>
      </c>
      <c r="I746" s="12" t="s">
        <v>33</v>
      </c>
      <c r="J746" s="93">
        <v>0.9671232876712329</v>
      </c>
      <c r="K746" s="100"/>
      <c r="L746" s="12"/>
      <c r="M746" s="11" t="s">
        <v>39</v>
      </c>
      <c r="N746" s="18">
        <v>46172</v>
      </c>
      <c r="O746" s="14">
        <v>37248</v>
      </c>
      <c r="P746" s="14">
        <v>223488</v>
      </c>
      <c r="Q746" s="97">
        <v>469.32479999999998</v>
      </c>
      <c r="R746" s="11">
        <v>9508</v>
      </c>
      <c r="S746" s="11" t="s">
        <v>194</v>
      </c>
      <c r="T746" s="11">
        <v>365</v>
      </c>
      <c r="U746" s="216" t="s">
        <v>37</v>
      </c>
      <c r="V746" s="216" t="s">
        <v>37</v>
      </c>
      <c r="W746" s="216" t="s">
        <v>38</v>
      </c>
      <c r="X746" s="216" t="s">
        <v>38</v>
      </c>
      <c r="Y746" s="216" t="s">
        <v>38</v>
      </c>
      <c r="Z746" s="216" t="s">
        <v>37</v>
      </c>
      <c r="AA746" s="217">
        <v>46507</v>
      </c>
      <c r="AB746" s="216" t="s">
        <v>39</v>
      </c>
    </row>
    <row r="747" spans="1:28" ht="18" customHeight="1">
      <c r="A747" s="100" t="s">
        <v>212</v>
      </c>
      <c r="B747" s="12" t="s">
        <v>703</v>
      </c>
      <c r="C747" s="90" t="s">
        <v>704</v>
      </c>
      <c r="D747" s="12">
        <v>47</v>
      </c>
      <c r="E747" s="12"/>
      <c r="F747" s="12"/>
      <c r="G747" s="13">
        <v>46537</v>
      </c>
      <c r="H747" s="11">
        <v>353</v>
      </c>
      <c r="I747" s="12" t="s">
        <v>33</v>
      </c>
      <c r="J747" s="93">
        <v>0.9671232876712329</v>
      </c>
      <c r="K747" s="100"/>
      <c r="L747" s="12"/>
      <c r="M747" s="11" t="s">
        <v>39</v>
      </c>
      <c r="N747" s="18">
        <v>46172</v>
      </c>
      <c r="O747" s="14">
        <v>18048</v>
      </c>
      <c r="P747" s="14">
        <v>108288</v>
      </c>
      <c r="Q747" s="97">
        <v>227.40479999999999</v>
      </c>
      <c r="R747" s="11">
        <v>9508</v>
      </c>
      <c r="S747" s="11" t="s">
        <v>194</v>
      </c>
      <c r="T747" s="11">
        <v>365</v>
      </c>
      <c r="U747" s="216" t="s">
        <v>37</v>
      </c>
      <c r="V747" s="216" t="s">
        <v>37</v>
      </c>
      <c r="W747" s="216" t="s">
        <v>38</v>
      </c>
      <c r="X747" s="216" t="s">
        <v>38</v>
      </c>
      <c r="Y747" s="216" t="s">
        <v>38</v>
      </c>
      <c r="Z747" s="216" t="s">
        <v>37</v>
      </c>
      <c r="AA747" s="217">
        <v>46507</v>
      </c>
      <c r="AB747" s="216" t="s">
        <v>39</v>
      </c>
    </row>
    <row r="748" spans="1:28" ht="18" customHeight="1">
      <c r="A748" s="100" t="s">
        <v>2560</v>
      </c>
      <c r="B748" s="12" t="s">
        <v>703</v>
      </c>
      <c r="C748" s="90" t="s">
        <v>704</v>
      </c>
      <c r="D748" s="12">
        <v>47</v>
      </c>
      <c r="E748" s="12"/>
      <c r="F748" s="12"/>
      <c r="G748" s="13">
        <v>46537</v>
      </c>
      <c r="H748" s="11">
        <v>353</v>
      </c>
      <c r="I748" s="12" t="s">
        <v>33</v>
      </c>
      <c r="J748" s="93">
        <v>0.9671232876712329</v>
      </c>
      <c r="K748" s="100"/>
      <c r="L748" s="12"/>
      <c r="M748" s="11" t="s">
        <v>39</v>
      </c>
      <c r="N748" s="18">
        <v>46172</v>
      </c>
      <c r="O748" s="14">
        <v>18048</v>
      </c>
      <c r="P748" s="14">
        <v>108288</v>
      </c>
      <c r="Q748" s="97">
        <v>227.40479999999999</v>
      </c>
      <c r="R748" s="11">
        <v>9508</v>
      </c>
      <c r="S748" s="11" t="s">
        <v>194</v>
      </c>
      <c r="T748" s="11">
        <v>365</v>
      </c>
      <c r="U748" s="216" t="s">
        <v>37</v>
      </c>
      <c r="V748" s="216" t="s">
        <v>37</v>
      </c>
      <c r="W748" s="216" t="s">
        <v>38</v>
      </c>
      <c r="X748" s="216" t="s">
        <v>38</v>
      </c>
      <c r="Y748" s="216" t="s">
        <v>38</v>
      </c>
      <c r="Z748" s="216" t="s">
        <v>37</v>
      </c>
      <c r="AA748" s="217">
        <v>46507</v>
      </c>
      <c r="AB748" s="216" t="s">
        <v>39</v>
      </c>
    </row>
    <row r="749" spans="1:28" ht="18" customHeight="1">
      <c r="A749" s="100" t="s">
        <v>2562</v>
      </c>
      <c r="B749" s="12" t="s">
        <v>703</v>
      </c>
      <c r="C749" s="90" t="s">
        <v>704</v>
      </c>
      <c r="D749" s="12">
        <v>47</v>
      </c>
      <c r="E749" s="12"/>
      <c r="F749" s="12"/>
      <c r="G749" s="13">
        <v>46537</v>
      </c>
      <c r="H749" s="11">
        <v>353</v>
      </c>
      <c r="I749" s="12" t="s">
        <v>33</v>
      </c>
      <c r="J749" s="93">
        <v>0.9671232876712329</v>
      </c>
      <c r="K749" s="100"/>
      <c r="L749" s="12"/>
      <c r="M749" s="11" t="s">
        <v>39</v>
      </c>
      <c r="N749" s="18">
        <v>46172</v>
      </c>
      <c r="O749" s="14">
        <v>18048</v>
      </c>
      <c r="P749" s="14">
        <v>108288</v>
      </c>
      <c r="Q749" s="97">
        <v>227.40479999999999</v>
      </c>
      <c r="R749" s="11">
        <v>9508</v>
      </c>
      <c r="S749" s="11" t="s">
        <v>194</v>
      </c>
      <c r="T749" s="11">
        <v>365</v>
      </c>
      <c r="U749" s="216" t="s">
        <v>37</v>
      </c>
      <c r="V749" s="216" t="s">
        <v>37</v>
      </c>
      <c r="W749" s="216" t="s">
        <v>38</v>
      </c>
      <c r="X749" s="216" t="s">
        <v>38</v>
      </c>
      <c r="Y749" s="216" t="s">
        <v>38</v>
      </c>
      <c r="Z749" s="216" t="s">
        <v>37</v>
      </c>
      <c r="AA749" s="217">
        <v>46507</v>
      </c>
      <c r="AB749" s="216" t="s">
        <v>39</v>
      </c>
    </row>
    <row r="750" spans="1:28" ht="18" customHeight="1">
      <c r="A750" s="100" t="s">
        <v>543</v>
      </c>
      <c r="B750" s="12" t="s">
        <v>703</v>
      </c>
      <c r="C750" s="90" t="s">
        <v>704</v>
      </c>
      <c r="D750" s="12">
        <v>103</v>
      </c>
      <c r="E750" s="12"/>
      <c r="F750" s="12"/>
      <c r="G750" s="13">
        <v>46538</v>
      </c>
      <c r="H750" s="11">
        <v>354</v>
      </c>
      <c r="I750" s="12" t="s">
        <v>33</v>
      </c>
      <c r="J750" s="93">
        <v>0.96986301369863015</v>
      </c>
      <c r="K750" s="100"/>
      <c r="L750" s="12"/>
      <c r="M750" s="11" t="s">
        <v>39</v>
      </c>
      <c r="N750" s="18">
        <v>46173</v>
      </c>
      <c r="O750" s="14">
        <v>39552</v>
      </c>
      <c r="P750" s="14">
        <v>237312</v>
      </c>
      <c r="Q750" s="97">
        <v>498.35520000000002</v>
      </c>
      <c r="R750" s="11">
        <v>9508</v>
      </c>
      <c r="S750" s="11" t="s">
        <v>194</v>
      </c>
      <c r="T750" s="11">
        <v>365</v>
      </c>
      <c r="U750" s="216" t="s">
        <v>37</v>
      </c>
      <c r="V750" s="216" t="s">
        <v>37</v>
      </c>
      <c r="W750" s="216" t="s">
        <v>38</v>
      </c>
      <c r="X750" s="216" t="s">
        <v>38</v>
      </c>
      <c r="Y750" s="216" t="s">
        <v>38</v>
      </c>
      <c r="Z750" s="216" t="s">
        <v>37</v>
      </c>
      <c r="AA750" s="217">
        <v>46508</v>
      </c>
      <c r="AB750" s="216" t="s">
        <v>39</v>
      </c>
    </row>
    <row r="751" spans="1:28" ht="18" customHeight="1">
      <c r="A751" s="100" t="s">
        <v>428</v>
      </c>
      <c r="B751" s="12" t="s">
        <v>703</v>
      </c>
      <c r="C751" s="90" t="s">
        <v>704</v>
      </c>
      <c r="D751" s="12">
        <v>117</v>
      </c>
      <c r="E751" s="12"/>
      <c r="F751" s="12"/>
      <c r="G751" s="13">
        <v>46538</v>
      </c>
      <c r="H751" s="11">
        <v>354</v>
      </c>
      <c r="I751" s="12" t="s">
        <v>33</v>
      </c>
      <c r="J751" s="93">
        <v>0.96986301369863015</v>
      </c>
      <c r="K751" s="100"/>
      <c r="L751" s="12"/>
      <c r="M751" s="11" t="s">
        <v>39</v>
      </c>
      <c r="N751" s="18">
        <v>46173</v>
      </c>
      <c r="O751" s="14">
        <v>44928</v>
      </c>
      <c r="P751" s="14">
        <v>269568</v>
      </c>
      <c r="Q751" s="97">
        <v>566.09280000000001</v>
      </c>
      <c r="R751" s="11">
        <v>9508</v>
      </c>
      <c r="S751" s="11" t="s">
        <v>194</v>
      </c>
      <c r="T751" s="11">
        <v>365</v>
      </c>
      <c r="U751" s="216" t="s">
        <v>37</v>
      </c>
      <c r="V751" s="216" t="s">
        <v>37</v>
      </c>
      <c r="W751" s="216" t="s">
        <v>38</v>
      </c>
      <c r="X751" s="216" t="s">
        <v>38</v>
      </c>
      <c r="Y751" s="216" t="s">
        <v>38</v>
      </c>
      <c r="Z751" s="216" t="s">
        <v>37</v>
      </c>
      <c r="AA751" s="217">
        <v>46508</v>
      </c>
      <c r="AB751" s="216" t="s">
        <v>39</v>
      </c>
    </row>
    <row r="752" spans="1:28" ht="18" customHeight="1">
      <c r="A752" s="100" t="s">
        <v>2801</v>
      </c>
      <c r="B752" s="12" t="s">
        <v>703</v>
      </c>
      <c r="C752" s="90" t="s">
        <v>704</v>
      </c>
      <c r="D752" s="12">
        <v>57</v>
      </c>
      <c r="E752" s="12"/>
      <c r="F752" s="12"/>
      <c r="G752" s="13">
        <v>46538</v>
      </c>
      <c r="H752" s="11">
        <v>354</v>
      </c>
      <c r="I752" s="12" t="s">
        <v>33</v>
      </c>
      <c r="J752" s="93">
        <v>0.96986301369863015</v>
      </c>
      <c r="K752" s="100"/>
      <c r="L752" s="12"/>
      <c r="M752" s="11" t="s">
        <v>39</v>
      </c>
      <c r="N752" s="18">
        <v>46173</v>
      </c>
      <c r="O752" s="14">
        <v>21888</v>
      </c>
      <c r="P752" s="14">
        <v>131328</v>
      </c>
      <c r="Q752" s="97">
        <v>275.78879999999998</v>
      </c>
      <c r="R752" s="11">
        <v>9508</v>
      </c>
      <c r="S752" s="11" t="s">
        <v>194</v>
      </c>
      <c r="T752" s="11">
        <v>365</v>
      </c>
      <c r="U752" s="216" t="s">
        <v>37</v>
      </c>
      <c r="V752" s="216" t="s">
        <v>37</v>
      </c>
      <c r="W752" s="216" t="s">
        <v>38</v>
      </c>
      <c r="X752" s="216" t="s">
        <v>38</v>
      </c>
      <c r="Y752" s="216" t="s">
        <v>38</v>
      </c>
      <c r="Z752" s="216" t="s">
        <v>37</v>
      </c>
      <c r="AA752" s="217">
        <v>46508</v>
      </c>
      <c r="AB752" s="216" t="s">
        <v>39</v>
      </c>
    </row>
    <row r="753" spans="1:28" ht="18" customHeight="1">
      <c r="A753" s="100" t="s">
        <v>95</v>
      </c>
      <c r="B753" s="12" t="s">
        <v>703</v>
      </c>
      <c r="C753" s="90" t="s">
        <v>704</v>
      </c>
      <c r="D753" s="12">
        <v>47</v>
      </c>
      <c r="E753" s="12"/>
      <c r="F753" s="12"/>
      <c r="G753" s="13">
        <v>46538</v>
      </c>
      <c r="H753" s="11">
        <v>354</v>
      </c>
      <c r="I753" s="12" t="s">
        <v>33</v>
      </c>
      <c r="J753" s="93">
        <v>0.96986301369863015</v>
      </c>
      <c r="K753" s="100"/>
      <c r="L753" s="12"/>
      <c r="M753" s="11" t="s">
        <v>39</v>
      </c>
      <c r="N753" s="18">
        <v>46173</v>
      </c>
      <c r="O753" s="14">
        <v>18048</v>
      </c>
      <c r="P753" s="14">
        <v>108288</v>
      </c>
      <c r="Q753" s="97">
        <v>227.40479999999999</v>
      </c>
      <c r="R753" s="11">
        <v>9508</v>
      </c>
      <c r="S753" s="11" t="s">
        <v>194</v>
      </c>
      <c r="T753" s="11">
        <v>365</v>
      </c>
      <c r="U753" s="216" t="s">
        <v>37</v>
      </c>
      <c r="V753" s="216" t="s">
        <v>37</v>
      </c>
      <c r="W753" s="216" t="s">
        <v>38</v>
      </c>
      <c r="X753" s="216" t="s">
        <v>38</v>
      </c>
      <c r="Y753" s="216" t="s">
        <v>38</v>
      </c>
      <c r="Z753" s="216" t="s">
        <v>37</v>
      </c>
      <c r="AA753" s="217">
        <v>46508</v>
      </c>
      <c r="AB753" s="216" t="s">
        <v>39</v>
      </c>
    </row>
    <row r="754" spans="1:28" ht="18" customHeight="1">
      <c r="A754" s="100" t="s">
        <v>2800</v>
      </c>
      <c r="B754" s="12" t="s">
        <v>703</v>
      </c>
      <c r="C754" s="90" t="s">
        <v>704</v>
      </c>
      <c r="D754" s="12">
        <v>103</v>
      </c>
      <c r="E754" s="12"/>
      <c r="F754" s="12"/>
      <c r="G754" s="13">
        <v>46539</v>
      </c>
      <c r="H754" s="11">
        <v>355</v>
      </c>
      <c r="I754" s="12" t="s">
        <v>33</v>
      </c>
      <c r="J754" s="93">
        <v>0.9726027397260274</v>
      </c>
      <c r="K754" s="100"/>
      <c r="L754" s="12"/>
      <c r="M754" s="11" t="s">
        <v>39</v>
      </c>
      <c r="N754" s="18">
        <v>46174</v>
      </c>
      <c r="O754" s="14">
        <v>39552</v>
      </c>
      <c r="P754" s="14">
        <v>237312</v>
      </c>
      <c r="Q754" s="97">
        <v>498.35520000000002</v>
      </c>
      <c r="R754" s="11">
        <v>9508</v>
      </c>
      <c r="S754" s="11" t="s">
        <v>194</v>
      </c>
      <c r="T754" s="11">
        <v>365</v>
      </c>
      <c r="U754" s="216" t="s">
        <v>37</v>
      </c>
      <c r="V754" s="216" t="s">
        <v>37</v>
      </c>
      <c r="W754" s="216" t="s">
        <v>38</v>
      </c>
      <c r="X754" s="216" t="s">
        <v>38</v>
      </c>
      <c r="Y754" s="216" t="s">
        <v>38</v>
      </c>
      <c r="Z754" s="216" t="s">
        <v>37</v>
      </c>
      <c r="AA754" s="217">
        <v>46509</v>
      </c>
      <c r="AB754" s="216" t="s">
        <v>39</v>
      </c>
    </row>
    <row r="755" spans="1:28" ht="18" customHeight="1">
      <c r="A755" s="100" t="s">
        <v>330</v>
      </c>
      <c r="B755" s="12" t="s">
        <v>703</v>
      </c>
      <c r="C755" s="90" t="s">
        <v>704</v>
      </c>
      <c r="D755" s="12">
        <v>115</v>
      </c>
      <c r="E755" s="12"/>
      <c r="F755" s="12"/>
      <c r="G755" s="13">
        <v>46539</v>
      </c>
      <c r="H755" s="11">
        <v>355</v>
      </c>
      <c r="I755" s="12" t="s">
        <v>33</v>
      </c>
      <c r="J755" s="93">
        <v>0.9726027397260274</v>
      </c>
      <c r="K755" s="100"/>
      <c r="L755" s="12"/>
      <c r="M755" s="11" t="s">
        <v>39</v>
      </c>
      <c r="N755" s="18">
        <v>46174</v>
      </c>
      <c r="O755" s="14">
        <v>44160</v>
      </c>
      <c r="P755" s="14">
        <v>264960</v>
      </c>
      <c r="Q755" s="97">
        <v>556.41600000000005</v>
      </c>
      <c r="R755" s="11">
        <v>9508</v>
      </c>
      <c r="S755" s="11" t="s">
        <v>194</v>
      </c>
      <c r="T755" s="11">
        <v>365</v>
      </c>
      <c r="U755" s="216" t="s">
        <v>37</v>
      </c>
      <c r="V755" s="216" t="s">
        <v>37</v>
      </c>
      <c r="W755" s="216" t="s">
        <v>38</v>
      </c>
      <c r="X755" s="216" t="s">
        <v>38</v>
      </c>
      <c r="Y755" s="216" t="s">
        <v>38</v>
      </c>
      <c r="Z755" s="216" t="s">
        <v>37</v>
      </c>
      <c r="AA755" s="217">
        <v>46509</v>
      </c>
      <c r="AB755" s="216" t="s">
        <v>39</v>
      </c>
    </row>
    <row r="756" spans="1:28" ht="18" customHeight="1">
      <c r="A756" s="100" t="s">
        <v>663</v>
      </c>
      <c r="B756" s="12" t="s">
        <v>703</v>
      </c>
      <c r="C756" s="90" t="s">
        <v>704</v>
      </c>
      <c r="D756" s="12">
        <v>117</v>
      </c>
      <c r="E756" s="12"/>
      <c r="F756" s="12"/>
      <c r="G756" s="13">
        <v>46539</v>
      </c>
      <c r="H756" s="11">
        <v>355</v>
      </c>
      <c r="I756" s="12" t="s">
        <v>33</v>
      </c>
      <c r="J756" s="93">
        <v>0.9726027397260274</v>
      </c>
      <c r="K756" s="100" t="s">
        <v>927</v>
      </c>
      <c r="L756" s="12"/>
      <c r="M756" s="11" t="s">
        <v>39</v>
      </c>
      <c r="N756" s="18">
        <v>46174</v>
      </c>
      <c r="O756" s="14">
        <v>44928</v>
      </c>
      <c r="P756" s="14">
        <v>269568</v>
      </c>
      <c r="Q756" s="97">
        <v>566.09280000000001</v>
      </c>
      <c r="R756" s="11">
        <v>9508</v>
      </c>
      <c r="S756" s="11" t="s">
        <v>194</v>
      </c>
      <c r="T756" s="11">
        <v>365</v>
      </c>
      <c r="U756" s="216" t="s">
        <v>37</v>
      </c>
      <c r="V756" s="216" t="s">
        <v>37</v>
      </c>
      <c r="W756" s="216" t="s">
        <v>38</v>
      </c>
      <c r="X756" s="216" t="s">
        <v>38</v>
      </c>
      <c r="Y756" s="216" t="s">
        <v>38</v>
      </c>
      <c r="Z756" s="216" t="s">
        <v>37</v>
      </c>
      <c r="AA756" s="217">
        <v>46509</v>
      </c>
      <c r="AB756" s="216" t="s">
        <v>39</v>
      </c>
    </row>
    <row r="757" spans="1:28" ht="18" customHeight="1">
      <c r="A757" s="100" t="s">
        <v>708</v>
      </c>
      <c r="B757" s="12" t="s">
        <v>703</v>
      </c>
      <c r="C757" s="90" t="s">
        <v>704</v>
      </c>
      <c r="D757" s="12">
        <v>61</v>
      </c>
      <c r="E757" s="12"/>
      <c r="F757" s="12"/>
      <c r="G757" s="13">
        <v>46539</v>
      </c>
      <c r="H757" s="11">
        <v>355</v>
      </c>
      <c r="I757" s="12" t="s">
        <v>33</v>
      </c>
      <c r="J757" s="93">
        <v>0.9726027397260274</v>
      </c>
      <c r="K757" s="100"/>
      <c r="L757" s="12"/>
      <c r="M757" s="11" t="s">
        <v>39</v>
      </c>
      <c r="N757" s="18">
        <v>46174</v>
      </c>
      <c r="O757" s="14">
        <v>23424</v>
      </c>
      <c r="P757" s="14">
        <v>140544</v>
      </c>
      <c r="Q757" s="97">
        <v>295.14240000000001</v>
      </c>
      <c r="R757" s="11">
        <v>9508</v>
      </c>
      <c r="S757" s="11" t="s">
        <v>194</v>
      </c>
      <c r="T757" s="11">
        <v>365</v>
      </c>
      <c r="U757" s="216" t="s">
        <v>37</v>
      </c>
      <c r="V757" s="216" t="s">
        <v>37</v>
      </c>
      <c r="W757" s="216" t="s">
        <v>38</v>
      </c>
      <c r="X757" s="216" t="s">
        <v>38</v>
      </c>
      <c r="Y757" s="216" t="s">
        <v>38</v>
      </c>
      <c r="Z757" s="216" t="s">
        <v>37</v>
      </c>
      <c r="AA757" s="217">
        <v>46509</v>
      </c>
      <c r="AB757" s="216" t="s">
        <v>39</v>
      </c>
    </row>
    <row r="758" spans="1:28" ht="18" customHeight="1">
      <c r="A758" s="100" t="s">
        <v>139</v>
      </c>
      <c r="B758" s="12" t="s">
        <v>703</v>
      </c>
      <c r="C758" s="90" t="s">
        <v>704</v>
      </c>
      <c r="D758" s="12">
        <v>47</v>
      </c>
      <c r="E758" s="12"/>
      <c r="F758" s="12"/>
      <c r="G758" s="13">
        <v>46539</v>
      </c>
      <c r="H758" s="11">
        <v>355</v>
      </c>
      <c r="I758" s="12" t="s">
        <v>33</v>
      </c>
      <c r="J758" s="93">
        <v>0.9726027397260274</v>
      </c>
      <c r="K758" s="100" t="s">
        <v>2819</v>
      </c>
      <c r="L758" s="12"/>
      <c r="M758" s="11" t="s">
        <v>39</v>
      </c>
      <c r="N758" s="18">
        <v>46174</v>
      </c>
      <c r="O758" s="14">
        <v>18048</v>
      </c>
      <c r="P758" s="14">
        <v>108288</v>
      </c>
      <c r="Q758" s="97">
        <v>227.40479999999999</v>
      </c>
      <c r="R758" s="11">
        <v>9508</v>
      </c>
      <c r="S758" s="11" t="s">
        <v>194</v>
      </c>
      <c r="T758" s="11">
        <v>365</v>
      </c>
      <c r="U758" s="216" t="s">
        <v>37</v>
      </c>
      <c r="V758" s="216" t="s">
        <v>37</v>
      </c>
      <c r="W758" s="216" t="s">
        <v>38</v>
      </c>
      <c r="X758" s="216" t="s">
        <v>38</v>
      </c>
      <c r="Y758" s="216" t="s">
        <v>38</v>
      </c>
      <c r="Z758" s="216" t="s">
        <v>37</v>
      </c>
      <c r="AA758" s="217">
        <v>46509</v>
      </c>
      <c r="AB758" s="216" t="s">
        <v>39</v>
      </c>
    </row>
    <row r="759" spans="1:28" ht="18" customHeight="1">
      <c r="A759" s="100" t="s">
        <v>2563</v>
      </c>
      <c r="B759" s="12" t="s">
        <v>703</v>
      </c>
      <c r="C759" s="90" t="s">
        <v>704</v>
      </c>
      <c r="D759" s="12">
        <v>47</v>
      </c>
      <c r="E759" s="12"/>
      <c r="F759" s="12"/>
      <c r="G759" s="13">
        <v>46539</v>
      </c>
      <c r="H759" s="11">
        <v>355</v>
      </c>
      <c r="I759" s="12" t="s">
        <v>33</v>
      </c>
      <c r="J759" s="93">
        <v>0.9726027397260274</v>
      </c>
      <c r="K759" s="100"/>
      <c r="L759" s="12"/>
      <c r="M759" s="11" t="s">
        <v>39</v>
      </c>
      <c r="N759" s="18">
        <v>46174</v>
      </c>
      <c r="O759" s="14">
        <v>18048</v>
      </c>
      <c r="P759" s="14">
        <v>108288</v>
      </c>
      <c r="Q759" s="97">
        <v>227.40479999999999</v>
      </c>
      <c r="R759" s="11">
        <v>9508</v>
      </c>
      <c r="S759" s="11" t="s">
        <v>194</v>
      </c>
      <c r="T759" s="11">
        <v>365</v>
      </c>
      <c r="U759" s="216" t="s">
        <v>37</v>
      </c>
      <c r="V759" s="216" t="s">
        <v>37</v>
      </c>
      <c r="W759" s="216" t="s">
        <v>38</v>
      </c>
      <c r="X759" s="216" t="s">
        <v>38</v>
      </c>
      <c r="Y759" s="216" t="s">
        <v>38</v>
      </c>
      <c r="Z759" s="216" t="s">
        <v>37</v>
      </c>
      <c r="AA759" s="217">
        <v>46509</v>
      </c>
      <c r="AB759" s="216" t="s">
        <v>39</v>
      </c>
    </row>
    <row r="760" spans="1:28" ht="18" customHeight="1">
      <c r="A760" s="100" t="s">
        <v>526</v>
      </c>
      <c r="B760" s="12" t="s">
        <v>703</v>
      </c>
      <c r="C760" s="90" t="s">
        <v>704</v>
      </c>
      <c r="D760" s="12">
        <v>103</v>
      </c>
      <c r="E760" s="12"/>
      <c r="F760" s="12"/>
      <c r="G760" s="13">
        <v>46540</v>
      </c>
      <c r="H760" s="11">
        <v>356</v>
      </c>
      <c r="I760" s="12" t="s">
        <v>33</v>
      </c>
      <c r="J760" s="93">
        <v>0.97534246575342465</v>
      </c>
      <c r="K760" s="100"/>
      <c r="L760" s="12"/>
      <c r="M760" s="11" t="s">
        <v>39</v>
      </c>
      <c r="N760" s="18">
        <v>46175</v>
      </c>
      <c r="O760" s="14">
        <v>39552</v>
      </c>
      <c r="P760" s="14">
        <v>237312</v>
      </c>
      <c r="Q760" s="97">
        <v>498.35520000000002</v>
      </c>
      <c r="R760" s="11">
        <v>9508</v>
      </c>
      <c r="S760" s="11" t="s">
        <v>194</v>
      </c>
      <c r="T760" s="11">
        <v>365</v>
      </c>
      <c r="U760" s="216" t="s">
        <v>37</v>
      </c>
      <c r="V760" s="216" t="s">
        <v>37</v>
      </c>
      <c r="W760" s="216" t="s">
        <v>38</v>
      </c>
      <c r="X760" s="216" t="s">
        <v>38</v>
      </c>
      <c r="Y760" s="216" t="s">
        <v>38</v>
      </c>
      <c r="Z760" s="216" t="s">
        <v>37</v>
      </c>
      <c r="AA760" s="217">
        <v>46510</v>
      </c>
      <c r="AB760" s="216" t="s">
        <v>39</v>
      </c>
    </row>
    <row r="761" spans="1:28" ht="18" customHeight="1">
      <c r="A761" s="100" t="s">
        <v>489</v>
      </c>
      <c r="B761" s="12" t="s">
        <v>703</v>
      </c>
      <c r="C761" s="90" t="s">
        <v>704</v>
      </c>
      <c r="D761" s="12">
        <v>117</v>
      </c>
      <c r="E761" s="12"/>
      <c r="F761" s="12"/>
      <c r="G761" s="13">
        <v>46540</v>
      </c>
      <c r="H761" s="11">
        <v>356</v>
      </c>
      <c r="I761" s="12" t="s">
        <v>33</v>
      </c>
      <c r="J761" s="93">
        <v>0.97534246575342465</v>
      </c>
      <c r="K761" s="100"/>
      <c r="L761" s="12"/>
      <c r="M761" s="11" t="s">
        <v>39</v>
      </c>
      <c r="N761" s="18">
        <v>46175</v>
      </c>
      <c r="O761" s="14">
        <v>44928</v>
      </c>
      <c r="P761" s="14">
        <v>269568</v>
      </c>
      <c r="Q761" s="97">
        <v>566.09280000000001</v>
      </c>
      <c r="R761" s="11">
        <v>9508</v>
      </c>
      <c r="S761" s="11" t="s">
        <v>194</v>
      </c>
      <c r="T761" s="11">
        <v>365</v>
      </c>
      <c r="U761" s="216" t="s">
        <v>37</v>
      </c>
      <c r="V761" s="216" t="s">
        <v>37</v>
      </c>
      <c r="W761" s="216" t="s">
        <v>38</v>
      </c>
      <c r="X761" s="216" t="s">
        <v>38</v>
      </c>
      <c r="Y761" s="216" t="s">
        <v>38</v>
      </c>
      <c r="Z761" s="216" t="s">
        <v>37</v>
      </c>
      <c r="AA761" s="217">
        <v>46510</v>
      </c>
      <c r="AB761" s="216" t="s">
        <v>39</v>
      </c>
    </row>
    <row r="762" spans="1:28" ht="18" customHeight="1">
      <c r="A762" s="100" t="s">
        <v>761</v>
      </c>
      <c r="B762" s="12" t="s">
        <v>703</v>
      </c>
      <c r="C762" s="90" t="s">
        <v>704</v>
      </c>
      <c r="D762" s="12">
        <v>61</v>
      </c>
      <c r="E762" s="12"/>
      <c r="F762" s="12"/>
      <c r="G762" s="13">
        <v>46540</v>
      </c>
      <c r="H762" s="11">
        <v>356</v>
      </c>
      <c r="I762" s="12" t="s">
        <v>33</v>
      </c>
      <c r="J762" s="93">
        <v>0.97534246575342465</v>
      </c>
      <c r="K762" s="100"/>
      <c r="L762" s="12"/>
      <c r="M762" s="11" t="s">
        <v>39</v>
      </c>
      <c r="N762" s="18">
        <v>46175</v>
      </c>
      <c r="O762" s="14">
        <v>23424</v>
      </c>
      <c r="P762" s="14">
        <v>140544</v>
      </c>
      <c r="Q762" s="97">
        <v>295.14240000000001</v>
      </c>
      <c r="R762" s="11">
        <v>9508</v>
      </c>
      <c r="S762" s="11" t="s">
        <v>194</v>
      </c>
      <c r="T762" s="11">
        <v>365</v>
      </c>
      <c r="U762" s="216" t="s">
        <v>37</v>
      </c>
      <c r="V762" s="216" t="s">
        <v>37</v>
      </c>
      <c r="W762" s="216" t="s">
        <v>38</v>
      </c>
      <c r="X762" s="216" t="s">
        <v>38</v>
      </c>
      <c r="Y762" s="216" t="s">
        <v>38</v>
      </c>
      <c r="Z762" s="216" t="s">
        <v>37</v>
      </c>
      <c r="AA762" s="217">
        <v>46510</v>
      </c>
      <c r="AB762" s="216" t="s">
        <v>39</v>
      </c>
    </row>
    <row r="763" spans="1:28" ht="18" customHeight="1">
      <c r="A763" s="100" t="s">
        <v>208</v>
      </c>
      <c r="B763" s="12" t="s">
        <v>703</v>
      </c>
      <c r="C763" s="90" t="s">
        <v>704</v>
      </c>
      <c r="D763" s="12">
        <v>47</v>
      </c>
      <c r="E763" s="12"/>
      <c r="F763" s="12"/>
      <c r="G763" s="13">
        <v>46540</v>
      </c>
      <c r="H763" s="11">
        <v>356</v>
      </c>
      <c r="I763" s="12" t="s">
        <v>33</v>
      </c>
      <c r="J763" s="93">
        <v>0.97534246575342465</v>
      </c>
      <c r="K763" s="100"/>
      <c r="L763" s="12"/>
      <c r="M763" s="11" t="s">
        <v>39</v>
      </c>
      <c r="N763" s="18">
        <v>46175</v>
      </c>
      <c r="O763" s="14">
        <v>18048</v>
      </c>
      <c r="P763" s="14">
        <v>108288</v>
      </c>
      <c r="Q763" s="97">
        <v>227.40479999999999</v>
      </c>
      <c r="R763" s="11">
        <v>9508</v>
      </c>
      <c r="S763" s="11" t="s">
        <v>194</v>
      </c>
      <c r="T763" s="11">
        <v>365</v>
      </c>
      <c r="U763" s="216" t="s">
        <v>37</v>
      </c>
      <c r="V763" s="216" t="s">
        <v>37</v>
      </c>
      <c r="W763" s="216" t="s">
        <v>38</v>
      </c>
      <c r="X763" s="216" t="s">
        <v>38</v>
      </c>
      <c r="Y763" s="216" t="s">
        <v>38</v>
      </c>
      <c r="Z763" s="216" t="s">
        <v>37</v>
      </c>
      <c r="AA763" s="217">
        <v>46510</v>
      </c>
      <c r="AB763" s="216" t="s">
        <v>39</v>
      </c>
    </row>
    <row r="764" spans="1:28" ht="18" customHeight="1">
      <c r="A764" s="100" t="s">
        <v>2559</v>
      </c>
      <c r="B764" s="12" t="s">
        <v>703</v>
      </c>
      <c r="C764" s="90" t="s">
        <v>704</v>
      </c>
      <c r="D764" s="12">
        <v>47</v>
      </c>
      <c r="E764" s="12"/>
      <c r="F764" s="12"/>
      <c r="G764" s="13">
        <v>46540</v>
      </c>
      <c r="H764" s="11">
        <v>356</v>
      </c>
      <c r="I764" s="12" t="s">
        <v>33</v>
      </c>
      <c r="J764" s="93">
        <v>0.97534246575342465</v>
      </c>
      <c r="K764" s="100"/>
      <c r="L764" s="12"/>
      <c r="M764" s="11" t="s">
        <v>39</v>
      </c>
      <c r="N764" s="18">
        <v>46175</v>
      </c>
      <c r="O764" s="14">
        <v>18048</v>
      </c>
      <c r="P764" s="14">
        <v>108288</v>
      </c>
      <c r="Q764" s="97">
        <v>227.40479999999999</v>
      </c>
      <c r="R764" s="11">
        <v>9508</v>
      </c>
      <c r="S764" s="11" t="s">
        <v>194</v>
      </c>
      <c r="T764" s="11">
        <v>365</v>
      </c>
      <c r="U764" s="216" t="s">
        <v>37</v>
      </c>
      <c r="V764" s="216" t="s">
        <v>37</v>
      </c>
      <c r="W764" s="216" t="s">
        <v>38</v>
      </c>
      <c r="X764" s="216" t="s">
        <v>38</v>
      </c>
      <c r="Y764" s="216" t="s">
        <v>38</v>
      </c>
      <c r="Z764" s="216" t="s">
        <v>37</v>
      </c>
      <c r="AA764" s="217">
        <v>46510</v>
      </c>
      <c r="AB764" s="216" t="s">
        <v>39</v>
      </c>
    </row>
    <row r="765" spans="1:28" ht="18" customHeight="1">
      <c r="A765" s="100" t="s">
        <v>381</v>
      </c>
      <c r="B765" s="12" t="s">
        <v>703</v>
      </c>
      <c r="C765" s="90" t="s">
        <v>704</v>
      </c>
      <c r="D765" s="12">
        <v>47</v>
      </c>
      <c r="E765" s="12"/>
      <c r="F765" s="12"/>
      <c r="G765" s="13">
        <v>46540</v>
      </c>
      <c r="H765" s="11">
        <v>356</v>
      </c>
      <c r="I765" s="12" t="s">
        <v>33</v>
      </c>
      <c r="J765" s="93">
        <v>0.97534246575342465</v>
      </c>
      <c r="K765" s="100"/>
      <c r="L765" s="12"/>
      <c r="M765" s="11" t="s">
        <v>39</v>
      </c>
      <c r="N765" s="18">
        <v>46175</v>
      </c>
      <c r="O765" s="14">
        <v>18048</v>
      </c>
      <c r="P765" s="14">
        <v>108288</v>
      </c>
      <c r="Q765" s="97">
        <v>227.40479999999999</v>
      </c>
      <c r="R765" s="11">
        <v>9508</v>
      </c>
      <c r="S765" s="11" t="s">
        <v>194</v>
      </c>
      <c r="T765" s="11">
        <v>365</v>
      </c>
      <c r="U765" s="216" t="s">
        <v>37</v>
      </c>
      <c r="V765" s="216" t="s">
        <v>37</v>
      </c>
      <c r="W765" s="216" t="s">
        <v>38</v>
      </c>
      <c r="X765" s="216" t="s">
        <v>38</v>
      </c>
      <c r="Y765" s="216" t="s">
        <v>38</v>
      </c>
      <c r="Z765" s="216" t="s">
        <v>37</v>
      </c>
      <c r="AA765" s="217">
        <v>46510</v>
      </c>
      <c r="AB765" s="216" t="s">
        <v>39</v>
      </c>
    </row>
    <row r="766" spans="1:28" ht="18" customHeight="1">
      <c r="A766" s="100" t="s">
        <v>156</v>
      </c>
      <c r="B766" s="12" t="s">
        <v>703</v>
      </c>
      <c r="C766" s="90" t="s">
        <v>704</v>
      </c>
      <c r="D766" s="12">
        <v>37</v>
      </c>
      <c r="E766" s="12"/>
      <c r="F766" s="12"/>
      <c r="G766" s="13">
        <v>46541</v>
      </c>
      <c r="H766" s="11">
        <v>357</v>
      </c>
      <c r="I766" s="12" t="s">
        <v>33</v>
      </c>
      <c r="J766" s="93">
        <v>0.9780821917808219</v>
      </c>
      <c r="K766" s="100"/>
      <c r="L766" s="12"/>
      <c r="M766" s="11" t="s">
        <v>39</v>
      </c>
      <c r="N766" s="18">
        <v>46176</v>
      </c>
      <c r="O766" s="14">
        <v>14208</v>
      </c>
      <c r="P766" s="14">
        <v>85248</v>
      </c>
      <c r="Q766" s="97">
        <v>179.02080000000001</v>
      </c>
      <c r="R766" s="11">
        <v>9508</v>
      </c>
      <c r="S766" s="11" t="s">
        <v>194</v>
      </c>
      <c r="T766" s="11">
        <v>365</v>
      </c>
      <c r="U766" s="216" t="s">
        <v>37</v>
      </c>
      <c r="V766" s="216" t="s">
        <v>37</v>
      </c>
      <c r="W766" s="216" t="s">
        <v>38</v>
      </c>
      <c r="X766" s="216" t="s">
        <v>38</v>
      </c>
      <c r="Y766" s="216" t="s">
        <v>38</v>
      </c>
      <c r="Z766" s="216" t="s">
        <v>37</v>
      </c>
      <c r="AA766" s="217">
        <v>46511</v>
      </c>
      <c r="AB766" s="216" t="s">
        <v>39</v>
      </c>
    </row>
    <row r="767" spans="1:28" ht="18" customHeight="1">
      <c r="A767" s="100" t="s">
        <v>660</v>
      </c>
      <c r="B767" s="12" t="s">
        <v>703</v>
      </c>
      <c r="C767" s="90" t="s">
        <v>704</v>
      </c>
      <c r="D767" s="12">
        <v>117</v>
      </c>
      <c r="E767" s="12"/>
      <c r="F767" s="12"/>
      <c r="G767" s="13">
        <v>46541</v>
      </c>
      <c r="H767" s="11">
        <v>357</v>
      </c>
      <c r="I767" s="12" t="s">
        <v>33</v>
      </c>
      <c r="J767" s="93">
        <v>0.9780821917808219</v>
      </c>
      <c r="K767" s="100"/>
      <c r="L767" s="12"/>
      <c r="M767" s="11" t="s">
        <v>39</v>
      </c>
      <c r="N767" s="18">
        <v>46176</v>
      </c>
      <c r="O767" s="14">
        <v>44928</v>
      </c>
      <c r="P767" s="14">
        <v>269568</v>
      </c>
      <c r="Q767" s="97">
        <v>566.09280000000001</v>
      </c>
      <c r="R767" s="11">
        <v>9508</v>
      </c>
      <c r="S767" s="11" t="s">
        <v>194</v>
      </c>
      <c r="T767" s="11">
        <v>365</v>
      </c>
      <c r="U767" s="216" t="s">
        <v>37</v>
      </c>
      <c r="V767" s="216" t="s">
        <v>37</v>
      </c>
      <c r="W767" s="216" t="s">
        <v>38</v>
      </c>
      <c r="X767" s="216" t="s">
        <v>38</v>
      </c>
      <c r="Y767" s="216" t="s">
        <v>38</v>
      </c>
      <c r="Z767" s="216" t="s">
        <v>37</v>
      </c>
      <c r="AA767" s="217">
        <v>46511</v>
      </c>
      <c r="AB767" s="216" t="s">
        <v>39</v>
      </c>
    </row>
    <row r="768" spans="1:28" ht="18" customHeight="1">
      <c r="A768" s="100" t="s">
        <v>557</v>
      </c>
      <c r="B768" s="12" t="s">
        <v>703</v>
      </c>
      <c r="C768" s="90" t="s">
        <v>704</v>
      </c>
      <c r="D768" s="12">
        <v>117</v>
      </c>
      <c r="E768" s="12"/>
      <c r="F768" s="12"/>
      <c r="G768" s="13">
        <v>46541</v>
      </c>
      <c r="H768" s="11">
        <v>357</v>
      </c>
      <c r="I768" s="12" t="s">
        <v>33</v>
      </c>
      <c r="J768" s="93">
        <v>0.9780821917808219</v>
      </c>
      <c r="K768" s="100"/>
      <c r="L768" s="12"/>
      <c r="M768" s="11" t="s">
        <v>39</v>
      </c>
      <c r="N768" s="18">
        <v>46176</v>
      </c>
      <c r="O768" s="14">
        <v>44928</v>
      </c>
      <c r="P768" s="14">
        <v>269568</v>
      </c>
      <c r="Q768" s="97">
        <v>566.09280000000001</v>
      </c>
      <c r="R768" s="11">
        <v>9508</v>
      </c>
      <c r="S768" s="11" t="s">
        <v>194</v>
      </c>
      <c r="T768" s="11">
        <v>365</v>
      </c>
      <c r="U768" s="216" t="s">
        <v>37</v>
      </c>
      <c r="V768" s="216" t="s">
        <v>37</v>
      </c>
      <c r="W768" s="216" t="s">
        <v>38</v>
      </c>
      <c r="X768" s="216" t="s">
        <v>38</v>
      </c>
      <c r="Y768" s="216" t="s">
        <v>38</v>
      </c>
      <c r="Z768" s="216" t="s">
        <v>37</v>
      </c>
      <c r="AA768" s="217">
        <v>46511</v>
      </c>
      <c r="AB768" s="216" t="s">
        <v>39</v>
      </c>
    </row>
    <row r="769" spans="1:28" ht="18" customHeight="1">
      <c r="A769" s="100" t="s">
        <v>145</v>
      </c>
      <c r="B769" s="12" t="s">
        <v>703</v>
      </c>
      <c r="C769" s="90" t="s">
        <v>704</v>
      </c>
      <c r="D769" s="12">
        <v>54</v>
      </c>
      <c r="E769" s="12"/>
      <c r="F769" s="12"/>
      <c r="G769" s="13">
        <v>46542</v>
      </c>
      <c r="H769" s="11">
        <v>358</v>
      </c>
      <c r="I769" s="12" t="s">
        <v>33</v>
      </c>
      <c r="J769" s="93">
        <v>0.98082191780821915</v>
      </c>
      <c r="K769" s="100"/>
      <c r="L769" s="12"/>
      <c r="M769" s="11" t="s">
        <v>39</v>
      </c>
      <c r="N769" s="18">
        <v>46177</v>
      </c>
      <c r="O769" s="14">
        <v>20736</v>
      </c>
      <c r="P769" s="14">
        <v>124416</v>
      </c>
      <c r="Q769" s="97">
        <v>261.27359999999999</v>
      </c>
      <c r="R769" s="11">
        <v>9508</v>
      </c>
      <c r="S769" s="11" t="s">
        <v>194</v>
      </c>
      <c r="T769" s="11">
        <v>365</v>
      </c>
      <c r="U769" s="216" t="s">
        <v>37</v>
      </c>
      <c r="V769" s="216" t="s">
        <v>37</v>
      </c>
      <c r="W769" s="216" t="s">
        <v>38</v>
      </c>
      <c r="X769" s="216" t="s">
        <v>38</v>
      </c>
      <c r="Y769" s="216" t="s">
        <v>38</v>
      </c>
      <c r="Z769" s="216" t="s">
        <v>37</v>
      </c>
      <c r="AA769" s="217">
        <v>46512</v>
      </c>
      <c r="AB769" s="216" t="s">
        <v>39</v>
      </c>
    </row>
    <row r="770" spans="1:28" ht="18" customHeight="1">
      <c r="A770" s="100" t="s">
        <v>146</v>
      </c>
      <c r="B770" s="12" t="s">
        <v>703</v>
      </c>
      <c r="C770" s="90" t="s">
        <v>704</v>
      </c>
      <c r="D770" s="12">
        <v>54</v>
      </c>
      <c r="E770" s="12"/>
      <c r="F770" s="12"/>
      <c r="G770" s="13">
        <v>46542</v>
      </c>
      <c r="H770" s="11">
        <v>358</v>
      </c>
      <c r="I770" s="12" t="s">
        <v>33</v>
      </c>
      <c r="J770" s="93">
        <v>0.98082191780821915</v>
      </c>
      <c r="K770" s="100"/>
      <c r="L770" s="12"/>
      <c r="M770" s="11" t="s">
        <v>39</v>
      </c>
      <c r="N770" s="18">
        <v>46177</v>
      </c>
      <c r="O770" s="14">
        <v>20736</v>
      </c>
      <c r="P770" s="14">
        <v>124416</v>
      </c>
      <c r="Q770" s="97">
        <v>261.27359999999999</v>
      </c>
      <c r="R770" s="11">
        <v>9508</v>
      </c>
      <c r="S770" s="11" t="s">
        <v>194</v>
      </c>
      <c r="T770" s="11">
        <v>365</v>
      </c>
      <c r="U770" s="216" t="s">
        <v>37</v>
      </c>
      <c r="V770" s="216" t="s">
        <v>37</v>
      </c>
      <c r="W770" s="216" t="s">
        <v>38</v>
      </c>
      <c r="X770" s="216" t="s">
        <v>38</v>
      </c>
      <c r="Y770" s="216" t="s">
        <v>38</v>
      </c>
      <c r="Z770" s="216" t="s">
        <v>37</v>
      </c>
      <c r="AA770" s="217">
        <v>46512</v>
      </c>
      <c r="AB770" s="216" t="s">
        <v>39</v>
      </c>
    </row>
    <row r="771" spans="1:28" ht="18" customHeight="1">
      <c r="A771" s="100" t="s">
        <v>158</v>
      </c>
      <c r="B771" s="12" t="s">
        <v>703</v>
      </c>
      <c r="C771" s="90" t="s">
        <v>704</v>
      </c>
      <c r="D771" s="12">
        <v>54</v>
      </c>
      <c r="E771" s="12"/>
      <c r="F771" s="12"/>
      <c r="G771" s="13">
        <v>46542</v>
      </c>
      <c r="H771" s="11">
        <v>358</v>
      </c>
      <c r="I771" s="12" t="s">
        <v>33</v>
      </c>
      <c r="J771" s="93">
        <v>0.98082191780821915</v>
      </c>
      <c r="K771" s="100"/>
      <c r="L771" s="12"/>
      <c r="M771" s="11" t="s">
        <v>39</v>
      </c>
      <c r="N771" s="18">
        <v>46177</v>
      </c>
      <c r="O771" s="14">
        <v>20736</v>
      </c>
      <c r="P771" s="14">
        <v>124416</v>
      </c>
      <c r="Q771" s="97">
        <v>261.27359999999999</v>
      </c>
      <c r="R771" s="11">
        <v>9508</v>
      </c>
      <c r="S771" s="11" t="s">
        <v>194</v>
      </c>
      <c r="T771" s="11">
        <v>365</v>
      </c>
      <c r="U771" s="216" t="s">
        <v>37</v>
      </c>
      <c r="V771" s="216" t="s">
        <v>37</v>
      </c>
      <c r="W771" s="216" t="s">
        <v>38</v>
      </c>
      <c r="X771" s="216" t="s">
        <v>38</v>
      </c>
      <c r="Y771" s="216" t="s">
        <v>38</v>
      </c>
      <c r="Z771" s="216" t="s">
        <v>37</v>
      </c>
      <c r="AA771" s="217">
        <v>46512</v>
      </c>
      <c r="AB771" s="216" t="s">
        <v>39</v>
      </c>
    </row>
    <row r="772" spans="1:28" ht="18" customHeight="1">
      <c r="A772" s="100" t="s">
        <v>140</v>
      </c>
      <c r="B772" s="12" t="s">
        <v>703</v>
      </c>
      <c r="C772" s="90" t="s">
        <v>704</v>
      </c>
      <c r="D772" s="12">
        <v>103</v>
      </c>
      <c r="E772" s="12"/>
      <c r="F772" s="12"/>
      <c r="G772" s="13">
        <v>46542</v>
      </c>
      <c r="H772" s="11">
        <v>358</v>
      </c>
      <c r="I772" s="12" t="s">
        <v>33</v>
      </c>
      <c r="J772" s="93">
        <v>0.98082191780821915</v>
      </c>
      <c r="K772" s="100"/>
      <c r="L772" s="12"/>
      <c r="M772" s="11" t="s">
        <v>39</v>
      </c>
      <c r="N772" s="18">
        <v>46177</v>
      </c>
      <c r="O772" s="14">
        <v>39552</v>
      </c>
      <c r="P772" s="14">
        <v>237312</v>
      </c>
      <c r="Q772" s="97">
        <v>498.35520000000002</v>
      </c>
      <c r="R772" s="11">
        <v>9508</v>
      </c>
      <c r="S772" s="11" t="s">
        <v>194</v>
      </c>
      <c r="T772" s="11">
        <v>365</v>
      </c>
      <c r="U772" s="216" t="s">
        <v>37</v>
      </c>
      <c r="V772" s="216" t="s">
        <v>37</v>
      </c>
      <c r="W772" s="216" t="s">
        <v>38</v>
      </c>
      <c r="X772" s="216" t="s">
        <v>38</v>
      </c>
      <c r="Y772" s="216" t="s">
        <v>38</v>
      </c>
      <c r="Z772" s="216" t="s">
        <v>37</v>
      </c>
      <c r="AA772" s="217">
        <v>46512</v>
      </c>
      <c r="AB772" s="216" t="s">
        <v>39</v>
      </c>
    </row>
    <row r="773" spans="1:28" ht="18" customHeight="1">
      <c r="A773" s="100" t="s">
        <v>626</v>
      </c>
      <c r="B773" s="12" t="s">
        <v>703</v>
      </c>
      <c r="C773" s="90" t="s">
        <v>704</v>
      </c>
      <c r="D773" s="12">
        <v>117</v>
      </c>
      <c r="E773" s="12"/>
      <c r="F773" s="12"/>
      <c r="G773" s="13">
        <v>46542</v>
      </c>
      <c r="H773" s="11">
        <v>358</v>
      </c>
      <c r="I773" s="12" t="s">
        <v>33</v>
      </c>
      <c r="J773" s="93">
        <v>0.98082191780821915</v>
      </c>
      <c r="K773" s="100"/>
      <c r="L773" s="12"/>
      <c r="M773" s="11" t="s">
        <v>39</v>
      </c>
      <c r="N773" s="18">
        <v>46177</v>
      </c>
      <c r="O773" s="14">
        <v>44928</v>
      </c>
      <c r="P773" s="14">
        <v>269568</v>
      </c>
      <c r="Q773" s="97">
        <v>566.09280000000001</v>
      </c>
      <c r="R773" s="11">
        <v>9508</v>
      </c>
      <c r="S773" s="11" t="s">
        <v>194</v>
      </c>
      <c r="T773" s="11">
        <v>365</v>
      </c>
      <c r="U773" s="216" t="s">
        <v>37</v>
      </c>
      <c r="V773" s="216" t="s">
        <v>37</v>
      </c>
      <c r="W773" s="216" t="s">
        <v>38</v>
      </c>
      <c r="X773" s="216" t="s">
        <v>38</v>
      </c>
      <c r="Y773" s="216" t="s">
        <v>38</v>
      </c>
      <c r="Z773" s="216" t="s">
        <v>37</v>
      </c>
      <c r="AA773" s="217">
        <v>46512</v>
      </c>
      <c r="AB773" s="216" t="s">
        <v>39</v>
      </c>
    </row>
    <row r="774" spans="1:28" ht="18" customHeight="1">
      <c r="A774" s="100" t="s">
        <v>561</v>
      </c>
      <c r="B774" s="12" t="s">
        <v>703</v>
      </c>
      <c r="C774" s="90" t="s">
        <v>704</v>
      </c>
      <c r="D774" s="12">
        <v>115</v>
      </c>
      <c r="E774" s="12"/>
      <c r="F774" s="12"/>
      <c r="G774" s="13">
        <v>46542</v>
      </c>
      <c r="H774" s="11">
        <v>358</v>
      </c>
      <c r="I774" s="12" t="s">
        <v>33</v>
      </c>
      <c r="J774" s="93">
        <v>0.98082191780821915</v>
      </c>
      <c r="K774" s="100"/>
      <c r="L774" s="12"/>
      <c r="M774" s="11" t="s">
        <v>39</v>
      </c>
      <c r="N774" s="18">
        <v>46177</v>
      </c>
      <c r="O774" s="14">
        <v>44160</v>
      </c>
      <c r="P774" s="14">
        <v>264960</v>
      </c>
      <c r="Q774" s="97">
        <v>556.41600000000005</v>
      </c>
      <c r="R774" s="11">
        <v>9508</v>
      </c>
      <c r="S774" s="11" t="s">
        <v>194</v>
      </c>
      <c r="T774" s="11">
        <v>365</v>
      </c>
      <c r="U774" s="216" t="s">
        <v>37</v>
      </c>
      <c r="V774" s="216" t="s">
        <v>37</v>
      </c>
      <c r="W774" s="216" t="s">
        <v>38</v>
      </c>
      <c r="X774" s="216" t="s">
        <v>38</v>
      </c>
      <c r="Y774" s="216" t="s">
        <v>38</v>
      </c>
      <c r="Z774" s="216" t="s">
        <v>37</v>
      </c>
      <c r="AA774" s="217">
        <v>46512</v>
      </c>
      <c r="AB774" s="216" t="s">
        <v>39</v>
      </c>
    </row>
    <row r="775" spans="1:28" ht="18" customHeight="1">
      <c r="A775" s="100" t="s">
        <v>349</v>
      </c>
      <c r="B775" s="12" t="s">
        <v>703</v>
      </c>
      <c r="C775" s="90" t="s">
        <v>704</v>
      </c>
      <c r="D775" s="12">
        <v>47</v>
      </c>
      <c r="E775" s="12"/>
      <c r="F775" s="12"/>
      <c r="G775" s="13">
        <v>46542</v>
      </c>
      <c r="H775" s="11">
        <v>358</v>
      </c>
      <c r="I775" s="12" t="s">
        <v>33</v>
      </c>
      <c r="J775" s="93">
        <v>0.98082191780821915</v>
      </c>
      <c r="K775" s="100"/>
      <c r="L775" s="12"/>
      <c r="M775" s="11" t="s">
        <v>39</v>
      </c>
      <c r="N775" s="18">
        <v>46177</v>
      </c>
      <c r="O775" s="14">
        <v>18048</v>
      </c>
      <c r="P775" s="14">
        <v>108288</v>
      </c>
      <c r="Q775" s="97">
        <v>227.40479999999999</v>
      </c>
      <c r="R775" s="11">
        <v>9508</v>
      </c>
      <c r="S775" s="11" t="s">
        <v>194</v>
      </c>
      <c r="T775" s="11">
        <v>365</v>
      </c>
      <c r="U775" s="216" t="s">
        <v>37</v>
      </c>
      <c r="V775" s="216" t="s">
        <v>37</v>
      </c>
      <c r="W775" s="216" t="s">
        <v>38</v>
      </c>
      <c r="X775" s="216" t="s">
        <v>38</v>
      </c>
      <c r="Y775" s="216" t="s">
        <v>38</v>
      </c>
      <c r="Z775" s="216" t="s">
        <v>37</v>
      </c>
      <c r="AA775" s="217">
        <v>46512</v>
      </c>
      <c r="AB775" s="216" t="s">
        <v>39</v>
      </c>
    </row>
    <row r="776" spans="1:28" ht="18" customHeight="1">
      <c r="A776" s="100" t="s">
        <v>750</v>
      </c>
      <c r="B776" s="12" t="s">
        <v>703</v>
      </c>
      <c r="C776" s="90" t="s">
        <v>704</v>
      </c>
      <c r="D776" s="12">
        <v>24</v>
      </c>
      <c r="E776" s="12"/>
      <c r="F776" s="12"/>
      <c r="G776" s="13">
        <v>46543</v>
      </c>
      <c r="H776" s="11">
        <v>359</v>
      </c>
      <c r="I776" s="12" t="s">
        <v>33</v>
      </c>
      <c r="J776" s="93">
        <v>0.98356164383561639</v>
      </c>
      <c r="K776" s="100"/>
      <c r="L776" s="12"/>
      <c r="M776" s="11" t="s">
        <v>39</v>
      </c>
      <c r="N776" s="18">
        <v>46178</v>
      </c>
      <c r="O776" s="14">
        <v>9216</v>
      </c>
      <c r="P776" s="14">
        <v>55296</v>
      </c>
      <c r="Q776" s="97">
        <v>116.1216</v>
      </c>
      <c r="R776" s="11">
        <v>9508</v>
      </c>
      <c r="S776" s="11" t="s">
        <v>194</v>
      </c>
      <c r="T776" s="11">
        <v>365</v>
      </c>
      <c r="U776" s="216" t="s">
        <v>37</v>
      </c>
      <c r="V776" s="216" t="s">
        <v>37</v>
      </c>
      <c r="W776" s="216" t="s">
        <v>38</v>
      </c>
      <c r="X776" s="216" t="s">
        <v>38</v>
      </c>
      <c r="Y776" s="216" t="s">
        <v>38</v>
      </c>
      <c r="Z776" s="216" t="s">
        <v>37</v>
      </c>
      <c r="AA776" s="217">
        <v>46513</v>
      </c>
      <c r="AB776" s="216" t="s">
        <v>39</v>
      </c>
    </row>
    <row r="777" spans="1:28" ht="18" customHeight="1">
      <c r="A777" s="100" t="s">
        <v>414</v>
      </c>
      <c r="B777" s="12" t="s">
        <v>703</v>
      </c>
      <c r="C777" s="90" t="s">
        <v>704</v>
      </c>
      <c r="D777" s="12">
        <v>103</v>
      </c>
      <c r="E777" s="12"/>
      <c r="F777" s="12"/>
      <c r="G777" s="13">
        <v>46543</v>
      </c>
      <c r="H777" s="11">
        <v>359</v>
      </c>
      <c r="I777" s="12" t="s">
        <v>33</v>
      </c>
      <c r="J777" s="93">
        <v>0.98356164383561639</v>
      </c>
      <c r="K777" s="100"/>
      <c r="L777" s="12"/>
      <c r="M777" s="11" t="s">
        <v>39</v>
      </c>
      <c r="N777" s="18">
        <v>46178</v>
      </c>
      <c r="O777" s="14">
        <v>39552</v>
      </c>
      <c r="P777" s="14">
        <v>237312</v>
      </c>
      <c r="Q777" s="97">
        <v>498.35520000000002</v>
      </c>
      <c r="R777" s="11">
        <v>9508</v>
      </c>
      <c r="S777" s="11" t="s">
        <v>194</v>
      </c>
      <c r="T777" s="11">
        <v>365</v>
      </c>
      <c r="U777" s="216" t="s">
        <v>37</v>
      </c>
      <c r="V777" s="216" t="s">
        <v>37</v>
      </c>
      <c r="W777" s="216" t="s">
        <v>38</v>
      </c>
      <c r="X777" s="216" t="s">
        <v>38</v>
      </c>
      <c r="Y777" s="216" t="s">
        <v>38</v>
      </c>
      <c r="Z777" s="216" t="s">
        <v>37</v>
      </c>
      <c r="AA777" s="217">
        <v>46513</v>
      </c>
      <c r="AB777" s="216" t="s">
        <v>39</v>
      </c>
    </row>
    <row r="778" spans="1:28" ht="18" customHeight="1">
      <c r="A778" s="100" t="s">
        <v>546</v>
      </c>
      <c r="B778" s="12" t="s">
        <v>703</v>
      </c>
      <c r="C778" s="90" t="s">
        <v>704</v>
      </c>
      <c r="D778" s="12">
        <v>62</v>
      </c>
      <c r="E778" s="12"/>
      <c r="F778" s="12"/>
      <c r="G778" s="13">
        <v>46543</v>
      </c>
      <c r="H778" s="11">
        <v>359</v>
      </c>
      <c r="I778" s="12" t="s">
        <v>33</v>
      </c>
      <c r="J778" s="93">
        <v>0.98356164383561639</v>
      </c>
      <c r="K778" s="100"/>
      <c r="L778" s="12"/>
      <c r="M778" s="11" t="s">
        <v>39</v>
      </c>
      <c r="N778" s="18">
        <v>46178</v>
      </c>
      <c r="O778" s="14">
        <v>23808</v>
      </c>
      <c r="P778" s="14">
        <v>142848</v>
      </c>
      <c r="Q778" s="97">
        <v>299.98079999999999</v>
      </c>
      <c r="R778" s="11">
        <v>9508</v>
      </c>
      <c r="S778" s="11" t="s">
        <v>194</v>
      </c>
      <c r="T778" s="11">
        <v>365</v>
      </c>
      <c r="U778" s="216" t="s">
        <v>37</v>
      </c>
      <c r="V778" s="216" t="s">
        <v>37</v>
      </c>
      <c r="W778" s="216" t="s">
        <v>38</v>
      </c>
      <c r="X778" s="216" t="s">
        <v>38</v>
      </c>
      <c r="Y778" s="216" t="s">
        <v>38</v>
      </c>
      <c r="Z778" s="216" t="s">
        <v>37</v>
      </c>
      <c r="AA778" s="217">
        <v>46513</v>
      </c>
      <c r="AB778" s="216" t="s">
        <v>39</v>
      </c>
    </row>
    <row r="779" spans="1:28" ht="18" customHeight="1">
      <c r="A779" s="100" t="s">
        <v>486</v>
      </c>
      <c r="B779" s="12" t="s">
        <v>703</v>
      </c>
      <c r="C779" s="90" t="s">
        <v>704</v>
      </c>
      <c r="D779" s="12">
        <v>117</v>
      </c>
      <c r="E779" s="12"/>
      <c r="F779" s="12"/>
      <c r="G779" s="13">
        <v>46543</v>
      </c>
      <c r="H779" s="11">
        <v>359</v>
      </c>
      <c r="I779" s="12" t="s">
        <v>33</v>
      </c>
      <c r="J779" s="93">
        <v>0.98356164383561639</v>
      </c>
      <c r="K779" s="100"/>
      <c r="L779" s="12"/>
      <c r="M779" s="11" t="s">
        <v>39</v>
      </c>
      <c r="N779" s="18">
        <v>46178</v>
      </c>
      <c r="O779" s="14">
        <v>44928</v>
      </c>
      <c r="P779" s="14">
        <v>269568</v>
      </c>
      <c r="Q779" s="97">
        <v>566.09280000000001</v>
      </c>
      <c r="R779" s="11">
        <v>9508</v>
      </c>
      <c r="S779" s="11" t="s">
        <v>194</v>
      </c>
      <c r="T779" s="11">
        <v>365</v>
      </c>
      <c r="U779" s="216" t="s">
        <v>37</v>
      </c>
      <c r="V779" s="216" t="s">
        <v>37</v>
      </c>
      <c r="W779" s="216" t="s">
        <v>38</v>
      </c>
      <c r="X779" s="216" t="s">
        <v>38</v>
      </c>
      <c r="Y779" s="216" t="s">
        <v>38</v>
      </c>
      <c r="Z779" s="216" t="s">
        <v>37</v>
      </c>
      <c r="AA779" s="217">
        <v>46513</v>
      </c>
      <c r="AB779" s="216" t="s">
        <v>39</v>
      </c>
    </row>
    <row r="780" spans="1:28" ht="18" customHeight="1">
      <c r="A780" s="100" t="s">
        <v>147</v>
      </c>
      <c r="B780" s="12" t="s">
        <v>703</v>
      </c>
      <c r="C780" s="90" t="s">
        <v>704</v>
      </c>
      <c r="D780" s="12">
        <v>54</v>
      </c>
      <c r="E780" s="12"/>
      <c r="F780" s="12"/>
      <c r="G780" s="13">
        <v>46547</v>
      </c>
      <c r="H780" s="11">
        <v>363</v>
      </c>
      <c r="I780" s="12" t="s">
        <v>33</v>
      </c>
      <c r="J780" s="93">
        <v>0.9945205479452055</v>
      </c>
      <c r="K780" s="100" t="s">
        <v>2819</v>
      </c>
      <c r="L780" s="12"/>
      <c r="M780" s="11" t="s">
        <v>39</v>
      </c>
      <c r="N780" s="18">
        <v>46182</v>
      </c>
      <c r="O780" s="14">
        <v>20736</v>
      </c>
      <c r="P780" s="14">
        <v>124416</v>
      </c>
      <c r="Q780" s="97">
        <v>261.27359999999999</v>
      </c>
      <c r="R780" s="11">
        <v>9508</v>
      </c>
      <c r="S780" s="11" t="s">
        <v>194</v>
      </c>
      <c r="T780" s="11">
        <v>365</v>
      </c>
      <c r="U780" s="216" t="s">
        <v>37</v>
      </c>
      <c r="V780" s="216" t="s">
        <v>37</v>
      </c>
      <c r="W780" s="216" t="s">
        <v>38</v>
      </c>
      <c r="X780" s="216" t="s">
        <v>38</v>
      </c>
      <c r="Y780" s="216" t="s">
        <v>38</v>
      </c>
      <c r="Z780" s="216" t="s">
        <v>37</v>
      </c>
      <c r="AA780" s="217">
        <v>46517</v>
      </c>
      <c r="AB780" s="216" t="s">
        <v>39</v>
      </c>
    </row>
    <row r="781" spans="1:28" ht="18" customHeight="1">
      <c r="A781" s="100" t="s">
        <v>148</v>
      </c>
      <c r="B781" s="12" t="s">
        <v>703</v>
      </c>
      <c r="C781" s="90" t="s">
        <v>704</v>
      </c>
      <c r="D781" s="12">
        <v>54</v>
      </c>
      <c r="E781" s="12"/>
      <c r="F781" s="12"/>
      <c r="G781" s="13">
        <v>46547</v>
      </c>
      <c r="H781" s="11">
        <v>363</v>
      </c>
      <c r="I781" s="12" t="s">
        <v>33</v>
      </c>
      <c r="J781" s="93">
        <v>0.9945205479452055</v>
      </c>
      <c r="K781" s="100" t="s">
        <v>2819</v>
      </c>
      <c r="L781" s="12"/>
      <c r="M781" s="11" t="s">
        <v>39</v>
      </c>
      <c r="N781" s="18">
        <v>46182</v>
      </c>
      <c r="O781" s="14">
        <v>20736</v>
      </c>
      <c r="P781" s="14">
        <v>124416</v>
      </c>
      <c r="Q781" s="97">
        <v>261.27359999999999</v>
      </c>
      <c r="R781" s="11">
        <v>9508</v>
      </c>
      <c r="S781" s="11" t="s">
        <v>194</v>
      </c>
      <c r="T781" s="11">
        <v>365</v>
      </c>
      <c r="U781" s="216" t="s">
        <v>37</v>
      </c>
      <c r="V781" s="216" t="s">
        <v>37</v>
      </c>
      <c r="W781" s="216" t="s">
        <v>38</v>
      </c>
      <c r="X781" s="216" t="s">
        <v>38</v>
      </c>
      <c r="Y781" s="216" t="s">
        <v>38</v>
      </c>
      <c r="Z781" s="216" t="s">
        <v>37</v>
      </c>
      <c r="AA781" s="217">
        <v>46517</v>
      </c>
      <c r="AB781" s="216" t="s">
        <v>39</v>
      </c>
    </row>
    <row r="782" spans="1:28" ht="18" customHeight="1">
      <c r="A782" s="100" t="s">
        <v>153</v>
      </c>
      <c r="B782" s="12" t="s">
        <v>703</v>
      </c>
      <c r="C782" s="90" t="s">
        <v>704</v>
      </c>
      <c r="D782" s="12">
        <v>54</v>
      </c>
      <c r="E782" s="12"/>
      <c r="F782" s="12"/>
      <c r="G782" s="13">
        <v>46547</v>
      </c>
      <c r="H782" s="11">
        <v>363</v>
      </c>
      <c r="I782" s="12" t="s">
        <v>33</v>
      </c>
      <c r="J782" s="93">
        <v>0.9945205479452055</v>
      </c>
      <c r="K782" s="100" t="s">
        <v>2819</v>
      </c>
      <c r="L782" s="12"/>
      <c r="M782" s="11" t="s">
        <v>39</v>
      </c>
      <c r="N782" s="18">
        <v>46182</v>
      </c>
      <c r="O782" s="14">
        <v>20736</v>
      </c>
      <c r="P782" s="14">
        <v>124416</v>
      </c>
      <c r="Q782" s="97">
        <v>261.27359999999999</v>
      </c>
      <c r="R782" s="11">
        <v>9508</v>
      </c>
      <c r="S782" s="11" t="s">
        <v>194</v>
      </c>
      <c r="T782" s="11">
        <v>365</v>
      </c>
      <c r="U782" s="216" t="s">
        <v>37</v>
      </c>
      <c r="V782" s="216" t="s">
        <v>37</v>
      </c>
      <c r="W782" s="216" t="s">
        <v>38</v>
      </c>
      <c r="X782" s="216" t="s">
        <v>38</v>
      </c>
      <c r="Y782" s="216" t="s">
        <v>38</v>
      </c>
      <c r="Z782" s="216" t="s">
        <v>37</v>
      </c>
      <c r="AA782" s="217">
        <v>46517</v>
      </c>
      <c r="AB782" s="216" t="s">
        <v>39</v>
      </c>
    </row>
    <row r="783" spans="1:28" ht="18" customHeight="1">
      <c r="A783" s="100" t="s">
        <v>327</v>
      </c>
      <c r="B783" s="12" t="s">
        <v>703</v>
      </c>
      <c r="C783" s="90" t="s">
        <v>704</v>
      </c>
      <c r="D783" s="12">
        <v>117</v>
      </c>
      <c r="E783" s="12"/>
      <c r="F783" s="12"/>
      <c r="G783" s="13">
        <v>46547</v>
      </c>
      <c r="H783" s="11">
        <v>363</v>
      </c>
      <c r="I783" s="12" t="s">
        <v>33</v>
      </c>
      <c r="J783" s="93">
        <v>0.9945205479452055</v>
      </c>
      <c r="K783" s="100" t="s">
        <v>2819</v>
      </c>
      <c r="L783" s="12"/>
      <c r="M783" s="11" t="s">
        <v>39</v>
      </c>
      <c r="N783" s="18">
        <v>46182</v>
      </c>
      <c r="O783" s="14">
        <v>44928</v>
      </c>
      <c r="P783" s="14">
        <v>269568</v>
      </c>
      <c r="Q783" s="97">
        <v>566.09280000000001</v>
      </c>
      <c r="R783" s="11">
        <v>9508</v>
      </c>
      <c r="S783" s="11" t="s">
        <v>194</v>
      </c>
      <c r="T783" s="11">
        <v>365</v>
      </c>
      <c r="U783" s="216" t="s">
        <v>37</v>
      </c>
      <c r="V783" s="216" t="s">
        <v>37</v>
      </c>
      <c r="W783" s="216" t="s">
        <v>38</v>
      </c>
      <c r="X783" s="216" t="s">
        <v>38</v>
      </c>
      <c r="Y783" s="216" t="s">
        <v>38</v>
      </c>
      <c r="Z783" s="216" t="s">
        <v>37</v>
      </c>
      <c r="AA783" s="217">
        <v>46517</v>
      </c>
      <c r="AB783" s="216" t="s">
        <v>39</v>
      </c>
    </row>
    <row r="784" spans="1:28" ht="18" customHeight="1">
      <c r="A784" s="100" t="s">
        <v>172</v>
      </c>
      <c r="B784" s="12" t="s">
        <v>703</v>
      </c>
      <c r="C784" s="90" t="s">
        <v>704</v>
      </c>
      <c r="D784" s="12">
        <v>50</v>
      </c>
      <c r="E784" s="12"/>
      <c r="F784" s="12"/>
      <c r="G784" s="13">
        <v>46547</v>
      </c>
      <c r="H784" s="11">
        <v>363</v>
      </c>
      <c r="I784" s="12" t="s">
        <v>33</v>
      </c>
      <c r="J784" s="93">
        <v>0.9945205479452055</v>
      </c>
      <c r="K784" s="100" t="s">
        <v>2819</v>
      </c>
      <c r="L784" s="12"/>
      <c r="M784" s="11" t="s">
        <v>39</v>
      </c>
      <c r="N784" s="18">
        <v>46182</v>
      </c>
      <c r="O784" s="14">
        <v>19200</v>
      </c>
      <c r="P784" s="14">
        <v>115200</v>
      </c>
      <c r="Q784" s="97">
        <v>241.92</v>
      </c>
      <c r="R784" s="11">
        <v>9508</v>
      </c>
      <c r="S784" s="11" t="s">
        <v>194</v>
      </c>
      <c r="T784" s="11">
        <v>365</v>
      </c>
      <c r="U784" s="216" t="s">
        <v>37</v>
      </c>
      <c r="V784" s="216" t="s">
        <v>37</v>
      </c>
      <c r="W784" s="216" t="s">
        <v>38</v>
      </c>
      <c r="X784" s="216" t="s">
        <v>38</v>
      </c>
      <c r="Y784" s="216" t="s">
        <v>38</v>
      </c>
      <c r="Z784" s="216" t="s">
        <v>37</v>
      </c>
      <c r="AA784" s="217">
        <v>46517</v>
      </c>
      <c r="AB784" s="216" t="s">
        <v>39</v>
      </c>
    </row>
    <row r="785" spans="1:28" ht="18" customHeight="1">
      <c r="A785" s="100" t="s">
        <v>712</v>
      </c>
      <c r="B785" s="12" t="s">
        <v>703</v>
      </c>
      <c r="C785" s="90" t="s">
        <v>704</v>
      </c>
      <c r="D785" s="12">
        <v>61</v>
      </c>
      <c r="E785" s="12"/>
      <c r="F785" s="12"/>
      <c r="G785" s="13">
        <v>46547</v>
      </c>
      <c r="H785" s="11">
        <v>363</v>
      </c>
      <c r="I785" s="12" t="s">
        <v>33</v>
      </c>
      <c r="J785" s="93">
        <v>0.9945205479452055</v>
      </c>
      <c r="K785" s="100" t="s">
        <v>2819</v>
      </c>
      <c r="L785" s="12"/>
      <c r="M785" s="11" t="s">
        <v>39</v>
      </c>
      <c r="N785" s="18">
        <v>46182</v>
      </c>
      <c r="O785" s="14">
        <v>23424</v>
      </c>
      <c r="P785" s="14">
        <v>140544</v>
      </c>
      <c r="Q785" s="97">
        <v>295.14240000000001</v>
      </c>
      <c r="R785" s="11">
        <v>9508</v>
      </c>
      <c r="S785" s="11" t="s">
        <v>194</v>
      </c>
      <c r="T785" s="11">
        <v>365</v>
      </c>
      <c r="U785" s="216" t="s">
        <v>37</v>
      </c>
      <c r="V785" s="216" t="s">
        <v>37</v>
      </c>
      <c r="W785" s="216" t="s">
        <v>38</v>
      </c>
      <c r="X785" s="216" t="s">
        <v>38</v>
      </c>
      <c r="Y785" s="216" t="s">
        <v>38</v>
      </c>
      <c r="Z785" s="216" t="s">
        <v>37</v>
      </c>
      <c r="AA785" s="217">
        <v>46517</v>
      </c>
      <c r="AB785" s="216" t="s">
        <v>39</v>
      </c>
    </row>
    <row r="786" spans="1:28" ht="18" customHeight="1">
      <c r="A786" s="100" t="s">
        <v>716</v>
      </c>
      <c r="B786" s="12" t="s">
        <v>703</v>
      </c>
      <c r="C786" s="90" t="s">
        <v>704</v>
      </c>
      <c r="D786" s="12">
        <v>75</v>
      </c>
      <c r="E786" s="12"/>
      <c r="F786" s="12"/>
      <c r="G786" s="13">
        <v>46547</v>
      </c>
      <c r="H786" s="11">
        <v>363</v>
      </c>
      <c r="I786" s="12" t="s">
        <v>33</v>
      </c>
      <c r="J786" s="93">
        <v>0.9945205479452055</v>
      </c>
      <c r="K786" s="100" t="s">
        <v>2819</v>
      </c>
      <c r="L786" s="12"/>
      <c r="M786" s="11" t="s">
        <v>39</v>
      </c>
      <c r="N786" s="18">
        <v>46182</v>
      </c>
      <c r="O786" s="14">
        <v>28800</v>
      </c>
      <c r="P786" s="14">
        <v>172800</v>
      </c>
      <c r="Q786" s="97">
        <v>362.88</v>
      </c>
      <c r="R786" s="11">
        <v>9508</v>
      </c>
      <c r="S786" s="11" t="s">
        <v>194</v>
      </c>
      <c r="T786" s="11">
        <v>365</v>
      </c>
      <c r="U786" s="216" t="s">
        <v>37</v>
      </c>
      <c r="V786" s="216" t="s">
        <v>37</v>
      </c>
      <c r="W786" s="216" t="s">
        <v>38</v>
      </c>
      <c r="X786" s="216" t="s">
        <v>38</v>
      </c>
      <c r="Y786" s="216" t="s">
        <v>38</v>
      </c>
      <c r="Z786" s="216" t="s">
        <v>37</v>
      </c>
      <c r="AA786" s="217">
        <v>46517</v>
      </c>
      <c r="AB786" s="216" t="s">
        <v>39</v>
      </c>
    </row>
    <row r="787" spans="1:28" ht="18" customHeight="1">
      <c r="A787" s="100" t="s">
        <v>138</v>
      </c>
      <c r="B787" s="12" t="s">
        <v>703</v>
      </c>
      <c r="C787" s="90" t="s">
        <v>704</v>
      </c>
      <c r="D787" s="12">
        <v>47</v>
      </c>
      <c r="E787" s="12"/>
      <c r="F787" s="12"/>
      <c r="G787" s="13">
        <v>46547</v>
      </c>
      <c r="H787" s="11">
        <v>363</v>
      </c>
      <c r="I787" s="12" t="s">
        <v>33</v>
      </c>
      <c r="J787" s="93">
        <v>0.9945205479452055</v>
      </c>
      <c r="K787" s="100" t="s">
        <v>2819</v>
      </c>
      <c r="L787" s="12"/>
      <c r="M787" s="11" t="s">
        <v>39</v>
      </c>
      <c r="N787" s="18">
        <v>46182</v>
      </c>
      <c r="O787" s="14">
        <v>18048</v>
      </c>
      <c r="P787" s="14">
        <v>108288</v>
      </c>
      <c r="Q787" s="97">
        <v>227.40479999999999</v>
      </c>
      <c r="R787" s="11">
        <v>9508</v>
      </c>
      <c r="S787" s="11" t="s">
        <v>194</v>
      </c>
      <c r="T787" s="11">
        <v>365</v>
      </c>
      <c r="U787" s="216" t="s">
        <v>37</v>
      </c>
      <c r="V787" s="216" t="s">
        <v>37</v>
      </c>
      <c r="W787" s="216" t="s">
        <v>38</v>
      </c>
      <c r="X787" s="216" t="s">
        <v>38</v>
      </c>
      <c r="Y787" s="216" t="s">
        <v>38</v>
      </c>
      <c r="Z787" s="216" t="s">
        <v>37</v>
      </c>
      <c r="AA787" s="217">
        <v>46517</v>
      </c>
      <c r="AB787" s="216" t="s">
        <v>39</v>
      </c>
    </row>
    <row r="788" spans="1:28" ht="18" customHeight="1">
      <c r="A788" s="100" t="s">
        <v>2561</v>
      </c>
      <c r="B788" s="12" t="s">
        <v>703</v>
      </c>
      <c r="C788" s="90" t="s">
        <v>704</v>
      </c>
      <c r="D788" s="12">
        <v>47</v>
      </c>
      <c r="E788" s="12"/>
      <c r="F788" s="12"/>
      <c r="G788" s="13">
        <v>46547</v>
      </c>
      <c r="H788" s="11">
        <v>363</v>
      </c>
      <c r="I788" s="12" t="s">
        <v>33</v>
      </c>
      <c r="J788" s="93">
        <v>0.9945205479452055</v>
      </c>
      <c r="K788" s="100" t="s">
        <v>2819</v>
      </c>
      <c r="L788" s="12"/>
      <c r="M788" s="11" t="s">
        <v>39</v>
      </c>
      <c r="N788" s="18">
        <v>46182</v>
      </c>
      <c r="O788" s="14">
        <v>18048</v>
      </c>
      <c r="P788" s="14">
        <v>108288</v>
      </c>
      <c r="Q788" s="97">
        <v>227.40479999999999</v>
      </c>
      <c r="R788" s="11">
        <v>9508</v>
      </c>
      <c r="S788" s="11" t="s">
        <v>194</v>
      </c>
      <c r="T788" s="11">
        <v>365</v>
      </c>
      <c r="U788" s="216" t="s">
        <v>37</v>
      </c>
      <c r="V788" s="216" t="s">
        <v>37</v>
      </c>
      <c r="W788" s="216" t="s">
        <v>38</v>
      </c>
      <c r="X788" s="216" t="s">
        <v>38</v>
      </c>
      <c r="Y788" s="216" t="s">
        <v>38</v>
      </c>
      <c r="Z788" s="216" t="s">
        <v>37</v>
      </c>
      <c r="AA788" s="217">
        <v>46517</v>
      </c>
      <c r="AB788" s="216" t="s">
        <v>39</v>
      </c>
    </row>
    <row r="789" spans="1:28" ht="18" customHeight="1">
      <c r="A789" s="100" t="s">
        <v>157</v>
      </c>
      <c r="B789" s="12" t="s">
        <v>703</v>
      </c>
      <c r="C789" s="90" t="s">
        <v>704</v>
      </c>
      <c r="D789" s="12">
        <v>54</v>
      </c>
      <c r="E789" s="12"/>
      <c r="F789" s="12"/>
      <c r="G789" s="13">
        <v>46548</v>
      </c>
      <c r="H789" s="11">
        <v>364</v>
      </c>
      <c r="I789" s="12" t="s">
        <v>33</v>
      </c>
      <c r="J789" s="93">
        <v>0.99726027397260275</v>
      </c>
      <c r="K789" s="100" t="s">
        <v>2819</v>
      </c>
      <c r="L789" s="12"/>
      <c r="M789" s="11" t="s">
        <v>39</v>
      </c>
      <c r="N789" s="18">
        <v>46183</v>
      </c>
      <c r="O789" s="14">
        <v>20736</v>
      </c>
      <c r="P789" s="14">
        <v>124416</v>
      </c>
      <c r="Q789" s="97">
        <v>261.27359999999999</v>
      </c>
      <c r="R789" s="11">
        <v>9508</v>
      </c>
      <c r="S789" s="11" t="s">
        <v>194</v>
      </c>
      <c r="T789" s="11">
        <v>365</v>
      </c>
      <c r="U789" s="216" t="s">
        <v>37</v>
      </c>
      <c r="V789" s="216" t="s">
        <v>37</v>
      </c>
      <c r="W789" s="216" t="s">
        <v>38</v>
      </c>
      <c r="X789" s="216" t="s">
        <v>38</v>
      </c>
      <c r="Y789" s="216" t="s">
        <v>38</v>
      </c>
      <c r="Z789" s="216" t="s">
        <v>37</v>
      </c>
      <c r="AA789" s="217">
        <v>46518</v>
      </c>
      <c r="AB789" s="216" t="s">
        <v>39</v>
      </c>
    </row>
    <row r="790" spans="1:28" ht="18" customHeight="1">
      <c r="A790" s="100" t="s">
        <v>751</v>
      </c>
      <c r="B790" s="12" t="s">
        <v>703</v>
      </c>
      <c r="C790" s="90" t="s">
        <v>704</v>
      </c>
      <c r="D790" s="12">
        <v>103</v>
      </c>
      <c r="E790" s="12"/>
      <c r="F790" s="12"/>
      <c r="G790" s="13">
        <v>46548</v>
      </c>
      <c r="H790" s="11">
        <v>364</v>
      </c>
      <c r="I790" s="12" t="s">
        <v>33</v>
      </c>
      <c r="J790" s="93">
        <v>0.99726027397260275</v>
      </c>
      <c r="K790" s="100" t="s">
        <v>2819</v>
      </c>
      <c r="L790" s="12"/>
      <c r="M790" s="11" t="s">
        <v>39</v>
      </c>
      <c r="N790" s="18">
        <v>46183</v>
      </c>
      <c r="O790" s="14">
        <v>39552</v>
      </c>
      <c r="P790" s="14">
        <v>237312</v>
      </c>
      <c r="Q790" s="97">
        <v>498.35520000000002</v>
      </c>
      <c r="R790" s="11">
        <v>9508</v>
      </c>
      <c r="S790" s="11" t="s">
        <v>194</v>
      </c>
      <c r="T790" s="11">
        <v>365</v>
      </c>
      <c r="U790" s="216" t="s">
        <v>37</v>
      </c>
      <c r="V790" s="216" t="s">
        <v>37</v>
      </c>
      <c r="W790" s="216" t="s">
        <v>38</v>
      </c>
      <c r="X790" s="216" t="s">
        <v>38</v>
      </c>
      <c r="Y790" s="216" t="s">
        <v>38</v>
      </c>
      <c r="Z790" s="216" t="s">
        <v>37</v>
      </c>
      <c r="AA790" s="217">
        <v>46518</v>
      </c>
      <c r="AB790" s="216" t="s">
        <v>39</v>
      </c>
    </row>
    <row r="791" spans="1:28" ht="18" customHeight="1">
      <c r="A791" s="100" t="s">
        <v>189</v>
      </c>
      <c r="B791" s="12" t="s">
        <v>703</v>
      </c>
      <c r="C791" s="90" t="s">
        <v>704</v>
      </c>
      <c r="D791" s="12">
        <v>61</v>
      </c>
      <c r="E791" s="12"/>
      <c r="F791" s="12"/>
      <c r="G791" s="13">
        <v>46548</v>
      </c>
      <c r="H791" s="11">
        <v>364</v>
      </c>
      <c r="I791" s="12" t="s">
        <v>33</v>
      </c>
      <c r="J791" s="93">
        <v>0.99726027397260275</v>
      </c>
      <c r="K791" s="100" t="s">
        <v>2819</v>
      </c>
      <c r="L791" s="12"/>
      <c r="M791" s="11" t="s">
        <v>39</v>
      </c>
      <c r="N791" s="18">
        <v>46183</v>
      </c>
      <c r="O791" s="14">
        <v>23424</v>
      </c>
      <c r="P791" s="14">
        <v>140544</v>
      </c>
      <c r="Q791" s="97">
        <v>295.14240000000001</v>
      </c>
      <c r="R791" s="11">
        <v>9508</v>
      </c>
      <c r="S791" s="11" t="s">
        <v>194</v>
      </c>
      <c r="T791" s="11">
        <v>365</v>
      </c>
      <c r="U791" s="216" t="s">
        <v>37</v>
      </c>
      <c r="V791" s="216" t="s">
        <v>37</v>
      </c>
      <c r="W791" s="216" t="s">
        <v>38</v>
      </c>
      <c r="X791" s="216" t="s">
        <v>38</v>
      </c>
      <c r="Y791" s="216" t="s">
        <v>38</v>
      </c>
      <c r="Z791" s="216" t="s">
        <v>37</v>
      </c>
      <c r="AA791" s="217">
        <v>46518</v>
      </c>
      <c r="AB791" s="216" t="s">
        <v>39</v>
      </c>
    </row>
    <row r="792" spans="1:28" ht="18" customHeight="1">
      <c r="A792" s="100" t="s">
        <v>721</v>
      </c>
      <c r="B792" s="12" t="s">
        <v>703</v>
      </c>
      <c r="C792" s="90" t="s">
        <v>704</v>
      </c>
      <c r="D792" s="12">
        <v>61</v>
      </c>
      <c r="E792" s="12"/>
      <c r="F792" s="12"/>
      <c r="G792" s="13">
        <v>46548</v>
      </c>
      <c r="H792" s="11">
        <v>364</v>
      </c>
      <c r="I792" s="12" t="s">
        <v>33</v>
      </c>
      <c r="J792" s="93">
        <v>0.99726027397260275</v>
      </c>
      <c r="K792" s="100" t="s">
        <v>2819</v>
      </c>
      <c r="L792" s="12" t="s">
        <v>377</v>
      </c>
      <c r="M792" s="11" t="s">
        <v>35</v>
      </c>
      <c r="N792" s="18">
        <v>46183</v>
      </c>
      <c r="O792" s="14">
        <v>23424</v>
      </c>
      <c r="P792" s="14">
        <v>140544</v>
      </c>
      <c r="Q792" s="97">
        <v>295.14240000000001</v>
      </c>
      <c r="R792" s="11">
        <v>9508</v>
      </c>
      <c r="S792" s="11" t="s">
        <v>194</v>
      </c>
      <c r="T792" s="11">
        <v>365</v>
      </c>
      <c r="U792" s="216" t="s">
        <v>37</v>
      </c>
      <c r="V792" s="216" t="s">
        <v>37</v>
      </c>
      <c r="W792" s="216" t="s">
        <v>38</v>
      </c>
      <c r="X792" s="216" t="s">
        <v>38</v>
      </c>
      <c r="Y792" s="216" t="s">
        <v>38</v>
      </c>
      <c r="Z792" s="216" t="s">
        <v>37</v>
      </c>
      <c r="AA792" s="217">
        <v>46518</v>
      </c>
      <c r="AB792" s="216" t="s">
        <v>39</v>
      </c>
    </row>
    <row r="793" spans="1:28" ht="18" customHeight="1">
      <c r="A793" s="100" t="s">
        <v>710</v>
      </c>
      <c r="B793" s="12" t="s">
        <v>703</v>
      </c>
      <c r="C793" s="90" t="s">
        <v>704</v>
      </c>
      <c r="D793" s="12">
        <v>61</v>
      </c>
      <c r="E793" s="12"/>
      <c r="F793" s="12"/>
      <c r="G793" s="13">
        <v>46548</v>
      </c>
      <c r="H793" s="11">
        <v>364</v>
      </c>
      <c r="I793" s="12" t="s">
        <v>33</v>
      </c>
      <c r="J793" s="93">
        <v>0.99726027397260275</v>
      </c>
      <c r="K793" s="100" t="s">
        <v>2819</v>
      </c>
      <c r="L793" s="12" t="s">
        <v>377</v>
      </c>
      <c r="M793" s="11" t="s">
        <v>35</v>
      </c>
      <c r="N793" s="18">
        <v>46183</v>
      </c>
      <c r="O793" s="14">
        <v>23424</v>
      </c>
      <c r="P793" s="14">
        <v>140544</v>
      </c>
      <c r="Q793" s="97">
        <v>295.14240000000001</v>
      </c>
      <c r="R793" s="11">
        <v>9508</v>
      </c>
      <c r="S793" s="11" t="s">
        <v>194</v>
      </c>
      <c r="T793" s="11">
        <v>365</v>
      </c>
      <c r="U793" s="216" t="s">
        <v>37</v>
      </c>
      <c r="V793" s="216" t="s">
        <v>37</v>
      </c>
      <c r="W793" s="216" t="s">
        <v>38</v>
      </c>
      <c r="X793" s="216" t="s">
        <v>38</v>
      </c>
      <c r="Y793" s="216" t="s">
        <v>38</v>
      </c>
      <c r="Z793" s="216" t="s">
        <v>37</v>
      </c>
      <c r="AA793" s="217">
        <v>46518</v>
      </c>
      <c r="AB793" s="216" t="s">
        <v>39</v>
      </c>
    </row>
    <row r="794" spans="1:28" ht="18" customHeight="1">
      <c r="A794" s="100" t="s">
        <v>248</v>
      </c>
      <c r="B794" s="12" t="s">
        <v>703</v>
      </c>
      <c r="C794" s="90" t="s">
        <v>704</v>
      </c>
      <c r="D794" s="12">
        <v>47</v>
      </c>
      <c r="E794" s="12"/>
      <c r="F794" s="12"/>
      <c r="G794" s="13">
        <v>46548</v>
      </c>
      <c r="H794" s="11">
        <v>364</v>
      </c>
      <c r="I794" s="12" t="s">
        <v>33</v>
      </c>
      <c r="J794" s="93">
        <v>0.99726027397260275</v>
      </c>
      <c r="K794" s="100" t="s">
        <v>2819</v>
      </c>
      <c r="L794" s="12"/>
      <c r="M794" s="11" t="s">
        <v>39</v>
      </c>
      <c r="N794" s="18">
        <v>46183</v>
      </c>
      <c r="O794" s="14">
        <v>18048</v>
      </c>
      <c r="P794" s="14">
        <v>108288</v>
      </c>
      <c r="Q794" s="97">
        <v>227.40479999999999</v>
      </c>
      <c r="R794" s="11">
        <v>9508</v>
      </c>
      <c r="S794" s="11" t="s">
        <v>194</v>
      </c>
      <c r="T794" s="11">
        <v>365</v>
      </c>
      <c r="U794" s="216" t="s">
        <v>37</v>
      </c>
      <c r="V794" s="216" t="s">
        <v>37</v>
      </c>
      <c r="W794" s="216" t="s">
        <v>38</v>
      </c>
      <c r="X794" s="216" t="s">
        <v>38</v>
      </c>
      <c r="Y794" s="216" t="s">
        <v>38</v>
      </c>
      <c r="Z794" s="216" t="s">
        <v>37</v>
      </c>
      <c r="AA794" s="217">
        <v>46518</v>
      </c>
      <c r="AB794" s="216" t="s">
        <v>39</v>
      </c>
    </row>
    <row r="795" spans="1:28" ht="18" customHeight="1">
      <c r="A795" s="100" t="s">
        <v>86</v>
      </c>
      <c r="B795" s="12" t="s">
        <v>703</v>
      </c>
      <c r="C795" s="90" t="s">
        <v>704</v>
      </c>
      <c r="D795" s="12">
        <v>117</v>
      </c>
      <c r="E795" s="12"/>
      <c r="F795" s="12"/>
      <c r="G795" s="13">
        <v>46549</v>
      </c>
      <c r="H795" s="11">
        <v>365</v>
      </c>
      <c r="I795" s="12" t="s">
        <v>33</v>
      </c>
      <c r="J795" s="93">
        <v>1</v>
      </c>
      <c r="K795" s="100" t="s">
        <v>2819</v>
      </c>
      <c r="L795" s="12" t="s">
        <v>377</v>
      </c>
      <c r="M795" s="11" t="s">
        <v>35</v>
      </c>
      <c r="N795" s="18">
        <v>46184</v>
      </c>
      <c r="O795" s="14">
        <v>44928</v>
      </c>
      <c r="P795" s="14">
        <v>269568</v>
      </c>
      <c r="Q795" s="97">
        <v>566.09280000000001</v>
      </c>
      <c r="R795" s="11">
        <v>9508</v>
      </c>
      <c r="S795" s="11" t="s">
        <v>194</v>
      </c>
      <c r="T795" s="11">
        <v>365</v>
      </c>
      <c r="U795" s="216" t="s">
        <v>37</v>
      </c>
      <c r="V795" s="216" t="s">
        <v>37</v>
      </c>
      <c r="W795" s="216" t="s">
        <v>38</v>
      </c>
      <c r="X795" s="216" t="s">
        <v>38</v>
      </c>
      <c r="Y795" s="216" t="s">
        <v>38</v>
      </c>
      <c r="Z795" s="216" t="s">
        <v>37</v>
      </c>
      <c r="AA795" s="217">
        <v>46519</v>
      </c>
      <c r="AB795" s="216" t="s">
        <v>39</v>
      </c>
    </row>
    <row r="796" spans="1:28" ht="18" customHeight="1">
      <c r="A796" s="100" t="s">
        <v>653</v>
      </c>
      <c r="B796" s="12" t="s">
        <v>722</v>
      </c>
      <c r="C796" s="90" t="s">
        <v>723</v>
      </c>
      <c r="D796" s="12">
        <v>18</v>
      </c>
      <c r="E796" s="12"/>
      <c r="F796" s="12"/>
      <c r="G796" s="13">
        <v>46425</v>
      </c>
      <c r="H796" s="11">
        <v>241</v>
      </c>
      <c r="I796" s="12" t="s">
        <v>33</v>
      </c>
      <c r="J796" s="93">
        <v>0.8925925925925926</v>
      </c>
      <c r="K796" s="100"/>
      <c r="L796" s="12" t="s">
        <v>62</v>
      </c>
      <c r="M796" s="11" t="s">
        <v>35</v>
      </c>
      <c r="N796" s="18">
        <v>46155</v>
      </c>
      <c r="O796" s="14">
        <v>10800</v>
      </c>
      <c r="P796" s="14">
        <v>64800</v>
      </c>
      <c r="Q796" s="97">
        <v>174.31200000000001</v>
      </c>
      <c r="R796" s="11">
        <v>9672</v>
      </c>
      <c r="S796" s="11" t="s">
        <v>42</v>
      </c>
      <c r="T796" s="11">
        <v>270</v>
      </c>
      <c r="U796" s="216" t="s">
        <v>37</v>
      </c>
      <c r="V796" s="216" t="s">
        <v>37</v>
      </c>
      <c r="W796" s="216" t="s">
        <v>38</v>
      </c>
      <c r="X796" s="216" t="s">
        <v>38</v>
      </c>
      <c r="Y796" s="216" t="s">
        <v>38</v>
      </c>
      <c r="Z796" s="216" t="s">
        <v>37</v>
      </c>
      <c r="AA796" s="217">
        <v>46395</v>
      </c>
      <c r="AB796" s="216" t="s">
        <v>39</v>
      </c>
    </row>
    <row r="797" spans="1:28" ht="18" customHeight="1">
      <c r="A797" s="100" t="s">
        <v>61</v>
      </c>
      <c r="B797" s="12" t="s">
        <v>722</v>
      </c>
      <c r="C797" s="90" t="s">
        <v>723</v>
      </c>
      <c r="D797" s="12">
        <v>11</v>
      </c>
      <c r="E797" s="12"/>
      <c r="F797" s="12"/>
      <c r="G797" s="13">
        <v>46425</v>
      </c>
      <c r="H797" s="11">
        <v>241</v>
      </c>
      <c r="I797" s="12" t="s">
        <v>33</v>
      </c>
      <c r="J797" s="93">
        <v>0.8925925925925926</v>
      </c>
      <c r="K797" s="100"/>
      <c r="L797" s="12" t="s">
        <v>62</v>
      </c>
      <c r="M797" s="11" t="s">
        <v>35</v>
      </c>
      <c r="N797" s="18">
        <v>46155</v>
      </c>
      <c r="O797" s="14">
        <v>6600</v>
      </c>
      <c r="P797" s="14">
        <v>39600</v>
      </c>
      <c r="Q797" s="97">
        <v>106.524</v>
      </c>
      <c r="R797" s="11">
        <v>9672</v>
      </c>
      <c r="S797" s="11" t="s">
        <v>42</v>
      </c>
      <c r="T797" s="11">
        <v>270</v>
      </c>
      <c r="U797" s="216" t="s">
        <v>37</v>
      </c>
      <c r="V797" s="216" t="s">
        <v>37</v>
      </c>
      <c r="W797" s="216" t="s">
        <v>38</v>
      </c>
      <c r="X797" s="216" t="s">
        <v>38</v>
      </c>
      <c r="Y797" s="216" t="s">
        <v>38</v>
      </c>
      <c r="Z797" s="216" t="s">
        <v>37</v>
      </c>
      <c r="AA797" s="217">
        <v>46395</v>
      </c>
      <c r="AB797" s="216" t="s">
        <v>39</v>
      </c>
    </row>
    <row r="798" spans="1:28" ht="18" customHeight="1">
      <c r="A798" s="100" t="s">
        <v>2615</v>
      </c>
      <c r="B798" s="12" t="s">
        <v>722</v>
      </c>
      <c r="C798" s="90" t="s">
        <v>723</v>
      </c>
      <c r="D798" s="12">
        <v>12</v>
      </c>
      <c r="E798" s="12"/>
      <c r="F798" s="12"/>
      <c r="G798" s="13">
        <v>46427</v>
      </c>
      <c r="H798" s="11">
        <v>243</v>
      </c>
      <c r="I798" s="12" t="s">
        <v>33</v>
      </c>
      <c r="J798" s="93">
        <v>0.9</v>
      </c>
      <c r="K798" s="100"/>
      <c r="L798" s="12"/>
      <c r="M798" s="11" t="s">
        <v>39</v>
      </c>
      <c r="N798" s="18">
        <v>46157</v>
      </c>
      <c r="O798" s="14">
        <v>7200</v>
      </c>
      <c r="P798" s="14">
        <v>43200</v>
      </c>
      <c r="Q798" s="97">
        <v>116.208</v>
      </c>
      <c r="R798" s="11">
        <v>9672</v>
      </c>
      <c r="S798" s="11" t="s">
        <v>42</v>
      </c>
      <c r="T798" s="11">
        <v>270</v>
      </c>
      <c r="U798" s="216" t="s">
        <v>37</v>
      </c>
      <c r="V798" s="216" t="s">
        <v>37</v>
      </c>
      <c r="W798" s="216" t="s">
        <v>38</v>
      </c>
      <c r="X798" s="216" t="s">
        <v>38</v>
      </c>
      <c r="Y798" s="216" t="s">
        <v>38</v>
      </c>
      <c r="Z798" s="216" t="s">
        <v>37</v>
      </c>
      <c r="AA798" s="217">
        <v>46397</v>
      </c>
      <c r="AB798" s="216" t="s">
        <v>39</v>
      </c>
    </row>
    <row r="799" spans="1:28" ht="18" customHeight="1">
      <c r="A799" s="100" t="s">
        <v>2696</v>
      </c>
      <c r="B799" s="12" t="s">
        <v>722</v>
      </c>
      <c r="C799" s="90" t="s">
        <v>723</v>
      </c>
      <c r="D799" s="12">
        <v>26</v>
      </c>
      <c r="E799" s="12"/>
      <c r="F799" s="12"/>
      <c r="G799" s="13">
        <v>46427</v>
      </c>
      <c r="H799" s="11">
        <v>243</v>
      </c>
      <c r="I799" s="12" t="s">
        <v>33</v>
      </c>
      <c r="J799" s="93">
        <v>0.9</v>
      </c>
      <c r="K799" s="100"/>
      <c r="L799" s="12"/>
      <c r="M799" s="11" t="s">
        <v>39</v>
      </c>
      <c r="N799" s="18">
        <v>46157</v>
      </c>
      <c r="O799" s="14">
        <v>15600</v>
      </c>
      <c r="P799" s="14">
        <v>93600</v>
      </c>
      <c r="Q799" s="97">
        <v>251.78399999999999</v>
      </c>
      <c r="R799" s="11">
        <v>9672</v>
      </c>
      <c r="S799" s="11" t="s">
        <v>42</v>
      </c>
      <c r="T799" s="11">
        <v>270</v>
      </c>
      <c r="U799" s="216" t="s">
        <v>37</v>
      </c>
      <c r="V799" s="216" t="s">
        <v>37</v>
      </c>
      <c r="W799" s="216" t="s">
        <v>38</v>
      </c>
      <c r="X799" s="216" t="s">
        <v>38</v>
      </c>
      <c r="Y799" s="216" t="s">
        <v>38</v>
      </c>
      <c r="Z799" s="216" t="s">
        <v>37</v>
      </c>
      <c r="AA799" s="217">
        <v>46397</v>
      </c>
      <c r="AB799" s="216" t="s">
        <v>39</v>
      </c>
    </row>
    <row r="800" spans="1:28" ht="18" customHeight="1">
      <c r="A800" s="100" t="s">
        <v>329</v>
      </c>
      <c r="B800" s="12" t="s">
        <v>722</v>
      </c>
      <c r="C800" s="90" t="s">
        <v>723</v>
      </c>
      <c r="D800" s="12">
        <v>47</v>
      </c>
      <c r="E800" s="12"/>
      <c r="F800" s="12"/>
      <c r="G800" s="13">
        <v>46454</v>
      </c>
      <c r="H800" s="11">
        <v>270</v>
      </c>
      <c r="I800" s="12" t="s">
        <v>33</v>
      </c>
      <c r="J800" s="93">
        <v>1</v>
      </c>
      <c r="K800" s="100" t="s">
        <v>2819</v>
      </c>
      <c r="L800" s="12" t="s">
        <v>34</v>
      </c>
      <c r="M800" s="11" t="s">
        <v>35</v>
      </c>
      <c r="N800" s="18">
        <v>46184</v>
      </c>
      <c r="O800" s="14">
        <v>28200</v>
      </c>
      <c r="P800" s="14">
        <v>169200</v>
      </c>
      <c r="Q800" s="97">
        <v>455.14800000000002</v>
      </c>
      <c r="R800" s="11">
        <v>9672</v>
      </c>
      <c r="S800" s="11" t="s">
        <v>42</v>
      </c>
      <c r="T800" s="11">
        <v>270</v>
      </c>
      <c r="U800" s="216" t="s">
        <v>37</v>
      </c>
      <c r="V800" s="216" t="s">
        <v>37</v>
      </c>
      <c r="W800" s="216" t="s">
        <v>38</v>
      </c>
      <c r="X800" s="216" t="s">
        <v>38</v>
      </c>
      <c r="Y800" s="216" t="s">
        <v>38</v>
      </c>
      <c r="Z800" s="216" t="s">
        <v>37</v>
      </c>
      <c r="AA800" s="217">
        <v>46424</v>
      </c>
      <c r="AB800" s="216" t="s">
        <v>39</v>
      </c>
    </row>
    <row r="801" spans="1:28" ht="18" customHeight="1">
      <c r="A801" s="100" t="s">
        <v>324</v>
      </c>
      <c r="B801" s="12" t="s">
        <v>722</v>
      </c>
      <c r="C801" s="90" t="s">
        <v>723</v>
      </c>
      <c r="D801" s="12">
        <v>47</v>
      </c>
      <c r="E801" s="12"/>
      <c r="F801" s="12"/>
      <c r="G801" s="13">
        <v>46454</v>
      </c>
      <c r="H801" s="11">
        <v>270</v>
      </c>
      <c r="I801" s="12" t="s">
        <v>33</v>
      </c>
      <c r="J801" s="93">
        <v>1</v>
      </c>
      <c r="K801" s="100" t="s">
        <v>2819</v>
      </c>
      <c r="L801" s="12" t="s">
        <v>34</v>
      </c>
      <c r="M801" s="11" t="s">
        <v>35</v>
      </c>
      <c r="N801" s="18">
        <v>46184</v>
      </c>
      <c r="O801" s="14">
        <v>28200</v>
      </c>
      <c r="P801" s="14">
        <v>169200</v>
      </c>
      <c r="Q801" s="97">
        <v>455.14800000000002</v>
      </c>
      <c r="R801" s="11">
        <v>9672</v>
      </c>
      <c r="S801" s="11" t="s">
        <v>42</v>
      </c>
      <c r="T801" s="11">
        <v>270</v>
      </c>
      <c r="U801" s="216" t="s">
        <v>37</v>
      </c>
      <c r="V801" s="216" t="s">
        <v>37</v>
      </c>
      <c r="W801" s="216" t="s">
        <v>38</v>
      </c>
      <c r="X801" s="216" t="s">
        <v>38</v>
      </c>
      <c r="Y801" s="216" t="s">
        <v>38</v>
      </c>
      <c r="Z801" s="216" t="s">
        <v>37</v>
      </c>
      <c r="AA801" s="217">
        <v>46424</v>
      </c>
      <c r="AB801" s="216" t="s">
        <v>39</v>
      </c>
    </row>
    <row r="802" spans="1:28" ht="18" customHeight="1">
      <c r="A802" s="100" t="s">
        <v>2499</v>
      </c>
      <c r="B802" s="12" t="s">
        <v>722</v>
      </c>
      <c r="C802" s="90" t="s">
        <v>723</v>
      </c>
      <c r="D802" s="12">
        <v>47</v>
      </c>
      <c r="E802" s="12"/>
      <c r="F802" s="12"/>
      <c r="G802" s="13">
        <v>46454</v>
      </c>
      <c r="H802" s="11">
        <v>270</v>
      </c>
      <c r="I802" s="12" t="s">
        <v>33</v>
      </c>
      <c r="J802" s="93">
        <v>1</v>
      </c>
      <c r="K802" s="100" t="s">
        <v>2819</v>
      </c>
      <c r="L802" s="12"/>
      <c r="M802" s="11" t="s">
        <v>39</v>
      </c>
      <c r="N802" s="18">
        <v>46184</v>
      </c>
      <c r="O802" s="14">
        <v>28200</v>
      </c>
      <c r="P802" s="14">
        <v>169200</v>
      </c>
      <c r="Q802" s="97">
        <v>455.14800000000002</v>
      </c>
      <c r="R802" s="11">
        <v>9672</v>
      </c>
      <c r="S802" s="11" t="s">
        <v>42</v>
      </c>
      <c r="T802" s="11">
        <v>270</v>
      </c>
      <c r="U802" s="216" t="s">
        <v>37</v>
      </c>
      <c r="V802" s="216" t="s">
        <v>37</v>
      </c>
      <c r="W802" s="216" t="s">
        <v>38</v>
      </c>
      <c r="X802" s="216" t="s">
        <v>38</v>
      </c>
      <c r="Y802" s="216" t="s">
        <v>38</v>
      </c>
      <c r="Z802" s="216" t="s">
        <v>37</v>
      </c>
      <c r="AA802" s="217">
        <v>46424</v>
      </c>
      <c r="AB802" s="216" t="s">
        <v>39</v>
      </c>
    </row>
    <row r="803" spans="1:28" ht="18" customHeight="1">
      <c r="A803" s="100" t="s">
        <v>2679</v>
      </c>
      <c r="B803" s="12" t="s">
        <v>724</v>
      </c>
      <c r="C803" s="90" t="s">
        <v>725</v>
      </c>
      <c r="D803" s="12">
        <v>13</v>
      </c>
      <c r="E803" s="12">
        <v>22</v>
      </c>
      <c r="F803" s="12"/>
      <c r="G803" s="13">
        <v>46347</v>
      </c>
      <c r="H803" s="11">
        <v>163</v>
      </c>
      <c r="I803" s="12" t="s">
        <v>33</v>
      </c>
      <c r="J803" s="93">
        <v>0.90555555555555556</v>
      </c>
      <c r="K803" s="100"/>
      <c r="L803" s="12" t="s">
        <v>67</v>
      </c>
      <c r="M803" s="11" t="s">
        <v>35</v>
      </c>
      <c r="N803" s="18">
        <v>46167</v>
      </c>
      <c r="O803" s="14">
        <v>607</v>
      </c>
      <c r="P803" s="14">
        <v>18210</v>
      </c>
      <c r="Q803" s="97">
        <v>60.093000000000004</v>
      </c>
      <c r="R803" s="11">
        <v>9798</v>
      </c>
      <c r="S803" s="11" t="s">
        <v>194</v>
      </c>
      <c r="T803" s="11">
        <v>180</v>
      </c>
      <c r="U803" s="216" t="s">
        <v>37</v>
      </c>
      <c r="V803" s="216" t="s">
        <v>37</v>
      </c>
      <c r="W803" s="216" t="s">
        <v>38</v>
      </c>
      <c r="X803" s="216" t="s">
        <v>38</v>
      </c>
      <c r="Y803" s="216" t="s">
        <v>38</v>
      </c>
      <c r="Z803" s="216" t="s">
        <v>37</v>
      </c>
      <c r="AA803" s="217">
        <v>46317</v>
      </c>
      <c r="AB803" s="216" t="s">
        <v>39</v>
      </c>
    </row>
    <row r="804" spans="1:28" ht="18" customHeight="1">
      <c r="A804" s="100" t="s">
        <v>479</v>
      </c>
      <c r="B804" s="12" t="s">
        <v>724</v>
      </c>
      <c r="C804" s="90" t="s">
        <v>725</v>
      </c>
      <c r="D804" s="12">
        <v>88</v>
      </c>
      <c r="E804" s="12"/>
      <c r="F804" s="12"/>
      <c r="G804" s="13">
        <v>46361</v>
      </c>
      <c r="H804" s="11">
        <v>177</v>
      </c>
      <c r="I804" s="12" t="s">
        <v>33</v>
      </c>
      <c r="J804" s="93">
        <v>0.98333333333333328</v>
      </c>
      <c r="K804" s="100" t="s">
        <v>2845</v>
      </c>
      <c r="L804" s="12" t="s">
        <v>392</v>
      </c>
      <c r="M804" s="11" t="s">
        <v>35</v>
      </c>
      <c r="N804" s="18">
        <v>46181</v>
      </c>
      <c r="O804" s="14">
        <v>3960</v>
      </c>
      <c r="P804" s="14">
        <v>118800</v>
      </c>
      <c r="Q804" s="97">
        <v>392.04</v>
      </c>
      <c r="R804" s="11">
        <v>9798</v>
      </c>
      <c r="S804" s="11" t="s">
        <v>194</v>
      </c>
      <c r="T804" s="11">
        <v>180</v>
      </c>
      <c r="U804" s="216" t="s">
        <v>37</v>
      </c>
      <c r="V804" s="216" t="s">
        <v>37</v>
      </c>
      <c r="W804" s="216" t="s">
        <v>38</v>
      </c>
      <c r="X804" s="216" t="s">
        <v>38</v>
      </c>
      <c r="Y804" s="216" t="s">
        <v>38</v>
      </c>
      <c r="Z804" s="216" t="s">
        <v>37</v>
      </c>
      <c r="AA804" s="217">
        <v>46331</v>
      </c>
      <c r="AB804" s="216" t="s">
        <v>39</v>
      </c>
    </row>
    <row r="805" spans="1:28" ht="18" customHeight="1">
      <c r="A805" s="100" t="s">
        <v>2667</v>
      </c>
      <c r="B805" s="12" t="s">
        <v>724</v>
      </c>
      <c r="C805" s="90" t="s">
        <v>725</v>
      </c>
      <c r="D805" s="12">
        <v>16</v>
      </c>
      <c r="E805" s="12">
        <v>27</v>
      </c>
      <c r="F805" s="12"/>
      <c r="G805" s="13">
        <v>46361</v>
      </c>
      <c r="H805" s="11">
        <v>177</v>
      </c>
      <c r="I805" s="12" t="s">
        <v>33</v>
      </c>
      <c r="J805" s="93">
        <v>0.98333333333333328</v>
      </c>
      <c r="K805" s="100"/>
      <c r="L805" s="12" t="s">
        <v>392</v>
      </c>
      <c r="M805" s="11" t="s">
        <v>35</v>
      </c>
      <c r="N805" s="18">
        <v>46181</v>
      </c>
      <c r="O805" s="14">
        <v>747</v>
      </c>
      <c r="P805" s="14">
        <v>22410</v>
      </c>
      <c r="Q805" s="97">
        <v>73.953000000000003</v>
      </c>
      <c r="R805" s="11">
        <v>9798</v>
      </c>
      <c r="S805" s="11" t="s">
        <v>194</v>
      </c>
      <c r="T805" s="11">
        <v>180</v>
      </c>
      <c r="U805" s="216" t="s">
        <v>37</v>
      </c>
      <c r="V805" s="216" t="s">
        <v>37</v>
      </c>
      <c r="W805" s="216" t="s">
        <v>38</v>
      </c>
      <c r="X805" s="216" t="s">
        <v>38</v>
      </c>
      <c r="Y805" s="216" t="s">
        <v>38</v>
      </c>
      <c r="Z805" s="216" t="s">
        <v>37</v>
      </c>
      <c r="AA805" s="217">
        <v>46331</v>
      </c>
      <c r="AB805" s="216" t="s">
        <v>39</v>
      </c>
    </row>
    <row r="806" spans="1:28" ht="18" customHeight="1">
      <c r="A806" s="100" t="s">
        <v>244</v>
      </c>
      <c r="B806" s="12" t="s">
        <v>724</v>
      </c>
      <c r="C806" s="90" t="s">
        <v>725</v>
      </c>
      <c r="D806" s="12">
        <v>112</v>
      </c>
      <c r="E806" s="12"/>
      <c r="F806" s="12"/>
      <c r="G806" s="13">
        <v>46362</v>
      </c>
      <c r="H806" s="11">
        <v>178</v>
      </c>
      <c r="I806" s="12" t="s">
        <v>33</v>
      </c>
      <c r="J806" s="93">
        <v>0.98888888888888893</v>
      </c>
      <c r="K806" s="100" t="s">
        <v>2819</v>
      </c>
      <c r="L806" s="12"/>
      <c r="M806" s="11" t="s">
        <v>39</v>
      </c>
      <c r="N806" s="18">
        <v>46182</v>
      </c>
      <c r="O806" s="14">
        <v>5040</v>
      </c>
      <c r="P806" s="14">
        <v>151200</v>
      </c>
      <c r="Q806" s="97">
        <v>498.96</v>
      </c>
      <c r="R806" s="11">
        <v>9798</v>
      </c>
      <c r="S806" s="11" t="s">
        <v>194</v>
      </c>
      <c r="T806" s="11">
        <v>180</v>
      </c>
      <c r="U806" s="216" t="s">
        <v>37</v>
      </c>
      <c r="V806" s="216" t="s">
        <v>37</v>
      </c>
      <c r="W806" s="216" t="s">
        <v>38</v>
      </c>
      <c r="X806" s="216" t="s">
        <v>38</v>
      </c>
      <c r="Y806" s="216" t="s">
        <v>38</v>
      </c>
      <c r="Z806" s="216" t="s">
        <v>37</v>
      </c>
      <c r="AA806" s="217">
        <v>46332</v>
      </c>
      <c r="AB806" s="216" t="s">
        <v>39</v>
      </c>
    </row>
    <row r="807" spans="1:28" ht="18" customHeight="1">
      <c r="A807" s="100" t="s">
        <v>507</v>
      </c>
      <c r="B807" s="12" t="s">
        <v>724</v>
      </c>
      <c r="C807" s="90" t="s">
        <v>725</v>
      </c>
      <c r="D807" s="12">
        <v>112</v>
      </c>
      <c r="E807" s="12"/>
      <c r="F807" s="12"/>
      <c r="G807" s="13">
        <v>46362</v>
      </c>
      <c r="H807" s="11">
        <v>178</v>
      </c>
      <c r="I807" s="12" t="s">
        <v>33</v>
      </c>
      <c r="J807" s="93">
        <v>0.98888888888888893</v>
      </c>
      <c r="K807" s="100" t="s">
        <v>2819</v>
      </c>
      <c r="L807" s="12"/>
      <c r="M807" s="11" t="s">
        <v>39</v>
      </c>
      <c r="N807" s="18">
        <v>46182</v>
      </c>
      <c r="O807" s="14">
        <v>5040</v>
      </c>
      <c r="P807" s="14">
        <v>151200</v>
      </c>
      <c r="Q807" s="97">
        <v>498.96</v>
      </c>
      <c r="R807" s="11">
        <v>9798</v>
      </c>
      <c r="S807" s="11" t="s">
        <v>194</v>
      </c>
      <c r="T807" s="11">
        <v>180</v>
      </c>
      <c r="U807" s="216" t="s">
        <v>37</v>
      </c>
      <c r="V807" s="216" t="s">
        <v>37</v>
      </c>
      <c r="W807" s="216" t="s">
        <v>38</v>
      </c>
      <c r="X807" s="216" t="s">
        <v>38</v>
      </c>
      <c r="Y807" s="216" t="s">
        <v>38</v>
      </c>
      <c r="Z807" s="216" t="s">
        <v>37</v>
      </c>
      <c r="AA807" s="217">
        <v>46332</v>
      </c>
      <c r="AB807" s="216" t="s">
        <v>39</v>
      </c>
    </row>
    <row r="808" spans="1:28" ht="18" customHeight="1">
      <c r="A808" s="100" t="s">
        <v>475</v>
      </c>
      <c r="B808" s="12" t="s">
        <v>724</v>
      </c>
      <c r="C808" s="90" t="s">
        <v>725</v>
      </c>
      <c r="D808" s="12">
        <v>112</v>
      </c>
      <c r="E808" s="12"/>
      <c r="F808" s="12"/>
      <c r="G808" s="13">
        <v>46363</v>
      </c>
      <c r="H808" s="11">
        <v>179</v>
      </c>
      <c r="I808" s="12" t="s">
        <v>33</v>
      </c>
      <c r="J808" s="93">
        <v>0.99444444444444446</v>
      </c>
      <c r="K808" s="100" t="s">
        <v>2819</v>
      </c>
      <c r="L808" s="12"/>
      <c r="M808" s="11" t="s">
        <v>39</v>
      </c>
      <c r="N808" s="18">
        <v>46183</v>
      </c>
      <c r="O808" s="14">
        <v>5040</v>
      </c>
      <c r="P808" s="14">
        <v>151200</v>
      </c>
      <c r="Q808" s="97">
        <v>498.96</v>
      </c>
      <c r="R808" s="11">
        <v>9798</v>
      </c>
      <c r="S808" s="11" t="s">
        <v>194</v>
      </c>
      <c r="T808" s="11">
        <v>180</v>
      </c>
      <c r="U808" s="216" t="s">
        <v>37</v>
      </c>
      <c r="V808" s="216" t="s">
        <v>37</v>
      </c>
      <c r="W808" s="216" t="s">
        <v>38</v>
      </c>
      <c r="X808" s="216" t="s">
        <v>38</v>
      </c>
      <c r="Y808" s="216" t="s">
        <v>38</v>
      </c>
      <c r="Z808" s="216" t="s">
        <v>37</v>
      </c>
      <c r="AA808" s="217">
        <v>46333</v>
      </c>
      <c r="AB808" s="216" t="s">
        <v>39</v>
      </c>
    </row>
    <row r="809" spans="1:28" ht="18" customHeight="1">
      <c r="A809" s="100" t="s">
        <v>478</v>
      </c>
      <c r="B809" s="12" t="s">
        <v>724</v>
      </c>
      <c r="C809" s="90" t="s">
        <v>725</v>
      </c>
      <c r="D809" s="12">
        <v>112</v>
      </c>
      <c r="E809" s="12"/>
      <c r="F809" s="12"/>
      <c r="G809" s="13">
        <v>46363</v>
      </c>
      <c r="H809" s="11">
        <v>179</v>
      </c>
      <c r="I809" s="12" t="s">
        <v>33</v>
      </c>
      <c r="J809" s="93">
        <v>0.99444444444444446</v>
      </c>
      <c r="K809" s="100" t="s">
        <v>2819</v>
      </c>
      <c r="L809" s="12" t="s">
        <v>377</v>
      </c>
      <c r="M809" s="11" t="s">
        <v>35</v>
      </c>
      <c r="N809" s="18">
        <v>46183</v>
      </c>
      <c r="O809" s="14">
        <v>5040</v>
      </c>
      <c r="P809" s="14">
        <v>151200</v>
      </c>
      <c r="Q809" s="97">
        <v>498.96</v>
      </c>
      <c r="R809" s="11">
        <v>9798</v>
      </c>
      <c r="S809" s="11" t="s">
        <v>194</v>
      </c>
      <c r="T809" s="11">
        <v>180</v>
      </c>
      <c r="U809" s="216" t="s">
        <v>37</v>
      </c>
      <c r="V809" s="216" t="s">
        <v>37</v>
      </c>
      <c r="W809" s="216" t="s">
        <v>38</v>
      </c>
      <c r="X809" s="216" t="s">
        <v>38</v>
      </c>
      <c r="Y809" s="216" t="s">
        <v>38</v>
      </c>
      <c r="Z809" s="216" t="s">
        <v>37</v>
      </c>
      <c r="AA809" s="217">
        <v>46333</v>
      </c>
      <c r="AB809" s="216" t="s">
        <v>39</v>
      </c>
    </row>
    <row r="810" spans="1:28" ht="18" customHeight="1">
      <c r="A810" s="100" t="s">
        <v>407</v>
      </c>
      <c r="B810" s="12" t="s">
        <v>724</v>
      </c>
      <c r="C810" s="90" t="s">
        <v>725</v>
      </c>
      <c r="D810" s="12">
        <v>112</v>
      </c>
      <c r="E810" s="12"/>
      <c r="F810" s="12"/>
      <c r="G810" s="13">
        <v>46363</v>
      </c>
      <c r="H810" s="11">
        <v>179</v>
      </c>
      <c r="I810" s="12" t="s">
        <v>33</v>
      </c>
      <c r="J810" s="93">
        <v>0.99444444444444446</v>
      </c>
      <c r="K810" s="100" t="s">
        <v>2819</v>
      </c>
      <c r="L810" s="12" t="s">
        <v>377</v>
      </c>
      <c r="M810" s="11" t="s">
        <v>35</v>
      </c>
      <c r="N810" s="18">
        <v>46183</v>
      </c>
      <c r="O810" s="14">
        <v>5040</v>
      </c>
      <c r="P810" s="14">
        <v>151200</v>
      </c>
      <c r="Q810" s="97">
        <v>498.96</v>
      </c>
      <c r="R810" s="11">
        <v>9798</v>
      </c>
      <c r="S810" s="11" t="s">
        <v>194</v>
      </c>
      <c r="T810" s="11">
        <v>180</v>
      </c>
      <c r="U810" s="216" t="s">
        <v>37</v>
      </c>
      <c r="V810" s="216" t="s">
        <v>37</v>
      </c>
      <c r="W810" s="216" t="s">
        <v>38</v>
      </c>
      <c r="X810" s="216" t="s">
        <v>38</v>
      </c>
      <c r="Y810" s="216" t="s">
        <v>38</v>
      </c>
      <c r="Z810" s="216" t="s">
        <v>37</v>
      </c>
      <c r="AA810" s="217">
        <v>46333</v>
      </c>
      <c r="AB810" s="216" t="s">
        <v>39</v>
      </c>
    </row>
    <row r="811" spans="1:28" ht="18" customHeight="1">
      <c r="A811" s="100" t="s">
        <v>508</v>
      </c>
      <c r="B811" s="12" t="s">
        <v>724</v>
      </c>
      <c r="C811" s="90" t="s">
        <v>725</v>
      </c>
      <c r="D811" s="12">
        <v>112</v>
      </c>
      <c r="E811" s="12"/>
      <c r="F811" s="12"/>
      <c r="G811" s="13">
        <v>46363</v>
      </c>
      <c r="H811" s="11">
        <v>179</v>
      </c>
      <c r="I811" s="12" t="s">
        <v>33</v>
      </c>
      <c r="J811" s="93">
        <v>0.99444444444444446</v>
      </c>
      <c r="K811" s="100" t="s">
        <v>2819</v>
      </c>
      <c r="L811" s="12" t="s">
        <v>377</v>
      </c>
      <c r="M811" s="11" t="s">
        <v>35</v>
      </c>
      <c r="N811" s="18">
        <v>46183</v>
      </c>
      <c r="O811" s="14">
        <v>5040</v>
      </c>
      <c r="P811" s="14">
        <v>151200</v>
      </c>
      <c r="Q811" s="97">
        <v>498.96</v>
      </c>
      <c r="R811" s="11">
        <v>9798</v>
      </c>
      <c r="S811" s="11" t="s">
        <v>194</v>
      </c>
      <c r="T811" s="11">
        <v>180</v>
      </c>
      <c r="U811" s="216" t="s">
        <v>37</v>
      </c>
      <c r="V811" s="216" t="s">
        <v>37</v>
      </c>
      <c r="W811" s="216" t="s">
        <v>38</v>
      </c>
      <c r="X811" s="216" t="s">
        <v>38</v>
      </c>
      <c r="Y811" s="216" t="s">
        <v>38</v>
      </c>
      <c r="Z811" s="216" t="s">
        <v>37</v>
      </c>
      <c r="AA811" s="217">
        <v>46333</v>
      </c>
      <c r="AB811" s="216" t="s">
        <v>39</v>
      </c>
    </row>
    <row r="812" spans="1:28" ht="18" customHeight="1">
      <c r="A812" s="100" t="s">
        <v>679</v>
      </c>
      <c r="B812" s="12" t="s">
        <v>988</v>
      </c>
      <c r="C812" s="90" t="s">
        <v>989</v>
      </c>
      <c r="D812" s="12">
        <v>2</v>
      </c>
      <c r="E812" s="12"/>
      <c r="F812" s="12"/>
      <c r="G812" s="13">
        <v>46351</v>
      </c>
      <c r="H812" s="11">
        <v>167</v>
      </c>
      <c r="I812" s="12" t="s">
        <v>33</v>
      </c>
      <c r="J812" s="93">
        <v>0.61851851851851847</v>
      </c>
      <c r="K812" s="100"/>
      <c r="L812" s="12"/>
      <c r="M812" s="11" t="s">
        <v>39</v>
      </c>
      <c r="N812" s="18">
        <v>46081</v>
      </c>
      <c r="O812" s="14">
        <v>1200</v>
      </c>
      <c r="P812" s="14">
        <v>7200</v>
      </c>
      <c r="Q812" s="97">
        <v>19.367999999999999</v>
      </c>
      <c r="R812" s="11">
        <v>9909</v>
      </c>
      <c r="S812" s="11" t="s">
        <v>42</v>
      </c>
      <c r="T812" s="11">
        <v>270</v>
      </c>
      <c r="U812" s="216" t="s">
        <v>37</v>
      </c>
      <c r="V812" s="216" t="s">
        <v>37</v>
      </c>
      <c r="W812" s="216" t="s">
        <v>37</v>
      </c>
      <c r="X812" s="216" t="s">
        <v>38</v>
      </c>
      <c r="Y812" s="216" t="s">
        <v>38</v>
      </c>
      <c r="Z812" s="216" t="s">
        <v>37</v>
      </c>
      <c r="AA812" s="217">
        <v>46321</v>
      </c>
      <c r="AB812" s="216" t="s">
        <v>39</v>
      </c>
    </row>
    <row r="813" spans="1:28" ht="18" customHeight="1">
      <c r="A813" s="100" t="s">
        <v>2657</v>
      </c>
      <c r="B813" s="12" t="s">
        <v>988</v>
      </c>
      <c r="C813" s="90" t="s">
        <v>989</v>
      </c>
      <c r="D813" s="12">
        <v>44</v>
      </c>
      <c r="E813" s="12"/>
      <c r="F813" s="12"/>
      <c r="G813" s="13">
        <v>46397</v>
      </c>
      <c r="H813" s="11">
        <v>213</v>
      </c>
      <c r="I813" s="12" t="s">
        <v>33</v>
      </c>
      <c r="J813" s="93">
        <v>0.78888888888888886</v>
      </c>
      <c r="K813" s="100"/>
      <c r="L813" s="12"/>
      <c r="M813" s="11" t="s">
        <v>39</v>
      </c>
      <c r="N813" s="18">
        <v>46127</v>
      </c>
      <c r="O813" s="14">
        <v>26400</v>
      </c>
      <c r="P813" s="14">
        <v>158400</v>
      </c>
      <c r="Q813" s="97">
        <v>426.096</v>
      </c>
      <c r="R813" s="11">
        <v>9909</v>
      </c>
      <c r="S813" s="11" t="s">
        <v>42</v>
      </c>
      <c r="T813" s="11">
        <v>270</v>
      </c>
      <c r="U813" s="216" t="s">
        <v>37</v>
      </c>
      <c r="V813" s="216" t="s">
        <v>37</v>
      </c>
      <c r="W813" s="216" t="s">
        <v>38</v>
      </c>
      <c r="X813" s="216" t="s">
        <v>38</v>
      </c>
      <c r="Y813" s="216" t="s">
        <v>38</v>
      </c>
      <c r="Z813" s="216" t="s">
        <v>37</v>
      </c>
      <c r="AA813" s="217">
        <v>46367</v>
      </c>
      <c r="AB813" s="216" t="s">
        <v>39</v>
      </c>
    </row>
    <row r="814" spans="1:28" ht="18" customHeight="1">
      <c r="A814" s="100" t="s">
        <v>186</v>
      </c>
      <c r="B814" s="12" t="s">
        <v>988</v>
      </c>
      <c r="C814" s="90" t="s">
        <v>989</v>
      </c>
      <c r="D814" s="12">
        <v>10</v>
      </c>
      <c r="E814" s="12"/>
      <c r="F814" s="12"/>
      <c r="G814" s="13">
        <v>46408</v>
      </c>
      <c r="H814" s="11">
        <v>224</v>
      </c>
      <c r="I814" s="12" t="s">
        <v>33</v>
      </c>
      <c r="J814" s="93">
        <v>0.82962962962962961</v>
      </c>
      <c r="K814" s="100"/>
      <c r="L814" s="12"/>
      <c r="M814" s="11" t="s">
        <v>39</v>
      </c>
      <c r="N814" s="18">
        <v>46138</v>
      </c>
      <c r="O814" s="14">
        <v>6000</v>
      </c>
      <c r="P814" s="14">
        <v>36000</v>
      </c>
      <c r="Q814" s="97">
        <v>96.84</v>
      </c>
      <c r="R814" s="11">
        <v>9909</v>
      </c>
      <c r="S814" s="11" t="s">
        <v>42</v>
      </c>
      <c r="T814" s="11">
        <v>270</v>
      </c>
      <c r="U814" s="216" t="s">
        <v>37</v>
      </c>
      <c r="V814" s="216" t="s">
        <v>37</v>
      </c>
      <c r="W814" s="216" t="s">
        <v>38</v>
      </c>
      <c r="X814" s="216" t="s">
        <v>38</v>
      </c>
      <c r="Y814" s="216" t="s">
        <v>38</v>
      </c>
      <c r="Z814" s="216" t="s">
        <v>37</v>
      </c>
      <c r="AA814" s="217">
        <v>46378</v>
      </c>
      <c r="AB814" s="216" t="s">
        <v>39</v>
      </c>
    </row>
    <row r="815" spans="1:28" ht="18" customHeight="1">
      <c r="A815" s="100" t="s">
        <v>2674</v>
      </c>
      <c r="B815" s="12" t="s">
        <v>988</v>
      </c>
      <c r="C815" s="90" t="s">
        <v>989</v>
      </c>
      <c r="D815" s="12">
        <v>33</v>
      </c>
      <c r="E815" s="12"/>
      <c r="F815" s="12"/>
      <c r="G815" s="13">
        <v>46421</v>
      </c>
      <c r="H815" s="11">
        <v>237</v>
      </c>
      <c r="I815" s="12" t="s">
        <v>33</v>
      </c>
      <c r="J815" s="93">
        <v>0.87777777777777777</v>
      </c>
      <c r="K815" s="100"/>
      <c r="L815" s="12"/>
      <c r="M815" s="11" t="s">
        <v>39</v>
      </c>
      <c r="N815" s="18">
        <v>46151</v>
      </c>
      <c r="O815" s="14">
        <v>19800</v>
      </c>
      <c r="P815" s="14">
        <v>118800</v>
      </c>
      <c r="Q815" s="97">
        <v>319.572</v>
      </c>
      <c r="R815" s="11">
        <v>9909</v>
      </c>
      <c r="S815" s="11" t="s">
        <v>42</v>
      </c>
      <c r="T815" s="11">
        <v>270</v>
      </c>
      <c r="U815" s="216" t="s">
        <v>37</v>
      </c>
      <c r="V815" s="216" t="s">
        <v>37</v>
      </c>
      <c r="W815" s="216" t="s">
        <v>38</v>
      </c>
      <c r="X815" s="216" t="s">
        <v>38</v>
      </c>
      <c r="Y815" s="216" t="s">
        <v>38</v>
      </c>
      <c r="Z815" s="216" t="s">
        <v>37</v>
      </c>
      <c r="AA815" s="217">
        <v>46391</v>
      </c>
      <c r="AB815" s="216" t="s">
        <v>39</v>
      </c>
    </row>
    <row r="816" spans="1:28" ht="18" customHeight="1">
      <c r="A816" s="100" t="s">
        <v>61</v>
      </c>
      <c r="B816" s="12" t="s">
        <v>988</v>
      </c>
      <c r="C816" s="90" t="s">
        <v>989</v>
      </c>
      <c r="D816" s="12">
        <v>4</v>
      </c>
      <c r="E816" s="12"/>
      <c r="F816" s="12"/>
      <c r="G816" s="13">
        <v>46442</v>
      </c>
      <c r="H816" s="11">
        <v>258</v>
      </c>
      <c r="I816" s="12" t="s">
        <v>33</v>
      </c>
      <c r="J816" s="93">
        <v>0.9555555555555556</v>
      </c>
      <c r="K816" s="100"/>
      <c r="L816" s="12"/>
      <c r="M816" s="11" t="s">
        <v>39</v>
      </c>
      <c r="N816" s="18">
        <v>46172</v>
      </c>
      <c r="O816" s="14">
        <v>2400</v>
      </c>
      <c r="P816" s="14">
        <v>14400</v>
      </c>
      <c r="Q816" s="97">
        <v>38.735999999999997</v>
      </c>
      <c r="R816" s="11">
        <v>9909</v>
      </c>
      <c r="S816" s="11" t="s">
        <v>42</v>
      </c>
      <c r="T816" s="11">
        <v>270</v>
      </c>
      <c r="U816" s="216" t="s">
        <v>37</v>
      </c>
      <c r="V816" s="216" t="s">
        <v>37</v>
      </c>
      <c r="W816" s="216" t="s">
        <v>38</v>
      </c>
      <c r="X816" s="216" t="s">
        <v>38</v>
      </c>
      <c r="Y816" s="216" t="s">
        <v>38</v>
      </c>
      <c r="Z816" s="216" t="s">
        <v>37</v>
      </c>
      <c r="AA816" s="217">
        <v>46412</v>
      </c>
      <c r="AB816" s="216" t="s">
        <v>39</v>
      </c>
    </row>
    <row r="817" spans="1:28" ht="18" customHeight="1">
      <c r="A817" s="100" t="s">
        <v>2802</v>
      </c>
      <c r="B817" s="12" t="s">
        <v>988</v>
      </c>
      <c r="C817" s="90" t="s">
        <v>989</v>
      </c>
      <c r="D817" s="12">
        <v>17</v>
      </c>
      <c r="E817" s="12"/>
      <c r="F817" s="12"/>
      <c r="G817" s="13">
        <v>46443</v>
      </c>
      <c r="H817" s="11">
        <v>259</v>
      </c>
      <c r="I817" s="12" t="s">
        <v>33</v>
      </c>
      <c r="J817" s="93">
        <v>0.95925925925925926</v>
      </c>
      <c r="K817" s="100"/>
      <c r="L817" s="12"/>
      <c r="M817" s="11" t="s">
        <v>39</v>
      </c>
      <c r="N817" s="18">
        <v>46173</v>
      </c>
      <c r="O817" s="14">
        <v>10200</v>
      </c>
      <c r="P817" s="14">
        <v>61200</v>
      </c>
      <c r="Q817" s="97">
        <v>164.62799999999999</v>
      </c>
      <c r="R817" s="11">
        <v>9909</v>
      </c>
      <c r="S817" s="11" t="s">
        <v>42</v>
      </c>
      <c r="T817" s="11">
        <v>270</v>
      </c>
      <c r="U817" s="216" t="s">
        <v>37</v>
      </c>
      <c r="V817" s="216" t="s">
        <v>37</v>
      </c>
      <c r="W817" s="216" t="s">
        <v>38</v>
      </c>
      <c r="X817" s="216" t="s">
        <v>38</v>
      </c>
      <c r="Y817" s="216" t="s">
        <v>38</v>
      </c>
      <c r="Z817" s="216" t="s">
        <v>37</v>
      </c>
      <c r="AA817" s="217">
        <v>46413</v>
      </c>
      <c r="AB817" s="216" t="s">
        <v>39</v>
      </c>
    </row>
    <row r="818" spans="1:28" ht="18" customHeight="1">
      <c r="A818" s="100" t="s">
        <v>424</v>
      </c>
      <c r="B818" s="12" t="s">
        <v>988</v>
      </c>
      <c r="C818" s="90" t="s">
        <v>989</v>
      </c>
      <c r="D818" s="12">
        <v>14</v>
      </c>
      <c r="E818" s="12"/>
      <c r="F818" s="12"/>
      <c r="G818" s="13">
        <v>46443</v>
      </c>
      <c r="H818" s="11">
        <v>259</v>
      </c>
      <c r="I818" s="12" t="s">
        <v>33</v>
      </c>
      <c r="J818" s="93">
        <v>0.95925925925925926</v>
      </c>
      <c r="K818" s="100"/>
      <c r="L818" s="12" t="s">
        <v>377</v>
      </c>
      <c r="M818" s="11" t="s">
        <v>35</v>
      </c>
      <c r="N818" s="18">
        <v>46173</v>
      </c>
      <c r="O818" s="14">
        <v>8400</v>
      </c>
      <c r="P818" s="14">
        <v>50400</v>
      </c>
      <c r="Q818" s="97">
        <v>135.57599999999999</v>
      </c>
      <c r="R818" s="11">
        <v>9909</v>
      </c>
      <c r="S818" s="11" t="s">
        <v>42</v>
      </c>
      <c r="T818" s="11">
        <v>270</v>
      </c>
      <c r="U818" s="216" t="s">
        <v>37</v>
      </c>
      <c r="V818" s="216" t="s">
        <v>37</v>
      </c>
      <c r="W818" s="216" t="s">
        <v>38</v>
      </c>
      <c r="X818" s="216" t="s">
        <v>38</v>
      </c>
      <c r="Y818" s="216" t="s">
        <v>38</v>
      </c>
      <c r="Z818" s="216" t="s">
        <v>37</v>
      </c>
      <c r="AA818" s="217">
        <v>46413</v>
      </c>
      <c r="AB818" s="216" t="s">
        <v>39</v>
      </c>
    </row>
    <row r="819" spans="1:28" ht="18" customHeight="1">
      <c r="A819" s="100" t="s">
        <v>2653</v>
      </c>
      <c r="B819" s="12" t="s">
        <v>988</v>
      </c>
      <c r="C819" s="90" t="s">
        <v>989</v>
      </c>
      <c r="D819" s="12">
        <v>2</v>
      </c>
      <c r="E819" s="12"/>
      <c r="F819" s="12"/>
      <c r="G819" s="13">
        <v>46445</v>
      </c>
      <c r="H819" s="11">
        <v>261</v>
      </c>
      <c r="I819" s="12" t="s">
        <v>33</v>
      </c>
      <c r="J819" s="93">
        <v>0.96666666666666667</v>
      </c>
      <c r="K819" s="100"/>
      <c r="L819" s="12" t="s">
        <v>34</v>
      </c>
      <c r="M819" s="11" t="s">
        <v>35</v>
      </c>
      <c r="N819" s="18">
        <v>46175</v>
      </c>
      <c r="O819" s="14">
        <v>1200</v>
      </c>
      <c r="P819" s="14">
        <v>7200</v>
      </c>
      <c r="Q819" s="97">
        <v>19.367999999999999</v>
      </c>
      <c r="R819" s="11">
        <v>9909</v>
      </c>
      <c r="S819" s="11" t="s">
        <v>42</v>
      </c>
      <c r="T819" s="11">
        <v>270</v>
      </c>
      <c r="U819" s="216" t="s">
        <v>37</v>
      </c>
      <c r="V819" s="216" t="s">
        <v>37</v>
      </c>
      <c r="W819" s="216" t="s">
        <v>38</v>
      </c>
      <c r="X819" s="216" t="s">
        <v>38</v>
      </c>
      <c r="Y819" s="216" t="s">
        <v>38</v>
      </c>
      <c r="Z819" s="216" t="s">
        <v>37</v>
      </c>
      <c r="AA819" s="217">
        <v>46415</v>
      </c>
      <c r="AB819" s="216" t="s">
        <v>39</v>
      </c>
    </row>
    <row r="820" spans="1:28" ht="18" customHeight="1">
      <c r="A820" s="100" t="s">
        <v>634</v>
      </c>
      <c r="B820" s="12" t="s">
        <v>988</v>
      </c>
      <c r="C820" s="90" t="s">
        <v>989</v>
      </c>
      <c r="D820" s="12">
        <v>30</v>
      </c>
      <c r="E820" s="12"/>
      <c r="F820" s="12"/>
      <c r="G820" s="13">
        <v>46446</v>
      </c>
      <c r="H820" s="11">
        <v>262</v>
      </c>
      <c r="I820" s="12" t="s">
        <v>33</v>
      </c>
      <c r="J820" s="93">
        <v>0.97037037037037033</v>
      </c>
      <c r="K820" s="100"/>
      <c r="L820" s="12"/>
      <c r="M820" s="11" t="s">
        <v>39</v>
      </c>
      <c r="N820" s="18">
        <v>46176</v>
      </c>
      <c r="O820" s="14">
        <v>18000</v>
      </c>
      <c r="P820" s="14">
        <v>108000</v>
      </c>
      <c r="Q820" s="97">
        <v>290.52</v>
      </c>
      <c r="R820" s="11">
        <v>9909</v>
      </c>
      <c r="S820" s="11" t="s">
        <v>42</v>
      </c>
      <c r="T820" s="11">
        <v>270</v>
      </c>
      <c r="U820" s="216" t="s">
        <v>37</v>
      </c>
      <c r="V820" s="216" t="s">
        <v>37</v>
      </c>
      <c r="W820" s="216" t="s">
        <v>38</v>
      </c>
      <c r="X820" s="216" t="s">
        <v>38</v>
      </c>
      <c r="Y820" s="216" t="s">
        <v>38</v>
      </c>
      <c r="Z820" s="216" t="s">
        <v>37</v>
      </c>
      <c r="AA820" s="217">
        <v>46416</v>
      </c>
      <c r="AB820" s="216" t="s">
        <v>39</v>
      </c>
    </row>
    <row r="821" spans="1:28" ht="18" customHeight="1">
      <c r="A821" s="100" t="s">
        <v>2844</v>
      </c>
      <c r="B821" s="12" t="s">
        <v>988</v>
      </c>
      <c r="C821" s="90" t="s">
        <v>989</v>
      </c>
      <c r="D821" s="12">
        <v>2</v>
      </c>
      <c r="E821" s="12"/>
      <c r="F821" s="12"/>
      <c r="G821" s="13">
        <v>46446</v>
      </c>
      <c r="H821" s="11">
        <v>262</v>
      </c>
      <c r="I821" s="12" t="s">
        <v>33</v>
      </c>
      <c r="J821" s="93">
        <v>0.97037037037037033</v>
      </c>
      <c r="K821" s="100"/>
      <c r="L821" s="12"/>
      <c r="M821" s="11" t="s">
        <v>39</v>
      </c>
      <c r="N821" s="18">
        <v>46176</v>
      </c>
      <c r="O821" s="14">
        <v>1200</v>
      </c>
      <c r="P821" s="14">
        <v>7200</v>
      </c>
      <c r="Q821" s="97">
        <v>19.367999999999999</v>
      </c>
      <c r="R821" s="11">
        <v>9909</v>
      </c>
      <c r="S821" s="11" t="s">
        <v>42</v>
      </c>
      <c r="T821" s="11">
        <v>270</v>
      </c>
      <c r="U821" s="216" t="s">
        <v>37</v>
      </c>
      <c r="V821" s="216" t="s">
        <v>37</v>
      </c>
      <c r="W821" s="216" t="s">
        <v>38</v>
      </c>
      <c r="X821" s="216" t="s">
        <v>38</v>
      </c>
      <c r="Y821" s="216" t="s">
        <v>38</v>
      </c>
      <c r="Z821" s="216" t="s">
        <v>37</v>
      </c>
      <c r="AA821" s="217">
        <v>46416</v>
      </c>
      <c r="AB821" s="216" t="s">
        <v>39</v>
      </c>
    </row>
    <row r="822" spans="1:28" ht="18" customHeight="1">
      <c r="A822" s="100" t="s">
        <v>455</v>
      </c>
      <c r="B822" s="12"/>
      <c r="C822" s="90" t="s">
        <v>39</v>
      </c>
      <c r="D822" s="12"/>
      <c r="E822" s="12"/>
      <c r="F822" s="12"/>
      <c r="G822" s="13"/>
      <c r="H822" s="11" t="s">
        <v>39</v>
      </c>
      <c r="I822" s="12" t="s">
        <v>39</v>
      </c>
      <c r="J822" s="93" t="s">
        <v>39</v>
      </c>
      <c r="K822" s="100"/>
      <c r="L822" s="12"/>
      <c r="M822" s="11" t="s">
        <v>39</v>
      </c>
      <c r="N822" s="18" t="s">
        <v>39</v>
      </c>
      <c r="O822" s="14" t="s">
        <v>39</v>
      </c>
      <c r="P822" s="14" t="s">
        <v>39</v>
      </c>
      <c r="Q822" s="97" t="s">
        <v>39</v>
      </c>
      <c r="R822" s="11" t="s">
        <v>39</v>
      </c>
      <c r="S822" s="11" t="s">
        <v>39</v>
      </c>
      <c r="T822" s="11" t="s">
        <v>39</v>
      </c>
      <c r="U822" s="216" t="s">
        <v>39</v>
      </c>
      <c r="V822" s="216" t="s">
        <v>39</v>
      </c>
      <c r="W822" s="216" t="s">
        <v>39</v>
      </c>
      <c r="X822" s="216" t="s">
        <v>39</v>
      </c>
      <c r="Y822" s="216" t="s">
        <v>39</v>
      </c>
      <c r="Z822" s="216" t="s">
        <v>39</v>
      </c>
      <c r="AA822" s="217" t="s">
        <v>39</v>
      </c>
      <c r="AB822" s="216" t="s">
        <v>2847</v>
      </c>
    </row>
    <row r="823" spans="1:28" ht="18" customHeight="1">
      <c r="A823" s="100" t="s">
        <v>2737</v>
      </c>
      <c r="B823" s="12"/>
      <c r="C823" s="90" t="s">
        <v>39</v>
      </c>
      <c r="D823" s="12"/>
      <c r="E823" s="12"/>
      <c r="F823" s="12"/>
      <c r="G823" s="13"/>
      <c r="H823" s="11" t="s">
        <v>39</v>
      </c>
      <c r="I823" s="12" t="s">
        <v>39</v>
      </c>
      <c r="J823" s="93" t="s">
        <v>39</v>
      </c>
      <c r="K823" s="100"/>
      <c r="L823" s="12"/>
      <c r="M823" s="11" t="s">
        <v>39</v>
      </c>
      <c r="N823" s="18" t="s">
        <v>39</v>
      </c>
      <c r="O823" s="14" t="s">
        <v>39</v>
      </c>
      <c r="P823" s="14" t="s">
        <v>39</v>
      </c>
      <c r="Q823" s="97" t="s">
        <v>39</v>
      </c>
      <c r="R823" s="11" t="s">
        <v>39</v>
      </c>
      <c r="S823" s="11" t="s">
        <v>39</v>
      </c>
      <c r="T823" s="11" t="s">
        <v>39</v>
      </c>
      <c r="U823" s="216" t="s">
        <v>39</v>
      </c>
      <c r="V823" s="216" t="s">
        <v>39</v>
      </c>
      <c r="W823" s="216" t="s">
        <v>39</v>
      </c>
      <c r="X823" s="216" t="s">
        <v>39</v>
      </c>
      <c r="Y823" s="216" t="s">
        <v>39</v>
      </c>
      <c r="Z823" s="216" t="s">
        <v>39</v>
      </c>
      <c r="AA823" s="217" t="s">
        <v>39</v>
      </c>
      <c r="AB823" s="216" t="s">
        <v>2847</v>
      </c>
    </row>
    <row r="824" spans="1:28" ht="18" customHeight="1">
      <c r="A824" s="100" t="s">
        <v>285</v>
      </c>
      <c r="B824" s="12"/>
      <c r="C824" s="90" t="s">
        <v>39</v>
      </c>
      <c r="D824" s="12"/>
      <c r="E824" s="12"/>
      <c r="F824" s="12"/>
      <c r="G824" s="13"/>
      <c r="H824" s="11" t="s">
        <v>39</v>
      </c>
      <c r="I824" s="12" t="s">
        <v>39</v>
      </c>
      <c r="J824" s="93" t="s">
        <v>39</v>
      </c>
      <c r="K824" s="100"/>
      <c r="L824" s="12"/>
      <c r="M824" s="11" t="s">
        <v>39</v>
      </c>
      <c r="N824" s="18" t="s">
        <v>39</v>
      </c>
      <c r="O824" s="14" t="s">
        <v>39</v>
      </c>
      <c r="P824" s="14" t="s">
        <v>39</v>
      </c>
      <c r="Q824" s="97" t="s">
        <v>39</v>
      </c>
      <c r="R824" s="11" t="s">
        <v>39</v>
      </c>
      <c r="S824" s="11" t="s">
        <v>39</v>
      </c>
      <c r="T824" s="11" t="s">
        <v>39</v>
      </c>
      <c r="U824" s="216" t="s">
        <v>39</v>
      </c>
      <c r="V824" s="216" t="s">
        <v>39</v>
      </c>
      <c r="W824" s="216" t="s">
        <v>39</v>
      </c>
      <c r="X824" s="216" t="s">
        <v>39</v>
      </c>
      <c r="Y824" s="216" t="s">
        <v>39</v>
      </c>
      <c r="Z824" s="216" t="s">
        <v>39</v>
      </c>
      <c r="AA824" s="217" t="s">
        <v>39</v>
      </c>
      <c r="AB824" s="216" t="s">
        <v>2847</v>
      </c>
    </row>
    <row r="825" spans="1:28" ht="18" customHeight="1">
      <c r="A825" s="100" t="s">
        <v>468</v>
      </c>
      <c r="B825" s="12"/>
      <c r="C825" s="90" t="s">
        <v>39</v>
      </c>
      <c r="D825" s="12"/>
      <c r="E825" s="12"/>
      <c r="F825" s="12"/>
      <c r="G825" s="13"/>
      <c r="H825" s="11" t="s">
        <v>39</v>
      </c>
      <c r="I825" s="12" t="s">
        <v>39</v>
      </c>
      <c r="J825" s="93" t="s">
        <v>39</v>
      </c>
      <c r="K825" s="100"/>
      <c r="L825" s="12" t="s">
        <v>73</v>
      </c>
      <c r="M825" s="11" t="s">
        <v>35</v>
      </c>
      <c r="N825" s="18" t="s">
        <v>39</v>
      </c>
      <c r="O825" s="14" t="s">
        <v>39</v>
      </c>
      <c r="P825" s="14" t="s">
        <v>39</v>
      </c>
      <c r="Q825" s="97" t="s">
        <v>39</v>
      </c>
      <c r="R825" s="11" t="s">
        <v>39</v>
      </c>
      <c r="S825" s="11" t="s">
        <v>39</v>
      </c>
      <c r="T825" s="11" t="s">
        <v>39</v>
      </c>
      <c r="U825" s="216" t="s">
        <v>39</v>
      </c>
      <c r="V825" s="216" t="s">
        <v>39</v>
      </c>
      <c r="W825" s="216" t="s">
        <v>39</v>
      </c>
      <c r="X825" s="216" t="s">
        <v>39</v>
      </c>
      <c r="Y825" s="216" t="s">
        <v>39</v>
      </c>
      <c r="Z825" s="216" t="s">
        <v>39</v>
      </c>
      <c r="AA825" s="217" t="s">
        <v>39</v>
      </c>
      <c r="AB825" s="216" t="s">
        <v>2847</v>
      </c>
    </row>
    <row r="826" spans="1:28" ht="18" customHeight="1">
      <c r="A826" s="100" t="s">
        <v>505</v>
      </c>
      <c r="B826" s="12"/>
      <c r="C826" s="90" t="s">
        <v>39</v>
      </c>
      <c r="D826" s="12"/>
      <c r="E826" s="12"/>
      <c r="F826" s="12"/>
      <c r="G826" s="13"/>
      <c r="H826" s="11" t="s">
        <v>39</v>
      </c>
      <c r="I826" s="12" t="s">
        <v>39</v>
      </c>
      <c r="J826" s="93" t="s">
        <v>39</v>
      </c>
      <c r="K826" s="100"/>
      <c r="L826" s="12"/>
      <c r="M826" s="11" t="s">
        <v>39</v>
      </c>
      <c r="N826" s="18" t="s">
        <v>39</v>
      </c>
      <c r="O826" s="14" t="s">
        <v>39</v>
      </c>
      <c r="P826" s="14" t="s">
        <v>39</v>
      </c>
      <c r="Q826" s="97" t="s">
        <v>39</v>
      </c>
      <c r="R826" s="11" t="s">
        <v>39</v>
      </c>
      <c r="S826" s="11" t="s">
        <v>39</v>
      </c>
      <c r="T826" s="11" t="s">
        <v>39</v>
      </c>
      <c r="U826" s="216" t="s">
        <v>39</v>
      </c>
      <c r="V826" s="216" t="s">
        <v>39</v>
      </c>
      <c r="W826" s="216" t="s">
        <v>39</v>
      </c>
      <c r="X826" s="216" t="s">
        <v>39</v>
      </c>
      <c r="Y826" s="216" t="s">
        <v>39</v>
      </c>
      <c r="Z826" s="216" t="s">
        <v>39</v>
      </c>
      <c r="AA826" s="217" t="s">
        <v>39</v>
      </c>
      <c r="AB826" s="216" t="s">
        <v>2847</v>
      </c>
    </row>
    <row r="827" spans="1:28" ht="18" customHeight="1">
      <c r="A827" s="100" t="s">
        <v>80</v>
      </c>
      <c r="B827" s="12"/>
      <c r="C827" s="90" t="s">
        <v>39</v>
      </c>
      <c r="D827" s="12"/>
      <c r="E827" s="12"/>
      <c r="F827" s="12"/>
      <c r="G827" s="13"/>
      <c r="H827" s="11" t="s">
        <v>39</v>
      </c>
      <c r="I827" s="12" t="s">
        <v>39</v>
      </c>
      <c r="J827" s="93" t="s">
        <v>39</v>
      </c>
      <c r="K827" s="100"/>
      <c r="L827" s="12"/>
      <c r="M827" s="11" t="s">
        <v>39</v>
      </c>
      <c r="N827" s="18" t="s">
        <v>39</v>
      </c>
      <c r="O827" s="14" t="s">
        <v>39</v>
      </c>
      <c r="P827" s="14" t="s">
        <v>39</v>
      </c>
      <c r="Q827" s="97" t="s">
        <v>39</v>
      </c>
      <c r="R827" s="11" t="s">
        <v>39</v>
      </c>
      <c r="S827" s="11" t="s">
        <v>39</v>
      </c>
      <c r="T827" s="11" t="s">
        <v>39</v>
      </c>
      <c r="U827" s="216" t="s">
        <v>39</v>
      </c>
      <c r="V827" s="216" t="s">
        <v>39</v>
      </c>
      <c r="W827" s="216" t="s">
        <v>39</v>
      </c>
      <c r="X827" s="216" t="s">
        <v>39</v>
      </c>
      <c r="Y827" s="216" t="s">
        <v>39</v>
      </c>
      <c r="Z827" s="216" t="s">
        <v>39</v>
      </c>
      <c r="AA827" s="217" t="s">
        <v>39</v>
      </c>
      <c r="AB827" s="216" t="s">
        <v>2847</v>
      </c>
    </row>
    <row r="828" spans="1:28" ht="18" customHeight="1">
      <c r="A828" s="100" t="s">
        <v>533</v>
      </c>
      <c r="B828" s="12"/>
      <c r="C828" s="90" t="s">
        <v>39</v>
      </c>
      <c r="D828" s="12"/>
      <c r="E828" s="12"/>
      <c r="F828" s="12"/>
      <c r="G828" s="13"/>
      <c r="H828" s="11" t="s">
        <v>39</v>
      </c>
      <c r="I828" s="12" t="s">
        <v>39</v>
      </c>
      <c r="J828" s="93" t="s">
        <v>39</v>
      </c>
      <c r="K828" s="100"/>
      <c r="L828" s="12"/>
      <c r="M828" s="11" t="s">
        <v>39</v>
      </c>
      <c r="N828" s="18" t="s">
        <v>39</v>
      </c>
      <c r="O828" s="14" t="s">
        <v>39</v>
      </c>
      <c r="P828" s="14" t="s">
        <v>39</v>
      </c>
      <c r="Q828" s="97" t="s">
        <v>39</v>
      </c>
      <c r="R828" s="11" t="s">
        <v>39</v>
      </c>
      <c r="S828" s="11" t="s">
        <v>39</v>
      </c>
      <c r="T828" s="11" t="s">
        <v>39</v>
      </c>
      <c r="U828" s="216" t="s">
        <v>39</v>
      </c>
      <c r="V828" s="216" t="s">
        <v>39</v>
      </c>
      <c r="W828" s="216" t="s">
        <v>39</v>
      </c>
      <c r="X828" s="216" t="s">
        <v>39</v>
      </c>
      <c r="Y828" s="216" t="s">
        <v>39</v>
      </c>
      <c r="Z828" s="216" t="s">
        <v>39</v>
      </c>
      <c r="AA828" s="217" t="s">
        <v>39</v>
      </c>
      <c r="AB828" s="216" t="s">
        <v>2847</v>
      </c>
    </row>
    <row r="829" spans="1:28" ht="18" customHeight="1">
      <c r="A829" s="100" t="s">
        <v>126</v>
      </c>
      <c r="B829" s="12"/>
      <c r="C829" s="90" t="s">
        <v>39</v>
      </c>
      <c r="D829" s="12"/>
      <c r="E829" s="12"/>
      <c r="F829" s="12"/>
      <c r="G829" s="13"/>
      <c r="H829" s="11" t="s">
        <v>39</v>
      </c>
      <c r="I829" s="12" t="s">
        <v>39</v>
      </c>
      <c r="J829" s="93" t="s">
        <v>39</v>
      </c>
      <c r="K829" s="100"/>
      <c r="L829" s="12"/>
      <c r="M829" s="11" t="s">
        <v>39</v>
      </c>
      <c r="N829" s="18" t="s">
        <v>39</v>
      </c>
      <c r="O829" s="14" t="s">
        <v>39</v>
      </c>
      <c r="P829" s="14" t="s">
        <v>39</v>
      </c>
      <c r="Q829" s="97" t="s">
        <v>39</v>
      </c>
      <c r="R829" s="11" t="s">
        <v>39</v>
      </c>
      <c r="S829" s="11" t="s">
        <v>39</v>
      </c>
      <c r="T829" s="11" t="s">
        <v>39</v>
      </c>
      <c r="U829" s="216" t="s">
        <v>39</v>
      </c>
      <c r="V829" s="216" t="s">
        <v>39</v>
      </c>
      <c r="W829" s="216" t="s">
        <v>39</v>
      </c>
      <c r="X829" s="216" t="s">
        <v>39</v>
      </c>
      <c r="Y829" s="216" t="s">
        <v>39</v>
      </c>
      <c r="Z829" s="216" t="s">
        <v>39</v>
      </c>
      <c r="AA829" s="217" t="s">
        <v>39</v>
      </c>
      <c r="AB829" s="216" t="s">
        <v>2847</v>
      </c>
    </row>
    <row r="830" spans="1:28" ht="18" customHeight="1">
      <c r="A830" s="100" t="s">
        <v>730</v>
      </c>
      <c r="B830" s="12"/>
      <c r="C830" s="90" t="s">
        <v>39</v>
      </c>
      <c r="D830" s="12"/>
      <c r="E830" s="12"/>
      <c r="F830" s="12"/>
      <c r="G830" s="13"/>
      <c r="H830" s="11" t="s">
        <v>39</v>
      </c>
      <c r="I830" s="12" t="s">
        <v>39</v>
      </c>
      <c r="J830" s="93" t="s">
        <v>39</v>
      </c>
      <c r="K830" s="100"/>
      <c r="L830" s="12"/>
      <c r="M830" s="11" t="s">
        <v>39</v>
      </c>
      <c r="N830" s="18" t="s">
        <v>39</v>
      </c>
      <c r="O830" s="14" t="s">
        <v>39</v>
      </c>
      <c r="P830" s="14" t="s">
        <v>39</v>
      </c>
      <c r="Q830" s="97" t="s">
        <v>39</v>
      </c>
      <c r="R830" s="11" t="s">
        <v>39</v>
      </c>
      <c r="S830" s="11" t="s">
        <v>39</v>
      </c>
      <c r="T830" s="11" t="s">
        <v>39</v>
      </c>
      <c r="U830" s="216" t="s">
        <v>39</v>
      </c>
      <c r="V830" s="216" t="s">
        <v>39</v>
      </c>
      <c r="W830" s="216" t="s">
        <v>39</v>
      </c>
      <c r="X830" s="216" t="s">
        <v>39</v>
      </c>
      <c r="Y830" s="216" t="s">
        <v>39</v>
      </c>
      <c r="Z830" s="216" t="s">
        <v>39</v>
      </c>
      <c r="AA830" s="217" t="s">
        <v>39</v>
      </c>
      <c r="AB830" s="216" t="s">
        <v>2847</v>
      </c>
    </row>
    <row r="831" spans="1:28" ht="18" customHeight="1">
      <c r="A831" s="100" t="s">
        <v>731</v>
      </c>
      <c r="B831" s="12"/>
      <c r="C831" s="90" t="s">
        <v>39</v>
      </c>
      <c r="D831" s="12"/>
      <c r="E831" s="12"/>
      <c r="F831" s="12"/>
      <c r="G831" s="13"/>
      <c r="H831" s="11" t="s">
        <v>39</v>
      </c>
      <c r="I831" s="12" t="s">
        <v>39</v>
      </c>
      <c r="J831" s="93" t="s">
        <v>39</v>
      </c>
      <c r="K831" s="100"/>
      <c r="L831" s="12"/>
      <c r="M831" s="11" t="s">
        <v>39</v>
      </c>
      <c r="N831" s="18" t="s">
        <v>39</v>
      </c>
      <c r="O831" s="14" t="s">
        <v>39</v>
      </c>
      <c r="P831" s="14" t="s">
        <v>39</v>
      </c>
      <c r="Q831" s="97" t="s">
        <v>39</v>
      </c>
      <c r="R831" s="11" t="s">
        <v>39</v>
      </c>
      <c r="S831" s="11" t="s">
        <v>39</v>
      </c>
      <c r="T831" s="11" t="s">
        <v>39</v>
      </c>
      <c r="U831" s="216" t="s">
        <v>39</v>
      </c>
      <c r="V831" s="216" t="s">
        <v>39</v>
      </c>
      <c r="W831" s="216" t="s">
        <v>39</v>
      </c>
      <c r="X831" s="216" t="s">
        <v>39</v>
      </c>
      <c r="Y831" s="216" t="s">
        <v>39</v>
      </c>
      <c r="Z831" s="216" t="s">
        <v>39</v>
      </c>
      <c r="AA831" s="217" t="s">
        <v>39</v>
      </c>
      <c r="AB831" s="216" t="s">
        <v>2847</v>
      </c>
    </row>
    <row r="832" spans="1:28" ht="18" customHeight="1">
      <c r="A832" s="100" t="s">
        <v>609</v>
      </c>
      <c r="B832" s="12"/>
      <c r="C832" s="90" t="s">
        <v>39</v>
      </c>
      <c r="D832" s="12"/>
      <c r="E832" s="12"/>
      <c r="F832" s="12"/>
      <c r="G832" s="13"/>
      <c r="H832" s="11" t="s">
        <v>39</v>
      </c>
      <c r="I832" s="12" t="s">
        <v>39</v>
      </c>
      <c r="J832" s="93" t="s">
        <v>39</v>
      </c>
      <c r="K832" s="100"/>
      <c r="L832" s="12"/>
      <c r="M832" s="11" t="s">
        <v>39</v>
      </c>
      <c r="N832" s="18" t="s">
        <v>39</v>
      </c>
      <c r="O832" s="14" t="s">
        <v>39</v>
      </c>
      <c r="P832" s="14" t="s">
        <v>39</v>
      </c>
      <c r="Q832" s="97" t="s">
        <v>39</v>
      </c>
      <c r="R832" s="11" t="s">
        <v>39</v>
      </c>
      <c r="S832" s="11" t="s">
        <v>39</v>
      </c>
      <c r="T832" s="11" t="s">
        <v>39</v>
      </c>
      <c r="U832" s="216" t="s">
        <v>39</v>
      </c>
      <c r="V832" s="216" t="s">
        <v>39</v>
      </c>
      <c r="W832" s="216" t="s">
        <v>39</v>
      </c>
      <c r="X832" s="216" t="s">
        <v>39</v>
      </c>
      <c r="Y832" s="216" t="s">
        <v>39</v>
      </c>
      <c r="Z832" s="216" t="s">
        <v>39</v>
      </c>
      <c r="AA832" s="217" t="s">
        <v>39</v>
      </c>
      <c r="AB832" s="216" t="s">
        <v>2847</v>
      </c>
    </row>
    <row r="833" spans="1:28" ht="18" customHeight="1">
      <c r="A833" s="100" t="s">
        <v>81</v>
      </c>
      <c r="B833" s="12"/>
      <c r="C833" s="90" t="s">
        <v>39</v>
      </c>
      <c r="D833" s="12"/>
      <c r="E833" s="12"/>
      <c r="F833" s="12"/>
      <c r="G833" s="13"/>
      <c r="H833" s="11" t="s">
        <v>39</v>
      </c>
      <c r="I833" s="12" t="s">
        <v>39</v>
      </c>
      <c r="J833" s="93" t="s">
        <v>39</v>
      </c>
      <c r="K833" s="100"/>
      <c r="L833" s="12"/>
      <c r="M833" s="11" t="s">
        <v>39</v>
      </c>
      <c r="N833" s="18" t="s">
        <v>39</v>
      </c>
      <c r="O833" s="14" t="s">
        <v>39</v>
      </c>
      <c r="P833" s="14" t="s">
        <v>39</v>
      </c>
      <c r="Q833" s="97" t="s">
        <v>39</v>
      </c>
      <c r="R833" s="11" t="s">
        <v>39</v>
      </c>
      <c r="S833" s="11" t="s">
        <v>39</v>
      </c>
      <c r="T833" s="11" t="s">
        <v>39</v>
      </c>
      <c r="U833" s="216" t="s">
        <v>39</v>
      </c>
      <c r="V833" s="216" t="s">
        <v>39</v>
      </c>
      <c r="W833" s="216" t="s">
        <v>39</v>
      </c>
      <c r="X833" s="216" t="s">
        <v>39</v>
      </c>
      <c r="Y833" s="216" t="s">
        <v>39</v>
      </c>
      <c r="Z833" s="216" t="s">
        <v>39</v>
      </c>
      <c r="AA833" s="217" t="s">
        <v>39</v>
      </c>
      <c r="AB833" s="216" t="s">
        <v>2847</v>
      </c>
    </row>
    <row r="834" spans="1:28" ht="18" customHeight="1">
      <c r="A834" s="100" t="s">
        <v>2741</v>
      </c>
      <c r="B834" s="12"/>
      <c r="C834" s="90" t="s">
        <v>39</v>
      </c>
      <c r="D834" s="12"/>
      <c r="E834" s="12"/>
      <c r="F834" s="12"/>
      <c r="G834" s="13"/>
      <c r="H834" s="11" t="s">
        <v>39</v>
      </c>
      <c r="I834" s="12" t="s">
        <v>39</v>
      </c>
      <c r="J834" s="93" t="s">
        <v>39</v>
      </c>
      <c r="K834" s="100"/>
      <c r="L834" s="12"/>
      <c r="M834" s="11" t="s">
        <v>39</v>
      </c>
      <c r="N834" s="18" t="s">
        <v>39</v>
      </c>
      <c r="O834" s="14" t="s">
        <v>39</v>
      </c>
      <c r="P834" s="14" t="s">
        <v>39</v>
      </c>
      <c r="Q834" s="97" t="s">
        <v>39</v>
      </c>
      <c r="R834" s="11" t="s">
        <v>39</v>
      </c>
      <c r="S834" s="11" t="s">
        <v>39</v>
      </c>
      <c r="T834" s="11" t="s">
        <v>39</v>
      </c>
      <c r="U834" s="216" t="s">
        <v>39</v>
      </c>
      <c r="V834" s="216" t="s">
        <v>39</v>
      </c>
      <c r="W834" s="216" t="s">
        <v>39</v>
      </c>
      <c r="X834" s="216" t="s">
        <v>39</v>
      </c>
      <c r="Y834" s="216" t="s">
        <v>39</v>
      </c>
      <c r="Z834" s="216" t="s">
        <v>39</v>
      </c>
      <c r="AA834" s="217" t="s">
        <v>39</v>
      </c>
      <c r="AB834" s="216" t="s">
        <v>2847</v>
      </c>
    </row>
    <row r="835" spans="1:28" ht="18" customHeight="1">
      <c r="A835" s="100" t="s">
        <v>538</v>
      </c>
      <c r="B835" s="12"/>
      <c r="C835" s="90" t="s">
        <v>39</v>
      </c>
      <c r="D835" s="12"/>
      <c r="E835" s="12"/>
      <c r="F835" s="12"/>
      <c r="G835" s="13"/>
      <c r="H835" s="11" t="s">
        <v>39</v>
      </c>
      <c r="I835" s="12" t="s">
        <v>39</v>
      </c>
      <c r="J835" s="93" t="s">
        <v>39</v>
      </c>
      <c r="K835" s="100"/>
      <c r="L835" s="12"/>
      <c r="M835" s="11" t="s">
        <v>39</v>
      </c>
      <c r="N835" s="18" t="s">
        <v>39</v>
      </c>
      <c r="O835" s="14" t="s">
        <v>39</v>
      </c>
      <c r="P835" s="14" t="s">
        <v>39</v>
      </c>
      <c r="Q835" s="97" t="s">
        <v>39</v>
      </c>
      <c r="R835" s="11" t="s">
        <v>39</v>
      </c>
      <c r="S835" s="11" t="s">
        <v>39</v>
      </c>
      <c r="T835" s="11" t="s">
        <v>39</v>
      </c>
      <c r="U835" s="216" t="s">
        <v>39</v>
      </c>
      <c r="V835" s="216" t="s">
        <v>39</v>
      </c>
      <c r="W835" s="216" t="s">
        <v>39</v>
      </c>
      <c r="X835" s="216" t="s">
        <v>39</v>
      </c>
      <c r="Y835" s="216" t="s">
        <v>39</v>
      </c>
      <c r="Z835" s="216" t="s">
        <v>39</v>
      </c>
      <c r="AA835" s="217" t="s">
        <v>39</v>
      </c>
      <c r="AB835" s="216" t="s">
        <v>2847</v>
      </c>
    </row>
    <row r="836" spans="1:28" ht="18" customHeight="1">
      <c r="A836" s="100" t="s">
        <v>515</v>
      </c>
      <c r="B836" s="12"/>
      <c r="C836" s="90" t="s">
        <v>39</v>
      </c>
      <c r="D836" s="12"/>
      <c r="E836" s="12"/>
      <c r="F836" s="12"/>
      <c r="G836" s="13"/>
      <c r="H836" s="11" t="s">
        <v>39</v>
      </c>
      <c r="I836" s="12" t="s">
        <v>39</v>
      </c>
      <c r="J836" s="93" t="s">
        <v>39</v>
      </c>
      <c r="K836" s="100"/>
      <c r="L836" s="12"/>
      <c r="M836" s="11" t="s">
        <v>39</v>
      </c>
      <c r="N836" s="18" t="s">
        <v>39</v>
      </c>
      <c r="O836" s="14" t="s">
        <v>39</v>
      </c>
      <c r="P836" s="14" t="s">
        <v>39</v>
      </c>
      <c r="Q836" s="97" t="s">
        <v>39</v>
      </c>
      <c r="R836" s="11" t="s">
        <v>39</v>
      </c>
      <c r="S836" s="11" t="s">
        <v>39</v>
      </c>
      <c r="T836" s="11" t="s">
        <v>39</v>
      </c>
      <c r="U836" s="216" t="s">
        <v>39</v>
      </c>
      <c r="V836" s="216" t="s">
        <v>39</v>
      </c>
      <c r="W836" s="216" t="s">
        <v>39</v>
      </c>
      <c r="X836" s="216" t="s">
        <v>39</v>
      </c>
      <c r="Y836" s="216" t="s">
        <v>39</v>
      </c>
      <c r="Z836" s="216" t="s">
        <v>39</v>
      </c>
      <c r="AA836" s="217" t="s">
        <v>39</v>
      </c>
      <c r="AB836" s="216" t="s">
        <v>2847</v>
      </c>
    </row>
    <row r="837" spans="1:28" ht="18" customHeight="1">
      <c r="A837" s="100" t="s">
        <v>743</v>
      </c>
      <c r="B837" s="12"/>
      <c r="C837" s="90" t="s">
        <v>39</v>
      </c>
      <c r="D837" s="12"/>
      <c r="E837" s="12"/>
      <c r="F837" s="12"/>
      <c r="G837" s="13"/>
      <c r="H837" s="11" t="s">
        <v>39</v>
      </c>
      <c r="I837" s="12" t="s">
        <v>39</v>
      </c>
      <c r="J837" s="93" t="s">
        <v>39</v>
      </c>
      <c r="K837" s="100"/>
      <c r="L837" s="12"/>
      <c r="M837" s="11" t="s">
        <v>39</v>
      </c>
      <c r="N837" s="18" t="s">
        <v>39</v>
      </c>
      <c r="O837" s="14" t="s">
        <v>39</v>
      </c>
      <c r="P837" s="14" t="s">
        <v>39</v>
      </c>
      <c r="Q837" s="97" t="s">
        <v>39</v>
      </c>
      <c r="R837" s="11" t="s">
        <v>39</v>
      </c>
      <c r="S837" s="11" t="s">
        <v>39</v>
      </c>
      <c r="T837" s="11" t="s">
        <v>39</v>
      </c>
      <c r="U837" s="216" t="s">
        <v>39</v>
      </c>
      <c r="V837" s="216" t="s">
        <v>39</v>
      </c>
      <c r="W837" s="216" t="s">
        <v>39</v>
      </c>
      <c r="X837" s="216" t="s">
        <v>39</v>
      </c>
      <c r="Y837" s="216" t="s">
        <v>39</v>
      </c>
      <c r="Z837" s="216" t="s">
        <v>39</v>
      </c>
      <c r="AA837" s="217" t="s">
        <v>39</v>
      </c>
      <c r="AB837" s="216" t="s">
        <v>2847</v>
      </c>
    </row>
    <row r="838" spans="1:28" ht="18" customHeight="1">
      <c r="A838" s="100" t="s">
        <v>481</v>
      </c>
      <c r="B838" s="12"/>
      <c r="C838" s="90" t="s">
        <v>39</v>
      </c>
      <c r="D838" s="12"/>
      <c r="E838" s="12"/>
      <c r="F838" s="12"/>
      <c r="G838" s="13"/>
      <c r="H838" s="11" t="s">
        <v>39</v>
      </c>
      <c r="I838" s="12" t="s">
        <v>39</v>
      </c>
      <c r="J838" s="93" t="s">
        <v>39</v>
      </c>
      <c r="K838" s="100"/>
      <c r="L838" s="12"/>
      <c r="M838" s="11" t="s">
        <v>39</v>
      </c>
      <c r="N838" s="18" t="s">
        <v>39</v>
      </c>
      <c r="O838" s="14" t="s">
        <v>39</v>
      </c>
      <c r="P838" s="14" t="s">
        <v>39</v>
      </c>
      <c r="Q838" s="97" t="s">
        <v>39</v>
      </c>
      <c r="R838" s="11" t="s">
        <v>39</v>
      </c>
      <c r="S838" s="11" t="s">
        <v>39</v>
      </c>
      <c r="T838" s="11" t="s">
        <v>39</v>
      </c>
      <c r="U838" s="216" t="s">
        <v>39</v>
      </c>
      <c r="V838" s="216" t="s">
        <v>39</v>
      </c>
      <c r="W838" s="216" t="s">
        <v>39</v>
      </c>
      <c r="X838" s="216" t="s">
        <v>39</v>
      </c>
      <c r="Y838" s="216" t="s">
        <v>39</v>
      </c>
      <c r="Z838" s="216" t="s">
        <v>39</v>
      </c>
      <c r="AA838" s="217" t="s">
        <v>39</v>
      </c>
      <c r="AB838" s="216" t="s">
        <v>2847</v>
      </c>
    </row>
    <row r="839" spans="1:28" ht="18" customHeight="1">
      <c r="A839" s="100" t="s">
        <v>552</v>
      </c>
      <c r="B839" s="12"/>
      <c r="C839" s="90" t="s">
        <v>39</v>
      </c>
      <c r="D839" s="12"/>
      <c r="E839" s="12"/>
      <c r="F839" s="12"/>
      <c r="G839" s="13"/>
      <c r="H839" s="11" t="s">
        <v>39</v>
      </c>
      <c r="I839" s="12" t="s">
        <v>39</v>
      </c>
      <c r="J839" s="93" t="s">
        <v>39</v>
      </c>
      <c r="K839" s="100"/>
      <c r="L839" s="12"/>
      <c r="M839" s="11" t="s">
        <v>39</v>
      </c>
      <c r="N839" s="18" t="s">
        <v>39</v>
      </c>
      <c r="O839" s="14" t="s">
        <v>39</v>
      </c>
      <c r="P839" s="14" t="s">
        <v>39</v>
      </c>
      <c r="Q839" s="97" t="s">
        <v>39</v>
      </c>
      <c r="R839" s="11" t="s">
        <v>39</v>
      </c>
      <c r="S839" s="11" t="s">
        <v>39</v>
      </c>
      <c r="T839" s="11" t="s">
        <v>39</v>
      </c>
      <c r="U839" s="216" t="s">
        <v>39</v>
      </c>
      <c r="V839" s="216" t="s">
        <v>39</v>
      </c>
      <c r="W839" s="216" t="s">
        <v>39</v>
      </c>
      <c r="X839" s="216" t="s">
        <v>39</v>
      </c>
      <c r="Y839" s="216" t="s">
        <v>39</v>
      </c>
      <c r="Z839" s="216" t="s">
        <v>39</v>
      </c>
      <c r="AA839" s="217" t="s">
        <v>39</v>
      </c>
      <c r="AB839" s="216" t="s">
        <v>2847</v>
      </c>
    </row>
    <row r="840" spans="1:28" ht="18" customHeight="1">
      <c r="A840" s="100" t="s">
        <v>550</v>
      </c>
      <c r="B840" s="12"/>
      <c r="C840" s="90" t="s">
        <v>39</v>
      </c>
      <c r="D840" s="12"/>
      <c r="E840" s="12"/>
      <c r="F840" s="12"/>
      <c r="G840" s="13"/>
      <c r="H840" s="11" t="s">
        <v>39</v>
      </c>
      <c r="I840" s="12" t="s">
        <v>39</v>
      </c>
      <c r="J840" s="93" t="s">
        <v>39</v>
      </c>
      <c r="K840" s="100"/>
      <c r="L840" s="12"/>
      <c r="M840" s="11" t="s">
        <v>39</v>
      </c>
      <c r="N840" s="18" t="s">
        <v>39</v>
      </c>
      <c r="O840" s="14" t="s">
        <v>39</v>
      </c>
      <c r="P840" s="14" t="s">
        <v>39</v>
      </c>
      <c r="Q840" s="97" t="s">
        <v>39</v>
      </c>
      <c r="R840" s="11" t="s">
        <v>39</v>
      </c>
      <c r="S840" s="11" t="s">
        <v>39</v>
      </c>
      <c r="T840" s="11" t="s">
        <v>39</v>
      </c>
      <c r="U840" s="216" t="s">
        <v>39</v>
      </c>
      <c r="V840" s="216" t="s">
        <v>39</v>
      </c>
      <c r="W840" s="216" t="s">
        <v>39</v>
      </c>
      <c r="X840" s="216" t="s">
        <v>39</v>
      </c>
      <c r="Y840" s="216" t="s">
        <v>39</v>
      </c>
      <c r="Z840" s="216" t="s">
        <v>39</v>
      </c>
      <c r="AA840" s="217" t="s">
        <v>39</v>
      </c>
      <c r="AB840" s="216" t="s">
        <v>2847</v>
      </c>
    </row>
    <row r="841" spans="1:28" ht="18" customHeight="1">
      <c r="A841" s="100" t="s">
        <v>553</v>
      </c>
      <c r="B841" s="12"/>
      <c r="C841" s="90" t="s">
        <v>39</v>
      </c>
      <c r="D841" s="12"/>
      <c r="E841" s="12"/>
      <c r="F841" s="12"/>
      <c r="G841" s="13"/>
      <c r="H841" s="11" t="s">
        <v>39</v>
      </c>
      <c r="I841" s="12" t="s">
        <v>39</v>
      </c>
      <c r="J841" s="93" t="s">
        <v>39</v>
      </c>
      <c r="K841" s="100"/>
      <c r="L841" s="12"/>
      <c r="M841" s="11" t="s">
        <v>39</v>
      </c>
      <c r="N841" s="18" t="s">
        <v>39</v>
      </c>
      <c r="O841" s="14" t="s">
        <v>39</v>
      </c>
      <c r="P841" s="14" t="s">
        <v>39</v>
      </c>
      <c r="Q841" s="97" t="s">
        <v>39</v>
      </c>
      <c r="R841" s="11" t="s">
        <v>39</v>
      </c>
      <c r="S841" s="11" t="s">
        <v>39</v>
      </c>
      <c r="T841" s="11" t="s">
        <v>39</v>
      </c>
      <c r="U841" s="216" t="s">
        <v>39</v>
      </c>
      <c r="V841" s="216" t="s">
        <v>39</v>
      </c>
      <c r="W841" s="216" t="s">
        <v>39</v>
      </c>
      <c r="X841" s="216" t="s">
        <v>39</v>
      </c>
      <c r="Y841" s="216" t="s">
        <v>39</v>
      </c>
      <c r="Z841" s="216" t="s">
        <v>39</v>
      </c>
      <c r="AA841" s="217" t="s">
        <v>39</v>
      </c>
      <c r="AB841" s="216" t="s">
        <v>2847</v>
      </c>
    </row>
    <row r="842" spans="1:28" ht="18" customHeight="1">
      <c r="A842" s="100" t="s">
        <v>2814</v>
      </c>
      <c r="B842" s="12"/>
      <c r="C842" s="90" t="s">
        <v>39</v>
      </c>
      <c r="D842" s="12"/>
      <c r="E842" s="12"/>
      <c r="F842" s="12"/>
      <c r="G842" s="13"/>
      <c r="H842" s="11" t="s">
        <v>39</v>
      </c>
      <c r="I842" s="12" t="s">
        <v>39</v>
      </c>
      <c r="J842" s="93" t="s">
        <v>39</v>
      </c>
      <c r="K842" s="100"/>
      <c r="L842" s="12"/>
      <c r="M842" s="11" t="s">
        <v>39</v>
      </c>
      <c r="N842" s="18" t="s">
        <v>39</v>
      </c>
      <c r="O842" s="14" t="s">
        <v>39</v>
      </c>
      <c r="P842" s="14" t="s">
        <v>39</v>
      </c>
      <c r="Q842" s="97" t="s">
        <v>39</v>
      </c>
      <c r="R842" s="11" t="s">
        <v>39</v>
      </c>
      <c r="S842" s="11" t="s">
        <v>39</v>
      </c>
      <c r="T842" s="11" t="s">
        <v>39</v>
      </c>
      <c r="U842" s="216" t="s">
        <v>39</v>
      </c>
      <c r="V842" s="216" t="s">
        <v>39</v>
      </c>
      <c r="W842" s="216" t="s">
        <v>39</v>
      </c>
      <c r="X842" s="216" t="s">
        <v>39</v>
      </c>
      <c r="Y842" s="216" t="s">
        <v>39</v>
      </c>
      <c r="Z842" s="216" t="s">
        <v>39</v>
      </c>
      <c r="AA842" s="217" t="s">
        <v>39</v>
      </c>
      <c r="AB842" s="216" t="s">
        <v>2847</v>
      </c>
    </row>
    <row r="843" spans="1:28" ht="18" customHeight="1">
      <c r="A843" s="100" t="s">
        <v>2505</v>
      </c>
      <c r="B843" s="12"/>
      <c r="C843" s="90" t="s">
        <v>39</v>
      </c>
      <c r="D843" s="12"/>
      <c r="E843" s="12"/>
      <c r="F843" s="12"/>
      <c r="G843" s="13"/>
      <c r="H843" s="11" t="s">
        <v>39</v>
      </c>
      <c r="I843" s="12" t="s">
        <v>39</v>
      </c>
      <c r="J843" s="93" t="s">
        <v>39</v>
      </c>
      <c r="K843" s="100"/>
      <c r="L843" s="12"/>
      <c r="M843" s="11" t="s">
        <v>39</v>
      </c>
      <c r="N843" s="18" t="s">
        <v>39</v>
      </c>
      <c r="O843" s="14" t="s">
        <v>39</v>
      </c>
      <c r="P843" s="14" t="s">
        <v>39</v>
      </c>
      <c r="Q843" s="97" t="s">
        <v>39</v>
      </c>
      <c r="R843" s="11" t="s">
        <v>39</v>
      </c>
      <c r="S843" s="11" t="s">
        <v>39</v>
      </c>
      <c r="T843" s="11" t="s">
        <v>39</v>
      </c>
      <c r="U843" s="216" t="s">
        <v>39</v>
      </c>
      <c r="V843" s="216" t="s">
        <v>39</v>
      </c>
      <c r="W843" s="216" t="s">
        <v>39</v>
      </c>
      <c r="X843" s="216" t="s">
        <v>39</v>
      </c>
      <c r="Y843" s="216" t="s">
        <v>39</v>
      </c>
      <c r="Z843" s="216" t="s">
        <v>39</v>
      </c>
      <c r="AA843" s="217" t="s">
        <v>39</v>
      </c>
      <c r="AB843" s="216" t="s">
        <v>2847</v>
      </c>
    </row>
    <row r="844" spans="1:28" ht="18" customHeight="1">
      <c r="A844" s="100" t="s">
        <v>2726</v>
      </c>
      <c r="B844" s="12"/>
      <c r="C844" s="90" t="s">
        <v>39</v>
      </c>
      <c r="D844" s="12"/>
      <c r="E844" s="12"/>
      <c r="F844" s="12"/>
      <c r="G844" s="13"/>
      <c r="H844" s="11" t="s">
        <v>39</v>
      </c>
      <c r="I844" s="12" t="s">
        <v>39</v>
      </c>
      <c r="J844" s="93" t="s">
        <v>39</v>
      </c>
      <c r="K844" s="100"/>
      <c r="L844" s="12"/>
      <c r="M844" s="11" t="s">
        <v>39</v>
      </c>
      <c r="N844" s="18" t="s">
        <v>39</v>
      </c>
      <c r="O844" s="14" t="s">
        <v>39</v>
      </c>
      <c r="P844" s="14" t="s">
        <v>39</v>
      </c>
      <c r="Q844" s="97" t="s">
        <v>39</v>
      </c>
      <c r="R844" s="11" t="s">
        <v>39</v>
      </c>
      <c r="S844" s="11" t="s">
        <v>39</v>
      </c>
      <c r="T844" s="11" t="s">
        <v>39</v>
      </c>
      <c r="U844" s="216" t="s">
        <v>39</v>
      </c>
      <c r="V844" s="216" t="s">
        <v>39</v>
      </c>
      <c r="W844" s="216" t="s">
        <v>39</v>
      </c>
      <c r="X844" s="216" t="s">
        <v>39</v>
      </c>
      <c r="Y844" s="216" t="s">
        <v>39</v>
      </c>
      <c r="Z844" s="216" t="s">
        <v>39</v>
      </c>
      <c r="AA844" s="217" t="s">
        <v>39</v>
      </c>
      <c r="AB844" s="216" t="s">
        <v>2847</v>
      </c>
    </row>
    <row r="845" spans="1:28" ht="18" customHeight="1">
      <c r="A845" s="100" t="s">
        <v>2515</v>
      </c>
      <c r="B845" s="12"/>
      <c r="C845" s="90" t="s">
        <v>39</v>
      </c>
      <c r="D845" s="12"/>
      <c r="E845" s="12"/>
      <c r="F845" s="12"/>
      <c r="G845" s="13"/>
      <c r="H845" s="11" t="s">
        <v>39</v>
      </c>
      <c r="I845" s="12" t="s">
        <v>39</v>
      </c>
      <c r="J845" s="93" t="s">
        <v>39</v>
      </c>
      <c r="K845" s="100"/>
      <c r="L845" s="12"/>
      <c r="M845" s="11" t="s">
        <v>39</v>
      </c>
      <c r="N845" s="18" t="s">
        <v>39</v>
      </c>
      <c r="O845" s="14" t="s">
        <v>39</v>
      </c>
      <c r="P845" s="14" t="s">
        <v>39</v>
      </c>
      <c r="Q845" s="97" t="s">
        <v>39</v>
      </c>
      <c r="R845" s="11" t="s">
        <v>39</v>
      </c>
      <c r="S845" s="11" t="s">
        <v>39</v>
      </c>
      <c r="T845" s="11" t="s">
        <v>39</v>
      </c>
      <c r="U845" s="216" t="s">
        <v>39</v>
      </c>
      <c r="V845" s="216" t="s">
        <v>39</v>
      </c>
      <c r="W845" s="216" t="s">
        <v>39</v>
      </c>
      <c r="X845" s="216" t="s">
        <v>39</v>
      </c>
      <c r="Y845" s="216" t="s">
        <v>39</v>
      </c>
      <c r="Z845" s="216" t="s">
        <v>39</v>
      </c>
      <c r="AA845" s="217" t="s">
        <v>39</v>
      </c>
      <c r="AB845" s="216" t="s">
        <v>2847</v>
      </c>
    </row>
    <row r="846" spans="1:28" ht="18" customHeight="1">
      <c r="A846" s="100" t="s">
        <v>2516</v>
      </c>
      <c r="B846" s="12"/>
      <c r="C846" s="90" t="s">
        <v>39</v>
      </c>
      <c r="D846" s="12"/>
      <c r="E846" s="12"/>
      <c r="F846" s="12"/>
      <c r="G846" s="13"/>
      <c r="H846" s="11" t="s">
        <v>39</v>
      </c>
      <c r="I846" s="12" t="s">
        <v>39</v>
      </c>
      <c r="J846" s="93" t="s">
        <v>39</v>
      </c>
      <c r="K846" s="100"/>
      <c r="L846" s="12"/>
      <c r="M846" s="11" t="s">
        <v>39</v>
      </c>
      <c r="N846" s="18" t="s">
        <v>39</v>
      </c>
      <c r="O846" s="14" t="s">
        <v>39</v>
      </c>
      <c r="P846" s="14" t="s">
        <v>39</v>
      </c>
      <c r="Q846" s="97" t="s">
        <v>39</v>
      </c>
      <c r="R846" s="11" t="s">
        <v>39</v>
      </c>
      <c r="S846" s="11" t="s">
        <v>39</v>
      </c>
      <c r="T846" s="11" t="s">
        <v>39</v>
      </c>
      <c r="U846" s="216" t="s">
        <v>39</v>
      </c>
      <c r="V846" s="216" t="s">
        <v>39</v>
      </c>
      <c r="W846" s="216" t="s">
        <v>39</v>
      </c>
      <c r="X846" s="216" t="s">
        <v>39</v>
      </c>
      <c r="Y846" s="216" t="s">
        <v>39</v>
      </c>
      <c r="Z846" s="216" t="s">
        <v>39</v>
      </c>
      <c r="AA846" s="217" t="s">
        <v>39</v>
      </c>
      <c r="AB846" s="216" t="s">
        <v>2847</v>
      </c>
    </row>
    <row r="847" spans="1:28" ht="18" customHeight="1">
      <c r="A847" s="100" t="s">
        <v>2518</v>
      </c>
      <c r="B847" s="12"/>
      <c r="C847" s="90" t="s">
        <v>39</v>
      </c>
      <c r="D847" s="12"/>
      <c r="E847" s="12"/>
      <c r="F847" s="12"/>
      <c r="G847" s="13"/>
      <c r="H847" s="11" t="s">
        <v>39</v>
      </c>
      <c r="I847" s="12" t="s">
        <v>39</v>
      </c>
      <c r="J847" s="93" t="s">
        <v>39</v>
      </c>
      <c r="K847" s="100"/>
      <c r="L847" s="12"/>
      <c r="M847" s="11" t="s">
        <v>39</v>
      </c>
      <c r="N847" s="18" t="s">
        <v>39</v>
      </c>
      <c r="O847" s="14" t="s">
        <v>39</v>
      </c>
      <c r="P847" s="14" t="s">
        <v>39</v>
      </c>
      <c r="Q847" s="97" t="s">
        <v>39</v>
      </c>
      <c r="R847" s="11" t="s">
        <v>39</v>
      </c>
      <c r="S847" s="11" t="s">
        <v>39</v>
      </c>
      <c r="T847" s="11" t="s">
        <v>39</v>
      </c>
      <c r="U847" s="216" t="s">
        <v>39</v>
      </c>
      <c r="V847" s="216" t="s">
        <v>39</v>
      </c>
      <c r="W847" s="216" t="s">
        <v>39</v>
      </c>
      <c r="X847" s="216" t="s">
        <v>39</v>
      </c>
      <c r="Y847" s="216" t="s">
        <v>39</v>
      </c>
      <c r="Z847" s="216" t="s">
        <v>39</v>
      </c>
      <c r="AA847" s="217" t="s">
        <v>39</v>
      </c>
      <c r="AB847" s="216" t="s">
        <v>2847</v>
      </c>
    </row>
    <row r="848" spans="1:28" ht="18" customHeight="1">
      <c r="A848" s="100" t="s">
        <v>2519</v>
      </c>
      <c r="B848" s="12"/>
      <c r="C848" s="90" t="s">
        <v>39</v>
      </c>
      <c r="D848" s="12"/>
      <c r="E848" s="12"/>
      <c r="F848" s="12"/>
      <c r="G848" s="13"/>
      <c r="H848" s="11" t="s">
        <v>39</v>
      </c>
      <c r="I848" s="12" t="s">
        <v>39</v>
      </c>
      <c r="J848" s="93" t="s">
        <v>39</v>
      </c>
      <c r="K848" s="100"/>
      <c r="L848" s="12"/>
      <c r="M848" s="11" t="s">
        <v>39</v>
      </c>
      <c r="N848" s="18" t="s">
        <v>39</v>
      </c>
      <c r="O848" s="14" t="s">
        <v>39</v>
      </c>
      <c r="P848" s="14" t="s">
        <v>39</v>
      </c>
      <c r="Q848" s="97" t="s">
        <v>39</v>
      </c>
      <c r="R848" s="11" t="s">
        <v>39</v>
      </c>
      <c r="S848" s="11" t="s">
        <v>39</v>
      </c>
      <c r="T848" s="11" t="s">
        <v>39</v>
      </c>
      <c r="U848" s="216" t="s">
        <v>39</v>
      </c>
      <c r="V848" s="216" t="s">
        <v>39</v>
      </c>
      <c r="W848" s="216" t="s">
        <v>39</v>
      </c>
      <c r="X848" s="216" t="s">
        <v>39</v>
      </c>
      <c r="Y848" s="216" t="s">
        <v>39</v>
      </c>
      <c r="Z848" s="216" t="s">
        <v>39</v>
      </c>
      <c r="AA848" s="217" t="s">
        <v>39</v>
      </c>
      <c r="AB848" s="216" t="s">
        <v>2847</v>
      </c>
    </row>
    <row r="849" spans="1:28" ht="18" customHeight="1">
      <c r="A849" s="100" t="s">
        <v>2521</v>
      </c>
      <c r="B849" s="12"/>
      <c r="C849" s="90" t="s">
        <v>39</v>
      </c>
      <c r="D849" s="12"/>
      <c r="E849" s="12"/>
      <c r="F849" s="12"/>
      <c r="G849" s="13"/>
      <c r="H849" s="11" t="s">
        <v>39</v>
      </c>
      <c r="I849" s="12" t="s">
        <v>39</v>
      </c>
      <c r="J849" s="93" t="s">
        <v>39</v>
      </c>
      <c r="K849" s="100"/>
      <c r="L849" s="12"/>
      <c r="M849" s="11" t="s">
        <v>39</v>
      </c>
      <c r="N849" s="18" t="s">
        <v>39</v>
      </c>
      <c r="O849" s="14" t="s">
        <v>39</v>
      </c>
      <c r="P849" s="14" t="s">
        <v>39</v>
      </c>
      <c r="Q849" s="97" t="s">
        <v>39</v>
      </c>
      <c r="R849" s="11" t="s">
        <v>39</v>
      </c>
      <c r="S849" s="11" t="s">
        <v>39</v>
      </c>
      <c r="T849" s="11" t="s">
        <v>39</v>
      </c>
      <c r="U849" s="216" t="s">
        <v>39</v>
      </c>
      <c r="V849" s="216" t="s">
        <v>39</v>
      </c>
      <c r="W849" s="216" t="s">
        <v>39</v>
      </c>
      <c r="X849" s="216" t="s">
        <v>39</v>
      </c>
      <c r="Y849" s="216" t="s">
        <v>39</v>
      </c>
      <c r="Z849" s="216" t="s">
        <v>39</v>
      </c>
      <c r="AA849" s="217" t="s">
        <v>39</v>
      </c>
      <c r="AB849" s="216" t="s">
        <v>2847</v>
      </c>
    </row>
    <row r="850" spans="1:28" ht="18" customHeight="1">
      <c r="A850" s="100" t="s">
        <v>2742</v>
      </c>
      <c r="B850" s="12"/>
      <c r="C850" s="90" t="s">
        <v>39</v>
      </c>
      <c r="D850" s="12"/>
      <c r="E850" s="12"/>
      <c r="F850" s="12"/>
      <c r="G850" s="13"/>
      <c r="H850" s="11" t="s">
        <v>39</v>
      </c>
      <c r="I850" s="12" t="s">
        <v>39</v>
      </c>
      <c r="J850" s="93" t="s">
        <v>39</v>
      </c>
      <c r="K850" s="100"/>
      <c r="L850" s="12"/>
      <c r="M850" s="11" t="s">
        <v>39</v>
      </c>
      <c r="N850" s="18" t="s">
        <v>39</v>
      </c>
      <c r="O850" s="14" t="s">
        <v>39</v>
      </c>
      <c r="P850" s="14" t="s">
        <v>39</v>
      </c>
      <c r="Q850" s="97" t="s">
        <v>39</v>
      </c>
      <c r="R850" s="11" t="s">
        <v>39</v>
      </c>
      <c r="S850" s="11" t="s">
        <v>39</v>
      </c>
      <c r="T850" s="11" t="s">
        <v>39</v>
      </c>
      <c r="U850" s="216" t="s">
        <v>39</v>
      </c>
      <c r="V850" s="216" t="s">
        <v>39</v>
      </c>
      <c r="W850" s="216" t="s">
        <v>39</v>
      </c>
      <c r="X850" s="216" t="s">
        <v>39</v>
      </c>
      <c r="Y850" s="216" t="s">
        <v>39</v>
      </c>
      <c r="Z850" s="216" t="s">
        <v>39</v>
      </c>
      <c r="AA850" s="217" t="s">
        <v>39</v>
      </c>
      <c r="AB850" s="216" t="s">
        <v>2847</v>
      </c>
    </row>
    <row r="851" spans="1:28" ht="18" customHeight="1">
      <c r="A851" s="100" t="s">
        <v>541</v>
      </c>
      <c r="B851" s="12"/>
      <c r="C851" s="90" t="s">
        <v>39</v>
      </c>
      <c r="D851" s="12"/>
      <c r="E851" s="12"/>
      <c r="F851" s="12"/>
      <c r="G851" s="13"/>
      <c r="H851" s="11" t="s">
        <v>39</v>
      </c>
      <c r="I851" s="12" t="s">
        <v>39</v>
      </c>
      <c r="J851" s="93" t="s">
        <v>39</v>
      </c>
      <c r="K851" s="100"/>
      <c r="L851" s="12"/>
      <c r="M851" s="11" t="s">
        <v>39</v>
      </c>
      <c r="N851" s="18" t="s">
        <v>39</v>
      </c>
      <c r="O851" s="14" t="s">
        <v>39</v>
      </c>
      <c r="P851" s="14" t="s">
        <v>39</v>
      </c>
      <c r="Q851" s="97" t="s">
        <v>39</v>
      </c>
      <c r="R851" s="11" t="s">
        <v>39</v>
      </c>
      <c r="S851" s="11" t="s">
        <v>39</v>
      </c>
      <c r="T851" s="11" t="s">
        <v>39</v>
      </c>
      <c r="U851" s="216" t="s">
        <v>39</v>
      </c>
      <c r="V851" s="216" t="s">
        <v>39</v>
      </c>
      <c r="W851" s="216" t="s">
        <v>39</v>
      </c>
      <c r="X851" s="216" t="s">
        <v>39</v>
      </c>
      <c r="Y851" s="216" t="s">
        <v>39</v>
      </c>
      <c r="Z851" s="216" t="s">
        <v>39</v>
      </c>
      <c r="AA851" s="217" t="s">
        <v>39</v>
      </c>
      <c r="AB851" s="216" t="s">
        <v>2847</v>
      </c>
    </row>
    <row r="852" spans="1:28" ht="18" customHeight="1">
      <c r="A852" s="100" t="s">
        <v>201</v>
      </c>
      <c r="B852" s="12"/>
      <c r="C852" s="90" t="s">
        <v>39</v>
      </c>
      <c r="D852" s="12"/>
      <c r="E852" s="12"/>
      <c r="F852" s="12"/>
      <c r="G852" s="13"/>
      <c r="H852" s="11" t="s">
        <v>39</v>
      </c>
      <c r="I852" s="12" t="s">
        <v>39</v>
      </c>
      <c r="J852" s="93" t="s">
        <v>39</v>
      </c>
      <c r="K852" s="100"/>
      <c r="L852" s="12"/>
      <c r="M852" s="11" t="s">
        <v>39</v>
      </c>
      <c r="N852" s="18" t="s">
        <v>39</v>
      </c>
      <c r="O852" s="14" t="s">
        <v>39</v>
      </c>
      <c r="P852" s="14" t="s">
        <v>39</v>
      </c>
      <c r="Q852" s="97" t="s">
        <v>39</v>
      </c>
      <c r="R852" s="11" t="s">
        <v>39</v>
      </c>
      <c r="S852" s="11" t="s">
        <v>39</v>
      </c>
      <c r="T852" s="11" t="s">
        <v>39</v>
      </c>
      <c r="U852" s="216" t="s">
        <v>39</v>
      </c>
      <c r="V852" s="216" t="s">
        <v>39</v>
      </c>
      <c r="W852" s="216" t="s">
        <v>39</v>
      </c>
      <c r="X852" s="216" t="s">
        <v>39</v>
      </c>
      <c r="Y852" s="216" t="s">
        <v>39</v>
      </c>
      <c r="Z852" s="216" t="s">
        <v>39</v>
      </c>
      <c r="AA852" s="217" t="s">
        <v>39</v>
      </c>
      <c r="AB852" s="216" t="s">
        <v>2847</v>
      </c>
    </row>
    <row r="853" spans="1:28" ht="18" customHeight="1">
      <c r="A853" s="100" t="s">
        <v>266</v>
      </c>
      <c r="B853" s="12"/>
      <c r="C853" s="90" t="s">
        <v>39</v>
      </c>
      <c r="D853" s="12"/>
      <c r="E853" s="12"/>
      <c r="F853" s="12"/>
      <c r="G853" s="13"/>
      <c r="H853" s="11" t="s">
        <v>39</v>
      </c>
      <c r="I853" s="12" t="s">
        <v>39</v>
      </c>
      <c r="J853" s="93" t="s">
        <v>39</v>
      </c>
      <c r="K853" s="100"/>
      <c r="L853" s="12"/>
      <c r="M853" s="11" t="s">
        <v>39</v>
      </c>
      <c r="N853" s="18" t="s">
        <v>39</v>
      </c>
      <c r="O853" s="14" t="s">
        <v>39</v>
      </c>
      <c r="P853" s="14" t="s">
        <v>39</v>
      </c>
      <c r="Q853" s="97" t="s">
        <v>39</v>
      </c>
      <c r="R853" s="11" t="s">
        <v>39</v>
      </c>
      <c r="S853" s="11" t="s">
        <v>39</v>
      </c>
      <c r="T853" s="11" t="s">
        <v>39</v>
      </c>
      <c r="U853" s="216" t="s">
        <v>39</v>
      </c>
      <c r="V853" s="216" t="s">
        <v>39</v>
      </c>
      <c r="W853" s="216" t="s">
        <v>39</v>
      </c>
      <c r="X853" s="216" t="s">
        <v>39</v>
      </c>
      <c r="Y853" s="216" t="s">
        <v>39</v>
      </c>
      <c r="Z853" s="216" t="s">
        <v>39</v>
      </c>
      <c r="AA853" s="217" t="s">
        <v>39</v>
      </c>
      <c r="AB853" s="216" t="s">
        <v>2847</v>
      </c>
    </row>
    <row r="854" spans="1:28" ht="18" customHeight="1">
      <c r="A854" s="100" t="s">
        <v>757</v>
      </c>
      <c r="B854" s="12"/>
      <c r="C854" s="90" t="s">
        <v>39</v>
      </c>
      <c r="D854" s="12"/>
      <c r="E854" s="12"/>
      <c r="F854" s="12"/>
      <c r="G854" s="13"/>
      <c r="H854" s="11" t="s">
        <v>39</v>
      </c>
      <c r="I854" s="12" t="s">
        <v>39</v>
      </c>
      <c r="J854" s="93" t="s">
        <v>39</v>
      </c>
      <c r="K854" s="100"/>
      <c r="L854" s="12"/>
      <c r="M854" s="11" t="s">
        <v>39</v>
      </c>
      <c r="N854" s="18" t="s">
        <v>39</v>
      </c>
      <c r="O854" s="14" t="s">
        <v>39</v>
      </c>
      <c r="P854" s="14" t="s">
        <v>39</v>
      </c>
      <c r="Q854" s="97" t="s">
        <v>39</v>
      </c>
      <c r="R854" s="11" t="s">
        <v>39</v>
      </c>
      <c r="S854" s="11" t="s">
        <v>39</v>
      </c>
      <c r="T854" s="11" t="s">
        <v>39</v>
      </c>
      <c r="U854" s="216" t="s">
        <v>39</v>
      </c>
      <c r="V854" s="216" t="s">
        <v>39</v>
      </c>
      <c r="W854" s="216" t="s">
        <v>39</v>
      </c>
      <c r="X854" s="216" t="s">
        <v>39</v>
      </c>
      <c r="Y854" s="216" t="s">
        <v>39</v>
      </c>
      <c r="Z854" s="216" t="s">
        <v>39</v>
      </c>
      <c r="AA854" s="217" t="s">
        <v>39</v>
      </c>
      <c r="AB854" s="216" t="s">
        <v>2847</v>
      </c>
    </row>
    <row r="855" spans="1:28" ht="18" customHeight="1">
      <c r="A855" s="100" t="s">
        <v>718</v>
      </c>
      <c r="B855" s="12"/>
      <c r="C855" s="90" t="s">
        <v>39</v>
      </c>
      <c r="D855" s="12"/>
      <c r="E855" s="12"/>
      <c r="F855" s="12"/>
      <c r="G855" s="13"/>
      <c r="H855" s="11" t="s">
        <v>39</v>
      </c>
      <c r="I855" s="12" t="s">
        <v>39</v>
      </c>
      <c r="J855" s="93" t="s">
        <v>39</v>
      </c>
      <c r="K855" s="100"/>
      <c r="L855" s="12"/>
      <c r="M855" s="11" t="s">
        <v>39</v>
      </c>
      <c r="N855" s="18" t="s">
        <v>39</v>
      </c>
      <c r="O855" s="14" t="s">
        <v>39</v>
      </c>
      <c r="P855" s="14" t="s">
        <v>39</v>
      </c>
      <c r="Q855" s="97" t="s">
        <v>39</v>
      </c>
      <c r="R855" s="11" t="s">
        <v>39</v>
      </c>
      <c r="S855" s="11" t="s">
        <v>39</v>
      </c>
      <c r="T855" s="11" t="s">
        <v>39</v>
      </c>
      <c r="U855" s="216" t="s">
        <v>39</v>
      </c>
      <c r="V855" s="216" t="s">
        <v>39</v>
      </c>
      <c r="W855" s="216" t="s">
        <v>39</v>
      </c>
      <c r="X855" s="216" t="s">
        <v>39</v>
      </c>
      <c r="Y855" s="216" t="s">
        <v>39</v>
      </c>
      <c r="Z855" s="216" t="s">
        <v>39</v>
      </c>
      <c r="AA855" s="217" t="s">
        <v>39</v>
      </c>
      <c r="AB855" s="216" t="s">
        <v>2847</v>
      </c>
    </row>
    <row r="856" spans="1:28" ht="18" customHeight="1">
      <c r="A856" s="100" t="s">
        <v>2826</v>
      </c>
      <c r="B856" s="12"/>
      <c r="C856" s="90" t="s">
        <v>39</v>
      </c>
      <c r="D856" s="12"/>
      <c r="E856" s="12"/>
      <c r="F856" s="12"/>
      <c r="G856" s="13"/>
      <c r="H856" s="11" t="s">
        <v>39</v>
      </c>
      <c r="I856" s="12" t="s">
        <v>39</v>
      </c>
      <c r="J856" s="93" t="s">
        <v>39</v>
      </c>
      <c r="K856" s="100"/>
      <c r="L856" s="12"/>
      <c r="M856" s="11" t="s">
        <v>39</v>
      </c>
      <c r="N856" s="18" t="s">
        <v>39</v>
      </c>
      <c r="O856" s="14" t="s">
        <v>39</v>
      </c>
      <c r="P856" s="14" t="s">
        <v>39</v>
      </c>
      <c r="Q856" s="97" t="s">
        <v>39</v>
      </c>
      <c r="R856" s="11" t="s">
        <v>39</v>
      </c>
      <c r="S856" s="11" t="s">
        <v>39</v>
      </c>
      <c r="T856" s="11" t="s">
        <v>39</v>
      </c>
      <c r="U856" s="216" t="s">
        <v>39</v>
      </c>
      <c r="V856" s="216" t="s">
        <v>39</v>
      </c>
      <c r="W856" s="216" t="s">
        <v>39</v>
      </c>
      <c r="X856" s="216" t="s">
        <v>39</v>
      </c>
      <c r="Y856" s="216" t="s">
        <v>39</v>
      </c>
      <c r="Z856" s="216" t="s">
        <v>39</v>
      </c>
      <c r="AA856" s="217" t="s">
        <v>39</v>
      </c>
      <c r="AB856" s="216" t="s">
        <v>2847</v>
      </c>
    </row>
    <row r="857" spans="1:28" ht="18" customHeight="1">
      <c r="A857" s="100" t="s">
        <v>237</v>
      </c>
      <c r="B857" s="12"/>
      <c r="C857" s="90" t="s">
        <v>39</v>
      </c>
      <c r="D857" s="12"/>
      <c r="E857" s="12"/>
      <c r="F857" s="12"/>
      <c r="G857" s="13"/>
      <c r="H857" s="11" t="s">
        <v>39</v>
      </c>
      <c r="I857" s="12" t="s">
        <v>39</v>
      </c>
      <c r="J857" s="93" t="s">
        <v>39</v>
      </c>
      <c r="K857" s="100"/>
      <c r="L857" s="12"/>
      <c r="M857" s="11" t="s">
        <v>39</v>
      </c>
      <c r="N857" s="18" t="s">
        <v>39</v>
      </c>
      <c r="O857" s="14" t="s">
        <v>39</v>
      </c>
      <c r="P857" s="14" t="s">
        <v>39</v>
      </c>
      <c r="Q857" s="97" t="s">
        <v>39</v>
      </c>
      <c r="R857" s="11" t="s">
        <v>39</v>
      </c>
      <c r="S857" s="11" t="s">
        <v>39</v>
      </c>
      <c r="T857" s="11" t="s">
        <v>39</v>
      </c>
      <c r="U857" s="216" t="s">
        <v>39</v>
      </c>
      <c r="V857" s="216" t="s">
        <v>39</v>
      </c>
      <c r="W857" s="216" t="s">
        <v>39</v>
      </c>
      <c r="X857" s="216" t="s">
        <v>39</v>
      </c>
      <c r="Y857" s="216" t="s">
        <v>39</v>
      </c>
      <c r="Z857" s="216" t="s">
        <v>39</v>
      </c>
      <c r="AA857" s="217" t="s">
        <v>39</v>
      </c>
      <c r="AB857" s="216" t="s">
        <v>2847</v>
      </c>
    </row>
    <row r="858" spans="1:28" ht="18" customHeight="1">
      <c r="A858" s="100" t="s">
        <v>714</v>
      </c>
      <c r="B858" s="12"/>
      <c r="C858" s="90" t="s">
        <v>39</v>
      </c>
      <c r="D858" s="12"/>
      <c r="E858" s="12"/>
      <c r="F858" s="12"/>
      <c r="G858" s="13"/>
      <c r="H858" s="11" t="s">
        <v>39</v>
      </c>
      <c r="I858" s="12" t="s">
        <v>39</v>
      </c>
      <c r="J858" s="93" t="s">
        <v>39</v>
      </c>
      <c r="K858" s="100"/>
      <c r="L858" s="12"/>
      <c r="M858" s="11" t="s">
        <v>39</v>
      </c>
      <c r="N858" s="18" t="s">
        <v>39</v>
      </c>
      <c r="O858" s="14" t="s">
        <v>39</v>
      </c>
      <c r="P858" s="14" t="s">
        <v>39</v>
      </c>
      <c r="Q858" s="97" t="s">
        <v>39</v>
      </c>
      <c r="R858" s="11" t="s">
        <v>39</v>
      </c>
      <c r="S858" s="11" t="s">
        <v>39</v>
      </c>
      <c r="T858" s="11" t="s">
        <v>39</v>
      </c>
      <c r="U858" s="216" t="s">
        <v>39</v>
      </c>
      <c r="V858" s="216" t="s">
        <v>39</v>
      </c>
      <c r="W858" s="216" t="s">
        <v>39</v>
      </c>
      <c r="X858" s="216" t="s">
        <v>39</v>
      </c>
      <c r="Y858" s="216" t="s">
        <v>39</v>
      </c>
      <c r="Z858" s="216" t="s">
        <v>39</v>
      </c>
      <c r="AA858" s="217" t="s">
        <v>39</v>
      </c>
      <c r="AB858" s="216" t="s">
        <v>2847</v>
      </c>
    </row>
    <row r="859" spans="1:28" ht="18" customHeight="1">
      <c r="A859" s="100" t="s">
        <v>2815</v>
      </c>
      <c r="B859" s="12"/>
      <c r="C859" s="90" t="s">
        <v>39</v>
      </c>
      <c r="D859" s="12"/>
      <c r="E859" s="12"/>
      <c r="F859" s="12"/>
      <c r="G859" s="13"/>
      <c r="H859" s="11" t="s">
        <v>39</v>
      </c>
      <c r="I859" s="12" t="s">
        <v>39</v>
      </c>
      <c r="J859" s="93" t="s">
        <v>39</v>
      </c>
      <c r="K859" s="100"/>
      <c r="L859" s="12"/>
      <c r="M859" s="11" t="s">
        <v>39</v>
      </c>
      <c r="N859" s="18" t="s">
        <v>39</v>
      </c>
      <c r="O859" s="14" t="s">
        <v>39</v>
      </c>
      <c r="P859" s="14" t="s">
        <v>39</v>
      </c>
      <c r="Q859" s="97" t="s">
        <v>39</v>
      </c>
      <c r="R859" s="11" t="s">
        <v>39</v>
      </c>
      <c r="S859" s="11" t="s">
        <v>39</v>
      </c>
      <c r="T859" s="11" t="s">
        <v>39</v>
      </c>
      <c r="U859" s="216" t="s">
        <v>39</v>
      </c>
      <c r="V859" s="216" t="s">
        <v>39</v>
      </c>
      <c r="W859" s="216" t="s">
        <v>39</v>
      </c>
      <c r="X859" s="216" t="s">
        <v>39</v>
      </c>
      <c r="Y859" s="216" t="s">
        <v>39</v>
      </c>
      <c r="Z859" s="216" t="s">
        <v>39</v>
      </c>
      <c r="AA859" s="217" t="s">
        <v>39</v>
      </c>
      <c r="AB859" s="216" t="s">
        <v>2847</v>
      </c>
    </row>
    <row r="860" spans="1:28" ht="18" customHeight="1">
      <c r="A860" s="100" t="s">
        <v>2540</v>
      </c>
      <c r="B860" s="12"/>
      <c r="C860" s="90" t="s">
        <v>39</v>
      </c>
      <c r="D860" s="12"/>
      <c r="E860" s="12"/>
      <c r="F860" s="12"/>
      <c r="G860" s="13"/>
      <c r="H860" s="11" t="s">
        <v>39</v>
      </c>
      <c r="I860" s="12" t="s">
        <v>39</v>
      </c>
      <c r="J860" s="93" t="s">
        <v>39</v>
      </c>
      <c r="K860" s="100" t="s">
        <v>2804</v>
      </c>
      <c r="L860" s="12"/>
      <c r="M860" s="11" t="s">
        <v>39</v>
      </c>
      <c r="N860" s="18" t="s">
        <v>39</v>
      </c>
      <c r="O860" s="14" t="s">
        <v>39</v>
      </c>
      <c r="P860" s="14" t="s">
        <v>39</v>
      </c>
      <c r="Q860" s="97" t="s">
        <v>39</v>
      </c>
      <c r="R860" s="11" t="s">
        <v>39</v>
      </c>
      <c r="S860" s="11" t="s">
        <v>39</v>
      </c>
      <c r="T860" s="11" t="s">
        <v>39</v>
      </c>
      <c r="U860" s="216" t="s">
        <v>39</v>
      </c>
      <c r="V860" s="216" t="s">
        <v>39</v>
      </c>
      <c r="W860" s="216" t="s">
        <v>39</v>
      </c>
      <c r="X860" s="216" t="s">
        <v>39</v>
      </c>
      <c r="Y860" s="216" t="s">
        <v>39</v>
      </c>
      <c r="Z860" s="216" t="s">
        <v>39</v>
      </c>
      <c r="AA860" s="217" t="s">
        <v>39</v>
      </c>
      <c r="AB860" s="216" t="s">
        <v>2847</v>
      </c>
    </row>
    <row r="861" spans="1:28" ht="18" customHeight="1">
      <c r="A861" s="100" t="s">
        <v>2543</v>
      </c>
      <c r="B861" s="12"/>
      <c r="C861" s="90" t="s">
        <v>39</v>
      </c>
      <c r="D861" s="12"/>
      <c r="E861" s="12"/>
      <c r="F861" s="12"/>
      <c r="G861" s="13"/>
      <c r="H861" s="11" t="s">
        <v>39</v>
      </c>
      <c r="I861" s="12" t="s">
        <v>39</v>
      </c>
      <c r="J861" s="93" t="s">
        <v>39</v>
      </c>
      <c r="K861" s="100"/>
      <c r="L861" s="12"/>
      <c r="M861" s="11" t="s">
        <v>39</v>
      </c>
      <c r="N861" s="18" t="s">
        <v>39</v>
      </c>
      <c r="O861" s="14" t="s">
        <v>39</v>
      </c>
      <c r="P861" s="14" t="s">
        <v>39</v>
      </c>
      <c r="Q861" s="97" t="s">
        <v>39</v>
      </c>
      <c r="R861" s="11" t="s">
        <v>39</v>
      </c>
      <c r="S861" s="11" t="s">
        <v>39</v>
      </c>
      <c r="T861" s="11" t="s">
        <v>39</v>
      </c>
      <c r="U861" s="216" t="s">
        <v>39</v>
      </c>
      <c r="V861" s="216" t="s">
        <v>39</v>
      </c>
      <c r="W861" s="216" t="s">
        <v>39</v>
      </c>
      <c r="X861" s="216" t="s">
        <v>39</v>
      </c>
      <c r="Y861" s="216" t="s">
        <v>39</v>
      </c>
      <c r="Z861" s="216" t="s">
        <v>39</v>
      </c>
      <c r="AA861" s="217" t="s">
        <v>39</v>
      </c>
      <c r="AB861" s="216" t="s">
        <v>2847</v>
      </c>
    </row>
    <row r="862" spans="1:28" ht="18" customHeight="1">
      <c r="A862" s="100" t="s">
        <v>2549</v>
      </c>
      <c r="B862" s="12"/>
      <c r="C862" s="90" t="s">
        <v>39</v>
      </c>
      <c r="D862" s="12"/>
      <c r="E862" s="12"/>
      <c r="F862" s="12"/>
      <c r="G862" s="13"/>
      <c r="H862" s="11" t="s">
        <v>39</v>
      </c>
      <c r="I862" s="12" t="s">
        <v>39</v>
      </c>
      <c r="J862" s="93" t="s">
        <v>39</v>
      </c>
      <c r="K862" s="100"/>
      <c r="L862" s="12"/>
      <c r="M862" s="11" t="s">
        <v>39</v>
      </c>
      <c r="N862" s="18" t="s">
        <v>39</v>
      </c>
      <c r="O862" s="14" t="s">
        <v>39</v>
      </c>
      <c r="P862" s="14" t="s">
        <v>39</v>
      </c>
      <c r="Q862" s="97" t="s">
        <v>39</v>
      </c>
      <c r="R862" s="11" t="s">
        <v>39</v>
      </c>
      <c r="S862" s="11" t="s">
        <v>39</v>
      </c>
      <c r="T862" s="11" t="s">
        <v>39</v>
      </c>
      <c r="U862" s="216" t="s">
        <v>39</v>
      </c>
      <c r="V862" s="216" t="s">
        <v>39</v>
      </c>
      <c r="W862" s="216" t="s">
        <v>39</v>
      </c>
      <c r="X862" s="216" t="s">
        <v>39</v>
      </c>
      <c r="Y862" s="216" t="s">
        <v>39</v>
      </c>
      <c r="Z862" s="216" t="s">
        <v>39</v>
      </c>
      <c r="AA862" s="217" t="s">
        <v>39</v>
      </c>
      <c r="AB862" s="216" t="s">
        <v>2847</v>
      </c>
    </row>
    <row r="863" spans="1:28" ht="18" customHeight="1">
      <c r="A863" s="100" t="s">
        <v>69</v>
      </c>
      <c r="B863" s="12"/>
      <c r="C863" s="90" t="s">
        <v>39</v>
      </c>
      <c r="D863" s="12"/>
      <c r="E863" s="12"/>
      <c r="F863" s="12"/>
      <c r="G863" s="13"/>
      <c r="H863" s="11" t="s">
        <v>39</v>
      </c>
      <c r="I863" s="12" t="s">
        <v>39</v>
      </c>
      <c r="J863" s="93" t="s">
        <v>39</v>
      </c>
      <c r="K863" s="100"/>
      <c r="L863" s="12"/>
      <c r="M863" s="11" t="s">
        <v>39</v>
      </c>
      <c r="N863" s="18" t="s">
        <v>39</v>
      </c>
      <c r="O863" s="14" t="s">
        <v>39</v>
      </c>
      <c r="P863" s="14" t="s">
        <v>39</v>
      </c>
      <c r="Q863" s="97" t="s">
        <v>39</v>
      </c>
      <c r="R863" s="11" t="s">
        <v>39</v>
      </c>
      <c r="S863" s="11" t="s">
        <v>39</v>
      </c>
      <c r="T863" s="11" t="s">
        <v>39</v>
      </c>
      <c r="U863" s="216" t="s">
        <v>39</v>
      </c>
      <c r="V863" s="216" t="s">
        <v>39</v>
      </c>
      <c r="W863" s="216" t="s">
        <v>39</v>
      </c>
      <c r="X863" s="216" t="s">
        <v>39</v>
      </c>
      <c r="Y863" s="216" t="s">
        <v>39</v>
      </c>
      <c r="Z863" s="216" t="s">
        <v>39</v>
      </c>
      <c r="AA863" s="217" t="s">
        <v>39</v>
      </c>
      <c r="AB863" s="216" t="s">
        <v>2847</v>
      </c>
    </row>
    <row r="864" spans="1:28" ht="18" customHeight="1">
      <c r="A864" s="100" t="s">
        <v>254</v>
      </c>
      <c r="B864" s="12"/>
      <c r="C864" s="90" t="s">
        <v>39</v>
      </c>
      <c r="D864" s="12"/>
      <c r="E864" s="12"/>
      <c r="F864" s="12"/>
      <c r="G864" s="13"/>
      <c r="H864" s="11" t="s">
        <v>39</v>
      </c>
      <c r="I864" s="12" t="s">
        <v>39</v>
      </c>
      <c r="J864" s="93" t="s">
        <v>39</v>
      </c>
      <c r="K864" s="100"/>
      <c r="L864" s="12"/>
      <c r="M864" s="11" t="s">
        <v>39</v>
      </c>
      <c r="N864" s="18" t="s">
        <v>39</v>
      </c>
      <c r="O864" s="14" t="s">
        <v>39</v>
      </c>
      <c r="P864" s="14" t="s">
        <v>39</v>
      </c>
      <c r="Q864" s="97" t="s">
        <v>39</v>
      </c>
      <c r="R864" s="11" t="s">
        <v>39</v>
      </c>
      <c r="S864" s="11" t="s">
        <v>39</v>
      </c>
      <c r="T864" s="11" t="s">
        <v>39</v>
      </c>
      <c r="U864" s="216" t="s">
        <v>39</v>
      </c>
      <c r="V864" s="216" t="s">
        <v>39</v>
      </c>
      <c r="W864" s="216" t="s">
        <v>39</v>
      </c>
      <c r="X864" s="216" t="s">
        <v>39</v>
      </c>
      <c r="Y864" s="216" t="s">
        <v>39</v>
      </c>
      <c r="Z864" s="216" t="s">
        <v>39</v>
      </c>
      <c r="AA864" s="217" t="s">
        <v>39</v>
      </c>
      <c r="AB864" s="216" t="s">
        <v>2847</v>
      </c>
    </row>
    <row r="865" spans="1:28" ht="18" customHeight="1">
      <c r="A865" s="100" t="s">
        <v>257</v>
      </c>
      <c r="B865" s="12"/>
      <c r="C865" s="90" t="s">
        <v>39</v>
      </c>
      <c r="D865" s="12"/>
      <c r="E865" s="12"/>
      <c r="F865" s="12"/>
      <c r="G865" s="13"/>
      <c r="H865" s="11" t="s">
        <v>39</v>
      </c>
      <c r="I865" s="12" t="s">
        <v>39</v>
      </c>
      <c r="J865" s="93" t="s">
        <v>39</v>
      </c>
      <c r="K865" s="100"/>
      <c r="L865" s="12"/>
      <c r="M865" s="11" t="s">
        <v>39</v>
      </c>
      <c r="N865" s="18" t="s">
        <v>39</v>
      </c>
      <c r="O865" s="14" t="s">
        <v>39</v>
      </c>
      <c r="P865" s="14" t="s">
        <v>39</v>
      </c>
      <c r="Q865" s="97" t="s">
        <v>39</v>
      </c>
      <c r="R865" s="11" t="s">
        <v>39</v>
      </c>
      <c r="S865" s="11" t="s">
        <v>39</v>
      </c>
      <c r="T865" s="11" t="s">
        <v>39</v>
      </c>
      <c r="U865" s="216" t="s">
        <v>39</v>
      </c>
      <c r="V865" s="216" t="s">
        <v>39</v>
      </c>
      <c r="W865" s="216" t="s">
        <v>39</v>
      </c>
      <c r="X865" s="216" t="s">
        <v>39</v>
      </c>
      <c r="Y865" s="216" t="s">
        <v>39</v>
      </c>
      <c r="Z865" s="216" t="s">
        <v>39</v>
      </c>
      <c r="AA865" s="217" t="s">
        <v>39</v>
      </c>
      <c r="AB865" s="216" t="s">
        <v>2847</v>
      </c>
    </row>
    <row r="866" spans="1:28" ht="18" customHeight="1">
      <c r="A866" s="100" t="s">
        <v>771</v>
      </c>
      <c r="B866" s="12"/>
      <c r="C866" s="90" t="s">
        <v>39</v>
      </c>
      <c r="D866" s="12"/>
      <c r="E866" s="12"/>
      <c r="F866" s="12"/>
      <c r="G866" s="13"/>
      <c r="H866" s="11" t="s">
        <v>39</v>
      </c>
      <c r="I866" s="12" t="s">
        <v>39</v>
      </c>
      <c r="J866" s="93" t="s">
        <v>39</v>
      </c>
      <c r="K866" s="100"/>
      <c r="L866" s="12"/>
      <c r="M866" s="11" t="s">
        <v>39</v>
      </c>
      <c r="N866" s="18" t="s">
        <v>39</v>
      </c>
      <c r="O866" s="14" t="s">
        <v>39</v>
      </c>
      <c r="P866" s="14" t="s">
        <v>39</v>
      </c>
      <c r="Q866" s="97" t="s">
        <v>39</v>
      </c>
      <c r="R866" s="11" t="s">
        <v>39</v>
      </c>
      <c r="S866" s="11" t="s">
        <v>39</v>
      </c>
      <c r="T866" s="11" t="s">
        <v>39</v>
      </c>
      <c r="U866" s="216" t="s">
        <v>39</v>
      </c>
      <c r="V866" s="216" t="s">
        <v>39</v>
      </c>
      <c r="W866" s="216" t="s">
        <v>39</v>
      </c>
      <c r="X866" s="216" t="s">
        <v>39</v>
      </c>
      <c r="Y866" s="216" t="s">
        <v>39</v>
      </c>
      <c r="Z866" s="216" t="s">
        <v>39</v>
      </c>
      <c r="AA866" s="217" t="s">
        <v>39</v>
      </c>
      <c r="AB866" s="216" t="s">
        <v>2847</v>
      </c>
    </row>
    <row r="867" spans="1:28" ht="18" customHeight="1">
      <c r="A867" s="100" t="s">
        <v>772</v>
      </c>
      <c r="B867" s="12"/>
      <c r="C867" s="90" t="s">
        <v>39</v>
      </c>
      <c r="D867" s="12"/>
      <c r="E867" s="12"/>
      <c r="F867" s="12"/>
      <c r="G867" s="13"/>
      <c r="H867" s="11" t="s">
        <v>39</v>
      </c>
      <c r="I867" s="12" t="s">
        <v>39</v>
      </c>
      <c r="J867" s="93" t="s">
        <v>39</v>
      </c>
      <c r="K867" s="100"/>
      <c r="L867" s="12"/>
      <c r="M867" s="11" t="s">
        <v>39</v>
      </c>
      <c r="N867" s="18" t="s">
        <v>39</v>
      </c>
      <c r="O867" s="14" t="s">
        <v>39</v>
      </c>
      <c r="P867" s="14" t="s">
        <v>39</v>
      </c>
      <c r="Q867" s="97" t="s">
        <v>39</v>
      </c>
      <c r="R867" s="11" t="s">
        <v>39</v>
      </c>
      <c r="S867" s="11" t="s">
        <v>39</v>
      </c>
      <c r="T867" s="11" t="s">
        <v>39</v>
      </c>
      <c r="U867" s="216" t="s">
        <v>39</v>
      </c>
      <c r="V867" s="216" t="s">
        <v>39</v>
      </c>
      <c r="W867" s="216" t="s">
        <v>39</v>
      </c>
      <c r="X867" s="216" t="s">
        <v>39</v>
      </c>
      <c r="Y867" s="216" t="s">
        <v>39</v>
      </c>
      <c r="Z867" s="216" t="s">
        <v>39</v>
      </c>
      <c r="AA867" s="217" t="s">
        <v>39</v>
      </c>
      <c r="AB867" s="216" t="s">
        <v>2847</v>
      </c>
    </row>
    <row r="868" spans="1:28" ht="18" customHeight="1">
      <c r="A868" s="100" t="s">
        <v>773</v>
      </c>
      <c r="B868" s="12"/>
      <c r="C868" s="90" t="s">
        <v>39</v>
      </c>
      <c r="D868" s="12"/>
      <c r="E868" s="12"/>
      <c r="F868" s="12"/>
      <c r="G868" s="13"/>
      <c r="H868" s="11" t="s">
        <v>39</v>
      </c>
      <c r="I868" s="12" t="s">
        <v>39</v>
      </c>
      <c r="J868" s="93" t="s">
        <v>39</v>
      </c>
      <c r="K868" s="100"/>
      <c r="L868" s="12"/>
      <c r="M868" s="11" t="s">
        <v>39</v>
      </c>
      <c r="N868" s="18" t="s">
        <v>39</v>
      </c>
      <c r="O868" s="14" t="s">
        <v>39</v>
      </c>
      <c r="P868" s="14" t="s">
        <v>39</v>
      </c>
      <c r="Q868" s="97" t="s">
        <v>39</v>
      </c>
      <c r="R868" s="11" t="s">
        <v>39</v>
      </c>
      <c r="S868" s="11" t="s">
        <v>39</v>
      </c>
      <c r="T868" s="11" t="s">
        <v>39</v>
      </c>
      <c r="U868" s="216" t="s">
        <v>39</v>
      </c>
      <c r="V868" s="216" t="s">
        <v>39</v>
      </c>
      <c r="W868" s="216" t="s">
        <v>39</v>
      </c>
      <c r="X868" s="216" t="s">
        <v>39</v>
      </c>
      <c r="Y868" s="216" t="s">
        <v>39</v>
      </c>
      <c r="Z868" s="216" t="s">
        <v>39</v>
      </c>
      <c r="AA868" s="217" t="s">
        <v>39</v>
      </c>
      <c r="AB868" s="216" t="s">
        <v>2847</v>
      </c>
    </row>
    <row r="869" spans="1:28" ht="18" customHeight="1">
      <c r="A869" s="100" t="s">
        <v>774</v>
      </c>
      <c r="B869" s="12"/>
      <c r="C869" s="90" t="s">
        <v>39</v>
      </c>
      <c r="D869" s="12"/>
      <c r="E869" s="12"/>
      <c r="F869" s="12"/>
      <c r="G869" s="13"/>
      <c r="H869" s="11" t="s">
        <v>39</v>
      </c>
      <c r="I869" s="12" t="s">
        <v>39</v>
      </c>
      <c r="J869" s="93" t="s">
        <v>39</v>
      </c>
      <c r="K869" s="100"/>
      <c r="L869" s="12"/>
      <c r="M869" s="11" t="s">
        <v>39</v>
      </c>
      <c r="N869" s="18" t="s">
        <v>39</v>
      </c>
      <c r="O869" s="14" t="s">
        <v>39</v>
      </c>
      <c r="P869" s="14" t="s">
        <v>39</v>
      </c>
      <c r="Q869" s="97" t="s">
        <v>39</v>
      </c>
      <c r="R869" s="11" t="s">
        <v>39</v>
      </c>
      <c r="S869" s="11" t="s">
        <v>39</v>
      </c>
      <c r="T869" s="11" t="s">
        <v>39</v>
      </c>
      <c r="U869" s="216" t="s">
        <v>39</v>
      </c>
      <c r="V869" s="216" t="s">
        <v>39</v>
      </c>
      <c r="W869" s="216" t="s">
        <v>39</v>
      </c>
      <c r="X869" s="216" t="s">
        <v>39</v>
      </c>
      <c r="Y869" s="216" t="s">
        <v>39</v>
      </c>
      <c r="Z869" s="216" t="s">
        <v>39</v>
      </c>
      <c r="AA869" s="217" t="s">
        <v>39</v>
      </c>
      <c r="AB869" s="216" t="s">
        <v>2847</v>
      </c>
    </row>
    <row r="870" spans="1:28" ht="18" customHeight="1">
      <c r="A870" s="100" t="s">
        <v>775</v>
      </c>
      <c r="B870" s="12"/>
      <c r="C870" s="90" t="s">
        <v>39</v>
      </c>
      <c r="D870" s="12"/>
      <c r="E870" s="12"/>
      <c r="F870" s="12"/>
      <c r="G870" s="13"/>
      <c r="H870" s="11" t="s">
        <v>39</v>
      </c>
      <c r="I870" s="12" t="s">
        <v>39</v>
      </c>
      <c r="J870" s="93" t="s">
        <v>39</v>
      </c>
      <c r="K870" s="100"/>
      <c r="L870" s="12"/>
      <c r="M870" s="11" t="s">
        <v>39</v>
      </c>
      <c r="N870" s="18" t="s">
        <v>39</v>
      </c>
      <c r="O870" s="14" t="s">
        <v>39</v>
      </c>
      <c r="P870" s="14" t="s">
        <v>39</v>
      </c>
      <c r="Q870" s="97" t="s">
        <v>39</v>
      </c>
      <c r="R870" s="11" t="s">
        <v>39</v>
      </c>
      <c r="S870" s="11" t="s">
        <v>39</v>
      </c>
      <c r="T870" s="11" t="s">
        <v>39</v>
      </c>
      <c r="U870" s="216" t="s">
        <v>39</v>
      </c>
      <c r="V870" s="216" t="s">
        <v>39</v>
      </c>
      <c r="W870" s="216" t="s">
        <v>39</v>
      </c>
      <c r="X870" s="216" t="s">
        <v>39</v>
      </c>
      <c r="Y870" s="216" t="s">
        <v>39</v>
      </c>
      <c r="Z870" s="216" t="s">
        <v>39</v>
      </c>
      <c r="AA870" s="217" t="s">
        <v>39</v>
      </c>
      <c r="AB870" s="216" t="s">
        <v>2847</v>
      </c>
    </row>
    <row r="871" spans="1:28" ht="18" customHeight="1">
      <c r="A871" s="100" t="s">
        <v>776</v>
      </c>
      <c r="B871" s="12"/>
      <c r="C871" s="90" t="s">
        <v>39</v>
      </c>
      <c r="D871" s="12"/>
      <c r="E871" s="12"/>
      <c r="F871" s="12"/>
      <c r="G871" s="13"/>
      <c r="H871" s="11" t="s">
        <v>39</v>
      </c>
      <c r="I871" s="12" t="s">
        <v>39</v>
      </c>
      <c r="J871" s="93" t="s">
        <v>39</v>
      </c>
      <c r="K871" s="100"/>
      <c r="L871" s="12"/>
      <c r="M871" s="11" t="s">
        <v>39</v>
      </c>
      <c r="N871" s="18" t="s">
        <v>39</v>
      </c>
      <c r="O871" s="14" t="s">
        <v>39</v>
      </c>
      <c r="P871" s="14" t="s">
        <v>39</v>
      </c>
      <c r="Q871" s="97" t="s">
        <v>39</v>
      </c>
      <c r="R871" s="11" t="s">
        <v>39</v>
      </c>
      <c r="S871" s="11" t="s">
        <v>39</v>
      </c>
      <c r="T871" s="11" t="s">
        <v>39</v>
      </c>
      <c r="U871" s="216" t="s">
        <v>39</v>
      </c>
      <c r="V871" s="216" t="s">
        <v>39</v>
      </c>
      <c r="W871" s="216" t="s">
        <v>39</v>
      </c>
      <c r="X871" s="216" t="s">
        <v>39</v>
      </c>
      <c r="Y871" s="216" t="s">
        <v>39</v>
      </c>
      <c r="Z871" s="216" t="s">
        <v>39</v>
      </c>
      <c r="AA871" s="217" t="s">
        <v>39</v>
      </c>
      <c r="AB871" s="216" t="s">
        <v>2847</v>
      </c>
    </row>
    <row r="872" spans="1:28" ht="18" customHeight="1">
      <c r="A872" s="100" t="s">
        <v>2555</v>
      </c>
      <c r="B872" s="12"/>
      <c r="C872" s="90" t="s">
        <v>39</v>
      </c>
      <c r="D872" s="12"/>
      <c r="E872" s="12"/>
      <c r="F872" s="12"/>
      <c r="G872" s="13"/>
      <c r="H872" s="11" t="s">
        <v>39</v>
      </c>
      <c r="I872" s="12" t="s">
        <v>39</v>
      </c>
      <c r="J872" s="93" t="s">
        <v>39</v>
      </c>
      <c r="K872" s="100"/>
      <c r="L872" s="12"/>
      <c r="M872" s="11" t="s">
        <v>39</v>
      </c>
      <c r="N872" s="18" t="s">
        <v>39</v>
      </c>
      <c r="O872" s="14" t="s">
        <v>39</v>
      </c>
      <c r="P872" s="14" t="s">
        <v>39</v>
      </c>
      <c r="Q872" s="97" t="s">
        <v>39</v>
      </c>
      <c r="R872" s="11" t="s">
        <v>39</v>
      </c>
      <c r="S872" s="11" t="s">
        <v>39</v>
      </c>
      <c r="T872" s="11" t="s">
        <v>39</v>
      </c>
      <c r="U872" s="216" t="s">
        <v>39</v>
      </c>
      <c r="V872" s="216" t="s">
        <v>39</v>
      </c>
      <c r="W872" s="216" t="s">
        <v>39</v>
      </c>
      <c r="X872" s="216" t="s">
        <v>39</v>
      </c>
      <c r="Y872" s="216" t="s">
        <v>39</v>
      </c>
      <c r="Z872" s="216" t="s">
        <v>39</v>
      </c>
      <c r="AA872" s="217" t="s">
        <v>39</v>
      </c>
      <c r="AB872" s="216" t="s">
        <v>2847</v>
      </c>
    </row>
    <row r="873" spans="1:28" ht="18" customHeight="1">
      <c r="A873" s="100" t="s">
        <v>2556</v>
      </c>
      <c r="B873" s="12"/>
      <c r="C873" s="90" t="s">
        <v>39</v>
      </c>
      <c r="D873" s="12"/>
      <c r="E873" s="12"/>
      <c r="F873" s="12"/>
      <c r="G873" s="13"/>
      <c r="H873" s="11" t="s">
        <v>39</v>
      </c>
      <c r="I873" s="12" t="s">
        <v>39</v>
      </c>
      <c r="J873" s="93" t="s">
        <v>39</v>
      </c>
      <c r="K873" s="100"/>
      <c r="L873" s="12"/>
      <c r="M873" s="11" t="s">
        <v>39</v>
      </c>
      <c r="N873" s="18" t="s">
        <v>39</v>
      </c>
      <c r="O873" s="14" t="s">
        <v>39</v>
      </c>
      <c r="P873" s="14" t="s">
        <v>39</v>
      </c>
      <c r="Q873" s="97" t="s">
        <v>39</v>
      </c>
      <c r="R873" s="11" t="s">
        <v>39</v>
      </c>
      <c r="S873" s="11" t="s">
        <v>39</v>
      </c>
      <c r="T873" s="11" t="s">
        <v>39</v>
      </c>
      <c r="U873" s="216" t="s">
        <v>39</v>
      </c>
      <c r="V873" s="216" t="s">
        <v>39</v>
      </c>
      <c r="W873" s="216" t="s">
        <v>39</v>
      </c>
      <c r="X873" s="216" t="s">
        <v>39</v>
      </c>
      <c r="Y873" s="216" t="s">
        <v>39</v>
      </c>
      <c r="Z873" s="216" t="s">
        <v>39</v>
      </c>
      <c r="AA873" s="217" t="s">
        <v>39</v>
      </c>
      <c r="AB873" s="216" t="s">
        <v>2847</v>
      </c>
    </row>
    <row r="874" spans="1:28" ht="18" customHeight="1">
      <c r="A874" s="100" t="s">
        <v>214</v>
      </c>
      <c r="B874" s="12"/>
      <c r="C874" s="90" t="s">
        <v>39</v>
      </c>
      <c r="D874" s="12"/>
      <c r="E874" s="12"/>
      <c r="F874" s="12"/>
      <c r="G874" s="13"/>
      <c r="H874" s="11" t="s">
        <v>39</v>
      </c>
      <c r="I874" s="12" t="s">
        <v>39</v>
      </c>
      <c r="J874" s="93" t="s">
        <v>39</v>
      </c>
      <c r="K874" s="100"/>
      <c r="L874" s="12"/>
      <c r="M874" s="11" t="s">
        <v>39</v>
      </c>
      <c r="N874" s="18" t="s">
        <v>39</v>
      </c>
      <c r="O874" s="14" t="s">
        <v>39</v>
      </c>
      <c r="P874" s="14" t="s">
        <v>39</v>
      </c>
      <c r="Q874" s="97" t="s">
        <v>39</v>
      </c>
      <c r="R874" s="11" t="s">
        <v>39</v>
      </c>
      <c r="S874" s="11" t="s">
        <v>39</v>
      </c>
      <c r="T874" s="11" t="s">
        <v>39</v>
      </c>
      <c r="U874" s="216" t="s">
        <v>39</v>
      </c>
      <c r="V874" s="216" t="s">
        <v>39</v>
      </c>
      <c r="W874" s="216" t="s">
        <v>39</v>
      </c>
      <c r="X874" s="216" t="s">
        <v>39</v>
      </c>
      <c r="Y874" s="216" t="s">
        <v>39</v>
      </c>
      <c r="Z874" s="216" t="s">
        <v>39</v>
      </c>
      <c r="AA874" s="217" t="s">
        <v>39</v>
      </c>
      <c r="AB874" s="216" t="s">
        <v>2847</v>
      </c>
    </row>
    <row r="875" spans="1:28" ht="18" customHeight="1">
      <c r="A875" s="100" t="s">
        <v>2557</v>
      </c>
      <c r="B875" s="12"/>
      <c r="C875" s="90" t="s">
        <v>39</v>
      </c>
      <c r="D875" s="12"/>
      <c r="E875" s="12"/>
      <c r="F875" s="12"/>
      <c r="G875" s="13"/>
      <c r="H875" s="11" t="s">
        <v>39</v>
      </c>
      <c r="I875" s="12" t="s">
        <v>39</v>
      </c>
      <c r="J875" s="93" t="s">
        <v>39</v>
      </c>
      <c r="K875" s="100"/>
      <c r="L875" s="12"/>
      <c r="M875" s="11" t="s">
        <v>39</v>
      </c>
      <c r="N875" s="18" t="s">
        <v>39</v>
      </c>
      <c r="O875" s="14" t="s">
        <v>39</v>
      </c>
      <c r="P875" s="14" t="s">
        <v>39</v>
      </c>
      <c r="Q875" s="97" t="s">
        <v>39</v>
      </c>
      <c r="R875" s="11" t="s">
        <v>39</v>
      </c>
      <c r="S875" s="11" t="s">
        <v>39</v>
      </c>
      <c r="T875" s="11" t="s">
        <v>39</v>
      </c>
      <c r="U875" s="216" t="s">
        <v>39</v>
      </c>
      <c r="V875" s="216" t="s">
        <v>39</v>
      </c>
      <c r="W875" s="216" t="s">
        <v>39</v>
      </c>
      <c r="X875" s="216" t="s">
        <v>39</v>
      </c>
      <c r="Y875" s="216" t="s">
        <v>39</v>
      </c>
      <c r="Z875" s="216" t="s">
        <v>39</v>
      </c>
      <c r="AA875" s="217" t="s">
        <v>39</v>
      </c>
      <c r="AB875" s="216" t="s">
        <v>2847</v>
      </c>
    </row>
    <row r="876" spans="1:28" ht="18" customHeight="1">
      <c r="A876" s="100" t="s">
        <v>638</v>
      </c>
      <c r="B876" s="12"/>
      <c r="C876" s="90" t="s">
        <v>39</v>
      </c>
      <c r="D876" s="12"/>
      <c r="E876" s="12"/>
      <c r="F876" s="12"/>
      <c r="G876" s="13"/>
      <c r="H876" s="11" t="s">
        <v>39</v>
      </c>
      <c r="I876" s="12" t="s">
        <v>39</v>
      </c>
      <c r="J876" s="93" t="s">
        <v>39</v>
      </c>
      <c r="K876" s="100"/>
      <c r="L876" s="12"/>
      <c r="M876" s="11" t="s">
        <v>39</v>
      </c>
      <c r="N876" s="18" t="s">
        <v>39</v>
      </c>
      <c r="O876" s="14" t="s">
        <v>39</v>
      </c>
      <c r="P876" s="14" t="s">
        <v>39</v>
      </c>
      <c r="Q876" s="97" t="s">
        <v>39</v>
      </c>
      <c r="R876" s="11" t="s">
        <v>39</v>
      </c>
      <c r="S876" s="11" t="s">
        <v>39</v>
      </c>
      <c r="T876" s="11" t="s">
        <v>39</v>
      </c>
      <c r="U876" s="216" t="s">
        <v>39</v>
      </c>
      <c r="V876" s="216" t="s">
        <v>39</v>
      </c>
      <c r="W876" s="216" t="s">
        <v>39</v>
      </c>
      <c r="X876" s="216" t="s">
        <v>39</v>
      </c>
      <c r="Y876" s="216" t="s">
        <v>39</v>
      </c>
      <c r="Z876" s="216" t="s">
        <v>39</v>
      </c>
      <c r="AA876" s="217" t="s">
        <v>39</v>
      </c>
      <c r="AB876" s="216" t="s">
        <v>2847</v>
      </c>
    </row>
    <row r="877" spans="1:28" ht="18" customHeight="1">
      <c r="A877" s="100" t="s">
        <v>2749</v>
      </c>
      <c r="B877" s="12"/>
      <c r="C877" s="90" t="s">
        <v>39</v>
      </c>
      <c r="D877" s="12"/>
      <c r="E877" s="12"/>
      <c r="F877" s="12"/>
      <c r="G877" s="13"/>
      <c r="H877" s="11" t="s">
        <v>39</v>
      </c>
      <c r="I877" s="12" t="s">
        <v>39</v>
      </c>
      <c r="J877" s="93" t="s">
        <v>39</v>
      </c>
      <c r="K877" s="100"/>
      <c r="L877" s="12"/>
      <c r="M877" s="11" t="s">
        <v>39</v>
      </c>
      <c r="N877" s="18" t="s">
        <v>39</v>
      </c>
      <c r="O877" s="14" t="s">
        <v>39</v>
      </c>
      <c r="P877" s="14" t="s">
        <v>39</v>
      </c>
      <c r="Q877" s="97" t="s">
        <v>39</v>
      </c>
      <c r="R877" s="11" t="s">
        <v>39</v>
      </c>
      <c r="S877" s="11" t="s">
        <v>39</v>
      </c>
      <c r="T877" s="11" t="s">
        <v>39</v>
      </c>
      <c r="U877" s="216" t="s">
        <v>39</v>
      </c>
      <c r="V877" s="216" t="s">
        <v>39</v>
      </c>
      <c r="W877" s="216" t="s">
        <v>39</v>
      </c>
      <c r="X877" s="216" t="s">
        <v>39</v>
      </c>
      <c r="Y877" s="216" t="s">
        <v>39</v>
      </c>
      <c r="Z877" s="216" t="s">
        <v>39</v>
      </c>
      <c r="AA877" s="217" t="s">
        <v>39</v>
      </c>
      <c r="AB877" s="216" t="s">
        <v>2847</v>
      </c>
    </row>
    <row r="878" spans="1:28" ht="18" customHeight="1">
      <c r="A878" s="100" t="s">
        <v>2575</v>
      </c>
      <c r="B878" s="12"/>
      <c r="C878" s="90" t="s">
        <v>39</v>
      </c>
      <c r="D878" s="12"/>
      <c r="E878" s="12"/>
      <c r="F878" s="12"/>
      <c r="G878" s="13"/>
      <c r="H878" s="11" t="s">
        <v>39</v>
      </c>
      <c r="I878" s="12" t="s">
        <v>39</v>
      </c>
      <c r="J878" s="93" t="s">
        <v>39</v>
      </c>
      <c r="K878" s="100"/>
      <c r="L878" s="12"/>
      <c r="M878" s="11" t="s">
        <v>39</v>
      </c>
      <c r="N878" s="18" t="s">
        <v>39</v>
      </c>
      <c r="O878" s="14" t="s">
        <v>39</v>
      </c>
      <c r="P878" s="14" t="s">
        <v>39</v>
      </c>
      <c r="Q878" s="97" t="s">
        <v>39</v>
      </c>
      <c r="R878" s="11" t="s">
        <v>39</v>
      </c>
      <c r="S878" s="11" t="s">
        <v>39</v>
      </c>
      <c r="T878" s="11" t="s">
        <v>39</v>
      </c>
      <c r="U878" s="216" t="s">
        <v>39</v>
      </c>
      <c r="V878" s="216" t="s">
        <v>39</v>
      </c>
      <c r="W878" s="216" t="s">
        <v>39</v>
      </c>
      <c r="X878" s="216" t="s">
        <v>39</v>
      </c>
      <c r="Y878" s="216" t="s">
        <v>39</v>
      </c>
      <c r="Z878" s="216" t="s">
        <v>39</v>
      </c>
      <c r="AA878" s="217" t="s">
        <v>39</v>
      </c>
      <c r="AB878" s="216" t="s">
        <v>2847</v>
      </c>
    </row>
    <row r="879" spans="1:28" ht="18" customHeight="1">
      <c r="A879" s="100" t="s">
        <v>2733</v>
      </c>
      <c r="B879" s="12"/>
      <c r="C879" s="90" t="s">
        <v>39</v>
      </c>
      <c r="D879" s="12"/>
      <c r="E879" s="12"/>
      <c r="F879" s="12"/>
      <c r="G879" s="13"/>
      <c r="H879" s="11" t="s">
        <v>39</v>
      </c>
      <c r="I879" s="12" t="s">
        <v>39</v>
      </c>
      <c r="J879" s="93" t="s">
        <v>39</v>
      </c>
      <c r="K879" s="100"/>
      <c r="L879" s="12"/>
      <c r="M879" s="11" t="s">
        <v>39</v>
      </c>
      <c r="N879" s="18" t="s">
        <v>39</v>
      </c>
      <c r="O879" s="14" t="s">
        <v>39</v>
      </c>
      <c r="P879" s="14" t="s">
        <v>39</v>
      </c>
      <c r="Q879" s="97" t="s">
        <v>39</v>
      </c>
      <c r="R879" s="11" t="s">
        <v>39</v>
      </c>
      <c r="S879" s="11" t="s">
        <v>39</v>
      </c>
      <c r="T879" s="11" t="s">
        <v>39</v>
      </c>
      <c r="U879" s="216" t="s">
        <v>39</v>
      </c>
      <c r="V879" s="216" t="s">
        <v>39</v>
      </c>
      <c r="W879" s="216" t="s">
        <v>39</v>
      </c>
      <c r="X879" s="216" t="s">
        <v>39</v>
      </c>
      <c r="Y879" s="216" t="s">
        <v>39</v>
      </c>
      <c r="Z879" s="216" t="s">
        <v>39</v>
      </c>
      <c r="AA879" s="217" t="s">
        <v>39</v>
      </c>
      <c r="AB879" s="216" t="s">
        <v>2847</v>
      </c>
    </row>
    <row r="880" spans="1:28" ht="18" customHeight="1">
      <c r="A880" s="100" t="s">
        <v>2581</v>
      </c>
      <c r="B880" s="12"/>
      <c r="C880" s="90" t="s">
        <v>39</v>
      </c>
      <c r="D880" s="12"/>
      <c r="E880" s="12"/>
      <c r="F880" s="12"/>
      <c r="G880" s="13"/>
      <c r="H880" s="11" t="s">
        <v>39</v>
      </c>
      <c r="I880" s="12" t="s">
        <v>39</v>
      </c>
      <c r="J880" s="93" t="s">
        <v>39</v>
      </c>
      <c r="K880" s="100"/>
      <c r="L880" s="12"/>
      <c r="M880" s="11" t="s">
        <v>39</v>
      </c>
      <c r="N880" s="18" t="s">
        <v>39</v>
      </c>
      <c r="O880" s="14" t="s">
        <v>39</v>
      </c>
      <c r="P880" s="14" t="s">
        <v>39</v>
      </c>
      <c r="Q880" s="97" t="s">
        <v>39</v>
      </c>
      <c r="R880" s="11" t="s">
        <v>39</v>
      </c>
      <c r="S880" s="11" t="s">
        <v>39</v>
      </c>
      <c r="T880" s="11" t="s">
        <v>39</v>
      </c>
      <c r="U880" s="216" t="s">
        <v>39</v>
      </c>
      <c r="V880" s="216" t="s">
        <v>39</v>
      </c>
      <c r="W880" s="216" t="s">
        <v>39</v>
      </c>
      <c r="X880" s="216" t="s">
        <v>39</v>
      </c>
      <c r="Y880" s="216" t="s">
        <v>39</v>
      </c>
      <c r="Z880" s="216" t="s">
        <v>39</v>
      </c>
      <c r="AA880" s="217" t="s">
        <v>39</v>
      </c>
      <c r="AB880" s="216" t="s">
        <v>2847</v>
      </c>
    </row>
    <row r="881" spans="1:28" ht="18" customHeight="1">
      <c r="A881" s="100" t="s">
        <v>2582</v>
      </c>
      <c r="B881" s="12"/>
      <c r="C881" s="90" t="s">
        <v>39</v>
      </c>
      <c r="D881" s="12"/>
      <c r="E881" s="12"/>
      <c r="F881" s="12"/>
      <c r="G881" s="13"/>
      <c r="H881" s="11" t="s">
        <v>39</v>
      </c>
      <c r="I881" s="12" t="s">
        <v>39</v>
      </c>
      <c r="J881" s="93" t="s">
        <v>39</v>
      </c>
      <c r="K881" s="100"/>
      <c r="L881" s="12"/>
      <c r="M881" s="11" t="s">
        <v>39</v>
      </c>
      <c r="N881" s="18" t="s">
        <v>39</v>
      </c>
      <c r="O881" s="14" t="s">
        <v>39</v>
      </c>
      <c r="P881" s="14" t="s">
        <v>39</v>
      </c>
      <c r="Q881" s="97" t="s">
        <v>39</v>
      </c>
      <c r="R881" s="11" t="s">
        <v>39</v>
      </c>
      <c r="S881" s="11" t="s">
        <v>39</v>
      </c>
      <c r="T881" s="11" t="s">
        <v>39</v>
      </c>
      <c r="U881" s="216" t="s">
        <v>39</v>
      </c>
      <c r="V881" s="216" t="s">
        <v>39</v>
      </c>
      <c r="W881" s="216" t="s">
        <v>39</v>
      </c>
      <c r="X881" s="216" t="s">
        <v>39</v>
      </c>
      <c r="Y881" s="216" t="s">
        <v>39</v>
      </c>
      <c r="Z881" s="216" t="s">
        <v>39</v>
      </c>
      <c r="AA881" s="217" t="s">
        <v>39</v>
      </c>
      <c r="AB881" s="216" t="s">
        <v>2847</v>
      </c>
    </row>
    <row r="882" spans="1:28" ht="18" customHeight="1">
      <c r="A882" s="100" t="s">
        <v>784</v>
      </c>
      <c r="B882" s="12"/>
      <c r="C882" s="90" t="s">
        <v>39</v>
      </c>
      <c r="D882" s="12"/>
      <c r="E882" s="12"/>
      <c r="F882" s="12"/>
      <c r="G882" s="13"/>
      <c r="H882" s="11" t="s">
        <v>39</v>
      </c>
      <c r="I882" s="12" t="s">
        <v>39</v>
      </c>
      <c r="J882" s="93" t="s">
        <v>39</v>
      </c>
      <c r="K882" s="100"/>
      <c r="L882" s="12"/>
      <c r="M882" s="11" t="s">
        <v>39</v>
      </c>
      <c r="N882" s="18" t="s">
        <v>39</v>
      </c>
      <c r="O882" s="14" t="s">
        <v>39</v>
      </c>
      <c r="P882" s="14" t="s">
        <v>39</v>
      </c>
      <c r="Q882" s="97" t="s">
        <v>39</v>
      </c>
      <c r="R882" s="11" t="s">
        <v>39</v>
      </c>
      <c r="S882" s="11" t="s">
        <v>39</v>
      </c>
      <c r="T882" s="11" t="s">
        <v>39</v>
      </c>
      <c r="U882" s="216" t="s">
        <v>39</v>
      </c>
      <c r="V882" s="216" t="s">
        <v>39</v>
      </c>
      <c r="W882" s="216" t="s">
        <v>39</v>
      </c>
      <c r="X882" s="216" t="s">
        <v>39</v>
      </c>
      <c r="Y882" s="216" t="s">
        <v>39</v>
      </c>
      <c r="Z882" s="216" t="s">
        <v>39</v>
      </c>
      <c r="AA882" s="217" t="s">
        <v>39</v>
      </c>
      <c r="AB882" s="216" t="s">
        <v>2847</v>
      </c>
    </row>
    <row r="883" spans="1:28" ht="18" customHeight="1">
      <c r="A883" s="100" t="s">
        <v>267</v>
      </c>
      <c r="B883" s="12"/>
      <c r="C883" s="90" t="s">
        <v>39</v>
      </c>
      <c r="D883" s="12"/>
      <c r="E883" s="12"/>
      <c r="F883" s="12"/>
      <c r="G883" s="13"/>
      <c r="H883" s="11" t="s">
        <v>39</v>
      </c>
      <c r="I883" s="12" t="s">
        <v>39</v>
      </c>
      <c r="J883" s="93" t="s">
        <v>39</v>
      </c>
      <c r="K883" s="100"/>
      <c r="L883" s="12"/>
      <c r="M883" s="11" t="s">
        <v>39</v>
      </c>
      <c r="N883" s="18" t="s">
        <v>39</v>
      </c>
      <c r="O883" s="14" t="s">
        <v>39</v>
      </c>
      <c r="P883" s="14" t="s">
        <v>39</v>
      </c>
      <c r="Q883" s="97" t="s">
        <v>39</v>
      </c>
      <c r="R883" s="11" t="s">
        <v>39</v>
      </c>
      <c r="S883" s="11" t="s">
        <v>39</v>
      </c>
      <c r="T883" s="11" t="s">
        <v>39</v>
      </c>
      <c r="U883" s="216" t="s">
        <v>39</v>
      </c>
      <c r="V883" s="216" t="s">
        <v>39</v>
      </c>
      <c r="W883" s="216" t="s">
        <v>39</v>
      </c>
      <c r="X883" s="216" t="s">
        <v>39</v>
      </c>
      <c r="Y883" s="216" t="s">
        <v>39</v>
      </c>
      <c r="Z883" s="216" t="s">
        <v>39</v>
      </c>
      <c r="AA883" s="217" t="s">
        <v>39</v>
      </c>
      <c r="AB883" s="216" t="s">
        <v>2847</v>
      </c>
    </row>
    <row r="884" spans="1:28" ht="18" customHeight="1">
      <c r="A884" s="100" t="s">
        <v>177</v>
      </c>
      <c r="B884" s="12"/>
      <c r="C884" s="90" t="s">
        <v>39</v>
      </c>
      <c r="D884" s="12"/>
      <c r="E884" s="12"/>
      <c r="F884" s="12"/>
      <c r="G884" s="13"/>
      <c r="H884" s="11" t="s">
        <v>39</v>
      </c>
      <c r="I884" s="12" t="s">
        <v>39</v>
      </c>
      <c r="J884" s="93" t="s">
        <v>39</v>
      </c>
      <c r="K884" s="100"/>
      <c r="L884" s="12"/>
      <c r="M884" s="11" t="s">
        <v>39</v>
      </c>
      <c r="N884" s="18" t="s">
        <v>39</v>
      </c>
      <c r="O884" s="14" t="s">
        <v>39</v>
      </c>
      <c r="P884" s="14" t="s">
        <v>39</v>
      </c>
      <c r="Q884" s="97" t="s">
        <v>39</v>
      </c>
      <c r="R884" s="11" t="s">
        <v>39</v>
      </c>
      <c r="S884" s="11" t="s">
        <v>39</v>
      </c>
      <c r="T884" s="11" t="s">
        <v>39</v>
      </c>
      <c r="U884" s="216" t="s">
        <v>39</v>
      </c>
      <c r="V884" s="216" t="s">
        <v>39</v>
      </c>
      <c r="W884" s="216" t="s">
        <v>39</v>
      </c>
      <c r="X884" s="216" t="s">
        <v>39</v>
      </c>
      <c r="Y884" s="216" t="s">
        <v>39</v>
      </c>
      <c r="Z884" s="216" t="s">
        <v>39</v>
      </c>
      <c r="AA884" s="217" t="s">
        <v>39</v>
      </c>
      <c r="AB884" s="216" t="s">
        <v>2847</v>
      </c>
    </row>
    <row r="885" spans="1:28" ht="18" customHeight="1">
      <c r="A885" s="100" t="s">
        <v>2817</v>
      </c>
      <c r="B885" s="12"/>
      <c r="C885" s="90" t="s">
        <v>39</v>
      </c>
      <c r="D885" s="12"/>
      <c r="E885" s="12"/>
      <c r="F885" s="12"/>
      <c r="G885" s="13"/>
      <c r="H885" s="11" t="s">
        <v>39</v>
      </c>
      <c r="I885" s="12" t="s">
        <v>39</v>
      </c>
      <c r="J885" s="93" t="s">
        <v>39</v>
      </c>
      <c r="K885" s="100"/>
      <c r="L885" s="12"/>
      <c r="M885" s="11" t="s">
        <v>39</v>
      </c>
      <c r="N885" s="18" t="s">
        <v>39</v>
      </c>
      <c r="O885" s="14" t="s">
        <v>39</v>
      </c>
      <c r="P885" s="14" t="s">
        <v>39</v>
      </c>
      <c r="Q885" s="97" t="s">
        <v>39</v>
      </c>
      <c r="R885" s="11" t="s">
        <v>39</v>
      </c>
      <c r="S885" s="11" t="s">
        <v>39</v>
      </c>
      <c r="T885" s="11" t="s">
        <v>39</v>
      </c>
      <c r="U885" s="216" t="s">
        <v>39</v>
      </c>
      <c r="V885" s="216" t="s">
        <v>39</v>
      </c>
      <c r="W885" s="216" t="s">
        <v>39</v>
      </c>
      <c r="X885" s="216" t="s">
        <v>39</v>
      </c>
      <c r="Y885" s="216" t="s">
        <v>39</v>
      </c>
      <c r="Z885" s="216" t="s">
        <v>39</v>
      </c>
      <c r="AA885" s="217" t="s">
        <v>39</v>
      </c>
      <c r="AB885" s="216" t="s">
        <v>2847</v>
      </c>
    </row>
    <row r="886" spans="1:28" ht="18" customHeight="1">
      <c r="A886" s="100" t="s">
        <v>2721</v>
      </c>
      <c r="B886" s="12"/>
      <c r="C886" s="90" t="s">
        <v>39</v>
      </c>
      <c r="D886" s="12"/>
      <c r="E886" s="12"/>
      <c r="F886" s="12"/>
      <c r="G886" s="13"/>
      <c r="H886" s="11" t="s">
        <v>39</v>
      </c>
      <c r="I886" s="12" t="s">
        <v>39</v>
      </c>
      <c r="J886" s="93" t="s">
        <v>39</v>
      </c>
      <c r="K886" s="100"/>
      <c r="L886" s="12"/>
      <c r="M886" s="11" t="s">
        <v>39</v>
      </c>
      <c r="N886" s="18" t="s">
        <v>39</v>
      </c>
      <c r="O886" s="14" t="s">
        <v>39</v>
      </c>
      <c r="P886" s="14" t="s">
        <v>39</v>
      </c>
      <c r="Q886" s="97" t="s">
        <v>39</v>
      </c>
      <c r="R886" s="11" t="s">
        <v>39</v>
      </c>
      <c r="S886" s="11" t="s">
        <v>39</v>
      </c>
      <c r="T886" s="11" t="s">
        <v>39</v>
      </c>
      <c r="U886" s="216" t="s">
        <v>39</v>
      </c>
      <c r="V886" s="216" t="s">
        <v>39</v>
      </c>
      <c r="W886" s="216" t="s">
        <v>39</v>
      </c>
      <c r="X886" s="216" t="s">
        <v>39</v>
      </c>
      <c r="Y886" s="216" t="s">
        <v>39</v>
      </c>
      <c r="Z886" s="216" t="s">
        <v>39</v>
      </c>
      <c r="AA886" s="217" t="s">
        <v>39</v>
      </c>
      <c r="AB886" s="216" t="s">
        <v>2847</v>
      </c>
    </row>
    <row r="887" spans="1:28" ht="18" customHeight="1">
      <c r="A887" s="100" t="s">
        <v>788</v>
      </c>
      <c r="B887" s="12"/>
      <c r="C887" s="90" t="s">
        <v>39</v>
      </c>
      <c r="D887" s="12"/>
      <c r="E887" s="12"/>
      <c r="F887" s="12"/>
      <c r="G887" s="13"/>
      <c r="H887" s="11" t="s">
        <v>39</v>
      </c>
      <c r="I887" s="12" t="s">
        <v>39</v>
      </c>
      <c r="J887" s="93" t="s">
        <v>39</v>
      </c>
      <c r="K887" s="100"/>
      <c r="L887" s="12"/>
      <c r="M887" s="11" t="s">
        <v>39</v>
      </c>
      <c r="N887" s="18" t="s">
        <v>39</v>
      </c>
      <c r="O887" s="14" t="s">
        <v>39</v>
      </c>
      <c r="P887" s="14" t="s">
        <v>39</v>
      </c>
      <c r="Q887" s="97" t="s">
        <v>39</v>
      </c>
      <c r="R887" s="11" t="s">
        <v>39</v>
      </c>
      <c r="S887" s="11" t="s">
        <v>39</v>
      </c>
      <c r="T887" s="11" t="s">
        <v>39</v>
      </c>
      <c r="U887" s="216" t="s">
        <v>39</v>
      </c>
      <c r="V887" s="216" t="s">
        <v>39</v>
      </c>
      <c r="W887" s="216" t="s">
        <v>39</v>
      </c>
      <c r="X887" s="216" t="s">
        <v>39</v>
      </c>
      <c r="Y887" s="216" t="s">
        <v>39</v>
      </c>
      <c r="Z887" s="216" t="s">
        <v>39</v>
      </c>
      <c r="AA887" s="217" t="s">
        <v>39</v>
      </c>
      <c r="AB887" s="216" t="s">
        <v>2847</v>
      </c>
    </row>
    <row r="888" spans="1:28" ht="18" customHeight="1">
      <c r="A888" s="100" t="s">
        <v>2752</v>
      </c>
      <c r="B888" s="12"/>
      <c r="C888" s="90" t="s">
        <v>39</v>
      </c>
      <c r="D888" s="12"/>
      <c r="E888" s="12"/>
      <c r="F888" s="12"/>
      <c r="G888" s="13"/>
      <c r="H888" s="11" t="s">
        <v>39</v>
      </c>
      <c r="I888" s="12" t="s">
        <v>39</v>
      </c>
      <c r="J888" s="93" t="s">
        <v>39</v>
      </c>
      <c r="K888" s="100" t="s">
        <v>2808</v>
      </c>
      <c r="L888" s="12" t="s">
        <v>73</v>
      </c>
      <c r="M888" s="11" t="s">
        <v>35</v>
      </c>
      <c r="N888" s="18" t="s">
        <v>39</v>
      </c>
      <c r="O888" s="14" t="s">
        <v>39</v>
      </c>
      <c r="P888" s="14" t="s">
        <v>39</v>
      </c>
      <c r="Q888" s="97" t="s">
        <v>39</v>
      </c>
      <c r="R888" s="11" t="s">
        <v>39</v>
      </c>
      <c r="S888" s="11" t="s">
        <v>39</v>
      </c>
      <c r="T888" s="11" t="s">
        <v>39</v>
      </c>
      <c r="U888" s="216" t="s">
        <v>39</v>
      </c>
      <c r="V888" s="216" t="s">
        <v>39</v>
      </c>
      <c r="W888" s="216" t="s">
        <v>39</v>
      </c>
      <c r="X888" s="216" t="s">
        <v>39</v>
      </c>
      <c r="Y888" s="216" t="s">
        <v>39</v>
      </c>
      <c r="Z888" s="216" t="s">
        <v>39</v>
      </c>
      <c r="AA888" s="217" t="s">
        <v>39</v>
      </c>
      <c r="AB888" s="216" t="s">
        <v>2847</v>
      </c>
    </row>
    <row r="889" spans="1:28" ht="18" customHeight="1">
      <c r="A889" s="100" t="s">
        <v>2753</v>
      </c>
      <c r="B889" s="12"/>
      <c r="C889" s="90" t="s">
        <v>39</v>
      </c>
      <c r="D889" s="12"/>
      <c r="E889" s="12"/>
      <c r="F889" s="12"/>
      <c r="G889" s="13"/>
      <c r="H889" s="11" t="s">
        <v>39</v>
      </c>
      <c r="I889" s="12" t="s">
        <v>39</v>
      </c>
      <c r="J889" s="93" t="s">
        <v>39</v>
      </c>
      <c r="K889" s="100"/>
      <c r="L889" s="12"/>
      <c r="M889" s="11" t="s">
        <v>39</v>
      </c>
      <c r="N889" s="18" t="s">
        <v>39</v>
      </c>
      <c r="O889" s="14" t="s">
        <v>39</v>
      </c>
      <c r="P889" s="14" t="s">
        <v>39</v>
      </c>
      <c r="Q889" s="97" t="s">
        <v>39</v>
      </c>
      <c r="R889" s="11" t="s">
        <v>39</v>
      </c>
      <c r="S889" s="11" t="s">
        <v>39</v>
      </c>
      <c r="T889" s="11" t="s">
        <v>39</v>
      </c>
      <c r="U889" s="216" t="s">
        <v>39</v>
      </c>
      <c r="V889" s="216" t="s">
        <v>39</v>
      </c>
      <c r="W889" s="216" t="s">
        <v>39</v>
      </c>
      <c r="X889" s="216" t="s">
        <v>39</v>
      </c>
      <c r="Y889" s="216" t="s">
        <v>39</v>
      </c>
      <c r="Z889" s="216" t="s">
        <v>39</v>
      </c>
      <c r="AA889" s="217" t="s">
        <v>39</v>
      </c>
      <c r="AB889" s="216" t="s">
        <v>2847</v>
      </c>
    </row>
    <row r="890" spans="1:28" ht="18" customHeight="1">
      <c r="A890" s="100" t="s">
        <v>2754</v>
      </c>
      <c r="B890" s="12"/>
      <c r="C890" s="90" t="s">
        <v>39</v>
      </c>
      <c r="D890" s="12"/>
      <c r="E890" s="12"/>
      <c r="F890" s="12"/>
      <c r="G890" s="13"/>
      <c r="H890" s="11" t="s">
        <v>39</v>
      </c>
      <c r="I890" s="12" t="s">
        <v>39</v>
      </c>
      <c r="J890" s="93" t="s">
        <v>39</v>
      </c>
      <c r="K890" s="100"/>
      <c r="L890" s="12"/>
      <c r="M890" s="11" t="s">
        <v>39</v>
      </c>
      <c r="N890" s="18" t="s">
        <v>39</v>
      </c>
      <c r="O890" s="14" t="s">
        <v>39</v>
      </c>
      <c r="P890" s="14" t="s">
        <v>39</v>
      </c>
      <c r="Q890" s="97" t="s">
        <v>39</v>
      </c>
      <c r="R890" s="11" t="s">
        <v>39</v>
      </c>
      <c r="S890" s="11" t="s">
        <v>39</v>
      </c>
      <c r="T890" s="11" t="s">
        <v>39</v>
      </c>
      <c r="U890" s="216" t="s">
        <v>39</v>
      </c>
      <c r="V890" s="216" t="s">
        <v>39</v>
      </c>
      <c r="W890" s="216" t="s">
        <v>39</v>
      </c>
      <c r="X890" s="216" t="s">
        <v>39</v>
      </c>
      <c r="Y890" s="216" t="s">
        <v>39</v>
      </c>
      <c r="Z890" s="216" t="s">
        <v>39</v>
      </c>
      <c r="AA890" s="217" t="s">
        <v>39</v>
      </c>
      <c r="AB890" s="216" t="s">
        <v>2847</v>
      </c>
    </row>
    <row r="891" spans="1:28" ht="18" customHeight="1">
      <c r="A891" s="100" t="s">
        <v>2755</v>
      </c>
      <c r="B891" s="12"/>
      <c r="C891" s="90" t="s">
        <v>39</v>
      </c>
      <c r="D891" s="12"/>
      <c r="E891" s="12"/>
      <c r="F891" s="12"/>
      <c r="G891" s="13"/>
      <c r="H891" s="11" t="s">
        <v>39</v>
      </c>
      <c r="I891" s="12" t="s">
        <v>39</v>
      </c>
      <c r="J891" s="93" t="s">
        <v>39</v>
      </c>
      <c r="K891" s="100"/>
      <c r="L891" s="12"/>
      <c r="M891" s="11" t="s">
        <v>39</v>
      </c>
      <c r="N891" s="18" t="s">
        <v>39</v>
      </c>
      <c r="O891" s="14" t="s">
        <v>39</v>
      </c>
      <c r="P891" s="14" t="s">
        <v>39</v>
      </c>
      <c r="Q891" s="97" t="s">
        <v>39</v>
      </c>
      <c r="R891" s="11" t="s">
        <v>39</v>
      </c>
      <c r="S891" s="11" t="s">
        <v>39</v>
      </c>
      <c r="T891" s="11" t="s">
        <v>39</v>
      </c>
      <c r="U891" s="216" t="s">
        <v>39</v>
      </c>
      <c r="V891" s="216" t="s">
        <v>39</v>
      </c>
      <c r="W891" s="216" t="s">
        <v>39</v>
      </c>
      <c r="X891" s="216" t="s">
        <v>39</v>
      </c>
      <c r="Y891" s="216" t="s">
        <v>39</v>
      </c>
      <c r="Z891" s="216" t="s">
        <v>39</v>
      </c>
      <c r="AA891" s="217" t="s">
        <v>39</v>
      </c>
      <c r="AB891" s="216" t="s">
        <v>2847</v>
      </c>
    </row>
    <row r="892" spans="1:28" ht="18" customHeight="1">
      <c r="A892" s="100" t="s">
        <v>2756</v>
      </c>
      <c r="B892" s="12"/>
      <c r="C892" s="90" t="s">
        <v>39</v>
      </c>
      <c r="D892" s="12"/>
      <c r="E892" s="12"/>
      <c r="F892" s="12"/>
      <c r="G892" s="13"/>
      <c r="H892" s="11" t="s">
        <v>39</v>
      </c>
      <c r="I892" s="12" t="s">
        <v>39</v>
      </c>
      <c r="J892" s="93" t="s">
        <v>39</v>
      </c>
      <c r="K892" s="100"/>
      <c r="L892" s="12"/>
      <c r="M892" s="11" t="s">
        <v>39</v>
      </c>
      <c r="N892" s="18" t="s">
        <v>39</v>
      </c>
      <c r="O892" s="14" t="s">
        <v>39</v>
      </c>
      <c r="P892" s="14" t="s">
        <v>39</v>
      </c>
      <c r="Q892" s="97" t="s">
        <v>39</v>
      </c>
      <c r="R892" s="11" t="s">
        <v>39</v>
      </c>
      <c r="S892" s="11" t="s">
        <v>39</v>
      </c>
      <c r="T892" s="11" t="s">
        <v>39</v>
      </c>
      <c r="U892" s="216" t="s">
        <v>39</v>
      </c>
      <c r="V892" s="216" t="s">
        <v>39</v>
      </c>
      <c r="W892" s="216" t="s">
        <v>39</v>
      </c>
      <c r="X892" s="216" t="s">
        <v>39</v>
      </c>
      <c r="Y892" s="216" t="s">
        <v>39</v>
      </c>
      <c r="Z892" s="216" t="s">
        <v>39</v>
      </c>
      <c r="AA892" s="217" t="s">
        <v>39</v>
      </c>
      <c r="AB892" s="216" t="s">
        <v>2847</v>
      </c>
    </row>
    <row r="893" spans="1:28" ht="18" customHeight="1">
      <c r="A893" s="100" t="s">
        <v>2757</v>
      </c>
      <c r="B893" s="12"/>
      <c r="C893" s="90" t="s">
        <v>39</v>
      </c>
      <c r="D893" s="12"/>
      <c r="E893" s="12"/>
      <c r="F893" s="12"/>
      <c r="G893" s="13"/>
      <c r="H893" s="11" t="s">
        <v>39</v>
      </c>
      <c r="I893" s="12" t="s">
        <v>39</v>
      </c>
      <c r="J893" s="93" t="s">
        <v>39</v>
      </c>
      <c r="K893" s="100"/>
      <c r="L893" s="12"/>
      <c r="M893" s="11" t="s">
        <v>39</v>
      </c>
      <c r="N893" s="18" t="s">
        <v>39</v>
      </c>
      <c r="O893" s="14" t="s">
        <v>39</v>
      </c>
      <c r="P893" s="14" t="s">
        <v>39</v>
      </c>
      <c r="Q893" s="97" t="s">
        <v>39</v>
      </c>
      <c r="R893" s="11" t="s">
        <v>39</v>
      </c>
      <c r="S893" s="11" t="s">
        <v>39</v>
      </c>
      <c r="T893" s="11" t="s">
        <v>39</v>
      </c>
      <c r="U893" s="216" t="s">
        <v>39</v>
      </c>
      <c r="V893" s="216" t="s">
        <v>39</v>
      </c>
      <c r="W893" s="216" t="s">
        <v>39</v>
      </c>
      <c r="X893" s="216" t="s">
        <v>39</v>
      </c>
      <c r="Y893" s="216" t="s">
        <v>39</v>
      </c>
      <c r="Z893" s="216" t="s">
        <v>39</v>
      </c>
      <c r="AA893" s="217" t="s">
        <v>39</v>
      </c>
      <c r="AB893" s="216" t="s">
        <v>2847</v>
      </c>
    </row>
    <row r="894" spans="1:28" ht="18" customHeight="1">
      <c r="A894" s="100" t="s">
        <v>2758</v>
      </c>
      <c r="B894" s="12"/>
      <c r="C894" s="90" t="s">
        <v>39</v>
      </c>
      <c r="D894" s="12"/>
      <c r="E894" s="12"/>
      <c r="F894" s="12"/>
      <c r="G894" s="13"/>
      <c r="H894" s="11" t="s">
        <v>39</v>
      </c>
      <c r="I894" s="12" t="s">
        <v>39</v>
      </c>
      <c r="J894" s="93" t="s">
        <v>39</v>
      </c>
      <c r="K894" s="100"/>
      <c r="L894" s="12"/>
      <c r="M894" s="11" t="s">
        <v>39</v>
      </c>
      <c r="N894" s="18" t="s">
        <v>39</v>
      </c>
      <c r="O894" s="14" t="s">
        <v>39</v>
      </c>
      <c r="P894" s="14" t="s">
        <v>39</v>
      </c>
      <c r="Q894" s="97" t="s">
        <v>39</v>
      </c>
      <c r="R894" s="11" t="s">
        <v>39</v>
      </c>
      <c r="S894" s="11" t="s">
        <v>39</v>
      </c>
      <c r="T894" s="11" t="s">
        <v>39</v>
      </c>
      <c r="U894" s="216" t="s">
        <v>39</v>
      </c>
      <c r="V894" s="216" t="s">
        <v>39</v>
      </c>
      <c r="W894" s="216" t="s">
        <v>39</v>
      </c>
      <c r="X894" s="216" t="s">
        <v>39</v>
      </c>
      <c r="Y894" s="216" t="s">
        <v>39</v>
      </c>
      <c r="Z894" s="216" t="s">
        <v>39</v>
      </c>
      <c r="AA894" s="217" t="s">
        <v>39</v>
      </c>
      <c r="AB894" s="216" t="s">
        <v>2847</v>
      </c>
    </row>
    <row r="895" spans="1:28" ht="18" customHeight="1">
      <c r="A895" s="100" t="s">
        <v>2759</v>
      </c>
      <c r="B895" s="12"/>
      <c r="C895" s="90" t="s">
        <v>39</v>
      </c>
      <c r="D895" s="12"/>
      <c r="E895" s="12"/>
      <c r="F895" s="12"/>
      <c r="G895" s="13"/>
      <c r="H895" s="11" t="s">
        <v>39</v>
      </c>
      <c r="I895" s="12" t="s">
        <v>39</v>
      </c>
      <c r="J895" s="93" t="s">
        <v>39</v>
      </c>
      <c r="K895" s="100"/>
      <c r="L895" s="12"/>
      <c r="M895" s="11" t="s">
        <v>39</v>
      </c>
      <c r="N895" s="18" t="s">
        <v>39</v>
      </c>
      <c r="O895" s="14" t="s">
        <v>39</v>
      </c>
      <c r="P895" s="14" t="s">
        <v>39</v>
      </c>
      <c r="Q895" s="97" t="s">
        <v>39</v>
      </c>
      <c r="R895" s="11" t="s">
        <v>39</v>
      </c>
      <c r="S895" s="11" t="s">
        <v>39</v>
      </c>
      <c r="T895" s="11" t="s">
        <v>39</v>
      </c>
      <c r="U895" s="216" t="s">
        <v>39</v>
      </c>
      <c r="V895" s="216" t="s">
        <v>39</v>
      </c>
      <c r="W895" s="216" t="s">
        <v>39</v>
      </c>
      <c r="X895" s="216" t="s">
        <v>39</v>
      </c>
      <c r="Y895" s="216" t="s">
        <v>39</v>
      </c>
      <c r="Z895" s="216" t="s">
        <v>39</v>
      </c>
      <c r="AA895" s="217" t="s">
        <v>39</v>
      </c>
      <c r="AB895" s="216" t="s">
        <v>2847</v>
      </c>
    </row>
    <row r="896" spans="1:28" ht="18" customHeight="1">
      <c r="A896" s="100" t="s">
        <v>2760</v>
      </c>
      <c r="B896" s="12"/>
      <c r="C896" s="90" t="s">
        <v>39</v>
      </c>
      <c r="D896" s="12"/>
      <c r="E896" s="12"/>
      <c r="F896" s="12"/>
      <c r="G896" s="13"/>
      <c r="H896" s="11" t="s">
        <v>39</v>
      </c>
      <c r="I896" s="12" t="s">
        <v>39</v>
      </c>
      <c r="J896" s="93" t="s">
        <v>39</v>
      </c>
      <c r="K896" s="100"/>
      <c r="L896" s="12"/>
      <c r="M896" s="11" t="s">
        <v>39</v>
      </c>
      <c r="N896" s="18" t="s">
        <v>39</v>
      </c>
      <c r="O896" s="14" t="s">
        <v>39</v>
      </c>
      <c r="P896" s="14" t="s">
        <v>39</v>
      </c>
      <c r="Q896" s="97" t="s">
        <v>39</v>
      </c>
      <c r="R896" s="11" t="s">
        <v>39</v>
      </c>
      <c r="S896" s="11" t="s">
        <v>39</v>
      </c>
      <c r="T896" s="11" t="s">
        <v>39</v>
      </c>
      <c r="U896" s="216" t="s">
        <v>39</v>
      </c>
      <c r="V896" s="216" t="s">
        <v>39</v>
      </c>
      <c r="W896" s="216" t="s">
        <v>39</v>
      </c>
      <c r="X896" s="216" t="s">
        <v>39</v>
      </c>
      <c r="Y896" s="216" t="s">
        <v>39</v>
      </c>
      <c r="Z896" s="216" t="s">
        <v>39</v>
      </c>
      <c r="AA896" s="217" t="s">
        <v>39</v>
      </c>
      <c r="AB896" s="216" t="s">
        <v>2847</v>
      </c>
    </row>
    <row r="897" spans="1:28" ht="18" customHeight="1">
      <c r="A897" s="100" t="s">
        <v>2761</v>
      </c>
      <c r="B897" s="12"/>
      <c r="C897" s="90" t="s">
        <v>39</v>
      </c>
      <c r="D897" s="12"/>
      <c r="E897" s="12"/>
      <c r="F897" s="12"/>
      <c r="G897" s="13"/>
      <c r="H897" s="11" t="s">
        <v>39</v>
      </c>
      <c r="I897" s="12" t="s">
        <v>39</v>
      </c>
      <c r="J897" s="93" t="s">
        <v>39</v>
      </c>
      <c r="K897" s="100"/>
      <c r="L897" s="12"/>
      <c r="M897" s="11" t="s">
        <v>39</v>
      </c>
      <c r="N897" s="18" t="s">
        <v>39</v>
      </c>
      <c r="O897" s="14" t="s">
        <v>39</v>
      </c>
      <c r="P897" s="14" t="s">
        <v>39</v>
      </c>
      <c r="Q897" s="97" t="s">
        <v>39</v>
      </c>
      <c r="R897" s="11" t="s">
        <v>39</v>
      </c>
      <c r="S897" s="11" t="s">
        <v>39</v>
      </c>
      <c r="T897" s="11" t="s">
        <v>39</v>
      </c>
      <c r="U897" s="216" t="s">
        <v>39</v>
      </c>
      <c r="V897" s="216" t="s">
        <v>39</v>
      </c>
      <c r="W897" s="216" t="s">
        <v>39</v>
      </c>
      <c r="X897" s="216" t="s">
        <v>39</v>
      </c>
      <c r="Y897" s="216" t="s">
        <v>39</v>
      </c>
      <c r="Z897" s="216" t="s">
        <v>39</v>
      </c>
      <c r="AA897" s="217" t="s">
        <v>39</v>
      </c>
      <c r="AB897" s="216" t="s">
        <v>2847</v>
      </c>
    </row>
    <row r="898" spans="1:28" ht="18" customHeight="1">
      <c r="A898" s="100" t="s">
        <v>2762</v>
      </c>
      <c r="B898" s="12"/>
      <c r="C898" s="90" t="s">
        <v>39</v>
      </c>
      <c r="D898" s="12"/>
      <c r="E898" s="12"/>
      <c r="F898" s="12"/>
      <c r="G898" s="13"/>
      <c r="H898" s="11" t="s">
        <v>39</v>
      </c>
      <c r="I898" s="12" t="s">
        <v>39</v>
      </c>
      <c r="J898" s="93" t="s">
        <v>39</v>
      </c>
      <c r="K898" s="100"/>
      <c r="L898" s="12"/>
      <c r="M898" s="11" t="s">
        <v>39</v>
      </c>
      <c r="N898" s="18" t="s">
        <v>39</v>
      </c>
      <c r="O898" s="14" t="s">
        <v>39</v>
      </c>
      <c r="P898" s="14" t="s">
        <v>39</v>
      </c>
      <c r="Q898" s="97" t="s">
        <v>39</v>
      </c>
      <c r="R898" s="11" t="s">
        <v>39</v>
      </c>
      <c r="S898" s="11" t="s">
        <v>39</v>
      </c>
      <c r="T898" s="11" t="s">
        <v>39</v>
      </c>
      <c r="U898" s="216" t="s">
        <v>39</v>
      </c>
      <c r="V898" s="216" t="s">
        <v>39</v>
      </c>
      <c r="W898" s="216" t="s">
        <v>39</v>
      </c>
      <c r="X898" s="216" t="s">
        <v>39</v>
      </c>
      <c r="Y898" s="216" t="s">
        <v>39</v>
      </c>
      <c r="Z898" s="216" t="s">
        <v>39</v>
      </c>
      <c r="AA898" s="217" t="s">
        <v>39</v>
      </c>
      <c r="AB898" s="216" t="s">
        <v>2847</v>
      </c>
    </row>
    <row r="899" spans="1:28" ht="18" customHeight="1">
      <c r="A899" s="100" t="s">
        <v>2763</v>
      </c>
      <c r="B899" s="12"/>
      <c r="C899" s="90" t="s">
        <v>39</v>
      </c>
      <c r="D899" s="12"/>
      <c r="E899" s="12"/>
      <c r="F899" s="12"/>
      <c r="G899" s="13"/>
      <c r="H899" s="11" t="s">
        <v>39</v>
      </c>
      <c r="I899" s="12" t="s">
        <v>39</v>
      </c>
      <c r="J899" s="93" t="s">
        <v>39</v>
      </c>
      <c r="K899" s="100"/>
      <c r="L899" s="12"/>
      <c r="M899" s="11" t="s">
        <v>39</v>
      </c>
      <c r="N899" s="18" t="s">
        <v>39</v>
      </c>
      <c r="O899" s="14" t="s">
        <v>39</v>
      </c>
      <c r="P899" s="14" t="s">
        <v>39</v>
      </c>
      <c r="Q899" s="97" t="s">
        <v>39</v>
      </c>
      <c r="R899" s="11" t="s">
        <v>39</v>
      </c>
      <c r="S899" s="11" t="s">
        <v>39</v>
      </c>
      <c r="T899" s="11" t="s">
        <v>39</v>
      </c>
      <c r="U899" s="216" t="s">
        <v>39</v>
      </c>
      <c r="V899" s="216" t="s">
        <v>39</v>
      </c>
      <c r="W899" s="216" t="s">
        <v>39</v>
      </c>
      <c r="X899" s="216" t="s">
        <v>39</v>
      </c>
      <c r="Y899" s="216" t="s">
        <v>39</v>
      </c>
      <c r="Z899" s="216" t="s">
        <v>39</v>
      </c>
      <c r="AA899" s="217" t="s">
        <v>39</v>
      </c>
      <c r="AB899" s="216" t="s">
        <v>2847</v>
      </c>
    </row>
    <row r="900" spans="1:28" ht="18" customHeight="1">
      <c r="A900" s="100" t="s">
        <v>2764</v>
      </c>
      <c r="B900" s="12"/>
      <c r="C900" s="90" t="s">
        <v>39</v>
      </c>
      <c r="D900" s="12"/>
      <c r="E900" s="12"/>
      <c r="F900" s="12"/>
      <c r="G900" s="13"/>
      <c r="H900" s="11" t="s">
        <v>39</v>
      </c>
      <c r="I900" s="12" t="s">
        <v>39</v>
      </c>
      <c r="J900" s="93" t="s">
        <v>39</v>
      </c>
      <c r="K900" s="100"/>
      <c r="L900" s="12"/>
      <c r="M900" s="11" t="s">
        <v>39</v>
      </c>
      <c r="N900" s="18" t="s">
        <v>39</v>
      </c>
      <c r="O900" s="14" t="s">
        <v>39</v>
      </c>
      <c r="P900" s="14" t="s">
        <v>39</v>
      </c>
      <c r="Q900" s="97" t="s">
        <v>39</v>
      </c>
      <c r="R900" s="11" t="s">
        <v>39</v>
      </c>
      <c r="S900" s="11" t="s">
        <v>39</v>
      </c>
      <c r="T900" s="11" t="s">
        <v>39</v>
      </c>
      <c r="U900" s="216" t="s">
        <v>39</v>
      </c>
      <c r="V900" s="216" t="s">
        <v>39</v>
      </c>
      <c r="W900" s="216" t="s">
        <v>39</v>
      </c>
      <c r="X900" s="216" t="s">
        <v>39</v>
      </c>
      <c r="Y900" s="216" t="s">
        <v>39</v>
      </c>
      <c r="Z900" s="216" t="s">
        <v>39</v>
      </c>
      <c r="AA900" s="217" t="s">
        <v>39</v>
      </c>
      <c r="AB900" s="216" t="s">
        <v>2847</v>
      </c>
    </row>
    <row r="901" spans="1:28" ht="18" customHeight="1">
      <c r="A901" s="100" t="s">
        <v>2765</v>
      </c>
      <c r="B901" s="12"/>
      <c r="C901" s="90" t="s">
        <v>39</v>
      </c>
      <c r="D901" s="12"/>
      <c r="E901" s="12"/>
      <c r="F901" s="12"/>
      <c r="G901" s="13"/>
      <c r="H901" s="11" t="s">
        <v>39</v>
      </c>
      <c r="I901" s="12" t="s">
        <v>39</v>
      </c>
      <c r="J901" s="93" t="s">
        <v>39</v>
      </c>
      <c r="K901" s="100"/>
      <c r="L901" s="12"/>
      <c r="M901" s="11" t="s">
        <v>39</v>
      </c>
      <c r="N901" s="18" t="s">
        <v>39</v>
      </c>
      <c r="O901" s="14" t="s">
        <v>39</v>
      </c>
      <c r="P901" s="14" t="s">
        <v>39</v>
      </c>
      <c r="Q901" s="97" t="s">
        <v>39</v>
      </c>
      <c r="R901" s="11" t="s">
        <v>39</v>
      </c>
      <c r="S901" s="11" t="s">
        <v>39</v>
      </c>
      <c r="T901" s="11" t="s">
        <v>39</v>
      </c>
      <c r="U901" s="216" t="s">
        <v>39</v>
      </c>
      <c r="V901" s="216" t="s">
        <v>39</v>
      </c>
      <c r="W901" s="216" t="s">
        <v>39</v>
      </c>
      <c r="X901" s="216" t="s">
        <v>39</v>
      </c>
      <c r="Y901" s="216" t="s">
        <v>39</v>
      </c>
      <c r="Z901" s="216" t="s">
        <v>39</v>
      </c>
      <c r="AA901" s="217" t="s">
        <v>39</v>
      </c>
      <c r="AB901" s="216" t="s">
        <v>2847</v>
      </c>
    </row>
    <row r="902" spans="1:28" ht="18" customHeight="1">
      <c r="A902" s="100" t="s">
        <v>2766</v>
      </c>
      <c r="B902" s="12"/>
      <c r="C902" s="90" t="s">
        <v>39</v>
      </c>
      <c r="D902" s="12"/>
      <c r="E902" s="12"/>
      <c r="F902" s="12"/>
      <c r="G902" s="13"/>
      <c r="H902" s="11" t="s">
        <v>39</v>
      </c>
      <c r="I902" s="12" t="s">
        <v>39</v>
      </c>
      <c r="J902" s="93" t="s">
        <v>39</v>
      </c>
      <c r="K902" s="100"/>
      <c r="L902" s="12"/>
      <c r="M902" s="11" t="s">
        <v>39</v>
      </c>
      <c r="N902" s="18" t="s">
        <v>39</v>
      </c>
      <c r="O902" s="14" t="s">
        <v>39</v>
      </c>
      <c r="P902" s="14" t="s">
        <v>39</v>
      </c>
      <c r="Q902" s="97" t="s">
        <v>39</v>
      </c>
      <c r="R902" s="11" t="s">
        <v>39</v>
      </c>
      <c r="S902" s="11" t="s">
        <v>39</v>
      </c>
      <c r="T902" s="11" t="s">
        <v>39</v>
      </c>
      <c r="U902" s="216" t="s">
        <v>39</v>
      </c>
      <c r="V902" s="216" t="s">
        <v>39</v>
      </c>
      <c r="W902" s="216" t="s">
        <v>39</v>
      </c>
      <c r="X902" s="216" t="s">
        <v>39</v>
      </c>
      <c r="Y902" s="216" t="s">
        <v>39</v>
      </c>
      <c r="Z902" s="216" t="s">
        <v>39</v>
      </c>
      <c r="AA902" s="217" t="s">
        <v>39</v>
      </c>
      <c r="AB902" s="216" t="s">
        <v>2847</v>
      </c>
    </row>
    <row r="903" spans="1:28" ht="18" customHeight="1">
      <c r="A903" s="100" t="s">
        <v>2767</v>
      </c>
      <c r="B903" s="12"/>
      <c r="C903" s="90" t="s">
        <v>39</v>
      </c>
      <c r="D903" s="12"/>
      <c r="E903" s="12"/>
      <c r="F903" s="12"/>
      <c r="G903" s="13"/>
      <c r="H903" s="11" t="s">
        <v>39</v>
      </c>
      <c r="I903" s="12" t="s">
        <v>39</v>
      </c>
      <c r="J903" s="93" t="s">
        <v>39</v>
      </c>
      <c r="K903" s="100"/>
      <c r="L903" s="12"/>
      <c r="M903" s="11" t="s">
        <v>39</v>
      </c>
      <c r="N903" s="18" t="s">
        <v>39</v>
      </c>
      <c r="O903" s="14" t="s">
        <v>39</v>
      </c>
      <c r="P903" s="14" t="s">
        <v>39</v>
      </c>
      <c r="Q903" s="97" t="s">
        <v>39</v>
      </c>
      <c r="R903" s="11" t="s">
        <v>39</v>
      </c>
      <c r="S903" s="11" t="s">
        <v>39</v>
      </c>
      <c r="T903" s="11" t="s">
        <v>39</v>
      </c>
      <c r="U903" s="216" t="s">
        <v>39</v>
      </c>
      <c r="V903" s="216" t="s">
        <v>39</v>
      </c>
      <c r="W903" s="216" t="s">
        <v>39</v>
      </c>
      <c r="X903" s="216" t="s">
        <v>39</v>
      </c>
      <c r="Y903" s="216" t="s">
        <v>39</v>
      </c>
      <c r="Z903" s="216" t="s">
        <v>39</v>
      </c>
      <c r="AA903" s="217" t="s">
        <v>39</v>
      </c>
      <c r="AB903" s="216" t="s">
        <v>2847</v>
      </c>
    </row>
    <row r="904" spans="1:28" ht="18" customHeight="1">
      <c r="A904" s="100" t="s">
        <v>2768</v>
      </c>
      <c r="B904" s="12"/>
      <c r="C904" s="90" t="s">
        <v>39</v>
      </c>
      <c r="D904" s="12"/>
      <c r="E904" s="12"/>
      <c r="F904" s="12"/>
      <c r="G904" s="13"/>
      <c r="H904" s="11" t="s">
        <v>39</v>
      </c>
      <c r="I904" s="12" t="s">
        <v>39</v>
      </c>
      <c r="J904" s="93" t="s">
        <v>39</v>
      </c>
      <c r="K904" s="100"/>
      <c r="L904" s="12"/>
      <c r="M904" s="11" t="s">
        <v>39</v>
      </c>
      <c r="N904" s="18" t="s">
        <v>39</v>
      </c>
      <c r="O904" s="14" t="s">
        <v>39</v>
      </c>
      <c r="P904" s="14" t="s">
        <v>39</v>
      </c>
      <c r="Q904" s="97" t="s">
        <v>39</v>
      </c>
      <c r="R904" s="11" t="s">
        <v>39</v>
      </c>
      <c r="S904" s="11" t="s">
        <v>39</v>
      </c>
      <c r="T904" s="11" t="s">
        <v>39</v>
      </c>
      <c r="U904" s="216" t="s">
        <v>39</v>
      </c>
      <c r="V904" s="216" t="s">
        <v>39</v>
      </c>
      <c r="W904" s="216" t="s">
        <v>39</v>
      </c>
      <c r="X904" s="216" t="s">
        <v>39</v>
      </c>
      <c r="Y904" s="216" t="s">
        <v>39</v>
      </c>
      <c r="Z904" s="216" t="s">
        <v>39</v>
      </c>
      <c r="AA904" s="217" t="s">
        <v>39</v>
      </c>
      <c r="AB904" s="216" t="s">
        <v>2847</v>
      </c>
    </row>
    <row r="905" spans="1:28" ht="18" customHeight="1">
      <c r="A905" s="100" t="s">
        <v>2769</v>
      </c>
      <c r="B905" s="12"/>
      <c r="C905" s="90" t="s">
        <v>39</v>
      </c>
      <c r="D905" s="12"/>
      <c r="E905" s="12"/>
      <c r="F905" s="12"/>
      <c r="G905" s="13"/>
      <c r="H905" s="11" t="s">
        <v>39</v>
      </c>
      <c r="I905" s="12" t="s">
        <v>39</v>
      </c>
      <c r="J905" s="93" t="s">
        <v>39</v>
      </c>
      <c r="K905" s="100"/>
      <c r="L905" s="12"/>
      <c r="M905" s="11" t="s">
        <v>39</v>
      </c>
      <c r="N905" s="18" t="s">
        <v>39</v>
      </c>
      <c r="O905" s="14" t="s">
        <v>39</v>
      </c>
      <c r="P905" s="14" t="s">
        <v>39</v>
      </c>
      <c r="Q905" s="97" t="s">
        <v>39</v>
      </c>
      <c r="R905" s="11" t="s">
        <v>39</v>
      </c>
      <c r="S905" s="11" t="s">
        <v>39</v>
      </c>
      <c r="T905" s="11" t="s">
        <v>39</v>
      </c>
      <c r="U905" s="216" t="s">
        <v>39</v>
      </c>
      <c r="V905" s="216" t="s">
        <v>39</v>
      </c>
      <c r="W905" s="216" t="s">
        <v>39</v>
      </c>
      <c r="X905" s="216" t="s">
        <v>39</v>
      </c>
      <c r="Y905" s="216" t="s">
        <v>39</v>
      </c>
      <c r="Z905" s="216" t="s">
        <v>39</v>
      </c>
      <c r="AA905" s="217" t="s">
        <v>39</v>
      </c>
      <c r="AB905" s="216" t="s">
        <v>2847</v>
      </c>
    </row>
    <row r="906" spans="1:28" ht="18" customHeight="1">
      <c r="A906" s="100" t="s">
        <v>2770</v>
      </c>
      <c r="B906" s="12"/>
      <c r="C906" s="90" t="s">
        <v>39</v>
      </c>
      <c r="D906" s="12"/>
      <c r="E906" s="12"/>
      <c r="F906" s="12"/>
      <c r="G906" s="13"/>
      <c r="H906" s="11" t="s">
        <v>39</v>
      </c>
      <c r="I906" s="12" t="s">
        <v>39</v>
      </c>
      <c r="J906" s="93" t="s">
        <v>39</v>
      </c>
      <c r="K906" s="100"/>
      <c r="L906" s="12"/>
      <c r="M906" s="11" t="s">
        <v>39</v>
      </c>
      <c r="N906" s="18" t="s">
        <v>39</v>
      </c>
      <c r="O906" s="14" t="s">
        <v>39</v>
      </c>
      <c r="P906" s="14" t="s">
        <v>39</v>
      </c>
      <c r="Q906" s="97" t="s">
        <v>39</v>
      </c>
      <c r="R906" s="11" t="s">
        <v>39</v>
      </c>
      <c r="S906" s="11" t="s">
        <v>39</v>
      </c>
      <c r="T906" s="11" t="s">
        <v>39</v>
      </c>
      <c r="U906" s="216" t="s">
        <v>39</v>
      </c>
      <c r="V906" s="216" t="s">
        <v>39</v>
      </c>
      <c r="W906" s="216" t="s">
        <v>39</v>
      </c>
      <c r="X906" s="216" t="s">
        <v>39</v>
      </c>
      <c r="Y906" s="216" t="s">
        <v>39</v>
      </c>
      <c r="Z906" s="216" t="s">
        <v>39</v>
      </c>
      <c r="AA906" s="217" t="s">
        <v>39</v>
      </c>
      <c r="AB906" s="216" t="s">
        <v>2847</v>
      </c>
    </row>
    <row r="907" spans="1:28" ht="18" customHeight="1">
      <c r="A907" s="100" t="s">
        <v>2771</v>
      </c>
      <c r="B907" s="12"/>
      <c r="C907" s="90" t="s">
        <v>39</v>
      </c>
      <c r="D907" s="12"/>
      <c r="E907" s="12"/>
      <c r="F907" s="12"/>
      <c r="G907" s="13"/>
      <c r="H907" s="11" t="s">
        <v>39</v>
      </c>
      <c r="I907" s="12" t="s">
        <v>39</v>
      </c>
      <c r="J907" s="93" t="s">
        <v>39</v>
      </c>
      <c r="K907" s="100"/>
      <c r="L907" s="12"/>
      <c r="M907" s="11" t="s">
        <v>39</v>
      </c>
      <c r="N907" s="18" t="s">
        <v>39</v>
      </c>
      <c r="O907" s="14" t="s">
        <v>39</v>
      </c>
      <c r="P907" s="14" t="s">
        <v>39</v>
      </c>
      <c r="Q907" s="97" t="s">
        <v>39</v>
      </c>
      <c r="R907" s="11" t="s">
        <v>39</v>
      </c>
      <c r="S907" s="11" t="s">
        <v>39</v>
      </c>
      <c r="T907" s="11" t="s">
        <v>39</v>
      </c>
      <c r="U907" s="216" t="s">
        <v>39</v>
      </c>
      <c r="V907" s="216" t="s">
        <v>39</v>
      </c>
      <c r="W907" s="216" t="s">
        <v>39</v>
      </c>
      <c r="X907" s="216" t="s">
        <v>39</v>
      </c>
      <c r="Y907" s="216" t="s">
        <v>39</v>
      </c>
      <c r="Z907" s="216" t="s">
        <v>39</v>
      </c>
      <c r="AA907" s="217" t="s">
        <v>39</v>
      </c>
      <c r="AB907" s="216" t="s">
        <v>2847</v>
      </c>
    </row>
    <row r="908" spans="1:28" ht="18" customHeight="1">
      <c r="A908" s="100" t="s">
        <v>2772</v>
      </c>
      <c r="B908" s="12"/>
      <c r="C908" s="90" t="s">
        <v>39</v>
      </c>
      <c r="D908" s="12"/>
      <c r="E908" s="12"/>
      <c r="F908" s="12"/>
      <c r="G908" s="13"/>
      <c r="H908" s="11" t="s">
        <v>39</v>
      </c>
      <c r="I908" s="12" t="s">
        <v>39</v>
      </c>
      <c r="J908" s="93" t="s">
        <v>39</v>
      </c>
      <c r="K908" s="100"/>
      <c r="L908" s="12"/>
      <c r="M908" s="11" t="s">
        <v>39</v>
      </c>
      <c r="N908" s="18" t="s">
        <v>39</v>
      </c>
      <c r="O908" s="14" t="s">
        <v>39</v>
      </c>
      <c r="P908" s="14" t="s">
        <v>39</v>
      </c>
      <c r="Q908" s="97" t="s">
        <v>39</v>
      </c>
      <c r="R908" s="11" t="s">
        <v>39</v>
      </c>
      <c r="S908" s="11" t="s">
        <v>39</v>
      </c>
      <c r="T908" s="11" t="s">
        <v>39</v>
      </c>
      <c r="U908" s="216" t="s">
        <v>39</v>
      </c>
      <c r="V908" s="216" t="s">
        <v>39</v>
      </c>
      <c r="W908" s="216" t="s">
        <v>39</v>
      </c>
      <c r="X908" s="216" t="s">
        <v>39</v>
      </c>
      <c r="Y908" s="216" t="s">
        <v>39</v>
      </c>
      <c r="Z908" s="216" t="s">
        <v>39</v>
      </c>
      <c r="AA908" s="217" t="s">
        <v>39</v>
      </c>
      <c r="AB908" s="216" t="s">
        <v>2847</v>
      </c>
    </row>
    <row r="909" spans="1:28" ht="18" customHeight="1">
      <c r="A909" s="100" t="s">
        <v>2773</v>
      </c>
      <c r="B909" s="12"/>
      <c r="C909" s="90" t="s">
        <v>39</v>
      </c>
      <c r="D909" s="12"/>
      <c r="E909" s="12"/>
      <c r="F909" s="12"/>
      <c r="G909" s="13"/>
      <c r="H909" s="11" t="s">
        <v>39</v>
      </c>
      <c r="I909" s="12" t="s">
        <v>39</v>
      </c>
      <c r="J909" s="93" t="s">
        <v>39</v>
      </c>
      <c r="K909" s="100"/>
      <c r="L909" s="12"/>
      <c r="M909" s="11" t="s">
        <v>39</v>
      </c>
      <c r="N909" s="18" t="s">
        <v>39</v>
      </c>
      <c r="O909" s="14" t="s">
        <v>39</v>
      </c>
      <c r="P909" s="14" t="s">
        <v>39</v>
      </c>
      <c r="Q909" s="97" t="s">
        <v>39</v>
      </c>
      <c r="R909" s="11" t="s">
        <v>39</v>
      </c>
      <c r="S909" s="11" t="s">
        <v>39</v>
      </c>
      <c r="T909" s="11" t="s">
        <v>39</v>
      </c>
      <c r="U909" s="216" t="s">
        <v>39</v>
      </c>
      <c r="V909" s="216" t="s">
        <v>39</v>
      </c>
      <c r="W909" s="216" t="s">
        <v>39</v>
      </c>
      <c r="X909" s="216" t="s">
        <v>39</v>
      </c>
      <c r="Y909" s="216" t="s">
        <v>39</v>
      </c>
      <c r="Z909" s="216" t="s">
        <v>39</v>
      </c>
      <c r="AA909" s="217" t="s">
        <v>39</v>
      </c>
      <c r="AB909" s="216" t="s">
        <v>2847</v>
      </c>
    </row>
    <row r="910" spans="1:28" ht="18" customHeight="1">
      <c r="A910" s="100" t="s">
        <v>2774</v>
      </c>
      <c r="B910" s="12"/>
      <c r="C910" s="90" t="s">
        <v>39</v>
      </c>
      <c r="D910" s="12"/>
      <c r="E910" s="12"/>
      <c r="F910" s="12"/>
      <c r="G910" s="13"/>
      <c r="H910" s="11" t="s">
        <v>39</v>
      </c>
      <c r="I910" s="12" t="s">
        <v>39</v>
      </c>
      <c r="J910" s="93" t="s">
        <v>39</v>
      </c>
      <c r="K910" s="100"/>
      <c r="L910" s="12"/>
      <c r="M910" s="11" t="s">
        <v>39</v>
      </c>
      <c r="N910" s="18" t="s">
        <v>39</v>
      </c>
      <c r="O910" s="14" t="s">
        <v>39</v>
      </c>
      <c r="P910" s="14" t="s">
        <v>39</v>
      </c>
      <c r="Q910" s="97" t="s">
        <v>39</v>
      </c>
      <c r="R910" s="11" t="s">
        <v>39</v>
      </c>
      <c r="S910" s="11" t="s">
        <v>39</v>
      </c>
      <c r="T910" s="11" t="s">
        <v>39</v>
      </c>
      <c r="U910" s="216" t="s">
        <v>39</v>
      </c>
      <c r="V910" s="216" t="s">
        <v>39</v>
      </c>
      <c r="W910" s="216" t="s">
        <v>39</v>
      </c>
      <c r="X910" s="216" t="s">
        <v>39</v>
      </c>
      <c r="Y910" s="216" t="s">
        <v>39</v>
      </c>
      <c r="Z910" s="216" t="s">
        <v>39</v>
      </c>
      <c r="AA910" s="217" t="s">
        <v>39</v>
      </c>
      <c r="AB910" s="216" t="s">
        <v>2847</v>
      </c>
    </row>
    <row r="911" spans="1:28" ht="18" customHeight="1">
      <c r="A911" s="100" t="s">
        <v>2775</v>
      </c>
      <c r="B911" s="12"/>
      <c r="C911" s="90" t="s">
        <v>39</v>
      </c>
      <c r="D911" s="12"/>
      <c r="E911" s="12"/>
      <c r="F911" s="12"/>
      <c r="G911" s="13"/>
      <c r="H911" s="11" t="s">
        <v>39</v>
      </c>
      <c r="I911" s="12" t="s">
        <v>39</v>
      </c>
      <c r="J911" s="93" t="s">
        <v>39</v>
      </c>
      <c r="K911" s="100"/>
      <c r="L911" s="12"/>
      <c r="M911" s="11" t="s">
        <v>39</v>
      </c>
      <c r="N911" s="18" t="s">
        <v>39</v>
      </c>
      <c r="O911" s="14" t="s">
        <v>39</v>
      </c>
      <c r="P911" s="14" t="s">
        <v>39</v>
      </c>
      <c r="Q911" s="97" t="s">
        <v>39</v>
      </c>
      <c r="R911" s="11" t="s">
        <v>39</v>
      </c>
      <c r="S911" s="11" t="s">
        <v>39</v>
      </c>
      <c r="T911" s="11" t="s">
        <v>39</v>
      </c>
      <c r="U911" s="216" t="s">
        <v>39</v>
      </c>
      <c r="V911" s="216" t="s">
        <v>39</v>
      </c>
      <c r="W911" s="216" t="s">
        <v>39</v>
      </c>
      <c r="X911" s="216" t="s">
        <v>39</v>
      </c>
      <c r="Y911" s="216" t="s">
        <v>39</v>
      </c>
      <c r="Z911" s="216" t="s">
        <v>39</v>
      </c>
      <c r="AA911" s="217" t="s">
        <v>39</v>
      </c>
      <c r="AB911" s="216" t="s">
        <v>2847</v>
      </c>
    </row>
    <row r="912" spans="1:28" ht="18" customHeight="1">
      <c r="A912" s="100" t="s">
        <v>2776</v>
      </c>
      <c r="B912" s="12"/>
      <c r="C912" s="90" t="s">
        <v>39</v>
      </c>
      <c r="D912" s="12"/>
      <c r="E912" s="12"/>
      <c r="F912" s="12"/>
      <c r="G912" s="13"/>
      <c r="H912" s="11" t="s">
        <v>39</v>
      </c>
      <c r="I912" s="12" t="s">
        <v>39</v>
      </c>
      <c r="J912" s="93" t="s">
        <v>39</v>
      </c>
      <c r="K912" s="100"/>
      <c r="L912" s="12"/>
      <c r="M912" s="11" t="s">
        <v>39</v>
      </c>
      <c r="N912" s="18" t="s">
        <v>39</v>
      </c>
      <c r="O912" s="14" t="s">
        <v>39</v>
      </c>
      <c r="P912" s="14" t="s">
        <v>39</v>
      </c>
      <c r="Q912" s="97" t="s">
        <v>39</v>
      </c>
      <c r="R912" s="11" t="s">
        <v>39</v>
      </c>
      <c r="S912" s="11" t="s">
        <v>39</v>
      </c>
      <c r="T912" s="11" t="s">
        <v>39</v>
      </c>
      <c r="U912" s="216" t="s">
        <v>39</v>
      </c>
      <c r="V912" s="216" t="s">
        <v>39</v>
      </c>
      <c r="W912" s="216" t="s">
        <v>39</v>
      </c>
      <c r="X912" s="216" t="s">
        <v>39</v>
      </c>
      <c r="Y912" s="216" t="s">
        <v>39</v>
      </c>
      <c r="Z912" s="216" t="s">
        <v>39</v>
      </c>
      <c r="AA912" s="217" t="s">
        <v>39</v>
      </c>
      <c r="AB912" s="216" t="s">
        <v>2847</v>
      </c>
    </row>
    <row r="913" spans="1:28" ht="18" customHeight="1">
      <c r="A913" s="100" t="s">
        <v>2777</v>
      </c>
      <c r="B913" s="12"/>
      <c r="C913" s="90" t="s">
        <v>39</v>
      </c>
      <c r="D913" s="12"/>
      <c r="E913" s="12"/>
      <c r="F913" s="12"/>
      <c r="G913" s="13"/>
      <c r="H913" s="11" t="s">
        <v>39</v>
      </c>
      <c r="I913" s="12" t="s">
        <v>39</v>
      </c>
      <c r="J913" s="93" t="s">
        <v>39</v>
      </c>
      <c r="K913" s="100"/>
      <c r="L913" s="12"/>
      <c r="M913" s="11" t="s">
        <v>39</v>
      </c>
      <c r="N913" s="18" t="s">
        <v>39</v>
      </c>
      <c r="O913" s="14" t="s">
        <v>39</v>
      </c>
      <c r="P913" s="14" t="s">
        <v>39</v>
      </c>
      <c r="Q913" s="97" t="s">
        <v>39</v>
      </c>
      <c r="R913" s="11" t="s">
        <v>39</v>
      </c>
      <c r="S913" s="11" t="s">
        <v>39</v>
      </c>
      <c r="T913" s="11" t="s">
        <v>39</v>
      </c>
      <c r="U913" s="216" t="s">
        <v>39</v>
      </c>
      <c r="V913" s="216" t="s">
        <v>39</v>
      </c>
      <c r="W913" s="216" t="s">
        <v>39</v>
      </c>
      <c r="X913" s="216" t="s">
        <v>39</v>
      </c>
      <c r="Y913" s="216" t="s">
        <v>39</v>
      </c>
      <c r="Z913" s="216" t="s">
        <v>39</v>
      </c>
      <c r="AA913" s="217" t="s">
        <v>39</v>
      </c>
      <c r="AB913" s="216" t="s">
        <v>2847</v>
      </c>
    </row>
    <row r="914" spans="1:28" ht="18" customHeight="1">
      <c r="A914" s="100" t="s">
        <v>2778</v>
      </c>
      <c r="B914" s="12"/>
      <c r="C914" s="90" t="s">
        <v>39</v>
      </c>
      <c r="D914" s="12"/>
      <c r="E914" s="12"/>
      <c r="F914" s="12"/>
      <c r="G914" s="13"/>
      <c r="H914" s="11" t="s">
        <v>39</v>
      </c>
      <c r="I914" s="12" t="s">
        <v>39</v>
      </c>
      <c r="J914" s="93" t="s">
        <v>39</v>
      </c>
      <c r="K914" s="100"/>
      <c r="L914" s="12"/>
      <c r="M914" s="11" t="s">
        <v>39</v>
      </c>
      <c r="N914" s="18" t="s">
        <v>39</v>
      </c>
      <c r="O914" s="14" t="s">
        <v>39</v>
      </c>
      <c r="P914" s="14" t="s">
        <v>39</v>
      </c>
      <c r="Q914" s="97" t="s">
        <v>39</v>
      </c>
      <c r="R914" s="11" t="s">
        <v>39</v>
      </c>
      <c r="S914" s="11" t="s">
        <v>39</v>
      </c>
      <c r="T914" s="11" t="s">
        <v>39</v>
      </c>
      <c r="U914" s="216" t="s">
        <v>39</v>
      </c>
      <c r="V914" s="216" t="s">
        <v>39</v>
      </c>
      <c r="W914" s="216" t="s">
        <v>39</v>
      </c>
      <c r="X914" s="216" t="s">
        <v>39</v>
      </c>
      <c r="Y914" s="216" t="s">
        <v>39</v>
      </c>
      <c r="Z914" s="216" t="s">
        <v>39</v>
      </c>
      <c r="AA914" s="217" t="s">
        <v>39</v>
      </c>
      <c r="AB914" s="216" t="s">
        <v>2847</v>
      </c>
    </row>
    <row r="915" spans="1:28" ht="18" customHeight="1">
      <c r="A915" s="100" t="s">
        <v>2779</v>
      </c>
      <c r="B915" s="12"/>
      <c r="C915" s="90" t="s">
        <v>39</v>
      </c>
      <c r="D915" s="12"/>
      <c r="E915" s="12"/>
      <c r="F915" s="12"/>
      <c r="G915" s="13"/>
      <c r="H915" s="11" t="s">
        <v>39</v>
      </c>
      <c r="I915" s="12" t="s">
        <v>39</v>
      </c>
      <c r="J915" s="93" t="s">
        <v>39</v>
      </c>
      <c r="K915" s="100"/>
      <c r="L915" s="12"/>
      <c r="M915" s="11" t="s">
        <v>39</v>
      </c>
      <c r="N915" s="18" t="s">
        <v>39</v>
      </c>
      <c r="O915" s="14" t="s">
        <v>39</v>
      </c>
      <c r="P915" s="14" t="s">
        <v>39</v>
      </c>
      <c r="Q915" s="97" t="s">
        <v>39</v>
      </c>
      <c r="R915" s="11" t="s">
        <v>39</v>
      </c>
      <c r="S915" s="11" t="s">
        <v>39</v>
      </c>
      <c r="T915" s="11" t="s">
        <v>39</v>
      </c>
      <c r="U915" s="216" t="s">
        <v>39</v>
      </c>
      <c r="V915" s="216" t="s">
        <v>39</v>
      </c>
      <c r="W915" s="216" t="s">
        <v>39</v>
      </c>
      <c r="X915" s="216" t="s">
        <v>39</v>
      </c>
      <c r="Y915" s="216" t="s">
        <v>39</v>
      </c>
      <c r="Z915" s="216" t="s">
        <v>39</v>
      </c>
      <c r="AA915" s="217" t="s">
        <v>39</v>
      </c>
      <c r="AB915" s="216" t="s">
        <v>2847</v>
      </c>
    </row>
    <row r="916" spans="1:28" ht="18" customHeight="1">
      <c r="A916" s="100" t="s">
        <v>2780</v>
      </c>
      <c r="B916" s="12"/>
      <c r="C916" s="90" t="s">
        <v>39</v>
      </c>
      <c r="D916" s="12"/>
      <c r="E916" s="12"/>
      <c r="F916" s="12"/>
      <c r="G916" s="13"/>
      <c r="H916" s="11" t="s">
        <v>39</v>
      </c>
      <c r="I916" s="12" t="s">
        <v>39</v>
      </c>
      <c r="J916" s="93" t="s">
        <v>39</v>
      </c>
      <c r="K916" s="100"/>
      <c r="L916" s="12"/>
      <c r="M916" s="11" t="s">
        <v>39</v>
      </c>
      <c r="N916" s="18" t="s">
        <v>39</v>
      </c>
      <c r="O916" s="14" t="s">
        <v>39</v>
      </c>
      <c r="P916" s="14" t="s">
        <v>39</v>
      </c>
      <c r="Q916" s="97" t="s">
        <v>39</v>
      </c>
      <c r="R916" s="11" t="s">
        <v>39</v>
      </c>
      <c r="S916" s="11" t="s">
        <v>39</v>
      </c>
      <c r="T916" s="11" t="s">
        <v>39</v>
      </c>
      <c r="U916" s="216" t="s">
        <v>39</v>
      </c>
      <c r="V916" s="216" t="s">
        <v>39</v>
      </c>
      <c r="W916" s="216" t="s">
        <v>39</v>
      </c>
      <c r="X916" s="216" t="s">
        <v>39</v>
      </c>
      <c r="Y916" s="216" t="s">
        <v>39</v>
      </c>
      <c r="Z916" s="216" t="s">
        <v>39</v>
      </c>
      <c r="AA916" s="217" t="s">
        <v>39</v>
      </c>
      <c r="AB916" s="216" t="s">
        <v>2847</v>
      </c>
    </row>
    <row r="917" spans="1:28" ht="18" customHeight="1">
      <c r="A917" s="100" t="s">
        <v>2781</v>
      </c>
      <c r="B917" s="12"/>
      <c r="C917" s="90" t="s">
        <v>39</v>
      </c>
      <c r="D917" s="12"/>
      <c r="E917" s="12"/>
      <c r="F917" s="12"/>
      <c r="G917" s="13"/>
      <c r="H917" s="11" t="s">
        <v>39</v>
      </c>
      <c r="I917" s="12" t="s">
        <v>39</v>
      </c>
      <c r="J917" s="93" t="s">
        <v>39</v>
      </c>
      <c r="K917" s="100"/>
      <c r="L917" s="12"/>
      <c r="M917" s="11" t="s">
        <v>39</v>
      </c>
      <c r="N917" s="18" t="s">
        <v>39</v>
      </c>
      <c r="O917" s="14" t="s">
        <v>39</v>
      </c>
      <c r="P917" s="14" t="s">
        <v>39</v>
      </c>
      <c r="Q917" s="97" t="s">
        <v>39</v>
      </c>
      <c r="R917" s="11" t="s">
        <v>39</v>
      </c>
      <c r="S917" s="11" t="s">
        <v>39</v>
      </c>
      <c r="T917" s="11" t="s">
        <v>39</v>
      </c>
      <c r="U917" s="216" t="s">
        <v>39</v>
      </c>
      <c r="V917" s="216" t="s">
        <v>39</v>
      </c>
      <c r="W917" s="216" t="s">
        <v>39</v>
      </c>
      <c r="X917" s="216" t="s">
        <v>39</v>
      </c>
      <c r="Y917" s="216" t="s">
        <v>39</v>
      </c>
      <c r="Z917" s="216" t="s">
        <v>39</v>
      </c>
      <c r="AA917" s="217" t="s">
        <v>39</v>
      </c>
      <c r="AB917" s="216" t="s">
        <v>2847</v>
      </c>
    </row>
    <row r="918" spans="1:28" ht="18" customHeight="1">
      <c r="A918" s="100" t="s">
        <v>2782</v>
      </c>
      <c r="B918" s="12"/>
      <c r="C918" s="90" t="s">
        <v>39</v>
      </c>
      <c r="D918" s="12"/>
      <c r="E918" s="12"/>
      <c r="F918" s="12"/>
      <c r="G918" s="13"/>
      <c r="H918" s="11" t="s">
        <v>39</v>
      </c>
      <c r="I918" s="12" t="s">
        <v>39</v>
      </c>
      <c r="J918" s="93" t="s">
        <v>39</v>
      </c>
      <c r="K918" s="100"/>
      <c r="L918" s="12"/>
      <c r="M918" s="11" t="s">
        <v>39</v>
      </c>
      <c r="N918" s="18" t="s">
        <v>39</v>
      </c>
      <c r="O918" s="14" t="s">
        <v>39</v>
      </c>
      <c r="P918" s="14" t="s">
        <v>39</v>
      </c>
      <c r="Q918" s="97" t="s">
        <v>39</v>
      </c>
      <c r="R918" s="11" t="s">
        <v>39</v>
      </c>
      <c r="S918" s="11" t="s">
        <v>39</v>
      </c>
      <c r="T918" s="11" t="s">
        <v>39</v>
      </c>
      <c r="U918" s="216" t="s">
        <v>39</v>
      </c>
      <c r="V918" s="216" t="s">
        <v>39</v>
      </c>
      <c r="W918" s="216" t="s">
        <v>39</v>
      </c>
      <c r="X918" s="216" t="s">
        <v>39</v>
      </c>
      <c r="Y918" s="216" t="s">
        <v>39</v>
      </c>
      <c r="Z918" s="216" t="s">
        <v>39</v>
      </c>
      <c r="AA918" s="217" t="s">
        <v>39</v>
      </c>
      <c r="AB918" s="216" t="s">
        <v>2847</v>
      </c>
    </row>
    <row r="919" spans="1:28" ht="18" customHeight="1">
      <c r="A919" s="100" t="s">
        <v>2783</v>
      </c>
      <c r="B919" s="12"/>
      <c r="C919" s="90" t="s">
        <v>39</v>
      </c>
      <c r="D919" s="12"/>
      <c r="E919" s="12"/>
      <c r="F919" s="12"/>
      <c r="G919" s="13"/>
      <c r="H919" s="11" t="s">
        <v>39</v>
      </c>
      <c r="I919" s="12" t="s">
        <v>39</v>
      </c>
      <c r="J919" s="93" t="s">
        <v>39</v>
      </c>
      <c r="K919" s="100"/>
      <c r="L919" s="12"/>
      <c r="M919" s="11" t="s">
        <v>39</v>
      </c>
      <c r="N919" s="18" t="s">
        <v>39</v>
      </c>
      <c r="O919" s="14" t="s">
        <v>39</v>
      </c>
      <c r="P919" s="14" t="s">
        <v>39</v>
      </c>
      <c r="Q919" s="97" t="s">
        <v>39</v>
      </c>
      <c r="R919" s="11" t="s">
        <v>39</v>
      </c>
      <c r="S919" s="11" t="s">
        <v>39</v>
      </c>
      <c r="T919" s="11" t="s">
        <v>39</v>
      </c>
      <c r="U919" s="216" t="s">
        <v>39</v>
      </c>
      <c r="V919" s="216" t="s">
        <v>39</v>
      </c>
      <c r="W919" s="216" t="s">
        <v>39</v>
      </c>
      <c r="X919" s="216" t="s">
        <v>39</v>
      </c>
      <c r="Y919" s="216" t="s">
        <v>39</v>
      </c>
      <c r="Z919" s="216" t="s">
        <v>39</v>
      </c>
      <c r="AA919" s="217" t="s">
        <v>39</v>
      </c>
      <c r="AB919" s="216" t="s">
        <v>2847</v>
      </c>
    </row>
    <row r="920" spans="1:28" ht="18" customHeight="1">
      <c r="A920" s="100" t="s">
        <v>2588</v>
      </c>
      <c r="B920" s="12"/>
      <c r="C920" s="90" t="s">
        <v>39</v>
      </c>
      <c r="D920" s="12"/>
      <c r="E920" s="12"/>
      <c r="F920" s="12"/>
      <c r="G920" s="13"/>
      <c r="H920" s="11" t="s">
        <v>39</v>
      </c>
      <c r="I920" s="12" t="s">
        <v>39</v>
      </c>
      <c r="J920" s="93" t="s">
        <v>39</v>
      </c>
      <c r="K920" s="100"/>
      <c r="L920" s="12"/>
      <c r="M920" s="11" t="s">
        <v>39</v>
      </c>
      <c r="N920" s="18" t="s">
        <v>39</v>
      </c>
      <c r="O920" s="14" t="s">
        <v>39</v>
      </c>
      <c r="P920" s="14" t="s">
        <v>39</v>
      </c>
      <c r="Q920" s="97" t="s">
        <v>39</v>
      </c>
      <c r="R920" s="11" t="s">
        <v>39</v>
      </c>
      <c r="S920" s="11" t="s">
        <v>39</v>
      </c>
      <c r="T920" s="11" t="s">
        <v>39</v>
      </c>
      <c r="U920" s="216" t="s">
        <v>39</v>
      </c>
      <c r="V920" s="216" t="s">
        <v>39</v>
      </c>
      <c r="W920" s="216" t="s">
        <v>39</v>
      </c>
      <c r="X920" s="216" t="s">
        <v>39</v>
      </c>
      <c r="Y920" s="216" t="s">
        <v>39</v>
      </c>
      <c r="Z920" s="216" t="s">
        <v>39</v>
      </c>
      <c r="AA920" s="217" t="s">
        <v>39</v>
      </c>
      <c r="AB920" s="216" t="s">
        <v>2847</v>
      </c>
    </row>
    <row r="921" spans="1:28" ht="18" customHeight="1">
      <c r="A921" s="100" t="s">
        <v>2617</v>
      </c>
      <c r="B921" s="12"/>
      <c r="C921" s="90" t="s">
        <v>39</v>
      </c>
      <c r="D921" s="12"/>
      <c r="E921" s="12"/>
      <c r="F921" s="12"/>
      <c r="G921" s="13"/>
      <c r="H921" s="11" t="s">
        <v>39</v>
      </c>
      <c r="I921" s="12" t="s">
        <v>39</v>
      </c>
      <c r="J921" s="93" t="s">
        <v>39</v>
      </c>
      <c r="K921" s="100"/>
      <c r="L921" s="12"/>
      <c r="M921" s="11" t="s">
        <v>39</v>
      </c>
      <c r="N921" s="18" t="s">
        <v>39</v>
      </c>
      <c r="O921" s="14" t="s">
        <v>39</v>
      </c>
      <c r="P921" s="14" t="s">
        <v>39</v>
      </c>
      <c r="Q921" s="97" t="s">
        <v>39</v>
      </c>
      <c r="R921" s="11" t="s">
        <v>39</v>
      </c>
      <c r="S921" s="11" t="s">
        <v>39</v>
      </c>
      <c r="T921" s="11" t="s">
        <v>39</v>
      </c>
      <c r="U921" s="216" t="s">
        <v>39</v>
      </c>
      <c r="V921" s="216" t="s">
        <v>39</v>
      </c>
      <c r="W921" s="216" t="s">
        <v>39</v>
      </c>
      <c r="X921" s="216" t="s">
        <v>39</v>
      </c>
      <c r="Y921" s="216" t="s">
        <v>39</v>
      </c>
      <c r="Z921" s="216" t="s">
        <v>39</v>
      </c>
      <c r="AA921" s="217" t="s">
        <v>39</v>
      </c>
      <c r="AB921" s="216" t="s">
        <v>2847</v>
      </c>
    </row>
    <row r="922" spans="1:28" ht="18" customHeight="1">
      <c r="A922" s="100" t="s">
        <v>2621</v>
      </c>
      <c r="B922" s="12"/>
      <c r="C922" s="90" t="s">
        <v>39</v>
      </c>
      <c r="D922" s="12"/>
      <c r="E922" s="12"/>
      <c r="F922" s="12"/>
      <c r="G922" s="13"/>
      <c r="H922" s="11" t="s">
        <v>39</v>
      </c>
      <c r="I922" s="12" t="s">
        <v>39</v>
      </c>
      <c r="J922" s="93" t="s">
        <v>39</v>
      </c>
      <c r="K922" s="100"/>
      <c r="L922" s="12"/>
      <c r="M922" s="11" t="s">
        <v>39</v>
      </c>
      <c r="N922" s="18" t="s">
        <v>39</v>
      </c>
      <c r="O922" s="14" t="s">
        <v>39</v>
      </c>
      <c r="P922" s="14" t="s">
        <v>39</v>
      </c>
      <c r="Q922" s="97" t="s">
        <v>39</v>
      </c>
      <c r="R922" s="11" t="s">
        <v>39</v>
      </c>
      <c r="S922" s="11" t="s">
        <v>39</v>
      </c>
      <c r="T922" s="11" t="s">
        <v>39</v>
      </c>
      <c r="U922" s="216" t="s">
        <v>39</v>
      </c>
      <c r="V922" s="216" t="s">
        <v>39</v>
      </c>
      <c r="W922" s="216" t="s">
        <v>39</v>
      </c>
      <c r="X922" s="216" t="s">
        <v>39</v>
      </c>
      <c r="Y922" s="216" t="s">
        <v>39</v>
      </c>
      <c r="Z922" s="216" t="s">
        <v>39</v>
      </c>
      <c r="AA922" s="217" t="s">
        <v>39</v>
      </c>
      <c r="AB922" s="216" t="s">
        <v>2847</v>
      </c>
    </row>
    <row r="923" spans="1:28" ht="18" customHeight="1">
      <c r="A923" s="100" t="s">
        <v>2627</v>
      </c>
      <c r="B923" s="12"/>
      <c r="C923" s="90" t="s">
        <v>39</v>
      </c>
      <c r="D923" s="12"/>
      <c r="E923" s="12"/>
      <c r="F923" s="12"/>
      <c r="G923" s="13"/>
      <c r="H923" s="11" t="s">
        <v>39</v>
      </c>
      <c r="I923" s="12" t="s">
        <v>39</v>
      </c>
      <c r="J923" s="93" t="s">
        <v>39</v>
      </c>
      <c r="K923" s="100"/>
      <c r="L923" s="12"/>
      <c r="M923" s="11" t="s">
        <v>39</v>
      </c>
      <c r="N923" s="18" t="s">
        <v>39</v>
      </c>
      <c r="O923" s="14" t="s">
        <v>39</v>
      </c>
      <c r="P923" s="14" t="s">
        <v>39</v>
      </c>
      <c r="Q923" s="97" t="s">
        <v>39</v>
      </c>
      <c r="R923" s="11" t="s">
        <v>39</v>
      </c>
      <c r="S923" s="11" t="s">
        <v>39</v>
      </c>
      <c r="T923" s="11" t="s">
        <v>39</v>
      </c>
      <c r="U923" s="216" t="s">
        <v>39</v>
      </c>
      <c r="V923" s="216" t="s">
        <v>39</v>
      </c>
      <c r="W923" s="216" t="s">
        <v>39</v>
      </c>
      <c r="X923" s="216" t="s">
        <v>39</v>
      </c>
      <c r="Y923" s="216" t="s">
        <v>39</v>
      </c>
      <c r="Z923" s="216" t="s">
        <v>39</v>
      </c>
      <c r="AA923" s="217" t="s">
        <v>39</v>
      </c>
      <c r="AB923" s="216" t="s">
        <v>2847</v>
      </c>
    </row>
    <row r="924" spans="1:28" ht="18" customHeight="1">
      <c r="A924" s="100" t="s">
        <v>2632</v>
      </c>
      <c r="B924" s="12"/>
      <c r="C924" s="90" t="s">
        <v>39</v>
      </c>
      <c r="D924" s="12"/>
      <c r="E924" s="12"/>
      <c r="F924" s="12"/>
      <c r="G924" s="13"/>
      <c r="H924" s="11" t="s">
        <v>39</v>
      </c>
      <c r="I924" s="12" t="s">
        <v>39</v>
      </c>
      <c r="J924" s="93" t="s">
        <v>39</v>
      </c>
      <c r="K924" s="100"/>
      <c r="L924" s="12"/>
      <c r="M924" s="11" t="s">
        <v>39</v>
      </c>
      <c r="N924" s="18" t="s">
        <v>39</v>
      </c>
      <c r="O924" s="14" t="s">
        <v>39</v>
      </c>
      <c r="P924" s="14" t="s">
        <v>39</v>
      </c>
      <c r="Q924" s="97" t="s">
        <v>39</v>
      </c>
      <c r="R924" s="11" t="s">
        <v>39</v>
      </c>
      <c r="S924" s="11" t="s">
        <v>39</v>
      </c>
      <c r="T924" s="11" t="s">
        <v>39</v>
      </c>
      <c r="U924" s="216" t="s">
        <v>39</v>
      </c>
      <c r="V924" s="216" t="s">
        <v>39</v>
      </c>
      <c r="W924" s="216" t="s">
        <v>39</v>
      </c>
      <c r="X924" s="216" t="s">
        <v>39</v>
      </c>
      <c r="Y924" s="216" t="s">
        <v>39</v>
      </c>
      <c r="Z924" s="216" t="s">
        <v>39</v>
      </c>
      <c r="AA924" s="217" t="s">
        <v>39</v>
      </c>
      <c r="AB924" s="216" t="s">
        <v>2847</v>
      </c>
    </row>
    <row r="925" spans="1:28" ht="18" customHeight="1">
      <c r="A925" s="100" t="s">
        <v>2634</v>
      </c>
      <c r="B925" s="12"/>
      <c r="C925" s="90" t="s">
        <v>39</v>
      </c>
      <c r="D925" s="12"/>
      <c r="E925" s="12"/>
      <c r="F925" s="12"/>
      <c r="G925" s="13"/>
      <c r="H925" s="11" t="s">
        <v>39</v>
      </c>
      <c r="I925" s="12" t="s">
        <v>39</v>
      </c>
      <c r="J925" s="93" t="s">
        <v>39</v>
      </c>
      <c r="K925" s="100"/>
      <c r="L925" s="12"/>
      <c r="M925" s="11" t="s">
        <v>39</v>
      </c>
      <c r="N925" s="18" t="s">
        <v>39</v>
      </c>
      <c r="O925" s="14" t="s">
        <v>39</v>
      </c>
      <c r="P925" s="14" t="s">
        <v>39</v>
      </c>
      <c r="Q925" s="97" t="s">
        <v>39</v>
      </c>
      <c r="R925" s="11" t="s">
        <v>39</v>
      </c>
      <c r="S925" s="11" t="s">
        <v>39</v>
      </c>
      <c r="T925" s="11" t="s">
        <v>39</v>
      </c>
      <c r="U925" s="216" t="s">
        <v>39</v>
      </c>
      <c r="V925" s="216" t="s">
        <v>39</v>
      </c>
      <c r="W925" s="216" t="s">
        <v>39</v>
      </c>
      <c r="X925" s="216" t="s">
        <v>39</v>
      </c>
      <c r="Y925" s="216" t="s">
        <v>39</v>
      </c>
      <c r="Z925" s="216" t="s">
        <v>39</v>
      </c>
      <c r="AA925" s="217" t="s">
        <v>39</v>
      </c>
      <c r="AB925" s="216" t="s">
        <v>2847</v>
      </c>
    </row>
    <row r="926" spans="1:28" ht="18" customHeight="1">
      <c r="A926" s="100" t="s">
        <v>2646</v>
      </c>
      <c r="B926" s="12"/>
      <c r="C926" s="90" t="s">
        <v>39</v>
      </c>
      <c r="D926" s="12"/>
      <c r="E926" s="12"/>
      <c r="F926" s="12"/>
      <c r="G926" s="13"/>
      <c r="H926" s="11" t="s">
        <v>39</v>
      </c>
      <c r="I926" s="12" t="s">
        <v>39</v>
      </c>
      <c r="J926" s="93" t="s">
        <v>39</v>
      </c>
      <c r="K926" s="100"/>
      <c r="L926" s="12"/>
      <c r="M926" s="11" t="s">
        <v>39</v>
      </c>
      <c r="N926" s="18" t="s">
        <v>39</v>
      </c>
      <c r="O926" s="14" t="s">
        <v>39</v>
      </c>
      <c r="P926" s="14" t="s">
        <v>39</v>
      </c>
      <c r="Q926" s="97" t="s">
        <v>39</v>
      </c>
      <c r="R926" s="11" t="s">
        <v>39</v>
      </c>
      <c r="S926" s="11" t="s">
        <v>39</v>
      </c>
      <c r="T926" s="11" t="s">
        <v>39</v>
      </c>
      <c r="U926" s="216" t="s">
        <v>39</v>
      </c>
      <c r="V926" s="216" t="s">
        <v>39</v>
      </c>
      <c r="W926" s="216" t="s">
        <v>39</v>
      </c>
      <c r="X926" s="216" t="s">
        <v>39</v>
      </c>
      <c r="Y926" s="216" t="s">
        <v>39</v>
      </c>
      <c r="Z926" s="216" t="s">
        <v>39</v>
      </c>
      <c r="AA926" s="217" t="s">
        <v>39</v>
      </c>
      <c r="AB926" s="216" t="s">
        <v>2847</v>
      </c>
    </row>
    <row r="927" spans="1:28" ht="18" customHeight="1">
      <c r="A927" s="100" t="s">
        <v>2654</v>
      </c>
      <c r="B927" s="12"/>
      <c r="C927" s="90" t="s">
        <v>39</v>
      </c>
      <c r="D927" s="12"/>
      <c r="E927" s="12"/>
      <c r="F927" s="12"/>
      <c r="G927" s="13"/>
      <c r="H927" s="11" t="s">
        <v>39</v>
      </c>
      <c r="I927" s="12" t="s">
        <v>39</v>
      </c>
      <c r="J927" s="93" t="s">
        <v>39</v>
      </c>
      <c r="K927" s="100"/>
      <c r="L927" s="12"/>
      <c r="M927" s="11" t="s">
        <v>39</v>
      </c>
      <c r="N927" s="18" t="s">
        <v>39</v>
      </c>
      <c r="O927" s="14" t="s">
        <v>39</v>
      </c>
      <c r="P927" s="14" t="s">
        <v>39</v>
      </c>
      <c r="Q927" s="97" t="s">
        <v>39</v>
      </c>
      <c r="R927" s="11" t="s">
        <v>39</v>
      </c>
      <c r="S927" s="11" t="s">
        <v>39</v>
      </c>
      <c r="T927" s="11" t="s">
        <v>39</v>
      </c>
      <c r="U927" s="216" t="s">
        <v>39</v>
      </c>
      <c r="V927" s="216" t="s">
        <v>39</v>
      </c>
      <c r="W927" s="216" t="s">
        <v>39</v>
      </c>
      <c r="X927" s="216" t="s">
        <v>39</v>
      </c>
      <c r="Y927" s="216" t="s">
        <v>39</v>
      </c>
      <c r="Z927" s="216" t="s">
        <v>39</v>
      </c>
      <c r="AA927" s="217" t="s">
        <v>39</v>
      </c>
      <c r="AB927" s="216" t="s">
        <v>2847</v>
      </c>
    </row>
    <row r="928" spans="1:28" ht="18" customHeight="1">
      <c r="A928" s="100" t="s">
        <v>2791</v>
      </c>
      <c r="B928" s="12"/>
      <c r="C928" s="90" t="s">
        <v>39</v>
      </c>
      <c r="D928" s="12"/>
      <c r="E928" s="12"/>
      <c r="F928" s="12"/>
      <c r="G928" s="13"/>
      <c r="H928" s="11" t="s">
        <v>39</v>
      </c>
      <c r="I928" s="12" t="s">
        <v>39</v>
      </c>
      <c r="J928" s="93" t="s">
        <v>39</v>
      </c>
      <c r="K928" s="100"/>
      <c r="L928" s="12"/>
      <c r="M928" s="11" t="s">
        <v>39</v>
      </c>
      <c r="N928" s="18" t="s">
        <v>39</v>
      </c>
      <c r="O928" s="14" t="s">
        <v>39</v>
      </c>
      <c r="P928" s="14" t="s">
        <v>39</v>
      </c>
      <c r="Q928" s="97" t="s">
        <v>39</v>
      </c>
      <c r="R928" s="11" t="s">
        <v>39</v>
      </c>
      <c r="S928" s="11" t="s">
        <v>39</v>
      </c>
      <c r="T928" s="11" t="s">
        <v>39</v>
      </c>
      <c r="U928" s="216" t="s">
        <v>39</v>
      </c>
      <c r="V928" s="216" t="s">
        <v>39</v>
      </c>
      <c r="W928" s="216" t="s">
        <v>39</v>
      </c>
      <c r="X928" s="216" t="s">
        <v>39</v>
      </c>
      <c r="Y928" s="216" t="s">
        <v>39</v>
      </c>
      <c r="Z928" s="216" t="s">
        <v>39</v>
      </c>
      <c r="AA928" s="217" t="s">
        <v>39</v>
      </c>
      <c r="AB928" s="216" t="s">
        <v>2847</v>
      </c>
    </row>
    <row r="929" spans="1:28" ht="18" customHeight="1">
      <c r="A929" s="100" t="s">
        <v>2791</v>
      </c>
      <c r="B929" s="12"/>
      <c r="C929" s="90" t="s">
        <v>39</v>
      </c>
      <c r="D929" s="12"/>
      <c r="E929" s="12"/>
      <c r="F929" s="12"/>
      <c r="G929" s="13"/>
      <c r="H929" s="11" t="s">
        <v>39</v>
      </c>
      <c r="I929" s="12" t="s">
        <v>39</v>
      </c>
      <c r="J929" s="93" t="s">
        <v>39</v>
      </c>
      <c r="K929" s="100"/>
      <c r="L929" s="12"/>
      <c r="M929" s="11" t="s">
        <v>39</v>
      </c>
      <c r="N929" s="18" t="s">
        <v>39</v>
      </c>
      <c r="O929" s="14" t="s">
        <v>39</v>
      </c>
      <c r="P929" s="14" t="s">
        <v>39</v>
      </c>
      <c r="Q929" s="97" t="s">
        <v>39</v>
      </c>
      <c r="R929" s="11" t="s">
        <v>39</v>
      </c>
      <c r="S929" s="11" t="s">
        <v>39</v>
      </c>
      <c r="T929" s="11" t="s">
        <v>39</v>
      </c>
      <c r="U929" s="216" t="s">
        <v>39</v>
      </c>
      <c r="V929" s="216" t="s">
        <v>39</v>
      </c>
      <c r="W929" s="216" t="s">
        <v>39</v>
      </c>
      <c r="X929" s="216" t="s">
        <v>39</v>
      </c>
      <c r="Y929" s="216" t="s">
        <v>39</v>
      </c>
      <c r="Z929" s="216" t="s">
        <v>39</v>
      </c>
      <c r="AA929" s="217" t="s">
        <v>39</v>
      </c>
      <c r="AB929" s="216" t="s">
        <v>2847</v>
      </c>
    </row>
    <row r="930" spans="1:28" ht="18" customHeight="1">
      <c r="A930" s="100" t="s">
        <v>2680</v>
      </c>
      <c r="B930" s="12"/>
      <c r="C930" s="90" t="s">
        <v>39</v>
      </c>
      <c r="D930" s="12"/>
      <c r="E930" s="12"/>
      <c r="F930" s="12"/>
      <c r="G930" s="13"/>
      <c r="H930" s="11" t="s">
        <v>39</v>
      </c>
      <c r="I930" s="12" t="s">
        <v>39</v>
      </c>
      <c r="J930" s="93" t="s">
        <v>39</v>
      </c>
      <c r="K930" s="100"/>
      <c r="L930" s="12"/>
      <c r="M930" s="11" t="s">
        <v>39</v>
      </c>
      <c r="N930" s="18" t="s">
        <v>39</v>
      </c>
      <c r="O930" s="14" t="s">
        <v>39</v>
      </c>
      <c r="P930" s="14" t="s">
        <v>39</v>
      </c>
      <c r="Q930" s="97" t="s">
        <v>39</v>
      </c>
      <c r="R930" s="11" t="s">
        <v>39</v>
      </c>
      <c r="S930" s="11" t="s">
        <v>39</v>
      </c>
      <c r="T930" s="11" t="s">
        <v>39</v>
      </c>
      <c r="U930" s="216" t="s">
        <v>39</v>
      </c>
      <c r="V930" s="216" t="s">
        <v>39</v>
      </c>
      <c r="W930" s="216" t="s">
        <v>39</v>
      </c>
      <c r="X930" s="216" t="s">
        <v>39</v>
      </c>
      <c r="Y930" s="216" t="s">
        <v>39</v>
      </c>
      <c r="Z930" s="216" t="s">
        <v>39</v>
      </c>
      <c r="AA930" s="217" t="s">
        <v>39</v>
      </c>
      <c r="AB930" s="216" t="s">
        <v>2847</v>
      </c>
    </row>
    <row r="931" spans="1:28" ht="18" customHeight="1">
      <c r="A931" s="100" t="s">
        <v>2697</v>
      </c>
      <c r="B931" s="12"/>
      <c r="C931" s="90" t="s">
        <v>39</v>
      </c>
      <c r="D931" s="12"/>
      <c r="E931" s="12"/>
      <c r="F931" s="12"/>
      <c r="G931" s="13"/>
      <c r="H931" s="11" t="s">
        <v>39</v>
      </c>
      <c r="I931" s="12" t="s">
        <v>39</v>
      </c>
      <c r="J931" s="93" t="s">
        <v>39</v>
      </c>
      <c r="K931" s="100"/>
      <c r="L931" s="12"/>
      <c r="M931" s="11" t="s">
        <v>39</v>
      </c>
      <c r="N931" s="18" t="s">
        <v>39</v>
      </c>
      <c r="O931" s="14" t="s">
        <v>39</v>
      </c>
      <c r="P931" s="14" t="s">
        <v>39</v>
      </c>
      <c r="Q931" s="97" t="s">
        <v>39</v>
      </c>
      <c r="R931" s="11" t="s">
        <v>39</v>
      </c>
      <c r="S931" s="11" t="s">
        <v>39</v>
      </c>
      <c r="T931" s="11" t="s">
        <v>39</v>
      </c>
      <c r="U931" s="216" t="s">
        <v>39</v>
      </c>
      <c r="V931" s="216" t="s">
        <v>39</v>
      </c>
      <c r="W931" s="216" t="s">
        <v>39</v>
      </c>
      <c r="X931" s="216" t="s">
        <v>39</v>
      </c>
      <c r="Y931" s="216" t="s">
        <v>39</v>
      </c>
      <c r="Z931" s="216" t="s">
        <v>39</v>
      </c>
      <c r="AA931" s="217" t="s">
        <v>39</v>
      </c>
      <c r="AB931" s="216" t="s">
        <v>2847</v>
      </c>
    </row>
    <row r="932" spans="1:28" ht="18" customHeight="1">
      <c r="A932" s="100" t="s">
        <v>2698</v>
      </c>
      <c r="B932" s="12"/>
      <c r="C932" s="90" t="s">
        <v>39</v>
      </c>
      <c r="D932" s="12"/>
      <c r="E932" s="12"/>
      <c r="F932" s="12"/>
      <c r="G932" s="13"/>
      <c r="H932" s="11" t="s">
        <v>39</v>
      </c>
      <c r="I932" s="12" t="s">
        <v>39</v>
      </c>
      <c r="J932" s="93" t="s">
        <v>39</v>
      </c>
      <c r="K932" s="100"/>
      <c r="L932" s="12"/>
      <c r="M932" s="11" t="s">
        <v>39</v>
      </c>
      <c r="N932" s="18" t="s">
        <v>39</v>
      </c>
      <c r="O932" s="14" t="s">
        <v>39</v>
      </c>
      <c r="P932" s="14" t="s">
        <v>39</v>
      </c>
      <c r="Q932" s="97" t="s">
        <v>39</v>
      </c>
      <c r="R932" s="11" t="s">
        <v>39</v>
      </c>
      <c r="S932" s="11" t="s">
        <v>39</v>
      </c>
      <c r="T932" s="11" t="s">
        <v>39</v>
      </c>
      <c r="U932" s="216" t="s">
        <v>39</v>
      </c>
      <c r="V932" s="216" t="s">
        <v>39</v>
      </c>
      <c r="W932" s="216" t="s">
        <v>39</v>
      </c>
      <c r="X932" s="216" t="s">
        <v>39</v>
      </c>
      <c r="Y932" s="216" t="s">
        <v>39</v>
      </c>
      <c r="Z932" s="216" t="s">
        <v>39</v>
      </c>
      <c r="AA932" s="217" t="s">
        <v>39</v>
      </c>
      <c r="AB932" s="216" t="s">
        <v>2847</v>
      </c>
    </row>
    <row r="933" spans="1:28" ht="18" customHeight="1">
      <c r="A933" s="100" t="s">
        <v>2699</v>
      </c>
      <c r="B933" s="12"/>
      <c r="C933" s="90" t="s">
        <v>39</v>
      </c>
      <c r="D933" s="12"/>
      <c r="E933" s="12"/>
      <c r="F933" s="12"/>
      <c r="G933" s="13"/>
      <c r="H933" s="11" t="s">
        <v>39</v>
      </c>
      <c r="I933" s="12" t="s">
        <v>39</v>
      </c>
      <c r="J933" s="93" t="s">
        <v>39</v>
      </c>
      <c r="K933" s="100"/>
      <c r="L933" s="12" t="s">
        <v>34</v>
      </c>
      <c r="M933" s="11" t="s">
        <v>35</v>
      </c>
      <c r="N933" s="18" t="s">
        <v>39</v>
      </c>
      <c r="O933" s="14" t="s">
        <v>39</v>
      </c>
      <c r="P933" s="14" t="s">
        <v>39</v>
      </c>
      <c r="Q933" s="97" t="s">
        <v>39</v>
      </c>
      <c r="R933" s="11" t="s">
        <v>39</v>
      </c>
      <c r="S933" s="11" t="s">
        <v>39</v>
      </c>
      <c r="T933" s="11" t="s">
        <v>39</v>
      </c>
      <c r="U933" s="216" t="s">
        <v>39</v>
      </c>
      <c r="V933" s="216" t="s">
        <v>39</v>
      </c>
      <c r="W933" s="216" t="s">
        <v>39</v>
      </c>
      <c r="X933" s="216" t="s">
        <v>39</v>
      </c>
      <c r="Y933" s="216" t="s">
        <v>39</v>
      </c>
      <c r="Z933" s="216" t="s">
        <v>39</v>
      </c>
      <c r="AA933" s="217" t="s">
        <v>39</v>
      </c>
      <c r="AB933" s="216" t="s">
        <v>2847</v>
      </c>
    </row>
    <row r="934" spans="1:28" ht="18" customHeight="1">
      <c r="A934" s="100" t="s">
        <v>2705</v>
      </c>
      <c r="B934" s="12"/>
      <c r="C934" s="90" t="s">
        <v>39</v>
      </c>
      <c r="D934" s="12"/>
      <c r="E934" s="12"/>
      <c r="F934" s="12"/>
      <c r="G934" s="13"/>
      <c r="H934" s="11" t="s">
        <v>39</v>
      </c>
      <c r="I934" s="12" t="s">
        <v>39</v>
      </c>
      <c r="J934" s="93" t="s">
        <v>39</v>
      </c>
      <c r="K934" s="100"/>
      <c r="L934" s="12"/>
      <c r="M934" s="11" t="s">
        <v>39</v>
      </c>
      <c r="N934" s="18" t="s">
        <v>39</v>
      </c>
      <c r="O934" s="14" t="s">
        <v>39</v>
      </c>
      <c r="P934" s="14" t="s">
        <v>39</v>
      </c>
      <c r="Q934" s="97" t="s">
        <v>39</v>
      </c>
      <c r="R934" s="11" t="s">
        <v>39</v>
      </c>
      <c r="S934" s="11" t="s">
        <v>39</v>
      </c>
      <c r="T934" s="11" t="s">
        <v>39</v>
      </c>
      <c r="U934" s="216" t="s">
        <v>39</v>
      </c>
      <c r="V934" s="216" t="s">
        <v>39</v>
      </c>
      <c r="W934" s="216" t="s">
        <v>39</v>
      </c>
      <c r="X934" s="216" t="s">
        <v>39</v>
      </c>
      <c r="Y934" s="216" t="s">
        <v>39</v>
      </c>
      <c r="Z934" s="216" t="s">
        <v>39</v>
      </c>
      <c r="AA934" s="217" t="s">
        <v>39</v>
      </c>
      <c r="AB934" s="216" t="s">
        <v>2847</v>
      </c>
    </row>
    <row r="935" spans="1:28" ht="18" customHeight="1">
      <c r="A935" s="100" t="s">
        <v>2844</v>
      </c>
      <c r="B935" s="12"/>
      <c r="C935" s="90" t="s">
        <v>39</v>
      </c>
      <c r="D935" s="12"/>
      <c r="E935" s="12"/>
      <c r="F935" s="12"/>
      <c r="G935" s="13"/>
      <c r="H935" s="11" t="s">
        <v>39</v>
      </c>
      <c r="I935" s="12" t="s">
        <v>39</v>
      </c>
      <c r="J935" s="93" t="s">
        <v>39</v>
      </c>
      <c r="K935" s="100"/>
      <c r="L935" s="12"/>
      <c r="M935" s="11" t="s">
        <v>39</v>
      </c>
      <c r="N935" s="18" t="s">
        <v>39</v>
      </c>
      <c r="O935" s="14" t="s">
        <v>39</v>
      </c>
      <c r="P935" s="14" t="s">
        <v>39</v>
      </c>
      <c r="Q935" s="97" t="s">
        <v>39</v>
      </c>
      <c r="R935" s="11" t="s">
        <v>39</v>
      </c>
      <c r="S935" s="11" t="s">
        <v>39</v>
      </c>
      <c r="T935" s="11" t="s">
        <v>39</v>
      </c>
      <c r="U935" s="216" t="s">
        <v>39</v>
      </c>
      <c r="V935" s="216" t="s">
        <v>39</v>
      </c>
      <c r="W935" s="216" t="s">
        <v>39</v>
      </c>
      <c r="X935" s="216" t="s">
        <v>39</v>
      </c>
      <c r="Y935" s="216" t="s">
        <v>39</v>
      </c>
      <c r="Z935" s="216" t="s">
        <v>39</v>
      </c>
      <c r="AA935" s="217" t="s">
        <v>39</v>
      </c>
      <c r="AB935" s="216" t="s">
        <v>2847</v>
      </c>
    </row>
    <row r="936" spans="1:28" ht="18" customHeight="1">
      <c r="A936" s="100" t="s">
        <v>2709</v>
      </c>
      <c r="B936" s="12"/>
      <c r="C936" s="90" t="s">
        <v>39</v>
      </c>
      <c r="D936" s="12"/>
      <c r="E936" s="12"/>
      <c r="F936" s="12"/>
      <c r="G936" s="13"/>
      <c r="H936" s="11" t="s">
        <v>39</v>
      </c>
      <c r="I936" s="12" t="s">
        <v>39</v>
      </c>
      <c r="J936" s="93" t="s">
        <v>39</v>
      </c>
      <c r="K936" s="100"/>
      <c r="L936" s="12"/>
      <c r="M936" s="11" t="s">
        <v>39</v>
      </c>
      <c r="N936" s="18" t="s">
        <v>39</v>
      </c>
      <c r="O936" s="14" t="s">
        <v>39</v>
      </c>
      <c r="P936" s="14" t="s">
        <v>39</v>
      </c>
      <c r="Q936" s="97" t="s">
        <v>39</v>
      </c>
      <c r="R936" s="11" t="s">
        <v>39</v>
      </c>
      <c r="S936" s="11" t="s">
        <v>39</v>
      </c>
      <c r="T936" s="11" t="s">
        <v>39</v>
      </c>
      <c r="U936" s="216" t="s">
        <v>39</v>
      </c>
      <c r="V936" s="216" t="s">
        <v>39</v>
      </c>
      <c r="W936" s="216" t="s">
        <v>39</v>
      </c>
      <c r="X936" s="216" t="s">
        <v>39</v>
      </c>
      <c r="Y936" s="216" t="s">
        <v>39</v>
      </c>
      <c r="Z936" s="216" t="s">
        <v>39</v>
      </c>
      <c r="AA936" s="217" t="s">
        <v>39</v>
      </c>
      <c r="AB936" s="216" t="s">
        <v>2847</v>
      </c>
    </row>
    <row r="937" spans="1:28" ht="18" customHeight="1">
      <c r="A937" s="100" t="s">
        <v>2710</v>
      </c>
      <c r="B937" s="12"/>
      <c r="C937" s="90" t="s">
        <v>39</v>
      </c>
      <c r="D937" s="12"/>
      <c r="E937" s="12"/>
      <c r="F937" s="12"/>
      <c r="G937" s="13"/>
      <c r="H937" s="11" t="s">
        <v>39</v>
      </c>
      <c r="I937" s="12" t="s">
        <v>39</v>
      </c>
      <c r="J937" s="93" t="s">
        <v>39</v>
      </c>
      <c r="K937" s="100"/>
      <c r="L937" s="12"/>
      <c r="M937" s="11" t="s">
        <v>39</v>
      </c>
      <c r="N937" s="18" t="s">
        <v>39</v>
      </c>
      <c r="O937" s="14" t="s">
        <v>39</v>
      </c>
      <c r="P937" s="14" t="s">
        <v>39</v>
      </c>
      <c r="Q937" s="97" t="s">
        <v>39</v>
      </c>
      <c r="R937" s="11" t="s">
        <v>39</v>
      </c>
      <c r="S937" s="11" t="s">
        <v>39</v>
      </c>
      <c r="T937" s="11" t="s">
        <v>39</v>
      </c>
      <c r="U937" s="216" t="s">
        <v>39</v>
      </c>
      <c r="V937" s="216" t="s">
        <v>39</v>
      </c>
      <c r="W937" s="216" t="s">
        <v>39</v>
      </c>
      <c r="X937" s="216" t="s">
        <v>39</v>
      </c>
      <c r="Y937" s="216" t="s">
        <v>39</v>
      </c>
      <c r="Z937" s="216" t="s">
        <v>39</v>
      </c>
      <c r="AA937" s="217" t="s">
        <v>39</v>
      </c>
      <c r="AB937" s="216" t="s">
        <v>2847</v>
      </c>
    </row>
    <row r="938" spans="1:28" ht="18" customHeight="1">
      <c r="A938" s="100" t="s">
        <v>2711</v>
      </c>
      <c r="B938" s="12"/>
      <c r="C938" s="90" t="s">
        <v>39</v>
      </c>
      <c r="D938" s="12"/>
      <c r="E938" s="12"/>
      <c r="F938" s="12"/>
      <c r="G938" s="13"/>
      <c r="H938" s="11" t="s">
        <v>39</v>
      </c>
      <c r="I938" s="12" t="s">
        <v>39</v>
      </c>
      <c r="J938" s="93" t="s">
        <v>39</v>
      </c>
      <c r="K938" s="100"/>
      <c r="L938" s="12"/>
      <c r="M938" s="11" t="s">
        <v>39</v>
      </c>
      <c r="N938" s="18" t="s">
        <v>39</v>
      </c>
      <c r="O938" s="14" t="s">
        <v>39</v>
      </c>
      <c r="P938" s="14" t="s">
        <v>39</v>
      </c>
      <c r="Q938" s="97" t="s">
        <v>39</v>
      </c>
      <c r="R938" s="11" t="s">
        <v>39</v>
      </c>
      <c r="S938" s="11" t="s">
        <v>39</v>
      </c>
      <c r="T938" s="11" t="s">
        <v>39</v>
      </c>
      <c r="U938" s="216" t="s">
        <v>39</v>
      </c>
      <c r="V938" s="216" t="s">
        <v>39</v>
      </c>
      <c r="W938" s="216" t="s">
        <v>39</v>
      </c>
      <c r="X938" s="216" t="s">
        <v>39</v>
      </c>
      <c r="Y938" s="216" t="s">
        <v>39</v>
      </c>
      <c r="Z938" s="216" t="s">
        <v>39</v>
      </c>
      <c r="AA938" s="217" t="s">
        <v>39</v>
      </c>
      <c r="AB938" s="216" t="s">
        <v>2847</v>
      </c>
    </row>
    <row r="939" spans="1:28" ht="18" customHeight="1">
      <c r="A939" s="100" t="s">
        <v>2712</v>
      </c>
      <c r="B939" s="12"/>
      <c r="C939" s="90" t="s">
        <v>39</v>
      </c>
      <c r="D939" s="12"/>
      <c r="E939" s="12"/>
      <c r="F939" s="12"/>
      <c r="G939" s="13"/>
      <c r="H939" s="11" t="s">
        <v>39</v>
      </c>
      <c r="I939" s="12" t="s">
        <v>39</v>
      </c>
      <c r="J939" s="93" t="s">
        <v>39</v>
      </c>
      <c r="K939" s="100"/>
      <c r="L939" s="12"/>
      <c r="M939" s="11" t="s">
        <v>39</v>
      </c>
      <c r="N939" s="18" t="s">
        <v>39</v>
      </c>
      <c r="O939" s="14" t="s">
        <v>39</v>
      </c>
      <c r="P939" s="14" t="s">
        <v>39</v>
      </c>
      <c r="Q939" s="97" t="s">
        <v>39</v>
      </c>
      <c r="R939" s="11" t="s">
        <v>39</v>
      </c>
      <c r="S939" s="11" t="s">
        <v>39</v>
      </c>
      <c r="T939" s="11" t="s">
        <v>39</v>
      </c>
      <c r="U939" s="216" t="s">
        <v>39</v>
      </c>
      <c r="V939" s="216" t="s">
        <v>39</v>
      </c>
      <c r="W939" s="216" t="s">
        <v>39</v>
      </c>
      <c r="X939" s="216" t="s">
        <v>39</v>
      </c>
      <c r="Y939" s="216" t="s">
        <v>39</v>
      </c>
      <c r="Z939" s="216" t="s">
        <v>39</v>
      </c>
      <c r="AA939" s="217" t="s">
        <v>39</v>
      </c>
      <c r="AB939" s="216" t="s">
        <v>2847</v>
      </c>
    </row>
    <row r="940" spans="1:28" ht="18" customHeight="1">
      <c r="A940" s="100" t="s">
        <v>791</v>
      </c>
      <c r="B940" s="12"/>
      <c r="C940" s="90" t="s">
        <v>39</v>
      </c>
      <c r="D940" s="12"/>
      <c r="E940" s="12"/>
      <c r="F940" s="12"/>
      <c r="G940" s="13"/>
      <c r="H940" s="11" t="s">
        <v>39</v>
      </c>
      <c r="I940" s="12" t="s">
        <v>39</v>
      </c>
      <c r="J940" s="93" t="s">
        <v>39</v>
      </c>
      <c r="K940" s="100"/>
      <c r="L940" s="12"/>
      <c r="M940" s="11" t="s">
        <v>39</v>
      </c>
      <c r="N940" s="18" t="s">
        <v>39</v>
      </c>
      <c r="O940" s="14" t="s">
        <v>39</v>
      </c>
      <c r="P940" s="14" t="s">
        <v>39</v>
      </c>
      <c r="Q940" s="97" t="s">
        <v>39</v>
      </c>
      <c r="R940" s="11" t="s">
        <v>39</v>
      </c>
      <c r="S940" s="11" t="s">
        <v>39</v>
      </c>
      <c r="T940" s="11" t="s">
        <v>39</v>
      </c>
      <c r="U940" s="216" t="s">
        <v>39</v>
      </c>
      <c r="V940" s="216" t="s">
        <v>39</v>
      </c>
      <c r="W940" s="216" t="s">
        <v>39</v>
      </c>
      <c r="X940" s="216" t="s">
        <v>39</v>
      </c>
      <c r="Y940" s="216" t="s">
        <v>39</v>
      </c>
      <c r="Z940" s="216" t="s">
        <v>39</v>
      </c>
      <c r="AA940" s="217" t="s">
        <v>39</v>
      </c>
      <c r="AB940" s="216" t="s">
        <v>2847</v>
      </c>
    </row>
    <row r="941" spans="1:28" ht="18" customHeight="1">
      <c r="A941" s="100" t="s">
        <v>345</v>
      </c>
      <c r="B941" s="12"/>
      <c r="C941" s="90" t="s">
        <v>39</v>
      </c>
      <c r="D941" s="12"/>
      <c r="E941" s="12"/>
      <c r="F941" s="12"/>
      <c r="G941" s="13"/>
      <c r="H941" s="11" t="s">
        <v>39</v>
      </c>
      <c r="I941" s="12" t="s">
        <v>39</v>
      </c>
      <c r="J941" s="93" t="s">
        <v>39</v>
      </c>
      <c r="K941" s="100"/>
      <c r="L941" s="12"/>
      <c r="M941" s="11" t="s">
        <v>39</v>
      </c>
      <c r="N941" s="18" t="s">
        <v>39</v>
      </c>
      <c r="O941" s="14" t="s">
        <v>39</v>
      </c>
      <c r="P941" s="14" t="s">
        <v>39</v>
      </c>
      <c r="Q941" s="97" t="s">
        <v>39</v>
      </c>
      <c r="R941" s="11" t="s">
        <v>39</v>
      </c>
      <c r="S941" s="11" t="s">
        <v>39</v>
      </c>
      <c r="T941" s="11" t="s">
        <v>39</v>
      </c>
      <c r="U941" s="216" t="s">
        <v>39</v>
      </c>
      <c r="V941" s="216" t="s">
        <v>39</v>
      </c>
      <c r="W941" s="216" t="s">
        <v>39</v>
      </c>
      <c r="X941" s="216" t="s">
        <v>39</v>
      </c>
      <c r="Y941" s="216" t="s">
        <v>39</v>
      </c>
      <c r="Z941" s="216" t="s">
        <v>39</v>
      </c>
      <c r="AA941" s="217" t="s">
        <v>39</v>
      </c>
      <c r="AB941" s="216" t="s">
        <v>2847</v>
      </c>
    </row>
    <row r="942" spans="1:28" ht="18" customHeight="1">
      <c r="A942" s="100"/>
      <c r="B942" s="12"/>
      <c r="C942" s="90"/>
      <c r="D942" s="12"/>
      <c r="E942" s="12"/>
      <c r="F942" s="12"/>
      <c r="G942" s="13"/>
      <c r="H942" s="11"/>
      <c r="I942" s="12"/>
      <c r="J942" s="93"/>
      <c r="K942" s="100"/>
      <c r="L942" s="12"/>
      <c r="M942" s="11"/>
      <c r="N942" s="18"/>
      <c r="O942" s="14"/>
      <c r="P942" s="14"/>
      <c r="Q942" s="97"/>
      <c r="R942" s="11"/>
      <c r="S942" s="11"/>
      <c r="T942" s="11"/>
      <c r="U942" s="216"/>
      <c r="V942" s="216"/>
      <c r="W942" s="216"/>
      <c r="X942" s="216"/>
      <c r="Y942" s="216"/>
      <c r="Z942" s="216"/>
      <c r="AA942" s="217"/>
      <c r="AB942" s="216"/>
    </row>
    <row r="943" spans="1:28" ht="18" customHeight="1">
      <c r="A943" s="100"/>
      <c r="B943" s="12"/>
      <c r="C943" s="90"/>
      <c r="D943" s="12"/>
      <c r="E943" s="12"/>
      <c r="F943" s="12"/>
      <c r="G943" s="13"/>
      <c r="H943" s="11"/>
      <c r="I943" s="12"/>
      <c r="J943" s="93"/>
      <c r="K943" s="100"/>
      <c r="L943" s="12"/>
      <c r="M943" s="11"/>
      <c r="N943" s="18"/>
      <c r="O943" s="14"/>
      <c r="P943" s="14"/>
      <c r="Q943" s="97"/>
      <c r="R943" s="11"/>
      <c r="S943" s="11"/>
      <c r="T943" s="11"/>
      <c r="U943" s="216"/>
      <c r="V943" s="216"/>
      <c r="W943" s="216"/>
      <c r="X943" s="216"/>
      <c r="Y943" s="216"/>
      <c r="Z943" s="216"/>
      <c r="AA943" s="217"/>
      <c r="AB943" s="216"/>
    </row>
    <row r="944" spans="1:28" ht="18" customHeight="1">
      <c r="A944" s="100"/>
      <c r="B944" s="12"/>
      <c r="C944" s="90"/>
      <c r="D944" s="12"/>
      <c r="E944" s="12"/>
      <c r="F944" s="12"/>
      <c r="G944" s="13"/>
      <c r="H944" s="11"/>
      <c r="I944" s="12"/>
      <c r="J944" s="93"/>
      <c r="K944" s="100"/>
      <c r="L944" s="12"/>
      <c r="M944" s="11"/>
      <c r="N944" s="18"/>
      <c r="O944" s="14"/>
      <c r="P944" s="14"/>
      <c r="Q944" s="97"/>
      <c r="R944" s="11"/>
      <c r="S944" s="11"/>
      <c r="T944" s="11"/>
      <c r="U944" s="216"/>
      <c r="V944" s="216"/>
      <c r="W944" s="216"/>
      <c r="X944" s="216"/>
      <c r="Y944" s="216"/>
      <c r="Z944" s="216"/>
      <c r="AA944" s="217"/>
      <c r="AB944" s="216"/>
    </row>
    <row r="945" spans="1:28" ht="18" customHeight="1">
      <c r="A945" s="100"/>
      <c r="B945" s="12"/>
      <c r="C945" s="90"/>
      <c r="D945" s="12"/>
      <c r="E945" s="12"/>
      <c r="F945" s="12"/>
      <c r="G945" s="13"/>
      <c r="H945" s="11"/>
      <c r="I945" s="12"/>
      <c r="J945" s="93"/>
      <c r="K945" s="100"/>
      <c r="L945" s="12"/>
      <c r="M945" s="11"/>
      <c r="N945" s="18"/>
      <c r="O945" s="14"/>
      <c r="P945" s="14"/>
      <c r="Q945" s="97"/>
      <c r="R945" s="11"/>
      <c r="S945" s="11"/>
      <c r="T945" s="11"/>
      <c r="U945" s="216"/>
      <c r="V945" s="216"/>
      <c r="W945" s="216"/>
      <c r="X945" s="216"/>
      <c r="Y945" s="216"/>
      <c r="Z945" s="216"/>
      <c r="AA945" s="217"/>
      <c r="AB945" s="216"/>
    </row>
    <row r="946" spans="1:28" ht="18" customHeight="1">
      <c r="A946" s="100"/>
      <c r="B946" s="12"/>
      <c r="C946" s="90"/>
      <c r="D946" s="12"/>
      <c r="E946" s="12"/>
      <c r="F946" s="12"/>
      <c r="G946" s="13"/>
      <c r="H946" s="11"/>
      <c r="I946" s="12"/>
      <c r="J946" s="93"/>
      <c r="K946" s="100"/>
      <c r="L946" s="12"/>
      <c r="M946" s="11"/>
      <c r="N946" s="18"/>
      <c r="O946" s="14"/>
      <c r="P946" s="14"/>
      <c r="Q946" s="97"/>
      <c r="R946" s="11"/>
      <c r="S946" s="11"/>
      <c r="T946" s="11"/>
      <c r="U946" s="216"/>
      <c r="V946" s="216"/>
      <c r="W946" s="216"/>
      <c r="X946" s="216"/>
      <c r="Y946" s="216"/>
      <c r="Z946" s="216"/>
      <c r="AA946" s="217"/>
      <c r="AB946" s="216"/>
    </row>
    <row r="947" spans="1:28" ht="18" customHeight="1">
      <c r="A947" s="100"/>
      <c r="B947" s="12"/>
      <c r="C947" s="90"/>
      <c r="D947" s="12"/>
      <c r="E947" s="12"/>
      <c r="F947" s="12"/>
      <c r="G947" s="13"/>
      <c r="H947" s="11"/>
      <c r="I947" s="12"/>
      <c r="J947" s="93"/>
      <c r="K947" s="100"/>
      <c r="L947" s="12"/>
      <c r="M947" s="11"/>
      <c r="N947" s="18"/>
      <c r="O947" s="14"/>
      <c r="P947" s="14"/>
      <c r="Q947" s="97"/>
      <c r="R947" s="11"/>
      <c r="S947" s="11"/>
      <c r="T947" s="11"/>
      <c r="U947" s="216"/>
      <c r="V947" s="216"/>
      <c r="W947" s="216"/>
      <c r="X947" s="216"/>
      <c r="Y947" s="216"/>
      <c r="Z947" s="216"/>
      <c r="AA947" s="217"/>
      <c r="AB947" s="216"/>
    </row>
    <row r="948" spans="1:28" ht="18" customHeight="1">
      <c r="A948" s="100"/>
      <c r="B948" s="12"/>
      <c r="C948" s="90"/>
      <c r="D948" s="12"/>
      <c r="E948" s="12"/>
      <c r="F948" s="12"/>
      <c r="G948" s="13"/>
      <c r="H948" s="11"/>
      <c r="I948" s="12"/>
      <c r="J948" s="93"/>
      <c r="K948" s="100"/>
      <c r="L948" s="12"/>
      <c r="M948" s="11"/>
      <c r="N948" s="18"/>
      <c r="O948" s="14"/>
      <c r="P948" s="14"/>
      <c r="Q948" s="97"/>
      <c r="R948" s="11"/>
      <c r="S948" s="11"/>
      <c r="T948" s="11"/>
      <c r="U948" s="216"/>
      <c r="V948" s="216"/>
      <c r="W948" s="216"/>
      <c r="X948" s="216"/>
      <c r="Y948" s="216"/>
      <c r="Z948" s="216"/>
      <c r="AA948" s="217"/>
      <c r="AB948" s="216"/>
    </row>
    <row r="949" spans="1:28" ht="18" customHeight="1">
      <c r="A949" s="100"/>
      <c r="B949" s="12"/>
      <c r="C949" s="90"/>
      <c r="D949" s="12"/>
      <c r="E949" s="12"/>
      <c r="F949" s="12"/>
      <c r="G949" s="13"/>
      <c r="H949" s="11"/>
      <c r="I949" s="12"/>
      <c r="J949" s="93"/>
      <c r="K949" s="100"/>
      <c r="L949" s="12"/>
      <c r="M949" s="11"/>
      <c r="N949" s="18"/>
      <c r="O949" s="14"/>
      <c r="P949" s="14"/>
      <c r="Q949" s="97"/>
      <c r="R949" s="11"/>
      <c r="S949" s="11"/>
      <c r="T949" s="11"/>
      <c r="U949" s="216"/>
      <c r="V949" s="216"/>
      <c r="W949" s="216"/>
      <c r="X949" s="216"/>
      <c r="Y949" s="216"/>
      <c r="Z949" s="216"/>
      <c r="AA949" s="217"/>
      <c r="AB949" s="216"/>
    </row>
    <row r="950" spans="1:28" ht="18" customHeight="1">
      <c r="A950" s="100"/>
      <c r="B950" s="12"/>
      <c r="C950" s="90"/>
      <c r="D950" s="12"/>
      <c r="E950" s="12"/>
      <c r="F950" s="12"/>
      <c r="G950" s="13"/>
      <c r="H950" s="11"/>
      <c r="I950" s="12"/>
      <c r="J950" s="93"/>
      <c r="K950" s="100"/>
      <c r="L950" s="12"/>
      <c r="M950" s="11"/>
      <c r="N950" s="18"/>
      <c r="O950" s="14"/>
      <c r="P950" s="14"/>
      <c r="Q950" s="97"/>
      <c r="R950" s="11"/>
      <c r="S950" s="11"/>
      <c r="T950" s="11"/>
      <c r="U950" s="216"/>
      <c r="V950" s="216"/>
      <c r="W950" s="216"/>
      <c r="X950" s="216"/>
      <c r="Y950" s="216"/>
      <c r="Z950" s="216"/>
      <c r="AA950" s="217"/>
      <c r="AB950" s="216"/>
    </row>
    <row r="951" spans="1:28" ht="18" customHeight="1">
      <c r="A951" s="100"/>
      <c r="B951" s="12"/>
      <c r="C951" s="90"/>
      <c r="D951" s="12"/>
      <c r="E951" s="12"/>
      <c r="F951" s="12"/>
      <c r="G951" s="13"/>
      <c r="H951" s="11"/>
      <c r="I951" s="12"/>
      <c r="J951" s="93"/>
      <c r="K951" s="100"/>
      <c r="L951" s="12"/>
      <c r="M951" s="11"/>
      <c r="N951" s="18"/>
      <c r="O951" s="14"/>
      <c r="P951" s="14"/>
      <c r="Q951" s="97"/>
      <c r="R951" s="11"/>
      <c r="S951" s="11"/>
      <c r="T951" s="11"/>
      <c r="U951" s="216"/>
      <c r="V951" s="216"/>
      <c r="W951" s="216"/>
      <c r="X951" s="216"/>
      <c r="Y951" s="216"/>
      <c r="Z951" s="216"/>
      <c r="AA951" s="217"/>
      <c r="AB951" s="216"/>
    </row>
    <row r="952" spans="1:28" ht="18" customHeight="1">
      <c r="A952" s="100"/>
      <c r="B952" s="12"/>
      <c r="C952" s="90"/>
      <c r="D952" s="12"/>
      <c r="E952" s="12"/>
      <c r="F952" s="12"/>
      <c r="G952" s="13"/>
      <c r="H952" s="11"/>
      <c r="I952" s="12"/>
      <c r="J952" s="93"/>
      <c r="K952" s="100"/>
      <c r="L952" s="12"/>
      <c r="M952" s="11"/>
      <c r="N952" s="18"/>
      <c r="O952" s="14"/>
      <c r="P952" s="14"/>
      <c r="Q952" s="97"/>
      <c r="R952" s="11"/>
      <c r="S952" s="11"/>
      <c r="T952" s="11"/>
      <c r="U952" s="216"/>
      <c r="V952" s="216"/>
      <c r="W952" s="216"/>
      <c r="X952" s="216"/>
      <c r="Y952" s="216"/>
      <c r="Z952" s="216"/>
      <c r="AA952" s="217"/>
      <c r="AB952" s="216"/>
    </row>
    <row r="953" spans="1:28" ht="18" customHeight="1">
      <c r="A953" s="100"/>
      <c r="B953" s="12"/>
      <c r="C953" s="90"/>
      <c r="D953" s="12"/>
      <c r="E953" s="12"/>
      <c r="F953" s="12"/>
      <c r="G953" s="13"/>
      <c r="H953" s="11"/>
      <c r="I953" s="12"/>
      <c r="J953" s="93"/>
      <c r="K953" s="100"/>
      <c r="L953" s="12"/>
      <c r="M953" s="11"/>
      <c r="N953" s="18"/>
      <c r="O953" s="14"/>
      <c r="P953" s="14"/>
      <c r="Q953" s="97"/>
      <c r="R953" s="11"/>
      <c r="S953" s="11"/>
      <c r="T953" s="11"/>
      <c r="U953" s="216"/>
      <c r="V953" s="216"/>
      <c r="W953" s="216"/>
      <c r="X953" s="216"/>
      <c r="Y953" s="216"/>
      <c r="Z953" s="216"/>
      <c r="AA953" s="217"/>
      <c r="AB953" s="216"/>
    </row>
    <row r="954" spans="1:28" ht="18" customHeight="1">
      <c r="A954" s="100"/>
      <c r="B954" s="12"/>
      <c r="C954" s="90"/>
      <c r="D954" s="12"/>
      <c r="E954" s="12"/>
      <c r="F954" s="12"/>
      <c r="G954" s="13"/>
      <c r="H954" s="11"/>
      <c r="I954" s="12"/>
      <c r="J954" s="93"/>
      <c r="K954" s="100"/>
      <c r="L954" s="12"/>
      <c r="M954" s="11"/>
      <c r="N954" s="18"/>
      <c r="O954" s="14"/>
      <c r="P954" s="14"/>
      <c r="Q954" s="97"/>
      <c r="R954" s="11"/>
      <c r="S954" s="11"/>
      <c r="T954" s="11"/>
      <c r="U954" s="216"/>
      <c r="V954" s="216"/>
      <c r="W954" s="216"/>
      <c r="X954" s="216"/>
      <c r="Y954" s="216"/>
      <c r="Z954" s="216"/>
      <c r="AA954" s="217"/>
      <c r="AB954" s="216"/>
    </row>
    <row r="955" spans="1:28" ht="18" customHeight="1">
      <c r="A955" s="100"/>
      <c r="B955" s="12"/>
      <c r="C955" s="90"/>
      <c r="D955" s="12"/>
      <c r="E955" s="12"/>
      <c r="F955" s="12"/>
      <c r="G955" s="13"/>
      <c r="H955" s="11"/>
      <c r="I955" s="12"/>
      <c r="J955" s="93"/>
      <c r="K955" s="100"/>
      <c r="L955" s="12"/>
      <c r="M955" s="11"/>
      <c r="N955" s="18"/>
      <c r="O955" s="14"/>
      <c r="P955" s="14"/>
      <c r="Q955" s="97"/>
      <c r="R955" s="11"/>
      <c r="S955" s="11"/>
      <c r="T955" s="11"/>
      <c r="U955" s="216"/>
      <c r="V955" s="216"/>
      <c r="W955" s="216"/>
      <c r="X955" s="216"/>
      <c r="Y955" s="216"/>
      <c r="Z955" s="216"/>
      <c r="AA955" s="217"/>
      <c r="AB955" s="216"/>
    </row>
    <row r="956" spans="1:28" ht="18" customHeight="1">
      <c r="A956" s="100"/>
      <c r="B956" s="12"/>
      <c r="C956" s="90"/>
      <c r="D956" s="12"/>
      <c r="E956" s="12"/>
      <c r="F956" s="12"/>
      <c r="G956" s="13"/>
      <c r="H956" s="11"/>
      <c r="I956" s="12"/>
      <c r="J956" s="93"/>
      <c r="K956" s="100"/>
      <c r="L956" s="12"/>
      <c r="M956" s="11"/>
      <c r="N956" s="18"/>
      <c r="O956" s="14"/>
      <c r="P956" s="14"/>
      <c r="Q956" s="97"/>
      <c r="R956" s="11"/>
      <c r="S956" s="11"/>
      <c r="T956" s="11"/>
      <c r="U956" s="216"/>
      <c r="V956" s="216"/>
      <c r="W956" s="216"/>
      <c r="X956" s="216"/>
      <c r="Y956" s="216"/>
      <c r="Z956" s="216"/>
      <c r="AA956" s="217"/>
      <c r="AB956" s="216"/>
    </row>
    <row r="957" spans="1:28" ht="18" customHeight="1">
      <c r="A957" s="100"/>
      <c r="B957" s="12"/>
      <c r="C957" s="90"/>
      <c r="D957" s="12"/>
      <c r="E957" s="12"/>
      <c r="F957" s="12"/>
      <c r="G957" s="13"/>
      <c r="H957" s="11"/>
      <c r="I957" s="12"/>
      <c r="J957" s="93"/>
      <c r="K957" s="100"/>
      <c r="L957" s="12"/>
      <c r="M957" s="11"/>
      <c r="N957" s="18"/>
      <c r="O957" s="14"/>
      <c r="P957" s="14"/>
      <c r="Q957" s="97"/>
      <c r="R957" s="11"/>
      <c r="S957" s="11"/>
      <c r="T957" s="11"/>
      <c r="U957" s="216"/>
      <c r="V957" s="216"/>
      <c r="W957" s="216"/>
      <c r="X957" s="216"/>
      <c r="Y957" s="216"/>
      <c r="Z957" s="216"/>
      <c r="AA957" s="217"/>
      <c r="AB957" s="216"/>
    </row>
    <row r="958" spans="1:28" ht="18" customHeight="1">
      <c r="A958" s="100"/>
      <c r="B958" s="12"/>
      <c r="C958" s="90"/>
      <c r="D958" s="12"/>
      <c r="E958" s="12"/>
      <c r="F958" s="12"/>
      <c r="G958" s="13"/>
      <c r="H958" s="11"/>
      <c r="I958" s="12"/>
      <c r="J958" s="93"/>
      <c r="K958" s="100"/>
      <c r="L958" s="12"/>
      <c r="M958" s="11"/>
      <c r="N958" s="18"/>
      <c r="O958" s="14"/>
      <c r="P958" s="14"/>
      <c r="Q958" s="97"/>
      <c r="R958" s="11"/>
      <c r="S958" s="11"/>
      <c r="T958" s="11"/>
      <c r="U958" s="216"/>
      <c r="V958" s="216"/>
      <c r="W958" s="216"/>
      <c r="X958" s="216"/>
      <c r="Y958" s="216"/>
      <c r="Z958" s="216"/>
      <c r="AA958" s="217"/>
      <c r="AB958" s="216"/>
    </row>
    <row r="959" spans="1:28" ht="18" customHeight="1">
      <c r="A959" s="100"/>
      <c r="B959" s="12"/>
      <c r="C959" s="90"/>
      <c r="D959" s="12"/>
      <c r="E959" s="12"/>
      <c r="F959" s="12"/>
      <c r="G959" s="13"/>
      <c r="H959" s="11"/>
      <c r="I959" s="12"/>
      <c r="J959" s="93"/>
      <c r="K959" s="100"/>
      <c r="L959" s="12"/>
      <c r="M959" s="11"/>
      <c r="N959" s="18"/>
      <c r="O959" s="14"/>
      <c r="P959" s="14"/>
      <c r="Q959" s="97"/>
      <c r="R959" s="11"/>
      <c r="S959" s="11"/>
      <c r="T959" s="11"/>
      <c r="U959" s="216"/>
      <c r="V959" s="216"/>
      <c r="W959" s="216"/>
      <c r="X959" s="216"/>
      <c r="Y959" s="216"/>
      <c r="Z959" s="216"/>
      <c r="AA959" s="217"/>
      <c r="AB959" s="216"/>
    </row>
    <row r="960" spans="1:28" ht="18" customHeight="1">
      <c r="A960" s="100"/>
      <c r="B960" s="12"/>
      <c r="C960" s="90"/>
      <c r="D960" s="12"/>
      <c r="E960" s="12"/>
      <c r="F960" s="12"/>
      <c r="G960" s="13"/>
      <c r="H960" s="11"/>
      <c r="I960" s="12"/>
      <c r="J960" s="93"/>
      <c r="K960" s="100"/>
      <c r="L960" s="12"/>
      <c r="M960" s="11"/>
      <c r="N960" s="18"/>
      <c r="O960" s="14"/>
      <c r="P960" s="14"/>
      <c r="Q960" s="97"/>
      <c r="R960" s="11"/>
      <c r="S960" s="11"/>
      <c r="T960" s="11"/>
      <c r="U960" s="216"/>
      <c r="V960" s="216"/>
      <c r="W960" s="216"/>
      <c r="X960" s="216"/>
      <c r="Y960" s="216"/>
      <c r="Z960" s="216"/>
      <c r="AA960" s="217"/>
      <c r="AB960" s="216"/>
    </row>
    <row r="961" spans="1:28" ht="18" customHeight="1">
      <c r="A961" s="100"/>
      <c r="B961" s="12"/>
      <c r="C961" s="90"/>
      <c r="D961" s="12"/>
      <c r="E961" s="12"/>
      <c r="F961" s="12"/>
      <c r="G961" s="13"/>
      <c r="H961" s="11"/>
      <c r="I961" s="12"/>
      <c r="J961" s="93"/>
      <c r="K961" s="100"/>
      <c r="L961" s="12"/>
      <c r="M961" s="11"/>
      <c r="N961" s="18"/>
      <c r="O961" s="14"/>
      <c r="P961" s="14"/>
      <c r="Q961" s="97"/>
      <c r="R961" s="11"/>
      <c r="S961" s="11"/>
      <c r="T961" s="11"/>
      <c r="U961" s="216"/>
      <c r="V961" s="216"/>
      <c r="W961" s="216"/>
      <c r="X961" s="216"/>
      <c r="Y961" s="216"/>
      <c r="Z961" s="216"/>
      <c r="AA961" s="217"/>
      <c r="AB961" s="216"/>
    </row>
    <row r="962" spans="1:28" ht="18" customHeight="1">
      <c r="A962" s="100"/>
      <c r="B962" s="12"/>
      <c r="C962" s="90"/>
      <c r="D962" s="12"/>
      <c r="E962" s="12"/>
      <c r="F962" s="12"/>
      <c r="G962" s="13"/>
      <c r="H962" s="11"/>
      <c r="I962" s="12"/>
      <c r="J962" s="93"/>
      <c r="K962" s="100"/>
      <c r="L962" s="12"/>
      <c r="M962" s="11"/>
      <c r="N962" s="18"/>
      <c r="O962" s="14"/>
      <c r="P962" s="14"/>
      <c r="Q962" s="97"/>
      <c r="R962" s="11"/>
      <c r="S962" s="11"/>
      <c r="T962" s="11"/>
      <c r="U962" s="216"/>
      <c r="V962" s="216"/>
      <c r="W962" s="216"/>
      <c r="X962" s="216"/>
      <c r="Y962" s="216"/>
      <c r="Z962" s="216"/>
      <c r="AA962" s="217"/>
      <c r="AB962" s="216"/>
    </row>
    <row r="963" spans="1:28" ht="18" customHeight="1">
      <c r="A963" s="100"/>
      <c r="B963" s="12"/>
      <c r="C963" s="90"/>
      <c r="D963" s="12"/>
      <c r="E963" s="12"/>
      <c r="F963" s="12"/>
      <c r="G963" s="13"/>
      <c r="H963" s="11"/>
      <c r="I963" s="12"/>
      <c r="J963" s="93"/>
      <c r="K963" s="100"/>
      <c r="L963" s="12"/>
      <c r="M963" s="11"/>
      <c r="N963" s="18"/>
      <c r="O963" s="14"/>
      <c r="P963" s="14"/>
      <c r="Q963" s="97"/>
      <c r="R963" s="11"/>
      <c r="S963" s="11"/>
      <c r="T963" s="11"/>
      <c r="U963" s="216"/>
      <c r="V963" s="216"/>
      <c r="W963" s="216"/>
      <c r="X963" s="216"/>
      <c r="Y963" s="216"/>
      <c r="Z963" s="216"/>
      <c r="AA963" s="217"/>
      <c r="AB963" s="216"/>
    </row>
    <row r="964" spans="1:28" ht="18" customHeight="1">
      <c r="A964" s="100"/>
      <c r="B964" s="12"/>
      <c r="C964" s="90"/>
      <c r="D964" s="12"/>
      <c r="E964" s="12"/>
      <c r="F964" s="12"/>
      <c r="G964" s="13"/>
      <c r="H964" s="11"/>
      <c r="I964" s="12"/>
      <c r="J964" s="93"/>
      <c r="K964" s="100"/>
      <c r="L964" s="12"/>
      <c r="M964" s="11"/>
      <c r="N964" s="18"/>
      <c r="O964" s="14"/>
      <c r="P964" s="14"/>
      <c r="Q964" s="97"/>
      <c r="R964" s="11"/>
      <c r="S964" s="11"/>
      <c r="T964" s="11"/>
      <c r="U964" s="216"/>
      <c r="V964" s="216"/>
      <c r="W964" s="216"/>
      <c r="X964" s="216"/>
      <c r="Y964" s="216"/>
      <c r="Z964" s="216"/>
      <c r="AA964" s="217"/>
      <c r="AB964" s="216"/>
    </row>
    <row r="965" spans="1:28" ht="18" customHeight="1">
      <c r="A965" s="100"/>
      <c r="B965" s="12"/>
      <c r="C965" s="90"/>
      <c r="D965" s="12"/>
      <c r="E965" s="12"/>
      <c r="F965" s="12"/>
      <c r="G965" s="13"/>
      <c r="H965" s="11"/>
      <c r="I965" s="12"/>
      <c r="J965" s="93"/>
      <c r="K965" s="100"/>
      <c r="L965" s="12"/>
      <c r="M965" s="11"/>
      <c r="N965" s="18"/>
      <c r="O965" s="14"/>
      <c r="P965" s="14"/>
      <c r="Q965" s="97"/>
      <c r="R965" s="11"/>
      <c r="S965" s="11"/>
      <c r="T965" s="11"/>
      <c r="U965" s="216"/>
      <c r="V965" s="216"/>
      <c r="W965" s="216"/>
      <c r="X965" s="216"/>
      <c r="Y965" s="216"/>
      <c r="Z965" s="216"/>
      <c r="AA965" s="217"/>
      <c r="AB965" s="216"/>
    </row>
    <row r="966" spans="1:28" ht="18" customHeight="1">
      <c r="A966" s="100"/>
      <c r="B966" s="12"/>
      <c r="C966" s="90"/>
      <c r="D966" s="12"/>
      <c r="E966" s="12"/>
      <c r="F966" s="12"/>
      <c r="G966" s="13"/>
      <c r="H966" s="11"/>
      <c r="I966" s="12"/>
      <c r="J966" s="93"/>
      <c r="K966" s="100"/>
      <c r="L966" s="12"/>
      <c r="M966" s="11"/>
      <c r="N966" s="18"/>
      <c r="O966" s="14"/>
      <c r="P966" s="14"/>
      <c r="Q966" s="97"/>
      <c r="R966" s="11"/>
      <c r="S966" s="11"/>
      <c r="T966" s="11"/>
      <c r="U966" s="216"/>
      <c r="V966" s="216"/>
      <c r="W966" s="216"/>
      <c r="X966" s="216"/>
      <c r="Y966" s="216"/>
      <c r="Z966" s="216"/>
      <c r="AA966" s="217"/>
      <c r="AB966" s="216"/>
    </row>
    <row r="967" spans="1:28" ht="18" customHeight="1">
      <c r="A967" s="100"/>
      <c r="B967" s="12"/>
      <c r="C967" s="90"/>
      <c r="D967" s="12"/>
      <c r="E967" s="12"/>
      <c r="F967" s="12"/>
      <c r="G967" s="13"/>
      <c r="H967" s="11"/>
      <c r="I967" s="12"/>
      <c r="J967" s="93"/>
      <c r="K967" s="100"/>
      <c r="L967" s="12"/>
      <c r="M967" s="11"/>
      <c r="N967" s="18"/>
      <c r="O967" s="14"/>
      <c r="P967" s="14"/>
      <c r="Q967" s="97"/>
      <c r="R967" s="11"/>
      <c r="S967" s="11"/>
      <c r="T967" s="11"/>
      <c r="U967" s="216"/>
      <c r="V967" s="216"/>
      <c r="W967" s="216"/>
      <c r="X967" s="216"/>
      <c r="Y967" s="216"/>
      <c r="Z967" s="216"/>
      <c r="AA967" s="217"/>
      <c r="AB967" s="216"/>
    </row>
    <row r="968" spans="1:28" ht="18" customHeight="1">
      <c r="A968" s="100"/>
      <c r="B968" s="12"/>
      <c r="C968" s="90"/>
      <c r="D968" s="12"/>
      <c r="E968" s="12"/>
      <c r="F968" s="12"/>
      <c r="G968" s="13"/>
      <c r="H968" s="11"/>
      <c r="I968" s="12"/>
      <c r="J968" s="93"/>
      <c r="K968" s="100"/>
      <c r="L968" s="12"/>
      <c r="M968" s="11"/>
      <c r="N968" s="18"/>
      <c r="O968" s="14"/>
      <c r="P968" s="14"/>
      <c r="Q968" s="97"/>
      <c r="R968" s="11"/>
      <c r="S968" s="11"/>
      <c r="T968" s="11"/>
      <c r="U968" s="216"/>
      <c r="V968" s="216"/>
      <c r="W968" s="216"/>
      <c r="X968" s="216"/>
      <c r="Y968" s="216"/>
      <c r="Z968" s="216"/>
      <c r="AA968" s="217"/>
      <c r="AB968" s="216"/>
    </row>
    <row r="969" spans="1:28" ht="18" customHeight="1">
      <c r="A969" s="100"/>
      <c r="B969" s="12"/>
      <c r="C969" s="90"/>
      <c r="D969" s="12"/>
      <c r="E969" s="12"/>
      <c r="F969" s="12"/>
      <c r="G969" s="13"/>
      <c r="H969" s="11"/>
      <c r="I969" s="12"/>
      <c r="J969" s="93"/>
      <c r="K969" s="100"/>
      <c r="L969" s="12"/>
      <c r="M969" s="11"/>
      <c r="N969" s="18"/>
      <c r="O969" s="14"/>
      <c r="P969" s="14"/>
      <c r="Q969" s="97"/>
      <c r="R969" s="11"/>
      <c r="S969" s="11"/>
      <c r="T969" s="11"/>
      <c r="U969" s="216"/>
      <c r="V969" s="216"/>
      <c r="W969" s="216"/>
      <c r="X969" s="216"/>
      <c r="Y969" s="216"/>
      <c r="Z969" s="216"/>
      <c r="AA969" s="217"/>
      <c r="AB969" s="216"/>
    </row>
    <row r="970" spans="1:28" ht="18" customHeight="1">
      <c r="A970" s="100"/>
      <c r="B970" s="12"/>
      <c r="C970" s="90"/>
      <c r="D970" s="12"/>
      <c r="E970" s="12"/>
      <c r="F970" s="12"/>
      <c r="G970" s="13"/>
      <c r="H970" s="11"/>
      <c r="I970" s="12"/>
      <c r="J970" s="93"/>
      <c r="K970" s="100"/>
      <c r="L970" s="12"/>
      <c r="M970" s="11"/>
      <c r="N970" s="18"/>
      <c r="O970" s="14"/>
      <c r="P970" s="14"/>
      <c r="Q970" s="97"/>
      <c r="R970" s="11"/>
      <c r="S970" s="11"/>
      <c r="T970" s="11"/>
      <c r="U970" s="216"/>
      <c r="V970" s="216"/>
      <c r="W970" s="216"/>
      <c r="X970" s="216"/>
      <c r="Y970" s="216"/>
      <c r="Z970" s="216"/>
      <c r="AA970" s="217"/>
      <c r="AB970" s="216"/>
    </row>
    <row r="971" spans="1:28" ht="18" customHeight="1">
      <c r="A971" s="100"/>
      <c r="B971" s="12"/>
      <c r="C971" s="90"/>
      <c r="D971" s="12"/>
      <c r="E971" s="12"/>
      <c r="F971" s="12"/>
      <c r="G971" s="13"/>
      <c r="H971" s="11"/>
      <c r="I971" s="12"/>
      <c r="J971" s="93"/>
      <c r="K971" s="100"/>
      <c r="L971" s="12"/>
      <c r="M971" s="11"/>
      <c r="N971" s="18"/>
      <c r="O971" s="14"/>
      <c r="P971" s="14"/>
      <c r="Q971" s="97"/>
      <c r="R971" s="11"/>
      <c r="S971" s="11"/>
      <c r="T971" s="11"/>
      <c r="U971" s="216"/>
      <c r="V971" s="216"/>
      <c r="W971" s="216"/>
      <c r="X971" s="216"/>
      <c r="Y971" s="216"/>
      <c r="Z971" s="216"/>
      <c r="AA971" s="217"/>
      <c r="AB971" s="216"/>
    </row>
    <row r="972" spans="1:28" ht="18" customHeight="1">
      <c r="A972" s="100"/>
      <c r="B972" s="12"/>
      <c r="C972" s="90"/>
      <c r="D972" s="12"/>
      <c r="E972" s="12"/>
      <c r="F972" s="12"/>
      <c r="G972" s="13"/>
      <c r="H972" s="11"/>
      <c r="I972" s="12"/>
      <c r="J972" s="93"/>
      <c r="K972" s="100"/>
      <c r="L972" s="12"/>
      <c r="M972" s="11"/>
      <c r="N972" s="18"/>
      <c r="O972" s="14"/>
      <c r="P972" s="14"/>
      <c r="Q972" s="97"/>
      <c r="R972" s="11"/>
      <c r="S972" s="11"/>
      <c r="T972" s="11"/>
      <c r="U972" s="216"/>
      <c r="V972" s="216"/>
      <c r="W972" s="216"/>
      <c r="X972" s="216"/>
      <c r="Y972" s="216"/>
      <c r="Z972" s="216"/>
      <c r="AA972" s="217"/>
      <c r="AB972" s="216"/>
    </row>
    <row r="973" spans="1:28" ht="18" customHeight="1">
      <c r="A973" s="100"/>
      <c r="B973" s="12"/>
      <c r="C973" s="90"/>
      <c r="D973" s="12"/>
      <c r="E973" s="12"/>
      <c r="F973" s="12"/>
      <c r="G973" s="13"/>
      <c r="H973" s="11"/>
      <c r="I973" s="12"/>
      <c r="J973" s="93"/>
      <c r="K973" s="100"/>
      <c r="L973" s="12"/>
      <c r="M973" s="11"/>
      <c r="N973" s="18"/>
      <c r="O973" s="14"/>
      <c r="P973" s="14"/>
      <c r="Q973" s="97"/>
      <c r="R973" s="11"/>
      <c r="S973" s="11"/>
      <c r="T973" s="11"/>
      <c r="U973" s="216"/>
      <c r="V973" s="216"/>
      <c r="W973" s="216"/>
      <c r="X973" s="216"/>
      <c r="Y973" s="216"/>
      <c r="Z973" s="216"/>
      <c r="AA973" s="217"/>
      <c r="AB973" s="216"/>
    </row>
    <row r="974" spans="1:28" ht="18" customHeight="1">
      <c r="A974" s="100"/>
      <c r="B974" s="12"/>
      <c r="C974" s="90"/>
      <c r="D974" s="12"/>
      <c r="E974" s="12"/>
      <c r="F974" s="12"/>
      <c r="G974" s="13"/>
      <c r="H974" s="11"/>
      <c r="I974" s="12"/>
      <c r="J974" s="93"/>
      <c r="K974" s="100"/>
      <c r="L974" s="12"/>
      <c r="M974" s="11"/>
      <c r="N974" s="18"/>
      <c r="O974" s="14"/>
      <c r="P974" s="14"/>
      <c r="Q974" s="97"/>
      <c r="R974" s="11"/>
      <c r="S974" s="11"/>
      <c r="T974" s="11"/>
      <c r="U974" s="216"/>
      <c r="V974" s="216"/>
      <c r="W974" s="216"/>
      <c r="X974" s="216"/>
      <c r="Y974" s="216"/>
      <c r="Z974" s="216"/>
      <c r="AA974" s="217"/>
      <c r="AB974" s="216"/>
    </row>
    <row r="975" spans="1:28" ht="18" customHeight="1">
      <c r="A975" s="100"/>
      <c r="B975" s="12"/>
      <c r="C975" s="90"/>
      <c r="D975" s="12"/>
      <c r="E975" s="12"/>
      <c r="F975" s="12"/>
      <c r="G975" s="13"/>
      <c r="H975" s="11"/>
      <c r="I975" s="12"/>
      <c r="J975" s="93"/>
      <c r="K975" s="100"/>
      <c r="L975" s="12"/>
      <c r="M975" s="11"/>
      <c r="N975" s="18"/>
      <c r="O975" s="14"/>
      <c r="P975" s="14"/>
      <c r="Q975" s="97"/>
      <c r="R975" s="11"/>
      <c r="S975" s="11"/>
      <c r="T975" s="11"/>
      <c r="U975" s="216"/>
      <c r="V975" s="216"/>
      <c r="W975" s="216"/>
      <c r="X975" s="216"/>
      <c r="Y975" s="216"/>
      <c r="Z975" s="216"/>
      <c r="AA975" s="217"/>
      <c r="AB975" s="216"/>
    </row>
    <row r="976" spans="1:28" ht="18" customHeight="1">
      <c r="A976" s="100"/>
      <c r="B976" s="12"/>
      <c r="C976" s="90"/>
      <c r="D976" s="12"/>
      <c r="E976" s="12"/>
      <c r="F976" s="12"/>
      <c r="G976" s="13"/>
      <c r="H976" s="11"/>
      <c r="I976" s="12"/>
      <c r="J976" s="93"/>
      <c r="K976" s="100"/>
      <c r="L976" s="12"/>
      <c r="M976" s="11"/>
      <c r="N976" s="18"/>
      <c r="O976" s="14"/>
      <c r="P976" s="14"/>
      <c r="Q976" s="97"/>
      <c r="R976" s="11"/>
      <c r="S976" s="11"/>
      <c r="T976" s="11"/>
      <c r="U976" s="216"/>
      <c r="V976" s="216"/>
      <c r="W976" s="216"/>
      <c r="X976" s="216"/>
      <c r="Y976" s="216"/>
      <c r="Z976" s="216"/>
      <c r="AA976" s="217"/>
      <c r="AB976" s="216"/>
    </row>
    <row r="977" spans="1:28" ht="18" customHeight="1">
      <c r="A977" s="100"/>
      <c r="B977" s="12"/>
      <c r="C977" s="90"/>
      <c r="D977" s="12"/>
      <c r="E977" s="12"/>
      <c r="F977" s="12"/>
      <c r="G977" s="13"/>
      <c r="H977" s="11"/>
      <c r="I977" s="12"/>
      <c r="J977" s="93"/>
      <c r="K977" s="100"/>
      <c r="L977" s="12"/>
      <c r="M977" s="11"/>
      <c r="N977" s="18"/>
      <c r="O977" s="14"/>
      <c r="P977" s="14"/>
      <c r="Q977" s="97"/>
      <c r="R977" s="11"/>
      <c r="S977" s="11"/>
      <c r="T977" s="11"/>
      <c r="U977" s="216"/>
      <c r="V977" s="216"/>
      <c r="W977" s="216"/>
      <c r="X977" s="216"/>
      <c r="Y977" s="216"/>
      <c r="Z977" s="216"/>
      <c r="AA977" s="217"/>
      <c r="AB977" s="216"/>
    </row>
    <row r="978" spans="1:28" ht="18" customHeight="1">
      <c r="A978" s="100"/>
      <c r="B978" s="12"/>
      <c r="C978" s="90"/>
      <c r="D978" s="12"/>
      <c r="E978" s="12"/>
      <c r="F978" s="12"/>
      <c r="G978" s="13"/>
      <c r="H978" s="11"/>
      <c r="I978" s="12"/>
      <c r="J978" s="93"/>
      <c r="K978" s="100"/>
      <c r="L978" s="12"/>
      <c r="M978" s="11"/>
      <c r="N978" s="18"/>
      <c r="O978" s="14"/>
      <c r="P978" s="14"/>
      <c r="Q978" s="97"/>
      <c r="R978" s="11"/>
      <c r="S978" s="11"/>
      <c r="T978" s="11"/>
      <c r="U978" s="216"/>
      <c r="V978" s="216"/>
      <c r="W978" s="216"/>
      <c r="X978" s="216"/>
      <c r="Y978" s="216"/>
      <c r="Z978" s="216"/>
      <c r="AA978" s="217"/>
      <c r="AB978" s="216"/>
    </row>
    <row r="979" spans="1:28" ht="18" customHeight="1">
      <c r="A979" s="100"/>
      <c r="B979" s="12"/>
      <c r="C979" s="90"/>
      <c r="D979" s="12"/>
      <c r="E979" s="12"/>
      <c r="F979" s="12"/>
      <c r="G979" s="13"/>
      <c r="H979" s="11"/>
      <c r="I979" s="12"/>
      <c r="J979" s="93"/>
      <c r="K979" s="100"/>
      <c r="L979" s="12"/>
      <c r="M979" s="11"/>
      <c r="N979" s="18"/>
      <c r="O979" s="14"/>
      <c r="P979" s="14"/>
      <c r="Q979" s="97"/>
      <c r="R979" s="11"/>
      <c r="S979" s="11"/>
      <c r="T979" s="11"/>
      <c r="U979" s="216"/>
      <c r="V979" s="216"/>
      <c r="W979" s="216"/>
      <c r="X979" s="216"/>
      <c r="Y979" s="216"/>
      <c r="Z979" s="216"/>
      <c r="AA979" s="217"/>
      <c r="AB979" s="216"/>
    </row>
    <row r="980" spans="1:28" ht="18" customHeight="1">
      <c r="A980" s="100"/>
      <c r="B980" s="12"/>
      <c r="C980" s="90"/>
      <c r="D980" s="12"/>
      <c r="E980" s="12"/>
      <c r="F980" s="12"/>
      <c r="G980" s="13"/>
      <c r="H980" s="11"/>
      <c r="I980" s="12"/>
      <c r="J980" s="93"/>
      <c r="K980" s="100"/>
      <c r="L980" s="12"/>
      <c r="M980" s="11"/>
      <c r="N980" s="18"/>
      <c r="O980" s="14"/>
      <c r="P980" s="14"/>
      <c r="Q980" s="97"/>
      <c r="R980" s="11"/>
      <c r="S980" s="11"/>
      <c r="T980" s="11"/>
      <c r="U980" s="216"/>
      <c r="V980" s="216"/>
      <c r="W980" s="216"/>
      <c r="X980" s="216"/>
      <c r="Y980" s="216"/>
      <c r="Z980" s="216"/>
      <c r="AA980" s="217"/>
      <c r="AB980" s="216"/>
    </row>
    <row r="981" spans="1:28" ht="18" customHeight="1">
      <c r="A981" s="100"/>
      <c r="B981" s="12"/>
      <c r="C981" s="90"/>
      <c r="D981" s="12"/>
      <c r="E981" s="12"/>
      <c r="F981" s="12"/>
      <c r="G981" s="13"/>
      <c r="H981" s="11"/>
      <c r="I981" s="12"/>
      <c r="J981" s="93"/>
      <c r="K981" s="100"/>
      <c r="L981" s="12"/>
      <c r="M981" s="11"/>
      <c r="N981" s="18"/>
      <c r="O981" s="14"/>
      <c r="P981" s="14"/>
      <c r="Q981" s="97"/>
      <c r="R981" s="11"/>
      <c r="S981" s="11"/>
      <c r="T981" s="11"/>
      <c r="U981" s="216"/>
      <c r="V981" s="216"/>
      <c r="W981" s="216"/>
      <c r="X981" s="216"/>
      <c r="Y981" s="216"/>
      <c r="Z981" s="216"/>
      <c r="AA981" s="217"/>
      <c r="AB981" s="216"/>
    </row>
    <row r="982" spans="1:28" ht="18" customHeight="1">
      <c r="A982" s="100"/>
      <c r="B982" s="12"/>
      <c r="C982" s="90"/>
      <c r="D982" s="12"/>
      <c r="E982" s="12"/>
      <c r="F982" s="12"/>
      <c r="G982" s="13"/>
      <c r="H982" s="11"/>
      <c r="I982" s="12"/>
      <c r="J982" s="93"/>
      <c r="K982" s="100"/>
      <c r="L982" s="12"/>
      <c r="M982" s="11"/>
      <c r="N982" s="18"/>
      <c r="O982" s="14"/>
      <c r="P982" s="14"/>
      <c r="Q982" s="97"/>
      <c r="R982" s="11"/>
      <c r="S982" s="11"/>
      <c r="T982" s="11"/>
      <c r="U982" s="216"/>
      <c r="V982" s="216"/>
      <c r="W982" s="216"/>
      <c r="X982" s="216"/>
      <c r="Y982" s="216"/>
      <c r="Z982" s="216"/>
      <c r="AA982" s="217"/>
      <c r="AB982" s="216"/>
    </row>
    <row r="983" spans="1:28" ht="18" customHeight="1">
      <c r="A983" s="100"/>
      <c r="B983" s="12"/>
      <c r="C983" s="90"/>
      <c r="D983" s="12"/>
      <c r="E983" s="12"/>
      <c r="F983" s="12"/>
      <c r="G983" s="13"/>
      <c r="H983" s="11"/>
      <c r="I983" s="12"/>
      <c r="J983" s="93"/>
      <c r="K983" s="100"/>
      <c r="L983" s="12"/>
      <c r="M983" s="11"/>
      <c r="N983" s="18"/>
      <c r="O983" s="14"/>
      <c r="P983" s="14"/>
      <c r="Q983" s="97"/>
      <c r="R983" s="11"/>
      <c r="S983" s="11"/>
      <c r="T983" s="11"/>
      <c r="U983" s="216"/>
      <c r="V983" s="216"/>
      <c r="W983" s="216"/>
      <c r="X983" s="216"/>
      <c r="Y983" s="216"/>
      <c r="Z983" s="216"/>
      <c r="AA983" s="217"/>
      <c r="AB983" s="216"/>
    </row>
    <row r="984" spans="1:28" ht="18" customHeight="1">
      <c r="A984" s="100"/>
      <c r="B984" s="12"/>
      <c r="C984" s="90"/>
      <c r="D984" s="12"/>
      <c r="E984" s="12"/>
      <c r="F984" s="12"/>
      <c r="G984" s="13"/>
      <c r="H984" s="11"/>
      <c r="I984" s="12"/>
      <c r="J984" s="93"/>
      <c r="K984" s="100"/>
      <c r="L984" s="12"/>
      <c r="M984" s="11"/>
      <c r="N984" s="18"/>
      <c r="O984" s="14"/>
      <c r="P984" s="14"/>
      <c r="Q984" s="97"/>
      <c r="R984" s="11"/>
      <c r="S984" s="11"/>
      <c r="T984" s="11"/>
      <c r="U984" s="216"/>
      <c r="V984" s="216"/>
      <c r="W984" s="216"/>
      <c r="X984" s="216"/>
      <c r="Y984" s="216"/>
      <c r="Z984" s="216"/>
      <c r="AA984" s="217"/>
      <c r="AB984" s="216"/>
    </row>
    <row r="985" spans="1:28" ht="18" customHeight="1">
      <c r="A985" s="100"/>
      <c r="B985" s="12"/>
      <c r="C985" s="90"/>
      <c r="D985" s="12"/>
      <c r="E985" s="12"/>
      <c r="F985" s="12"/>
      <c r="G985" s="13"/>
      <c r="H985" s="11"/>
      <c r="I985" s="12"/>
      <c r="J985" s="93"/>
      <c r="K985" s="100"/>
      <c r="L985" s="12"/>
      <c r="M985" s="11"/>
      <c r="N985" s="18"/>
      <c r="O985" s="14"/>
      <c r="P985" s="14"/>
      <c r="Q985" s="97"/>
      <c r="R985" s="11"/>
      <c r="S985" s="11"/>
      <c r="T985" s="11"/>
      <c r="U985" s="216"/>
      <c r="V985" s="216"/>
      <c r="W985" s="216"/>
      <c r="X985" s="216"/>
      <c r="Y985" s="216"/>
      <c r="Z985" s="216"/>
      <c r="AA985" s="217"/>
      <c r="AB985" s="216"/>
    </row>
    <row r="986" spans="1:28" ht="18" customHeight="1">
      <c r="A986" s="100"/>
      <c r="B986" s="12"/>
      <c r="C986" s="90"/>
      <c r="D986" s="12"/>
      <c r="E986" s="12"/>
      <c r="F986" s="12"/>
      <c r="G986" s="13"/>
      <c r="H986" s="11"/>
      <c r="I986" s="12"/>
      <c r="J986" s="93"/>
      <c r="K986" s="100"/>
      <c r="L986" s="12"/>
      <c r="M986" s="11"/>
      <c r="N986" s="18"/>
      <c r="O986" s="14"/>
      <c r="P986" s="14"/>
      <c r="Q986" s="97"/>
      <c r="R986" s="11"/>
      <c r="S986" s="11"/>
      <c r="T986" s="11"/>
      <c r="U986" s="216"/>
      <c r="V986" s="216"/>
      <c r="W986" s="216"/>
      <c r="X986" s="216"/>
      <c r="Y986" s="216"/>
      <c r="Z986" s="216"/>
      <c r="AA986" s="217"/>
      <c r="AB986" s="216"/>
    </row>
    <row r="987" spans="1:28" ht="18" customHeight="1">
      <c r="A987" s="100"/>
      <c r="B987" s="12"/>
      <c r="C987" s="90"/>
      <c r="D987" s="12"/>
      <c r="E987" s="12"/>
      <c r="F987" s="12"/>
      <c r="G987" s="13"/>
      <c r="H987" s="11"/>
      <c r="I987" s="12"/>
      <c r="J987" s="93"/>
      <c r="K987" s="100"/>
      <c r="L987" s="12"/>
      <c r="M987" s="11"/>
      <c r="N987" s="18"/>
      <c r="O987" s="14"/>
      <c r="P987" s="14"/>
      <c r="Q987" s="97"/>
      <c r="R987" s="11"/>
      <c r="S987" s="11"/>
      <c r="T987" s="11"/>
      <c r="U987" s="216"/>
      <c r="V987" s="216"/>
      <c r="W987" s="216"/>
      <c r="X987" s="216"/>
      <c r="Y987" s="216"/>
      <c r="Z987" s="216"/>
      <c r="AA987" s="217"/>
      <c r="AB987" s="216"/>
    </row>
    <row r="988" spans="1:28" ht="18" customHeight="1">
      <c r="A988" s="100"/>
      <c r="B988" s="12"/>
      <c r="C988" s="90"/>
      <c r="D988" s="12"/>
      <c r="E988" s="12"/>
      <c r="F988" s="12"/>
      <c r="G988" s="13"/>
      <c r="H988" s="11"/>
      <c r="I988" s="12"/>
      <c r="J988" s="93"/>
      <c r="K988" s="100"/>
      <c r="L988" s="12"/>
      <c r="M988" s="11"/>
      <c r="N988" s="18"/>
      <c r="O988" s="14"/>
      <c r="P988" s="14"/>
      <c r="Q988" s="97"/>
      <c r="R988" s="11"/>
      <c r="S988" s="11"/>
      <c r="T988" s="11"/>
      <c r="U988" s="216"/>
      <c r="V988" s="216"/>
      <c r="W988" s="216"/>
      <c r="X988" s="216"/>
      <c r="Y988" s="216"/>
      <c r="Z988" s="216"/>
      <c r="AA988" s="217"/>
      <c r="AB988" s="216"/>
    </row>
    <row r="989" spans="1:28" ht="18" customHeight="1">
      <c r="A989" s="100"/>
      <c r="B989" s="12"/>
      <c r="C989" s="90"/>
      <c r="D989" s="12"/>
      <c r="E989" s="12"/>
      <c r="F989" s="12"/>
      <c r="G989" s="13"/>
      <c r="H989" s="11"/>
      <c r="I989" s="12"/>
      <c r="J989" s="93"/>
      <c r="K989" s="100"/>
      <c r="L989" s="12"/>
      <c r="M989" s="11"/>
      <c r="N989" s="18"/>
      <c r="O989" s="14"/>
      <c r="P989" s="14"/>
      <c r="Q989" s="97"/>
      <c r="R989" s="11"/>
      <c r="S989" s="11"/>
      <c r="T989" s="11"/>
      <c r="U989" s="216"/>
      <c r="V989" s="216"/>
      <c r="W989" s="216"/>
      <c r="X989" s="216"/>
      <c r="Y989" s="216"/>
      <c r="Z989" s="216"/>
      <c r="AA989" s="217"/>
      <c r="AB989" s="216"/>
    </row>
    <row r="990" spans="1:28" ht="18" customHeight="1">
      <c r="A990" s="100"/>
      <c r="B990" s="12"/>
      <c r="C990" s="90"/>
      <c r="D990" s="12"/>
      <c r="E990" s="12"/>
      <c r="F990" s="12"/>
      <c r="G990" s="13"/>
      <c r="H990" s="11"/>
      <c r="I990" s="12"/>
      <c r="J990" s="93"/>
      <c r="K990" s="100"/>
      <c r="L990" s="12"/>
      <c r="M990" s="11"/>
      <c r="N990" s="18"/>
      <c r="O990" s="14"/>
      <c r="P990" s="14"/>
      <c r="Q990" s="97"/>
      <c r="R990" s="11"/>
      <c r="S990" s="11"/>
      <c r="T990" s="11"/>
      <c r="U990" s="216"/>
      <c r="V990" s="216"/>
      <c r="W990" s="216"/>
      <c r="X990" s="216"/>
      <c r="Y990" s="216"/>
      <c r="Z990" s="216"/>
      <c r="AA990" s="217"/>
      <c r="AB990" s="216"/>
    </row>
    <row r="991" spans="1:28" ht="18" customHeight="1">
      <c r="A991" s="100"/>
      <c r="B991" s="12"/>
      <c r="C991" s="90"/>
      <c r="D991" s="12"/>
      <c r="E991" s="12"/>
      <c r="F991" s="12"/>
      <c r="G991" s="13"/>
      <c r="H991" s="11"/>
      <c r="I991" s="12"/>
      <c r="J991" s="93"/>
      <c r="K991" s="100"/>
      <c r="L991" s="12"/>
      <c r="M991" s="11"/>
      <c r="N991" s="18"/>
      <c r="O991" s="14"/>
      <c r="P991" s="14"/>
      <c r="Q991" s="97"/>
      <c r="R991" s="11"/>
      <c r="S991" s="11"/>
      <c r="T991" s="11"/>
      <c r="U991" s="216"/>
      <c r="V991" s="216"/>
      <c r="W991" s="216"/>
      <c r="X991" s="216"/>
      <c r="Y991" s="216"/>
      <c r="Z991" s="216"/>
      <c r="AA991" s="217"/>
      <c r="AB991" s="216"/>
    </row>
    <row r="992" spans="1:28" ht="18" customHeight="1">
      <c r="A992" s="100"/>
      <c r="B992" s="12"/>
      <c r="C992" s="90"/>
      <c r="D992" s="12"/>
      <c r="E992" s="12"/>
      <c r="F992" s="12"/>
      <c r="G992" s="13"/>
      <c r="H992" s="11"/>
      <c r="I992" s="12"/>
      <c r="J992" s="93"/>
      <c r="K992" s="100"/>
      <c r="L992" s="12"/>
      <c r="M992" s="11"/>
      <c r="N992" s="18"/>
      <c r="O992" s="14"/>
      <c r="P992" s="14"/>
      <c r="Q992" s="97"/>
      <c r="R992" s="11"/>
      <c r="S992" s="11"/>
      <c r="T992" s="11"/>
      <c r="U992" s="216"/>
      <c r="V992" s="216"/>
      <c r="W992" s="216"/>
      <c r="X992" s="216"/>
      <c r="Y992" s="216"/>
      <c r="Z992" s="216"/>
      <c r="AA992" s="217"/>
      <c r="AB992" s="216"/>
    </row>
    <row r="993" spans="1:28" ht="18" customHeight="1">
      <c r="A993" s="100"/>
      <c r="B993" s="12"/>
      <c r="C993" s="90"/>
      <c r="D993" s="12"/>
      <c r="E993" s="12"/>
      <c r="F993" s="12"/>
      <c r="G993" s="13"/>
      <c r="H993" s="11"/>
      <c r="I993" s="12"/>
      <c r="J993" s="93"/>
      <c r="K993" s="100"/>
      <c r="L993" s="12"/>
      <c r="M993" s="11"/>
      <c r="N993" s="18"/>
      <c r="O993" s="14"/>
      <c r="P993" s="14"/>
      <c r="Q993" s="97"/>
      <c r="R993" s="11"/>
      <c r="S993" s="11"/>
      <c r="T993" s="11"/>
      <c r="U993" s="216"/>
      <c r="V993" s="216"/>
      <c r="W993" s="216"/>
      <c r="X993" s="216"/>
      <c r="Y993" s="216"/>
      <c r="Z993" s="216"/>
      <c r="AA993" s="217"/>
      <c r="AB993" s="216"/>
    </row>
    <row r="994" spans="1:28" ht="18" customHeight="1">
      <c r="A994" s="100"/>
      <c r="B994" s="12"/>
      <c r="C994" s="90"/>
      <c r="D994" s="12"/>
      <c r="E994" s="12"/>
      <c r="F994" s="12"/>
      <c r="G994" s="13"/>
      <c r="H994" s="11"/>
      <c r="I994" s="12"/>
      <c r="J994" s="93"/>
      <c r="K994" s="100"/>
      <c r="L994" s="12"/>
      <c r="M994" s="11"/>
      <c r="N994" s="18"/>
      <c r="O994" s="14"/>
      <c r="P994" s="14"/>
      <c r="Q994" s="97"/>
      <c r="R994" s="11"/>
      <c r="S994" s="11"/>
      <c r="T994" s="11"/>
      <c r="U994" s="216"/>
      <c r="V994" s="216"/>
      <c r="W994" s="216"/>
      <c r="X994" s="216"/>
      <c r="Y994" s="216"/>
      <c r="Z994" s="216"/>
      <c r="AA994" s="217"/>
      <c r="AB994" s="216"/>
    </row>
    <row r="995" spans="1:28" ht="18" customHeight="1">
      <c r="A995" s="100"/>
      <c r="B995" s="12"/>
      <c r="C995" s="90"/>
      <c r="D995" s="12"/>
      <c r="E995" s="12"/>
      <c r="F995" s="12"/>
      <c r="G995" s="13"/>
      <c r="H995" s="11"/>
      <c r="I995" s="12"/>
      <c r="J995" s="93"/>
      <c r="K995" s="100"/>
      <c r="L995" s="12"/>
      <c r="M995" s="11"/>
      <c r="N995" s="18"/>
      <c r="O995" s="14"/>
      <c r="P995" s="14"/>
      <c r="Q995" s="97"/>
      <c r="R995" s="11"/>
      <c r="S995" s="11"/>
      <c r="T995" s="11"/>
      <c r="U995" s="216"/>
      <c r="V995" s="216"/>
      <c r="W995" s="216"/>
      <c r="X995" s="216"/>
      <c r="Y995" s="216"/>
      <c r="Z995" s="216"/>
      <c r="AA995" s="217"/>
      <c r="AB995" s="216"/>
    </row>
    <row r="996" spans="1:28" ht="18" customHeight="1">
      <c r="A996" s="100"/>
      <c r="B996" s="12"/>
      <c r="C996" s="90"/>
      <c r="D996" s="12"/>
      <c r="E996" s="12"/>
      <c r="F996" s="12"/>
      <c r="G996" s="13"/>
      <c r="H996" s="11"/>
      <c r="I996" s="12"/>
      <c r="J996" s="93"/>
      <c r="K996" s="100"/>
      <c r="L996" s="12"/>
      <c r="M996" s="11"/>
      <c r="N996" s="18"/>
      <c r="O996" s="14"/>
      <c r="P996" s="14"/>
      <c r="Q996" s="97"/>
      <c r="R996" s="11"/>
      <c r="S996" s="11"/>
      <c r="T996" s="11"/>
      <c r="U996" s="216"/>
      <c r="V996" s="216"/>
      <c r="W996" s="216"/>
      <c r="X996" s="216"/>
      <c r="Y996" s="216"/>
      <c r="Z996" s="216"/>
      <c r="AA996" s="217"/>
      <c r="AB996" s="216"/>
    </row>
    <row r="997" spans="1:28" ht="18" customHeight="1">
      <c r="A997" s="100"/>
      <c r="B997" s="12"/>
      <c r="C997" s="90"/>
      <c r="D997" s="12"/>
      <c r="E997" s="12"/>
      <c r="F997" s="12"/>
      <c r="G997" s="13"/>
      <c r="H997" s="11"/>
      <c r="I997" s="12"/>
      <c r="J997" s="93"/>
      <c r="K997" s="100"/>
      <c r="L997" s="12"/>
      <c r="M997" s="11"/>
      <c r="N997" s="18"/>
      <c r="O997" s="14"/>
      <c r="P997" s="14"/>
      <c r="Q997" s="97"/>
      <c r="R997" s="11"/>
      <c r="S997" s="11"/>
      <c r="T997" s="11"/>
      <c r="U997" s="216"/>
      <c r="V997" s="216"/>
      <c r="W997" s="216"/>
      <c r="X997" s="216"/>
      <c r="Y997" s="216"/>
      <c r="Z997" s="216"/>
      <c r="AA997" s="217"/>
      <c r="AB997" s="216"/>
    </row>
    <row r="998" spans="1:28" ht="18" customHeight="1">
      <c r="A998" s="100"/>
      <c r="B998" s="12"/>
      <c r="C998" s="90"/>
      <c r="D998" s="12"/>
      <c r="E998" s="12"/>
      <c r="F998" s="12"/>
      <c r="G998" s="13"/>
      <c r="H998" s="11"/>
      <c r="I998" s="12"/>
      <c r="J998" s="93"/>
      <c r="K998" s="100"/>
      <c r="L998" s="12"/>
      <c r="M998" s="11"/>
      <c r="N998" s="18"/>
      <c r="O998" s="14"/>
      <c r="P998" s="14"/>
      <c r="Q998" s="97"/>
      <c r="R998" s="11"/>
      <c r="S998" s="11"/>
      <c r="T998" s="11"/>
      <c r="U998" s="216"/>
      <c r="V998" s="216"/>
      <c r="W998" s="216"/>
      <c r="X998" s="216"/>
      <c r="Y998" s="216"/>
      <c r="Z998" s="216"/>
      <c r="AA998" s="217"/>
      <c r="AB998" s="216"/>
    </row>
    <row r="999" spans="1:28" ht="18" customHeight="1">
      <c r="A999" s="100"/>
      <c r="B999" s="12"/>
      <c r="C999" s="90"/>
      <c r="D999" s="12"/>
      <c r="E999" s="12"/>
      <c r="F999" s="12"/>
      <c r="G999" s="13"/>
      <c r="H999" s="11"/>
      <c r="I999" s="12"/>
      <c r="J999" s="93"/>
      <c r="K999" s="100"/>
      <c r="L999" s="12"/>
      <c r="M999" s="11"/>
      <c r="N999" s="18"/>
      <c r="O999" s="14"/>
      <c r="P999" s="14"/>
      <c r="Q999" s="97"/>
      <c r="R999" s="11"/>
      <c r="S999" s="11"/>
      <c r="T999" s="11"/>
      <c r="U999" s="216"/>
      <c r="V999" s="216"/>
      <c r="W999" s="216"/>
      <c r="X999" s="216"/>
      <c r="Y999" s="216"/>
      <c r="Z999" s="216"/>
      <c r="AA999" s="217"/>
      <c r="AB999" s="216"/>
    </row>
    <row r="1000" spans="1:28" ht="18" customHeight="1">
      <c r="A1000" s="100"/>
      <c r="B1000" s="12"/>
      <c r="C1000" s="90"/>
      <c r="D1000" s="12"/>
      <c r="E1000" s="12"/>
      <c r="F1000" s="12"/>
      <c r="G1000" s="13"/>
      <c r="H1000" s="11"/>
      <c r="I1000" s="12"/>
      <c r="J1000" s="93"/>
      <c r="K1000" s="100"/>
      <c r="L1000" s="12"/>
      <c r="M1000" s="11"/>
      <c r="N1000" s="18"/>
      <c r="O1000" s="14"/>
      <c r="P1000" s="14"/>
      <c r="Q1000" s="97"/>
      <c r="R1000" s="11"/>
      <c r="S1000" s="11"/>
      <c r="T1000" s="11"/>
      <c r="U1000" s="216"/>
      <c r="V1000" s="216"/>
      <c r="W1000" s="216"/>
      <c r="X1000" s="216"/>
      <c r="Y1000" s="216"/>
      <c r="Z1000" s="216"/>
      <c r="AA1000" s="217"/>
      <c r="AB1000" s="216"/>
    </row>
    <row r="1001" spans="1:28" ht="18" customHeight="1">
      <c r="A1001" s="100"/>
      <c r="B1001" s="12"/>
      <c r="C1001" s="90"/>
      <c r="D1001" s="12"/>
      <c r="E1001" s="12"/>
      <c r="F1001" s="12"/>
      <c r="G1001" s="13"/>
      <c r="H1001" s="11"/>
      <c r="I1001" s="12"/>
      <c r="J1001" s="93"/>
      <c r="K1001" s="100"/>
      <c r="L1001" s="12"/>
      <c r="M1001" s="11"/>
      <c r="N1001" s="18"/>
      <c r="O1001" s="14"/>
      <c r="P1001" s="14"/>
      <c r="Q1001" s="97"/>
      <c r="R1001" s="11"/>
      <c r="S1001" s="11"/>
      <c r="T1001" s="11"/>
      <c r="U1001" s="216"/>
      <c r="V1001" s="216"/>
      <c r="W1001" s="216"/>
      <c r="X1001" s="216"/>
      <c r="Y1001" s="216"/>
      <c r="Z1001" s="216"/>
      <c r="AA1001" s="217"/>
      <c r="AB1001" s="216"/>
    </row>
    <row r="1002" spans="1:28" ht="18" customHeight="1">
      <c r="A1002" s="100"/>
      <c r="B1002" s="12"/>
      <c r="C1002" s="90"/>
      <c r="D1002" s="12"/>
      <c r="E1002" s="12"/>
      <c r="F1002" s="12"/>
      <c r="G1002" s="13"/>
      <c r="H1002" s="11"/>
      <c r="I1002" s="12"/>
      <c r="J1002" s="93"/>
      <c r="K1002" s="100"/>
      <c r="L1002" s="12"/>
      <c r="M1002" s="11"/>
      <c r="N1002" s="18"/>
      <c r="O1002" s="14"/>
      <c r="P1002" s="14"/>
      <c r="Q1002" s="97"/>
      <c r="R1002" s="11"/>
      <c r="S1002" s="11"/>
      <c r="T1002" s="11"/>
      <c r="U1002" s="216"/>
      <c r="V1002" s="216"/>
      <c r="W1002" s="216"/>
      <c r="X1002" s="216"/>
      <c r="Y1002" s="216"/>
      <c r="Z1002" s="216"/>
      <c r="AA1002" s="217"/>
      <c r="AB1002" s="216"/>
    </row>
    <row r="1003" spans="1:28" ht="18" customHeight="1">
      <c r="A1003" s="100"/>
      <c r="B1003" s="12"/>
      <c r="C1003" s="90"/>
      <c r="D1003" s="12"/>
      <c r="E1003" s="12"/>
      <c r="F1003" s="12"/>
      <c r="G1003" s="13"/>
      <c r="H1003" s="11"/>
      <c r="I1003" s="12"/>
      <c r="J1003" s="93"/>
      <c r="K1003" s="100"/>
      <c r="L1003" s="12"/>
      <c r="M1003" s="11"/>
      <c r="N1003" s="18"/>
      <c r="O1003" s="14"/>
      <c r="P1003" s="14"/>
      <c r="Q1003" s="97"/>
      <c r="R1003" s="11"/>
      <c r="S1003" s="11"/>
      <c r="T1003" s="11"/>
      <c r="U1003" s="216"/>
      <c r="V1003" s="216"/>
      <c r="W1003" s="216"/>
      <c r="X1003" s="216"/>
      <c r="Y1003" s="216"/>
      <c r="Z1003" s="216"/>
      <c r="AA1003" s="217"/>
      <c r="AB1003" s="216"/>
    </row>
    <row r="1004" spans="1:28" ht="18" customHeight="1">
      <c r="A1004" s="100"/>
      <c r="B1004" s="12"/>
      <c r="C1004" s="90"/>
      <c r="D1004" s="12"/>
      <c r="E1004" s="12"/>
      <c r="F1004" s="12"/>
      <c r="G1004" s="13"/>
      <c r="H1004" s="11"/>
      <c r="I1004" s="12"/>
      <c r="J1004" s="93"/>
      <c r="K1004" s="100"/>
      <c r="L1004" s="12"/>
      <c r="M1004" s="11"/>
      <c r="N1004" s="18"/>
      <c r="O1004" s="14"/>
      <c r="P1004" s="14"/>
      <c r="Q1004" s="97"/>
      <c r="R1004" s="11"/>
      <c r="S1004" s="11"/>
      <c r="T1004" s="11"/>
      <c r="U1004" s="216"/>
      <c r="V1004" s="216"/>
      <c r="W1004" s="216"/>
      <c r="X1004" s="216"/>
      <c r="Y1004" s="216"/>
      <c r="Z1004" s="216"/>
      <c r="AA1004" s="217"/>
      <c r="AB1004" s="216"/>
    </row>
    <row r="1005" spans="1:28" ht="18" customHeight="1">
      <c r="A1005" s="100"/>
      <c r="B1005" s="12"/>
      <c r="C1005" s="90"/>
      <c r="D1005" s="12"/>
      <c r="E1005" s="12"/>
      <c r="F1005" s="12"/>
      <c r="G1005" s="13"/>
      <c r="H1005" s="11"/>
      <c r="I1005" s="12"/>
      <c r="J1005" s="93"/>
      <c r="K1005" s="100"/>
      <c r="L1005" s="12"/>
      <c r="M1005" s="11"/>
      <c r="N1005" s="18"/>
      <c r="O1005" s="14"/>
      <c r="P1005" s="14"/>
      <c r="Q1005" s="97"/>
      <c r="R1005" s="11"/>
      <c r="S1005" s="11"/>
      <c r="T1005" s="11"/>
      <c r="U1005" s="216"/>
      <c r="V1005" s="216"/>
      <c r="W1005" s="216"/>
      <c r="X1005" s="216"/>
      <c r="Y1005" s="216"/>
      <c r="Z1005" s="216"/>
      <c r="AA1005" s="217"/>
      <c r="AB1005" s="216"/>
    </row>
    <row r="1006" spans="1:28" ht="18" customHeight="1">
      <c r="A1006" s="100"/>
      <c r="B1006" s="12"/>
      <c r="C1006" s="90"/>
      <c r="D1006" s="12"/>
      <c r="E1006" s="12"/>
      <c r="F1006" s="12"/>
      <c r="G1006" s="13"/>
      <c r="H1006" s="11"/>
      <c r="I1006" s="12"/>
      <c r="J1006" s="93"/>
      <c r="K1006" s="100"/>
      <c r="L1006" s="12"/>
      <c r="M1006" s="11"/>
      <c r="N1006" s="18"/>
      <c r="O1006" s="14"/>
      <c r="P1006" s="14"/>
      <c r="Q1006" s="97"/>
      <c r="R1006" s="11"/>
      <c r="S1006" s="11"/>
      <c r="T1006" s="11"/>
      <c r="U1006" s="216"/>
      <c r="V1006" s="216"/>
      <c r="W1006" s="216"/>
      <c r="X1006" s="216"/>
      <c r="Y1006" s="216"/>
      <c r="Z1006" s="216"/>
      <c r="AA1006" s="217"/>
      <c r="AB1006" s="216"/>
    </row>
    <row r="1007" spans="1:28" ht="18" customHeight="1">
      <c r="A1007" s="100"/>
      <c r="B1007" s="12"/>
      <c r="C1007" s="90"/>
      <c r="D1007" s="12"/>
      <c r="E1007" s="12"/>
      <c r="F1007" s="12"/>
      <c r="G1007" s="13"/>
      <c r="H1007" s="11"/>
      <c r="I1007" s="12"/>
      <c r="J1007" s="93"/>
      <c r="K1007" s="100"/>
      <c r="L1007" s="12"/>
      <c r="M1007" s="11"/>
      <c r="N1007" s="18"/>
      <c r="O1007" s="14"/>
      <c r="P1007" s="14"/>
      <c r="Q1007" s="97"/>
      <c r="R1007" s="11"/>
      <c r="S1007" s="11"/>
      <c r="T1007" s="11"/>
      <c r="U1007" s="216"/>
      <c r="V1007" s="216"/>
      <c r="W1007" s="216"/>
      <c r="X1007" s="216"/>
      <c r="Y1007" s="216"/>
      <c r="Z1007" s="216"/>
      <c r="AA1007" s="217"/>
      <c r="AB1007" s="216"/>
    </row>
    <row r="1008" spans="1:28" ht="18" customHeight="1">
      <c r="A1008" s="100"/>
      <c r="B1008" s="12"/>
      <c r="C1008" s="90"/>
      <c r="D1008" s="12"/>
      <c r="E1008" s="12"/>
      <c r="F1008" s="12"/>
      <c r="G1008" s="13"/>
      <c r="H1008" s="11"/>
      <c r="I1008" s="12"/>
      <c r="J1008" s="93"/>
      <c r="K1008" s="100"/>
      <c r="L1008" s="12"/>
      <c r="M1008" s="11"/>
      <c r="N1008" s="18"/>
      <c r="O1008" s="14"/>
      <c r="P1008" s="14"/>
      <c r="Q1008" s="97"/>
      <c r="R1008" s="11"/>
      <c r="S1008" s="11"/>
      <c r="T1008" s="11"/>
      <c r="U1008" s="216"/>
      <c r="V1008" s="216"/>
      <c r="W1008" s="216"/>
      <c r="X1008" s="216"/>
      <c r="Y1008" s="216"/>
      <c r="Z1008" s="216"/>
      <c r="AA1008" s="217"/>
      <c r="AB1008" s="216"/>
    </row>
    <row r="1009" spans="1:28" ht="18" customHeight="1">
      <c r="A1009" s="100"/>
      <c r="B1009" s="12"/>
      <c r="C1009" s="90"/>
      <c r="D1009" s="12"/>
      <c r="E1009" s="12"/>
      <c r="F1009" s="12"/>
      <c r="G1009" s="13"/>
      <c r="H1009" s="11"/>
      <c r="I1009" s="12"/>
      <c r="J1009" s="93"/>
      <c r="K1009" s="100"/>
      <c r="L1009" s="12"/>
      <c r="M1009" s="11"/>
      <c r="N1009" s="18"/>
      <c r="O1009" s="14"/>
      <c r="P1009" s="14"/>
      <c r="Q1009" s="97"/>
      <c r="R1009" s="11"/>
      <c r="S1009" s="11"/>
      <c r="T1009" s="11"/>
      <c r="U1009" s="216"/>
      <c r="V1009" s="216"/>
      <c r="W1009" s="216"/>
      <c r="X1009" s="216"/>
      <c r="Y1009" s="216"/>
      <c r="Z1009" s="216"/>
      <c r="AA1009" s="217"/>
      <c r="AB1009" s="216"/>
    </row>
    <row r="1010" spans="1:28" ht="18" customHeight="1">
      <c r="A1010" s="100"/>
      <c r="B1010" s="12"/>
      <c r="C1010" s="90"/>
      <c r="D1010" s="12"/>
      <c r="E1010" s="12"/>
      <c r="F1010" s="12"/>
      <c r="G1010" s="13"/>
      <c r="H1010" s="11"/>
      <c r="I1010" s="12"/>
      <c r="J1010" s="93"/>
      <c r="K1010" s="100"/>
      <c r="L1010" s="12"/>
      <c r="M1010" s="11"/>
      <c r="N1010" s="18"/>
      <c r="O1010" s="14"/>
      <c r="P1010" s="14"/>
      <c r="Q1010" s="97"/>
      <c r="R1010" s="11"/>
      <c r="S1010" s="11"/>
      <c r="T1010" s="11"/>
      <c r="U1010" s="216"/>
      <c r="V1010" s="216"/>
      <c r="W1010" s="216"/>
      <c r="X1010" s="216"/>
      <c r="Y1010" s="216"/>
      <c r="Z1010" s="216"/>
      <c r="AA1010" s="217"/>
      <c r="AB1010" s="216"/>
    </row>
    <row r="1011" spans="1:28" ht="18" customHeight="1">
      <c r="A1011" s="100"/>
      <c r="B1011" s="12"/>
      <c r="C1011" s="90"/>
      <c r="D1011" s="12"/>
      <c r="E1011" s="12"/>
      <c r="F1011" s="12"/>
      <c r="G1011" s="13"/>
      <c r="H1011" s="11"/>
      <c r="I1011" s="12"/>
      <c r="J1011" s="93"/>
      <c r="K1011" s="100"/>
      <c r="L1011" s="12"/>
      <c r="M1011" s="11"/>
      <c r="N1011" s="18"/>
      <c r="O1011" s="14"/>
      <c r="P1011" s="14"/>
      <c r="Q1011" s="97"/>
      <c r="R1011" s="11"/>
      <c r="S1011" s="11"/>
      <c r="T1011" s="11"/>
      <c r="U1011" s="216"/>
      <c r="V1011" s="216"/>
      <c r="W1011" s="216"/>
      <c r="X1011" s="216"/>
      <c r="Y1011" s="216"/>
      <c r="Z1011" s="216"/>
      <c r="AA1011" s="217"/>
      <c r="AB1011" s="216"/>
    </row>
    <row r="1012" spans="1:28" ht="18" customHeight="1">
      <c r="A1012" s="100"/>
      <c r="B1012" s="12"/>
      <c r="C1012" s="90"/>
      <c r="D1012" s="12"/>
      <c r="E1012" s="12"/>
      <c r="F1012" s="12"/>
      <c r="G1012" s="13"/>
      <c r="H1012" s="11"/>
      <c r="I1012" s="12"/>
      <c r="J1012" s="93"/>
      <c r="K1012" s="100"/>
      <c r="L1012" s="12"/>
      <c r="M1012" s="11"/>
      <c r="N1012" s="18"/>
      <c r="O1012" s="14"/>
      <c r="P1012" s="14"/>
      <c r="Q1012" s="97"/>
      <c r="R1012" s="11"/>
      <c r="S1012" s="11"/>
      <c r="T1012" s="11"/>
      <c r="U1012" s="216"/>
      <c r="V1012" s="216"/>
      <c r="W1012" s="216"/>
      <c r="X1012" s="216"/>
      <c r="Y1012" s="216"/>
      <c r="Z1012" s="216"/>
      <c r="AA1012" s="217"/>
      <c r="AB1012" s="216"/>
    </row>
    <row r="1013" spans="1:28" ht="18" customHeight="1">
      <c r="A1013" s="100"/>
      <c r="B1013" s="12"/>
      <c r="C1013" s="90"/>
      <c r="D1013" s="12"/>
      <c r="E1013" s="12"/>
      <c r="F1013" s="12"/>
      <c r="G1013" s="13"/>
      <c r="H1013" s="11"/>
      <c r="I1013" s="12"/>
      <c r="J1013" s="93"/>
      <c r="K1013" s="100"/>
      <c r="L1013" s="12"/>
      <c r="M1013" s="11"/>
      <c r="N1013" s="18"/>
      <c r="O1013" s="14"/>
      <c r="P1013" s="14"/>
      <c r="Q1013" s="97"/>
      <c r="R1013" s="11"/>
      <c r="S1013" s="11"/>
      <c r="T1013" s="11"/>
      <c r="U1013" s="216"/>
      <c r="V1013" s="216"/>
      <c r="W1013" s="216"/>
      <c r="X1013" s="216"/>
      <c r="Y1013" s="216"/>
      <c r="Z1013" s="216"/>
      <c r="AA1013" s="217"/>
      <c r="AB1013" s="216"/>
    </row>
    <row r="1014" spans="1:28" ht="18" customHeight="1">
      <c r="A1014" s="100"/>
      <c r="B1014" s="12"/>
      <c r="C1014" s="90"/>
      <c r="D1014" s="12"/>
      <c r="E1014" s="12"/>
      <c r="F1014" s="12"/>
      <c r="G1014" s="13"/>
      <c r="H1014" s="11"/>
      <c r="I1014" s="12"/>
      <c r="J1014" s="93"/>
      <c r="K1014" s="100"/>
      <c r="L1014" s="12"/>
      <c r="M1014" s="11"/>
      <c r="N1014" s="18"/>
      <c r="O1014" s="14"/>
      <c r="P1014" s="14"/>
      <c r="Q1014" s="97"/>
      <c r="R1014" s="11"/>
      <c r="S1014" s="11"/>
      <c r="T1014" s="11"/>
      <c r="U1014" s="216"/>
      <c r="V1014" s="216"/>
      <c r="W1014" s="216"/>
      <c r="X1014" s="216"/>
      <c r="Y1014" s="216"/>
      <c r="Z1014" s="216"/>
      <c r="AA1014" s="217"/>
      <c r="AB1014" s="216"/>
    </row>
    <row r="1015" spans="1:28" ht="18" customHeight="1">
      <c r="A1015" s="100"/>
      <c r="B1015" s="12"/>
      <c r="C1015" s="90"/>
      <c r="D1015" s="12"/>
      <c r="E1015" s="12"/>
      <c r="F1015" s="12"/>
      <c r="G1015" s="13"/>
      <c r="H1015" s="11"/>
      <c r="I1015" s="12"/>
      <c r="J1015" s="93"/>
      <c r="K1015" s="100"/>
      <c r="L1015" s="12"/>
      <c r="M1015" s="11"/>
      <c r="N1015" s="18"/>
      <c r="O1015" s="14"/>
      <c r="P1015" s="14"/>
      <c r="Q1015" s="97"/>
      <c r="R1015" s="11"/>
      <c r="S1015" s="11"/>
      <c r="T1015" s="11"/>
      <c r="U1015" s="216"/>
      <c r="V1015" s="216"/>
      <c r="W1015" s="216"/>
      <c r="X1015" s="216"/>
      <c r="Y1015" s="216"/>
      <c r="Z1015" s="216"/>
      <c r="AA1015" s="217"/>
      <c r="AB1015" s="216"/>
    </row>
    <row r="1016" spans="1:28" ht="18" customHeight="1">
      <c r="A1016" s="100"/>
      <c r="B1016" s="12"/>
      <c r="C1016" s="90"/>
      <c r="D1016" s="12"/>
      <c r="E1016" s="12"/>
      <c r="F1016" s="12"/>
      <c r="G1016" s="13"/>
      <c r="H1016" s="11"/>
      <c r="I1016" s="12"/>
      <c r="J1016" s="93"/>
      <c r="K1016" s="100"/>
      <c r="L1016" s="12"/>
      <c r="M1016" s="11"/>
      <c r="N1016" s="18"/>
      <c r="O1016" s="14"/>
      <c r="P1016" s="14"/>
      <c r="Q1016" s="97"/>
      <c r="R1016" s="11"/>
      <c r="S1016" s="11"/>
      <c r="T1016" s="11"/>
      <c r="U1016" s="216"/>
      <c r="V1016" s="216"/>
      <c r="W1016" s="216"/>
      <c r="X1016" s="216"/>
      <c r="Y1016" s="216"/>
      <c r="Z1016" s="216"/>
      <c r="AA1016" s="217"/>
      <c r="AB1016" s="216"/>
    </row>
    <row r="1017" spans="1:28" ht="18" customHeight="1">
      <c r="A1017" s="100"/>
      <c r="B1017" s="12"/>
      <c r="C1017" s="90"/>
      <c r="D1017" s="12"/>
      <c r="E1017" s="12"/>
      <c r="F1017" s="12"/>
      <c r="G1017" s="13"/>
      <c r="H1017" s="11"/>
      <c r="I1017" s="12"/>
      <c r="J1017" s="93"/>
      <c r="K1017" s="100"/>
      <c r="L1017" s="12"/>
      <c r="M1017" s="11"/>
      <c r="N1017" s="18"/>
      <c r="O1017" s="14"/>
      <c r="P1017" s="14"/>
      <c r="Q1017" s="97"/>
      <c r="R1017" s="11"/>
      <c r="S1017" s="11"/>
      <c r="T1017" s="11"/>
      <c r="U1017" s="216"/>
      <c r="V1017" s="216"/>
      <c r="W1017" s="216"/>
      <c r="X1017" s="216"/>
      <c r="Y1017" s="216"/>
      <c r="Z1017" s="216"/>
      <c r="AA1017" s="217"/>
      <c r="AB1017" s="216"/>
    </row>
    <row r="1018" spans="1:28" ht="18" customHeight="1">
      <c r="A1018" s="100"/>
      <c r="B1018" s="12"/>
      <c r="C1018" s="90"/>
      <c r="D1018" s="12"/>
      <c r="E1018" s="12"/>
      <c r="F1018" s="12"/>
      <c r="G1018" s="13"/>
      <c r="H1018" s="11"/>
      <c r="I1018" s="12"/>
      <c r="J1018" s="93"/>
      <c r="K1018" s="100"/>
      <c r="L1018" s="12"/>
      <c r="M1018" s="11"/>
      <c r="N1018" s="18"/>
      <c r="O1018" s="14"/>
      <c r="P1018" s="14"/>
      <c r="Q1018" s="97"/>
      <c r="R1018" s="11"/>
      <c r="S1018" s="11"/>
      <c r="T1018" s="11"/>
      <c r="U1018" s="216"/>
      <c r="V1018" s="216"/>
      <c r="W1018" s="216"/>
      <c r="X1018" s="216"/>
      <c r="Y1018" s="216"/>
      <c r="Z1018" s="216"/>
      <c r="AA1018" s="217"/>
      <c r="AB1018" s="216"/>
    </row>
    <row r="1019" spans="1:28" ht="18" customHeight="1">
      <c r="A1019" s="100"/>
      <c r="B1019" s="12"/>
      <c r="C1019" s="90"/>
      <c r="D1019" s="12"/>
      <c r="E1019" s="12"/>
      <c r="F1019" s="12"/>
      <c r="G1019" s="13"/>
      <c r="H1019" s="11"/>
      <c r="I1019" s="12"/>
      <c r="J1019" s="93"/>
      <c r="K1019" s="100"/>
      <c r="L1019" s="12"/>
      <c r="M1019" s="11"/>
      <c r="N1019" s="18"/>
      <c r="O1019" s="14"/>
      <c r="P1019" s="14"/>
      <c r="Q1019" s="97"/>
      <c r="R1019" s="11"/>
      <c r="S1019" s="11"/>
      <c r="T1019" s="11"/>
      <c r="U1019" s="216"/>
      <c r="V1019" s="216"/>
      <c r="W1019" s="216"/>
      <c r="X1019" s="216"/>
      <c r="Y1019" s="216"/>
      <c r="Z1019" s="216"/>
      <c r="AA1019" s="217"/>
      <c r="AB1019" s="216"/>
    </row>
    <row r="1020" spans="1:28" ht="18" customHeight="1">
      <c r="A1020" s="100"/>
      <c r="B1020" s="12"/>
      <c r="C1020" s="90"/>
      <c r="D1020" s="12"/>
      <c r="E1020" s="12"/>
      <c r="F1020" s="12"/>
      <c r="G1020" s="13"/>
      <c r="H1020" s="11"/>
      <c r="I1020" s="12"/>
      <c r="J1020" s="93"/>
      <c r="K1020" s="100"/>
      <c r="L1020" s="12"/>
      <c r="M1020" s="11"/>
      <c r="N1020" s="18"/>
      <c r="O1020" s="14"/>
      <c r="P1020" s="14"/>
      <c r="Q1020" s="97"/>
      <c r="R1020" s="11"/>
      <c r="S1020" s="11"/>
      <c r="T1020" s="11"/>
      <c r="U1020" s="216"/>
      <c r="V1020" s="216"/>
      <c r="W1020" s="216"/>
      <c r="X1020" s="216"/>
      <c r="Y1020" s="216"/>
      <c r="Z1020" s="216"/>
      <c r="AA1020" s="217"/>
      <c r="AB1020" s="216"/>
    </row>
    <row r="1021" spans="1:28" ht="18" customHeight="1">
      <c r="A1021" s="100"/>
      <c r="B1021" s="12"/>
      <c r="C1021" s="90"/>
      <c r="D1021" s="12"/>
      <c r="E1021" s="12"/>
      <c r="F1021" s="12"/>
      <c r="G1021" s="13"/>
      <c r="H1021" s="11"/>
      <c r="I1021" s="12"/>
      <c r="J1021" s="93"/>
      <c r="K1021" s="100"/>
      <c r="L1021" s="12"/>
      <c r="M1021" s="11"/>
      <c r="N1021" s="18"/>
      <c r="O1021" s="14"/>
      <c r="P1021" s="14"/>
      <c r="Q1021" s="97"/>
      <c r="R1021" s="11"/>
      <c r="S1021" s="11"/>
      <c r="T1021" s="11"/>
      <c r="U1021" s="216"/>
      <c r="V1021" s="216"/>
      <c r="W1021" s="216"/>
      <c r="X1021" s="216"/>
      <c r="Y1021" s="216"/>
      <c r="Z1021" s="216"/>
      <c r="AA1021" s="217"/>
      <c r="AB1021" s="216"/>
    </row>
    <row r="1022" spans="1:28" ht="18" customHeight="1">
      <c r="A1022" s="100"/>
      <c r="B1022" s="12"/>
      <c r="C1022" s="90"/>
      <c r="D1022" s="12"/>
      <c r="E1022" s="12"/>
      <c r="F1022" s="12"/>
      <c r="G1022" s="13"/>
      <c r="H1022" s="11"/>
      <c r="I1022" s="12"/>
      <c r="J1022" s="93"/>
      <c r="K1022" s="100"/>
      <c r="L1022" s="12"/>
      <c r="M1022" s="11"/>
      <c r="N1022" s="18"/>
      <c r="O1022" s="14"/>
      <c r="P1022" s="14"/>
      <c r="Q1022" s="97"/>
      <c r="R1022" s="11"/>
      <c r="S1022" s="11"/>
      <c r="T1022" s="11"/>
      <c r="U1022" s="216"/>
      <c r="V1022" s="216"/>
      <c r="W1022" s="216"/>
      <c r="X1022" s="216"/>
      <c r="Y1022" s="216"/>
      <c r="Z1022" s="216"/>
      <c r="AA1022" s="217"/>
      <c r="AB1022" s="216"/>
    </row>
    <row r="1023" spans="1:28" ht="18" customHeight="1">
      <c r="A1023" s="100"/>
      <c r="B1023" s="12"/>
      <c r="C1023" s="90"/>
      <c r="D1023" s="12"/>
      <c r="E1023" s="12"/>
      <c r="F1023" s="12"/>
      <c r="G1023" s="13"/>
      <c r="H1023" s="11"/>
      <c r="I1023" s="12"/>
      <c r="J1023" s="93"/>
      <c r="K1023" s="100"/>
      <c r="L1023" s="12"/>
      <c r="M1023" s="11"/>
      <c r="N1023" s="18"/>
      <c r="O1023" s="14"/>
      <c r="P1023" s="14"/>
      <c r="Q1023" s="97"/>
      <c r="R1023" s="11"/>
      <c r="S1023" s="11"/>
      <c r="T1023" s="11"/>
      <c r="U1023" s="216"/>
      <c r="V1023" s="216"/>
      <c r="W1023" s="216"/>
      <c r="X1023" s="216"/>
      <c r="Y1023" s="216"/>
      <c r="Z1023" s="216"/>
      <c r="AA1023" s="217"/>
      <c r="AB1023" s="216"/>
    </row>
    <row r="1024" spans="1:28" ht="18" customHeight="1">
      <c r="A1024" s="100"/>
      <c r="B1024" s="12"/>
      <c r="C1024" s="90"/>
      <c r="D1024" s="12"/>
      <c r="E1024" s="12"/>
      <c r="F1024" s="12"/>
      <c r="G1024" s="13"/>
      <c r="H1024" s="11"/>
      <c r="I1024" s="12"/>
      <c r="J1024" s="93"/>
      <c r="K1024" s="100"/>
      <c r="L1024" s="12"/>
      <c r="M1024" s="11"/>
      <c r="N1024" s="18"/>
      <c r="O1024" s="14"/>
      <c r="P1024" s="14"/>
      <c r="Q1024" s="97"/>
      <c r="R1024" s="11"/>
      <c r="S1024" s="11"/>
      <c r="T1024" s="11"/>
      <c r="U1024" s="216"/>
      <c r="V1024" s="216"/>
      <c r="W1024" s="216"/>
      <c r="X1024" s="216"/>
      <c r="Y1024" s="216"/>
      <c r="Z1024" s="216"/>
      <c r="AA1024" s="217"/>
      <c r="AB1024" s="216"/>
    </row>
    <row r="1025" spans="1:28" ht="18" customHeight="1">
      <c r="A1025" s="100"/>
      <c r="B1025" s="12"/>
      <c r="C1025" s="90"/>
      <c r="D1025" s="12"/>
      <c r="E1025" s="12"/>
      <c r="F1025" s="12"/>
      <c r="G1025" s="13"/>
      <c r="H1025" s="11"/>
      <c r="I1025" s="12"/>
      <c r="J1025" s="93"/>
      <c r="K1025" s="100"/>
      <c r="L1025" s="12"/>
      <c r="M1025" s="11"/>
      <c r="N1025" s="18"/>
      <c r="O1025" s="14"/>
      <c r="P1025" s="14"/>
      <c r="Q1025" s="97"/>
      <c r="R1025" s="11"/>
      <c r="S1025" s="11"/>
      <c r="T1025" s="11"/>
      <c r="U1025" s="216"/>
      <c r="V1025" s="216"/>
      <c r="W1025" s="216"/>
      <c r="X1025" s="216"/>
      <c r="Y1025" s="216"/>
      <c r="Z1025" s="216"/>
      <c r="AA1025" s="217"/>
      <c r="AB1025" s="216"/>
    </row>
    <row r="1026" spans="1:28" ht="18" customHeight="1">
      <c r="A1026" s="100"/>
      <c r="B1026" s="12"/>
      <c r="C1026" s="90"/>
      <c r="D1026" s="12"/>
      <c r="E1026" s="12"/>
      <c r="F1026" s="12"/>
      <c r="G1026" s="13"/>
      <c r="H1026" s="11"/>
      <c r="I1026" s="12"/>
      <c r="J1026" s="93"/>
      <c r="K1026" s="100"/>
      <c r="L1026" s="12"/>
      <c r="M1026" s="11"/>
      <c r="N1026" s="18"/>
      <c r="O1026" s="14"/>
      <c r="P1026" s="14"/>
      <c r="Q1026" s="97"/>
      <c r="R1026" s="11"/>
      <c r="S1026" s="11"/>
      <c r="T1026" s="11"/>
      <c r="U1026" s="216"/>
      <c r="V1026" s="216"/>
      <c r="W1026" s="216"/>
      <c r="X1026" s="216"/>
      <c r="Y1026" s="216"/>
      <c r="Z1026" s="216"/>
      <c r="AA1026" s="217"/>
      <c r="AB1026" s="216"/>
    </row>
    <row r="1027" spans="1:28" ht="18" customHeight="1">
      <c r="A1027" s="100"/>
      <c r="B1027" s="12"/>
      <c r="C1027" s="90"/>
      <c r="D1027" s="12"/>
      <c r="E1027" s="12"/>
      <c r="F1027" s="12"/>
      <c r="G1027" s="13"/>
      <c r="H1027" s="11"/>
      <c r="I1027" s="12"/>
      <c r="J1027" s="93"/>
      <c r="K1027" s="100"/>
      <c r="L1027" s="12"/>
      <c r="M1027" s="11"/>
      <c r="N1027" s="18"/>
      <c r="O1027" s="14"/>
      <c r="P1027" s="14"/>
      <c r="Q1027" s="97"/>
      <c r="R1027" s="11"/>
      <c r="S1027" s="11"/>
      <c r="T1027" s="11"/>
      <c r="U1027" s="216"/>
      <c r="V1027" s="216"/>
      <c r="W1027" s="216"/>
      <c r="X1027" s="216"/>
      <c r="Y1027" s="216"/>
      <c r="Z1027" s="216"/>
      <c r="AA1027" s="217"/>
      <c r="AB1027" s="216"/>
    </row>
    <row r="1028" spans="1:28" ht="18" customHeight="1">
      <c r="A1028" s="100"/>
      <c r="B1028" s="12"/>
      <c r="C1028" s="90"/>
      <c r="D1028" s="12"/>
      <c r="E1028" s="12"/>
      <c r="F1028" s="12"/>
      <c r="G1028" s="13"/>
      <c r="H1028" s="11"/>
      <c r="I1028" s="12"/>
      <c r="J1028" s="93"/>
      <c r="K1028" s="100"/>
      <c r="L1028" s="12"/>
      <c r="M1028" s="11"/>
      <c r="N1028" s="18"/>
      <c r="O1028" s="14"/>
      <c r="P1028" s="14"/>
      <c r="Q1028" s="97"/>
      <c r="R1028" s="11"/>
      <c r="S1028" s="11"/>
      <c r="T1028" s="11"/>
      <c r="U1028" s="216"/>
      <c r="V1028" s="216"/>
      <c r="W1028" s="216"/>
      <c r="X1028" s="216"/>
      <c r="Y1028" s="216"/>
      <c r="Z1028" s="216"/>
      <c r="AA1028" s="217"/>
      <c r="AB1028" s="216"/>
    </row>
    <row r="1029" spans="1:28" ht="18" customHeight="1">
      <c r="A1029" s="100"/>
      <c r="B1029" s="12"/>
      <c r="C1029" s="90"/>
      <c r="D1029" s="12"/>
      <c r="E1029" s="12"/>
      <c r="F1029" s="12"/>
      <c r="G1029" s="13"/>
      <c r="H1029" s="11"/>
      <c r="I1029" s="12"/>
      <c r="J1029" s="93"/>
      <c r="K1029" s="100"/>
      <c r="L1029" s="12"/>
      <c r="M1029" s="11"/>
      <c r="N1029" s="18"/>
      <c r="O1029" s="14"/>
      <c r="P1029" s="14"/>
      <c r="Q1029" s="97"/>
      <c r="R1029" s="11"/>
      <c r="S1029" s="11"/>
      <c r="T1029" s="11"/>
      <c r="U1029" s="216"/>
      <c r="V1029" s="216"/>
      <c r="W1029" s="216"/>
      <c r="X1029" s="216"/>
      <c r="Y1029" s="216"/>
      <c r="Z1029" s="216"/>
      <c r="AA1029" s="217"/>
      <c r="AB1029" s="216"/>
    </row>
    <row r="1030" spans="1:28" ht="18" customHeight="1">
      <c r="A1030" s="100"/>
      <c r="B1030" s="12"/>
      <c r="C1030" s="90"/>
      <c r="D1030" s="12"/>
      <c r="E1030" s="12"/>
      <c r="F1030" s="12"/>
      <c r="G1030" s="13"/>
      <c r="H1030" s="11"/>
      <c r="I1030" s="12"/>
      <c r="J1030" s="93"/>
      <c r="K1030" s="100"/>
      <c r="L1030" s="12"/>
      <c r="M1030" s="11"/>
      <c r="N1030" s="18"/>
      <c r="O1030" s="14"/>
      <c r="P1030" s="14"/>
      <c r="Q1030" s="97"/>
      <c r="R1030" s="11"/>
      <c r="S1030" s="11"/>
      <c r="T1030" s="11"/>
      <c r="U1030" s="216"/>
      <c r="V1030" s="216"/>
      <c r="W1030" s="216"/>
      <c r="X1030" s="216"/>
      <c r="Y1030" s="216"/>
      <c r="Z1030" s="216"/>
      <c r="AA1030" s="217"/>
      <c r="AB1030" s="216"/>
    </row>
    <row r="1031" spans="1:28" ht="18" customHeight="1">
      <c r="A1031" s="100"/>
      <c r="B1031" s="12"/>
      <c r="C1031" s="90"/>
      <c r="D1031" s="12"/>
      <c r="E1031" s="12"/>
      <c r="F1031" s="12"/>
      <c r="G1031" s="13"/>
      <c r="H1031" s="11"/>
      <c r="I1031" s="12"/>
      <c r="J1031" s="93"/>
      <c r="K1031" s="100"/>
      <c r="L1031" s="12"/>
      <c r="M1031" s="11"/>
      <c r="N1031" s="18"/>
      <c r="O1031" s="14"/>
      <c r="P1031" s="14"/>
      <c r="Q1031" s="97"/>
      <c r="R1031" s="11"/>
      <c r="S1031" s="11"/>
      <c r="T1031" s="11"/>
      <c r="U1031" s="216"/>
      <c r="V1031" s="216"/>
      <c r="W1031" s="216"/>
      <c r="X1031" s="216"/>
      <c r="Y1031" s="216"/>
      <c r="Z1031" s="216"/>
      <c r="AA1031" s="217"/>
      <c r="AB1031" s="216"/>
    </row>
    <row r="1032" spans="1:28" ht="18" customHeight="1">
      <c r="A1032" s="100"/>
      <c r="B1032" s="12"/>
      <c r="C1032" s="90"/>
      <c r="D1032" s="12"/>
      <c r="E1032" s="12"/>
      <c r="F1032" s="12"/>
      <c r="G1032" s="13"/>
      <c r="H1032" s="11"/>
      <c r="I1032" s="12"/>
      <c r="J1032" s="93"/>
      <c r="K1032" s="100"/>
      <c r="L1032" s="12"/>
      <c r="M1032" s="11"/>
      <c r="N1032" s="18"/>
      <c r="O1032" s="14"/>
      <c r="P1032" s="14"/>
      <c r="Q1032" s="97"/>
      <c r="R1032" s="11"/>
      <c r="S1032" s="11"/>
      <c r="T1032" s="11"/>
      <c r="U1032" s="216"/>
      <c r="V1032" s="216"/>
      <c r="W1032" s="216"/>
      <c r="X1032" s="216"/>
      <c r="Y1032" s="216"/>
      <c r="Z1032" s="216"/>
      <c r="AA1032" s="217"/>
      <c r="AB1032" s="216"/>
    </row>
    <row r="1033" spans="1:28" ht="18" customHeight="1">
      <c r="A1033" s="100"/>
      <c r="B1033" s="12"/>
      <c r="C1033" s="90"/>
      <c r="D1033" s="12"/>
      <c r="E1033" s="12"/>
      <c r="F1033" s="12"/>
      <c r="G1033" s="13"/>
      <c r="H1033" s="11"/>
      <c r="I1033" s="12"/>
      <c r="J1033" s="93"/>
      <c r="K1033" s="100"/>
      <c r="L1033" s="12"/>
      <c r="M1033" s="11"/>
      <c r="N1033" s="18"/>
      <c r="O1033" s="14"/>
      <c r="P1033" s="14"/>
      <c r="Q1033" s="97"/>
      <c r="R1033" s="11"/>
      <c r="S1033" s="11"/>
      <c r="T1033" s="11"/>
      <c r="U1033" s="216"/>
      <c r="V1033" s="216"/>
      <c r="W1033" s="216"/>
      <c r="X1033" s="216"/>
      <c r="Y1033" s="216"/>
      <c r="Z1033" s="216"/>
      <c r="AA1033" s="217"/>
      <c r="AB1033" s="216"/>
    </row>
    <row r="1034" spans="1:28" ht="18" customHeight="1">
      <c r="A1034" s="100"/>
      <c r="B1034" s="12"/>
      <c r="C1034" s="90"/>
      <c r="D1034" s="12"/>
      <c r="E1034" s="12"/>
      <c r="F1034" s="12"/>
      <c r="G1034" s="13"/>
      <c r="H1034" s="11"/>
      <c r="I1034" s="12"/>
      <c r="J1034" s="93"/>
      <c r="K1034" s="100"/>
      <c r="L1034" s="12"/>
      <c r="M1034" s="11"/>
      <c r="N1034" s="18"/>
      <c r="O1034" s="14"/>
      <c r="P1034" s="14"/>
      <c r="Q1034" s="97"/>
      <c r="R1034" s="11"/>
      <c r="S1034" s="11"/>
      <c r="T1034" s="11"/>
      <c r="U1034" s="216"/>
      <c r="V1034" s="216"/>
      <c r="W1034" s="216"/>
      <c r="X1034" s="216"/>
      <c r="Y1034" s="216"/>
      <c r="Z1034" s="216"/>
      <c r="AA1034" s="217"/>
      <c r="AB1034" s="216"/>
    </row>
    <row r="1035" spans="1:28" ht="18" customHeight="1">
      <c r="A1035" s="100"/>
      <c r="B1035" s="12"/>
      <c r="C1035" s="90"/>
      <c r="D1035" s="12"/>
      <c r="E1035" s="12"/>
      <c r="F1035" s="12"/>
      <c r="G1035" s="13"/>
      <c r="H1035" s="11"/>
      <c r="I1035" s="12"/>
      <c r="J1035" s="93"/>
      <c r="K1035" s="100"/>
      <c r="L1035" s="12"/>
      <c r="M1035" s="11"/>
      <c r="N1035" s="18"/>
      <c r="O1035" s="14"/>
      <c r="P1035" s="14"/>
      <c r="Q1035" s="97"/>
      <c r="R1035" s="11"/>
      <c r="S1035" s="11"/>
      <c r="T1035" s="11"/>
      <c r="U1035" s="216"/>
      <c r="V1035" s="216"/>
      <c r="W1035" s="216"/>
      <c r="X1035" s="216"/>
      <c r="Y1035" s="216"/>
      <c r="Z1035" s="216"/>
      <c r="AA1035" s="217"/>
      <c r="AB1035" s="216"/>
    </row>
    <row r="1036" spans="1:28" ht="18" customHeight="1">
      <c r="A1036" s="100"/>
      <c r="B1036" s="12"/>
      <c r="C1036" s="90"/>
      <c r="D1036" s="12"/>
      <c r="E1036" s="12"/>
      <c r="F1036" s="12"/>
      <c r="G1036" s="13"/>
      <c r="H1036" s="11"/>
      <c r="I1036" s="12"/>
      <c r="J1036" s="93"/>
      <c r="K1036" s="100"/>
      <c r="L1036" s="12"/>
      <c r="M1036" s="11"/>
      <c r="N1036" s="18"/>
      <c r="O1036" s="14"/>
      <c r="P1036" s="14"/>
      <c r="Q1036" s="97"/>
      <c r="R1036" s="11"/>
      <c r="S1036" s="11"/>
      <c r="T1036" s="11"/>
      <c r="U1036" s="216"/>
      <c r="V1036" s="216"/>
      <c r="W1036" s="216"/>
      <c r="X1036" s="216"/>
      <c r="Y1036" s="216"/>
      <c r="Z1036" s="216"/>
      <c r="AA1036" s="217"/>
      <c r="AB1036" s="216"/>
    </row>
    <row r="1037" spans="1:28" ht="18" customHeight="1">
      <c r="A1037" s="100"/>
      <c r="B1037" s="12"/>
      <c r="C1037" s="90"/>
      <c r="D1037" s="12"/>
      <c r="E1037" s="12"/>
      <c r="F1037" s="12"/>
      <c r="G1037" s="13"/>
      <c r="H1037" s="11"/>
      <c r="I1037" s="12"/>
      <c r="J1037" s="93"/>
      <c r="K1037" s="100"/>
      <c r="L1037" s="12"/>
      <c r="M1037" s="11"/>
      <c r="N1037" s="18"/>
      <c r="O1037" s="14"/>
      <c r="P1037" s="14"/>
      <c r="Q1037" s="97"/>
      <c r="R1037" s="11"/>
      <c r="S1037" s="11"/>
      <c r="T1037" s="11"/>
      <c r="U1037" s="216"/>
      <c r="V1037" s="216"/>
      <c r="W1037" s="216"/>
      <c r="X1037" s="216"/>
      <c r="Y1037" s="216"/>
      <c r="Z1037" s="216"/>
      <c r="AA1037" s="217"/>
      <c r="AB1037" s="216"/>
    </row>
    <row r="1038" spans="1:28" ht="18" customHeight="1">
      <c r="A1038" s="100"/>
      <c r="B1038" s="12"/>
      <c r="C1038" s="90"/>
      <c r="D1038" s="12"/>
      <c r="E1038" s="12"/>
      <c r="F1038" s="12"/>
      <c r="G1038" s="13"/>
      <c r="H1038" s="11"/>
      <c r="I1038" s="12"/>
      <c r="J1038" s="93"/>
      <c r="K1038" s="100"/>
      <c r="L1038" s="12"/>
      <c r="M1038" s="11"/>
      <c r="N1038" s="18"/>
      <c r="O1038" s="14"/>
      <c r="P1038" s="14"/>
      <c r="Q1038" s="97"/>
      <c r="R1038" s="11"/>
      <c r="S1038" s="11"/>
      <c r="T1038" s="11"/>
      <c r="U1038" s="216"/>
      <c r="V1038" s="216"/>
      <c r="W1038" s="216"/>
      <c r="X1038" s="216"/>
      <c r="Y1038" s="216"/>
      <c r="Z1038" s="216"/>
      <c r="AA1038" s="217"/>
      <c r="AB1038" s="216"/>
    </row>
    <row r="1039" spans="1:28" ht="18" customHeight="1">
      <c r="A1039" s="100"/>
      <c r="B1039" s="12"/>
      <c r="C1039" s="90"/>
      <c r="D1039" s="12"/>
      <c r="E1039" s="12"/>
      <c r="F1039" s="12"/>
      <c r="G1039" s="13"/>
      <c r="H1039" s="11"/>
      <c r="I1039" s="12"/>
      <c r="J1039" s="93"/>
      <c r="K1039" s="100"/>
      <c r="L1039" s="12"/>
      <c r="M1039" s="11"/>
      <c r="N1039" s="18"/>
      <c r="O1039" s="14"/>
      <c r="P1039" s="14"/>
      <c r="Q1039" s="97"/>
      <c r="R1039" s="11"/>
      <c r="S1039" s="11"/>
      <c r="T1039" s="11"/>
      <c r="U1039" s="216"/>
      <c r="V1039" s="216"/>
      <c r="W1039" s="216"/>
      <c r="X1039" s="216"/>
      <c r="Y1039" s="216"/>
      <c r="Z1039" s="216"/>
      <c r="AA1039" s="217"/>
      <c r="AB1039" s="216"/>
    </row>
    <row r="1040" spans="1:28" ht="18" customHeight="1">
      <c r="A1040" s="100"/>
      <c r="B1040" s="12"/>
      <c r="C1040" s="90"/>
      <c r="D1040" s="12"/>
      <c r="E1040" s="12"/>
      <c r="F1040" s="12"/>
      <c r="G1040" s="13"/>
      <c r="H1040" s="11"/>
      <c r="I1040" s="12"/>
      <c r="J1040" s="93"/>
      <c r="K1040" s="100"/>
      <c r="L1040" s="12"/>
      <c r="M1040" s="11"/>
      <c r="N1040" s="18"/>
      <c r="O1040" s="14"/>
      <c r="P1040" s="14"/>
      <c r="Q1040" s="97"/>
      <c r="R1040" s="11"/>
      <c r="S1040" s="11"/>
      <c r="T1040" s="11"/>
      <c r="U1040" s="216"/>
      <c r="V1040" s="216"/>
      <c r="W1040" s="216"/>
      <c r="X1040" s="216"/>
      <c r="Y1040" s="216"/>
      <c r="Z1040" s="216"/>
      <c r="AA1040" s="217"/>
      <c r="AB1040" s="216"/>
    </row>
    <row r="1041" spans="1:28" ht="18" customHeight="1">
      <c r="A1041" s="100"/>
      <c r="B1041" s="12"/>
      <c r="C1041" s="90"/>
      <c r="D1041" s="12"/>
      <c r="E1041" s="12"/>
      <c r="F1041" s="12"/>
      <c r="G1041" s="13"/>
      <c r="H1041" s="11"/>
      <c r="I1041" s="12"/>
      <c r="J1041" s="93"/>
      <c r="K1041" s="100"/>
      <c r="L1041" s="12"/>
      <c r="M1041" s="11"/>
      <c r="N1041" s="18"/>
      <c r="O1041" s="14"/>
      <c r="P1041" s="14"/>
      <c r="Q1041" s="97"/>
      <c r="R1041" s="11"/>
      <c r="S1041" s="11"/>
      <c r="T1041" s="11"/>
      <c r="U1041" s="216"/>
      <c r="V1041" s="216"/>
      <c r="W1041" s="216"/>
      <c r="X1041" s="216"/>
      <c r="Y1041" s="216"/>
      <c r="Z1041" s="216"/>
      <c r="AA1041" s="217"/>
      <c r="AB1041" s="216"/>
    </row>
    <row r="1042" spans="1:28" ht="18" customHeight="1">
      <c r="A1042" s="100"/>
      <c r="B1042" s="12"/>
      <c r="C1042" s="90"/>
      <c r="D1042" s="12"/>
      <c r="E1042" s="12"/>
      <c r="F1042" s="12"/>
      <c r="G1042" s="13"/>
      <c r="H1042" s="11"/>
      <c r="I1042" s="12"/>
      <c r="J1042" s="93"/>
      <c r="K1042" s="100"/>
      <c r="L1042" s="12"/>
      <c r="M1042" s="11"/>
      <c r="N1042" s="18"/>
      <c r="O1042" s="14"/>
      <c r="P1042" s="14"/>
      <c r="Q1042" s="97"/>
      <c r="R1042" s="11"/>
      <c r="S1042" s="11"/>
      <c r="T1042" s="11"/>
      <c r="U1042" s="216"/>
      <c r="V1042" s="216"/>
      <c r="W1042" s="216"/>
      <c r="X1042" s="216"/>
      <c r="Y1042" s="216"/>
      <c r="Z1042" s="216"/>
      <c r="AA1042" s="217"/>
      <c r="AB1042" s="216"/>
    </row>
    <row r="1043" spans="1:28" ht="18" customHeight="1">
      <c r="A1043" s="100"/>
      <c r="B1043" s="12"/>
      <c r="C1043" s="90"/>
      <c r="D1043" s="12"/>
      <c r="E1043" s="12"/>
      <c r="F1043" s="12"/>
      <c r="G1043" s="13"/>
      <c r="H1043" s="11"/>
      <c r="I1043" s="12"/>
      <c r="J1043" s="93"/>
      <c r="K1043" s="100"/>
      <c r="L1043" s="12"/>
      <c r="M1043" s="11"/>
      <c r="N1043" s="18"/>
      <c r="O1043" s="14"/>
      <c r="P1043" s="14"/>
      <c r="Q1043" s="97"/>
      <c r="R1043" s="11"/>
      <c r="S1043" s="11"/>
      <c r="T1043" s="11"/>
      <c r="U1043" s="216"/>
      <c r="V1043" s="216"/>
      <c r="W1043" s="216"/>
      <c r="X1043" s="216"/>
      <c r="Y1043" s="216"/>
      <c r="Z1043" s="216"/>
      <c r="AA1043" s="217"/>
      <c r="AB1043" s="216"/>
    </row>
    <row r="1044" spans="1:28" ht="18" customHeight="1">
      <c r="A1044" s="100"/>
      <c r="B1044" s="12"/>
      <c r="C1044" s="90"/>
      <c r="D1044" s="12"/>
      <c r="E1044" s="12"/>
      <c r="F1044" s="12"/>
      <c r="G1044" s="13"/>
      <c r="H1044" s="11"/>
      <c r="I1044" s="12"/>
      <c r="J1044" s="93"/>
      <c r="K1044" s="100"/>
      <c r="L1044" s="12"/>
      <c r="M1044" s="11"/>
      <c r="N1044" s="18"/>
      <c r="O1044" s="14"/>
      <c r="P1044" s="14"/>
      <c r="Q1044" s="97"/>
      <c r="R1044" s="11"/>
      <c r="S1044" s="11"/>
      <c r="T1044" s="11"/>
      <c r="U1044" s="216"/>
      <c r="V1044" s="216"/>
      <c r="W1044" s="216"/>
      <c r="X1044" s="216"/>
      <c r="Y1044" s="216"/>
      <c r="Z1044" s="216"/>
      <c r="AA1044" s="217"/>
      <c r="AB1044" s="216"/>
    </row>
    <row r="1045" spans="1:28" ht="18" customHeight="1">
      <c r="A1045" s="100"/>
      <c r="B1045" s="12"/>
      <c r="C1045" s="90"/>
      <c r="D1045" s="12"/>
      <c r="E1045" s="12"/>
      <c r="F1045" s="12"/>
      <c r="G1045" s="13"/>
      <c r="H1045" s="11"/>
      <c r="I1045" s="12"/>
      <c r="J1045" s="93"/>
      <c r="K1045" s="100"/>
      <c r="L1045" s="12"/>
      <c r="M1045" s="11"/>
      <c r="N1045" s="18"/>
      <c r="O1045" s="14"/>
      <c r="P1045" s="14"/>
      <c r="Q1045" s="97"/>
      <c r="R1045" s="11"/>
      <c r="S1045" s="11"/>
      <c r="T1045" s="11"/>
      <c r="U1045" s="216"/>
      <c r="V1045" s="216"/>
      <c r="W1045" s="216"/>
      <c r="X1045" s="216"/>
      <c r="Y1045" s="216"/>
      <c r="Z1045" s="216"/>
      <c r="AA1045" s="217"/>
      <c r="AB1045" s="216"/>
    </row>
    <row r="1046" spans="1:28" ht="18" customHeight="1">
      <c r="A1046" s="100"/>
      <c r="B1046" s="12"/>
      <c r="C1046" s="90"/>
      <c r="D1046" s="12"/>
      <c r="E1046" s="12"/>
      <c r="F1046" s="12"/>
      <c r="G1046" s="13"/>
      <c r="H1046" s="11"/>
      <c r="I1046" s="12"/>
      <c r="J1046" s="93"/>
      <c r="K1046" s="100"/>
      <c r="L1046" s="12"/>
      <c r="M1046" s="11"/>
      <c r="N1046" s="18"/>
      <c r="O1046" s="14"/>
      <c r="P1046" s="14"/>
      <c r="Q1046" s="97"/>
      <c r="R1046" s="11"/>
      <c r="S1046" s="11"/>
      <c r="T1046" s="11"/>
      <c r="U1046" s="216"/>
      <c r="V1046" s="216"/>
      <c r="W1046" s="216"/>
      <c r="X1046" s="216"/>
      <c r="Y1046" s="216"/>
      <c r="Z1046" s="216"/>
      <c r="AA1046" s="217"/>
      <c r="AB1046" s="216"/>
    </row>
    <row r="1047" spans="1:28" ht="18" customHeight="1">
      <c r="A1047" s="100"/>
      <c r="B1047" s="12"/>
      <c r="C1047" s="90"/>
      <c r="D1047" s="12"/>
      <c r="E1047" s="12"/>
      <c r="F1047" s="12"/>
      <c r="G1047" s="13"/>
      <c r="H1047" s="11"/>
      <c r="I1047" s="12"/>
      <c r="J1047" s="93"/>
      <c r="K1047" s="100"/>
      <c r="L1047" s="12"/>
      <c r="M1047" s="11"/>
      <c r="N1047" s="18"/>
      <c r="O1047" s="14"/>
      <c r="P1047" s="14"/>
      <c r="Q1047" s="97"/>
      <c r="R1047" s="11"/>
      <c r="S1047" s="11"/>
      <c r="T1047" s="11"/>
      <c r="U1047" s="216"/>
      <c r="V1047" s="216"/>
      <c r="W1047" s="216"/>
      <c r="X1047" s="216"/>
      <c r="Y1047" s="216"/>
      <c r="Z1047" s="216"/>
      <c r="AA1047" s="217"/>
      <c r="AB1047" s="216"/>
    </row>
    <row r="1048" spans="1:28" ht="18" customHeight="1">
      <c r="A1048" s="100"/>
      <c r="B1048" s="12"/>
      <c r="C1048" s="90"/>
      <c r="D1048" s="12"/>
      <c r="E1048" s="12"/>
      <c r="F1048" s="12"/>
      <c r="G1048" s="13"/>
      <c r="H1048" s="11"/>
      <c r="I1048" s="12"/>
      <c r="J1048" s="93"/>
      <c r="K1048" s="100"/>
      <c r="L1048" s="12"/>
      <c r="M1048" s="11"/>
      <c r="N1048" s="18"/>
      <c r="O1048" s="14"/>
      <c r="P1048" s="14"/>
      <c r="Q1048" s="97"/>
      <c r="R1048" s="11"/>
      <c r="S1048" s="11"/>
      <c r="T1048" s="11"/>
      <c r="U1048" s="216"/>
      <c r="V1048" s="216"/>
      <c r="W1048" s="216"/>
      <c r="X1048" s="216"/>
      <c r="Y1048" s="216"/>
      <c r="Z1048" s="216"/>
      <c r="AA1048" s="217"/>
      <c r="AB1048" s="216"/>
    </row>
    <row r="1049" spans="1:28" ht="18" customHeight="1">
      <c r="A1049" s="100"/>
      <c r="B1049" s="12"/>
      <c r="C1049" s="90"/>
      <c r="D1049" s="12"/>
      <c r="E1049" s="12"/>
      <c r="F1049" s="12"/>
      <c r="G1049" s="13"/>
      <c r="H1049" s="11"/>
      <c r="I1049" s="12"/>
      <c r="J1049" s="93"/>
      <c r="K1049" s="100"/>
      <c r="L1049" s="12"/>
      <c r="M1049" s="11"/>
      <c r="N1049" s="18"/>
      <c r="O1049" s="14"/>
      <c r="P1049" s="14"/>
      <c r="Q1049" s="97"/>
      <c r="R1049" s="11"/>
      <c r="S1049" s="11"/>
      <c r="T1049" s="11"/>
      <c r="U1049" s="216"/>
      <c r="V1049" s="216"/>
      <c r="W1049" s="216"/>
      <c r="X1049" s="216"/>
      <c r="Y1049" s="216"/>
      <c r="Z1049" s="216"/>
      <c r="AA1049" s="217"/>
      <c r="AB1049" s="216"/>
    </row>
    <row r="1050" spans="1:28" ht="18" customHeight="1">
      <c r="A1050" s="100"/>
      <c r="B1050" s="12"/>
      <c r="C1050" s="90"/>
      <c r="D1050" s="12"/>
      <c r="E1050" s="12"/>
      <c r="F1050" s="12"/>
      <c r="G1050" s="13"/>
      <c r="H1050" s="11"/>
      <c r="I1050" s="12"/>
      <c r="J1050" s="93"/>
      <c r="K1050" s="100"/>
      <c r="L1050" s="12"/>
      <c r="M1050" s="11"/>
      <c r="N1050" s="18"/>
      <c r="O1050" s="14"/>
      <c r="P1050" s="14"/>
      <c r="Q1050" s="97"/>
      <c r="R1050" s="11"/>
      <c r="S1050" s="11"/>
      <c r="T1050" s="11"/>
      <c r="U1050" s="216"/>
      <c r="V1050" s="216"/>
      <c r="W1050" s="216"/>
      <c r="X1050" s="216"/>
      <c r="Y1050" s="216"/>
      <c r="Z1050" s="216"/>
      <c r="AA1050" s="217"/>
      <c r="AB1050" s="216"/>
    </row>
    <row r="1051" spans="1:28" ht="18" customHeight="1">
      <c r="A1051" s="100"/>
      <c r="B1051" s="12"/>
      <c r="C1051" s="90"/>
      <c r="D1051" s="12"/>
      <c r="E1051" s="12"/>
      <c r="F1051" s="12"/>
      <c r="G1051" s="13"/>
      <c r="H1051" s="11"/>
      <c r="I1051" s="12"/>
      <c r="J1051" s="93"/>
      <c r="K1051" s="100"/>
      <c r="L1051" s="12"/>
      <c r="M1051" s="11"/>
      <c r="N1051" s="18"/>
      <c r="O1051" s="14"/>
      <c r="P1051" s="14"/>
      <c r="Q1051" s="97"/>
      <c r="R1051" s="11"/>
      <c r="S1051" s="11"/>
      <c r="T1051" s="11"/>
      <c r="U1051" s="216"/>
      <c r="V1051" s="216"/>
      <c r="W1051" s="216"/>
      <c r="X1051" s="216"/>
      <c r="Y1051" s="216"/>
      <c r="Z1051" s="216"/>
      <c r="AA1051" s="217"/>
      <c r="AB1051" s="216"/>
    </row>
    <row r="1052" spans="1:28" ht="18" customHeight="1">
      <c r="A1052" s="100"/>
      <c r="B1052" s="12"/>
      <c r="C1052" s="90"/>
      <c r="D1052" s="12"/>
      <c r="E1052" s="12"/>
      <c r="F1052" s="12"/>
      <c r="G1052" s="13"/>
      <c r="H1052" s="11"/>
      <c r="I1052" s="12"/>
      <c r="J1052" s="93"/>
      <c r="K1052" s="100"/>
      <c r="L1052" s="12"/>
      <c r="M1052" s="11"/>
      <c r="N1052" s="18"/>
      <c r="O1052" s="14"/>
      <c r="P1052" s="14"/>
      <c r="Q1052" s="97"/>
      <c r="R1052" s="11"/>
      <c r="S1052" s="11"/>
      <c r="T1052" s="11"/>
      <c r="U1052" s="216"/>
      <c r="V1052" s="216"/>
      <c r="W1052" s="216"/>
      <c r="X1052" s="216"/>
      <c r="Y1052" s="216"/>
      <c r="Z1052" s="216"/>
      <c r="AA1052" s="217"/>
      <c r="AB1052" s="216"/>
    </row>
    <row r="1053" spans="1:28" ht="18" customHeight="1">
      <c r="A1053" s="100"/>
      <c r="B1053" s="12"/>
      <c r="C1053" s="90"/>
      <c r="D1053" s="12"/>
      <c r="E1053" s="12"/>
      <c r="F1053" s="12"/>
      <c r="G1053" s="13"/>
      <c r="H1053" s="11"/>
      <c r="I1053" s="12"/>
      <c r="J1053" s="93"/>
      <c r="K1053" s="100"/>
      <c r="L1053" s="12"/>
      <c r="M1053" s="11"/>
      <c r="N1053" s="18"/>
      <c r="O1053" s="14"/>
      <c r="P1053" s="14"/>
      <c r="Q1053" s="97"/>
      <c r="R1053" s="11"/>
      <c r="S1053" s="11"/>
      <c r="T1053" s="11"/>
      <c r="U1053" s="216"/>
      <c r="V1053" s="216"/>
      <c r="W1053" s="216"/>
      <c r="X1053" s="216"/>
      <c r="Y1053" s="216"/>
      <c r="Z1053" s="216"/>
      <c r="AA1053" s="217"/>
      <c r="AB1053" s="216"/>
    </row>
    <row r="1054" spans="1:28" ht="18" customHeight="1">
      <c r="A1054" s="100"/>
      <c r="B1054" s="12"/>
      <c r="C1054" s="90"/>
      <c r="D1054" s="12"/>
      <c r="E1054" s="12"/>
      <c r="F1054" s="12"/>
      <c r="G1054" s="13"/>
      <c r="H1054" s="11"/>
      <c r="I1054" s="12"/>
      <c r="J1054" s="93"/>
      <c r="K1054" s="100"/>
      <c r="L1054" s="12"/>
      <c r="M1054" s="11"/>
      <c r="N1054" s="18"/>
      <c r="O1054" s="14"/>
      <c r="P1054" s="14"/>
      <c r="Q1054" s="97"/>
      <c r="R1054" s="11"/>
      <c r="S1054" s="11"/>
      <c r="T1054" s="11"/>
      <c r="U1054" s="216"/>
      <c r="V1054" s="216"/>
      <c r="W1054" s="216"/>
      <c r="X1054" s="216"/>
      <c r="Y1054" s="216"/>
      <c r="Z1054" s="216"/>
      <c r="AA1054" s="217"/>
      <c r="AB1054" s="216"/>
    </row>
    <row r="1055" spans="1:28" ht="18" customHeight="1">
      <c r="A1055" s="100"/>
      <c r="B1055" s="12"/>
      <c r="C1055" s="90"/>
      <c r="D1055" s="12"/>
      <c r="E1055" s="12"/>
      <c r="F1055" s="12"/>
      <c r="G1055" s="13"/>
      <c r="H1055" s="11"/>
      <c r="I1055" s="12"/>
      <c r="J1055" s="93"/>
      <c r="K1055" s="100"/>
      <c r="L1055" s="12"/>
      <c r="M1055" s="11"/>
      <c r="N1055" s="18"/>
      <c r="O1055" s="14"/>
      <c r="P1055" s="14"/>
      <c r="Q1055" s="97"/>
      <c r="R1055" s="11"/>
      <c r="S1055" s="11"/>
      <c r="T1055" s="11"/>
      <c r="U1055" s="216"/>
      <c r="V1055" s="216"/>
      <c r="W1055" s="216"/>
      <c r="X1055" s="216"/>
      <c r="Y1055" s="216"/>
      <c r="Z1055" s="216"/>
      <c r="AA1055" s="217"/>
      <c r="AB1055" s="216"/>
    </row>
    <row r="1056" spans="1:28" ht="18" customHeight="1">
      <c r="A1056" s="100"/>
      <c r="B1056" s="12"/>
      <c r="C1056" s="90"/>
      <c r="D1056" s="12"/>
      <c r="E1056" s="12"/>
      <c r="F1056" s="12"/>
      <c r="G1056" s="13"/>
      <c r="H1056" s="11"/>
      <c r="I1056" s="12"/>
      <c r="J1056" s="93"/>
      <c r="K1056" s="100"/>
      <c r="L1056" s="12"/>
      <c r="M1056" s="11"/>
      <c r="N1056" s="18"/>
      <c r="O1056" s="14"/>
      <c r="P1056" s="14"/>
      <c r="Q1056" s="97"/>
      <c r="R1056" s="11"/>
      <c r="S1056" s="11"/>
      <c r="T1056" s="11"/>
      <c r="U1056" s="216"/>
      <c r="V1056" s="216"/>
      <c r="W1056" s="216"/>
      <c r="X1056" s="216"/>
      <c r="Y1056" s="216"/>
      <c r="Z1056" s="216"/>
      <c r="AA1056" s="217"/>
      <c r="AB1056" s="216"/>
    </row>
    <row r="1057" spans="1:28" ht="18" customHeight="1">
      <c r="A1057" s="100"/>
      <c r="B1057" s="12"/>
      <c r="C1057" s="90"/>
      <c r="D1057" s="12"/>
      <c r="E1057" s="12"/>
      <c r="F1057" s="12"/>
      <c r="G1057" s="13"/>
      <c r="H1057" s="11"/>
      <c r="I1057" s="12"/>
      <c r="J1057" s="93"/>
      <c r="K1057" s="100"/>
      <c r="L1057" s="12"/>
      <c r="M1057" s="11"/>
      <c r="N1057" s="18"/>
      <c r="O1057" s="14"/>
      <c r="P1057" s="14"/>
      <c r="Q1057" s="97"/>
      <c r="R1057" s="11"/>
      <c r="S1057" s="11"/>
      <c r="T1057" s="11"/>
      <c r="U1057" s="216"/>
      <c r="V1057" s="216"/>
      <c r="W1057" s="216"/>
      <c r="X1057" s="216"/>
      <c r="Y1057" s="216"/>
      <c r="Z1057" s="216"/>
      <c r="AA1057" s="217"/>
      <c r="AB1057" s="216"/>
    </row>
    <row r="1058" spans="1:28" ht="18" customHeight="1">
      <c r="A1058" s="100"/>
      <c r="B1058" s="12"/>
      <c r="C1058" s="90"/>
      <c r="D1058" s="12"/>
      <c r="E1058" s="12"/>
      <c r="F1058" s="12"/>
      <c r="G1058" s="13"/>
      <c r="H1058" s="11"/>
      <c r="I1058" s="12"/>
      <c r="J1058" s="93"/>
      <c r="K1058" s="100"/>
      <c r="L1058" s="12"/>
      <c r="M1058" s="11"/>
      <c r="N1058" s="18"/>
      <c r="O1058" s="14"/>
      <c r="P1058" s="14"/>
      <c r="Q1058" s="97"/>
      <c r="R1058" s="11"/>
      <c r="S1058" s="11"/>
      <c r="T1058" s="11"/>
      <c r="U1058" s="216"/>
      <c r="V1058" s="216"/>
      <c r="W1058" s="216"/>
      <c r="X1058" s="216"/>
      <c r="Y1058" s="216"/>
      <c r="Z1058" s="216"/>
      <c r="AA1058" s="217"/>
      <c r="AB1058" s="216"/>
    </row>
    <row r="1059" spans="1:28" ht="18" customHeight="1">
      <c r="A1059" s="100"/>
      <c r="B1059" s="12"/>
      <c r="C1059" s="90"/>
      <c r="D1059" s="12"/>
      <c r="E1059" s="12"/>
      <c r="F1059" s="12"/>
      <c r="G1059" s="13"/>
      <c r="H1059" s="11"/>
      <c r="I1059" s="12"/>
      <c r="J1059" s="93"/>
      <c r="K1059" s="100"/>
      <c r="L1059" s="12"/>
      <c r="M1059" s="11"/>
      <c r="N1059" s="18"/>
      <c r="O1059" s="14"/>
      <c r="P1059" s="14"/>
      <c r="Q1059" s="97"/>
      <c r="R1059" s="11"/>
      <c r="S1059" s="11"/>
      <c r="T1059" s="11"/>
      <c r="U1059" s="216"/>
      <c r="V1059" s="216"/>
      <c r="W1059" s="216"/>
      <c r="X1059" s="216"/>
      <c r="Y1059" s="216"/>
      <c r="Z1059" s="216"/>
      <c r="AA1059" s="217"/>
      <c r="AB1059" s="216"/>
    </row>
    <row r="1060" spans="1:28" ht="18" customHeight="1">
      <c r="A1060" s="100"/>
      <c r="B1060" s="12"/>
      <c r="C1060" s="90"/>
      <c r="D1060" s="12"/>
      <c r="E1060" s="12"/>
      <c r="F1060" s="12"/>
      <c r="G1060" s="13"/>
      <c r="H1060" s="11"/>
      <c r="I1060" s="12"/>
      <c r="J1060" s="93"/>
      <c r="K1060" s="100"/>
      <c r="L1060" s="12"/>
      <c r="M1060" s="11"/>
      <c r="N1060" s="18"/>
      <c r="O1060" s="14"/>
      <c r="P1060" s="14"/>
      <c r="Q1060" s="97"/>
      <c r="R1060" s="11"/>
      <c r="S1060" s="11"/>
      <c r="T1060" s="11"/>
      <c r="U1060" s="216"/>
      <c r="V1060" s="216"/>
      <c r="W1060" s="216"/>
      <c r="X1060" s="216"/>
      <c r="Y1060" s="216"/>
      <c r="Z1060" s="216"/>
      <c r="AA1060" s="217"/>
      <c r="AB1060" s="216"/>
    </row>
    <row r="1061" spans="1:28" ht="18" customHeight="1">
      <c r="A1061" s="100"/>
      <c r="B1061" s="12"/>
      <c r="C1061" s="90"/>
      <c r="D1061" s="12"/>
      <c r="E1061" s="12"/>
      <c r="F1061" s="12"/>
      <c r="G1061" s="13"/>
      <c r="H1061" s="11"/>
      <c r="I1061" s="12"/>
      <c r="J1061" s="93"/>
      <c r="K1061" s="100"/>
      <c r="L1061" s="12"/>
      <c r="M1061" s="11"/>
      <c r="N1061" s="18"/>
      <c r="O1061" s="14"/>
      <c r="P1061" s="14"/>
      <c r="Q1061" s="97"/>
      <c r="R1061" s="11"/>
      <c r="S1061" s="11"/>
      <c r="T1061" s="11"/>
      <c r="U1061" s="216"/>
      <c r="V1061" s="216"/>
      <c r="W1061" s="216"/>
      <c r="X1061" s="216"/>
      <c r="Y1061" s="216"/>
      <c r="Z1061" s="216"/>
      <c r="AA1061" s="217"/>
      <c r="AB1061" s="216"/>
    </row>
    <row r="1062" spans="1:28" ht="18" customHeight="1">
      <c r="A1062" s="100"/>
      <c r="B1062" s="12"/>
      <c r="C1062" s="90"/>
      <c r="D1062" s="12"/>
      <c r="E1062" s="12"/>
      <c r="F1062" s="12"/>
      <c r="G1062" s="13"/>
      <c r="H1062" s="11"/>
      <c r="I1062" s="12"/>
      <c r="J1062" s="93"/>
      <c r="K1062" s="100"/>
      <c r="L1062" s="12"/>
      <c r="M1062" s="11"/>
      <c r="N1062" s="18"/>
      <c r="O1062" s="14"/>
      <c r="P1062" s="14"/>
      <c r="Q1062" s="97"/>
      <c r="R1062" s="11"/>
      <c r="S1062" s="11"/>
      <c r="T1062" s="11"/>
      <c r="U1062" s="216"/>
      <c r="V1062" s="216"/>
      <c r="W1062" s="216"/>
      <c r="X1062" s="216"/>
      <c r="Y1062" s="216"/>
      <c r="Z1062" s="216"/>
      <c r="AA1062" s="217"/>
      <c r="AB1062" s="216"/>
    </row>
    <row r="1063" spans="1:28" ht="18" customHeight="1">
      <c r="A1063" s="100"/>
      <c r="B1063" s="12"/>
      <c r="C1063" s="90"/>
      <c r="D1063" s="12"/>
      <c r="E1063" s="12"/>
      <c r="F1063" s="12"/>
      <c r="G1063" s="13"/>
      <c r="H1063" s="11"/>
      <c r="I1063" s="12"/>
      <c r="J1063" s="93"/>
      <c r="K1063" s="100"/>
      <c r="L1063" s="12"/>
      <c r="M1063" s="11"/>
      <c r="N1063" s="18"/>
      <c r="O1063" s="14"/>
      <c r="P1063" s="14"/>
      <c r="Q1063" s="97"/>
      <c r="R1063" s="11"/>
      <c r="S1063" s="11"/>
      <c r="T1063" s="11"/>
      <c r="U1063" s="216"/>
      <c r="V1063" s="216"/>
      <c r="W1063" s="216"/>
      <c r="X1063" s="216"/>
      <c r="Y1063" s="216"/>
      <c r="Z1063" s="216"/>
      <c r="AA1063" s="217"/>
      <c r="AB1063" s="216"/>
    </row>
    <row r="1064" spans="1:28" ht="18" customHeight="1">
      <c r="A1064" s="100"/>
      <c r="B1064" s="12"/>
      <c r="C1064" s="90"/>
      <c r="D1064" s="12"/>
      <c r="E1064" s="12"/>
      <c r="F1064" s="12"/>
      <c r="G1064" s="13"/>
      <c r="H1064" s="11"/>
      <c r="I1064" s="12"/>
      <c r="J1064" s="93"/>
      <c r="K1064" s="100"/>
      <c r="L1064" s="12"/>
      <c r="M1064" s="11"/>
      <c r="N1064" s="18"/>
      <c r="O1064" s="14"/>
      <c r="P1064" s="14"/>
      <c r="Q1064" s="97"/>
      <c r="R1064" s="11"/>
      <c r="S1064" s="11"/>
      <c r="T1064" s="11"/>
      <c r="U1064" s="216"/>
      <c r="V1064" s="216"/>
      <c r="W1064" s="216"/>
      <c r="X1064" s="216"/>
      <c r="Y1064" s="216"/>
      <c r="Z1064" s="216"/>
      <c r="AA1064" s="217"/>
      <c r="AB1064" s="216"/>
    </row>
    <row r="1065" spans="1:28" ht="18" customHeight="1">
      <c r="A1065" s="100"/>
      <c r="B1065" s="12"/>
      <c r="C1065" s="90"/>
      <c r="D1065" s="12"/>
      <c r="E1065" s="12"/>
      <c r="F1065" s="12"/>
      <c r="G1065" s="13"/>
      <c r="H1065" s="11"/>
      <c r="I1065" s="12"/>
      <c r="J1065" s="93"/>
      <c r="K1065" s="100"/>
      <c r="L1065" s="12"/>
      <c r="M1065" s="11"/>
      <c r="N1065" s="18"/>
      <c r="O1065" s="14"/>
      <c r="P1065" s="14"/>
      <c r="Q1065" s="97"/>
      <c r="R1065" s="11"/>
      <c r="S1065" s="11"/>
      <c r="T1065" s="11"/>
      <c r="U1065" s="216"/>
      <c r="V1065" s="216"/>
      <c r="W1065" s="216"/>
      <c r="X1065" s="216"/>
      <c r="Y1065" s="216"/>
      <c r="Z1065" s="216"/>
      <c r="AA1065" s="217"/>
      <c r="AB1065" s="216"/>
    </row>
    <row r="1066" spans="1:28" ht="18" customHeight="1">
      <c r="A1066" s="100"/>
      <c r="B1066" s="12"/>
      <c r="C1066" s="90"/>
      <c r="D1066" s="12"/>
      <c r="E1066" s="12"/>
      <c r="F1066" s="12"/>
      <c r="G1066" s="13"/>
      <c r="H1066" s="11"/>
      <c r="I1066" s="12"/>
      <c r="J1066" s="93"/>
      <c r="K1066" s="100"/>
      <c r="L1066" s="12"/>
      <c r="M1066" s="11"/>
      <c r="N1066" s="18"/>
      <c r="O1066" s="14"/>
      <c r="P1066" s="14"/>
      <c r="Q1066" s="97"/>
      <c r="R1066" s="11"/>
      <c r="S1066" s="11"/>
      <c r="T1066" s="11"/>
      <c r="U1066" s="216"/>
      <c r="V1066" s="216"/>
      <c r="W1066" s="216"/>
      <c r="X1066" s="216"/>
      <c r="Y1066" s="216"/>
      <c r="Z1066" s="216"/>
      <c r="AA1066" s="217"/>
      <c r="AB1066" s="216"/>
    </row>
    <row r="1067" spans="1:28" ht="18" customHeight="1">
      <c r="A1067" s="100"/>
      <c r="B1067" s="12"/>
      <c r="C1067" s="90"/>
      <c r="D1067" s="12"/>
      <c r="E1067" s="12"/>
      <c r="F1067" s="12"/>
      <c r="G1067" s="13"/>
      <c r="H1067" s="11"/>
      <c r="I1067" s="12"/>
      <c r="J1067" s="93"/>
      <c r="K1067" s="100"/>
      <c r="L1067" s="12"/>
      <c r="M1067" s="11"/>
      <c r="N1067" s="18"/>
      <c r="O1067" s="14"/>
      <c r="P1067" s="14"/>
      <c r="Q1067" s="97"/>
      <c r="R1067" s="11"/>
      <c r="S1067" s="11"/>
      <c r="T1067" s="11"/>
      <c r="U1067" s="216"/>
      <c r="V1067" s="216"/>
      <c r="W1067" s="216"/>
      <c r="X1067" s="216"/>
      <c r="Y1067" s="216"/>
      <c r="Z1067" s="216"/>
      <c r="AA1067" s="217"/>
      <c r="AB1067" s="216"/>
    </row>
    <row r="1068" spans="1:28" ht="18" customHeight="1">
      <c r="A1068" s="100"/>
      <c r="B1068" s="12"/>
      <c r="C1068" s="90"/>
      <c r="D1068" s="12"/>
      <c r="E1068" s="12"/>
      <c r="F1068" s="12"/>
      <c r="G1068" s="13"/>
      <c r="H1068" s="11"/>
      <c r="I1068" s="12"/>
      <c r="J1068" s="93"/>
      <c r="K1068" s="100"/>
      <c r="L1068" s="12"/>
      <c r="M1068" s="11"/>
      <c r="N1068" s="18"/>
      <c r="O1068" s="14"/>
      <c r="P1068" s="14"/>
      <c r="Q1068" s="97"/>
      <c r="R1068" s="11"/>
      <c r="S1068" s="11"/>
      <c r="T1068" s="11"/>
      <c r="U1068" s="216"/>
      <c r="V1068" s="216"/>
      <c r="W1068" s="216"/>
      <c r="X1068" s="216"/>
      <c r="Y1068" s="216"/>
      <c r="Z1068" s="216"/>
      <c r="AA1068" s="217"/>
      <c r="AB1068" s="216"/>
    </row>
    <row r="1069" spans="1:28" ht="18" customHeight="1">
      <c r="A1069" s="100"/>
      <c r="B1069" s="12"/>
      <c r="C1069" s="90"/>
      <c r="D1069" s="12"/>
      <c r="E1069" s="12"/>
      <c r="F1069" s="12"/>
      <c r="G1069" s="13"/>
      <c r="H1069" s="11"/>
      <c r="I1069" s="12"/>
      <c r="J1069" s="93"/>
      <c r="K1069" s="100"/>
      <c r="L1069" s="12"/>
      <c r="M1069" s="11"/>
      <c r="N1069" s="18"/>
      <c r="O1069" s="14"/>
      <c r="P1069" s="14"/>
      <c r="Q1069" s="97"/>
      <c r="R1069" s="11"/>
      <c r="S1069" s="11"/>
      <c r="T1069" s="11"/>
      <c r="U1069" s="216"/>
      <c r="V1069" s="216"/>
      <c r="W1069" s="216"/>
      <c r="X1069" s="216"/>
      <c r="Y1069" s="216"/>
      <c r="Z1069" s="216"/>
      <c r="AA1069" s="217"/>
      <c r="AB1069" s="216"/>
    </row>
    <row r="1070" spans="1:28" ht="18" customHeight="1">
      <c r="A1070" s="100"/>
      <c r="B1070" s="12"/>
      <c r="C1070" s="90"/>
      <c r="D1070" s="12"/>
      <c r="E1070" s="12"/>
      <c r="F1070" s="12"/>
      <c r="G1070" s="13"/>
      <c r="H1070" s="11"/>
      <c r="I1070" s="12"/>
      <c r="J1070" s="93"/>
      <c r="K1070" s="100"/>
      <c r="L1070" s="12"/>
      <c r="M1070" s="11"/>
      <c r="N1070" s="18"/>
      <c r="O1070" s="14"/>
      <c r="P1070" s="14"/>
      <c r="Q1070" s="97"/>
      <c r="R1070" s="11"/>
      <c r="S1070" s="11"/>
      <c r="T1070" s="11"/>
      <c r="U1070" s="216"/>
      <c r="V1070" s="216"/>
      <c r="W1070" s="216"/>
      <c r="X1070" s="216"/>
      <c r="Y1070" s="216"/>
      <c r="Z1070" s="216"/>
      <c r="AA1070" s="217"/>
      <c r="AB1070" s="216"/>
    </row>
    <row r="1071" spans="1:28" ht="18" customHeight="1">
      <c r="A1071" s="100"/>
      <c r="B1071" s="12"/>
      <c r="C1071" s="90"/>
      <c r="D1071" s="12"/>
      <c r="E1071" s="12"/>
      <c r="F1071" s="12"/>
      <c r="G1071" s="13"/>
      <c r="H1071" s="11"/>
      <c r="I1071" s="12"/>
      <c r="J1071" s="93"/>
      <c r="K1071" s="100"/>
      <c r="L1071" s="12"/>
      <c r="M1071" s="11"/>
      <c r="N1071" s="18"/>
      <c r="O1071" s="14"/>
      <c r="P1071" s="14"/>
      <c r="Q1071" s="97"/>
      <c r="R1071" s="11"/>
      <c r="S1071" s="11"/>
      <c r="T1071" s="11"/>
      <c r="U1071" s="216"/>
      <c r="V1071" s="216"/>
      <c r="W1071" s="216"/>
      <c r="X1071" s="216"/>
      <c r="Y1071" s="216"/>
      <c r="Z1071" s="216"/>
      <c r="AA1071" s="217"/>
      <c r="AB1071" s="216"/>
    </row>
    <row r="1072" spans="1:28" ht="18" customHeight="1">
      <c r="A1072" s="100"/>
      <c r="B1072" s="12"/>
      <c r="C1072" s="90"/>
      <c r="D1072" s="12"/>
      <c r="E1072" s="12"/>
      <c r="F1072" s="12"/>
      <c r="G1072" s="13"/>
      <c r="H1072" s="11"/>
      <c r="I1072" s="12"/>
      <c r="J1072" s="93"/>
      <c r="K1072" s="100"/>
      <c r="L1072" s="12"/>
      <c r="M1072" s="11"/>
      <c r="N1072" s="18"/>
      <c r="O1072" s="14"/>
      <c r="P1072" s="14"/>
      <c r="Q1072" s="97"/>
      <c r="R1072" s="11"/>
      <c r="S1072" s="11"/>
      <c r="T1072" s="11"/>
      <c r="U1072" s="216"/>
      <c r="V1072" s="216"/>
      <c r="W1072" s="216"/>
      <c r="X1072" s="216"/>
      <c r="Y1072" s="216"/>
      <c r="Z1072" s="216"/>
      <c r="AA1072" s="217"/>
      <c r="AB1072" s="216"/>
    </row>
    <row r="1073" spans="1:28" ht="18" customHeight="1">
      <c r="A1073" s="100"/>
      <c r="B1073" s="12"/>
      <c r="C1073" s="90"/>
      <c r="D1073" s="12"/>
      <c r="E1073" s="12"/>
      <c r="F1073" s="12"/>
      <c r="G1073" s="13"/>
      <c r="H1073" s="11"/>
      <c r="I1073" s="12"/>
      <c r="J1073" s="93"/>
      <c r="K1073" s="100"/>
      <c r="L1073" s="12"/>
      <c r="M1073" s="11"/>
      <c r="N1073" s="18"/>
      <c r="O1073" s="14"/>
      <c r="P1073" s="14"/>
      <c r="Q1073" s="97"/>
      <c r="R1073" s="11"/>
      <c r="S1073" s="11"/>
      <c r="T1073" s="11"/>
      <c r="U1073" s="216"/>
      <c r="V1073" s="216"/>
      <c r="W1073" s="216"/>
      <c r="X1073" s="216"/>
      <c r="Y1073" s="216"/>
      <c r="Z1073" s="216"/>
      <c r="AA1073" s="217"/>
      <c r="AB1073" s="216"/>
    </row>
    <row r="1074" spans="1:28" ht="18" customHeight="1">
      <c r="A1074" s="100"/>
      <c r="B1074" s="12"/>
      <c r="C1074" s="90"/>
      <c r="D1074" s="12"/>
      <c r="E1074" s="12"/>
      <c r="F1074" s="12"/>
      <c r="G1074" s="13"/>
      <c r="H1074" s="11"/>
      <c r="I1074" s="12"/>
      <c r="J1074" s="93"/>
      <c r="K1074" s="100"/>
      <c r="L1074" s="12"/>
      <c r="M1074" s="11"/>
      <c r="N1074" s="18"/>
      <c r="O1074" s="14"/>
      <c r="P1074" s="14"/>
      <c r="Q1074" s="97"/>
      <c r="R1074" s="11"/>
      <c r="S1074" s="11"/>
      <c r="T1074" s="11"/>
      <c r="U1074" s="216"/>
      <c r="V1074" s="216"/>
      <c r="W1074" s="216"/>
      <c r="X1074" s="216"/>
      <c r="Y1074" s="216"/>
      <c r="Z1074" s="216"/>
      <c r="AA1074" s="217"/>
      <c r="AB1074" s="216"/>
    </row>
    <row r="1075" spans="1:28" ht="18" customHeight="1">
      <c r="A1075" s="100"/>
      <c r="B1075" s="12"/>
      <c r="C1075" s="90"/>
      <c r="D1075" s="12"/>
      <c r="E1075" s="12"/>
      <c r="F1075" s="12"/>
      <c r="G1075" s="13"/>
      <c r="H1075" s="11"/>
      <c r="I1075" s="12"/>
      <c r="J1075" s="93"/>
      <c r="K1075" s="100"/>
      <c r="L1075" s="12"/>
      <c r="M1075" s="11"/>
      <c r="N1075" s="18"/>
      <c r="O1075" s="14"/>
      <c r="P1075" s="14"/>
      <c r="Q1075" s="97"/>
      <c r="R1075" s="11"/>
      <c r="S1075" s="11"/>
      <c r="T1075" s="11"/>
      <c r="U1075" s="216"/>
      <c r="V1075" s="216"/>
      <c r="W1075" s="216"/>
      <c r="X1075" s="216"/>
      <c r="Y1075" s="216"/>
      <c r="Z1075" s="216"/>
      <c r="AA1075" s="217"/>
      <c r="AB1075" s="216"/>
    </row>
    <row r="1076" spans="1:28" ht="18" customHeight="1">
      <c r="A1076" s="100"/>
      <c r="B1076" s="12"/>
      <c r="C1076" s="90"/>
      <c r="D1076" s="12"/>
      <c r="E1076" s="12"/>
      <c r="F1076" s="12"/>
      <c r="G1076" s="13"/>
      <c r="H1076" s="11"/>
      <c r="I1076" s="12"/>
      <c r="J1076" s="93"/>
      <c r="K1076" s="100"/>
      <c r="L1076" s="12"/>
      <c r="M1076" s="11"/>
      <c r="N1076" s="18"/>
      <c r="O1076" s="14"/>
      <c r="P1076" s="14"/>
      <c r="Q1076" s="97"/>
      <c r="R1076" s="11"/>
      <c r="S1076" s="11"/>
      <c r="T1076" s="11"/>
      <c r="U1076" s="216"/>
      <c r="V1076" s="216"/>
      <c r="W1076" s="216"/>
      <c r="X1076" s="216"/>
      <c r="Y1076" s="216"/>
      <c r="Z1076" s="216"/>
      <c r="AA1076" s="217"/>
      <c r="AB1076" s="216"/>
    </row>
    <row r="1077" spans="1:28" ht="18" customHeight="1">
      <c r="A1077" s="100"/>
      <c r="B1077" s="12"/>
      <c r="C1077" s="90"/>
      <c r="D1077" s="12"/>
      <c r="E1077" s="12"/>
      <c r="F1077" s="12"/>
      <c r="G1077" s="13"/>
      <c r="H1077" s="11"/>
      <c r="I1077" s="12"/>
      <c r="J1077" s="93"/>
      <c r="K1077" s="100"/>
      <c r="L1077" s="12"/>
      <c r="M1077" s="11"/>
      <c r="N1077" s="18"/>
      <c r="O1077" s="14"/>
      <c r="P1077" s="14"/>
      <c r="Q1077" s="97"/>
      <c r="R1077" s="11"/>
      <c r="S1077" s="11"/>
      <c r="T1077" s="11"/>
      <c r="U1077" s="216"/>
      <c r="V1077" s="216"/>
      <c r="W1077" s="216"/>
      <c r="X1077" s="216"/>
      <c r="Y1077" s="216"/>
      <c r="Z1077" s="216"/>
      <c r="AA1077" s="217"/>
      <c r="AB1077" s="216"/>
    </row>
    <row r="1078" spans="1:28" ht="18" customHeight="1">
      <c r="A1078" s="100"/>
      <c r="B1078" s="12"/>
      <c r="C1078" s="90"/>
      <c r="D1078" s="12"/>
      <c r="E1078" s="12"/>
      <c r="F1078" s="12"/>
      <c r="G1078" s="13"/>
      <c r="H1078" s="11"/>
      <c r="I1078" s="12"/>
      <c r="J1078" s="93"/>
      <c r="K1078" s="100"/>
      <c r="L1078" s="12"/>
      <c r="M1078" s="11"/>
      <c r="N1078" s="18"/>
      <c r="O1078" s="14"/>
      <c r="P1078" s="14"/>
      <c r="Q1078" s="97"/>
      <c r="R1078" s="11"/>
      <c r="S1078" s="11"/>
      <c r="T1078" s="11"/>
      <c r="U1078" s="216"/>
      <c r="V1078" s="216"/>
      <c r="W1078" s="216"/>
      <c r="X1078" s="216"/>
      <c r="Y1078" s="216"/>
      <c r="Z1078" s="216"/>
      <c r="AA1078" s="217"/>
      <c r="AB1078" s="216"/>
    </row>
    <row r="1079" spans="1:28" ht="18" customHeight="1">
      <c r="A1079" s="100"/>
      <c r="B1079" s="12"/>
      <c r="C1079" s="90"/>
      <c r="D1079" s="12"/>
      <c r="E1079" s="12"/>
      <c r="F1079" s="12"/>
      <c r="G1079" s="13"/>
      <c r="H1079" s="11"/>
      <c r="I1079" s="12"/>
      <c r="J1079" s="93"/>
      <c r="K1079" s="100"/>
      <c r="L1079" s="12"/>
      <c r="M1079" s="11"/>
      <c r="N1079" s="18"/>
      <c r="O1079" s="14"/>
      <c r="P1079" s="14"/>
      <c r="Q1079" s="97"/>
      <c r="R1079" s="11"/>
      <c r="S1079" s="11"/>
      <c r="T1079" s="11"/>
      <c r="U1079" s="216"/>
      <c r="V1079" s="216"/>
      <c r="W1079" s="216"/>
      <c r="X1079" s="216"/>
      <c r="Y1079" s="216"/>
      <c r="Z1079" s="216"/>
      <c r="AA1079" s="217"/>
      <c r="AB1079" s="216"/>
    </row>
    <row r="1080" spans="1:28" ht="18" customHeight="1">
      <c r="A1080" s="100"/>
      <c r="B1080" s="12"/>
      <c r="C1080" s="90"/>
      <c r="D1080" s="12"/>
      <c r="E1080" s="12"/>
      <c r="F1080" s="12"/>
      <c r="G1080" s="13"/>
      <c r="H1080" s="11"/>
      <c r="I1080" s="12"/>
      <c r="J1080" s="93"/>
      <c r="K1080" s="100"/>
      <c r="L1080" s="12"/>
      <c r="M1080" s="11"/>
      <c r="N1080" s="18"/>
      <c r="O1080" s="14"/>
      <c r="P1080" s="14"/>
      <c r="Q1080" s="97"/>
      <c r="R1080" s="11"/>
      <c r="S1080" s="11"/>
      <c r="T1080" s="11"/>
      <c r="U1080" s="216"/>
      <c r="V1080" s="216"/>
      <c r="W1080" s="216"/>
      <c r="X1080" s="216"/>
      <c r="Y1080" s="216"/>
      <c r="Z1080" s="216"/>
      <c r="AA1080" s="217"/>
      <c r="AB1080" s="216"/>
    </row>
    <row r="1081" spans="1:28" ht="18" customHeight="1">
      <c r="A1081" s="100"/>
      <c r="B1081" s="12"/>
      <c r="C1081" s="90"/>
      <c r="D1081" s="12"/>
      <c r="E1081" s="12"/>
      <c r="F1081" s="12"/>
      <c r="G1081" s="13"/>
      <c r="H1081" s="11"/>
      <c r="I1081" s="12"/>
      <c r="J1081" s="93"/>
      <c r="K1081" s="100"/>
      <c r="L1081" s="12"/>
      <c r="M1081" s="11"/>
      <c r="N1081" s="18"/>
      <c r="O1081" s="14"/>
      <c r="P1081" s="14"/>
      <c r="Q1081" s="97"/>
      <c r="R1081" s="11"/>
      <c r="S1081" s="11"/>
      <c r="T1081" s="11"/>
      <c r="U1081" s="216"/>
      <c r="V1081" s="216"/>
      <c r="W1081" s="216"/>
      <c r="X1081" s="216"/>
      <c r="Y1081" s="216"/>
      <c r="Z1081" s="216"/>
      <c r="AA1081" s="217"/>
      <c r="AB1081" s="216"/>
    </row>
    <row r="1082" spans="1:28" ht="18" customHeight="1">
      <c r="A1082" s="100"/>
      <c r="B1082" s="12"/>
      <c r="C1082" s="90"/>
      <c r="D1082" s="12"/>
      <c r="E1082" s="12"/>
      <c r="F1082" s="12"/>
      <c r="G1082" s="13"/>
      <c r="H1082" s="11"/>
      <c r="I1082" s="12"/>
      <c r="J1082" s="93"/>
      <c r="K1082" s="100"/>
      <c r="L1082" s="12"/>
      <c r="M1082" s="11"/>
      <c r="N1082" s="18"/>
      <c r="O1082" s="14"/>
      <c r="P1082" s="14"/>
      <c r="Q1082" s="97"/>
      <c r="R1082" s="11"/>
      <c r="S1082" s="11"/>
      <c r="T1082" s="11"/>
      <c r="U1082" s="216"/>
      <c r="V1082" s="216"/>
      <c r="W1082" s="216"/>
      <c r="X1082" s="216"/>
      <c r="Y1082" s="216"/>
      <c r="Z1082" s="216"/>
      <c r="AA1082" s="217"/>
      <c r="AB1082" s="216"/>
    </row>
    <row r="1083" spans="1:28" ht="18" customHeight="1">
      <c r="A1083" s="100"/>
      <c r="B1083" s="12"/>
      <c r="C1083" s="90"/>
      <c r="D1083" s="12"/>
      <c r="E1083" s="12"/>
      <c r="F1083" s="12"/>
      <c r="G1083" s="13"/>
      <c r="H1083" s="11"/>
      <c r="I1083" s="12"/>
      <c r="J1083" s="93"/>
      <c r="K1083" s="100"/>
      <c r="L1083" s="12"/>
      <c r="M1083" s="11"/>
      <c r="N1083" s="18"/>
      <c r="O1083" s="14"/>
      <c r="P1083" s="14"/>
      <c r="Q1083" s="97"/>
      <c r="R1083" s="11"/>
      <c r="S1083" s="11"/>
      <c r="T1083" s="11"/>
      <c r="U1083" s="216"/>
      <c r="V1083" s="216"/>
      <c r="W1083" s="216"/>
      <c r="X1083" s="216"/>
      <c r="Y1083" s="216"/>
      <c r="Z1083" s="216"/>
      <c r="AA1083" s="217"/>
      <c r="AB1083" s="216"/>
    </row>
    <row r="1084" spans="1:28" ht="18" customHeight="1">
      <c r="A1084" s="100"/>
      <c r="B1084" s="12"/>
      <c r="C1084" s="90"/>
      <c r="D1084" s="12"/>
      <c r="E1084" s="12"/>
      <c r="F1084" s="12"/>
      <c r="G1084" s="13"/>
      <c r="H1084" s="11"/>
      <c r="I1084" s="12"/>
      <c r="J1084" s="93"/>
      <c r="K1084" s="100"/>
      <c r="L1084" s="12"/>
      <c r="M1084" s="11"/>
      <c r="N1084" s="18"/>
      <c r="O1084" s="14"/>
      <c r="P1084" s="14"/>
      <c r="Q1084" s="97"/>
      <c r="R1084" s="11"/>
      <c r="S1084" s="11"/>
      <c r="T1084" s="11"/>
      <c r="U1084" s="216"/>
      <c r="V1084" s="216"/>
      <c r="W1084" s="216"/>
      <c r="X1084" s="216"/>
      <c r="Y1084" s="216"/>
      <c r="Z1084" s="216"/>
      <c r="AA1084" s="217"/>
      <c r="AB1084" s="216"/>
    </row>
    <row r="1085" spans="1:28" ht="18" customHeight="1">
      <c r="A1085" s="100"/>
      <c r="B1085" s="12"/>
      <c r="C1085" s="90"/>
      <c r="D1085" s="12"/>
      <c r="E1085" s="12"/>
      <c r="F1085" s="12"/>
      <c r="G1085" s="13"/>
      <c r="H1085" s="11"/>
      <c r="I1085" s="12"/>
      <c r="J1085" s="93"/>
      <c r="K1085" s="100"/>
      <c r="L1085" s="12"/>
      <c r="M1085" s="11"/>
      <c r="N1085" s="18"/>
      <c r="O1085" s="14"/>
      <c r="P1085" s="14"/>
      <c r="Q1085" s="97"/>
      <c r="R1085" s="11"/>
      <c r="S1085" s="11"/>
      <c r="T1085" s="11"/>
      <c r="U1085" s="216"/>
      <c r="V1085" s="216"/>
      <c r="W1085" s="216"/>
      <c r="X1085" s="216"/>
      <c r="Y1085" s="216"/>
      <c r="Z1085" s="216"/>
      <c r="AA1085" s="217"/>
      <c r="AB1085" s="216"/>
    </row>
    <row r="1086" spans="1:28" ht="18" customHeight="1">
      <c r="A1086" s="100"/>
      <c r="B1086" s="12"/>
      <c r="C1086" s="90"/>
      <c r="D1086" s="12"/>
      <c r="E1086" s="12"/>
      <c r="F1086" s="12"/>
      <c r="G1086" s="13"/>
      <c r="H1086" s="11"/>
      <c r="I1086" s="12"/>
      <c r="J1086" s="93"/>
      <c r="K1086" s="100"/>
      <c r="L1086" s="12"/>
      <c r="M1086" s="11"/>
      <c r="N1086" s="18"/>
      <c r="O1086" s="14"/>
      <c r="P1086" s="14"/>
      <c r="Q1086" s="97"/>
      <c r="R1086" s="11"/>
      <c r="S1086" s="11"/>
      <c r="T1086" s="11"/>
      <c r="U1086" s="216"/>
      <c r="V1086" s="216"/>
      <c r="W1086" s="216"/>
      <c r="X1086" s="216"/>
      <c r="Y1086" s="216"/>
      <c r="Z1086" s="216"/>
      <c r="AA1086" s="217"/>
      <c r="AB1086" s="216"/>
    </row>
    <row r="1087" spans="1:28" ht="18" customHeight="1">
      <c r="A1087" s="100"/>
      <c r="B1087" s="12"/>
      <c r="C1087" s="90"/>
      <c r="D1087" s="12"/>
      <c r="E1087" s="12"/>
      <c r="F1087" s="12"/>
      <c r="G1087" s="13"/>
      <c r="H1087" s="11"/>
      <c r="I1087" s="12"/>
      <c r="J1087" s="93"/>
      <c r="K1087" s="100"/>
      <c r="L1087" s="12"/>
      <c r="M1087" s="11"/>
      <c r="N1087" s="18"/>
      <c r="O1087" s="14"/>
      <c r="P1087" s="14"/>
      <c r="Q1087" s="97"/>
      <c r="R1087" s="11"/>
      <c r="S1087" s="11"/>
      <c r="T1087" s="11"/>
      <c r="U1087" s="216"/>
      <c r="V1087" s="216"/>
      <c r="W1087" s="216"/>
      <c r="X1087" s="216"/>
      <c r="Y1087" s="216"/>
      <c r="Z1087" s="216"/>
      <c r="AA1087" s="217"/>
      <c r="AB1087" s="216"/>
    </row>
    <row r="1088" spans="1:28" ht="18" customHeight="1">
      <c r="A1088" s="100"/>
      <c r="B1088" s="12"/>
      <c r="C1088" s="90"/>
      <c r="D1088" s="12"/>
      <c r="E1088" s="12"/>
      <c r="F1088" s="12"/>
      <c r="G1088" s="13"/>
      <c r="H1088" s="11"/>
      <c r="I1088" s="12"/>
      <c r="J1088" s="93"/>
      <c r="K1088" s="100"/>
      <c r="L1088" s="12"/>
      <c r="M1088" s="11"/>
      <c r="N1088" s="18"/>
      <c r="O1088" s="14"/>
      <c r="P1088" s="14"/>
      <c r="Q1088" s="97"/>
      <c r="R1088" s="11"/>
      <c r="S1088" s="11"/>
      <c r="T1088" s="11"/>
      <c r="U1088" s="216"/>
      <c r="V1088" s="216"/>
      <c r="W1088" s="216"/>
      <c r="X1088" s="216"/>
      <c r="Y1088" s="216"/>
      <c r="Z1088" s="216"/>
      <c r="AA1088" s="217"/>
      <c r="AB1088" s="216"/>
    </row>
    <row r="1089" spans="1:28" ht="18" customHeight="1">
      <c r="A1089" s="100"/>
      <c r="B1089" s="12"/>
      <c r="C1089" s="90"/>
      <c r="D1089" s="12"/>
      <c r="E1089" s="12"/>
      <c r="F1089" s="12"/>
      <c r="G1089" s="13"/>
      <c r="H1089" s="11"/>
      <c r="I1089" s="12"/>
      <c r="J1089" s="93"/>
      <c r="K1089" s="100"/>
      <c r="L1089" s="12"/>
      <c r="M1089" s="11"/>
      <c r="N1089" s="18"/>
      <c r="O1089" s="14"/>
      <c r="P1089" s="14"/>
      <c r="Q1089" s="97"/>
      <c r="R1089" s="11"/>
      <c r="S1089" s="11"/>
      <c r="T1089" s="11"/>
      <c r="U1089" s="216"/>
      <c r="V1089" s="216"/>
      <c r="W1089" s="216"/>
      <c r="X1089" s="216"/>
      <c r="Y1089" s="216"/>
      <c r="Z1089" s="216"/>
      <c r="AA1089" s="217"/>
      <c r="AB1089" s="216"/>
    </row>
    <row r="1090" spans="1:28" ht="18" customHeight="1">
      <c r="A1090" s="100"/>
      <c r="B1090" s="12"/>
      <c r="C1090" s="90"/>
      <c r="D1090" s="12"/>
      <c r="E1090" s="12"/>
      <c r="F1090" s="12"/>
      <c r="G1090" s="13"/>
      <c r="H1090" s="11"/>
      <c r="I1090" s="12"/>
      <c r="J1090" s="93"/>
      <c r="K1090" s="100"/>
      <c r="L1090" s="12"/>
      <c r="M1090" s="11"/>
      <c r="N1090" s="18"/>
      <c r="O1090" s="14"/>
      <c r="P1090" s="14"/>
      <c r="Q1090" s="97"/>
      <c r="R1090" s="11"/>
      <c r="S1090" s="11"/>
      <c r="T1090" s="11"/>
      <c r="U1090" s="216"/>
      <c r="V1090" s="216"/>
      <c r="W1090" s="216"/>
      <c r="X1090" s="216"/>
      <c r="Y1090" s="216"/>
      <c r="Z1090" s="216"/>
      <c r="AA1090" s="217"/>
      <c r="AB1090" s="216"/>
    </row>
    <row r="1091" spans="1:28" ht="18" customHeight="1">
      <c r="A1091" s="100"/>
      <c r="B1091" s="12"/>
      <c r="C1091" s="90"/>
      <c r="D1091" s="12"/>
      <c r="E1091" s="12"/>
      <c r="F1091" s="12"/>
      <c r="G1091" s="13"/>
      <c r="H1091" s="11"/>
      <c r="I1091" s="12"/>
      <c r="J1091" s="93"/>
      <c r="K1091" s="100"/>
      <c r="L1091" s="12"/>
      <c r="M1091" s="11"/>
      <c r="N1091" s="18"/>
      <c r="O1091" s="14"/>
      <c r="P1091" s="14"/>
      <c r="Q1091" s="97"/>
      <c r="R1091" s="11"/>
      <c r="S1091" s="11"/>
      <c r="T1091" s="11"/>
      <c r="U1091" s="216"/>
      <c r="V1091" s="216"/>
      <c r="W1091" s="216"/>
      <c r="X1091" s="216"/>
      <c r="Y1091" s="216"/>
      <c r="Z1091" s="216"/>
      <c r="AA1091" s="217"/>
      <c r="AB1091" s="216"/>
    </row>
    <row r="1092" spans="1:28" ht="18" customHeight="1">
      <c r="A1092" s="100"/>
      <c r="B1092" s="12"/>
      <c r="C1092" s="90"/>
      <c r="D1092" s="12"/>
      <c r="E1092" s="12"/>
      <c r="F1092" s="12"/>
      <c r="G1092" s="13"/>
      <c r="H1092" s="11"/>
      <c r="I1092" s="12"/>
      <c r="J1092" s="93"/>
      <c r="K1092" s="100"/>
      <c r="L1092" s="12"/>
      <c r="M1092" s="11"/>
      <c r="N1092" s="18"/>
      <c r="O1092" s="14"/>
      <c r="P1092" s="14"/>
      <c r="Q1092" s="97"/>
      <c r="R1092" s="11"/>
      <c r="S1092" s="11"/>
      <c r="T1092" s="11"/>
      <c r="U1092" s="216"/>
      <c r="V1092" s="216"/>
      <c r="W1092" s="216"/>
      <c r="X1092" s="216"/>
      <c r="Y1092" s="216"/>
      <c r="Z1092" s="216"/>
      <c r="AA1092" s="217"/>
      <c r="AB1092" s="216"/>
    </row>
    <row r="1093" spans="1:28" ht="18" customHeight="1">
      <c r="A1093" s="100"/>
      <c r="B1093" s="12"/>
      <c r="C1093" s="90"/>
      <c r="D1093" s="12"/>
      <c r="E1093" s="12"/>
      <c r="F1093" s="12"/>
      <c r="G1093" s="13"/>
      <c r="H1093" s="11"/>
      <c r="I1093" s="12"/>
      <c r="J1093" s="93"/>
      <c r="K1093" s="100"/>
      <c r="L1093" s="12"/>
      <c r="M1093" s="11"/>
      <c r="N1093" s="18"/>
      <c r="O1093" s="14"/>
      <c r="P1093" s="14"/>
      <c r="Q1093" s="97"/>
      <c r="R1093" s="11"/>
      <c r="S1093" s="11"/>
      <c r="T1093" s="11"/>
      <c r="U1093" s="216"/>
      <c r="V1093" s="216"/>
      <c r="W1093" s="216"/>
      <c r="X1093" s="216"/>
      <c r="Y1093" s="216"/>
      <c r="Z1093" s="216"/>
      <c r="AA1093" s="217"/>
      <c r="AB1093" s="216"/>
    </row>
    <row r="1094" spans="1:28" ht="18" customHeight="1">
      <c r="A1094" s="100"/>
      <c r="B1094" s="12"/>
      <c r="C1094" s="90"/>
      <c r="D1094" s="12"/>
      <c r="E1094" s="12"/>
      <c r="F1094" s="12"/>
      <c r="G1094" s="13"/>
      <c r="H1094" s="11"/>
      <c r="I1094" s="12"/>
      <c r="J1094" s="93"/>
      <c r="K1094" s="100"/>
      <c r="L1094" s="12"/>
      <c r="M1094" s="11"/>
      <c r="N1094" s="18"/>
      <c r="O1094" s="14"/>
      <c r="P1094" s="14"/>
      <c r="Q1094" s="97"/>
      <c r="R1094" s="11"/>
      <c r="S1094" s="11"/>
      <c r="T1094" s="11"/>
      <c r="U1094" s="216"/>
      <c r="V1094" s="216"/>
      <c r="W1094" s="216"/>
      <c r="X1094" s="216"/>
      <c r="Y1094" s="216"/>
      <c r="Z1094" s="216"/>
      <c r="AA1094" s="217"/>
      <c r="AB1094" s="216"/>
    </row>
    <row r="1095" spans="1:28" ht="18" customHeight="1">
      <c r="A1095" s="100"/>
      <c r="B1095" s="12"/>
      <c r="C1095" s="90"/>
      <c r="D1095" s="12"/>
      <c r="E1095" s="12"/>
      <c r="F1095" s="12"/>
      <c r="G1095" s="13"/>
      <c r="H1095" s="11"/>
      <c r="I1095" s="12"/>
      <c r="J1095" s="93"/>
      <c r="K1095" s="100"/>
      <c r="L1095" s="12"/>
      <c r="M1095" s="11"/>
      <c r="N1095" s="18"/>
      <c r="O1095" s="14"/>
      <c r="P1095" s="14"/>
      <c r="Q1095" s="97"/>
      <c r="R1095" s="11"/>
      <c r="S1095" s="11"/>
      <c r="T1095" s="11"/>
      <c r="U1095" s="216"/>
      <c r="V1095" s="216"/>
      <c r="W1095" s="216"/>
      <c r="X1095" s="216"/>
      <c r="Y1095" s="216"/>
      <c r="Z1095" s="216"/>
      <c r="AA1095" s="217"/>
      <c r="AB1095" s="216"/>
    </row>
    <row r="1096" spans="1:28" ht="18" customHeight="1">
      <c r="A1096" s="100"/>
      <c r="B1096" s="12"/>
      <c r="C1096" s="90"/>
      <c r="D1096" s="12"/>
      <c r="E1096" s="12"/>
      <c r="F1096" s="12"/>
      <c r="G1096" s="13"/>
      <c r="H1096" s="11"/>
      <c r="I1096" s="12"/>
      <c r="J1096" s="93"/>
      <c r="K1096" s="100"/>
      <c r="L1096" s="12"/>
      <c r="M1096" s="11"/>
      <c r="N1096" s="18"/>
      <c r="O1096" s="14"/>
      <c r="P1096" s="14"/>
      <c r="Q1096" s="97"/>
      <c r="R1096" s="11"/>
      <c r="S1096" s="11"/>
      <c r="T1096" s="11"/>
      <c r="U1096" s="216"/>
      <c r="V1096" s="216"/>
      <c r="W1096" s="216"/>
      <c r="X1096" s="216"/>
      <c r="Y1096" s="216"/>
      <c r="Z1096" s="216"/>
      <c r="AA1096" s="217"/>
      <c r="AB1096" s="216"/>
    </row>
    <row r="1097" spans="1:28" ht="18" customHeight="1">
      <c r="A1097" s="100"/>
      <c r="B1097" s="12"/>
      <c r="C1097" s="90"/>
      <c r="D1097" s="12"/>
      <c r="E1097" s="12"/>
      <c r="F1097" s="12"/>
      <c r="G1097" s="13"/>
      <c r="H1097" s="11"/>
      <c r="I1097" s="12"/>
      <c r="J1097" s="93"/>
      <c r="K1097" s="100"/>
      <c r="L1097" s="12"/>
      <c r="M1097" s="11"/>
      <c r="N1097" s="18"/>
      <c r="O1097" s="14"/>
      <c r="P1097" s="14"/>
      <c r="Q1097" s="97"/>
      <c r="R1097" s="11"/>
      <c r="S1097" s="11"/>
      <c r="T1097" s="11"/>
      <c r="U1097" s="216"/>
      <c r="V1097" s="216"/>
      <c r="W1097" s="216"/>
      <c r="X1097" s="216"/>
      <c r="Y1097" s="216"/>
      <c r="Z1097" s="216"/>
      <c r="AA1097" s="217"/>
      <c r="AB1097" s="216"/>
    </row>
    <row r="1098" spans="1:28" ht="18" customHeight="1">
      <c r="A1098" s="100"/>
      <c r="B1098" s="12"/>
      <c r="C1098" s="90"/>
      <c r="D1098" s="12"/>
      <c r="E1098" s="12"/>
      <c r="F1098" s="12"/>
      <c r="G1098" s="13"/>
      <c r="H1098" s="11"/>
      <c r="I1098" s="12"/>
      <c r="J1098" s="93"/>
      <c r="K1098" s="100"/>
      <c r="L1098" s="12"/>
      <c r="M1098" s="11"/>
      <c r="N1098" s="18"/>
      <c r="O1098" s="14"/>
      <c r="P1098" s="14"/>
      <c r="Q1098" s="97"/>
      <c r="R1098" s="11"/>
      <c r="S1098" s="11"/>
      <c r="T1098" s="11"/>
      <c r="U1098" s="216"/>
      <c r="V1098" s="216"/>
      <c r="W1098" s="216"/>
      <c r="X1098" s="216"/>
      <c r="Y1098" s="216"/>
      <c r="Z1098" s="216"/>
      <c r="AA1098" s="217"/>
      <c r="AB1098" s="216"/>
    </row>
    <row r="1099" spans="1:28" ht="18" customHeight="1">
      <c r="A1099" s="100"/>
      <c r="B1099" s="12"/>
      <c r="C1099" s="90"/>
      <c r="D1099" s="12"/>
      <c r="E1099" s="12"/>
      <c r="F1099" s="12"/>
      <c r="G1099" s="13"/>
      <c r="H1099" s="11"/>
      <c r="I1099" s="12"/>
      <c r="J1099" s="93"/>
      <c r="K1099" s="100"/>
      <c r="L1099" s="12"/>
      <c r="M1099" s="11"/>
      <c r="N1099" s="18"/>
      <c r="O1099" s="14"/>
      <c r="P1099" s="14"/>
      <c r="Q1099" s="97"/>
      <c r="R1099" s="11"/>
      <c r="S1099" s="11"/>
      <c r="T1099" s="11"/>
      <c r="U1099" s="216"/>
      <c r="V1099" s="216"/>
      <c r="W1099" s="216"/>
      <c r="X1099" s="216"/>
      <c r="Y1099" s="216"/>
      <c r="Z1099" s="216"/>
      <c r="AA1099" s="217"/>
      <c r="AB1099" s="216"/>
    </row>
    <row r="1100" spans="1:28" ht="18" customHeight="1">
      <c r="A1100" s="100"/>
      <c r="B1100" s="12"/>
      <c r="C1100" s="90"/>
      <c r="D1100" s="12"/>
      <c r="E1100" s="12"/>
      <c r="F1100" s="12"/>
      <c r="G1100" s="13"/>
      <c r="H1100" s="11"/>
      <c r="I1100" s="12"/>
      <c r="J1100" s="93"/>
      <c r="K1100" s="100"/>
      <c r="L1100" s="12"/>
      <c r="M1100" s="11"/>
      <c r="N1100" s="18"/>
      <c r="O1100" s="14"/>
      <c r="P1100" s="14"/>
      <c r="Q1100" s="97"/>
      <c r="R1100" s="11"/>
      <c r="S1100" s="11"/>
      <c r="T1100" s="11"/>
      <c r="U1100" s="216"/>
      <c r="V1100" s="216"/>
      <c r="W1100" s="216"/>
      <c r="X1100" s="216"/>
      <c r="Y1100" s="216"/>
      <c r="Z1100" s="216"/>
      <c r="AA1100" s="217"/>
      <c r="AB1100" s="216"/>
    </row>
    <row r="1101" spans="1:28" ht="18" customHeight="1">
      <c r="A1101" s="100"/>
      <c r="B1101" s="12"/>
      <c r="C1101" s="90"/>
      <c r="D1101" s="12"/>
      <c r="E1101" s="12"/>
      <c r="F1101" s="12"/>
      <c r="G1101" s="13"/>
      <c r="H1101" s="11"/>
      <c r="I1101" s="12"/>
      <c r="J1101" s="93"/>
      <c r="K1101" s="100"/>
      <c r="L1101" s="12"/>
      <c r="M1101" s="11"/>
      <c r="N1101" s="18"/>
      <c r="O1101" s="14"/>
      <c r="P1101" s="14"/>
      <c r="Q1101" s="97"/>
      <c r="R1101" s="11"/>
      <c r="S1101" s="11"/>
      <c r="T1101" s="11"/>
      <c r="U1101" s="216"/>
      <c r="V1101" s="216"/>
      <c r="W1101" s="216"/>
      <c r="X1101" s="216"/>
      <c r="Y1101" s="216"/>
      <c r="Z1101" s="216"/>
      <c r="AA1101" s="217"/>
      <c r="AB1101" s="216"/>
    </row>
    <row r="1102" spans="1:28" ht="18" customHeight="1">
      <c r="A1102" s="100"/>
      <c r="B1102" s="12"/>
      <c r="C1102" s="90"/>
      <c r="D1102" s="12"/>
      <c r="E1102" s="12"/>
      <c r="F1102" s="12"/>
      <c r="G1102" s="13"/>
      <c r="H1102" s="11"/>
      <c r="I1102" s="12"/>
      <c r="J1102" s="93"/>
      <c r="K1102" s="100"/>
      <c r="L1102" s="12"/>
      <c r="M1102" s="11"/>
      <c r="N1102" s="18"/>
      <c r="O1102" s="14"/>
      <c r="P1102" s="14"/>
      <c r="Q1102" s="97"/>
      <c r="R1102" s="11"/>
      <c r="S1102" s="11"/>
      <c r="T1102" s="11"/>
      <c r="U1102" s="216"/>
      <c r="V1102" s="216"/>
      <c r="W1102" s="216"/>
      <c r="X1102" s="216"/>
      <c r="Y1102" s="216"/>
      <c r="Z1102" s="216"/>
      <c r="AA1102" s="217"/>
      <c r="AB1102" s="216"/>
    </row>
    <row r="1103" spans="1:28" ht="18" customHeight="1">
      <c r="A1103" s="100"/>
      <c r="B1103" s="12"/>
      <c r="C1103" s="90"/>
      <c r="D1103" s="12"/>
      <c r="E1103" s="12"/>
      <c r="F1103" s="12"/>
      <c r="G1103" s="13"/>
      <c r="H1103" s="11"/>
      <c r="I1103" s="12"/>
      <c r="J1103" s="93"/>
      <c r="K1103" s="100"/>
      <c r="L1103" s="12"/>
      <c r="M1103" s="11"/>
      <c r="N1103" s="18"/>
      <c r="O1103" s="14"/>
      <c r="P1103" s="14"/>
      <c r="Q1103" s="97"/>
      <c r="R1103" s="11"/>
      <c r="S1103" s="11"/>
      <c r="T1103" s="11"/>
      <c r="U1103" s="216"/>
      <c r="V1103" s="216"/>
      <c r="W1103" s="216"/>
      <c r="X1103" s="216"/>
      <c r="Y1103" s="216"/>
      <c r="Z1103" s="216"/>
      <c r="AA1103" s="217"/>
      <c r="AB1103" s="216"/>
    </row>
    <row r="1104" spans="1:28" ht="18" customHeight="1">
      <c r="A1104" s="100"/>
      <c r="B1104" s="12"/>
      <c r="C1104" s="90"/>
      <c r="D1104" s="12"/>
      <c r="E1104" s="12"/>
      <c r="F1104" s="12"/>
      <c r="G1104" s="13"/>
      <c r="H1104" s="11"/>
      <c r="I1104" s="12"/>
      <c r="J1104" s="93"/>
      <c r="K1104" s="100"/>
      <c r="L1104" s="12"/>
      <c r="M1104" s="11"/>
      <c r="N1104" s="18"/>
      <c r="O1104" s="14"/>
      <c r="P1104" s="14"/>
      <c r="Q1104" s="97"/>
      <c r="R1104" s="11"/>
      <c r="S1104" s="11"/>
      <c r="T1104" s="11"/>
      <c r="U1104" s="216"/>
      <c r="V1104" s="216"/>
      <c r="W1104" s="216"/>
      <c r="X1104" s="216"/>
      <c r="Y1104" s="216"/>
      <c r="Z1104" s="216"/>
      <c r="AA1104" s="217"/>
      <c r="AB1104" s="216"/>
    </row>
    <row r="1105" spans="1:28" ht="18" customHeight="1">
      <c r="A1105" s="100"/>
      <c r="B1105" s="12"/>
      <c r="C1105" s="90"/>
      <c r="D1105" s="12"/>
      <c r="E1105" s="12"/>
      <c r="F1105" s="12"/>
      <c r="G1105" s="13"/>
      <c r="H1105" s="11"/>
      <c r="I1105" s="12"/>
      <c r="J1105" s="93"/>
      <c r="K1105" s="100"/>
      <c r="L1105" s="12"/>
      <c r="M1105" s="11"/>
      <c r="N1105" s="18"/>
      <c r="O1105" s="14"/>
      <c r="P1105" s="14"/>
      <c r="Q1105" s="97"/>
      <c r="R1105" s="11"/>
      <c r="S1105" s="11"/>
      <c r="T1105" s="11"/>
      <c r="U1105" s="216"/>
      <c r="V1105" s="216"/>
      <c r="W1105" s="216"/>
      <c r="X1105" s="216"/>
      <c r="Y1105" s="216"/>
      <c r="Z1105" s="216"/>
      <c r="AA1105" s="217"/>
      <c r="AB1105" s="216"/>
    </row>
    <row r="1106" spans="1:28" ht="18" customHeight="1">
      <c r="A1106" s="100"/>
      <c r="B1106" s="12"/>
      <c r="C1106" s="90"/>
      <c r="D1106" s="12"/>
      <c r="E1106" s="12"/>
      <c r="F1106" s="12"/>
      <c r="G1106" s="13"/>
      <c r="H1106" s="11"/>
      <c r="I1106" s="12"/>
      <c r="J1106" s="93"/>
      <c r="K1106" s="100"/>
      <c r="L1106" s="12"/>
      <c r="M1106" s="11"/>
      <c r="N1106" s="18"/>
      <c r="O1106" s="14"/>
      <c r="P1106" s="14"/>
      <c r="Q1106" s="97"/>
      <c r="R1106" s="11"/>
      <c r="S1106" s="11"/>
      <c r="T1106" s="11"/>
      <c r="U1106" s="216"/>
      <c r="V1106" s="216"/>
      <c r="W1106" s="216"/>
      <c r="X1106" s="216"/>
      <c r="Y1106" s="216"/>
      <c r="Z1106" s="216"/>
      <c r="AA1106" s="217"/>
      <c r="AB1106" s="216"/>
    </row>
    <row r="1107" spans="1:28" ht="18" customHeight="1">
      <c r="A1107" s="100"/>
      <c r="B1107" s="12"/>
      <c r="C1107" s="90"/>
      <c r="D1107" s="12"/>
      <c r="E1107" s="12"/>
      <c r="F1107" s="12"/>
      <c r="G1107" s="13"/>
      <c r="H1107" s="11"/>
      <c r="I1107" s="12"/>
      <c r="J1107" s="93"/>
      <c r="K1107" s="100"/>
      <c r="L1107" s="12"/>
      <c r="M1107" s="11"/>
      <c r="N1107" s="18"/>
      <c r="O1107" s="14"/>
      <c r="P1107" s="14"/>
      <c r="Q1107" s="97"/>
      <c r="R1107" s="11"/>
      <c r="S1107" s="11"/>
      <c r="T1107" s="11"/>
      <c r="U1107" s="216"/>
      <c r="V1107" s="216"/>
      <c r="W1107" s="216"/>
      <c r="X1107" s="216"/>
      <c r="Y1107" s="216"/>
      <c r="Z1107" s="216"/>
      <c r="AA1107" s="217"/>
      <c r="AB1107" s="216"/>
    </row>
    <row r="1108" spans="1:28" ht="18" customHeight="1">
      <c r="A1108" s="100"/>
      <c r="B1108" s="12"/>
      <c r="C1108" s="90"/>
      <c r="D1108" s="12"/>
      <c r="E1108" s="12"/>
      <c r="F1108" s="12"/>
      <c r="G1108" s="13"/>
      <c r="H1108" s="11"/>
      <c r="I1108" s="12"/>
      <c r="J1108" s="93"/>
      <c r="K1108" s="100"/>
      <c r="L1108" s="12"/>
      <c r="M1108" s="11"/>
      <c r="N1108" s="18"/>
      <c r="O1108" s="14"/>
      <c r="P1108" s="14"/>
      <c r="Q1108" s="97"/>
      <c r="R1108" s="11"/>
      <c r="S1108" s="11"/>
      <c r="T1108" s="11"/>
      <c r="U1108" s="216"/>
      <c r="V1108" s="216"/>
      <c r="W1108" s="216"/>
      <c r="X1108" s="216"/>
      <c r="Y1108" s="216"/>
      <c r="Z1108" s="216"/>
      <c r="AA1108" s="217"/>
      <c r="AB1108" s="216"/>
    </row>
    <row r="1109" spans="1:28" ht="18" customHeight="1">
      <c r="A1109" s="100"/>
      <c r="B1109" s="12"/>
      <c r="C1109" s="90"/>
      <c r="D1109" s="12"/>
      <c r="E1109" s="12"/>
      <c r="F1109" s="12"/>
      <c r="G1109" s="13"/>
      <c r="H1109" s="11"/>
      <c r="I1109" s="12"/>
      <c r="J1109" s="93"/>
      <c r="K1109" s="100"/>
      <c r="L1109" s="12"/>
      <c r="M1109" s="11"/>
      <c r="N1109" s="18"/>
      <c r="O1109" s="14"/>
      <c r="P1109" s="14"/>
      <c r="Q1109" s="97"/>
      <c r="R1109" s="11"/>
      <c r="S1109" s="11"/>
      <c r="T1109" s="11"/>
      <c r="U1109" s="216"/>
      <c r="V1109" s="216"/>
      <c r="W1109" s="216"/>
      <c r="X1109" s="216"/>
      <c r="Y1109" s="216"/>
      <c r="Z1109" s="216"/>
      <c r="AA1109" s="217"/>
      <c r="AB1109" s="216"/>
    </row>
    <row r="1110" spans="1:28" ht="18" customHeight="1">
      <c r="A1110" s="100"/>
      <c r="B1110" s="12"/>
      <c r="C1110" s="90"/>
      <c r="D1110" s="12"/>
      <c r="E1110" s="12"/>
      <c r="F1110" s="12"/>
      <c r="G1110" s="13"/>
      <c r="H1110" s="11"/>
      <c r="I1110" s="12"/>
      <c r="J1110" s="93"/>
      <c r="K1110" s="100"/>
      <c r="L1110" s="12"/>
      <c r="M1110" s="11"/>
      <c r="N1110" s="18"/>
      <c r="O1110" s="14"/>
      <c r="P1110" s="14"/>
      <c r="Q1110" s="97"/>
      <c r="R1110" s="11"/>
      <c r="S1110" s="11"/>
      <c r="T1110" s="11"/>
      <c r="U1110" s="216"/>
      <c r="V1110" s="216"/>
      <c r="W1110" s="216"/>
      <c r="X1110" s="216"/>
      <c r="Y1110" s="216"/>
      <c r="Z1110" s="216"/>
      <c r="AA1110" s="217"/>
      <c r="AB1110" s="216"/>
    </row>
    <row r="1111" spans="1:28" ht="18" customHeight="1">
      <c r="A1111" s="100"/>
      <c r="B1111" s="12"/>
      <c r="C1111" s="90"/>
      <c r="D1111" s="12"/>
      <c r="E1111" s="12"/>
      <c r="F1111" s="12"/>
      <c r="G1111" s="13"/>
      <c r="H1111" s="11"/>
      <c r="I1111" s="12"/>
      <c r="J1111" s="93"/>
      <c r="K1111" s="100"/>
      <c r="L1111" s="12"/>
      <c r="M1111" s="11"/>
      <c r="N1111" s="18"/>
      <c r="O1111" s="14"/>
      <c r="P1111" s="14"/>
      <c r="Q1111" s="97"/>
      <c r="R1111" s="11"/>
      <c r="S1111" s="11"/>
      <c r="T1111" s="11"/>
      <c r="U1111" s="216"/>
      <c r="V1111" s="216"/>
      <c r="W1111" s="216"/>
      <c r="X1111" s="216"/>
      <c r="Y1111" s="216"/>
      <c r="Z1111" s="216"/>
      <c r="AA1111" s="217"/>
      <c r="AB1111" s="216"/>
    </row>
    <row r="1112" spans="1:28" ht="18" customHeight="1">
      <c r="A1112" s="100"/>
      <c r="B1112" s="12"/>
      <c r="C1112" s="90"/>
      <c r="D1112" s="12"/>
      <c r="E1112" s="12"/>
      <c r="F1112" s="12"/>
      <c r="G1112" s="13"/>
      <c r="H1112" s="11"/>
      <c r="I1112" s="12"/>
      <c r="J1112" s="93"/>
      <c r="K1112" s="100"/>
      <c r="L1112" s="12"/>
      <c r="M1112" s="11"/>
      <c r="N1112" s="18"/>
      <c r="O1112" s="14"/>
      <c r="P1112" s="14"/>
      <c r="Q1112" s="97"/>
      <c r="R1112" s="11"/>
      <c r="S1112" s="11"/>
      <c r="T1112" s="11"/>
      <c r="U1112" s="216"/>
      <c r="V1112" s="216"/>
      <c r="W1112" s="216"/>
      <c r="X1112" s="216"/>
      <c r="Y1112" s="216"/>
      <c r="Z1112" s="216"/>
      <c r="AA1112" s="217"/>
      <c r="AB1112" s="216"/>
    </row>
    <row r="1113" spans="1:28" ht="18" customHeight="1">
      <c r="A1113" s="100"/>
      <c r="B1113" s="12"/>
      <c r="C1113" s="90"/>
      <c r="D1113" s="12"/>
      <c r="E1113" s="12"/>
      <c r="F1113" s="12"/>
      <c r="G1113" s="13"/>
      <c r="H1113" s="11"/>
      <c r="I1113" s="12"/>
      <c r="J1113" s="93"/>
      <c r="K1113" s="100"/>
      <c r="L1113" s="12"/>
      <c r="M1113" s="11"/>
      <c r="N1113" s="18"/>
      <c r="O1113" s="14"/>
      <c r="P1113" s="14"/>
      <c r="Q1113" s="97"/>
      <c r="R1113" s="11"/>
      <c r="S1113" s="11"/>
      <c r="T1113" s="11"/>
      <c r="U1113" s="216"/>
      <c r="V1113" s="216"/>
      <c r="W1113" s="216"/>
      <c r="X1113" s="216"/>
      <c r="Y1113" s="216"/>
      <c r="Z1113" s="216"/>
      <c r="AA1113" s="217"/>
      <c r="AB1113" s="216"/>
    </row>
    <row r="1114" spans="1:28" ht="18" customHeight="1">
      <c r="A1114" s="100"/>
      <c r="B1114" s="12"/>
      <c r="C1114" s="90"/>
      <c r="D1114" s="12"/>
      <c r="E1114" s="12"/>
      <c r="F1114" s="12"/>
      <c r="G1114" s="13"/>
      <c r="H1114" s="11"/>
      <c r="I1114" s="12"/>
      <c r="J1114" s="93"/>
      <c r="K1114" s="100"/>
      <c r="L1114" s="12"/>
      <c r="M1114" s="11"/>
      <c r="N1114" s="18"/>
      <c r="O1114" s="14"/>
      <c r="P1114" s="14"/>
      <c r="Q1114" s="97"/>
      <c r="R1114" s="11"/>
      <c r="S1114" s="11"/>
      <c r="T1114" s="11"/>
      <c r="U1114" s="216"/>
      <c r="V1114" s="216"/>
      <c r="W1114" s="216"/>
      <c r="X1114" s="216"/>
      <c r="Y1114" s="216"/>
      <c r="Z1114" s="216"/>
      <c r="AA1114" s="217"/>
      <c r="AB1114" s="216"/>
    </row>
    <row r="1115" spans="1:28" ht="18" customHeight="1">
      <c r="A1115" s="100"/>
      <c r="B1115" s="12"/>
      <c r="C1115" s="90"/>
      <c r="D1115" s="12"/>
      <c r="E1115" s="12"/>
      <c r="F1115" s="12"/>
      <c r="G1115" s="13"/>
      <c r="H1115" s="11"/>
      <c r="I1115" s="12"/>
      <c r="J1115" s="93"/>
      <c r="K1115" s="100"/>
      <c r="L1115" s="12"/>
      <c r="M1115" s="11"/>
      <c r="N1115" s="18"/>
      <c r="O1115" s="14"/>
      <c r="P1115" s="14"/>
      <c r="Q1115" s="97"/>
      <c r="R1115" s="11"/>
      <c r="S1115" s="11"/>
      <c r="T1115" s="11"/>
      <c r="U1115" s="216"/>
      <c r="V1115" s="216"/>
      <c r="W1115" s="216"/>
      <c r="X1115" s="216"/>
      <c r="Y1115" s="216"/>
      <c r="Z1115" s="216"/>
      <c r="AA1115" s="217"/>
      <c r="AB1115" s="216"/>
    </row>
    <row r="1116" spans="1:28" ht="18" customHeight="1">
      <c r="A1116" s="100"/>
      <c r="B1116" s="12"/>
      <c r="C1116" s="90"/>
      <c r="D1116" s="12"/>
      <c r="E1116" s="12"/>
      <c r="F1116" s="12"/>
      <c r="G1116" s="13"/>
      <c r="H1116" s="11"/>
      <c r="I1116" s="12"/>
      <c r="J1116" s="93"/>
      <c r="K1116" s="100"/>
      <c r="L1116" s="12"/>
      <c r="M1116" s="11"/>
      <c r="N1116" s="18"/>
      <c r="O1116" s="14"/>
      <c r="P1116" s="14"/>
      <c r="Q1116" s="97"/>
      <c r="R1116" s="11"/>
      <c r="S1116" s="11"/>
      <c r="T1116" s="11"/>
      <c r="U1116" s="216"/>
      <c r="V1116" s="216"/>
      <c r="W1116" s="216"/>
      <c r="X1116" s="216"/>
      <c r="Y1116" s="216"/>
      <c r="Z1116" s="216"/>
      <c r="AA1116" s="217"/>
      <c r="AB1116" s="216"/>
    </row>
    <row r="1117" spans="1:28" ht="18" customHeight="1">
      <c r="A1117" s="100"/>
      <c r="B1117" s="12"/>
      <c r="C1117" s="90"/>
      <c r="D1117" s="12"/>
      <c r="E1117" s="12"/>
      <c r="F1117" s="12"/>
      <c r="G1117" s="13"/>
      <c r="H1117" s="11"/>
      <c r="I1117" s="12"/>
      <c r="J1117" s="93"/>
      <c r="K1117" s="100"/>
      <c r="L1117" s="12"/>
      <c r="M1117" s="11"/>
      <c r="N1117" s="18"/>
      <c r="O1117" s="14"/>
      <c r="P1117" s="14"/>
      <c r="Q1117" s="97"/>
      <c r="R1117" s="11"/>
      <c r="S1117" s="11"/>
      <c r="T1117" s="11"/>
      <c r="U1117" s="216"/>
      <c r="V1117" s="216"/>
      <c r="W1117" s="216"/>
      <c r="X1117" s="216"/>
      <c r="Y1117" s="216"/>
      <c r="Z1117" s="216"/>
      <c r="AA1117" s="217"/>
      <c r="AB1117" s="216"/>
    </row>
    <row r="1118" spans="1:28" ht="18" customHeight="1">
      <c r="A1118" s="100"/>
      <c r="B1118" s="12"/>
      <c r="C1118" s="90"/>
      <c r="D1118" s="12"/>
      <c r="E1118" s="12"/>
      <c r="F1118" s="12"/>
      <c r="G1118" s="13"/>
      <c r="H1118" s="11"/>
      <c r="I1118" s="12"/>
      <c r="J1118" s="93"/>
      <c r="K1118" s="100"/>
      <c r="L1118" s="12"/>
      <c r="M1118" s="11"/>
      <c r="N1118" s="18"/>
      <c r="O1118" s="14"/>
      <c r="P1118" s="14"/>
      <c r="Q1118" s="97"/>
      <c r="R1118" s="11"/>
      <c r="S1118" s="11"/>
      <c r="T1118" s="11"/>
      <c r="U1118" s="216"/>
      <c r="V1118" s="216"/>
      <c r="W1118" s="216"/>
      <c r="X1118" s="216"/>
      <c r="Y1118" s="216"/>
      <c r="Z1118" s="216"/>
      <c r="AA1118" s="217"/>
      <c r="AB1118" s="216"/>
    </row>
    <row r="1119" spans="1:28" ht="18" customHeight="1">
      <c r="A1119" s="100"/>
      <c r="B1119" s="12"/>
      <c r="C1119" s="90"/>
      <c r="D1119" s="12"/>
      <c r="E1119" s="12"/>
      <c r="F1119" s="12"/>
      <c r="G1119" s="13"/>
      <c r="H1119" s="11"/>
      <c r="I1119" s="12"/>
      <c r="J1119" s="93"/>
      <c r="K1119" s="100"/>
      <c r="L1119" s="12"/>
      <c r="M1119" s="11"/>
      <c r="N1119" s="18"/>
      <c r="O1119" s="14"/>
      <c r="P1119" s="14"/>
      <c r="Q1119" s="97"/>
      <c r="R1119" s="11"/>
      <c r="S1119" s="11"/>
      <c r="T1119" s="11"/>
      <c r="U1119" s="216"/>
      <c r="V1119" s="216"/>
      <c r="W1119" s="216"/>
      <c r="X1119" s="216"/>
      <c r="Y1119" s="216"/>
      <c r="Z1119" s="216"/>
      <c r="AA1119" s="217"/>
      <c r="AB1119" s="216"/>
    </row>
    <row r="1120" spans="1:28" ht="18" customHeight="1">
      <c r="A1120" s="100"/>
      <c r="B1120" s="12"/>
      <c r="C1120" s="90"/>
      <c r="D1120" s="12"/>
      <c r="E1120" s="12"/>
      <c r="F1120" s="12"/>
      <c r="G1120" s="13"/>
      <c r="H1120" s="11"/>
      <c r="I1120" s="12"/>
      <c r="J1120" s="93"/>
      <c r="K1120" s="100"/>
      <c r="L1120" s="12"/>
      <c r="M1120" s="11"/>
      <c r="N1120" s="18"/>
      <c r="O1120" s="14"/>
      <c r="P1120" s="14"/>
      <c r="Q1120" s="97"/>
      <c r="R1120" s="11"/>
      <c r="S1120" s="11"/>
      <c r="T1120" s="11"/>
      <c r="U1120" s="216"/>
      <c r="V1120" s="216"/>
      <c r="W1120" s="216"/>
      <c r="X1120" s="216"/>
      <c r="Y1120" s="216"/>
      <c r="Z1120" s="216"/>
      <c r="AA1120" s="217"/>
      <c r="AB1120" s="216"/>
    </row>
    <row r="1121" spans="1:28" ht="18" customHeight="1">
      <c r="A1121" s="100"/>
      <c r="B1121" s="12"/>
      <c r="C1121" s="90"/>
      <c r="D1121" s="12"/>
      <c r="E1121" s="12"/>
      <c r="F1121" s="12"/>
      <c r="G1121" s="13"/>
      <c r="H1121" s="11"/>
      <c r="I1121" s="12"/>
      <c r="J1121" s="93"/>
      <c r="K1121" s="100"/>
      <c r="L1121" s="12"/>
      <c r="M1121" s="11"/>
      <c r="N1121" s="18"/>
      <c r="O1121" s="14"/>
      <c r="P1121" s="14"/>
      <c r="Q1121" s="97"/>
      <c r="R1121" s="11"/>
      <c r="S1121" s="11"/>
      <c r="T1121" s="11"/>
      <c r="U1121" s="216"/>
      <c r="V1121" s="216"/>
      <c r="W1121" s="216"/>
      <c r="X1121" s="216"/>
      <c r="Y1121" s="216"/>
      <c r="Z1121" s="216"/>
      <c r="AA1121" s="217"/>
      <c r="AB1121" s="216"/>
    </row>
    <row r="1122" spans="1:28" ht="18" customHeight="1">
      <c r="A1122" s="100"/>
      <c r="B1122" s="12"/>
      <c r="C1122" s="90"/>
      <c r="D1122" s="12"/>
      <c r="E1122" s="12"/>
      <c r="F1122" s="12"/>
      <c r="G1122" s="13"/>
      <c r="H1122" s="11"/>
      <c r="I1122" s="12"/>
      <c r="J1122" s="93"/>
      <c r="K1122" s="100"/>
      <c r="L1122" s="12"/>
      <c r="M1122" s="11"/>
      <c r="N1122" s="18"/>
      <c r="O1122" s="14"/>
      <c r="P1122" s="14"/>
      <c r="Q1122" s="97"/>
      <c r="R1122" s="11"/>
      <c r="S1122" s="11"/>
      <c r="T1122" s="11"/>
      <c r="U1122" s="216"/>
      <c r="V1122" s="216"/>
      <c r="W1122" s="216"/>
      <c r="X1122" s="216"/>
      <c r="Y1122" s="216"/>
      <c r="Z1122" s="216"/>
      <c r="AA1122" s="217"/>
      <c r="AB1122" s="216"/>
    </row>
    <row r="1123" spans="1:28" ht="18" customHeight="1">
      <c r="A1123" s="100"/>
      <c r="B1123" s="12"/>
      <c r="C1123" s="90"/>
      <c r="D1123" s="12"/>
      <c r="E1123" s="12"/>
      <c r="F1123" s="12"/>
      <c r="G1123" s="13"/>
      <c r="H1123" s="11"/>
      <c r="I1123" s="12"/>
      <c r="J1123" s="93"/>
      <c r="K1123" s="100"/>
      <c r="L1123" s="12"/>
      <c r="M1123" s="11"/>
      <c r="N1123" s="18"/>
      <c r="O1123" s="14"/>
      <c r="P1123" s="14"/>
      <c r="Q1123" s="97"/>
      <c r="R1123" s="11"/>
      <c r="S1123" s="11"/>
      <c r="T1123" s="11"/>
      <c r="U1123" s="216"/>
      <c r="V1123" s="216"/>
      <c r="W1123" s="216"/>
      <c r="X1123" s="216"/>
      <c r="Y1123" s="216"/>
      <c r="Z1123" s="216"/>
      <c r="AA1123" s="217"/>
      <c r="AB1123" s="216"/>
    </row>
    <row r="1124" spans="1:28" ht="18" customHeight="1">
      <c r="A1124" s="100"/>
      <c r="B1124" s="12"/>
      <c r="C1124" s="90"/>
      <c r="D1124" s="12"/>
      <c r="E1124" s="12"/>
      <c r="F1124" s="12"/>
      <c r="G1124" s="13"/>
      <c r="H1124" s="11"/>
      <c r="I1124" s="12"/>
      <c r="J1124" s="93"/>
      <c r="K1124" s="100"/>
      <c r="L1124" s="12"/>
      <c r="M1124" s="11"/>
      <c r="N1124" s="18"/>
      <c r="O1124" s="14"/>
      <c r="P1124" s="14"/>
      <c r="Q1124" s="97"/>
      <c r="R1124" s="11"/>
      <c r="S1124" s="11"/>
      <c r="T1124" s="11"/>
      <c r="U1124" s="216"/>
      <c r="V1124" s="216"/>
      <c r="W1124" s="216"/>
      <c r="X1124" s="216"/>
      <c r="Y1124" s="216"/>
      <c r="Z1124" s="216"/>
      <c r="AA1124" s="217"/>
      <c r="AB1124" s="216"/>
    </row>
    <row r="1125" spans="1:28" ht="18" customHeight="1">
      <c r="A1125" s="100"/>
      <c r="B1125" s="12"/>
      <c r="C1125" s="90"/>
      <c r="D1125" s="12"/>
      <c r="E1125" s="12"/>
      <c r="F1125" s="12"/>
      <c r="G1125" s="13"/>
      <c r="H1125" s="11"/>
      <c r="I1125" s="12"/>
      <c r="J1125" s="93"/>
      <c r="K1125" s="100"/>
      <c r="L1125" s="12"/>
      <c r="M1125" s="11"/>
      <c r="N1125" s="18"/>
      <c r="O1125" s="14"/>
      <c r="P1125" s="14"/>
      <c r="Q1125" s="97"/>
      <c r="R1125" s="11"/>
      <c r="S1125" s="11"/>
      <c r="T1125" s="11"/>
      <c r="U1125" s="216"/>
      <c r="V1125" s="216"/>
      <c r="W1125" s="216"/>
      <c r="X1125" s="216"/>
      <c r="Y1125" s="216"/>
      <c r="Z1125" s="216"/>
      <c r="AA1125" s="217"/>
      <c r="AB1125" s="216"/>
    </row>
    <row r="1126" spans="1:28" ht="18" customHeight="1">
      <c r="A1126" s="100"/>
      <c r="B1126" s="12"/>
      <c r="C1126" s="90"/>
      <c r="D1126" s="12"/>
      <c r="E1126" s="12"/>
      <c r="F1126" s="12"/>
      <c r="G1126" s="13"/>
      <c r="H1126" s="11"/>
      <c r="I1126" s="12"/>
      <c r="J1126" s="93"/>
      <c r="K1126" s="100"/>
      <c r="L1126" s="12"/>
      <c r="M1126" s="11"/>
      <c r="N1126" s="18"/>
      <c r="O1126" s="14"/>
      <c r="P1126" s="14"/>
      <c r="Q1126" s="97"/>
      <c r="R1126" s="11"/>
      <c r="S1126" s="11"/>
      <c r="T1126" s="11"/>
      <c r="U1126" s="216"/>
      <c r="V1126" s="216"/>
      <c r="W1126" s="216"/>
      <c r="X1126" s="216"/>
      <c r="Y1126" s="216"/>
      <c r="Z1126" s="216"/>
      <c r="AA1126" s="217"/>
      <c r="AB1126" s="216"/>
    </row>
    <row r="1127" spans="1:28" ht="18" customHeight="1">
      <c r="A1127" s="100"/>
      <c r="B1127" s="12"/>
      <c r="C1127" s="90"/>
      <c r="D1127" s="12"/>
      <c r="E1127" s="12"/>
      <c r="F1127" s="12"/>
      <c r="G1127" s="13"/>
      <c r="H1127" s="11"/>
      <c r="I1127" s="12"/>
      <c r="J1127" s="93"/>
      <c r="K1127" s="100"/>
      <c r="L1127" s="12"/>
      <c r="M1127" s="11"/>
      <c r="N1127" s="18"/>
      <c r="O1127" s="14"/>
      <c r="P1127" s="14"/>
      <c r="Q1127" s="97"/>
      <c r="R1127" s="11"/>
      <c r="S1127" s="11"/>
      <c r="T1127" s="11"/>
      <c r="U1127" s="216"/>
      <c r="V1127" s="216"/>
      <c r="W1127" s="216"/>
      <c r="X1127" s="216"/>
      <c r="Y1127" s="216"/>
      <c r="Z1127" s="216"/>
      <c r="AA1127" s="217"/>
      <c r="AB1127" s="216"/>
    </row>
    <row r="1128" spans="1:28" ht="18" customHeight="1">
      <c r="A1128" s="100"/>
      <c r="B1128" s="12"/>
      <c r="C1128" s="90"/>
      <c r="D1128" s="12"/>
      <c r="E1128" s="12"/>
      <c r="F1128" s="12"/>
      <c r="G1128" s="13"/>
      <c r="H1128" s="11"/>
      <c r="I1128" s="12"/>
      <c r="J1128" s="93"/>
      <c r="K1128" s="100"/>
      <c r="L1128" s="12"/>
      <c r="M1128" s="11"/>
      <c r="N1128" s="18"/>
      <c r="O1128" s="14"/>
      <c r="P1128" s="14"/>
      <c r="Q1128" s="97"/>
      <c r="R1128" s="11"/>
      <c r="S1128" s="11"/>
      <c r="T1128" s="11"/>
      <c r="U1128" s="216"/>
      <c r="V1128" s="216"/>
      <c r="W1128" s="216"/>
      <c r="X1128" s="216"/>
      <c r="Y1128" s="216"/>
      <c r="Z1128" s="216"/>
      <c r="AA1128" s="217"/>
      <c r="AB1128" s="216"/>
    </row>
    <row r="1129" spans="1:28" ht="18" customHeight="1">
      <c r="A1129" s="100"/>
      <c r="B1129" s="12"/>
      <c r="C1129" s="90"/>
      <c r="D1129" s="12"/>
      <c r="E1129" s="12"/>
      <c r="F1129" s="12"/>
      <c r="G1129" s="13"/>
      <c r="H1129" s="11"/>
      <c r="I1129" s="12"/>
      <c r="J1129" s="93"/>
      <c r="K1129" s="100"/>
      <c r="L1129" s="12"/>
      <c r="M1129" s="11"/>
      <c r="N1129" s="18"/>
      <c r="O1129" s="14"/>
      <c r="P1129" s="14"/>
      <c r="Q1129" s="97"/>
      <c r="R1129" s="11"/>
      <c r="S1129" s="11"/>
      <c r="T1129" s="11"/>
      <c r="U1129" s="216"/>
      <c r="V1129" s="216"/>
      <c r="W1129" s="216"/>
      <c r="X1129" s="216"/>
      <c r="Y1129" s="216"/>
      <c r="Z1129" s="216"/>
      <c r="AA1129" s="217"/>
      <c r="AB1129" s="216"/>
    </row>
    <row r="1130" spans="1:28" ht="18" customHeight="1">
      <c r="A1130" s="100"/>
      <c r="B1130" s="12"/>
      <c r="C1130" s="90"/>
      <c r="D1130" s="12"/>
      <c r="E1130" s="12"/>
      <c r="F1130" s="12"/>
      <c r="G1130" s="13"/>
      <c r="H1130" s="11"/>
      <c r="I1130" s="12"/>
      <c r="J1130" s="93"/>
      <c r="K1130" s="100"/>
      <c r="L1130" s="12"/>
      <c r="M1130" s="11"/>
      <c r="N1130" s="18"/>
      <c r="O1130" s="14"/>
      <c r="P1130" s="14"/>
      <c r="Q1130" s="97"/>
      <c r="R1130" s="11"/>
      <c r="S1130" s="11"/>
      <c r="T1130" s="11"/>
      <c r="U1130" s="216"/>
      <c r="V1130" s="216"/>
      <c r="W1130" s="216"/>
      <c r="X1130" s="216"/>
      <c r="Y1130" s="216"/>
      <c r="Z1130" s="216"/>
      <c r="AA1130" s="217"/>
      <c r="AB1130" s="216"/>
    </row>
    <row r="1131" spans="1:28" ht="18" customHeight="1">
      <c r="A1131" s="100"/>
      <c r="B1131" s="12"/>
      <c r="C1131" s="90"/>
      <c r="D1131" s="12"/>
      <c r="E1131" s="12"/>
      <c r="F1131" s="12"/>
      <c r="G1131" s="13"/>
      <c r="H1131" s="11"/>
      <c r="I1131" s="12"/>
      <c r="J1131" s="93"/>
      <c r="K1131" s="100"/>
      <c r="L1131" s="12"/>
      <c r="M1131" s="11"/>
      <c r="N1131" s="18"/>
      <c r="O1131" s="14"/>
      <c r="P1131" s="14"/>
      <c r="Q1131" s="97"/>
      <c r="R1131" s="11"/>
      <c r="S1131" s="11"/>
      <c r="T1131" s="11"/>
      <c r="U1131" s="216"/>
      <c r="V1131" s="216"/>
      <c r="W1131" s="216"/>
      <c r="X1131" s="216"/>
      <c r="Y1131" s="216"/>
      <c r="Z1131" s="216"/>
      <c r="AA1131" s="217"/>
      <c r="AB1131" s="216"/>
    </row>
    <row r="1132" spans="1:28" ht="18" customHeight="1">
      <c r="A1132" s="100"/>
      <c r="B1132" s="12"/>
      <c r="C1132" s="90"/>
      <c r="D1132" s="12"/>
      <c r="E1132" s="12"/>
      <c r="F1132" s="12"/>
      <c r="G1132" s="13"/>
      <c r="H1132" s="11"/>
      <c r="I1132" s="12"/>
      <c r="J1132" s="93"/>
      <c r="K1132" s="100"/>
      <c r="L1132" s="12"/>
      <c r="M1132" s="11"/>
      <c r="N1132" s="18"/>
      <c r="O1132" s="14"/>
      <c r="P1132" s="14"/>
      <c r="Q1132" s="97"/>
      <c r="R1132" s="11"/>
      <c r="S1132" s="11"/>
      <c r="T1132" s="11"/>
      <c r="U1132" s="216"/>
      <c r="V1132" s="216"/>
      <c r="W1132" s="216"/>
      <c r="X1132" s="216"/>
      <c r="Y1132" s="216"/>
      <c r="Z1132" s="216"/>
      <c r="AA1132" s="217"/>
      <c r="AB1132" s="216"/>
    </row>
    <row r="1133" spans="1:28" ht="18" customHeight="1">
      <c r="A1133" s="100"/>
      <c r="B1133" s="12"/>
      <c r="C1133" s="90"/>
      <c r="D1133" s="12"/>
      <c r="E1133" s="12"/>
      <c r="F1133" s="12"/>
      <c r="G1133" s="13"/>
      <c r="H1133" s="11"/>
      <c r="I1133" s="12"/>
      <c r="J1133" s="93"/>
      <c r="K1133" s="100"/>
      <c r="L1133" s="12"/>
      <c r="M1133" s="11"/>
      <c r="N1133" s="18"/>
      <c r="O1133" s="14"/>
      <c r="P1133" s="14"/>
      <c r="Q1133" s="97"/>
      <c r="R1133" s="11"/>
      <c r="S1133" s="11"/>
      <c r="T1133" s="11"/>
      <c r="U1133" s="216"/>
      <c r="V1133" s="216"/>
      <c r="W1133" s="216"/>
      <c r="X1133" s="216"/>
      <c r="Y1133" s="216"/>
      <c r="Z1133" s="216"/>
      <c r="AA1133" s="217"/>
      <c r="AB1133" s="216"/>
    </row>
    <row r="1134" spans="1:28" ht="18" customHeight="1">
      <c r="A1134" s="100"/>
      <c r="B1134" s="12"/>
      <c r="C1134" s="90"/>
      <c r="D1134" s="12"/>
      <c r="E1134" s="12"/>
      <c r="F1134" s="12"/>
      <c r="G1134" s="13"/>
      <c r="H1134" s="11"/>
      <c r="I1134" s="12"/>
      <c r="J1134" s="93"/>
      <c r="K1134" s="100"/>
      <c r="L1134" s="12"/>
      <c r="M1134" s="11"/>
      <c r="N1134" s="18"/>
      <c r="O1134" s="14"/>
      <c r="P1134" s="14"/>
      <c r="Q1134" s="97"/>
      <c r="R1134" s="11"/>
      <c r="S1134" s="11"/>
      <c r="T1134" s="11"/>
      <c r="U1134" s="216"/>
      <c r="V1134" s="216"/>
      <c r="W1134" s="216"/>
      <c r="X1134" s="216"/>
      <c r="Y1134" s="216"/>
      <c r="Z1134" s="216"/>
      <c r="AA1134" s="217"/>
      <c r="AB1134" s="216"/>
    </row>
    <row r="1135" spans="1:28" ht="18" customHeight="1">
      <c r="A1135" s="100"/>
      <c r="B1135" s="12"/>
      <c r="C1135" s="90"/>
      <c r="D1135" s="12"/>
      <c r="E1135" s="12"/>
      <c r="F1135" s="12"/>
      <c r="G1135" s="13"/>
      <c r="H1135" s="11"/>
      <c r="I1135" s="12"/>
      <c r="J1135" s="93"/>
      <c r="K1135" s="100"/>
      <c r="L1135" s="12"/>
      <c r="M1135" s="11"/>
      <c r="N1135" s="18"/>
      <c r="O1135" s="14"/>
      <c r="P1135" s="14"/>
      <c r="Q1135" s="97"/>
      <c r="R1135" s="11"/>
      <c r="S1135" s="11"/>
      <c r="T1135" s="11"/>
      <c r="U1135" s="216"/>
      <c r="V1135" s="216"/>
      <c r="W1135" s="216"/>
      <c r="X1135" s="216"/>
      <c r="Y1135" s="216"/>
      <c r="Z1135" s="216"/>
      <c r="AA1135" s="217"/>
      <c r="AB1135" s="216"/>
    </row>
    <row r="1136" spans="1:28" ht="18" customHeight="1">
      <c r="A1136" s="100"/>
      <c r="B1136" s="12"/>
      <c r="C1136" s="90"/>
      <c r="D1136" s="12"/>
      <c r="E1136" s="12"/>
      <c r="F1136" s="12"/>
      <c r="G1136" s="13"/>
      <c r="H1136" s="11"/>
      <c r="I1136" s="12"/>
      <c r="J1136" s="93"/>
      <c r="K1136" s="100"/>
      <c r="L1136" s="12"/>
      <c r="M1136" s="11"/>
      <c r="N1136" s="18"/>
      <c r="O1136" s="14"/>
      <c r="P1136" s="14"/>
      <c r="Q1136" s="97"/>
      <c r="R1136" s="11"/>
      <c r="S1136" s="11"/>
      <c r="T1136" s="11"/>
      <c r="U1136" s="216"/>
      <c r="V1136" s="216"/>
      <c r="W1136" s="216"/>
      <c r="X1136" s="216"/>
      <c r="Y1136" s="216"/>
      <c r="Z1136" s="216"/>
      <c r="AA1136" s="217"/>
      <c r="AB1136" s="216"/>
    </row>
    <row r="1137" spans="1:28" ht="18" customHeight="1">
      <c r="A1137" s="100"/>
      <c r="B1137" s="12"/>
      <c r="C1137" s="90"/>
      <c r="D1137" s="12"/>
      <c r="E1137" s="12"/>
      <c r="F1137" s="12"/>
      <c r="G1137" s="13"/>
      <c r="H1137" s="11"/>
      <c r="I1137" s="12"/>
      <c r="J1137" s="93"/>
      <c r="K1137" s="100"/>
      <c r="L1137" s="12"/>
      <c r="M1137" s="11"/>
      <c r="N1137" s="18"/>
      <c r="O1137" s="14"/>
      <c r="P1137" s="14"/>
      <c r="Q1137" s="97"/>
      <c r="R1137" s="11"/>
      <c r="S1137" s="11"/>
      <c r="T1137" s="11"/>
      <c r="U1137" s="216"/>
      <c r="V1137" s="216"/>
      <c r="W1137" s="216"/>
      <c r="X1137" s="216"/>
      <c r="Y1137" s="216"/>
      <c r="Z1137" s="216"/>
      <c r="AA1137" s="217"/>
      <c r="AB1137" s="216"/>
    </row>
    <row r="1138" spans="1:28" ht="18" customHeight="1">
      <c r="A1138" s="100"/>
      <c r="B1138" s="12"/>
      <c r="C1138" s="90"/>
      <c r="D1138" s="12"/>
      <c r="E1138" s="12"/>
      <c r="F1138" s="12"/>
      <c r="G1138" s="13"/>
      <c r="H1138" s="11"/>
      <c r="I1138" s="12"/>
      <c r="J1138" s="93"/>
      <c r="K1138" s="100"/>
      <c r="L1138" s="12"/>
      <c r="M1138" s="11"/>
      <c r="N1138" s="18"/>
      <c r="O1138" s="14"/>
      <c r="P1138" s="14"/>
      <c r="Q1138" s="97"/>
      <c r="R1138" s="11"/>
      <c r="S1138" s="11"/>
      <c r="T1138" s="11"/>
      <c r="U1138" s="216"/>
      <c r="V1138" s="216"/>
      <c r="W1138" s="216"/>
      <c r="X1138" s="216"/>
      <c r="Y1138" s="216"/>
      <c r="Z1138" s="216"/>
      <c r="AA1138" s="217"/>
      <c r="AB1138" s="216"/>
    </row>
    <row r="1139" spans="1:28" ht="18" customHeight="1">
      <c r="A1139" s="100"/>
      <c r="B1139" s="12"/>
      <c r="C1139" s="90"/>
      <c r="D1139" s="12"/>
      <c r="E1139" s="12"/>
      <c r="F1139" s="12"/>
      <c r="G1139" s="13"/>
      <c r="H1139" s="11"/>
      <c r="I1139" s="12"/>
      <c r="J1139" s="93"/>
      <c r="K1139" s="100"/>
      <c r="L1139" s="12"/>
      <c r="M1139" s="11"/>
      <c r="N1139" s="18"/>
      <c r="O1139" s="14"/>
      <c r="P1139" s="14"/>
      <c r="Q1139" s="97"/>
      <c r="R1139" s="11"/>
      <c r="S1139" s="11"/>
      <c r="T1139" s="11"/>
      <c r="U1139" s="216"/>
      <c r="V1139" s="216"/>
      <c r="W1139" s="216"/>
      <c r="X1139" s="216"/>
      <c r="Y1139" s="216"/>
      <c r="Z1139" s="216"/>
      <c r="AA1139" s="217"/>
      <c r="AB1139" s="216"/>
    </row>
    <row r="1140" spans="1:28" ht="18" customHeight="1">
      <c r="A1140" s="100"/>
      <c r="B1140" s="12"/>
      <c r="C1140" s="90"/>
      <c r="D1140" s="12"/>
      <c r="E1140" s="12"/>
      <c r="F1140" s="12"/>
      <c r="G1140" s="13"/>
      <c r="H1140" s="11"/>
      <c r="I1140" s="12"/>
      <c r="J1140" s="93"/>
      <c r="K1140" s="100"/>
      <c r="L1140" s="12"/>
      <c r="M1140" s="11"/>
      <c r="N1140" s="18"/>
      <c r="O1140" s="14"/>
      <c r="P1140" s="14"/>
      <c r="Q1140" s="97"/>
      <c r="R1140" s="11"/>
      <c r="S1140" s="11"/>
      <c r="T1140" s="11"/>
      <c r="U1140" s="216"/>
      <c r="V1140" s="216"/>
      <c r="W1140" s="216"/>
      <c r="X1140" s="216"/>
      <c r="Y1140" s="216"/>
      <c r="Z1140" s="216"/>
      <c r="AA1140" s="217"/>
      <c r="AB1140" s="216"/>
    </row>
    <row r="1141" spans="1:28" ht="18" customHeight="1">
      <c r="A1141" s="100"/>
      <c r="B1141" s="12"/>
      <c r="C1141" s="90"/>
      <c r="D1141" s="12"/>
      <c r="E1141" s="12"/>
      <c r="F1141" s="12"/>
      <c r="G1141" s="13"/>
      <c r="H1141" s="11"/>
      <c r="I1141" s="12"/>
      <c r="J1141" s="93"/>
      <c r="K1141" s="100"/>
      <c r="L1141" s="12"/>
      <c r="M1141" s="11"/>
      <c r="N1141" s="18"/>
      <c r="O1141" s="14"/>
      <c r="P1141" s="14"/>
      <c r="Q1141" s="97"/>
      <c r="R1141" s="11"/>
      <c r="S1141" s="11"/>
      <c r="T1141" s="11"/>
      <c r="U1141" s="216"/>
      <c r="V1141" s="216"/>
      <c r="W1141" s="216"/>
      <c r="X1141" s="216"/>
      <c r="Y1141" s="216"/>
      <c r="Z1141" s="216"/>
      <c r="AA1141" s="217"/>
      <c r="AB1141" s="216"/>
    </row>
    <row r="1142" spans="1:28" ht="18" customHeight="1">
      <c r="A1142" s="100"/>
      <c r="B1142" s="12"/>
      <c r="C1142" s="90"/>
      <c r="D1142" s="12"/>
      <c r="E1142" s="12"/>
      <c r="F1142" s="12"/>
      <c r="G1142" s="13"/>
      <c r="H1142" s="11"/>
      <c r="I1142" s="12"/>
      <c r="J1142" s="93"/>
      <c r="K1142" s="100"/>
      <c r="L1142" s="12"/>
      <c r="M1142" s="11"/>
      <c r="N1142" s="18"/>
      <c r="O1142" s="14"/>
      <c r="P1142" s="14"/>
      <c r="Q1142" s="97"/>
      <c r="R1142" s="11"/>
      <c r="S1142" s="11"/>
      <c r="T1142" s="11"/>
      <c r="U1142" s="216"/>
      <c r="V1142" s="216"/>
      <c r="W1142" s="216"/>
      <c r="X1142" s="216"/>
      <c r="Y1142" s="216"/>
      <c r="Z1142" s="216"/>
      <c r="AA1142" s="217"/>
      <c r="AB1142" s="216"/>
    </row>
    <row r="1143" spans="1:28" ht="18" customHeight="1">
      <c r="A1143" s="100"/>
      <c r="B1143" s="12"/>
      <c r="C1143" s="90"/>
      <c r="D1143" s="12"/>
      <c r="E1143" s="12"/>
      <c r="F1143" s="12"/>
      <c r="G1143" s="13"/>
      <c r="H1143" s="11"/>
      <c r="I1143" s="12"/>
      <c r="J1143" s="93"/>
      <c r="K1143" s="100"/>
      <c r="L1143" s="12"/>
      <c r="M1143" s="11"/>
      <c r="N1143" s="18"/>
      <c r="O1143" s="14"/>
      <c r="P1143" s="14"/>
      <c r="Q1143" s="97"/>
      <c r="R1143" s="11"/>
      <c r="S1143" s="11"/>
      <c r="T1143" s="11"/>
      <c r="U1143" s="216"/>
      <c r="V1143" s="216"/>
      <c r="W1143" s="216"/>
      <c r="X1143" s="216"/>
      <c r="Y1143" s="216"/>
      <c r="Z1143" s="216"/>
      <c r="AA1143" s="217"/>
      <c r="AB1143" s="216"/>
    </row>
    <row r="1144" spans="1:28" ht="18" customHeight="1">
      <c r="A1144" s="100"/>
      <c r="B1144" s="12"/>
      <c r="C1144" s="90"/>
      <c r="D1144" s="12"/>
      <c r="E1144" s="12"/>
      <c r="F1144" s="12"/>
      <c r="G1144" s="13"/>
      <c r="H1144" s="11"/>
      <c r="I1144" s="12"/>
      <c r="J1144" s="93"/>
      <c r="K1144" s="100"/>
      <c r="L1144" s="12"/>
      <c r="M1144" s="11"/>
      <c r="N1144" s="18"/>
      <c r="O1144" s="14"/>
      <c r="P1144" s="14"/>
      <c r="Q1144" s="97"/>
      <c r="R1144" s="11"/>
      <c r="S1144" s="11"/>
      <c r="T1144" s="11"/>
      <c r="U1144" s="216"/>
      <c r="V1144" s="216"/>
      <c r="W1144" s="216"/>
      <c r="X1144" s="216"/>
      <c r="Y1144" s="216"/>
      <c r="Z1144" s="216"/>
      <c r="AA1144" s="217"/>
      <c r="AB1144" s="216"/>
    </row>
    <row r="1145" spans="1:28" ht="18" customHeight="1">
      <c r="A1145" s="100"/>
      <c r="B1145" s="12"/>
      <c r="C1145" s="90"/>
      <c r="D1145" s="12"/>
      <c r="E1145" s="12"/>
      <c r="F1145" s="12"/>
      <c r="G1145" s="13"/>
      <c r="H1145" s="11"/>
      <c r="I1145" s="12"/>
      <c r="J1145" s="93"/>
      <c r="K1145" s="100"/>
      <c r="L1145" s="12"/>
      <c r="M1145" s="11"/>
      <c r="N1145" s="18"/>
      <c r="O1145" s="14"/>
      <c r="P1145" s="14"/>
      <c r="Q1145" s="97"/>
      <c r="R1145" s="11"/>
      <c r="S1145" s="11"/>
      <c r="T1145" s="11"/>
      <c r="U1145" s="216"/>
      <c r="V1145" s="216"/>
      <c r="W1145" s="216"/>
      <c r="X1145" s="216"/>
      <c r="Y1145" s="216"/>
      <c r="Z1145" s="216"/>
      <c r="AA1145" s="217"/>
      <c r="AB1145" s="216"/>
    </row>
    <row r="1146" spans="1:28" ht="18" customHeight="1">
      <c r="A1146" s="100"/>
      <c r="B1146" s="12"/>
      <c r="C1146" s="90"/>
      <c r="D1146" s="12"/>
      <c r="E1146" s="12"/>
      <c r="F1146" s="12"/>
      <c r="G1146" s="13"/>
      <c r="H1146" s="11"/>
      <c r="I1146" s="12"/>
      <c r="J1146" s="93"/>
      <c r="K1146" s="100"/>
      <c r="L1146" s="12"/>
      <c r="M1146" s="11"/>
      <c r="N1146" s="18"/>
      <c r="O1146" s="14"/>
      <c r="P1146" s="14"/>
      <c r="Q1146" s="97"/>
      <c r="R1146" s="11"/>
      <c r="S1146" s="11"/>
      <c r="T1146" s="11"/>
      <c r="U1146" s="216"/>
      <c r="V1146" s="216"/>
      <c r="W1146" s="216"/>
      <c r="X1146" s="216"/>
      <c r="Y1146" s="216"/>
      <c r="Z1146" s="216"/>
      <c r="AA1146" s="217"/>
      <c r="AB1146" s="216"/>
    </row>
    <row r="1147" spans="1:28" ht="18" customHeight="1">
      <c r="A1147" s="100"/>
      <c r="B1147" s="12"/>
      <c r="C1147" s="90"/>
      <c r="D1147" s="12"/>
      <c r="E1147" s="12"/>
      <c r="F1147" s="12"/>
      <c r="G1147" s="13"/>
      <c r="H1147" s="11"/>
      <c r="I1147" s="12"/>
      <c r="J1147" s="93"/>
      <c r="K1147" s="100"/>
      <c r="L1147" s="12"/>
      <c r="M1147" s="11"/>
      <c r="N1147" s="18"/>
      <c r="O1147" s="14"/>
      <c r="P1147" s="14"/>
      <c r="Q1147" s="97"/>
      <c r="R1147" s="11"/>
      <c r="S1147" s="11"/>
      <c r="T1147" s="11"/>
      <c r="U1147" s="216"/>
      <c r="V1147" s="216"/>
      <c r="W1147" s="216"/>
      <c r="X1147" s="216"/>
      <c r="Y1147" s="216"/>
      <c r="Z1147" s="216"/>
      <c r="AA1147" s="217"/>
      <c r="AB1147" s="216"/>
    </row>
    <row r="1148" spans="1:28" ht="18" customHeight="1">
      <c r="A1148" s="100"/>
      <c r="B1148" s="12"/>
      <c r="C1148" s="90"/>
      <c r="D1148" s="12"/>
      <c r="E1148" s="12"/>
      <c r="F1148" s="12"/>
      <c r="G1148" s="13"/>
      <c r="H1148" s="11"/>
      <c r="I1148" s="12"/>
      <c r="J1148" s="93"/>
      <c r="K1148" s="100"/>
      <c r="L1148" s="12"/>
      <c r="M1148" s="11"/>
      <c r="N1148" s="18"/>
      <c r="O1148" s="14"/>
      <c r="P1148" s="14"/>
      <c r="Q1148" s="97"/>
      <c r="R1148" s="11"/>
      <c r="S1148" s="11"/>
      <c r="T1148" s="11"/>
      <c r="U1148" s="216"/>
      <c r="V1148" s="216"/>
      <c r="W1148" s="216"/>
      <c r="X1148" s="216"/>
      <c r="Y1148" s="216"/>
      <c r="Z1148" s="216"/>
      <c r="AA1148" s="217"/>
      <c r="AB1148" s="216"/>
    </row>
    <row r="1149" spans="1:28" ht="18" customHeight="1">
      <c r="A1149" s="100"/>
      <c r="B1149" s="12"/>
      <c r="C1149" s="90"/>
      <c r="D1149" s="12"/>
      <c r="E1149" s="12"/>
      <c r="F1149" s="12"/>
      <c r="G1149" s="13"/>
      <c r="H1149" s="11"/>
      <c r="I1149" s="12"/>
      <c r="J1149" s="93"/>
      <c r="K1149" s="100"/>
      <c r="L1149" s="12"/>
      <c r="M1149" s="11"/>
      <c r="N1149" s="18"/>
      <c r="O1149" s="14"/>
      <c r="P1149" s="14"/>
      <c r="Q1149" s="97"/>
      <c r="R1149" s="11"/>
      <c r="S1149" s="11"/>
      <c r="T1149" s="11"/>
      <c r="U1149" s="216"/>
      <c r="V1149" s="216"/>
      <c r="W1149" s="216"/>
      <c r="X1149" s="216"/>
      <c r="Y1149" s="216"/>
      <c r="Z1149" s="216"/>
      <c r="AA1149" s="217"/>
      <c r="AB1149" s="216"/>
    </row>
    <row r="1150" spans="1:28" ht="18" customHeight="1">
      <c r="A1150" s="100"/>
      <c r="B1150" s="12"/>
      <c r="C1150" s="90"/>
      <c r="D1150" s="12"/>
      <c r="E1150" s="12"/>
      <c r="F1150" s="12"/>
      <c r="G1150" s="13"/>
      <c r="H1150" s="11"/>
      <c r="I1150" s="12"/>
      <c r="J1150" s="93"/>
      <c r="K1150" s="100"/>
      <c r="L1150" s="12"/>
      <c r="M1150" s="11"/>
      <c r="N1150" s="18"/>
      <c r="O1150" s="14"/>
      <c r="P1150" s="14"/>
      <c r="Q1150" s="97"/>
      <c r="R1150" s="11"/>
      <c r="S1150" s="11"/>
      <c r="T1150" s="11"/>
      <c r="U1150" s="216"/>
      <c r="V1150" s="216"/>
      <c r="W1150" s="216"/>
      <c r="X1150" s="216"/>
      <c r="Y1150" s="216"/>
      <c r="Z1150" s="216"/>
      <c r="AA1150" s="217"/>
      <c r="AB1150" s="216"/>
    </row>
    <row r="1151" spans="1:28" ht="18" customHeight="1">
      <c r="A1151" s="100"/>
      <c r="B1151" s="12"/>
      <c r="C1151" s="90"/>
      <c r="D1151" s="12"/>
      <c r="E1151" s="12"/>
      <c r="F1151" s="12"/>
      <c r="G1151" s="13"/>
      <c r="H1151" s="11"/>
      <c r="I1151" s="12"/>
      <c r="J1151" s="93"/>
      <c r="K1151" s="100"/>
      <c r="L1151" s="12"/>
      <c r="M1151" s="11"/>
      <c r="N1151" s="18"/>
      <c r="O1151" s="14"/>
      <c r="P1151" s="14"/>
      <c r="Q1151" s="97"/>
      <c r="R1151" s="11"/>
      <c r="S1151" s="11"/>
      <c r="T1151" s="11"/>
      <c r="U1151" s="216"/>
      <c r="V1151" s="216"/>
      <c r="W1151" s="216"/>
      <c r="X1151" s="216"/>
      <c r="Y1151" s="216"/>
      <c r="Z1151" s="216"/>
      <c r="AA1151" s="217"/>
      <c r="AB1151" s="216"/>
    </row>
    <row r="1152" spans="1:28" ht="18" customHeight="1">
      <c r="A1152" s="100"/>
      <c r="B1152" s="12"/>
      <c r="C1152" s="90"/>
      <c r="D1152" s="12"/>
      <c r="E1152" s="12"/>
      <c r="F1152" s="12"/>
      <c r="G1152" s="13"/>
      <c r="H1152" s="11"/>
      <c r="I1152" s="12"/>
      <c r="J1152" s="93"/>
      <c r="K1152" s="100"/>
      <c r="L1152" s="12"/>
      <c r="M1152" s="11"/>
      <c r="N1152" s="18"/>
      <c r="O1152" s="14"/>
      <c r="P1152" s="14"/>
      <c r="Q1152" s="97"/>
      <c r="R1152" s="11"/>
      <c r="S1152" s="11"/>
      <c r="T1152" s="11"/>
      <c r="U1152" s="216"/>
      <c r="V1152" s="216"/>
      <c r="W1152" s="216"/>
      <c r="X1152" s="216"/>
      <c r="Y1152" s="216"/>
      <c r="Z1152" s="216"/>
      <c r="AA1152" s="217"/>
      <c r="AB1152" s="216"/>
    </row>
    <row r="1153" spans="1:28" ht="18" customHeight="1">
      <c r="A1153" s="100"/>
      <c r="B1153" s="12"/>
      <c r="C1153" s="90"/>
      <c r="D1153" s="12"/>
      <c r="E1153" s="12"/>
      <c r="F1153" s="12"/>
      <c r="G1153" s="13"/>
      <c r="H1153" s="11"/>
      <c r="I1153" s="12"/>
      <c r="J1153" s="93"/>
      <c r="K1153" s="100"/>
      <c r="L1153" s="12"/>
      <c r="M1153" s="11"/>
      <c r="N1153" s="18"/>
      <c r="O1153" s="14"/>
      <c r="P1153" s="14"/>
      <c r="Q1153" s="97"/>
      <c r="R1153" s="11"/>
      <c r="S1153" s="11"/>
      <c r="T1153" s="11"/>
      <c r="U1153" s="216"/>
      <c r="V1153" s="216"/>
      <c r="W1153" s="216"/>
      <c r="X1153" s="216"/>
      <c r="Y1153" s="216"/>
      <c r="Z1153" s="216"/>
      <c r="AA1153" s="217"/>
      <c r="AB1153" s="216"/>
    </row>
    <row r="1154" spans="1:28" ht="18" customHeight="1">
      <c r="A1154" s="100"/>
      <c r="B1154" s="12"/>
      <c r="C1154" s="90"/>
      <c r="D1154" s="12"/>
      <c r="E1154" s="12"/>
      <c r="F1154" s="12"/>
      <c r="G1154" s="13"/>
      <c r="H1154" s="11"/>
      <c r="I1154" s="12"/>
      <c r="J1154" s="93"/>
      <c r="K1154" s="100"/>
      <c r="L1154" s="12"/>
      <c r="M1154" s="11"/>
      <c r="N1154" s="18"/>
      <c r="O1154" s="14"/>
      <c r="P1154" s="14"/>
      <c r="Q1154" s="97"/>
      <c r="R1154" s="11"/>
      <c r="S1154" s="11"/>
      <c r="T1154" s="11"/>
      <c r="U1154" s="216"/>
      <c r="V1154" s="216"/>
      <c r="W1154" s="216"/>
      <c r="X1154" s="216"/>
      <c r="Y1154" s="216"/>
      <c r="Z1154" s="216"/>
      <c r="AA1154" s="217"/>
      <c r="AB1154" s="216"/>
    </row>
    <row r="1155" spans="1:28" ht="18" customHeight="1">
      <c r="A1155" s="100"/>
      <c r="B1155" s="12"/>
      <c r="C1155" s="90"/>
      <c r="D1155" s="12"/>
      <c r="E1155" s="12"/>
      <c r="F1155" s="12"/>
      <c r="G1155" s="13"/>
      <c r="H1155" s="11"/>
      <c r="I1155" s="12"/>
      <c r="J1155" s="93"/>
      <c r="K1155" s="100"/>
      <c r="L1155" s="12"/>
      <c r="M1155" s="11"/>
      <c r="N1155" s="18"/>
      <c r="O1155" s="14"/>
      <c r="P1155" s="14"/>
      <c r="Q1155" s="97"/>
      <c r="R1155" s="11"/>
      <c r="S1155" s="11"/>
      <c r="T1155" s="11"/>
      <c r="U1155" s="216"/>
      <c r="V1155" s="216"/>
      <c r="W1155" s="216"/>
      <c r="X1155" s="216"/>
      <c r="Y1155" s="216"/>
      <c r="Z1155" s="216"/>
      <c r="AA1155" s="217"/>
      <c r="AB1155" s="216"/>
    </row>
    <row r="1156" spans="1:28" ht="18" customHeight="1">
      <c r="A1156" s="100"/>
      <c r="B1156" s="12"/>
      <c r="C1156" s="90"/>
      <c r="D1156" s="12"/>
      <c r="E1156" s="12"/>
      <c r="F1156" s="12"/>
      <c r="G1156" s="13"/>
      <c r="H1156" s="11"/>
      <c r="I1156" s="12"/>
      <c r="J1156" s="93"/>
      <c r="K1156" s="100"/>
      <c r="L1156" s="12"/>
      <c r="M1156" s="11"/>
      <c r="N1156" s="18"/>
      <c r="O1156" s="14"/>
      <c r="P1156" s="14"/>
      <c r="Q1156" s="97"/>
      <c r="R1156" s="11"/>
      <c r="S1156" s="11"/>
      <c r="T1156" s="11"/>
      <c r="U1156" s="216"/>
      <c r="V1156" s="216"/>
      <c r="W1156" s="216"/>
      <c r="X1156" s="216"/>
      <c r="Y1156" s="216"/>
      <c r="Z1156" s="216"/>
      <c r="AA1156" s="217"/>
      <c r="AB1156" s="216"/>
    </row>
    <row r="1157" spans="1:28" ht="18" customHeight="1">
      <c r="A1157" s="100"/>
      <c r="B1157" s="12"/>
      <c r="C1157" s="90"/>
      <c r="D1157" s="12"/>
      <c r="E1157" s="12"/>
      <c r="F1157" s="12"/>
      <c r="G1157" s="13"/>
      <c r="H1157" s="11"/>
      <c r="I1157" s="12"/>
      <c r="J1157" s="93"/>
      <c r="K1157" s="100"/>
      <c r="L1157" s="12"/>
      <c r="M1157" s="11"/>
      <c r="N1157" s="18"/>
      <c r="O1157" s="14"/>
      <c r="P1157" s="14"/>
      <c r="Q1157" s="97"/>
      <c r="R1157" s="11"/>
      <c r="S1157" s="11"/>
      <c r="T1157" s="11"/>
      <c r="U1157" s="216"/>
      <c r="V1157" s="216"/>
      <c r="W1157" s="216"/>
      <c r="X1157" s="216"/>
      <c r="Y1157" s="216"/>
      <c r="Z1157" s="216"/>
      <c r="AA1157" s="217"/>
      <c r="AB1157" s="216"/>
    </row>
    <row r="1158" spans="1:28" ht="18" customHeight="1">
      <c r="A1158" s="100"/>
      <c r="B1158" s="12"/>
      <c r="C1158" s="90"/>
      <c r="D1158" s="12"/>
      <c r="E1158" s="12"/>
      <c r="F1158" s="12"/>
      <c r="G1158" s="13"/>
      <c r="H1158" s="11"/>
      <c r="I1158" s="12"/>
      <c r="J1158" s="93"/>
      <c r="K1158" s="100"/>
      <c r="L1158" s="12"/>
      <c r="M1158" s="11"/>
      <c r="N1158" s="18"/>
      <c r="O1158" s="14"/>
      <c r="P1158" s="14"/>
      <c r="Q1158" s="97"/>
      <c r="R1158" s="11"/>
      <c r="S1158" s="11"/>
      <c r="T1158" s="11"/>
      <c r="U1158" s="216"/>
      <c r="V1158" s="216"/>
      <c r="W1158" s="216"/>
      <c r="X1158" s="216"/>
      <c r="Y1158" s="216"/>
      <c r="Z1158" s="216"/>
      <c r="AA1158" s="217"/>
      <c r="AB1158" s="216"/>
    </row>
    <row r="1159" spans="1:28" ht="18" customHeight="1">
      <c r="A1159" s="100"/>
      <c r="B1159" s="12"/>
      <c r="C1159" s="90"/>
      <c r="D1159" s="12"/>
      <c r="E1159" s="12"/>
      <c r="F1159" s="12"/>
      <c r="G1159" s="13"/>
      <c r="H1159" s="11"/>
      <c r="I1159" s="12"/>
      <c r="J1159" s="93"/>
      <c r="K1159" s="100"/>
      <c r="L1159" s="12"/>
      <c r="M1159" s="11"/>
      <c r="N1159" s="18"/>
      <c r="O1159" s="14"/>
      <c r="P1159" s="14"/>
      <c r="Q1159" s="97"/>
      <c r="R1159" s="11"/>
      <c r="S1159" s="11"/>
      <c r="T1159" s="11"/>
      <c r="U1159" s="216"/>
      <c r="V1159" s="216"/>
      <c r="W1159" s="216"/>
      <c r="X1159" s="216"/>
      <c r="Y1159" s="216"/>
      <c r="Z1159" s="216"/>
      <c r="AA1159" s="217"/>
      <c r="AB1159" s="216"/>
    </row>
    <row r="1160" spans="1:28" ht="18" customHeight="1">
      <c r="A1160" s="100"/>
      <c r="B1160" s="12"/>
      <c r="C1160" s="90"/>
      <c r="D1160" s="12"/>
      <c r="E1160" s="12"/>
      <c r="F1160" s="12"/>
      <c r="G1160" s="13"/>
      <c r="H1160" s="11"/>
      <c r="I1160" s="12"/>
      <c r="J1160" s="93"/>
      <c r="K1160" s="100"/>
      <c r="L1160" s="12"/>
      <c r="M1160" s="11"/>
      <c r="N1160" s="18"/>
      <c r="O1160" s="14"/>
      <c r="P1160" s="14"/>
      <c r="Q1160" s="97"/>
      <c r="R1160" s="11"/>
      <c r="S1160" s="11"/>
      <c r="T1160" s="11"/>
      <c r="U1160" s="216"/>
      <c r="V1160" s="216"/>
      <c r="W1160" s="216"/>
      <c r="X1160" s="216"/>
      <c r="Y1160" s="216"/>
      <c r="Z1160" s="216"/>
      <c r="AA1160" s="217"/>
      <c r="AB1160" s="216"/>
    </row>
    <row r="1161" spans="1:28" ht="18" customHeight="1">
      <c r="A1161" s="100"/>
      <c r="B1161" s="12"/>
      <c r="C1161" s="90"/>
      <c r="D1161" s="12"/>
      <c r="E1161" s="12"/>
      <c r="F1161" s="12"/>
      <c r="G1161" s="13"/>
      <c r="H1161" s="11"/>
      <c r="I1161" s="12"/>
      <c r="J1161" s="93"/>
      <c r="K1161" s="100"/>
      <c r="L1161" s="12"/>
      <c r="M1161" s="11"/>
      <c r="N1161" s="18"/>
      <c r="O1161" s="14"/>
      <c r="P1161" s="14"/>
      <c r="Q1161" s="97"/>
      <c r="R1161" s="11"/>
      <c r="S1161" s="11"/>
      <c r="T1161" s="11"/>
      <c r="U1161" s="216"/>
      <c r="V1161" s="216"/>
      <c r="W1161" s="216"/>
      <c r="X1161" s="216"/>
      <c r="Y1161" s="216"/>
      <c r="Z1161" s="216"/>
      <c r="AA1161" s="217"/>
      <c r="AB1161" s="216"/>
    </row>
    <row r="1162" spans="1:28" ht="18" customHeight="1">
      <c r="A1162" s="100"/>
      <c r="B1162" s="12"/>
      <c r="C1162" s="90"/>
      <c r="D1162" s="12"/>
      <c r="E1162" s="12"/>
      <c r="F1162" s="12"/>
      <c r="G1162" s="13"/>
      <c r="H1162" s="11"/>
      <c r="I1162" s="12"/>
      <c r="J1162" s="93"/>
      <c r="K1162" s="100"/>
      <c r="L1162" s="12"/>
      <c r="M1162" s="11"/>
      <c r="N1162" s="18"/>
      <c r="O1162" s="14"/>
      <c r="P1162" s="14"/>
      <c r="Q1162" s="97"/>
      <c r="R1162" s="11"/>
      <c r="S1162" s="11"/>
      <c r="T1162" s="11"/>
      <c r="U1162" s="216"/>
      <c r="V1162" s="216"/>
      <c r="W1162" s="216"/>
      <c r="X1162" s="216"/>
      <c r="Y1162" s="216"/>
      <c r="Z1162" s="216"/>
      <c r="AA1162" s="217"/>
      <c r="AB1162" s="216"/>
    </row>
    <row r="1163" spans="1:28" ht="18" customHeight="1">
      <c r="A1163" s="100"/>
      <c r="B1163" s="12"/>
      <c r="C1163" s="90"/>
      <c r="D1163" s="12"/>
      <c r="E1163" s="12"/>
      <c r="F1163" s="12"/>
      <c r="G1163" s="13"/>
      <c r="H1163" s="11"/>
      <c r="I1163" s="12"/>
      <c r="J1163" s="93"/>
      <c r="K1163" s="100"/>
      <c r="L1163" s="12"/>
      <c r="M1163" s="11"/>
      <c r="N1163" s="18"/>
      <c r="O1163" s="14"/>
      <c r="P1163" s="14"/>
      <c r="Q1163" s="97"/>
      <c r="R1163" s="11"/>
      <c r="S1163" s="11"/>
      <c r="T1163" s="11"/>
      <c r="U1163" s="216"/>
      <c r="V1163" s="216"/>
      <c r="W1163" s="216"/>
      <c r="X1163" s="216"/>
      <c r="Y1163" s="216"/>
      <c r="Z1163" s="216"/>
      <c r="AA1163" s="217"/>
      <c r="AB1163" s="216"/>
    </row>
    <row r="1164" spans="1:28" ht="18" customHeight="1">
      <c r="A1164" s="100"/>
      <c r="B1164" s="12"/>
      <c r="C1164" s="90"/>
      <c r="D1164" s="12"/>
      <c r="E1164" s="12"/>
      <c r="F1164" s="12"/>
      <c r="G1164" s="13"/>
      <c r="H1164" s="11"/>
      <c r="I1164" s="12"/>
      <c r="J1164" s="93"/>
      <c r="K1164" s="100"/>
      <c r="L1164" s="12"/>
      <c r="M1164" s="11"/>
      <c r="N1164" s="18"/>
      <c r="O1164" s="14"/>
      <c r="P1164" s="14"/>
      <c r="Q1164" s="97"/>
      <c r="R1164" s="11"/>
      <c r="S1164" s="11"/>
      <c r="T1164" s="11"/>
      <c r="U1164" s="216"/>
      <c r="V1164" s="216"/>
      <c r="W1164" s="216"/>
      <c r="X1164" s="216"/>
      <c r="Y1164" s="216"/>
      <c r="Z1164" s="216"/>
      <c r="AA1164" s="217"/>
      <c r="AB1164" s="216"/>
    </row>
    <row r="1165" spans="1:28" ht="18" customHeight="1">
      <c r="A1165" s="100"/>
      <c r="B1165" s="12"/>
      <c r="C1165" s="90"/>
      <c r="D1165" s="12"/>
      <c r="E1165" s="12"/>
      <c r="F1165" s="12"/>
      <c r="G1165" s="13"/>
      <c r="H1165" s="11"/>
      <c r="I1165" s="12"/>
      <c r="J1165" s="93"/>
      <c r="K1165" s="100"/>
      <c r="L1165" s="12"/>
      <c r="M1165" s="11"/>
      <c r="N1165" s="18"/>
      <c r="O1165" s="14"/>
      <c r="P1165" s="14"/>
      <c r="Q1165" s="97"/>
      <c r="R1165" s="11"/>
      <c r="S1165" s="11"/>
      <c r="T1165" s="11"/>
      <c r="U1165" s="216"/>
      <c r="V1165" s="216"/>
      <c r="W1165" s="216"/>
      <c r="X1165" s="216"/>
      <c r="Y1165" s="216"/>
      <c r="Z1165" s="216"/>
      <c r="AA1165" s="217"/>
      <c r="AB1165" s="216"/>
    </row>
    <row r="1166" spans="1:28" ht="18" customHeight="1">
      <c r="A1166" s="100"/>
      <c r="B1166" s="12"/>
      <c r="C1166" s="90"/>
      <c r="D1166" s="12"/>
      <c r="E1166" s="12"/>
      <c r="F1166" s="12"/>
      <c r="G1166" s="13"/>
      <c r="H1166" s="11"/>
      <c r="I1166" s="12"/>
      <c r="J1166" s="93"/>
      <c r="K1166" s="100"/>
      <c r="L1166" s="12"/>
      <c r="M1166" s="11"/>
      <c r="N1166" s="18"/>
      <c r="O1166" s="14"/>
      <c r="P1166" s="14"/>
      <c r="Q1166" s="97"/>
      <c r="R1166" s="11"/>
      <c r="S1166" s="11"/>
      <c r="T1166" s="11"/>
      <c r="U1166" s="216"/>
      <c r="V1166" s="216"/>
      <c r="W1166" s="216"/>
      <c r="X1166" s="216"/>
      <c r="Y1166" s="216"/>
      <c r="Z1166" s="216"/>
      <c r="AA1166" s="217"/>
      <c r="AB1166" s="216"/>
    </row>
    <row r="1167" spans="1:28" ht="18" customHeight="1">
      <c r="A1167" s="100"/>
      <c r="B1167" s="12"/>
      <c r="C1167" s="90"/>
      <c r="D1167" s="12"/>
      <c r="E1167" s="12"/>
      <c r="F1167" s="12"/>
      <c r="G1167" s="13"/>
      <c r="H1167" s="11"/>
      <c r="I1167" s="12"/>
      <c r="J1167" s="93"/>
      <c r="K1167" s="100"/>
      <c r="L1167" s="12"/>
      <c r="M1167" s="11"/>
      <c r="N1167" s="18"/>
      <c r="O1167" s="14"/>
      <c r="P1167" s="14"/>
      <c r="Q1167" s="97"/>
      <c r="R1167" s="11"/>
      <c r="S1167" s="11"/>
      <c r="T1167" s="11"/>
      <c r="U1167" s="216"/>
      <c r="V1167" s="216"/>
      <c r="W1167" s="216"/>
      <c r="X1167" s="216"/>
      <c r="Y1167" s="216"/>
      <c r="Z1167" s="216"/>
      <c r="AA1167" s="217"/>
      <c r="AB1167" s="216"/>
    </row>
    <row r="1168" spans="1:28" ht="18" customHeight="1">
      <c r="A1168" s="100"/>
      <c r="B1168" s="12"/>
      <c r="C1168" s="90"/>
      <c r="D1168" s="12"/>
      <c r="E1168" s="12"/>
      <c r="F1168" s="12"/>
      <c r="G1168" s="13"/>
      <c r="H1168" s="11"/>
      <c r="I1168" s="12"/>
      <c r="J1168" s="93"/>
      <c r="K1168" s="100"/>
      <c r="L1168" s="12"/>
      <c r="M1168" s="11"/>
      <c r="N1168" s="18"/>
      <c r="O1168" s="14"/>
      <c r="P1168" s="14"/>
      <c r="Q1168" s="97"/>
      <c r="R1168" s="11"/>
      <c r="S1168" s="11"/>
      <c r="T1168" s="11"/>
      <c r="U1168" s="216"/>
      <c r="V1168" s="216"/>
      <c r="W1168" s="216"/>
      <c r="X1168" s="216"/>
      <c r="Y1168" s="216"/>
      <c r="Z1168" s="216"/>
      <c r="AA1168" s="217"/>
      <c r="AB1168" s="216"/>
    </row>
    <row r="1169" spans="1:28" ht="18" customHeight="1">
      <c r="A1169" s="100"/>
      <c r="B1169" s="12"/>
      <c r="C1169" s="90"/>
      <c r="D1169" s="12"/>
      <c r="E1169" s="12"/>
      <c r="F1169" s="12"/>
      <c r="G1169" s="13"/>
      <c r="H1169" s="11"/>
      <c r="I1169" s="12"/>
      <c r="J1169" s="93"/>
      <c r="K1169" s="100"/>
      <c r="L1169" s="12"/>
      <c r="M1169" s="11"/>
      <c r="N1169" s="18"/>
      <c r="O1169" s="14"/>
      <c r="P1169" s="14"/>
      <c r="Q1169" s="97"/>
      <c r="R1169" s="11"/>
      <c r="S1169" s="11"/>
      <c r="T1169" s="11"/>
      <c r="U1169" s="216"/>
      <c r="V1169" s="216"/>
      <c r="W1169" s="216"/>
      <c r="X1169" s="216"/>
      <c r="Y1169" s="216"/>
      <c r="Z1169" s="216"/>
      <c r="AA1169" s="217"/>
      <c r="AB1169" s="216"/>
    </row>
    <row r="1170" spans="1:28" ht="18" customHeight="1">
      <c r="A1170" s="100"/>
      <c r="B1170" s="12"/>
      <c r="C1170" s="90"/>
      <c r="D1170" s="12"/>
      <c r="E1170" s="12"/>
      <c r="F1170" s="12"/>
      <c r="G1170" s="13"/>
      <c r="H1170" s="11"/>
      <c r="I1170" s="12"/>
      <c r="J1170" s="93"/>
      <c r="K1170" s="100"/>
      <c r="L1170" s="12"/>
      <c r="M1170" s="11"/>
      <c r="N1170" s="18"/>
      <c r="O1170" s="14"/>
      <c r="P1170" s="14"/>
      <c r="Q1170" s="97"/>
      <c r="R1170" s="11"/>
      <c r="S1170" s="11"/>
      <c r="T1170" s="11"/>
      <c r="U1170" s="216"/>
      <c r="V1170" s="216"/>
      <c r="W1170" s="216"/>
      <c r="X1170" s="216"/>
      <c r="Y1170" s="216"/>
      <c r="Z1170" s="216"/>
      <c r="AA1170" s="217"/>
      <c r="AB1170" s="216"/>
    </row>
    <row r="1171" spans="1:28" ht="18" customHeight="1">
      <c r="A1171" s="100"/>
      <c r="B1171" s="12"/>
      <c r="C1171" s="90"/>
      <c r="D1171" s="12"/>
      <c r="E1171" s="12"/>
      <c r="F1171" s="12"/>
      <c r="G1171" s="13"/>
      <c r="H1171" s="11"/>
      <c r="I1171" s="12"/>
      <c r="J1171" s="93"/>
      <c r="K1171" s="100"/>
      <c r="L1171" s="12"/>
      <c r="M1171" s="11"/>
      <c r="N1171" s="18"/>
      <c r="O1171" s="14"/>
      <c r="P1171" s="14"/>
      <c r="Q1171" s="97"/>
      <c r="R1171" s="11"/>
      <c r="S1171" s="11"/>
      <c r="T1171" s="11"/>
      <c r="U1171" s="216"/>
      <c r="V1171" s="216"/>
      <c r="W1171" s="216"/>
      <c r="X1171" s="216"/>
      <c r="Y1171" s="216"/>
      <c r="Z1171" s="216"/>
      <c r="AA1171" s="217"/>
      <c r="AB1171" s="216"/>
    </row>
    <row r="1172" spans="1:28" ht="18" customHeight="1">
      <c r="A1172" s="100"/>
      <c r="B1172" s="12"/>
      <c r="C1172" s="90"/>
      <c r="D1172" s="12"/>
      <c r="E1172" s="12"/>
      <c r="F1172" s="12"/>
      <c r="G1172" s="13"/>
      <c r="H1172" s="11"/>
      <c r="I1172" s="12"/>
      <c r="J1172" s="93"/>
      <c r="K1172" s="100"/>
      <c r="L1172" s="12"/>
      <c r="M1172" s="11"/>
      <c r="N1172" s="18"/>
      <c r="O1172" s="14"/>
      <c r="P1172" s="14"/>
      <c r="Q1172" s="97"/>
      <c r="R1172" s="11"/>
      <c r="S1172" s="11"/>
      <c r="T1172" s="11"/>
      <c r="U1172" s="216"/>
      <c r="V1172" s="216"/>
      <c r="W1172" s="216"/>
      <c r="X1172" s="216"/>
      <c r="Y1172" s="216"/>
      <c r="Z1172" s="216"/>
      <c r="AA1172" s="217"/>
      <c r="AB1172" s="216"/>
    </row>
    <row r="1173" spans="1:28" ht="18" customHeight="1">
      <c r="A1173" s="100"/>
      <c r="B1173" s="12"/>
      <c r="C1173" s="90"/>
      <c r="D1173" s="12"/>
      <c r="E1173" s="12"/>
      <c r="F1173" s="12"/>
      <c r="G1173" s="13"/>
      <c r="H1173" s="11"/>
      <c r="I1173" s="12"/>
      <c r="J1173" s="93"/>
      <c r="K1173" s="100"/>
      <c r="L1173" s="12"/>
      <c r="M1173" s="11"/>
      <c r="N1173" s="18"/>
      <c r="O1173" s="14"/>
      <c r="P1173" s="14"/>
      <c r="Q1173" s="97"/>
      <c r="R1173" s="11"/>
      <c r="S1173" s="11"/>
      <c r="T1173" s="11"/>
      <c r="U1173" s="216"/>
      <c r="V1173" s="216"/>
      <c r="W1173" s="216"/>
      <c r="X1173" s="216"/>
      <c r="Y1173" s="216"/>
      <c r="Z1173" s="216"/>
      <c r="AA1173" s="217"/>
      <c r="AB1173" s="216"/>
    </row>
    <row r="1174" spans="1:28" ht="18" customHeight="1">
      <c r="A1174" s="100"/>
      <c r="B1174" s="12"/>
      <c r="C1174" s="90"/>
      <c r="D1174" s="12"/>
      <c r="E1174" s="12"/>
      <c r="F1174" s="12"/>
      <c r="G1174" s="13"/>
      <c r="H1174" s="11"/>
      <c r="I1174" s="12"/>
      <c r="J1174" s="93"/>
      <c r="K1174" s="100"/>
      <c r="L1174" s="12"/>
      <c r="M1174" s="11"/>
      <c r="N1174" s="18"/>
      <c r="O1174" s="14"/>
      <c r="P1174" s="14"/>
      <c r="Q1174" s="97"/>
      <c r="R1174" s="11"/>
      <c r="S1174" s="11"/>
      <c r="T1174" s="11"/>
      <c r="U1174" s="216"/>
      <c r="V1174" s="216"/>
      <c r="W1174" s="216"/>
      <c r="X1174" s="216"/>
      <c r="Y1174" s="216"/>
      <c r="Z1174" s="216"/>
      <c r="AA1174" s="217"/>
      <c r="AB1174" s="216"/>
    </row>
    <row r="1175" spans="1:28" ht="18" customHeight="1">
      <c r="A1175" s="100"/>
      <c r="B1175" s="12"/>
      <c r="C1175" s="90"/>
      <c r="D1175" s="12"/>
      <c r="E1175" s="12"/>
      <c r="F1175" s="12"/>
      <c r="G1175" s="13"/>
      <c r="H1175" s="11"/>
      <c r="I1175" s="12"/>
      <c r="J1175" s="93"/>
      <c r="K1175" s="100"/>
      <c r="L1175" s="12"/>
      <c r="M1175" s="11"/>
      <c r="N1175" s="18"/>
      <c r="O1175" s="14"/>
      <c r="P1175" s="14"/>
      <c r="Q1175" s="97"/>
      <c r="R1175" s="11"/>
      <c r="S1175" s="11"/>
      <c r="T1175" s="11"/>
      <c r="U1175" s="216"/>
      <c r="V1175" s="216"/>
      <c r="W1175" s="216"/>
      <c r="X1175" s="216"/>
      <c r="Y1175" s="216"/>
      <c r="Z1175" s="216"/>
      <c r="AA1175" s="217"/>
      <c r="AB1175" s="216"/>
    </row>
    <row r="1176" spans="1:28" ht="18" customHeight="1">
      <c r="A1176" s="100"/>
      <c r="B1176" s="12"/>
      <c r="C1176" s="90"/>
      <c r="D1176" s="12"/>
      <c r="E1176" s="12"/>
      <c r="F1176" s="12"/>
      <c r="G1176" s="13"/>
      <c r="H1176" s="11"/>
      <c r="I1176" s="12"/>
      <c r="J1176" s="93"/>
      <c r="K1176" s="100"/>
      <c r="L1176" s="12"/>
      <c r="M1176" s="11"/>
      <c r="N1176" s="18"/>
      <c r="O1176" s="14"/>
      <c r="P1176" s="14"/>
      <c r="Q1176" s="97"/>
      <c r="R1176" s="11"/>
      <c r="S1176" s="11"/>
      <c r="T1176" s="11"/>
      <c r="U1176" s="216"/>
      <c r="V1176" s="216"/>
      <c r="W1176" s="216"/>
      <c r="X1176" s="216"/>
      <c r="Y1176" s="216"/>
      <c r="Z1176" s="216"/>
      <c r="AA1176" s="217"/>
      <c r="AB1176" s="216"/>
    </row>
    <row r="1177" spans="1:28" ht="18" customHeight="1">
      <c r="A1177" s="100"/>
      <c r="B1177" s="12"/>
      <c r="C1177" s="90"/>
      <c r="D1177" s="12"/>
      <c r="E1177" s="12"/>
      <c r="F1177" s="12"/>
      <c r="G1177" s="13"/>
      <c r="H1177" s="11"/>
      <c r="I1177" s="12"/>
      <c r="J1177" s="93"/>
      <c r="K1177" s="100"/>
      <c r="L1177" s="12"/>
      <c r="M1177" s="11"/>
      <c r="N1177" s="18"/>
      <c r="O1177" s="14"/>
      <c r="P1177" s="14"/>
      <c r="Q1177" s="97"/>
      <c r="R1177" s="11"/>
      <c r="S1177" s="11"/>
      <c r="T1177" s="11"/>
      <c r="U1177" s="216"/>
      <c r="V1177" s="216"/>
      <c r="W1177" s="216"/>
      <c r="X1177" s="216"/>
      <c r="Y1177" s="216"/>
      <c r="Z1177" s="216"/>
      <c r="AA1177" s="217"/>
      <c r="AB1177" s="216"/>
    </row>
    <row r="1178" spans="1:28" ht="18" customHeight="1">
      <c r="A1178" s="100"/>
      <c r="B1178" s="12"/>
      <c r="C1178" s="90"/>
      <c r="D1178" s="12"/>
      <c r="E1178" s="12"/>
      <c r="F1178" s="12"/>
      <c r="G1178" s="13"/>
      <c r="H1178" s="11"/>
      <c r="I1178" s="12"/>
      <c r="J1178" s="93"/>
      <c r="K1178" s="100"/>
      <c r="L1178" s="12"/>
      <c r="M1178" s="11"/>
      <c r="N1178" s="18"/>
      <c r="O1178" s="14"/>
      <c r="P1178" s="14"/>
      <c r="Q1178" s="97"/>
      <c r="R1178" s="11"/>
      <c r="S1178" s="11"/>
      <c r="T1178" s="11"/>
      <c r="U1178" s="216"/>
      <c r="V1178" s="216"/>
      <c r="W1178" s="216"/>
      <c r="X1178" s="216"/>
      <c r="Y1178" s="216"/>
      <c r="Z1178" s="216"/>
      <c r="AA1178" s="217"/>
      <c r="AB1178" s="216"/>
    </row>
    <row r="1179" spans="1:28" ht="18" customHeight="1">
      <c r="A1179" s="100"/>
      <c r="B1179" s="12"/>
      <c r="C1179" s="90"/>
      <c r="D1179" s="12"/>
      <c r="E1179" s="12"/>
      <c r="F1179" s="12"/>
      <c r="G1179" s="13"/>
      <c r="H1179" s="11"/>
      <c r="I1179" s="12"/>
      <c r="J1179" s="93"/>
      <c r="K1179" s="100"/>
      <c r="L1179" s="12"/>
      <c r="M1179" s="11"/>
      <c r="N1179" s="18"/>
      <c r="O1179" s="14"/>
      <c r="P1179" s="14"/>
      <c r="Q1179" s="97"/>
      <c r="R1179" s="11"/>
      <c r="S1179" s="11"/>
      <c r="T1179" s="11"/>
      <c r="U1179" s="216"/>
      <c r="V1179" s="216"/>
      <c r="W1179" s="216"/>
      <c r="X1179" s="216"/>
      <c r="Y1179" s="216"/>
      <c r="Z1179" s="216"/>
      <c r="AA1179" s="217"/>
      <c r="AB1179" s="216"/>
    </row>
    <row r="1180" spans="1:28" ht="18" customHeight="1">
      <c r="A1180" s="100"/>
      <c r="B1180" s="12"/>
      <c r="C1180" s="90"/>
      <c r="D1180" s="12"/>
      <c r="E1180" s="12"/>
      <c r="F1180" s="12"/>
      <c r="G1180" s="13"/>
      <c r="H1180" s="11"/>
      <c r="I1180" s="12"/>
      <c r="J1180" s="93"/>
      <c r="K1180" s="100"/>
      <c r="L1180" s="12"/>
      <c r="M1180" s="11"/>
      <c r="N1180" s="18"/>
      <c r="O1180" s="14"/>
      <c r="P1180" s="14"/>
      <c r="Q1180" s="97"/>
      <c r="R1180" s="11"/>
      <c r="S1180" s="11"/>
      <c r="T1180" s="11"/>
      <c r="U1180" s="216"/>
      <c r="V1180" s="216"/>
      <c r="W1180" s="216"/>
      <c r="X1180" s="216"/>
      <c r="Y1180" s="216"/>
      <c r="Z1180" s="216"/>
      <c r="AA1180" s="217"/>
      <c r="AB1180" s="216"/>
    </row>
    <row r="1181" spans="1:28" ht="18" customHeight="1">
      <c r="A1181" s="100"/>
      <c r="B1181" s="12"/>
      <c r="C1181" s="90"/>
      <c r="D1181" s="12"/>
      <c r="E1181" s="12"/>
      <c r="F1181" s="12"/>
      <c r="G1181" s="13"/>
      <c r="H1181" s="11"/>
      <c r="I1181" s="12"/>
      <c r="J1181" s="93"/>
      <c r="K1181" s="100"/>
      <c r="L1181" s="12"/>
      <c r="M1181" s="11"/>
      <c r="N1181" s="18"/>
      <c r="O1181" s="14"/>
      <c r="P1181" s="14"/>
      <c r="Q1181" s="97"/>
      <c r="R1181" s="11"/>
      <c r="S1181" s="11"/>
      <c r="T1181" s="11"/>
      <c r="U1181" s="216"/>
      <c r="V1181" s="216"/>
      <c r="W1181" s="216"/>
      <c r="X1181" s="216"/>
      <c r="Y1181" s="216"/>
      <c r="Z1181" s="216"/>
      <c r="AA1181" s="217"/>
      <c r="AB1181" s="216"/>
    </row>
    <row r="1182" spans="1:28" ht="18" customHeight="1">
      <c r="A1182" s="100"/>
      <c r="B1182" s="12"/>
      <c r="C1182" s="90"/>
      <c r="D1182" s="12"/>
      <c r="E1182" s="12"/>
      <c r="F1182" s="12"/>
      <c r="G1182" s="13"/>
      <c r="H1182" s="11"/>
      <c r="I1182" s="12"/>
      <c r="J1182" s="93"/>
      <c r="K1182" s="100"/>
      <c r="L1182" s="12"/>
      <c r="M1182" s="11"/>
      <c r="N1182" s="18"/>
      <c r="O1182" s="14"/>
      <c r="P1182" s="14"/>
      <c r="Q1182" s="97"/>
      <c r="R1182" s="11"/>
      <c r="S1182" s="11"/>
      <c r="T1182" s="11"/>
      <c r="U1182" s="216"/>
      <c r="V1182" s="216"/>
      <c r="W1182" s="216"/>
      <c r="X1182" s="216"/>
      <c r="Y1182" s="216"/>
      <c r="Z1182" s="216"/>
      <c r="AA1182" s="217"/>
      <c r="AB1182" s="216"/>
    </row>
    <row r="1183" spans="1:28" ht="18" customHeight="1">
      <c r="A1183" s="100"/>
      <c r="B1183" s="12"/>
      <c r="C1183" s="90"/>
      <c r="D1183" s="12"/>
      <c r="E1183" s="12"/>
      <c r="F1183" s="12"/>
      <c r="G1183" s="13"/>
      <c r="H1183" s="11"/>
      <c r="I1183" s="12"/>
      <c r="J1183" s="93"/>
      <c r="K1183" s="100"/>
      <c r="L1183" s="12"/>
      <c r="M1183" s="11"/>
      <c r="N1183" s="18"/>
      <c r="O1183" s="14"/>
      <c r="P1183" s="14"/>
      <c r="Q1183" s="97"/>
      <c r="R1183" s="11"/>
      <c r="S1183" s="11"/>
      <c r="T1183" s="11"/>
      <c r="U1183" s="216"/>
      <c r="V1183" s="216"/>
      <c r="W1183" s="216"/>
      <c r="X1183" s="216"/>
      <c r="Y1183" s="216"/>
      <c r="Z1183" s="216"/>
      <c r="AA1183" s="217"/>
      <c r="AB1183" s="216"/>
    </row>
    <row r="1184" spans="1:28" ht="18" customHeight="1">
      <c r="A1184" s="100"/>
      <c r="B1184" s="12"/>
      <c r="C1184" s="90"/>
      <c r="D1184" s="12"/>
      <c r="E1184" s="12"/>
      <c r="F1184" s="12"/>
      <c r="G1184" s="13"/>
      <c r="H1184" s="11"/>
      <c r="I1184" s="12"/>
      <c r="J1184" s="93"/>
      <c r="K1184" s="100"/>
      <c r="L1184" s="12"/>
      <c r="M1184" s="11"/>
      <c r="N1184" s="18"/>
      <c r="O1184" s="14"/>
      <c r="P1184" s="14"/>
      <c r="Q1184" s="97"/>
      <c r="R1184" s="11"/>
      <c r="S1184" s="11"/>
      <c r="T1184" s="11"/>
      <c r="U1184" s="216"/>
      <c r="V1184" s="216"/>
      <c r="W1184" s="216"/>
      <c r="X1184" s="216"/>
      <c r="Y1184" s="216"/>
      <c r="Z1184" s="216"/>
      <c r="AA1184" s="217"/>
      <c r="AB1184" s="216"/>
    </row>
    <row r="1185" spans="1:28" ht="18" customHeight="1">
      <c r="A1185" s="100"/>
      <c r="B1185" s="12"/>
      <c r="C1185" s="90"/>
      <c r="D1185" s="12"/>
      <c r="E1185" s="12"/>
      <c r="F1185" s="12"/>
      <c r="G1185" s="13"/>
      <c r="H1185" s="11"/>
      <c r="I1185" s="12"/>
      <c r="J1185" s="93"/>
      <c r="K1185" s="100"/>
      <c r="L1185" s="12"/>
      <c r="M1185" s="11"/>
      <c r="N1185" s="18"/>
      <c r="O1185" s="14"/>
      <c r="P1185" s="14"/>
      <c r="Q1185" s="97"/>
      <c r="R1185" s="11"/>
      <c r="S1185" s="11"/>
      <c r="T1185" s="11"/>
      <c r="U1185" s="216"/>
      <c r="V1185" s="216"/>
      <c r="W1185" s="216"/>
      <c r="X1185" s="216"/>
      <c r="Y1185" s="216"/>
      <c r="Z1185" s="216"/>
      <c r="AA1185" s="217"/>
      <c r="AB1185" s="216"/>
    </row>
    <row r="1186" spans="1:28" ht="18" customHeight="1">
      <c r="A1186" s="100"/>
      <c r="B1186" s="12"/>
      <c r="C1186" s="90"/>
      <c r="D1186" s="12"/>
      <c r="E1186" s="12"/>
      <c r="F1186" s="12"/>
      <c r="G1186" s="13"/>
      <c r="H1186" s="11"/>
      <c r="I1186" s="12"/>
      <c r="J1186" s="93"/>
      <c r="K1186" s="100"/>
      <c r="L1186" s="12"/>
      <c r="M1186" s="11"/>
      <c r="N1186" s="18"/>
      <c r="O1186" s="14"/>
      <c r="P1186" s="14"/>
      <c r="Q1186" s="97"/>
      <c r="R1186" s="11"/>
      <c r="S1186" s="11"/>
      <c r="T1186" s="11"/>
      <c r="U1186" s="216"/>
      <c r="V1186" s="216"/>
      <c r="W1186" s="216"/>
      <c r="X1186" s="216"/>
      <c r="Y1186" s="216"/>
      <c r="Z1186" s="216"/>
      <c r="AA1186" s="217"/>
      <c r="AB1186" s="216"/>
    </row>
    <row r="1187" spans="1:28" ht="18" customHeight="1">
      <c r="A1187" s="100"/>
      <c r="B1187" s="12"/>
      <c r="C1187" s="90"/>
      <c r="D1187" s="12"/>
      <c r="E1187" s="12"/>
      <c r="F1187" s="12"/>
      <c r="G1187" s="13"/>
      <c r="H1187" s="11"/>
      <c r="I1187" s="12"/>
      <c r="J1187" s="93"/>
      <c r="K1187" s="100"/>
      <c r="L1187" s="12"/>
      <c r="M1187" s="11"/>
      <c r="N1187" s="18"/>
      <c r="O1187" s="14"/>
      <c r="P1187" s="14"/>
      <c r="Q1187" s="97"/>
      <c r="R1187" s="11"/>
      <c r="S1187" s="11"/>
      <c r="T1187" s="11"/>
      <c r="U1187" s="216"/>
      <c r="V1187" s="216"/>
      <c r="W1187" s="216"/>
      <c r="X1187" s="216"/>
      <c r="Y1187" s="216"/>
      <c r="Z1187" s="216"/>
      <c r="AA1187" s="217"/>
      <c r="AB1187" s="216"/>
    </row>
    <row r="1188" spans="1:28" ht="18" customHeight="1">
      <c r="A1188" s="100"/>
      <c r="B1188" s="12"/>
      <c r="C1188" s="90"/>
      <c r="D1188" s="12"/>
      <c r="E1188" s="12"/>
      <c r="F1188" s="12"/>
      <c r="G1188" s="13"/>
      <c r="H1188" s="11"/>
      <c r="I1188" s="12"/>
      <c r="J1188" s="93"/>
      <c r="K1188" s="100"/>
      <c r="L1188" s="12"/>
      <c r="M1188" s="11"/>
      <c r="N1188" s="18"/>
      <c r="O1188" s="14"/>
      <c r="P1188" s="14"/>
      <c r="Q1188" s="97"/>
      <c r="R1188" s="11"/>
      <c r="S1188" s="11"/>
      <c r="T1188" s="11"/>
      <c r="U1188" s="216"/>
      <c r="V1188" s="216"/>
      <c r="W1188" s="216"/>
      <c r="X1188" s="216"/>
      <c r="Y1188" s="216"/>
      <c r="Z1188" s="216"/>
      <c r="AA1188" s="217"/>
      <c r="AB1188" s="216"/>
    </row>
    <row r="1189" spans="1:28" ht="18" customHeight="1">
      <c r="A1189" s="100"/>
      <c r="B1189" s="12"/>
      <c r="C1189" s="90"/>
      <c r="D1189" s="12"/>
      <c r="E1189" s="12"/>
      <c r="F1189" s="12"/>
      <c r="G1189" s="13"/>
      <c r="H1189" s="11"/>
      <c r="I1189" s="12"/>
      <c r="J1189" s="93"/>
      <c r="K1189" s="100"/>
      <c r="L1189" s="12"/>
      <c r="M1189" s="11"/>
      <c r="N1189" s="18"/>
      <c r="O1189" s="14"/>
      <c r="P1189" s="14"/>
      <c r="Q1189" s="97"/>
      <c r="R1189" s="11"/>
      <c r="S1189" s="11"/>
      <c r="T1189" s="11"/>
      <c r="U1189" s="216"/>
      <c r="V1189" s="216"/>
      <c r="W1189" s="216"/>
      <c r="X1189" s="216"/>
      <c r="Y1189" s="216"/>
      <c r="Z1189" s="216"/>
      <c r="AA1189" s="217"/>
      <c r="AB1189" s="216"/>
    </row>
    <row r="1190" spans="1:28" ht="18" customHeight="1">
      <c r="A1190" s="100"/>
      <c r="B1190" s="12"/>
      <c r="C1190" s="90"/>
      <c r="D1190" s="12"/>
      <c r="E1190" s="12"/>
      <c r="F1190" s="12"/>
      <c r="G1190" s="13"/>
      <c r="H1190" s="11"/>
      <c r="I1190" s="12"/>
      <c r="J1190" s="93"/>
      <c r="K1190" s="100"/>
      <c r="L1190" s="12"/>
      <c r="M1190" s="11"/>
      <c r="N1190" s="18"/>
      <c r="O1190" s="14"/>
      <c r="P1190" s="14"/>
      <c r="Q1190" s="97"/>
      <c r="R1190" s="11"/>
      <c r="S1190" s="11"/>
      <c r="T1190" s="11"/>
      <c r="U1190" s="216"/>
      <c r="V1190" s="216"/>
      <c r="W1190" s="216"/>
      <c r="X1190" s="216"/>
      <c r="Y1190" s="216"/>
      <c r="Z1190" s="216"/>
      <c r="AA1190" s="217"/>
      <c r="AB1190" s="216"/>
    </row>
    <row r="1191" spans="1:28" ht="18" customHeight="1">
      <c r="A1191" s="100"/>
      <c r="B1191" s="12"/>
      <c r="C1191" s="90"/>
      <c r="D1191" s="12"/>
      <c r="E1191" s="12"/>
      <c r="F1191" s="12"/>
      <c r="G1191" s="13"/>
      <c r="H1191" s="11"/>
      <c r="I1191" s="12"/>
      <c r="J1191" s="93"/>
      <c r="K1191" s="100"/>
      <c r="L1191" s="12"/>
      <c r="M1191" s="11"/>
      <c r="N1191" s="18"/>
      <c r="O1191" s="14"/>
      <c r="P1191" s="14"/>
      <c r="Q1191" s="97"/>
      <c r="R1191" s="11"/>
      <c r="S1191" s="11"/>
      <c r="T1191" s="11"/>
      <c r="U1191" s="216"/>
      <c r="V1191" s="216"/>
      <c r="W1191" s="216"/>
      <c r="X1191" s="216"/>
      <c r="Y1191" s="216"/>
      <c r="Z1191" s="216"/>
      <c r="AA1191" s="217"/>
      <c r="AB1191" s="216"/>
    </row>
    <row r="1192" spans="1:28" ht="18" customHeight="1">
      <c r="A1192" s="100"/>
      <c r="B1192" s="12"/>
      <c r="C1192" s="90"/>
      <c r="D1192" s="12"/>
      <c r="E1192" s="12"/>
      <c r="F1192" s="12"/>
      <c r="G1192" s="13"/>
      <c r="H1192" s="11"/>
      <c r="I1192" s="12"/>
      <c r="J1192" s="93"/>
      <c r="K1192" s="100"/>
      <c r="L1192" s="12"/>
      <c r="M1192" s="11"/>
      <c r="N1192" s="18"/>
      <c r="O1192" s="14"/>
      <c r="P1192" s="14"/>
      <c r="Q1192" s="97"/>
      <c r="R1192" s="11"/>
      <c r="S1192" s="11"/>
      <c r="T1192" s="11"/>
      <c r="U1192" s="216"/>
      <c r="V1192" s="216"/>
      <c r="W1192" s="216"/>
      <c r="X1192" s="216"/>
      <c r="Y1192" s="216"/>
      <c r="Z1192" s="216"/>
      <c r="AA1192" s="217"/>
      <c r="AB1192" s="216"/>
    </row>
    <row r="1193" spans="1:28" ht="18" customHeight="1">
      <c r="A1193" s="100"/>
      <c r="B1193" s="12"/>
      <c r="C1193" s="90"/>
      <c r="D1193" s="12"/>
      <c r="E1193" s="12"/>
      <c r="F1193" s="12"/>
      <c r="G1193" s="13"/>
      <c r="H1193" s="11"/>
      <c r="I1193" s="12"/>
      <c r="J1193" s="93"/>
      <c r="K1193" s="100"/>
      <c r="L1193" s="12"/>
      <c r="M1193" s="11"/>
      <c r="N1193" s="18"/>
      <c r="O1193" s="14"/>
      <c r="P1193" s="14"/>
      <c r="Q1193" s="97"/>
      <c r="R1193" s="11"/>
      <c r="S1193" s="11"/>
      <c r="T1193" s="11"/>
      <c r="U1193" s="216"/>
      <c r="V1193" s="216"/>
      <c r="W1193" s="216"/>
      <c r="X1193" s="216"/>
      <c r="Y1193" s="216"/>
      <c r="Z1193" s="216"/>
      <c r="AA1193" s="217"/>
      <c r="AB1193" s="216"/>
    </row>
    <row r="1194" spans="1:28" ht="18" customHeight="1">
      <c r="A1194" s="100"/>
      <c r="B1194" s="12"/>
      <c r="C1194" s="90"/>
      <c r="D1194" s="12"/>
      <c r="E1194" s="12"/>
      <c r="F1194" s="12"/>
      <c r="G1194" s="13"/>
      <c r="H1194" s="11"/>
      <c r="I1194" s="12"/>
      <c r="J1194" s="93"/>
      <c r="K1194" s="100"/>
      <c r="L1194" s="12"/>
      <c r="M1194" s="11"/>
      <c r="N1194" s="18"/>
      <c r="O1194" s="14"/>
      <c r="P1194" s="14"/>
      <c r="Q1194" s="97"/>
      <c r="R1194" s="11"/>
      <c r="S1194" s="11"/>
      <c r="T1194" s="11"/>
      <c r="U1194" s="216"/>
      <c r="V1194" s="216"/>
      <c r="W1194" s="216"/>
      <c r="X1194" s="216"/>
      <c r="Y1194" s="216"/>
      <c r="Z1194" s="216"/>
      <c r="AA1194" s="217"/>
      <c r="AB1194" s="216"/>
    </row>
    <row r="1195" spans="1:28" ht="18" customHeight="1">
      <c r="A1195" s="100"/>
      <c r="B1195" s="12"/>
      <c r="C1195" s="90"/>
      <c r="D1195" s="12"/>
      <c r="E1195" s="12"/>
      <c r="F1195" s="12"/>
      <c r="G1195" s="13"/>
      <c r="H1195" s="11"/>
      <c r="I1195" s="12"/>
      <c r="J1195" s="93"/>
      <c r="K1195" s="100"/>
      <c r="L1195" s="12"/>
      <c r="M1195" s="11"/>
      <c r="N1195" s="18"/>
      <c r="O1195" s="14"/>
      <c r="P1195" s="14"/>
      <c r="Q1195" s="97"/>
      <c r="R1195" s="11"/>
      <c r="S1195" s="11"/>
      <c r="T1195" s="11"/>
      <c r="U1195" s="216"/>
      <c r="V1195" s="216"/>
      <c r="W1195" s="216"/>
      <c r="X1195" s="216"/>
      <c r="Y1195" s="216"/>
      <c r="Z1195" s="216"/>
      <c r="AA1195" s="217"/>
      <c r="AB1195" s="216"/>
    </row>
    <row r="1196" spans="1:28" ht="18" customHeight="1">
      <c r="A1196" s="100"/>
      <c r="B1196" s="12"/>
      <c r="C1196" s="90"/>
      <c r="D1196" s="12"/>
      <c r="E1196" s="12"/>
      <c r="F1196" s="12"/>
      <c r="G1196" s="13"/>
      <c r="H1196" s="11"/>
      <c r="I1196" s="12"/>
      <c r="J1196" s="93"/>
      <c r="K1196" s="100"/>
      <c r="L1196" s="12"/>
      <c r="M1196" s="11"/>
      <c r="N1196" s="18"/>
      <c r="O1196" s="14"/>
      <c r="P1196" s="14"/>
      <c r="Q1196" s="97"/>
      <c r="R1196" s="11"/>
      <c r="S1196" s="11"/>
      <c r="T1196" s="11"/>
      <c r="U1196" s="216"/>
      <c r="V1196" s="216"/>
      <c r="W1196" s="216"/>
      <c r="X1196" s="216"/>
      <c r="Y1196" s="216"/>
      <c r="Z1196" s="216"/>
      <c r="AA1196" s="217"/>
      <c r="AB1196" s="216"/>
    </row>
    <row r="1197" spans="1:28" ht="18" customHeight="1">
      <c r="A1197" s="100"/>
      <c r="B1197" s="12"/>
      <c r="C1197" s="90"/>
      <c r="D1197" s="12"/>
      <c r="E1197" s="12"/>
      <c r="F1197" s="12"/>
      <c r="G1197" s="13"/>
      <c r="H1197" s="11"/>
      <c r="I1197" s="12"/>
      <c r="J1197" s="93"/>
      <c r="K1197" s="100"/>
      <c r="L1197" s="12"/>
      <c r="M1197" s="11"/>
      <c r="N1197" s="18"/>
      <c r="O1197" s="14"/>
      <c r="P1197" s="14"/>
      <c r="Q1197" s="97"/>
      <c r="R1197" s="11"/>
      <c r="S1197" s="11"/>
      <c r="T1197" s="11"/>
      <c r="U1197" s="216"/>
      <c r="V1197" s="216"/>
      <c r="W1197" s="216"/>
      <c r="X1197" s="216"/>
      <c r="Y1197" s="216"/>
      <c r="Z1197" s="216"/>
      <c r="AA1197" s="217"/>
      <c r="AB1197" s="216"/>
    </row>
    <row r="1198" spans="1:28" ht="18" customHeight="1">
      <c r="A1198" s="100"/>
      <c r="B1198" s="12"/>
      <c r="C1198" s="90"/>
      <c r="D1198" s="12"/>
      <c r="E1198" s="12"/>
      <c r="F1198" s="12"/>
      <c r="G1198" s="13"/>
      <c r="H1198" s="11"/>
      <c r="I1198" s="12"/>
      <c r="J1198" s="93"/>
      <c r="K1198" s="100"/>
      <c r="L1198" s="12"/>
      <c r="M1198" s="11"/>
      <c r="N1198" s="18"/>
      <c r="O1198" s="14"/>
      <c r="P1198" s="14"/>
      <c r="Q1198" s="97"/>
      <c r="R1198" s="11"/>
      <c r="S1198" s="11"/>
      <c r="T1198" s="11"/>
      <c r="U1198" s="216"/>
      <c r="V1198" s="216"/>
      <c r="W1198" s="216"/>
      <c r="X1198" s="216"/>
      <c r="Y1198" s="216"/>
      <c r="Z1198" s="216"/>
      <c r="AA1198" s="217"/>
      <c r="AB1198" s="216"/>
    </row>
    <row r="1199" spans="1:28" ht="18" customHeight="1">
      <c r="A1199" s="100"/>
      <c r="B1199" s="12"/>
      <c r="C1199" s="90"/>
      <c r="D1199" s="12"/>
      <c r="E1199" s="12"/>
      <c r="F1199" s="12"/>
      <c r="G1199" s="13"/>
      <c r="H1199" s="11"/>
      <c r="I1199" s="12"/>
      <c r="J1199" s="93"/>
      <c r="K1199" s="100"/>
      <c r="L1199" s="12"/>
      <c r="M1199" s="11"/>
      <c r="N1199" s="18"/>
      <c r="O1199" s="14"/>
      <c r="P1199" s="14"/>
      <c r="Q1199" s="97"/>
      <c r="R1199" s="11"/>
      <c r="S1199" s="11"/>
      <c r="T1199" s="11"/>
      <c r="U1199" s="216"/>
      <c r="V1199" s="216"/>
      <c r="W1199" s="216"/>
      <c r="X1199" s="216"/>
      <c r="Y1199" s="216"/>
      <c r="Z1199" s="216"/>
      <c r="AA1199" s="217"/>
      <c r="AB1199" s="216"/>
    </row>
    <row r="1200" spans="1:28" ht="18" customHeight="1">
      <c r="A1200" s="100"/>
      <c r="B1200" s="12"/>
      <c r="C1200" s="90"/>
      <c r="D1200" s="12"/>
      <c r="E1200" s="12"/>
      <c r="F1200" s="12"/>
      <c r="G1200" s="13"/>
      <c r="H1200" s="11"/>
      <c r="I1200" s="12"/>
      <c r="J1200" s="93"/>
      <c r="K1200" s="100"/>
      <c r="L1200" s="12"/>
      <c r="M1200" s="11"/>
      <c r="N1200" s="18"/>
      <c r="O1200" s="14"/>
      <c r="P1200" s="14"/>
      <c r="Q1200" s="97"/>
      <c r="R1200" s="11"/>
      <c r="S1200" s="11"/>
      <c r="T1200" s="11"/>
      <c r="U1200" s="216"/>
      <c r="V1200" s="216"/>
      <c r="W1200" s="216"/>
      <c r="X1200" s="216"/>
      <c r="Y1200" s="216"/>
      <c r="Z1200" s="216"/>
      <c r="AA1200" s="217"/>
      <c r="AB1200" s="216"/>
    </row>
    <row r="1201" spans="1:28" ht="18" customHeight="1">
      <c r="A1201" s="100"/>
      <c r="B1201" s="12"/>
      <c r="C1201" s="90"/>
      <c r="D1201" s="12"/>
      <c r="E1201" s="12"/>
      <c r="F1201" s="12"/>
      <c r="G1201" s="13"/>
      <c r="H1201" s="11"/>
      <c r="I1201" s="12"/>
      <c r="J1201" s="93"/>
      <c r="K1201" s="100"/>
      <c r="L1201" s="12"/>
      <c r="M1201" s="11"/>
      <c r="N1201" s="18"/>
      <c r="O1201" s="14"/>
      <c r="P1201" s="14"/>
      <c r="Q1201" s="97"/>
      <c r="R1201" s="11"/>
      <c r="S1201" s="11"/>
      <c r="T1201" s="11"/>
      <c r="U1201" s="216"/>
      <c r="V1201" s="216"/>
      <c r="W1201" s="216"/>
      <c r="X1201" s="216"/>
      <c r="Y1201" s="216"/>
      <c r="Z1201" s="216"/>
      <c r="AA1201" s="217"/>
      <c r="AB1201" s="216"/>
    </row>
    <row r="1202" spans="1:28" ht="18" customHeight="1">
      <c r="A1202" s="100"/>
      <c r="B1202" s="12"/>
      <c r="C1202" s="90"/>
      <c r="D1202" s="12"/>
      <c r="E1202" s="12"/>
      <c r="F1202" s="12"/>
      <c r="G1202" s="13"/>
      <c r="H1202" s="11"/>
      <c r="I1202" s="12"/>
      <c r="J1202" s="93"/>
      <c r="K1202" s="100"/>
      <c r="L1202" s="12"/>
      <c r="M1202" s="11"/>
      <c r="N1202" s="18"/>
      <c r="O1202" s="14"/>
      <c r="P1202" s="14"/>
      <c r="Q1202" s="97"/>
      <c r="R1202" s="11"/>
      <c r="S1202" s="11"/>
      <c r="T1202" s="11"/>
      <c r="U1202" s="216"/>
      <c r="V1202" s="216"/>
      <c r="W1202" s="216"/>
      <c r="X1202" s="216"/>
      <c r="Y1202" s="216"/>
      <c r="Z1202" s="216"/>
      <c r="AA1202" s="217"/>
      <c r="AB1202" s="216"/>
    </row>
    <row r="1203" spans="1:28" ht="18" customHeight="1">
      <c r="A1203" s="100"/>
      <c r="B1203" s="12"/>
      <c r="C1203" s="90"/>
      <c r="D1203" s="12"/>
      <c r="E1203" s="12"/>
      <c r="F1203" s="12"/>
      <c r="G1203" s="13"/>
      <c r="H1203" s="11"/>
      <c r="I1203" s="12"/>
      <c r="J1203" s="93"/>
      <c r="K1203" s="100"/>
      <c r="L1203" s="12"/>
      <c r="M1203" s="11"/>
      <c r="N1203" s="18"/>
      <c r="O1203" s="14"/>
      <c r="P1203" s="14"/>
      <c r="Q1203" s="97"/>
      <c r="R1203" s="11"/>
      <c r="S1203" s="11"/>
      <c r="T1203" s="11"/>
      <c r="U1203" s="216"/>
      <c r="V1203" s="216"/>
      <c r="W1203" s="216"/>
      <c r="X1203" s="216"/>
      <c r="Y1203" s="216"/>
      <c r="Z1203" s="216"/>
      <c r="AA1203" s="217"/>
      <c r="AB1203" s="216"/>
    </row>
    <row r="1204" spans="1:28" ht="18" customHeight="1">
      <c r="A1204" s="100"/>
      <c r="B1204" s="12"/>
      <c r="C1204" s="90"/>
      <c r="D1204" s="12"/>
      <c r="E1204" s="12"/>
      <c r="F1204" s="12"/>
      <c r="G1204" s="13"/>
      <c r="H1204" s="11"/>
      <c r="I1204" s="12"/>
      <c r="J1204" s="93"/>
      <c r="K1204" s="100"/>
      <c r="L1204" s="12"/>
      <c r="M1204" s="11"/>
      <c r="N1204" s="18"/>
      <c r="O1204" s="14"/>
      <c r="P1204" s="14"/>
      <c r="Q1204" s="97"/>
      <c r="R1204" s="11"/>
      <c r="S1204" s="11"/>
      <c r="T1204" s="11"/>
      <c r="U1204" s="216"/>
      <c r="V1204" s="216"/>
      <c r="W1204" s="216"/>
      <c r="X1204" s="216"/>
      <c r="Y1204" s="216"/>
      <c r="Z1204" s="216"/>
      <c r="AA1204" s="217"/>
      <c r="AB1204" s="216"/>
    </row>
    <row r="1205" spans="1:28" ht="18" customHeight="1">
      <c r="A1205" s="100"/>
      <c r="B1205" s="12"/>
      <c r="C1205" s="90"/>
      <c r="D1205" s="12"/>
      <c r="E1205" s="12"/>
      <c r="F1205" s="12"/>
      <c r="G1205" s="13"/>
      <c r="H1205" s="11"/>
      <c r="I1205" s="12"/>
      <c r="J1205" s="93"/>
      <c r="K1205" s="100"/>
      <c r="L1205" s="12"/>
      <c r="M1205" s="11"/>
      <c r="N1205" s="18"/>
      <c r="O1205" s="14"/>
      <c r="P1205" s="14"/>
      <c r="Q1205" s="97"/>
      <c r="R1205" s="11"/>
      <c r="S1205" s="11"/>
      <c r="T1205" s="11"/>
      <c r="U1205" s="216"/>
      <c r="V1205" s="216"/>
      <c r="W1205" s="216"/>
      <c r="X1205" s="216"/>
      <c r="Y1205" s="216"/>
      <c r="Z1205" s="216"/>
      <c r="AA1205" s="217"/>
      <c r="AB1205" s="216"/>
    </row>
    <row r="1206" spans="1:28" ht="18" customHeight="1">
      <c r="A1206" s="100"/>
      <c r="B1206" s="12"/>
      <c r="C1206" s="90"/>
      <c r="D1206" s="12"/>
      <c r="E1206" s="12"/>
      <c r="F1206" s="12"/>
      <c r="G1206" s="13"/>
      <c r="H1206" s="11"/>
      <c r="I1206" s="12"/>
      <c r="J1206" s="93"/>
      <c r="K1206" s="100"/>
      <c r="L1206" s="12"/>
      <c r="M1206" s="11"/>
      <c r="N1206" s="18"/>
      <c r="O1206" s="14"/>
      <c r="P1206" s="14"/>
      <c r="Q1206" s="97"/>
      <c r="R1206" s="11"/>
      <c r="S1206" s="11"/>
      <c r="T1206" s="11"/>
      <c r="U1206" s="216"/>
      <c r="V1206" s="216"/>
      <c r="W1206" s="216"/>
      <c r="X1206" s="216"/>
      <c r="Y1206" s="216"/>
      <c r="Z1206" s="216"/>
      <c r="AA1206" s="217"/>
      <c r="AB1206" s="216"/>
    </row>
    <row r="1207" spans="1:28" ht="18" customHeight="1">
      <c r="A1207" s="100"/>
      <c r="B1207" s="12"/>
      <c r="C1207" s="90"/>
      <c r="D1207" s="12"/>
      <c r="E1207" s="12"/>
      <c r="F1207" s="12"/>
      <c r="G1207" s="13"/>
      <c r="H1207" s="11"/>
      <c r="I1207" s="12"/>
      <c r="J1207" s="93"/>
      <c r="K1207" s="100"/>
      <c r="L1207" s="12"/>
      <c r="M1207" s="11"/>
      <c r="N1207" s="18"/>
      <c r="O1207" s="14"/>
      <c r="P1207" s="14"/>
      <c r="Q1207" s="97"/>
      <c r="R1207" s="11"/>
      <c r="S1207" s="11"/>
      <c r="T1207" s="11"/>
      <c r="U1207" s="216"/>
      <c r="V1207" s="216"/>
      <c r="W1207" s="216"/>
      <c r="X1207" s="216"/>
      <c r="Y1207" s="216"/>
      <c r="Z1207" s="216"/>
      <c r="AA1207" s="217"/>
      <c r="AB1207" s="216"/>
    </row>
    <row r="1208" spans="1:28" ht="18" customHeight="1">
      <c r="A1208" s="100"/>
      <c r="B1208" s="12"/>
      <c r="C1208" s="90"/>
      <c r="D1208" s="12"/>
      <c r="E1208" s="12"/>
      <c r="F1208" s="12"/>
      <c r="G1208" s="13"/>
      <c r="H1208" s="11"/>
      <c r="I1208" s="12"/>
      <c r="J1208" s="93"/>
      <c r="K1208" s="100"/>
      <c r="L1208" s="12"/>
      <c r="M1208" s="11"/>
      <c r="N1208" s="18"/>
      <c r="O1208" s="14"/>
      <c r="P1208" s="14"/>
      <c r="Q1208" s="97"/>
      <c r="R1208" s="11"/>
      <c r="S1208" s="11"/>
      <c r="T1208" s="11"/>
      <c r="U1208" s="216"/>
      <c r="V1208" s="216"/>
      <c r="W1208" s="216"/>
      <c r="X1208" s="216"/>
      <c r="Y1208" s="216"/>
      <c r="Z1208" s="216"/>
      <c r="AA1208" s="217"/>
      <c r="AB1208" s="216"/>
    </row>
    <row r="1209" spans="1:28" ht="18" customHeight="1">
      <c r="A1209" s="100"/>
      <c r="B1209" s="12"/>
      <c r="C1209" s="90"/>
      <c r="D1209" s="12"/>
      <c r="E1209" s="12"/>
      <c r="F1209" s="12"/>
      <c r="G1209" s="13"/>
      <c r="H1209" s="11"/>
      <c r="I1209" s="12"/>
      <c r="J1209" s="93"/>
      <c r="K1209" s="100"/>
      <c r="L1209" s="12"/>
      <c r="M1209" s="11"/>
      <c r="N1209" s="18"/>
      <c r="O1209" s="14"/>
      <c r="P1209" s="14"/>
      <c r="Q1209" s="97"/>
      <c r="R1209" s="11"/>
      <c r="S1209" s="11"/>
      <c r="T1209" s="11"/>
      <c r="U1209" s="216"/>
      <c r="V1209" s="216"/>
      <c r="W1209" s="216"/>
      <c r="X1209" s="216"/>
      <c r="Y1209" s="216"/>
      <c r="Z1209" s="216"/>
      <c r="AA1209" s="217"/>
      <c r="AB1209" s="216"/>
    </row>
    <row r="1210" spans="1:28" ht="18" customHeight="1">
      <c r="A1210" s="100"/>
      <c r="B1210" s="12"/>
      <c r="C1210" s="90"/>
      <c r="D1210" s="12"/>
      <c r="E1210" s="12"/>
      <c r="F1210" s="12"/>
      <c r="G1210" s="13"/>
      <c r="H1210" s="11"/>
      <c r="I1210" s="12"/>
      <c r="J1210" s="93"/>
      <c r="K1210" s="100"/>
      <c r="L1210" s="12"/>
      <c r="M1210" s="11"/>
      <c r="N1210" s="18"/>
      <c r="O1210" s="14"/>
      <c r="P1210" s="14"/>
      <c r="Q1210" s="97"/>
      <c r="R1210" s="11"/>
      <c r="S1210" s="11"/>
      <c r="T1210" s="11"/>
      <c r="U1210" s="216"/>
      <c r="V1210" s="216"/>
      <c r="W1210" s="216"/>
      <c r="X1210" s="216"/>
      <c r="Y1210" s="216"/>
      <c r="Z1210" s="216"/>
      <c r="AA1210" s="217"/>
      <c r="AB1210" s="216"/>
    </row>
    <row r="1211" spans="1:28" ht="18" customHeight="1">
      <c r="A1211" s="100"/>
      <c r="B1211" s="12"/>
      <c r="C1211" s="90"/>
      <c r="D1211" s="12"/>
      <c r="E1211" s="12"/>
      <c r="F1211" s="12"/>
      <c r="G1211" s="13"/>
      <c r="H1211" s="11"/>
      <c r="I1211" s="12"/>
      <c r="J1211" s="93"/>
      <c r="K1211" s="100"/>
      <c r="L1211" s="12"/>
      <c r="M1211" s="11"/>
      <c r="N1211" s="18"/>
      <c r="O1211" s="14"/>
      <c r="P1211" s="14"/>
      <c r="Q1211" s="97"/>
      <c r="R1211" s="11"/>
      <c r="S1211" s="11"/>
      <c r="T1211" s="11"/>
      <c r="U1211" s="216"/>
      <c r="V1211" s="216"/>
      <c r="W1211" s="216"/>
      <c r="X1211" s="216"/>
      <c r="Y1211" s="216"/>
      <c r="Z1211" s="216"/>
      <c r="AA1211" s="217"/>
      <c r="AB1211" s="216"/>
    </row>
    <row r="1212" spans="1:28" ht="18" customHeight="1">
      <c r="A1212" s="100"/>
      <c r="B1212" s="12"/>
      <c r="C1212" s="90"/>
      <c r="D1212" s="12"/>
      <c r="E1212" s="12"/>
      <c r="F1212" s="12"/>
      <c r="G1212" s="13"/>
      <c r="H1212" s="11"/>
      <c r="I1212" s="12"/>
      <c r="J1212" s="93"/>
      <c r="K1212" s="100"/>
      <c r="L1212" s="12"/>
      <c r="M1212" s="11"/>
      <c r="N1212" s="18"/>
      <c r="O1212" s="14"/>
      <c r="P1212" s="14"/>
      <c r="Q1212" s="97"/>
      <c r="R1212" s="11"/>
      <c r="S1212" s="11"/>
      <c r="T1212" s="11"/>
      <c r="U1212" s="216"/>
      <c r="V1212" s="216"/>
      <c r="W1212" s="216"/>
      <c r="X1212" s="216"/>
      <c r="Y1212" s="216"/>
      <c r="Z1212" s="216"/>
      <c r="AA1212" s="217"/>
      <c r="AB1212" s="216"/>
    </row>
    <row r="1213" spans="1:28" ht="18" customHeight="1">
      <c r="A1213" s="100"/>
      <c r="B1213" s="12"/>
      <c r="C1213" s="90"/>
      <c r="D1213" s="12"/>
      <c r="E1213" s="12"/>
      <c r="F1213" s="12"/>
      <c r="G1213" s="13"/>
      <c r="H1213" s="11"/>
      <c r="I1213" s="12"/>
      <c r="J1213" s="93"/>
      <c r="K1213" s="100"/>
      <c r="L1213" s="12"/>
      <c r="M1213" s="11"/>
      <c r="N1213" s="18"/>
      <c r="O1213" s="14"/>
      <c r="P1213" s="14"/>
      <c r="Q1213" s="97"/>
      <c r="R1213" s="11"/>
      <c r="S1213" s="11"/>
      <c r="T1213" s="11"/>
      <c r="U1213" s="216"/>
      <c r="V1213" s="216"/>
      <c r="W1213" s="216"/>
      <c r="X1213" s="216"/>
      <c r="Y1213" s="216"/>
      <c r="Z1213" s="216"/>
      <c r="AA1213" s="217"/>
      <c r="AB1213" s="216"/>
    </row>
    <row r="1214" spans="1:28" ht="18" customHeight="1">
      <c r="A1214" s="100"/>
      <c r="B1214" s="12"/>
      <c r="C1214" s="90"/>
      <c r="D1214" s="12"/>
      <c r="E1214" s="12"/>
      <c r="F1214" s="12"/>
      <c r="G1214" s="13"/>
      <c r="H1214" s="11"/>
      <c r="I1214" s="12"/>
      <c r="J1214" s="93"/>
      <c r="K1214" s="100"/>
      <c r="L1214" s="12"/>
      <c r="M1214" s="11"/>
      <c r="N1214" s="18"/>
      <c r="O1214" s="14"/>
      <c r="P1214" s="14"/>
      <c r="Q1214" s="97"/>
      <c r="R1214" s="11"/>
      <c r="S1214" s="11"/>
      <c r="T1214" s="11"/>
      <c r="U1214" s="216"/>
      <c r="V1214" s="216"/>
      <c r="W1214" s="216"/>
      <c r="X1214" s="216"/>
      <c r="Y1214" s="216"/>
      <c r="Z1214" s="216"/>
      <c r="AA1214" s="217"/>
      <c r="AB1214" s="216"/>
    </row>
    <row r="1215" spans="1:28" ht="18" customHeight="1">
      <c r="A1215" s="100"/>
      <c r="B1215" s="12"/>
      <c r="C1215" s="90"/>
      <c r="D1215" s="12"/>
      <c r="E1215" s="12"/>
      <c r="F1215" s="12"/>
      <c r="G1215" s="13"/>
      <c r="H1215" s="11"/>
      <c r="I1215" s="12"/>
      <c r="J1215" s="93"/>
      <c r="K1215" s="100"/>
      <c r="L1215" s="12"/>
      <c r="M1215" s="11"/>
      <c r="N1215" s="18"/>
      <c r="O1215" s="14"/>
      <c r="P1215" s="14"/>
      <c r="Q1215" s="97"/>
      <c r="R1215" s="11"/>
      <c r="S1215" s="11"/>
      <c r="T1215" s="11"/>
      <c r="U1215" s="216"/>
      <c r="V1215" s="216"/>
      <c r="W1215" s="216"/>
      <c r="X1215" s="216"/>
      <c r="Y1215" s="216"/>
      <c r="Z1215" s="216"/>
      <c r="AA1215" s="217"/>
      <c r="AB1215" s="216"/>
    </row>
    <row r="1216" spans="1:28" ht="18" customHeight="1">
      <c r="A1216" s="100"/>
      <c r="B1216" s="12"/>
      <c r="C1216" s="90"/>
      <c r="D1216" s="12"/>
      <c r="E1216" s="12"/>
      <c r="F1216" s="12"/>
      <c r="G1216" s="13"/>
      <c r="H1216" s="11"/>
      <c r="I1216" s="12"/>
      <c r="J1216" s="93"/>
      <c r="K1216" s="100"/>
      <c r="L1216" s="12"/>
      <c r="M1216" s="11"/>
      <c r="N1216" s="18"/>
      <c r="O1216" s="14"/>
      <c r="P1216" s="14"/>
      <c r="Q1216" s="97"/>
      <c r="R1216" s="11"/>
      <c r="S1216" s="11"/>
      <c r="T1216" s="11"/>
      <c r="U1216" s="216"/>
      <c r="V1216" s="216"/>
      <c r="W1216" s="216"/>
      <c r="X1216" s="216"/>
      <c r="Y1216" s="216"/>
      <c r="Z1216" s="216"/>
      <c r="AA1216" s="217"/>
      <c r="AB1216" s="216"/>
    </row>
    <row r="1217" spans="1:28" ht="18" customHeight="1">
      <c r="A1217" s="100"/>
      <c r="B1217" s="12"/>
      <c r="C1217" s="90"/>
      <c r="D1217" s="12"/>
      <c r="E1217" s="12"/>
      <c r="F1217" s="12"/>
      <c r="G1217" s="13"/>
      <c r="H1217" s="11"/>
      <c r="I1217" s="12"/>
      <c r="J1217" s="93"/>
      <c r="K1217" s="100"/>
      <c r="L1217" s="12"/>
      <c r="M1217" s="11"/>
      <c r="N1217" s="18"/>
      <c r="O1217" s="14"/>
      <c r="P1217" s="14"/>
      <c r="Q1217" s="97"/>
      <c r="R1217" s="11"/>
      <c r="S1217" s="11"/>
      <c r="T1217" s="11"/>
      <c r="U1217" s="216"/>
      <c r="V1217" s="216"/>
      <c r="W1217" s="216"/>
      <c r="X1217" s="216"/>
      <c r="Y1217" s="216"/>
      <c r="Z1217" s="216"/>
      <c r="AA1217" s="217"/>
      <c r="AB1217" s="216"/>
    </row>
    <row r="1218" spans="1:28" ht="18" customHeight="1">
      <c r="A1218" s="100"/>
      <c r="B1218" s="12"/>
      <c r="C1218" s="90"/>
      <c r="D1218" s="12"/>
      <c r="E1218" s="12"/>
      <c r="F1218" s="12"/>
      <c r="G1218" s="13"/>
      <c r="H1218" s="11"/>
      <c r="I1218" s="12"/>
      <c r="J1218" s="93"/>
      <c r="K1218" s="100"/>
      <c r="L1218" s="12"/>
      <c r="M1218" s="11"/>
      <c r="N1218" s="18"/>
      <c r="O1218" s="14"/>
      <c r="P1218" s="14"/>
      <c r="Q1218" s="97"/>
      <c r="R1218" s="11"/>
      <c r="S1218" s="11"/>
      <c r="T1218" s="11"/>
      <c r="U1218" s="216"/>
      <c r="V1218" s="216"/>
      <c r="W1218" s="216"/>
      <c r="X1218" s="216"/>
      <c r="Y1218" s="216"/>
      <c r="Z1218" s="216"/>
      <c r="AA1218" s="217"/>
      <c r="AB1218" s="216"/>
    </row>
    <row r="1219" spans="1:28" ht="18" customHeight="1">
      <c r="A1219" s="100"/>
      <c r="B1219" s="12"/>
      <c r="C1219" s="90"/>
      <c r="D1219" s="12"/>
      <c r="E1219" s="12"/>
      <c r="F1219" s="12"/>
      <c r="G1219" s="13"/>
      <c r="H1219" s="11"/>
      <c r="I1219" s="12"/>
      <c r="J1219" s="93"/>
      <c r="K1219" s="100"/>
      <c r="L1219" s="12"/>
      <c r="M1219" s="11"/>
      <c r="N1219" s="18"/>
      <c r="O1219" s="14"/>
      <c r="P1219" s="14"/>
      <c r="Q1219" s="97"/>
      <c r="R1219" s="11"/>
      <c r="S1219" s="11"/>
      <c r="T1219" s="11"/>
      <c r="U1219" s="216"/>
      <c r="V1219" s="216"/>
      <c r="W1219" s="216"/>
      <c r="X1219" s="216"/>
      <c r="Y1219" s="216"/>
      <c r="Z1219" s="216"/>
      <c r="AA1219" s="217"/>
      <c r="AB1219" s="216"/>
    </row>
    <row r="1220" spans="1:28" ht="18" customHeight="1">
      <c r="A1220" s="100"/>
      <c r="B1220" s="12"/>
      <c r="C1220" s="90"/>
      <c r="D1220" s="12"/>
      <c r="E1220" s="12"/>
      <c r="F1220" s="12"/>
      <c r="G1220" s="13"/>
      <c r="H1220" s="11"/>
      <c r="I1220" s="12"/>
      <c r="J1220" s="93"/>
      <c r="K1220" s="100"/>
      <c r="L1220" s="12"/>
      <c r="M1220" s="11"/>
      <c r="N1220" s="18"/>
      <c r="O1220" s="14"/>
      <c r="P1220" s="14"/>
      <c r="Q1220" s="97"/>
      <c r="R1220" s="11"/>
      <c r="S1220" s="11"/>
      <c r="T1220" s="11"/>
      <c r="U1220" s="216"/>
      <c r="V1220" s="216"/>
      <c r="W1220" s="216"/>
      <c r="X1220" s="216"/>
      <c r="Y1220" s="216"/>
      <c r="Z1220" s="216"/>
      <c r="AA1220" s="217"/>
      <c r="AB1220" s="216"/>
    </row>
    <row r="1221" spans="1:28" ht="18" customHeight="1">
      <c r="A1221" s="100"/>
      <c r="B1221" s="12"/>
      <c r="C1221" s="90"/>
      <c r="D1221" s="12"/>
      <c r="E1221" s="12"/>
      <c r="F1221" s="12"/>
      <c r="G1221" s="13"/>
      <c r="H1221" s="11"/>
      <c r="I1221" s="12"/>
      <c r="J1221" s="93"/>
      <c r="K1221" s="100"/>
      <c r="L1221" s="12"/>
      <c r="M1221" s="11"/>
      <c r="N1221" s="18"/>
      <c r="O1221" s="14"/>
      <c r="P1221" s="14"/>
      <c r="Q1221" s="97"/>
      <c r="R1221" s="11"/>
      <c r="S1221" s="11"/>
      <c r="T1221" s="11"/>
      <c r="U1221" s="216"/>
      <c r="V1221" s="216"/>
      <c r="W1221" s="216"/>
      <c r="X1221" s="216"/>
      <c r="Y1221" s="216"/>
      <c r="Z1221" s="216"/>
      <c r="AA1221" s="217"/>
      <c r="AB1221" s="216"/>
    </row>
    <row r="1222" spans="1:28" ht="18" customHeight="1">
      <c r="A1222" s="100"/>
      <c r="B1222" s="12"/>
      <c r="C1222" s="90"/>
      <c r="D1222" s="12"/>
      <c r="E1222" s="12"/>
      <c r="F1222" s="12"/>
      <c r="G1222" s="13"/>
      <c r="H1222" s="11"/>
      <c r="I1222" s="12"/>
      <c r="J1222" s="93"/>
      <c r="K1222" s="100"/>
      <c r="L1222" s="12"/>
      <c r="M1222" s="11"/>
      <c r="N1222" s="18"/>
      <c r="O1222" s="14"/>
      <c r="P1222" s="14"/>
      <c r="Q1222" s="97"/>
      <c r="R1222" s="11"/>
      <c r="S1222" s="11"/>
      <c r="T1222" s="11"/>
      <c r="U1222" s="216"/>
      <c r="V1222" s="216"/>
      <c r="W1222" s="216"/>
      <c r="X1222" s="216"/>
      <c r="Y1222" s="216"/>
      <c r="Z1222" s="216"/>
      <c r="AA1222" s="217"/>
      <c r="AB1222" s="216"/>
    </row>
    <row r="1223" spans="1:28" ht="18" customHeight="1">
      <c r="A1223" s="100"/>
      <c r="B1223" s="12"/>
      <c r="C1223" s="90"/>
      <c r="D1223" s="12"/>
      <c r="E1223" s="12"/>
      <c r="F1223" s="12"/>
      <c r="G1223" s="13"/>
      <c r="H1223" s="11"/>
      <c r="I1223" s="12"/>
      <c r="J1223" s="93"/>
      <c r="K1223" s="100"/>
      <c r="L1223" s="12"/>
      <c r="M1223" s="11"/>
      <c r="N1223" s="18"/>
      <c r="O1223" s="14"/>
      <c r="P1223" s="14"/>
      <c r="Q1223" s="97"/>
      <c r="R1223" s="11"/>
      <c r="S1223" s="11"/>
      <c r="T1223" s="11"/>
      <c r="U1223" s="216"/>
      <c r="V1223" s="216"/>
      <c r="W1223" s="216"/>
      <c r="X1223" s="216"/>
      <c r="Y1223" s="216"/>
      <c r="Z1223" s="216"/>
      <c r="AA1223" s="217"/>
      <c r="AB1223" s="216"/>
    </row>
    <row r="1224" spans="1:28" ht="18" customHeight="1">
      <c r="A1224" s="100"/>
      <c r="B1224" s="12"/>
      <c r="C1224" s="90"/>
      <c r="D1224" s="12"/>
      <c r="E1224" s="12"/>
      <c r="F1224" s="12"/>
      <c r="G1224" s="13"/>
      <c r="H1224" s="11"/>
      <c r="I1224" s="12"/>
      <c r="J1224" s="93"/>
      <c r="K1224" s="100"/>
      <c r="L1224" s="12"/>
      <c r="M1224" s="11"/>
      <c r="N1224" s="18"/>
      <c r="O1224" s="14"/>
      <c r="P1224" s="14"/>
      <c r="Q1224" s="97"/>
      <c r="R1224" s="11"/>
      <c r="S1224" s="11"/>
      <c r="T1224" s="11"/>
      <c r="U1224" s="216"/>
      <c r="V1224" s="216"/>
      <c r="W1224" s="216"/>
      <c r="X1224" s="216"/>
      <c r="Y1224" s="216"/>
      <c r="Z1224" s="216"/>
      <c r="AA1224" s="217"/>
      <c r="AB1224" s="216"/>
    </row>
    <row r="1225" spans="1:28" ht="18" customHeight="1">
      <c r="A1225" s="100"/>
      <c r="B1225" s="12"/>
      <c r="C1225" s="90"/>
      <c r="D1225" s="12"/>
      <c r="E1225" s="12"/>
      <c r="F1225" s="12"/>
      <c r="G1225" s="13"/>
      <c r="H1225" s="11"/>
      <c r="I1225" s="12"/>
      <c r="J1225" s="93"/>
      <c r="K1225" s="100"/>
      <c r="L1225" s="12"/>
      <c r="M1225" s="11"/>
      <c r="N1225" s="18"/>
      <c r="O1225" s="14"/>
      <c r="P1225" s="14"/>
      <c r="Q1225" s="97"/>
      <c r="R1225" s="11"/>
      <c r="S1225" s="11"/>
      <c r="T1225" s="11"/>
      <c r="U1225" s="216"/>
      <c r="V1225" s="216"/>
      <c r="W1225" s="216"/>
      <c r="X1225" s="216"/>
      <c r="Y1225" s="216"/>
      <c r="Z1225" s="216"/>
      <c r="AA1225" s="217"/>
      <c r="AB1225" s="216"/>
    </row>
    <row r="1226" spans="1:28" ht="18" customHeight="1">
      <c r="A1226" s="100"/>
      <c r="B1226" s="12"/>
      <c r="C1226" s="90"/>
      <c r="D1226" s="12"/>
      <c r="E1226" s="12"/>
      <c r="F1226" s="12"/>
      <c r="G1226" s="13"/>
      <c r="H1226" s="11"/>
      <c r="I1226" s="12"/>
      <c r="J1226" s="93"/>
      <c r="K1226" s="100"/>
      <c r="L1226" s="12"/>
      <c r="M1226" s="11"/>
      <c r="N1226" s="18"/>
      <c r="O1226" s="14"/>
      <c r="P1226" s="14"/>
      <c r="Q1226" s="97"/>
      <c r="R1226" s="11"/>
      <c r="S1226" s="11"/>
      <c r="T1226" s="11"/>
      <c r="U1226" s="216"/>
      <c r="V1226" s="216"/>
      <c r="W1226" s="216"/>
      <c r="X1226" s="216"/>
      <c r="Y1226" s="216"/>
      <c r="Z1226" s="216"/>
      <c r="AA1226" s="217"/>
      <c r="AB1226" s="216"/>
    </row>
    <row r="1227" spans="1:28" ht="18" customHeight="1">
      <c r="A1227" s="100"/>
      <c r="B1227" s="12"/>
      <c r="C1227" s="90"/>
      <c r="D1227" s="12"/>
      <c r="E1227" s="12"/>
      <c r="F1227" s="12"/>
      <c r="G1227" s="13"/>
      <c r="H1227" s="11"/>
      <c r="I1227" s="12"/>
      <c r="J1227" s="93"/>
      <c r="K1227" s="100"/>
      <c r="L1227" s="12"/>
      <c r="M1227" s="11"/>
      <c r="N1227" s="18"/>
      <c r="O1227" s="14"/>
      <c r="P1227" s="14"/>
      <c r="Q1227" s="97"/>
      <c r="R1227" s="11"/>
      <c r="S1227" s="11"/>
      <c r="T1227" s="11"/>
      <c r="U1227" s="216"/>
      <c r="V1227" s="216"/>
      <c r="W1227" s="216"/>
      <c r="X1227" s="216"/>
      <c r="Y1227" s="216"/>
      <c r="Z1227" s="216"/>
      <c r="AA1227" s="217"/>
      <c r="AB1227" s="216"/>
    </row>
    <row r="1228" spans="1:28" ht="18" customHeight="1">
      <c r="A1228" s="100"/>
      <c r="B1228" s="12"/>
      <c r="C1228" s="90"/>
      <c r="D1228" s="12"/>
      <c r="E1228" s="12"/>
      <c r="F1228" s="12"/>
      <c r="G1228" s="13"/>
      <c r="H1228" s="11"/>
      <c r="I1228" s="12"/>
      <c r="J1228" s="93"/>
      <c r="K1228" s="100"/>
      <c r="L1228" s="12"/>
      <c r="M1228" s="11"/>
      <c r="N1228" s="18"/>
      <c r="O1228" s="14"/>
      <c r="P1228" s="14"/>
      <c r="Q1228" s="97"/>
      <c r="R1228" s="11"/>
      <c r="S1228" s="11"/>
      <c r="T1228" s="11"/>
      <c r="U1228" s="216"/>
      <c r="V1228" s="216"/>
      <c r="W1228" s="216"/>
      <c r="X1228" s="216"/>
      <c r="Y1228" s="216"/>
      <c r="Z1228" s="216"/>
      <c r="AA1228" s="217"/>
      <c r="AB1228" s="216"/>
    </row>
    <row r="1229" spans="1:28" ht="18" customHeight="1">
      <c r="A1229" s="100"/>
      <c r="B1229" s="12"/>
      <c r="C1229" s="90"/>
      <c r="D1229" s="12"/>
      <c r="E1229" s="12"/>
      <c r="F1229" s="12"/>
      <c r="G1229" s="13"/>
      <c r="H1229" s="11"/>
      <c r="I1229" s="12"/>
      <c r="J1229" s="93"/>
      <c r="K1229" s="100"/>
      <c r="L1229" s="12"/>
      <c r="M1229" s="11"/>
      <c r="N1229" s="18"/>
      <c r="O1229" s="14"/>
      <c r="P1229" s="14"/>
      <c r="Q1229" s="97"/>
      <c r="R1229" s="11"/>
      <c r="S1229" s="11"/>
      <c r="T1229" s="11"/>
      <c r="U1229" s="216"/>
      <c r="V1229" s="216"/>
      <c r="W1229" s="216"/>
      <c r="X1229" s="216"/>
      <c r="Y1229" s="216"/>
      <c r="Z1229" s="216"/>
      <c r="AA1229" s="217"/>
      <c r="AB1229" s="216"/>
    </row>
    <row r="1230" spans="1:28" ht="18" customHeight="1">
      <c r="A1230" s="100"/>
      <c r="B1230" s="12"/>
      <c r="C1230" s="90"/>
      <c r="D1230" s="12"/>
      <c r="E1230" s="12"/>
      <c r="F1230" s="12"/>
      <c r="G1230" s="13"/>
      <c r="H1230" s="11"/>
      <c r="I1230" s="12"/>
      <c r="J1230" s="93"/>
      <c r="K1230" s="100"/>
      <c r="L1230" s="12"/>
      <c r="M1230" s="11"/>
      <c r="N1230" s="18"/>
      <c r="O1230" s="14"/>
      <c r="P1230" s="14"/>
      <c r="Q1230" s="97"/>
      <c r="R1230" s="11"/>
      <c r="S1230" s="11"/>
      <c r="T1230" s="11"/>
      <c r="U1230" s="216"/>
      <c r="V1230" s="216"/>
      <c r="W1230" s="216"/>
      <c r="X1230" s="216"/>
      <c r="Y1230" s="216"/>
      <c r="Z1230" s="216"/>
      <c r="AA1230" s="217"/>
      <c r="AB1230" s="216"/>
    </row>
    <row r="1231" spans="1:28" ht="18" customHeight="1">
      <c r="A1231" s="100"/>
      <c r="B1231" s="12"/>
      <c r="C1231" s="90"/>
      <c r="D1231" s="12"/>
      <c r="E1231" s="12"/>
      <c r="F1231" s="12"/>
      <c r="G1231" s="13"/>
      <c r="H1231" s="11"/>
      <c r="I1231" s="12"/>
      <c r="J1231" s="93"/>
      <c r="K1231" s="100"/>
      <c r="L1231" s="12"/>
      <c r="M1231" s="11"/>
      <c r="N1231" s="18"/>
      <c r="O1231" s="14"/>
      <c r="P1231" s="14"/>
      <c r="Q1231" s="97"/>
      <c r="R1231" s="11"/>
      <c r="S1231" s="11"/>
      <c r="T1231" s="11"/>
      <c r="U1231" s="216"/>
      <c r="V1231" s="216"/>
      <c r="W1231" s="216"/>
      <c r="X1231" s="216"/>
      <c r="Y1231" s="216"/>
      <c r="Z1231" s="216"/>
      <c r="AA1231" s="217"/>
      <c r="AB1231" s="216"/>
    </row>
    <row r="1232" spans="1:28" ht="18" customHeight="1">
      <c r="A1232" s="100"/>
      <c r="B1232" s="12"/>
      <c r="C1232" s="90"/>
      <c r="D1232" s="12"/>
      <c r="E1232" s="12"/>
      <c r="F1232" s="12"/>
      <c r="G1232" s="13"/>
      <c r="H1232" s="11"/>
      <c r="I1232" s="12"/>
      <c r="J1232" s="93"/>
      <c r="K1232" s="100"/>
      <c r="L1232" s="12"/>
      <c r="M1232" s="11"/>
      <c r="N1232" s="18"/>
      <c r="O1232" s="14"/>
      <c r="P1232" s="14"/>
      <c r="Q1232" s="97"/>
      <c r="R1232" s="11"/>
      <c r="S1232" s="11"/>
      <c r="T1232" s="11"/>
      <c r="U1232" s="216"/>
      <c r="V1232" s="216"/>
      <c r="W1232" s="216"/>
      <c r="X1232" s="216"/>
      <c r="Y1232" s="216"/>
      <c r="Z1232" s="216"/>
      <c r="AA1232" s="217"/>
      <c r="AB1232" s="216"/>
    </row>
    <row r="1233" spans="1:28" ht="18" customHeight="1">
      <c r="A1233" s="100"/>
      <c r="B1233" s="12"/>
      <c r="C1233" s="90"/>
      <c r="D1233" s="12"/>
      <c r="E1233" s="12"/>
      <c r="F1233" s="12"/>
      <c r="G1233" s="13"/>
      <c r="H1233" s="11"/>
      <c r="I1233" s="12"/>
      <c r="J1233" s="93"/>
      <c r="K1233" s="100"/>
      <c r="L1233" s="12"/>
      <c r="M1233" s="11"/>
      <c r="N1233" s="18"/>
      <c r="O1233" s="14"/>
      <c r="P1233" s="14"/>
      <c r="Q1233" s="97"/>
      <c r="R1233" s="11"/>
      <c r="S1233" s="11"/>
      <c r="T1233" s="11"/>
      <c r="U1233" s="216"/>
      <c r="V1233" s="216"/>
      <c r="W1233" s="216"/>
      <c r="X1233" s="216"/>
      <c r="Y1233" s="216"/>
      <c r="Z1233" s="216"/>
      <c r="AA1233" s="217"/>
      <c r="AB1233" s="216"/>
    </row>
    <row r="1234" spans="1:28" ht="18" customHeight="1">
      <c r="A1234" s="100"/>
      <c r="B1234" s="12"/>
      <c r="C1234" s="90"/>
      <c r="D1234" s="12"/>
      <c r="E1234" s="12"/>
      <c r="F1234" s="12"/>
      <c r="G1234" s="13"/>
      <c r="H1234" s="11"/>
      <c r="I1234" s="12"/>
      <c r="J1234" s="93"/>
      <c r="K1234" s="100"/>
      <c r="L1234" s="12"/>
      <c r="M1234" s="11"/>
      <c r="N1234" s="18"/>
      <c r="O1234" s="14"/>
      <c r="P1234" s="14"/>
      <c r="Q1234" s="97"/>
      <c r="R1234" s="11"/>
      <c r="S1234" s="11"/>
      <c r="T1234" s="11"/>
      <c r="U1234" s="216"/>
      <c r="V1234" s="216"/>
      <c r="W1234" s="216"/>
      <c r="X1234" s="216"/>
      <c r="Y1234" s="216"/>
      <c r="Z1234" s="216"/>
      <c r="AA1234" s="217"/>
      <c r="AB1234" s="216"/>
    </row>
    <row r="1235" spans="1:28" ht="18" customHeight="1">
      <c r="A1235" s="100"/>
      <c r="B1235" s="12"/>
      <c r="C1235" s="90"/>
      <c r="D1235" s="12"/>
      <c r="E1235" s="12"/>
      <c r="F1235" s="12"/>
      <c r="G1235" s="13"/>
      <c r="H1235" s="11"/>
      <c r="I1235" s="12"/>
      <c r="J1235" s="93"/>
      <c r="K1235" s="100"/>
      <c r="L1235" s="12"/>
      <c r="M1235" s="11"/>
      <c r="N1235" s="18"/>
      <c r="O1235" s="14"/>
      <c r="P1235" s="14"/>
      <c r="Q1235" s="97"/>
      <c r="R1235" s="11"/>
      <c r="S1235" s="11"/>
      <c r="T1235" s="11"/>
      <c r="U1235" s="216"/>
      <c r="V1235" s="216"/>
      <c r="W1235" s="216"/>
      <c r="X1235" s="216"/>
      <c r="Y1235" s="216"/>
      <c r="Z1235" s="216"/>
      <c r="AA1235" s="217"/>
      <c r="AB1235" s="216"/>
    </row>
    <row r="1236" spans="1:28" ht="18" customHeight="1">
      <c r="A1236" s="100"/>
      <c r="B1236" s="12"/>
      <c r="C1236" s="90"/>
      <c r="D1236" s="12"/>
      <c r="E1236" s="12"/>
      <c r="F1236" s="12"/>
      <c r="G1236" s="13"/>
      <c r="H1236" s="11"/>
      <c r="I1236" s="12"/>
      <c r="J1236" s="93"/>
      <c r="K1236" s="100"/>
      <c r="L1236" s="12"/>
      <c r="M1236" s="11"/>
      <c r="N1236" s="18"/>
      <c r="O1236" s="14"/>
      <c r="P1236" s="14"/>
      <c r="Q1236" s="97"/>
      <c r="R1236" s="11"/>
      <c r="S1236" s="11"/>
      <c r="T1236" s="11"/>
      <c r="U1236" s="216"/>
      <c r="V1236" s="216"/>
      <c r="W1236" s="216"/>
      <c r="X1236" s="216"/>
      <c r="Y1236" s="216"/>
      <c r="Z1236" s="216"/>
      <c r="AA1236" s="217"/>
      <c r="AB1236" s="216"/>
    </row>
    <row r="1237" spans="1:28" ht="18" customHeight="1">
      <c r="A1237" s="100"/>
      <c r="B1237" s="12"/>
      <c r="C1237" s="90"/>
      <c r="D1237" s="12"/>
      <c r="E1237" s="12"/>
      <c r="F1237" s="12"/>
      <c r="G1237" s="13"/>
      <c r="H1237" s="11"/>
      <c r="I1237" s="12"/>
      <c r="J1237" s="93"/>
      <c r="K1237" s="100"/>
      <c r="L1237" s="12"/>
      <c r="M1237" s="11"/>
      <c r="N1237" s="18"/>
      <c r="O1237" s="14"/>
      <c r="P1237" s="14"/>
      <c r="Q1237" s="97"/>
      <c r="R1237" s="11"/>
      <c r="S1237" s="11"/>
      <c r="T1237" s="11"/>
      <c r="U1237" s="216"/>
      <c r="V1237" s="216"/>
      <c r="W1237" s="216"/>
      <c r="X1237" s="216"/>
      <c r="Y1237" s="216"/>
      <c r="Z1237" s="216"/>
      <c r="AA1237" s="217"/>
      <c r="AB1237" s="216"/>
    </row>
    <row r="1238" spans="1:28" ht="18" customHeight="1">
      <c r="A1238" s="100"/>
      <c r="B1238" s="12"/>
      <c r="C1238" s="90"/>
      <c r="D1238" s="12"/>
      <c r="E1238" s="12"/>
      <c r="F1238" s="12"/>
      <c r="G1238" s="13"/>
      <c r="H1238" s="11"/>
      <c r="I1238" s="12"/>
      <c r="J1238" s="93"/>
      <c r="K1238" s="100"/>
      <c r="L1238" s="12"/>
      <c r="M1238" s="11"/>
      <c r="N1238" s="18"/>
      <c r="O1238" s="14"/>
      <c r="P1238" s="14"/>
      <c r="Q1238" s="97"/>
      <c r="R1238" s="11"/>
      <c r="S1238" s="11"/>
      <c r="T1238" s="11"/>
      <c r="U1238" s="216"/>
      <c r="V1238" s="216"/>
      <c r="W1238" s="216"/>
      <c r="X1238" s="216"/>
      <c r="Y1238" s="216"/>
      <c r="Z1238" s="216"/>
      <c r="AA1238" s="217"/>
      <c r="AB1238" s="216"/>
    </row>
    <row r="1239" spans="1:28" ht="18" customHeight="1">
      <c r="A1239" s="100"/>
      <c r="B1239" s="12"/>
      <c r="C1239" s="90"/>
      <c r="D1239" s="12"/>
      <c r="E1239" s="12"/>
      <c r="F1239" s="12"/>
      <c r="G1239" s="13"/>
      <c r="H1239" s="11"/>
      <c r="I1239" s="12"/>
      <c r="J1239" s="93"/>
      <c r="K1239" s="100"/>
      <c r="L1239" s="12"/>
      <c r="M1239" s="11"/>
      <c r="N1239" s="18"/>
      <c r="O1239" s="14"/>
      <c r="P1239" s="14"/>
      <c r="Q1239" s="97"/>
      <c r="R1239" s="11"/>
      <c r="S1239" s="11"/>
      <c r="T1239" s="11"/>
      <c r="U1239" s="216"/>
      <c r="V1239" s="216"/>
      <c r="W1239" s="216"/>
      <c r="X1239" s="216"/>
      <c r="Y1239" s="216"/>
      <c r="Z1239" s="216"/>
      <c r="AA1239" s="217"/>
      <c r="AB1239" s="216"/>
    </row>
    <row r="1240" spans="1:28" ht="18" customHeight="1">
      <c r="A1240" s="100"/>
      <c r="B1240" s="12"/>
      <c r="C1240" s="90"/>
      <c r="D1240" s="12"/>
      <c r="E1240" s="12"/>
      <c r="F1240" s="12"/>
      <c r="G1240" s="13"/>
      <c r="H1240" s="11"/>
      <c r="I1240" s="12"/>
      <c r="J1240" s="93"/>
      <c r="K1240" s="100"/>
      <c r="L1240" s="12"/>
      <c r="M1240" s="11"/>
      <c r="N1240" s="18"/>
      <c r="O1240" s="14"/>
      <c r="P1240" s="14"/>
      <c r="Q1240" s="97"/>
      <c r="R1240" s="11"/>
      <c r="S1240" s="11"/>
      <c r="T1240" s="11"/>
      <c r="U1240" s="216"/>
      <c r="V1240" s="216"/>
      <c r="W1240" s="216"/>
      <c r="X1240" s="216"/>
      <c r="Y1240" s="216"/>
      <c r="Z1240" s="216"/>
      <c r="AA1240" s="217"/>
      <c r="AB1240" s="216"/>
    </row>
    <row r="1241" spans="1:28" ht="18" customHeight="1">
      <c r="A1241" s="100"/>
      <c r="B1241" s="12"/>
      <c r="C1241" s="90"/>
      <c r="D1241" s="12"/>
      <c r="E1241" s="12"/>
      <c r="F1241" s="12"/>
      <c r="G1241" s="13"/>
      <c r="H1241" s="11"/>
      <c r="I1241" s="12"/>
      <c r="J1241" s="93"/>
      <c r="K1241" s="100"/>
      <c r="L1241" s="12"/>
      <c r="M1241" s="11"/>
      <c r="N1241" s="18"/>
      <c r="O1241" s="14"/>
      <c r="P1241" s="14"/>
      <c r="Q1241" s="97"/>
      <c r="R1241" s="11"/>
      <c r="S1241" s="11"/>
      <c r="T1241" s="11"/>
      <c r="U1241" s="216"/>
      <c r="V1241" s="216"/>
      <c r="W1241" s="216"/>
      <c r="X1241" s="216"/>
      <c r="Y1241" s="216"/>
      <c r="Z1241" s="216"/>
      <c r="AA1241" s="217"/>
      <c r="AB1241" s="216"/>
    </row>
    <row r="1242" spans="1:28" ht="18" customHeight="1">
      <c r="A1242" s="100"/>
      <c r="B1242" s="12"/>
      <c r="C1242" s="90"/>
      <c r="D1242" s="12"/>
      <c r="E1242" s="12"/>
      <c r="F1242" s="12"/>
      <c r="G1242" s="13"/>
      <c r="H1242" s="11"/>
      <c r="I1242" s="12"/>
      <c r="J1242" s="93"/>
      <c r="K1242" s="100"/>
      <c r="L1242" s="12"/>
      <c r="M1242" s="11"/>
      <c r="N1242" s="18"/>
      <c r="O1242" s="14"/>
      <c r="P1242" s="14"/>
      <c r="Q1242" s="97"/>
      <c r="R1242" s="11"/>
      <c r="S1242" s="11"/>
      <c r="T1242" s="11"/>
      <c r="U1242" s="216"/>
      <c r="V1242" s="216"/>
      <c r="W1242" s="216"/>
      <c r="X1242" s="216"/>
      <c r="Y1242" s="216"/>
      <c r="Z1242" s="216"/>
      <c r="AA1242" s="217"/>
      <c r="AB1242" s="216"/>
    </row>
    <row r="1243" spans="1:28" ht="18" customHeight="1">
      <c r="A1243" s="100"/>
      <c r="B1243" s="12"/>
      <c r="C1243" s="90"/>
      <c r="D1243" s="12"/>
      <c r="E1243" s="12"/>
      <c r="F1243" s="12"/>
      <c r="G1243" s="13"/>
      <c r="H1243" s="11"/>
      <c r="I1243" s="12"/>
      <c r="J1243" s="93"/>
      <c r="K1243" s="100"/>
      <c r="L1243" s="12"/>
      <c r="M1243" s="11"/>
      <c r="N1243" s="18"/>
      <c r="O1243" s="14"/>
      <c r="P1243" s="14"/>
      <c r="Q1243" s="97"/>
      <c r="R1243" s="11"/>
      <c r="S1243" s="11"/>
      <c r="T1243" s="11"/>
      <c r="U1243" s="216"/>
      <c r="V1243" s="216"/>
      <c r="W1243" s="216"/>
      <c r="X1243" s="216"/>
      <c r="Y1243" s="216"/>
      <c r="Z1243" s="216"/>
      <c r="AA1243" s="217"/>
      <c r="AB1243" s="216"/>
    </row>
    <row r="1244" spans="1:28" ht="18" customHeight="1">
      <c r="A1244" s="100"/>
      <c r="B1244" s="12"/>
      <c r="C1244" s="90"/>
      <c r="D1244" s="12"/>
      <c r="E1244" s="12"/>
      <c r="F1244" s="12"/>
      <c r="G1244" s="13"/>
      <c r="H1244" s="11"/>
      <c r="I1244" s="12"/>
      <c r="J1244" s="93"/>
      <c r="K1244" s="100"/>
      <c r="L1244" s="12"/>
      <c r="M1244" s="11"/>
      <c r="N1244" s="18"/>
      <c r="O1244" s="14"/>
      <c r="P1244" s="14"/>
      <c r="Q1244" s="97"/>
      <c r="R1244" s="11"/>
      <c r="S1244" s="11"/>
      <c r="T1244" s="11"/>
      <c r="U1244" s="216"/>
      <c r="V1244" s="216"/>
      <c r="W1244" s="216"/>
      <c r="X1244" s="216"/>
      <c r="Y1244" s="216"/>
      <c r="Z1244" s="216"/>
      <c r="AA1244" s="217"/>
      <c r="AB1244" s="216"/>
    </row>
    <row r="1245" spans="1:28" ht="18" customHeight="1">
      <c r="A1245" s="100"/>
      <c r="B1245" s="12"/>
      <c r="C1245" s="90"/>
      <c r="D1245" s="12"/>
      <c r="E1245" s="12"/>
      <c r="F1245" s="12"/>
      <c r="G1245" s="13"/>
      <c r="H1245" s="11"/>
      <c r="I1245" s="12"/>
      <c r="J1245" s="93"/>
      <c r="K1245" s="100"/>
      <c r="L1245" s="12"/>
      <c r="M1245" s="11"/>
      <c r="N1245" s="18"/>
      <c r="O1245" s="14"/>
      <c r="P1245" s="14"/>
      <c r="Q1245" s="97"/>
      <c r="R1245" s="11"/>
      <c r="S1245" s="11"/>
      <c r="T1245" s="11"/>
      <c r="U1245" s="216"/>
      <c r="V1245" s="216"/>
      <c r="W1245" s="216"/>
      <c r="X1245" s="216"/>
      <c r="Y1245" s="216"/>
      <c r="Z1245" s="216"/>
      <c r="AA1245" s="217"/>
      <c r="AB1245" s="216"/>
    </row>
    <row r="1246" spans="1:28" ht="18" customHeight="1">
      <c r="A1246" s="100"/>
      <c r="B1246" s="12"/>
      <c r="C1246" s="90"/>
      <c r="D1246" s="12"/>
      <c r="E1246" s="12"/>
      <c r="F1246" s="12"/>
      <c r="G1246" s="13"/>
      <c r="H1246" s="11"/>
      <c r="I1246" s="12"/>
      <c r="J1246" s="93"/>
      <c r="K1246" s="100"/>
      <c r="L1246" s="12"/>
      <c r="M1246" s="11"/>
      <c r="N1246" s="18"/>
      <c r="O1246" s="14"/>
      <c r="P1246" s="14"/>
      <c r="Q1246" s="97"/>
      <c r="R1246" s="11"/>
      <c r="S1246" s="11"/>
      <c r="T1246" s="11"/>
      <c r="U1246" s="216"/>
      <c r="V1246" s="216"/>
      <c r="W1246" s="216"/>
      <c r="X1246" s="216"/>
      <c r="Y1246" s="216"/>
      <c r="Z1246" s="216"/>
      <c r="AA1246" s="217"/>
      <c r="AB1246" s="216"/>
    </row>
    <row r="1247" spans="1:28" ht="18" customHeight="1">
      <c r="A1247" s="100"/>
      <c r="B1247" s="12"/>
      <c r="C1247" s="90"/>
      <c r="D1247" s="12"/>
      <c r="E1247" s="12"/>
      <c r="F1247" s="12"/>
      <c r="G1247" s="13"/>
      <c r="H1247" s="11"/>
      <c r="I1247" s="12"/>
      <c r="J1247" s="93"/>
      <c r="K1247" s="100"/>
      <c r="L1247" s="12"/>
      <c r="M1247" s="11"/>
      <c r="N1247" s="18"/>
      <c r="O1247" s="14"/>
      <c r="P1247" s="14"/>
      <c r="Q1247" s="97"/>
      <c r="R1247" s="11"/>
      <c r="S1247" s="11"/>
      <c r="T1247" s="11"/>
      <c r="U1247" s="216"/>
      <c r="V1247" s="216"/>
      <c r="W1247" s="216"/>
      <c r="X1247" s="216"/>
      <c r="Y1247" s="216"/>
      <c r="Z1247" s="216"/>
      <c r="AA1247" s="217"/>
      <c r="AB1247" s="216"/>
    </row>
    <row r="1248" spans="1:28" ht="18" customHeight="1">
      <c r="A1248" s="100"/>
      <c r="B1248" s="12"/>
      <c r="C1248" s="90"/>
      <c r="D1248" s="12"/>
      <c r="E1248" s="12"/>
      <c r="F1248" s="12"/>
      <c r="G1248" s="13"/>
      <c r="H1248" s="11"/>
      <c r="I1248" s="12"/>
      <c r="J1248" s="93"/>
      <c r="K1248" s="100"/>
      <c r="L1248" s="12"/>
      <c r="M1248" s="11"/>
      <c r="N1248" s="18"/>
      <c r="O1248" s="14"/>
      <c r="P1248" s="14"/>
      <c r="Q1248" s="97"/>
      <c r="R1248" s="11"/>
      <c r="S1248" s="11"/>
      <c r="T1248" s="11"/>
      <c r="U1248" s="216"/>
      <c r="V1248" s="216"/>
      <c r="W1248" s="216"/>
      <c r="X1248" s="216"/>
      <c r="Y1248" s="216"/>
      <c r="Z1248" s="216"/>
      <c r="AA1248" s="217"/>
      <c r="AB1248" s="216"/>
    </row>
    <row r="1249" spans="1:28" ht="18" customHeight="1">
      <c r="A1249" s="100"/>
      <c r="B1249" s="12"/>
      <c r="C1249" s="90"/>
      <c r="D1249" s="12"/>
      <c r="E1249" s="12"/>
      <c r="F1249" s="12"/>
      <c r="G1249" s="13"/>
      <c r="H1249" s="11"/>
      <c r="I1249" s="12"/>
      <c r="J1249" s="93"/>
      <c r="K1249" s="100"/>
      <c r="L1249" s="12"/>
      <c r="M1249" s="11"/>
      <c r="N1249" s="18"/>
      <c r="O1249" s="14"/>
      <c r="P1249" s="14"/>
      <c r="Q1249" s="97"/>
      <c r="R1249" s="11"/>
      <c r="S1249" s="11"/>
      <c r="T1249" s="11"/>
      <c r="U1249" s="216"/>
      <c r="V1249" s="216"/>
      <c r="W1249" s="216"/>
      <c r="X1249" s="216"/>
      <c r="Y1249" s="216"/>
      <c r="Z1249" s="216"/>
      <c r="AA1249" s="217"/>
      <c r="AB1249" s="216"/>
    </row>
    <row r="1250" spans="1:28" ht="18" customHeight="1">
      <c r="A1250" s="100"/>
      <c r="B1250" s="12"/>
      <c r="C1250" s="90"/>
      <c r="D1250" s="12"/>
      <c r="E1250" s="12"/>
      <c r="F1250" s="12"/>
      <c r="G1250" s="13"/>
      <c r="H1250" s="11"/>
      <c r="I1250" s="12"/>
      <c r="J1250" s="93"/>
      <c r="K1250" s="100"/>
      <c r="L1250" s="12"/>
      <c r="M1250" s="11"/>
      <c r="N1250" s="18"/>
      <c r="O1250" s="14"/>
      <c r="P1250" s="14"/>
      <c r="Q1250" s="97"/>
      <c r="R1250" s="11"/>
      <c r="S1250" s="11"/>
      <c r="T1250" s="11"/>
      <c r="U1250" s="216"/>
      <c r="V1250" s="216"/>
      <c r="W1250" s="216"/>
      <c r="X1250" s="216"/>
      <c r="Y1250" s="216"/>
      <c r="Z1250" s="216"/>
      <c r="AA1250" s="217"/>
      <c r="AB1250" s="216"/>
    </row>
    <row r="1251" spans="1:28" ht="18" customHeight="1">
      <c r="A1251" s="100"/>
      <c r="B1251" s="12"/>
      <c r="C1251" s="90"/>
      <c r="D1251" s="12"/>
      <c r="E1251" s="12"/>
      <c r="F1251" s="12"/>
      <c r="G1251" s="13"/>
      <c r="H1251" s="11"/>
      <c r="I1251" s="12"/>
      <c r="J1251" s="93"/>
      <c r="K1251" s="100"/>
      <c r="L1251" s="12"/>
      <c r="M1251" s="11"/>
      <c r="N1251" s="18"/>
      <c r="O1251" s="14"/>
      <c r="P1251" s="14"/>
      <c r="Q1251" s="97"/>
      <c r="R1251" s="11"/>
      <c r="S1251" s="11"/>
      <c r="T1251" s="11"/>
      <c r="U1251" s="216"/>
      <c r="V1251" s="216"/>
      <c r="W1251" s="216"/>
      <c r="X1251" s="216"/>
      <c r="Y1251" s="216"/>
      <c r="Z1251" s="216"/>
      <c r="AA1251" s="217"/>
      <c r="AB1251" s="216"/>
    </row>
    <row r="1252" spans="1:28" ht="18" customHeight="1">
      <c r="A1252" s="100"/>
      <c r="B1252" s="12"/>
      <c r="C1252" s="90"/>
      <c r="D1252" s="12"/>
      <c r="E1252" s="12"/>
      <c r="F1252" s="12"/>
      <c r="G1252" s="13"/>
      <c r="H1252" s="11"/>
      <c r="I1252" s="12"/>
      <c r="J1252" s="93"/>
      <c r="K1252" s="100"/>
      <c r="L1252" s="12"/>
      <c r="M1252" s="11"/>
      <c r="N1252" s="18"/>
      <c r="O1252" s="14"/>
      <c r="P1252" s="14"/>
      <c r="Q1252" s="97"/>
      <c r="R1252" s="11"/>
      <c r="S1252" s="11"/>
      <c r="T1252" s="11"/>
      <c r="U1252" s="216"/>
      <c r="V1252" s="216"/>
      <c r="W1252" s="216"/>
      <c r="X1252" s="216"/>
      <c r="Y1252" s="216"/>
      <c r="Z1252" s="216"/>
      <c r="AA1252" s="217"/>
      <c r="AB1252" s="216"/>
    </row>
    <row r="1253" spans="1:28" ht="18" customHeight="1">
      <c r="A1253" s="100"/>
      <c r="B1253" s="12"/>
      <c r="C1253" s="90"/>
      <c r="D1253" s="12"/>
      <c r="E1253" s="12"/>
      <c r="F1253" s="12"/>
      <c r="G1253" s="13"/>
      <c r="H1253" s="11"/>
      <c r="I1253" s="12"/>
      <c r="J1253" s="93"/>
      <c r="K1253" s="100"/>
      <c r="L1253" s="12"/>
      <c r="M1253" s="11"/>
      <c r="N1253" s="18"/>
      <c r="O1253" s="14"/>
      <c r="P1253" s="14"/>
      <c r="Q1253" s="97"/>
      <c r="R1253" s="11"/>
      <c r="S1253" s="11"/>
      <c r="T1253" s="11"/>
      <c r="U1253" s="216"/>
      <c r="V1253" s="216"/>
      <c r="W1253" s="216"/>
      <c r="X1253" s="216"/>
      <c r="Y1253" s="216"/>
      <c r="Z1253" s="216"/>
      <c r="AA1253" s="217"/>
      <c r="AB1253" s="216"/>
    </row>
    <row r="1254" spans="1:28" ht="18" customHeight="1">
      <c r="A1254" s="100"/>
      <c r="B1254" s="12"/>
      <c r="C1254" s="90"/>
      <c r="D1254" s="12"/>
      <c r="E1254" s="12"/>
      <c r="F1254" s="12"/>
      <c r="G1254" s="13"/>
      <c r="H1254" s="11"/>
      <c r="I1254" s="12"/>
      <c r="J1254" s="93"/>
      <c r="K1254" s="100"/>
      <c r="L1254" s="12"/>
      <c r="M1254" s="11"/>
      <c r="N1254" s="18"/>
      <c r="O1254" s="14"/>
      <c r="P1254" s="14"/>
      <c r="Q1254" s="97"/>
      <c r="R1254" s="11"/>
      <c r="S1254" s="11"/>
      <c r="T1254" s="11"/>
      <c r="U1254" s="216"/>
      <c r="V1254" s="216"/>
      <c r="W1254" s="216"/>
      <c r="X1254" s="216"/>
      <c r="Y1254" s="216"/>
      <c r="Z1254" s="216"/>
      <c r="AA1254" s="217"/>
      <c r="AB1254" s="216"/>
    </row>
    <row r="1255" spans="1:28" ht="18" customHeight="1">
      <c r="A1255" s="100"/>
      <c r="B1255" s="12"/>
      <c r="C1255" s="90"/>
      <c r="D1255" s="12"/>
      <c r="E1255" s="12"/>
      <c r="F1255" s="12"/>
      <c r="G1255" s="13"/>
      <c r="H1255" s="11"/>
      <c r="I1255" s="12"/>
      <c r="J1255" s="93"/>
      <c r="K1255" s="100"/>
      <c r="L1255" s="12"/>
      <c r="M1255" s="11"/>
      <c r="N1255" s="18"/>
      <c r="O1255" s="14"/>
      <c r="P1255" s="14"/>
      <c r="Q1255" s="97"/>
      <c r="R1255" s="11"/>
      <c r="S1255" s="11"/>
      <c r="T1255" s="11"/>
      <c r="U1255" s="216"/>
      <c r="V1255" s="216"/>
      <c r="W1255" s="216"/>
      <c r="X1255" s="216"/>
      <c r="Y1255" s="216"/>
      <c r="Z1255" s="216"/>
      <c r="AA1255" s="217"/>
      <c r="AB1255" s="216"/>
    </row>
    <row r="1256" spans="1:28" ht="18" customHeight="1">
      <c r="A1256" s="100"/>
      <c r="B1256" s="12"/>
      <c r="C1256" s="90"/>
      <c r="D1256" s="12"/>
      <c r="E1256" s="12"/>
      <c r="F1256" s="12"/>
      <c r="G1256" s="13"/>
      <c r="H1256" s="11"/>
      <c r="I1256" s="12"/>
      <c r="J1256" s="93"/>
      <c r="K1256" s="100"/>
      <c r="L1256" s="12"/>
      <c r="M1256" s="11"/>
      <c r="N1256" s="18"/>
      <c r="O1256" s="14"/>
      <c r="P1256" s="14"/>
      <c r="Q1256" s="97"/>
      <c r="R1256" s="11"/>
      <c r="S1256" s="11"/>
      <c r="T1256" s="11"/>
      <c r="U1256" s="216"/>
      <c r="V1256" s="216"/>
      <c r="W1256" s="216"/>
      <c r="X1256" s="216"/>
      <c r="Y1256" s="216"/>
      <c r="Z1256" s="216"/>
      <c r="AA1256" s="217"/>
      <c r="AB1256" s="216"/>
    </row>
    <row r="1257" spans="1:28" ht="18" customHeight="1">
      <c r="A1257" s="100"/>
      <c r="B1257" s="12"/>
      <c r="C1257" s="90"/>
      <c r="D1257" s="12"/>
      <c r="E1257" s="12"/>
      <c r="F1257" s="12"/>
      <c r="G1257" s="13"/>
      <c r="H1257" s="11"/>
      <c r="I1257" s="12"/>
      <c r="J1257" s="93"/>
      <c r="K1257" s="100"/>
      <c r="L1257" s="12"/>
      <c r="M1257" s="11"/>
      <c r="N1257" s="18"/>
      <c r="O1257" s="14"/>
      <c r="P1257" s="14"/>
      <c r="Q1257" s="97"/>
      <c r="R1257" s="11"/>
      <c r="S1257" s="11"/>
      <c r="T1257" s="11"/>
      <c r="U1257" s="216"/>
      <c r="V1257" s="216"/>
      <c r="W1257" s="216"/>
      <c r="X1257" s="216"/>
      <c r="Y1257" s="216"/>
      <c r="Z1257" s="216"/>
      <c r="AA1257" s="217"/>
      <c r="AB1257" s="216"/>
    </row>
    <row r="1258" spans="1:28" ht="18" customHeight="1">
      <c r="A1258" s="100"/>
      <c r="B1258" s="12"/>
      <c r="C1258" s="90"/>
      <c r="D1258" s="12"/>
      <c r="E1258" s="12"/>
      <c r="F1258" s="12"/>
      <c r="G1258" s="13"/>
      <c r="H1258" s="11"/>
      <c r="I1258" s="12"/>
      <c r="J1258" s="93"/>
      <c r="K1258" s="100"/>
      <c r="L1258" s="12"/>
      <c r="M1258" s="11"/>
      <c r="N1258" s="18"/>
      <c r="O1258" s="14"/>
      <c r="P1258" s="14"/>
      <c r="Q1258" s="97"/>
      <c r="R1258" s="11"/>
      <c r="S1258" s="11"/>
      <c r="T1258" s="11"/>
      <c r="U1258" s="216"/>
      <c r="V1258" s="216"/>
      <c r="W1258" s="216"/>
      <c r="X1258" s="216"/>
      <c r="Y1258" s="216"/>
      <c r="Z1258" s="216"/>
      <c r="AA1258" s="217"/>
      <c r="AB1258" s="216"/>
    </row>
    <row r="1259" spans="1:28" ht="18" customHeight="1">
      <c r="A1259" s="100"/>
      <c r="B1259" s="12"/>
      <c r="C1259" s="90"/>
      <c r="D1259" s="12"/>
      <c r="E1259" s="12"/>
      <c r="F1259" s="12"/>
      <c r="G1259" s="13"/>
      <c r="H1259" s="11"/>
      <c r="I1259" s="12"/>
      <c r="J1259" s="93"/>
      <c r="K1259" s="100"/>
      <c r="L1259" s="12"/>
      <c r="M1259" s="11"/>
      <c r="N1259" s="18"/>
      <c r="O1259" s="14"/>
      <c r="P1259" s="14"/>
      <c r="Q1259" s="97"/>
      <c r="R1259" s="11"/>
      <c r="S1259" s="11"/>
      <c r="T1259" s="11"/>
      <c r="U1259" s="216"/>
      <c r="V1259" s="216"/>
      <c r="W1259" s="216"/>
      <c r="X1259" s="216"/>
      <c r="Y1259" s="216"/>
      <c r="Z1259" s="216"/>
      <c r="AA1259" s="217"/>
      <c r="AB1259" s="216"/>
    </row>
    <row r="1260" spans="1:28" ht="18" customHeight="1">
      <c r="A1260" s="100"/>
      <c r="B1260" s="12"/>
      <c r="C1260" s="90"/>
      <c r="D1260" s="12"/>
      <c r="E1260" s="12"/>
      <c r="F1260" s="12"/>
      <c r="G1260" s="13"/>
      <c r="H1260" s="11"/>
      <c r="I1260" s="12"/>
      <c r="J1260" s="93"/>
      <c r="K1260" s="100"/>
      <c r="L1260" s="12"/>
      <c r="M1260" s="11"/>
      <c r="N1260" s="18"/>
      <c r="O1260" s="14"/>
      <c r="P1260" s="14"/>
      <c r="Q1260" s="97"/>
      <c r="R1260" s="11"/>
      <c r="S1260" s="11"/>
      <c r="T1260" s="11"/>
      <c r="U1260" s="216"/>
      <c r="V1260" s="216"/>
      <c r="W1260" s="216"/>
      <c r="X1260" s="216"/>
      <c r="Y1260" s="216"/>
      <c r="Z1260" s="216"/>
      <c r="AA1260" s="217"/>
      <c r="AB1260" s="216"/>
    </row>
    <row r="1261" spans="1:28" ht="18" customHeight="1">
      <c r="A1261" s="100"/>
      <c r="B1261" s="12"/>
      <c r="C1261" s="90"/>
      <c r="D1261" s="12"/>
      <c r="E1261" s="12"/>
      <c r="F1261" s="12"/>
      <c r="G1261" s="13"/>
      <c r="H1261" s="11"/>
      <c r="I1261" s="12"/>
      <c r="J1261" s="93"/>
      <c r="K1261" s="100"/>
      <c r="L1261" s="12"/>
      <c r="M1261" s="11"/>
      <c r="N1261" s="18"/>
      <c r="O1261" s="14"/>
      <c r="P1261" s="14"/>
      <c r="Q1261" s="97"/>
      <c r="R1261" s="11"/>
      <c r="S1261" s="11"/>
      <c r="T1261" s="11"/>
      <c r="U1261" s="216"/>
      <c r="V1261" s="216"/>
      <c r="W1261" s="216"/>
      <c r="X1261" s="216"/>
      <c r="Y1261" s="216"/>
      <c r="Z1261" s="216"/>
      <c r="AA1261" s="217"/>
      <c r="AB1261" s="216"/>
    </row>
    <row r="1262" spans="1:28" ht="18" customHeight="1">
      <c r="A1262" s="100"/>
      <c r="B1262" s="12"/>
      <c r="C1262" s="90"/>
      <c r="D1262" s="12"/>
      <c r="E1262" s="12"/>
      <c r="F1262" s="12"/>
      <c r="G1262" s="13"/>
      <c r="H1262" s="11"/>
      <c r="I1262" s="12"/>
      <c r="J1262" s="93"/>
      <c r="K1262" s="100"/>
      <c r="L1262" s="12"/>
      <c r="M1262" s="11"/>
      <c r="N1262" s="18"/>
      <c r="O1262" s="14"/>
      <c r="P1262" s="14"/>
      <c r="Q1262" s="97"/>
      <c r="R1262" s="11"/>
      <c r="S1262" s="11"/>
      <c r="T1262" s="11"/>
      <c r="U1262" s="216"/>
      <c r="V1262" s="216"/>
      <c r="W1262" s="216"/>
      <c r="X1262" s="216"/>
      <c r="Y1262" s="216"/>
      <c r="Z1262" s="216"/>
      <c r="AA1262" s="217"/>
      <c r="AB1262" s="216"/>
    </row>
    <row r="1263" spans="1:28" ht="18" customHeight="1">
      <c r="A1263" s="100"/>
      <c r="B1263" s="12"/>
      <c r="C1263" s="90"/>
      <c r="D1263" s="12"/>
      <c r="E1263" s="12"/>
      <c r="F1263" s="12"/>
      <c r="G1263" s="13"/>
      <c r="H1263" s="11"/>
      <c r="I1263" s="12"/>
      <c r="J1263" s="93"/>
      <c r="K1263" s="100"/>
      <c r="L1263" s="12"/>
      <c r="M1263" s="11"/>
      <c r="N1263" s="18"/>
      <c r="O1263" s="14"/>
      <c r="P1263" s="14"/>
      <c r="Q1263" s="97"/>
      <c r="R1263" s="11"/>
      <c r="S1263" s="11"/>
      <c r="T1263" s="11"/>
      <c r="U1263" s="216"/>
      <c r="V1263" s="216"/>
      <c r="W1263" s="216"/>
      <c r="X1263" s="216"/>
      <c r="Y1263" s="216"/>
      <c r="Z1263" s="216"/>
      <c r="AA1263" s="217"/>
      <c r="AB1263" s="216"/>
    </row>
    <row r="1264" spans="1:28" ht="18" customHeight="1">
      <c r="A1264" s="100"/>
      <c r="B1264" s="12"/>
      <c r="C1264" s="90"/>
      <c r="D1264" s="12"/>
      <c r="E1264" s="12"/>
      <c r="F1264" s="12"/>
      <c r="G1264" s="13"/>
      <c r="H1264" s="11"/>
      <c r="I1264" s="12"/>
      <c r="J1264" s="93"/>
      <c r="K1264" s="100"/>
      <c r="L1264" s="12"/>
      <c r="M1264" s="11"/>
      <c r="N1264" s="18"/>
      <c r="O1264" s="14"/>
      <c r="P1264" s="14"/>
      <c r="Q1264" s="97"/>
      <c r="R1264" s="11"/>
      <c r="S1264" s="11"/>
      <c r="T1264" s="11"/>
      <c r="U1264" s="216"/>
      <c r="V1264" s="216"/>
      <c r="W1264" s="216"/>
      <c r="X1264" s="216"/>
      <c r="Y1264" s="216"/>
      <c r="Z1264" s="216"/>
      <c r="AA1264" s="217"/>
      <c r="AB1264" s="216"/>
    </row>
    <row r="1265" spans="1:28" ht="18" customHeight="1">
      <c r="A1265" s="100"/>
      <c r="B1265" s="12"/>
      <c r="C1265" s="90"/>
      <c r="D1265" s="12"/>
      <c r="E1265" s="12"/>
      <c r="F1265" s="12"/>
      <c r="G1265" s="13"/>
      <c r="H1265" s="11"/>
      <c r="I1265" s="12"/>
      <c r="J1265" s="93"/>
      <c r="K1265" s="100"/>
      <c r="L1265" s="12"/>
      <c r="M1265" s="11"/>
      <c r="N1265" s="18"/>
      <c r="O1265" s="14"/>
      <c r="P1265" s="14"/>
      <c r="Q1265" s="97"/>
      <c r="R1265" s="11"/>
      <c r="S1265" s="11"/>
      <c r="T1265" s="11"/>
      <c r="U1265" s="216"/>
      <c r="V1265" s="216"/>
      <c r="W1265" s="216"/>
      <c r="X1265" s="216"/>
      <c r="Y1265" s="216"/>
      <c r="Z1265" s="216"/>
      <c r="AA1265" s="217"/>
      <c r="AB1265" s="216"/>
    </row>
    <row r="1266" spans="1:28" ht="18" customHeight="1">
      <c r="A1266" s="100"/>
      <c r="B1266" s="12"/>
      <c r="C1266" s="90"/>
      <c r="D1266" s="12"/>
      <c r="E1266" s="12"/>
      <c r="F1266" s="12"/>
      <c r="G1266" s="13"/>
      <c r="H1266" s="11"/>
      <c r="I1266" s="12"/>
      <c r="J1266" s="93"/>
      <c r="K1266" s="100"/>
      <c r="L1266" s="12"/>
      <c r="M1266" s="11"/>
      <c r="N1266" s="18"/>
      <c r="O1266" s="14"/>
      <c r="P1266" s="14"/>
      <c r="Q1266" s="97"/>
      <c r="R1266" s="11"/>
      <c r="S1266" s="11"/>
      <c r="T1266" s="11"/>
      <c r="U1266" s="216"/>
      <c r="V1266" s="216"/>
      <c r="W1266" s="216"/>
      <c r="X1266" s="216"/>
      <c r="Y1266" s="216"/>
      <c r="Z1266" s="216"/>
      <c r="AA1266" s="217"/>
      <c r="AB1266" s="216"/>
    </row>
    <row r="1267" spans="1:28" ht="18" customHeight="1">
      <c r="A1267" s="100"/>
      <c r="B1267" s="12"/>
      <c r="C1267" s="90"/>
      <c r="D1267" s="12"/>
      <c r="E1267" s="12"/>
      <c r="F1267" s="12"/>
      <c r="G1267" s="13"/>
      <c r="H1267" s="11"/>
      <c r="I1267" s="12"/>
      <c r="J1267" s="93"/>
      <c r="K1267" s="100"/>
      <c r="L1267" s="12"/>
      <c r="M1267" s="11"/>
      <c r="N1267" s="18"/>
      <c r="O1267" s="14"/>
      <c r="P1267" s="14"/>
      <c r="Q1267" s="97"/>
      <c r="R1267" s="11"/>
      <c r="S1267" s="11"/>
      <c r="T1267" s="11"/>
      <c r="U1267" s="216"/>
      <c r="V1267" s="216"/>
      <c r="W1267" s="216"/>
      <c r="X1267" s="216"/>
      <c r="Y1267" s="216"/>
      <c r="Z1267" s="216"/>
      <c r="AA1267" s="217"/>
      <c r="AB1267" s="216"/>
    </row>
    <row r="1268" spans="1:28" ht="18" customHeight="1">
      <c r="A1268" s="100"/>
      <c r="B1268" s="12"/>
      <c r="C1268" s="90"/>
      <c r="D1268" s="12"/>
      <c r="E1268" s="12"/>
      <c r="F1268" s="12"/>
      <c r="G1268" s="13"/>
      <c r="H1268" s="11"/>
      <c r="I1268" s="12"/>
      <c r="J1268" s="93"/>
      <c r="K1268" s="100"/>
      <c r="L1268" s="12"/>
      <c r="M1268" s="11"/>
      <c r="N1268" s="18"/>
      <c r="O1268" s="14"/>
      <c r="P1268" s="14"/>
      <c r="Q1268" s="97"/>
      <c r="R1268" s="11"/>
      <c r="S1268" s="11"/>
      <c r="T1268" s="11"/>
      <c r="U1268" s="216"/>
      <c r="V1268" s="216"/>
      <c r="W1268" s="216"/>
      <c r="X1268" s="216"/>
      <c r="Y1268" s="216"/>
      <c r="Z1268" s="216"/>
      <c r="AA1268" s="217"/>
      <c r="AB1268" s="216"/>
    </row>
    <row r="1269" spans="1:28" ht="18" customHeight="1">
      <c r="A1269" s="100"/>
      <c r="B1269" s="12"/>
      <c r="C1269" s="90"/>
      <c r="D1269" s="12"/>
      <c r="E1269" s="12"/>
      <c r="F1269" s="12"/>
      <c r="G1269" s="13"/>
      <c r="H1269" s="11"/>
      <c r="I1269" s="12"/>
      <c r="J1269" s="93"/>
      <c r="K1269" s="100"/>
      <c r="L1269" s="12"/>
      <c r="M1269" s="11"/>
      <c r="N1269" s="18"/>
      <c r="O1269" s="14"/>
      <c r="P1269" s="14"/>
      <c r="Q1269" s="97"/>
      <c r="R1269" s="11"/>
      <c r="S1269" s="11"/>
      <c r="T1269" s="11"/>
      <c r="U1269" s="216"/>
      <c r="V1269" s="216"/>
      <c r="W1269" s="216"/>
      <c r="X1269" s="216"/>
      <c r="Y1269" s="216"/>
      <c r="Z1269" s="216"/>
      <c r="AA1269" s="217"/>
      <c r="AB1269" s="216"/>
    </row>
    <row r="1270" spans="1:28" ht="18" customHeight="1">
      <c r="A1270" s="100"/>
      <c r="B1270" s="12"/>
      <c r="C1270" s="90"/>
      <c r="D1270" s="12"/>
      <c r="E1270" s="12"/>
      <c r="F1270" s="12"/>
      <c r="G1270" s="13"/>
      <c r="H1270" s="11"/>
      <c r="I1270" s="12"/>
      <c r="J1270" s="93"/>
      <c r="K1270" s="100"/>
      <c r="L1270" s="12"/>
      <c r="M1270" s="11"/>
      <c r="N1270" s="18"/>
      <c r="O1270" s="14"/>
      <c r="P1270" s="14"/>
      <c r="Q1270" s="97"/>
      <c r="R1270" s="11"/>
      <c r="S1270" s="11"/>
      <c r="T1270" s="11"/>
      <c r="U1270" s="216"/>
      <c r="V1270" s="216"/>
      <c r="W1270" s="216"/>
      <c r="X1270" s="216"/>
      <c r="Y1270" s="216"/>
      <c r="Z1270" s="216"/>
      <c r="AA1270" s="217"/>
      <c r="AB1270" s="216"/>
    </row>
    <row r="1271" spans="1:28" ht="18" customHeight="1">
      <c r="A1271" s="100"/>
      <c r="B1271" s="12"/>
      <c r="C1271" s="90"/>
      <c r="D1271" s="12"/>
      <c r="E1271" s="12"/>
      <c r="F1271" s="12"/>
      <c r="G1271" s="13"/>
      <c r="H1271" s="11"/>
      <c r="I1271" s="12"/>
      <c r="J1271" s="93"/>
      <c r="K1271" s="100"/>
      <c r="L1271" s="12"/>
      <c r="M1271" s="11"/>
      <c r="N1271" s="18"/>
      <c r="O1271" s="14"/>
      <c r="P1271" s="14"/>
      <c r="Q1271" s="97"/>
      <c r="R1271" s="11"/>
      <c r="S1271" s="11"/>
      <c r="T1271" s="11"/>
      <c r="U1271" s="216"/>
      <c r="V1271" s="216"/>
      <c r="W1271" s="216"/>
      <c r="X1271" s="216"/>
      <c r="Y1271" s="216"/>
      <c r="Z1271" s="216"/>
      <c r="AA1271" s="217"/>
      <c r="AB1271" s="216"/>
    </row>
    <row r="1272" spans="1:28" ht="18" customHeight="1">
      <c r="A1272" s="100"/>
      <c r="B1272" s="12"/>
      <c r="C1272" s="90"/>
      <c r="D1272" s="12"/>
      <c r="E1272" s="12"/>
      <c r="F1272" s="12"/>
      <c r="G1272" s="13"/>
      <c r="H1272" s="11"/>
      <c r="I1272" s="12"/>
      <c r="J1272" s="93"/>
      <c r="K1272" s="100"/>
      <c r="L1272" s="12"/>
      <c r="M1272" s="11"/>
      <c r="N1272" s="18"/>
      <c r="O1272" s="14"/>
      <c r="P1272" s="14"/>
      <c r="Q1272" s="97"/>
      <c r="R1272" s="11"/>
      <c r="S1272" s="11"/>
      <c r="T1272" s="11"/>
      <c r="U1272" s="216"/>
      <c r="V1272" s="216"/>
      <c r="W1272" s="216"/>
      <c r="X1272" s="216"/>
      <c r="Y1272" s="216"/>
      <c r="Z1272" s="216"/>
      <c r="AA1272" s="217"/>
      <c r="AB1272" s="216"/>
    </row>
    <row r="1273" spans="1:28" ht="18" customHeight="1">
      <c r="A1273" s="100"/>
      <c r="B1273" s="12"/>
      <c r="C1273" s="90"/>
      <c r="D1273" s="12"/>
      <c r="E1273" s="12"/>
      <c r="F1273" s="12"/>
      <c r="G1273" s="13"/>
      <c r="H1273" s="11"/>
      <c r="I1273" s="12"/>
      <c r="J1273" s="93"/>
      <c r="K1273" s="100"/>
      <c r="L1273" s="12"/>
      <c r="M1273" s="11"/>
      <c r="N1273" s="18"/>
      <c r="O1273" s="14"/>
      <c r="P1273" s="14"/>
      <c r="Q1273" s="97"/>
      <c r="R1273" s="11"/>
      <c r="S1273" s="11"/>
      <c r="T1273" s="11"/>
      <c r="U1273" s="216"/>
      <c r="V1273" s="216"/>
      <c r="W1273" s="216"/>
      <c r="X1273" s="216"/>
      <c r="Y1273" s="216"/>
      <c r="Z1273" s="216"/>
      <c r="AA1273" s="217"/>
      <c r="AB1273" s="216"/>
    </row>
    <row r="1274" spans="1:28" ht="18" customHeight="1">
      <c r="A1274" s="100"/>
      <c r="B1274" s="12"/>
      <c r="C1274" s="90"/>
      <c r="D1274" s="12"/>
      <c r="E1274" s="12"/>
      <c r="F1274" s="12"/>
      <c r="G1274" s="13"/>
      <c r="H1274" s="11"/>
      <c r="I1274" s="12"/>
      <c r="J1274" s="93"/>
      <c r="K1274" s="100"/>
      <c r="L1274" s="12"/>
      <c r="M1274" s="11"/>
      <c r="N1274" s="18"/>
      <c r="O1274" s="14"/>
      <c r="P1274" s="14"/>
      <c r="Q1274" s="97"/>
      <c r="R1274" s="11"/>
      <c r="S1274" s="11"/>
      <c r="T1274" s="11"/>
      <c r="U1274" s="216"/>
      <c r="V1274" s="216"/>
      <c r="W1274" s="216"/>
      <c r="X1274" s="216"/>
      <c r="Y1274" s="216"/>
      <c r="Z1274" s="216"/>
      <c r="AA1274" s="217"/>
      <c r="AB1274" s="216"/>
    </row>
    <row r="1275" spans="1:28" ht="18" customHeight="1">
      <c r="A1275" s="100"/>
      <c r="B1275" s="12"/>
      <c r="C1275" s="90"/>
      <c r="D1275" s="12"/>
      <c r="E1275" s="12"/>
      <c r="F1275" s="12"/>
      <c r="G1275" s="13"/>
      <c r="H1275" s="11"/>
      <c r="I1275" s="12"/>
      <c r="J1275" s="93"/>
      <c r="K1275" s="100"/>
      <c r="L1275" s="12"/>
      <c r="M1275" s="11"/>
      <c r="N1275" s="18"/>
      <c r="O1275" s="14"/>
      <c r="P1275" s="14"/>
      <c r="Q1275" s="97"/>
      <c r="R1275" s="11"/>
      <c r="S1275" s="11"/>
      <c r="T1275" s="11"/>
      <c r="U1275" s="216"/>
      <c r="V1275" s="216"/>
      <c r="W1275" s="216"/>
      <c r="X1275" s="216"/>
      <c r="Y1275" s="216"/>
      <c r="Z1275" s="216"/>
      <c r="AA1275" s="217"/>
      <c r="AB1275" s="216"/>
    </row>
    <row r="1276" spans="1:28" ht="18" customHeight="1">
      <c r="A1276" s="100"/>
      <c r="B1276" s="12"/>
      <c r="C1276" s="90"/>
      <c r="D1276" s="12"/>
      <c r="E1276" s="12"/>
      <c r="F1276" s="12"/>
      <c r="G1276" s="13"/>
      <c r="H1276" s="11"/>
      <c r="I1276" s="12"/>
      <c r="J1276" s="93"/>
      <c r="K1276" s="100"/>
      <c r="L1276" s="12"/>
      <c r="M1276" s="11"/>
      <c r="N1276" s="18"/>
      <c r="O1276" s="14"/>
      <c r="P1276" s="14"/>
      <c r="Q1276" s="97"/>
      <c r="R1276" s="11"/>
      <c r="S1276" s="11"/>
      <c r="T1276" s="11"/>
      <c r="U1276" s="216"/>
      <c r="V1276" s="216"/>
      <c r="W1276" s="216"/>
      <c r="X1276" s="216"/>
      <c r="Y1276" s="216"/>
      <c r="Z1276" s="216"/>
      <c r="AA1276" s="217"/>
      <c r="AB1276" s="216"/>
    </row>
    <row r="1277" spans="1:28" ht="18" customHeight="1">
      <c r="A1277" s="100"/>
      <c r="B1277" s="12"/>
      <c r="C1277" s="90"/>
      <c r="D1277" s="12"/>
      <c r="E1277" s="12"/>
      <c r="F1277" s="12"/>
      <c r="G1277" s="13"/>
      <c r="H1277" s="11"/>
      <c r="I1277" s="12"/>
      <c r="J1277" s="93"/>
      <c r="K1277" s="100"/>
      <c r="L1277" s="12"/>
      <c r="M1277" s="11"/>
      <c r="N1277" s="18"/>
      <c r="O1277" s="14"/>
      <c r="P1277" s="14"/>
      <c r="Q1277" s="97"/>
      <c r="R1277" s="11"/>
      <c r="S1277" s="11"/>
      <c r="T1277" s="11"/>
      <c r="U1277" s="216"/>
      <c r="V1277" s="216"/>
      <c r="W1277" s="216"/>
      <c r="X1277" s="216"/>
      <c r="Y1277" s="216"/>
      <c r="Z1277" s="216"/>
      <c r="AA1277" s="217"/>
      <c r="AB1277" s="216"/>
    </row>
    <row r="1278" spans="1:28" ht="18" customHeight="1">
      <c r="A1278" s="100"/>
      <c r="B1278" s="12"/>
      <c r="C1278" s="90"/>
      <c r="D1278" s="12"/>
      <c r="E1278" s="12"/>
      <c r="F1278" s="12"/>
      <c r="G1278" s="13"/>
      <c r="H1278" s="11"/>
      <c r="I1278" s="12"/>
      <c r="J1278" s="93"/>
      <c r="K1278" s="100"/>
      <c r="L1278" s="12"/>
      <c r="M1278" s="11"/>
      <c r="N1278" s="18"/>
      <c r="O1278" s="14"/>
      <c r="P1278" s="14"/>
      <c r="Q1278" s="97"/>
      <c r="R1278" s="11"/>
      <c r="S1278" s="11"/>
      <c r="T1278" s="11"/>
      <c r="U1278" s="216"/>
      <c r="V1278" s="216"/>
      <c r="W1278" s="216"/>
      <c r="X1278" s="216"/>
      <c r="Y1278" s="216"/>
      <c r="Z1278" s="216"/>
      <c r="AA1278" s="217"/>
      <c r="AB1278" s="216"/>
    </row>
    <row r="1279" spans="1:28" ht="18" customHeight="1">
      <c r="A1279" s="100"/>
      <c r="B1279" s="12"/>
      <c r="C1279" s="90"/>
      <c r="D1279" s="12"/>
      <c r="E1279" s="12"/>
      <c r="F1279" s="12"/>
      <c r="G1279" s="13"/>
      <c r="H1279" s="11"/>
      <c r="I1279" s="12"/>
      <c r="J1279" s="93"/>
      <c r="K1279" s="100"/>
      <c r="L1279" s="12"/>
      <c r="M1279" s="11"/>
      <c r="N1279" s="18"/>
      <c r="O1279" s="14"/>
      <c r="P1279" s="14"/>
      <c r="Q1279" s="97"/>
      <c r="R1279" s="11"/>
      <c r="S1279" s="11"/>
      <c r="T1279" s="11"/>
      <c r="U1279" s="216"/>
      <c r="V1279" s="216"/>
      <c r="W1279" s="216"/>
      <c r="X1279" s="216"/>
      <c r="Y1279" s="216"/>
      <c r="Z1279" s="216"/>
      <c r="AA1279" s="217"/>
      <c r="AB1279" s="216"/>
    </row>
    <row r="1280" spans="1:28" ht="18" customHeight="1">
      <c r="A1280" s="100"/>
      <c r="B1280" s="12"/>
      <c r="C1280" s="90"/>
      <c r="D1280" s="12"/>
      <c r="E1280" s="12"/>
      <c r="F1280" s="12"/>
      <c r="G1280" s="13"/>
      <c r="H1280" s="11"/>
      <c r="I1280" s="12"/>
      <c r="J1280" s="93"/>
      <c r="K1280" s="100"/>
      <c r="L1280" s="12"/>
      <c r="M1280" s="11"/>
      <c r="N1280" s="18"/>
      <c r="O1280" s="14"/>
      <c r="P1280" s="14"/>
      <c r="Q1280" s="97"/>
      <c r="R1280" s="11"/>
      <c r="S1280" s="11"/>
      <c r="T1280" s="11"/>
      <c r="U1280" s="216"/>
      <c r="V1280" s="216"/>
      <c r="W1280" s="216"/>
      <c r="X1280" s="216"/>
      <c r="Y1280" s="216"/>
      <c r="Z1280" s="216"/>
      <c r="AA1280" s="217"/>
      <c r="AB1280" s="216"/>
    </row>
    <row r="1281" spans="1:28" ht="18" customHeight="1">
      <c r="A1281" s="100"/>
      <c r="B1281" s="12"/>
      <c r="C1281" s="90"/>
      <c r="D1281" s="12"/>
      <c r="E1281" s="12"/>
      <c r="F1281" s="12"/>
      <c r="G1281" s="13"/>
      <c r="H1281" s="11"/>
      <c r="I1281" s="12"/>
      <c r="J1281" s="93"/>
      <c r="K1281" s="100"/>
      <c r="L1281" s="12"/>
      <c r="M1281" s="11"/>
      <c r="N1281" s="18"/>
      <c r="O1281" s="14"/>
      <c r="P1281" s="14"/>
      <c r="Q1281" s="97"/>
      <c r="R1281" s="11"/>
      <c r="S1281" s="11"/>
      <c r="T1281" s="11"/>
      <c r="U1281" s="216"/>
      <c r="V1281" s="216"/>
      <c r="W1281" s="216"/>
      <c r="X1281" s="216"/>
      <c r="Y1281" s="216"/>
      <c r="Z1281" s="216"/>
      <c r="AA1281" s="217"/>
      <c r="AB1281" s="216"/>
    </row>
    <row r="1282" spans="1:28" ht="18" customHeight="1">
      <c r="A1282" s="100"/>
      <c r="B1282" s="12"/>
      <c r="C1282" s="90"/>
      <c r="D1282" s="12"/>
      <c r="E1282" s="12"/>
      <c r="F1282" s="12"/>
      <c r="G1282" s="13"/>
      <c r="H1282" s="11"/>
      <c r="I1282" s="12"/>
      <c r="J1282" s="93"/>
      <c r="K1282" s="100"/>
      <c r="L1282" s="12"/>
      <c r="M1282" s="11"/>
      <c r="N1282" s="18"/>
      <c r="O1282" s="14"/>
      <c r="P1282" s="14"/>
      <c r="Q1282" s="97"/>
      <c r="R1282" s="11"/>
      <c r="S1282" s="11"/>
      <c r="T1282" s="11"/>
      <c r="U1282" s="216"/>
      <c r="V1282" s="216"/>
      <c r="W1282" s="216"/>
      <c r="X1282" s="216"/>
      <c r="Y1282" s="216"/>
      <c r="Z1282" s="216"/>
      <c r="AA1282" s="217"/>
      <c r="AB1282" s="216"/>
    </row>
    <row r="1283" spans="1:28" ht="18" customHeight="1">
      <c r="A1283" s="100"/>
      <c r="B1283" s="12"/>
      <c r="C1283" s="90"/>
      <c r="D1283" s="12"/>
      <c r="E1283" s="12"/>
      <c r="F1283" s="12"/>
      <c r="G1283" s="13"/>
      <c r="H1283" s="11"/>
      <c r="I1283" s="12"/>
      <c r="J1283" s="93"/>
      <c r="K1283" s="100"/>
      <c r="L1283" s="12"/>
      <c r="M1283" s="11"/>
      <c r="N1283" s="18"/>
      <c r="O1283" s="14"/>
      <c r="P1283" s="14"/>
      <c r="Q1283" s="97"/>
      <c r="R1283" s="11"/>
      <c r="S1283" s="11"/>
      <c r="T1283" s="11"/>
      <c r="U1283" s="216"/>
      <c r="V1283" s="216"/>
      <c r="W1283" s="216"/>
      <c r="X1283" s="216"/>
      <c r="Y1283" s="216"/>
      <c r="Z1283" s="216"/>
      <c r="AA1283" s="217"/>
      <c r="AB1283" s="216"/>
    </row>
    <row r="1284" spans="1:28" ht="18" customHeight="1">
      <c r="A1284" s="100"/>
      <c r="B1284" s="12"/>
      <c r="C1284" s="90"/>
      <c r="D1284" s="12"/>
      <c r="E1284" s="12"/>
      <c r="F1284" s="12"/>
      <c r="G1284" s="13"/>
      <c r="H1284" s="11"/>
      <c r="I1284" s="12"/>
      <c r="J1284" s="93"/>
      <c r="K1284" s="100"/>
      <c r="L1284" s="12"/>
      <c r="M1284" s="11"/>
      <c r="N1284" s="18"/>
      <c r="O1284" s="14"/>
      <c r="P1284" s="14"/>
      <c r="Q1284" s="97"/>
      <c r="R1284" s="11"/>
      <c r="S1284" s="11"/>
      <c r="T1284" s="11"/>
      <c r="U1284" s="216"/>
      <c r="V1284" s="216"/>
      <c r="W1284" s="216"/>
      <c r="X1284" s="216"/>
      <c r="Y1284" s="216"/>
      <c r="Z1284" s="216"/>
      <c r="AA1284" s="217"/>
      <c r="AB1284" s="216"/>
    </row>
    <row r="1285" spans="1:28" ht="18" customHeight="1">
      <c r="A1285" s="100"/>
      <c r="B1285" s="12"/>
      <c r="C1285" s="90"/>
      <c r="D1285" s="12"/>
      <c r="E1285" s="12"/>
      <c r="F1285" s="12"/>
      <c r="G1285" s="13"/>
      <c r="H1285" s="11"/>
      <c r="I1285" s="12"/>
      <c r="J1285" s="93"/>
      <c r="K1285" s="100"/>
      <c r="L1285" s="12"/>
      <c r="M1285" s="11"/>
      <c r="N1285" s="18"/>
      <c r="O1285" s="14"/>
      <c r="P1285" s="14"/>
      <c r="Q1285" s="97"/>
      <c r="R1285" s="11"/>
      <c r="S1285" s="11"/>
      <c r="T1285" s="11"/>
      <c r="U1285" s="216"/>
      <c r="V1285" s="216"/>
      <c r="W1285" s="216"/>
      <c r="X1285" s="216"/>
      <c r="Y1285" s="216"/>
      <c r="Z1285" s="216"/>
      <c r="AA1285" s="217"/>
      <c r="AB1285" s="216"/>
    </row>
    <row r="1286" spans="1:28" ht="18" customHeight="1">
      <c r="A1286" s="100"/>
      <c r="B1286" s="12"/>
      <c r="C1286" s="90"/>
      <c r="D1286" s="12"/>
      <c r="E1286" s="12"/>
      <c r="F1286" s="12"/>
      <c r="G1286" s="13"/>
      <c r="H1286" s="11"/>
      <c r="I1286" s="12"/>
      <c r="J1286" s="93"/>
      <c r="K1286" s="100"/>
      <c r="L1286" s="12"/>
      <c r="M1286" s="11"/>
      <c r="N1286" s="18"/>
      <c r="O1286" s="14"/>
      <c r="P1286" s="14"/>
      <c r="Q1286" s="97"/>
      <c r="R1286" s="11"/>
      <c r="S1286" s="11"/>
      <c r="T1286" s="11"/>
      <c r="U1286" s="216"/>
      <c r="V1286" s="216"/>
      <c r="W1286" s="216"/>
      <c r="X1286" s="216"/>
      <c r="Y1286" s="216"/>
      <c r="Z1286" s="216"/>
      <c r="AA1286" s="217"/>
      <c r="AB1286" s="216"/>
    </row>
    <row r="1287" spans="1:28" ht="18" customHeight="1">
      <c r="A1287" s="100"/>
      <c r="B1287" s="12"/>
      <c r="C1287" s="90"/>
      <c r="D1287" s="12"/>
      <c r="E1287" s="12"/>
      <c r="F1287" s="12"/>
      <c r="G1287" s="13"/>
      <c r="H1287" s="11"/>
      <c r="I1287" s="12"/>
      <c r="J1287" s="93"/>
      <c r="K1287" s="100"/>
      <c r="L1287" s="12"/>
      <c r="M1287" s="11"/>
      <c r="N1287" s="18"/>
      <c r="O1287" s="14"/>
      <c r="P1287" s="14"/>
      <c r="Q1287" s="97"/>
      <c r="R1287" s="11"/>
      <c r="S1287" s="11"/>
      <c r="T1287" s="11"/>
      <c r="U1287" s="216"/>
      <c r="V1287" s="216"/>
      <c r="W1287" s="216"/>
      <c r="X1287" s="216"/>
      <c r="Y1287" s="216"/>
      <c r="Z1287" s="216"/>
      <c r="AA1287" s="217"/>
      <c r="AB1287" s="216"/>
    </row>
    <row r="1288" spans="1:28" ht="18" customHeight="1">
      <c r="A1288" s="100"/>
      <c r="B1288" s="12"/>
      <c r="C1288" s="90"/>
      <c r="D1288" s="12"/>
      <c r="E1288" s="12"/>
      <c r="F1288" s="12"/>
      <c r="G1288" s="13"/>
      <c r="H1288" s="11"/>
      <c r="I1288" s="12"/>
      <c r="J1288" s="93"/>
      <c r="K1288" s="100"/>
      <c r="L1288" s="12"/>
      <c r="M1288" s="11"/>
      <c r="N1288" s="18"/>
      <c r="O1288" s="14"/>
      <c r="P1288" s="14"/>
      <c r="Q1288" s="97"/>
      <c r="R1288" s="11"/>
      <c r="S1288" s="11"/>
      <c r="T1288" s="11"/>
      <c r="U1288" s="216"/>
      <c r="V1288" s="216"/>
      <c r="W1288" s="216"/>
      <c r="X1288" s="216"/>
      <c r="Y1288" s="216"/>
      <c r="Z1288" s="216"/>
      <c r="AA1288" s="217"/>
      <c r="AB1288" s="216"/>
    </row>
    <row r="1289" spans="1:28" ht="18" customHeight="1">
      <c r="A1289" s="100"/>
      <c r="B1289" s="12"/>
      <c r="C1289" s="90"/>
      <c r="D1289" s="12"/>
      <c r="E1289" s="12"/>
      <c r="F1289" s="12"/>
      <c r="G1289" s="13"/>
      <c r="H1289" s="11"/>
      <c r="I1289" s="12"/>
      <c r="J1289" s="93"/>
      <c r="K1289" s="100"/>
      <c r="L1289" s="12"/>
      <c r="M1289" s="11"/>
      <c r="N1289" s="18"/>
      <c r="O1289" s="14"/>
      <c r="P1289" s="14"/>
      <c r="Q1289" s="97"/>
      <c r="R1289" s="11"/>
      <c r="S1289" s="11"/>
      <c r="T1289" s="11"/>
      <c r="U1289" s="216"/>
      <c r="V1289" s="216"/>
      <c r="W1289" s="216"/>
      <c r="X1289" s="216"/>
      <c r="Y1289" s="216"/>
      <c r="Z1289" s="216"/>
      <c r="AA1289" s="217"/>
      <c r="AB1289" s="216"/>
    </row>
    <row r="1290" spans="1:28" ht="18" customHeight="1">
      <c r="A1290" s="100"/>
      <c r="B1290" s="12"/>
      <c r="C1290" s="90"/>
      <c r="D1290" s="12"/>
      <c r="E1290" s="12"/>
      <c r="F1290" s="12"/>
      <c r="G1290" s="13"/>
      <c r="H1290" s="11"/>
      <c r="I1290" s="12"/>
      <c r="J1290" s="93"/>
      <c r="K1290" s="100"/>
      <c r="L1290" s="12"/>
      <c r="M1290" s="11"/>
      <c r="N1290" s="18"/>
      <c r="O1290" s="14"/>
      <c r="P1290" s="14"/>
      <c r="Q1290" s="97"/>
      <c r="R1290" s="11"/>
      <c r="S1290" s="11"/>
      <c r="T1290" s="11"/>
      <c r="U1290" s="216"/>
      <c r="V1290" s="216"/>
      <c r="W1290" s="216"/>
      <c r="X1290" s="216"/>
      <c r="Y1290" s="216"/>
      <c r="Z1290" s="216"/>
      <c r="AA1290" s="217"/>
      <c r="AB1290" s="216"/>
    </row>
    <row r="1291" spans="1:28" ht="18" customHeight="1">
      <c r="A1291" s="100"/>
      <c r="B1291" s="12"/>
      <c r="C1291" s="90"/>
      <c r="D1291" s="12"/>
      <c r="E1291" s="12"/>
      <c r="F1291" s="12"/>
      <c r="G1291" s="13"/>
      <c r="H1291" s="11"/>
      <c r="I1291" s="12"/>
      <c r="J1291" s="93"/>
      <c r="K1291" s="100"/>
      <c r="L1291" s="12"/>
      <c r="M1291" s="11"/>
      <c r="N1291" s="18"/>
      <c r="O1291" s="14"/>
      <c r="P1291" s="14"/>
      <c r="Q1291" s="97"/>
      <c r="R1291" s="11"/>
      <c r="S1291" s="11"/>
      <c r="T1291" s="11"/>
      <c r="U1291" s="216"/>
      <c r="V1291" s="216"/>
      <c r="W1291" s="216"/>
      <c r="X1291" s="216"/>
      <c r="Y1291" s="216"/>
      <c r="Z1291" s="216"/>
      <c r="AA1291" s="217"/>
      <c r="AB1291" s="216"/>
    </row>
    <row r="1292" spans="1:28" ht="18" customHeight="1">
      <c r="A1292" s="100"/>
      <c r="B1292" s="12"/>
      <c r="C1292" s="90"/>
      <c r="D1292" s="12"/>
      <c r="E1292" s="12"/>
      <c r="F1292" s="12"/>
      <c r="G1292" s="13"/>
      <c r="H1292" s="11"/>
      <c r="I1292" s="12"/>
      <c r="J1292" s="93"/>
      <c r="K1292" s="100"/>
      <c r="L1292" s="12"/>
      <c r="M1292" s="11"/>
      <c r="N1292" s="18"/>
      <c r="O1292" s="14"/>
      <c r="P1292" s="14"/>
      <c r="Q1292" s="97"/>
      <c r="R1292" s="11"/>
      <c r="S1292" s="11"/>
      <c r="T1292" s="11"/>
      <c r="U1292" s="216"/>
      <c r="V1292" s="216"/>
      <c r="W1292" s="216"/>
      <c r="X1292" s="216"/>
      <c r="Y1292" s="216"/>
      <c r="Z1292" s="216"/>
      <c r="AA1292" s="217"/>
      <c r="AB1292" s="216"/>
    </row>
    <row r="1293" spans="1:28" ht="18" customHeight="1">
      <c r="A1293" s="100"/>
      <c r="B1293" s="12"/>
      <c r="C1293" s="90"/>
      <c r="D1293" s="12"/>
      <c r="E1293" s="12"/>
      <c r="F1293" s="12"/>
      <c r="G1293" s="13"/>
      <c r="H1293" s="11"/>
      <c r="I1293" s="12"/>
      <c r="J1293" s="93"/>
      <c r="K1293" s="100"/>
      <c r="L1293" s="12"/>
      <c r="M1293" s="11"/>
      <c r="N1293" s="18"/>
      <c r="O1293" s="14"/>
      <c r="P1293" s="14"/>
      <c r="Q1293" s="97"/>
      <c r="R1293" s="11"/>
      <c r="S1293" s="11"/>
      <c r="T1293" s="11"/>
      <c r="U1293" s="216"/>
      <c r="V1293" s="216"/>
      <c r="W1293" s="216"/>
      <c r="X1293" s="216"/>
      <c r="Y1293" s="216"/>
      <c r="Z1293" s="216"/>
      <c r="AA1293" s="217"/>
      <c r="AB1293" s="216"/>
    </row>
    <row r="1294" spans="1:28" ht="18" customHeight="1">
      <c r="A1294" s="100"/>
      <c r="B1294" s="12"/>
      <c r="C1294" s="90"/>
      <c r="D1294" s="12"/>
      <c r="E1294" s="12"/>
      <c r="F1294" s="12"/>
      <c r="G1294" s="13"/>
      <c r="H1294" s="11"/>
      <c r="I1294" s="12"/>
      <c r="J1294" s="93"/>
      <c r="K1294" s="100"/>
      <c r="L1294" s="12"/>
      <c r="M1294" s="11"/>
      <c r="N1294" s="18"/>
      <c r="O1294" s="14"/>
      <c r="P1294" s="14"/>
      <c r="Q1294" s="97"/>
      <c r="R1294" s="11"/>
      <c r="S1294" s="11"/>
      <c r="T1294" s="11"/>
      <c r="U1294" s="216"/>
      <c r="V1294" s="216"/>
      <c r="W1294" s="216"/>
      <c r="X1294" s="216"/>
      <c r="Y1294" s="216"/>
      <c r="Z1294" s="216"/>
      <c r="AA1294" s="217"/>
      <c r="AB1294" s="216"/>
    </row>
    <row r="1295" spans="1:28" ht="18" customHeight="1">
      <c r="A1295" s="100"/>
      <c r="B1295" s="12"/>
      <c r="C1295" s="90"/>
      <c r="D1295" s="12"/>
      <c r="E1295" s="12"/>
      <c r="F1295" s="12"/>
      <c r="G1295" s="13"/>
      <c r="H1295" s="11"/>
      <c r="I1295" s="12"/>
      <c r="J1295" s="93"/>
      <c r="K1295" s="100"/>
      <c r="L1295" s="12"/>
      <c r="M1295" s="11"/>
      <c r="N1295" s="18"/>
      <c r="O1295" s="14"/>
      <c r="P1295" s="14"/>
      <c r="Q1295" s="97"/>
      <c r="R1295" s="11"/>
      <c r="S1295" s="11"/>
      <c r="T1295" s="11"/>
      <c r="U1295" s="216"/>
      <c r="V1295" s="216"/>
      <c r="W1295" s="216"/>
      <c r="X1295" s="216"/>
      <c r="Y1295" s="216"/>
      <c r="Z1295" s="216"/>
      <c r="AA1295" s="217"/>
      <c r="AB1295" s="216"/>
    </row>
    <row r="1296" spans="1:28" ht="18" customHeight="1">
      <c r="A1296" s="100"/>
      <c r="B1296" s="12"/>
      <c r="C1296" s="90"/>
      <c r="D1296" s="12"/>
      <c r="E1296" s="12"/>
      <c r="F1296" s="12"/>
      <c r="G1296" s="13"/>
      <c r="H1296" s="11"/>
      <c r="I1296" s="12"/>
      <c r="J1296" s="93"/>
      <c r="K1296" s="100"/>
      <c r="L1296" s="12"/>
      <c r="M1296" s="11"/>
      <c r="N1296" s="18"/>
      <c r="O1296" s="14"/>
      <c r="P1296" s="14"/>
      <c r="Q1296" s="97"/>
      <c r="R1296" s="11"/>
      <c r="S1296" s="11"/>
      <c r="T1296" s="11"/>
      <c r="U1296" s="216"/>
      <c r="V1296" s="216"/>
      <c r="W1296" s="216"/>
      <c r="X1296" s="216"/>
      <c r="Y1296" s="216"/>
      <c r="Z1296" s="216"/>
      <c r="AA1296" s="217"/>
      <c r="AB1296" s="216"/>
    </row>
    <row r="1297" spans="1:28" ht="18" customHeight="1">
      <c r="A1297" s="100"/>
      <c r="B1297" s="12"/>
      <c r="C1297" s="90"/>
      <c r="D1297" s="12"/>
      <c r="E1297" s="12"/>
      <c r="F1297" s="12"/>
      <c r="G1297" s="13"/>
      <c r="H1297" s="11"/>
      <c r="I1297" s="12"/>
      <c r="J1297" s="93"/>
      <c r="K1297" s="100"/>
      <c r="L1297" s="12"/>
      <c r="M1297" s="11"/>
      <c r="N1297" s="18"/>
      <c r="O1297" s="14"/>
      <c r="P1297" s="14"/>
      <c r="Q1297" s="97"/>
      <c r="R1297" s="11"/>
      <c r="S1297" s="11"/>
      <c r="T1297" s="11"/>
      <c r="U1297" s="216"/>
      <c r="V1297" s="216"/>
      <c r="W1297" s="216"/>
      <c r="X1297" s="216"/>
      <c r="Y1297" s="216"/>
      <c r="Z1297" s="216"/>
      <c r="AA1297" s="217"/>
      <c r="AB1297" s="216"/>
    </row>
    <row r="1298" spans="1:28" ht="18" customHeight="1">
      <c r="A1298" s="100"/>
      <c r="B1298" s="12"/>
      <c r="C1298" s="90"/>
      <c r="D1298" s="12"/>
      <c r="E1298" s="12"/>
      <c r="F1298" s="12"/>
      <c r="G1298" s="13"/>
      <c r="H1298" s="11"/>
      <c r="I1298" s="12"/>
      <c r="J1298" s="93"/>
      <c r="K1298" s="100"/>
      <c r="L1298" s="12"/>
      <c r="M1298" s="11"/>
      <c r="N1298" s="18"/>
      <c r="O1298" s="14"/>
      <c r="P1298" s="14"/>
      <c r="Q1298" s="97"/>
      <c r="R1298" s="11"/>
      <c r="S1298" s="11"/>
      <c r="T1298" s="11"/>
      <c r="U1298" s="216"/>
      <c r="V1298" s="216"/>
      <c r="W1298" s="216"/>
      <c r="X1298" s="216"/>
      <c r="Y1298" s="216"/>
      <c r="Z1298" s="216"/>
      <c r="AA1298" s="217"/>
      <c r="AB1298" s="216"/>
    </row>
    <row r="1299" spans="1:28" ht="18" customHeight="1">
      <c r="A1299" s="100"/>
      <c r="B1299" s="12"/>
      <c r="C1299" s="90"/>
      <c r="D1299" s="12"/>
      <c r="E1299" s="12"/>
      <c r="F1299" s="12"/>
      <c r="G1299" s="13"/>
      <c r="H1299" s="11"/>
      <c r="I1299" s="12"/>
      <c r="J1299" s="93"/>
      <c r="K1299" s="100"/>
      <c r="L1299" s="12"/>
      <c r="M1299" s="11"/>
      <c r="N1299" s="18"/>
      <c r="O1299" s="14"/>
      <c r="P1299" s="14"/>
      <c r="Q1299" s="97"/>
      <c r="R1299" s="11"/>
      <c r="S1299" s="11"/>
      <c r="T1299" s="11"/>
      <c r="U1299" s="216"/>
      <c r="V1299" s="216"/>
      <c r="W1299" s="216"/>
      <c r="X1299" s="216"/>
      <c r="Y1299" s="216"/>
      <c r="Z1299" s="216"/>
      <c r="AA1299" s="217"/>
      <c r="AB1299" s="216"/>
    </row>
    <row r="1300" spans="1:28" ht="18" customHeight="1">
      <c r="A1300" s="100"/>
      <c r="B1300" s="12"/>
      <c r="C1300" s="90"/>
      <c r="D1300" s="12"/>
      <c r="E1300" s="12"/>
      <c r="F1300" s="12"/>
      <c r="G1300" s="13"/>
      <c r="H1300" s="11"/>
      <c r="I1300" s="12"/>
      <c r="J1300" s="93"/>
      <c r="K1300" s="100"/>
      <c r="L1300" s="12"/>
      <c r="M1300" s="11"/>
      <c r="N1300" s="18"/>
      <c r="O1300" s="14"/>
      <c r="P1300" s="14"/>
      <c r="Q1300" s="97"/>
      <c r="R1300" s="11"/>
      <c r="S1300" s="11"/>
      <c r="T1300" s="11"/>
      <c r="U1300" s="216"/>
      <c r="V1300" s="216"/>
      <c r="W1300" s="216"/>
      <c r="X1300" s="216"/>
      <c r="Y1300" s="216"/>
      <c r="Z1300" s="216"/>
      <c r="AA1300" s="217"/>
      <c r="AB1300" s="216"/>
    </row>
    <row r="1301" spans="1:28" ht="18" customHeight="1">
      <c r="A1301" s="100"/>
      <c r="B1301" s="12"/>
      <c r="C1301" s="90"/>
      <c r="D1301" s="12"/>
      <c r="E1301" s="12"/>
      <c r="F1301" s="12"/>
      <c r="G1301" s="13"/>
      <c r="H1301" s="11"/>
      <c r="I1301" s="12"/>
      <c r="J1301" s="93"/>
      <c r="K1301" s="100"/>
      <c r="L1301" s="12"/>
      <c r="M1301" s="11"/>
      <c r="N1301" s="18"/>
      <c r="O1301" s="14"/>
      <c r="P1301" s="14"/>
      <c r="Q1301" s="97"/>
      <c r="R1301" s="11"/>
      <c r="S1301" s="11"/>
      <c r="T1301" s="11"/>
      <c r="U1301" s="216"/>
      <c r="V1301" s="216"/>
      <c r="W1301" s="216"/>
      <c r="X1301" s="216"/>
      <c r="Y1301" s="216"/>
      <c r="Z1301" s="216"/>
      <c r="AA1301" s="217"/>
      <c r="AB1301" s="216"/>
    </row>
    <row r="1302" spans="1:28" ht="18" customHeight="1">
      <c r="A1302" s="100"/>
      <c r="B1302" s="12"/>
      <c r="C1302" s="90"/>
      <c r="D1302" s="12"/>
      <c r="E1302" s="12"/>
      <c r="F1302" s="12"/>
      <c r="G1302" s="13"/>
      <c r="H1302" s="11"/>
      <c r="I1302" s="12"/>
      <c r="J1302" s="93"/>
      <c r="K1302" s="100"/>
      <c r="L1302" s="12"/>
      <c r="M1302" s="11"/>
      <c r="N1302" s="18"/>
      <c r="O1302" s="14"/>
      <c r="P1302" s="14"/>
      <c r="Q1302" s="97"/>
      <c r="R1302" s="11"/>
      <c r="S1302" s="11"/>
      <c r="T1302" s="11"/>
      <c r="U1302" s="216"/>
      <c r="V1302" s="216"/>
      <c r="W1302" s="216"/>
      <c r="X1302" s="216"/>
      <c r="Y1302" s="216"/>
      <c r="Z1302" s="216"/>
      <c r="AA1302" s="217"/>
      <c r="AB1302" s="216"/>
    </row>
    <row r="1303" spans="1:28" ht="18" customHeight="1">
      <c r="A1303" s="100"/>
      <c r="B1303" s="12"/>
      <c r="C1303" s="90"/>
      <c r="D1303" s="12"/>
      <c r="E1303" s="12"/>
      <c r="F1303" s="12"/>
      <c r="G1303" s="13"/>
      <c r="H1303" s="11"/>
      <c r="I1303" s="12"/>
      <c r="J1303" s="93"/>
      <c r="K1303" s="100"/>
      <c r="L1303" s="12"/>
      <c r="M1303" s="11"/>
      <c r="N1303" s="18"/>
      <c r="O1303" s="14"/>
      <c r="P1303" s="14"/>
      <c r="Q1303" s="97"/>
      <c r="R1303" s="11"/>
      <c r="S1303" s="11"/>
      <c r="T1303" s="11"/>
      <c r="U1303" s="216"/>
      <c r="V1303" s="216"/>
      <c r="W1303" s="216"/>
      <c r="X1303" s="216"/>
      <c r="Y1303" s="216"/>
      <c r="Z1303" s="216"/>
      <c r="AA1303" s="217"/>
      <c r="AB1303" s="216"/>
    </row>
    <row r="1304" spans="1:28" ht="18" customHeight="1">
      <c r="A1304" s="100"/>
      <c r="B1304" s="12"/>
      <c r="C1304" s="90"/>
      <c r="D1304" s="12"/>
      <c r="E1304" s="12"/>
      <c r="F1304" s="12"/>
      <c r="G1304" s="13"/>
      <c r="H1304" s="11"/>
      <c r="I1304" s="12"/>
      <c r="J1304" s="93"/>
      <c r="K1304" s="100"/>
      <c r="L1304" s="12"/>
      <c r="M1304" s="11"/>
      <c r="N1304" s="18"/>
      <c r="O1304" s="14"/>
      <c r="P1304" s="14"/>
      <c r="Q1304" s="97"/>
      <c r="R1304" s="11"/>
      <c r="S1304" s="11"/>
      <c r="T1304" s="11"/>
      <c r="U1304" s="216"/>
      <c r="V1304" s="216"/>
      <c r="W1304" s="216"/>
      <c r="X1304" s="216"/>
      <c r="Y1304" s="216"/>
      <c r="Z1304" s="216"/>
      <c r="AA1304" s="217"/>
      <c r="AB1304" s="216"/>
    </row>
    <row r="1305" spans="1:28" ht="18" customHeight="1">
      <c r="A1305" s="100"/>
      <c r="B1305" s="12"/>
      <c r="C1305" s="90"/>
      <c r="D1305" s="12"/>
      <c r="E1305" s="12"/>
      <c r="F1305" s="12"/>
      <c r="G1305" s="13"/>
      <c r="H1305" s="11"/>
      <c r="I1305" s="12"/>
      <c r="J1305" s="93"/>
      <c r="K1305" s="100"/>
      <c r="L1305" s="12"/>
      <c r="M1305" s="11"/>
      <c r="N1305" s="18"/>
      <c r="O1305" s="14"/>
      <c r="P1305" s="14"/>
      <c r="Q1305" s="97"/>
      <c r="R1305" s="11"/>
      <c r="S1305" s="11"/>
      <c r="T1305" s="11"/>
      <c r="U1305" s="216"/>
      <c r="V1305" s="216"/>
      <c r="W1305" s="216"/>
      <c r="X1305" s="216"/>
      <c r="Y1305" s="216"/>
      <c r="Z1305" s="216"/>
      <c r="AA1305" s="217"/>
      <c r="AB1305" s="216"/>
    </row>
    <row r="1306" spans="1:28" ht="18" customHeight="1">
      <c r="A1306" s="100"/>
      <c r="B1306" s="12"/>
      <c r="C1306" s="90"/>
      <c r="D1306" s="12"/>
      <c r="E1306" s="12"/>
      <c r="F1306" s="12"/>
      <c r="G1306" s="13"/>
      <c r="H1306" s="11"/>
      <c r="I1306" s="12"/>
      <c r="J1306" s="93"/>
      <c r="K1306" s="100"/>
      <c r="L1306" s="12"/>
      <c r="M1306" s="11"/>
      <c r="N1306" s="18"/>
      <c r="O1306" s="14"/>
      <c r="P1306" s="14"/>
      <c r="Q1306" s="97"/>
      <c r="R1306" s="11"/>
      <c r="S1306" s="11"/>
      <c r="T1306" s="11"/>
      <c r="U1306" s="216"/>
      <c r="V1306" s="216"/>
      <c r="W1306" s="216"/>
      <c r="X1306" s="216"/>
      <c r="Y1306" s="216"/>
      <c r="Z1306" s="216"/>
      <c r="AA1306" s="217"/>
      <c r="AB1306" s="216"/>
    </row>
    <row r="1307" spans="1:28" ht="18" customHeight="1">
      <c r="A1307" s="100"/>
      <c r="B1307" s="12"/>
      <c r="C1307" s="90"/>
      <c r="D1307" s="12"/>
      <c r="E1307" s="12"/>
      <c r="F1307" s="12"/>
      <c r="G1307" s="13"/>
      <c r="H1307" s="11"/>
      <c r="I1307" s="12"/>
      <c r="J1307" s="93"/>
      <c r="K1307" s="100"/>
      <c r="L1307" s="12"/>
      <c r="M1307" s="11"/>
      <c r="N1307" s="18"/>
      <c r="O1307" s="14"/>
      <c r="P1307" s="14"/>
      <c r="Q1307" s="97"/>
      <c r="R1307" s="11"/>
      <c r="S1307" s="11"/>
      <c r="T1307" s="11"/>
      <c r="U1307" s="216"/>
      <c r="V1307" s="216"/>
      <c r="W1307" s="216"/>
      <c r="X1307" s="216"/>
      <c r="Y1307" s="216"/>
      <c r="Z1307" s="216"/>
      <c r="AA1307" s="217"/>
      <c r="AB1307" s="216"/>
    </row>
    <row r="1308" spans="1:28" ht="18" customHeight="1">
      <c r="A1308" s="100"/>
      <c r="B1308" s="12"/>
      <c r="C1308" s="90"/>
      <c r="D1308" s="12"/>
      <c r="E1308" s="12"/>
      <c r="F1308" s="12"/>
      <c r="G1308" s="13"/>
      <c r="H1308" s="11"/>
      <c r="I1308" s="12"/>
      <c r="J1308" s="93"/>
      <c r="K1308" s="100"/>
      <c r="L1308" s="12"/>
      <c r="M1308" s="11"/>
      <c r="N1308" s="18"/>
      <c r="O1308" s="14"/>
      <c r="P1308" s="14"/>
      <c r="Q1308" s="97"/>
      <c r="R1308" s="11"/>
      <c r="S1308" s="11"/>
      <c r="T1308" s="11"/>
      <c r="U1308" s="216"/>
      <c r="V1308" s="216"/>
      <c r="W1308" s="216"/>
      <c r="X1308" s="216"/>
      <c r="Y1308" s="216"/>
      <c r="Z1308" s="216"/>
      <c r="AA1308" s="217"/>
      <c r="AB1308" s="216"/>
    </row>
    <row r="1309" spans="1:28" ht="18" customHeight="1">
      <c r="A1309" s="100"/>
      <c r="B1309" s="12"/>
      <c r="C1309" s="90"/>
      <c r="D1309" s="12"/>
      <c r="E1309" s="12"/>
      <c r="F1309" s="12"/>
      <c r="G1309" s="13"/>
      <c r="H1309" s="11"/>
      <c r="I1309" s="12"/>
      <c r="J1309" s="93"/>
      <c r="K1309" s="100"/>
      <c r="L1309" s="12"/>
      <c r="M1309" s="11"/>
      <c r="N1309" s="18"/>
      <c r="O1309" s="14"/>
      <c r="P1309" s="14"/>
      <c r="Q1309" s="97"/>
      <c r="R1309" s="11"/>
      <c r="S1309" s="11"/>
      <c r="T1309" s="11"/>
      <c r="U1309" s="216"/>
      <c r="V1309" s="216"/>
      <c r="W1309" s="216"/>
      <c r="X1309" s="216"/>
      <c r="Y1309" s="216"/>
      <c r="Z1309" s="216"/>
      <c r="AA1309" s="217"/>
      <c r="AB1309" s="216"/>
    </row>
    <row r="1310" spans="1:28" ht="18" customHeight="1">
      <c r="A1310" s="100"/>
      <c r="B1310" s="12"/>
      <c r="C1310" s="90"/>
      <c r="D1310" s="12"/>
      <c r="E1310" s="12"/>
      <c r="F1310" s="12"/>
      <c r="G1310" s="13"/>
      <c r="H1310" s="11"/>
      <c r="I1310" s="12"/>
      <c r="J1310" s="93"/>
      <c r="K1310" s="100"/>
      <c r="L1310" s="12"/>
      <c r="M1310" s="11"/>
      <c r="N1310" s="18"/>
      <c r="O1310" s="14"/>
      <c r="P1310" s="14"/>
      <c r="Q1310" s="97"/>
      <c r="R1310" s="11"/>
      <c r="S1310" s="11"/>
      <c r="T1310" s="11"/>
      <c r="U1310" s="216"/>
      <c r="V1310" s="216"/>
      <c r="W1310" s="216"/>
      <c r="X1310" s="216"/>
      <c r="Y1310" s="216"/>
      <c r="Z1310" s="216"/>
      <c r="AA1310" s="217"/>
      <c r="AB1310" s="216"/>
    </row>
    <row r="1311" spans="1:28" ht="18" customHeight="1">
      <c r="A1311" s="100"/>
      <c r="B1311" s="12"/>
      <c r="C1311" s="90"/>
      <c r="D1311" s="12"/>
      <c r="E1311" s="12"/>
      <c r="F1311" s="12"/>
      <c r="G1311" s="13"/>
      <c r="H1311" s="11"/>
      <c r="I1311" s="12"/>
      <c r="J1311" s="93"/>
      <c r="K1311" s="100"/>
      <c r="L1311" s="12"/>
      <c r="M1311" s="11"/>
      <c r="N1311" s="18"/>
      <c r="O1311" s="14"/>
      <c r="P1311" s="14"/>
      <c r="Q1311" s="97"/>
      <c r="R1311" s="11"/>
      <c r="S1311" s="11"/>
      <c r="T1311" s="11"/>
      <c r="U1311" s="216"/>
      <c r="V1311" s="216"/>
      <c r="W1311" s="216"/>
      <c r="X1311" s="216"/>
      <c r="Y1311" s="216"/>
      <c r="Z1311" s="216"/>
      <c r="AA1311" s="217"/>
      <c r="AB1311" s="216"/>
    </row>
    <row r="1312" spans="1:28" ht="18" customHeight="1">
      <c r="A1312" s="100"/>
      <c r="B1312" s="12"/>
      <c r="C1312" s="90"/>
      <c r="D1312" s="12"/>
      <c r="E1312" s="12"/>
      <c r="F1312" s="12"/>
      <c r="G1312" s="13"/>
      <c r="H1312" s="11"/>
      <c r="I1312" s="12"/>
      <c r="J1312" s="93"/>
      <c r="K1312" s="100"/>
      <c r="L1312" s="12"/>
      <c r="M1312" s="11"/>
      <c r="N1312" s="18"/>
      <c r="O1312" s="14"/>
      <c r="P1312" s="14"/>
      <c r="Q1312" s="97"/>
      <c r="R1312" s="11"/>
      <c r="S1312" s="11"/>
      <c r="T1312" s="11"/>
      <c r="U1312" s="216"/>
      <c r="V1312" s="216"/>
      <c r="W1312" s="216"/>
      <c r="X1312" s="216"/>
      <c r="Y1312" s="216"/>
      <c r="Z1312" s="216"/>
      <c r="AA1312" s="217"/>
      <c r="AB1312" s="216"/>
    </row>
    <row r="1313" spans="1:28" ht="18" customHeight="1">
      <c r="A1313" s="100"/>
      <c r="B1313" s="12"/>
      <c r="C1313" s="90"/>
      <c r="D1313" s="12"/>
      <c r="E1313" s="12"/>
      <c r="F1313" s="12"/>
      <c r="G1313" s="13"/>
      <c r="H1313" s="11"/>
      <c r="I1313" s="12"/>
      <c r="J1313" s="93"/>
      <c r="K1313" s="100"/>
      <c r="L1313" s="12"/>
      <c r="M1313" s="11"/>
      <c r="N1313" s="18"/>
      <c r="O1313" s="14"/>
      <c r="P1313" s="14"/>
      <c r="Q1313" s="97"/>
      <c r="R1313" s="11"/>
      <c r="S1313" s="11"/>
      <c r="T1313" s="11"/>
      <c r="U1313" s="216"/>
      <c r="V1313" s="216"/>
      <c r="W1313" s="216"/>
      <c r="X1313" s="216"/>
      <c r="Y1313" s="216"/>
      <c r="Z1313" s="216"/>
      <c r="AA1313" s="217"/>
      <c r="AB1313" s="216"/>
    </row>
    <row r="1314" spans="1:28" ht="18" customHeight="1">
      <c r="A1314" s="100"/>
      <c r="B1314" s="12"/>
      <c r="C1314" s="90"/>
      <c r="D1314" s="12"/>
      <c r="E1314" s="12"/>
      <c r="F1314" s="12"/>
      <c r="G1314" s="13"/>
      <c r="H1314" s="11"/>
      <c r="I1314" s="12"/>
      <c r="J1314" s="93"/>
      <c r="K1314" s="100"/>
      <c r="L1314" s="12"/>
      <c r="M1314" s="11"/>
      <c r="N1314" s="18"/>
      <c r="O1314" s="14"/>
      <c r="P1314" s="14"/>
      <c r="Q1314" s="97"/>
      <c r="R1314" s="11"/>
      <c r="S1314" s="11"/>
      <c r="T1314" s="11"/>
      <c r="U1314" s="216"/>
      <c r="V1314" s="216"/>
      <c r="W1314" s="216"/>
      <c r="X1314" s="216"/>
      <c r="Y1314" s="216"/>
      <c r="Z1314" s="216"/>
      <c r="AA1314" s="217"/>
      <c r="AB1314" s="216"/>
    </row>
    <row r="1315" spans="1:28" ht="18" customHeight="1">
      <c r="A1315" s="100"/>
      <c r="B1315" s="12"/>
      <c r="C1315" s="90"/>
      <c r="D1315" s="12"/>
      <c r="E1315" s="12"/>
      <c r="F1315" s="12"/>
      <c r="G1315" s="13"/>
      <c r="H1315" s="11"/>
      <c r="I1315" s="12"/>
      <c r="J1315" s="93"/>
      <c r="K1315" s="100"/>
      <c r="L1315" s="12"/>
      <c r="M1315" s="11"/>
      <c r="N1315" s="18"/>
      <c r="O1315" s="14"/>
      <c r="P1315" s="14"/>
      <c r="Q1315" s="97"/>
      <c r="R1315" s="11"/>
      <c r="S1315" s="11"/>
      <c r="T1315" s="11"/>
      <c r="U1315" s="216"/>
      <c r="V1315" s="216"/>
      <c r="W1315" s="216"/>
      <c r="X1315" s="216"/>
      <c r="Y1315" s="216"/>
      <c r="Z1315" s="216"/>
      <c r="AA1315" s="217"/>
      <c r="AB1315" s="216"/>
    </row>
    <row r="1316" spans="1:28" ht="18" customHeight="1">
      <c r="A1316" s="100"/>
      <c r="B1316" s="12"/>
      <c r="C1316" s="90"/>
      <c r="D1316" s="12"/>
      <c r="E1316" s="12"/>
      <c r="F1316" s="12"/>
      <c r="G1316" s="13"/>
      <c r="H1316" s="11"/>
      <c r="I1316" s="12"/>
      <c r="J1316" s="93"/>
      <c r="K1316" s="100"/>
      <c r="L1316" s="12"/>
      <c r="M1316" s="11"/>
      <c r="N1316" s="18"/>
      <c r="O1316" s="14"/>
      <c r="P1316" s="14"/>
      <c r="Q1316" s="97"/>
      <c r="R1316" s="11"/>
      <c r="S1316" s="11"/>
      <c r="T1316" s="11"/>
      <c r="U1316" s="216"/>
      <c r="V1316" s="216"/>
      <c r="W1316" s="216"/>
      <c r="X1316" s="216"/>
      <c r="Y1316" s="216"/>
      <c r="Z1316" s="216"/>
      <c r="AA1316" s="217"/>
      <c r="AB1316" s="216"/>
    </row>
    <row r="1317" spans="1:28" ht="18" customHeight="1">
      <c r="A1317" s="100"/>
      <c r="B1317" s="12"/>
      <c r="C1317" s="90"/>
      <c r="D1317" s="12"/>
      <c r="E1317" s="12"/>
      <c r="F1317" s="12"/>
      <c r="G1317" s="13"/>
      <c r="H1317" s="11"/>
      <c r="I1317" s="12"/>
      <c r="J1317" s="93"/>
      <c r="K1317" s="100"/>
      <c r="L1317" s="12"/>
      <c r="M1317" s="11"/>
      <c r="N1317" s="18"/>
      <c r="O1317" s="14"/>
      <c r="P1317" s="14"/>
      <c r="Q1317" s="97"/>
      <c r="R1317" s="11"/>
      <c r="S1317" s="11"/>
      <c r="T1317" s="11"/>
      <c r="U1317" s="216"/>
      <c r="V1317" s="216"/>
      <c r="W1317" s="216"/>
      <c r="X1317" s="216"/>
      <c r="Y1317" s="216"/>
      <c r="Z1317" s="216"/>
      <c r="AA1317" s="217"/>
      <c r="AB1317" s="216"/>
    </row>
    <row r="1318" spans="1:28" ht="18" customHeight="1">
      <c r="A1318" s="100"/>
      <c r="B1318" s="12"/>
      <c r="C1318" s="90"/>
      <c r="D1318" s="12"/>
      <c r="E1318" s="12"/>
      <c r="F1318" s="12"/>
      <c r="G1318" s="13"/>
      <c r="H1318" s="11"/>
      <c r="I1318" s="12"/>
      <c r="J1318" s="93"/>
      <c r="K1318" s="100"/>
      <c r="L1318" s="12"/>
      <c r="M1318" s="11"/>
      <c r="N1318" s="18"/>
      <c r="O1318" s="14"/>
      <c r="P1318" s="14"/>
      <c r="Q1318" s="97"/>
      <c r="R1318" s="11"/>
      <c r="S1318" s="11"/>
      <c r="T1318" s="11"/>
      <c r="U1318" s="216"/>
      <c r="V1318" s="216"/>
      <c r="W1318" s="216"/>
      <c r="X1318" s="216"/>
      <c r="Y1318" s="216"/>
      <c r="Z1318" s="216"/>
      <c r="AA1318" s="217"/>
      <c r="AB1318" s="216"/>
    </row>
    <row r="1319" spans="1:28" ht="18" customHeight="1">
      <c r="A1319" s="100"/>
      <c r="B1319" s="12"/>
      <c r="C1319" s="90"/>
      <c r="D1319" s="12"/>
      <c r="E1319" s="12"/>
      <c r="F1319" s="12"/>
      <c r="G1319" s="13"/>
      <c r="H1319" s="11"/>
      <c r="I1319" s="12"/>
      <c r="J1319" s="93"/>
      <c r="K1319" s="100"/>
      <c r="L1319" s="12"/>
      <c r="M1319" s="11"/>
      <c r="N1319" s="18"/>
      <c r="O1319" s="14"/>
      <c r="P1319" s="14"/>
      <c r="Q1319" s="97"/>
      <c r="R1319" s="11"/>
      <c r="S1319" s="11"/>
      <c r="T1319" s="11"/>
      <c r="U1319" s="216"/>
      <c r="V1319" s="216"/>
      <c r="W1319" s="216"/>
      <c r="X1319" s="216"/>
      <c r="Y1319" s="216"/>
      <c r="Z1319" s="216"/>
      <c r="AA1319" s="217"/>
      <c r="AB1319" s="216"/>
    </row>
    <row r="1320" spans="1:28" ht="18" customHeight="1">
      <c r="A1320" s="100"/>
      <c r="B1320" s="12"/>
      <c r="C1320" s="90"/>
      <c r="D1320" s="12"/>
      <c r="E1320" s="12"/>
      <c r="F1320" s="12"/>
      <c r="G1320" s="13"/>
      <c r="H1320" s="11"/>
      <c r="I1320" s="12"/>
      <c r="J1320" s="93"/>
      <c r="K1320" s="100"/>
      <c r="L1320" s="12"/>
      <c r="M1320" s="11"/>
      <c r="N1320" s="18"/>
      <c r="O1320" s="14"/>
      <c r="P1320" s="14"/>
      <c r="Q1320" s="97"/>
      <c r="R1320" s="11"/>
      <c r="S1320" s="11"/>
      <c r="T1320" s="11"/>
      <c r="U1320" s="216"/>
      <c r="V1320" s="216"/>
      <c r="W1320" s="216"/>
      <c r="X1320" s="216"/>
      <c r="Y1320" s="216"/>
      <c r="Z1320" s="216"/>
      <c r="AA1320" s="217"/>
      <c r="AB1320" s="216"/>
    </row>
    <row r="1321" spans="1:28" ht="18" customHeight="1">
      <c r="A1321" s="100"/>
      <c r="B1321" s="12"/>
      <c r="C1321" s="90"/>
      <c r="D1321" s="12"/>
      <c r="E1321" s="12"/>
      <c r="F1321" s="12"/>
      <c r="G1321" s="13"/>
      <c r="H1321" s="11"/>
      <c r="I1321" s="12"/>
      <c r="J1321" s="93"/>
      <c r="K1321" s="100"/>
      <c r="L1321" s="12"/>
      <c r="M1321" s="11"/>
      <c r="N1321" s="18"/>
      <c r="O1321" s="14"/>
      <c r="P1321" s="14"/>
      <c r="Q1321" s="97"/>
      <c r="R1321" s="11"/>
      <c r="S1321" s="11"/>
      <c r="T1321" s="11"/>
      <c r="U1321" s="216"/>
      <c r="V1321" s="216"/>
      <c r="W1321" s="216"/>
      <c r="X1321" s="216"/>
      <c r="Y1321" s="216"/>
      <c r="Z1321" s="216"/>
      <c r="AA1321" s="217"/>
      <c r="AB1321" s="216"/>
    </row>
    <row r="1322" spans="1:28" ht="18" customHeight="1">
      <c r="A1322" s="100"/>
      <c r="B1322" s="12"/>
      <c r="C1322" s="90"/>
      <c r="D1322" s="12"/>
      <c r="E1322" s="12"/>
      <c r="F1322" s="12"/>
      <c r="G1322" s="13"/>
      <c r="H1322" s="11"/>
      <c r="I1322" s="12"/>
      <c r="J1322" s="93"/>
      <c r="K1322" s="100"/>
      <c r="L1322" s="12"/>
      <c r="M1322" s="11"/>
      <c r="N1322" s="18"/>
      <c r="O1322" s="14"/>
      <c r="P1322" s="14"/>
      <c r="Q1322" s="97"/>
      <c r="R1322" s="11"/>
      <c r="S1322" s="11"/>
      <c r="T1322" s="11"/>
      <c r="U1322" s="216"/>
      <c r="V1322" s="216"/>
      <c r="W1322" s="216"/>
      <c r="X1322" s="216"/>
      <c r="Y1322" s="216"/>
      <c r="Z1322" s="216"/>
      <c r="AA1322" s="217"/>
      <c r="AB1322" s="216"/>
    </row>
    <row r="1323" spans="1:28" ht="18" customHeight="1">
      <c r="A1323" s="100"/>
      <c r="B1323" s="12"/>
      <c r="C1323" s="90"/>
      <c r="D1323" s="12"/>
      <c r="E1323" s="12"/>
      <c r="F1323" s="12"/>
      <c r="G1323" s="13"/>
      <c r="H1323" s="11"/>
      <c r="I1323" s="12"/>
      <c r="J1323" s="93"/>
      <c r="K1323" s="100"/>
      <c r="L1323" s="12"/>
      <c r="M1323" s="11"/>
      <c r="N1323" s="18"/>
      <c r="O1323" s="14"/>
      <c r="P1323" s="14"/>
      <c r="Q1323" s="97"/>
      <c r="R1323" s="11"/>
      <c r="S1323" s="11"/>
      <c r="T1323" s="11"/>
      <c r="U1323" s="216"/>
      <c r="V1323" s="216"/>
      <c r="W1323" s="216"/>
      <c r="X1323" s="216"/>
      <c r="Y1323" s="216"/>
      <c r="Z1323" s="216"/>
      <c r="AA1323" s="217"/>
      <c r="AB1323" s="216"/>
    </row>
    <row r="1324" spans="1:28" ht="18" customHeight="1">
      <c r="A1324" s="100"/>
      <c r="B1324" s="12"/>
      <c r="C1324" s="90"/>
      <c r="D1324" s="12"/>
      <c r="E1324" s="12"/>
      <c r="F1324" s="12"/>
      <c r="G1324" s="13"/>
      <c r="H1324" s="11"/>
      <c r="I1324" s="12"/>
      <c r="J1324" s="93"/>
      <c r="K1324" s="100"/>
      <c r="L1324" s="12"/>
      <c r="M1324" s="11"/>
      <c r="N1324" s="18"/>
      <c r="O1324" s="14"/>
      <c r="P1324" s="14"/>
      <c r="Q1324" s="97"/>
      <c r="R1324" s="11"/>
      <c r="S1324" s="11"/>
      <c r="T1324" s="11"/>
      <c r="U1324" s="216"/>
      <c r="V1324" s="216"/>
      <c r="W1324" s="216"/>
      <c r="X1324" s="216"/>
      <c r="Y1324" s="216"/>
      <c r="Z1324" s="216"/>
      <c r="AA1324" s="217"/>
      <c r="AB1324" s="216"/>
    </row>
    <row r="1325" spans="1:28" ht="18" customHeight="1">
      <c r="A1325" s="100"/>
      <c r="B1325" s="12"/>
      <c r="C1325" s="90"/>
      <c r="D1325" s="12"/>
      <c r="E1325" s="12"/>
      <c r="F1325" s="12"/>
      <c r="G1325" s="13"/>
      <c r="H1325" s="11"/>
      <c r="I1325" s="12"/>
      <c r="J1325" s="93"/>
      <c r="K1325" s="100"/>
      <c r="L1325" s="12"/>
      <c r="M1325" s="11"/>
      <c r="N1325" s="18"/>
      <c r="O1325" s="14"/>
      <c r="P1325" s="14"/>
      <c r="Q1325" s="97"/>
      <c r="R1325" s="11"/>
      <c r="S1325" s="11"/>
      <c r="T1325" s="11"/>
      <c r="U1325" s="216"/>
      <c r="V1325" s="216"/>
      <c r="W1325" s="216"/>
      <c r="X1325" s="216"/>
      <c r="Y1325" s="216"/>
      <c r="Z1325" s="216"/>
      <c r="AA1325" s="217"/>
      <c r="AB1325" s="216"/>
    </row>
    <row r="1326" spans="1:28" ht="18" customHeight="1">
      <c r="A1326" s="100"/>
      <c r="B1326" s="12"/>
      <c r="C1326" s="90"/>
      <c r="D1326" s="12"/>
      <c r="E1326" s="12"/>
      <c r="F1326" s="12"/>
      <c r="G1326" s="13"/>
      <c r="H1326" s="11"/>
      <c r="I1326" s="12"/>
      <c r="J1326" s="93"/>
      <c r="K1326" s="100"/>
      <c r="L1326" s="12"/>
      <c r="M1326" s="11"/>
      <c r="N1326" s="18"/>
      <c r="O1326" s="14"/>
      <c r="P1326" s="14"/>
      <c r="Q1326" s="97"/>
      <c r="R1326" s="11"/>
      <c r="S1326" s="11"/>
      <c r="T1326" s="11"/>
      <c r="U1326" s="216"/>
      <c r="V1326" s="216"/>
      <c r="W1326" s="216"/>
      <c r="X1326" s="216"/>
      <c r="Y1326" s="216"/>
      <c r="Z1326" s="216"/>
      <c r="AA1326" s="217"/>
      <c r="AB1326" s="216"/>
    </row>
    <row r="1327" spans="1:28" ht="18" customHeight="1">
      <c r="A1327" s="100"/>
      <c r="B1327" s="12"/>
      <c r="C1327" s="90"/>
      <c r="D1327" s="12"/>
      <c r="E1327" s="12"/>
      <c r="F1327" s="12"/>
      <c r="G1327" s="13"/>
      <c r="H1327" s="11"/>
      <c r="I1327" s="12"/>
      <c r="J1327" s="93"/>
      <c r="K1327" s="100"/>
      <c r="L1327" s="12"/>
      <c r="M1327" s="11"/>
      <c r="N1327" s="18"/>
      <c r="O1327" s="14"/>
      <c r="P1327" s="14"/>
      <c r="Q1327" s="97"/>
      <c r="R1327" s="11"/>
      <c r="S1327" s="11"/>
      <c r="T1327" s="11"/>
      <c r="U1327" s="216"/>
      <c r="V1327" s="216"/>
      <c r="W1327" s="216"/>
      <c r="X1327" s="216"/>
      <c r="Y1327" s="216"/>
      <c r="Z1327" s="216"/>
      <c r="AA1327" s="217"/>
      <c r="AB1327" s="216"/>
    </row>
    <row r="1328" spans="1:28" ht="18" customHeight="1">
      <c r="A1328" s="100"/>
      <c r="B1328" s="12"/>
      <c r="C1328" s="90"/>
      <c r="D1328" s="12"/>
      <c r="E1328" s="12"/>
      <c r="F1328" s="12"/>
      <c r="G1328" s="13"/>
      <c r="H1328" s="11"/>
      <c r="I1328" s="12"/>
      <c r="J1328" s="93"/>
      <c r="K1328" s="100"/>
      <c r="L1328" s="12"/>
      <c r="M1328" s="11"/>
      <c r="N1328" s="18"/>
      <c r="O1328" s="14"/>
      <c r="P1328" s="14"/>
      <c r="Q1328" s="97"/>
      <c r="R1328" s="11"/>
      <c r="S1328" s="11"/>
      <c r="T1328" s="11"/>
      <c r="U1328" s="216"/>
      <c r="V1328" s="216"/>
      <c r="W1328" s="216"/>
      <c r="X1328" s="216"/>
      <c r="Y1328" s="216"/>
      <c r="Z1328" s="216"/>
      <c r="AA1328" s="217"/>
      <c r="AB1328" s="216"/>
    </row>
    <row r="1329" spans="1:28" ht="18" customHeight="1">
      <c r="A1329" s="100"/>
      <c r="B1329" s="12"/>
      <c r="C1329" s="90"/>
      <c r="D1329" s="12"/>
      <c r="E1329" s="12"/>
      <c r="F1329" s="12"/>
      <c r="G1329" s="13"/>
      <c r="H1329" s="11"/>
      <c r="I1329" s="12"/>
      <c r="J1329" s="93"/>
      <c r="K1329" s="100"/>
      <c r="L1329" s="12"/>
      <c r="M1329" s="11"/>
      <c r="N1329" s="18"/>
      <c r="O1329" s="14"/>
      <c r="P1329" s="14"/>
      <c r="Q1329" s="97"/>
      <c r="R1329" s="11"/>
      <c r="S1329" s="11"/>
      <c r="T1329" s="11"/>
      <c r="U1329" s="216"/>
      <c r="V1329" s="216"/>
      <c r="W1329" s="216"/>
      <c r="X1329" s="216"/>
      <c r="Y1329" s="216"/>
      <c r="Z1329" s="216"/>
      <c r="AA1329" s="217"/>
      <c r="AB1329" s="216"/>
    </row>
    <row r="1330" spans="1:28" ht="18" customHeight="1">
      <c r="A1330" s="100"/>
      <c r="B1330" s="12"/>
      <c r="C1330" s="90"/>
      <c r="D1330" s="12"/>
      <c r="E1330" s="12"/>
      <c r="F1330" s="12"/>
      <c r="G1330" s="13"/>
      <c r="H1330" s="11"/>
      <c r="I1330" s="12"/>
      <c r="J1330" s="93"/>
      <c r="K1330" s="100"/>
      <c r="L1330" s="12"/>
      <c r="M1330" s="11"/>
      <c r="N1330" s="18"/>
      <c r="O1330" s="14"/>
      <c r="P1330" s="14"/>
      <c r="Q1330" s="97"/>
      <c r="R1330" s="11"/>
      <c r="S1330" s="11"/>
      <c r="T1330" s="11"/>
      <c r="U1330" s="216"/>
      <c r="V1330" s="216"/>
      <c r="W1330" s="216"/>
      <c r="X1330" s="216"/>
      <c r="Y1330" s="216"/>
      <c r="Z1330" s="216"/>
      <c r="AA1330" s="217"/>
      <c r="AB1330" s="216"/>
    </row>
    <row r="1331" spans="1:28" ht="18" customHeight="1">
      <c r="A1331" s="100"/>
      <c r="B1331" s="12"/>
      <c r="C1331" s="90"/>
      <c r="D1331" s="12"/>
      <c r="E1331" s="12"/>
      <c r="F1331" s="12"/>
      <c r="G1331" s="13"/>
      <c r="H1331" s="11"/>
      <c r="I1331" s="12"/>
      <c r="J1331" s="93"/>
      <c r="K1331" s="100"/>
      <c r="L1331" s="12"/>
      <c r="M1331" s="11"/>
      <c r="N1331" s="18"/>
      <c r="O1331" s="14"/>
      <c r="P1331" s="14"/>
      <c r="Q1331" s="97"/>
      <c r="R1331" s="11"/>
      <c r="S1331" s="11"/>
      <c r="T1331" s="11"/>
      <c r="U1331" s="216"/>
      <c r="V1331" s="216"/>
      <c r="W1331" s="216"/>
      <c r="X1331" s="216"/>
      <c r="Y1331" s="216"/>
      <c r="Z1331" s="216"/>
      <c r="AA1331" s="217"/>
      <c r="AB1331" s="216"/>
    </row>
    <row r="1332" spans="1:28" ht="18" customHeight="1">
      <c r="A1332" s="100"/>
      <c r="B1332" s="12"/>
      <c r="C1332" s="90"/>
      <c r="D1332" s="12"/>
      <c r="E1332" s="12"/>
      <c r="F1332" s="12"/>
      <c r="G1332" s="13"/>
      <c r="H1332" s="11"/>
      <c r="I1332" s="12"/>
      <c r="J1332" s="93"/>
      <c r="K1332" s="100"/>
      <c r="L1332" s="12"/>
      <c r="M1332" s="11"/>
      <c r="N1332" s="18"/>
      <c r="O1332" s="14"/>
      <c r="P1332" s="14"/>
      <c r="Q1332" s="97"/>
      <c r="R1332" s="11"/>
      <c r="S1332" s="11"/>
      <c r="T1332" s="11"/>
      <c r="U1332" s="216"/>
      <c r="V1332" s="216"/>
      <c r="W1332" s="216"/>
      <c r="X1332" s="216"/>
      <c r="Y1332" s="216"/>
      <c r="Z1332" s="216"/>
      <c r="AA1332" s="217"/>
      <c r="AB1332" s="216"/>
    </row>
    <row r="1333" spans="1:28" ht="18" customHeight="1">
      <c r="A1333" s="100"/>
      <c r="B1333" s="12"/>
      <c r="C1333" s="90"/>
      <c r="D1333" s="12"/>
      <c r="E1333" s="12"/>
      <c r="F1333" s="12"/>
      <c r="G1333" s="13"/>
      <c r="H1333" s="11"/>
      <c r="I1333" s="12"/>
      <c r="J1333" s="93"/>
      <c r="K1333" s="100"/>
      <c r="L1333" s="12"/>
      <c r="M1333" s="11"/>
      <c r="N1333" s="18"/>
      <c r="O1333" s="14"/>
      <c r="P1333" s="14"/>
      <c r="Q1333" s="97"/>
      <c r="R1333" s="11"/>
      <c r="S1333" s="11"/>
      <c r="T1333" s="11"/>
      <c r="U1333" s="216"/>
      <c r="V1333" s="216"/>
      <c r="W1333" s="216"/>
      <c r="X1333" s="216"/>
      <c r="Y1333" s="216"/>
      <c r="Z1333" s="216"/>
      <c r="AA1333" s="217"/>
      <c r="AB1333" s="216"/>
    </row>
    <row r="1334" spans="1:28" ht="18" customHeight="1">
      <c r="A1334" s="100"/>
      <c r="B1334" s="12"/>
      <c r="C1334" s="90"/>
      <c r="D1334" s="12"/>
      <c r="E1334" s="12"/>
      <c r="F1334" s="12"/>
      <c r="G1334" s="13"/>
      <c r="H1334" s="11"/>
      <c r="I1334" s="12"/>
      <c r="J1334" s="93"/>
      <c r="K1334" s="100"/>
      <c r="L1334" s="12"/>
      <c r="M1334" s="11"/>
      <c r="N1334" s="18"/>
      <c r="O1334" s="14"/>
      <c r="P1334" s="14"/>
      <c r="Q1334" s="97"/>
      <c r="R1334" s="11"/>
      <c r="S1334" s="11"/>
      <c r="T1334" s="11"/>
      <c r="U1334" s="216"/>
      <c r="V1334" s="216"/>
      <c r="W1334" s="216"/>
      <c r="X1334" s="216"/>
      <c r="Y1334" s="216"/>
      <c r="Z1334" s="216"/>
      <c r="AA1334" s="217"/>
      <c r="AB1334" s="216"/>
    </row>
    <row r="1335" spans="1:28" ht="18" customHeight="1">
      <c r="A1335" s="100"/>
      <c r="B1335" s="12"/>
      <c r="C1335" s="90"/>
      <c r="D1335" s="12"/>
      <c r="E1335" s="12"/>
      <c r="F1335" s="12"/>
      <c r="G1335" s="13"/>
      <c r="H1335" s="11"/>
      <c r="I1335" s="12"/>
      <c r="J1335" s="93"/>
      <c r="K1335" s="100"/>
      <c r="L1335" s="12"/>
      <c r="M1335" s="11"/>
      <c r="N1335" s="18"/>
      <c r="O1335" s="14"/>
      <c r="P1335" s="14"/>
      <c r="Q1335" s="97"/>
      <c r="R1335" s="11"/>
      <c r="S1335" s="11"/>
      <c r="T1335" s="11"/>
      <c r="U1335" s="216"/>
      <c r="V1335" s="216"/>
      <c r="W1335" s="216"/>
      <c r="X1335" s="216"/>
      <c r="Y1335" s="216"/>
      <c r="Z1335" s="216"/>
      <c r="AA1335" s="217"/>
      <c r="AB1335" s="216"/>
    </row>
    <row r="1336" spans="1:28" ht="18" customHeight="1">
      <c r="A1336" s="100"/>
      <c r="B1336" s="12"/>
      <c r="C1336" s="90"/>
      <c r="D1336" s="12"/>
      <c r="E1336" s="12"/>
      <c r="F1336" s="12"/>
      <c r="G1336" s="13"/>
      <c r="H1336" s="11"/>
      <c r="I1336" s="12"/>
      <c r="J1336" s="93"/>
      <c r="K1336" s="100"/>
      <c r="L1336" s="12"/>
      <c r="M1336" s="11"/>
      <c r="N1336" s="18"/>
      <c r="O1336" s="14"/>
      <c r="P1336" s="14"/>
      <c r="Q1336" s="97"/>
      <c r="R1336" s="11"/>
      <c r="S1336" s="11"/>
      <c r="T1336" s="11"/>
      <c r="U1336" s="216"/>
      <c r="V1336" s="216"/>
      <c r="W1336" s="216"/>
      <c r="X1336" s="216"/>
      <c r="Y1336" s="216"/>
      <c r="Z1336" s="216"/>
      <c r="AA1336" s="217"/>
      <c r="AB1336" s="216"/>
    </row>
    <row r="1337" spans="1:28" ht="18" customHeight="1">
      <c r="A1337" s="100"/>
      <c r="B1337" s="12"/>
      <c r="C1337" s="90"/>
      <c r="D1337" s="12"/>
      <c r="E1337" s="12"/>
      <c r="F1337" s="12"/>
      <c r="G1337" s="13"/>
      <c r="H1337" s="11"/>
      <c r="I1337" s="12"/>
      <c r="J1337" s="93"/>
      <c r="K1337" s="100"/>
      <c r="L1337" s="12"/>
      <c r="M1337" s="11"/>
      <c r="N1337" s="18"/>
      <c r="O1337" s="14"/>
      <c r="P1337" s="14"/>
      <c r="Q1337" s="97"/>
      <c r="R1337" s="11"/>
      <c r="S1337" s="11"/>
      <c r="T1337" s="11"/>
      <c r="U1337" s="216"/>
      <c r="V1337" s="216"/>
      <c r="W1337" s="216"/>
      <c r="X1337" s="216"/>
      <c r="Y1337" s="216"/>
      <c r="Z1337" s="216"/>
      <c r="AA1337" s="217"/>
      <c r="AB1337" s="216"/>
    </row>
    <row r="1338" spans="1:28" ht="18" customHeight="1">
      <c r="A1338" s="100"/>
      <c r="B1338" s="12"/>
      <c r="C1338" s="90"/>
      <c r="D1338" s="12"/>
      <c r="E1338" s="12"/>
      <c r="F1338" s="12"/>
      <c r="G1338" s="13"/>
      <c r="H1338" s="11"/>
      <c r="I1338" s="12"/>
      <c r="J1338" s="93"/>
      <c r="K1338" s="100"/>
      <c r="L1338" s="12"/>
      <c r="M1338" s="11"/>
      <c r="N1338" s="18"/>
      <c r="O1338" s="14"/>
      <c r="P1338" s="14"/>
      <c r="Q1338" s="97"/>
      <c r="R1338" s="11"/>
      <c r="S1338" s="11"/>
      <c r="T1338" s="11"/>
      <c r="U1338" s="216"/>
      <c r="V1338" s="216"/>
      <c r="W1338" s="216"/>
      <c r="X1338" s="216"/>
      <c r="Y1338" s="216"/>
      <c r="Z1338" s="216"/>
      <c r="AA1338" s="217"/>
      <c r="AB1338" s="216"/>
    </row>
    <row r="1339" spans="1:28" ht="18" customHeight="1">
      <c r="A1339" s="100"/>
      <c r="B1339" s="12"/>
      <c r="C1339" s="90"/>
      <c r="D1339" s="12"/>
      <c r="E1339" s="12"/>
      <c r="F1339" s="12"/>
      <c r="G1339" s="13"/>
      <c r="H1339" s="11"/>
      <c r="I1339" s="12"/>
      <c r="J1339" s="93"/>
      <c r="K1339" s="100"/>
      <c r="L1339" s="12"/>
      <c r="M1339" s="11"/>
      <c r="N1339" s="18"/>
      <c r="O1339" s="14"/>
      <c r="P1339" s="14"/>
      <c r="Q1339" s="97"/>
      <c r="R1339" s="11"/>
      <c r="S1339" s="11"/>
      <c r="T1339" s="11"/>
      <c r="U1339" s="216"/>
      <c r="V1339" s="216"/>
      <c r="W1339" s="216"/>
      <c r="X1339" s="216"/>
      <c r="Y1339" s="216"/>
      <c r="Z1339" s="216"/>
      <c r="AA1339" s="217"/>
      <c r="AB1339" s="216"/>
    </row>
    <row r="1340" spans="1:28" ht="18" customHeight="1">
      <c r="A1340" s="100"/>
      <c r="B1340" s="12"/>
      <c r="C1340" s="90"/>
      <c r="D1340" s="12"/>
      <c r="E1340" s="12"/>
      <c r="F1340" s="12"/>
      <c r="G1340" s="13"/>
      <c r="H1340" s="11"/>
      <c r="I1340" s="12"/>
      <c r="J1340" s="93"/>
      <c r="K1340" s="100"/>
      <c r="L1340" s="12"/>
      <c r="M1340" s="11"/>
      <c r="N1340" s="18"/>
      <c r="O1340" s="14"/>
      <c r="P1340" s="14"/>
      <c r="Q1340" s="97"/>
      <c r="R1340" s="11"/>
      <c r="S1340" s="11"/>
      <c r="T1340" s="11"/>
      <c r="U1340" s="216"/>
      <c r="V1340" s="216"/>
      <c r="W1340" s="216"/>
      <c r="X1340" s="216"/>
      <c r="Y1340" s="216"/>
      <c r="Z1340" s="216"/>
      <c r="AA1340" s="217"/>
      <c r="AB1340" s="216"/>
    </row>
    <row r="1341" spans="1:28" ht="18" customHeight="1">
      <c r="A1341" s="100"/>
      <c r="B1341" s="12"/>
      <c r="C1341" s="90"/>
      <c r="D1341" s="12"/>
      <c r="E1341" s="12"/>
      <c r="F1341" s="12"/>
      <c r="G1341" s="13"/>
      <c r="H1341" s="11"/>
      <c r="I1341" s="12"/>
      <c r="J1341" s="93"/>
      <c r="K1341" s="100"/>
      <c r="L1341" s="12"/>
      <c r="M1341" s="11"/>
      <c r="N1341" s="18"/>
      <c r="O1341" s="14"/>
      <c r="P1341" s="14"/>
      <c r="Q1341" s="97"/>
      <c r="R1341" s="11"/>
      <c r="S1341" s="11"/>
      <c r="T1341" s="11"/>
      <c r="U1341" s="216"/>
      <c r="V1341" s="216"/>
      <c r="W1341" s="216"/>
      <c r="X1341" s="216"/>
      <c r="Y1341" s="216"/>
      <c r="Z1341" s="216"/>
      <c r="AA1341" s="217"/>
      <c r="AB1341" s="216"/>
    </row>
    <row r="1342" spans="1:28" ht="18" customHeight="1">
      <c r="A1342" s="100"/>
      <c r="B1342" s="12"/>
      <c r="C1342" s="90"/>
      <c r="D1342" s="12"/>
      <c r="E1342" s="12"/>
      <c r="F1342" s="12"/>
      <c r="G1342" s="13"/>
      <c r="H1342" s="11"/>
      <c r="I1342" s="12"/>
      <c r="J1342" s="93"/>
      <c r="K1342" s="100"/>
      <c r="L1342" s="12"/>
      <c r="M1342" s="11"/>
      <c r="N1342" s="18"/>
      <c r="O1342" s="14"/>
      <c r="P1342" s="14"/>
      <c r="Q1342" s="97"/>
      <c r="R1342" s="11"/>
      <c r="S1342" s="11"/>
      <c r="T1342" s="11"/>
      <c r="U1342" s="216"/>
      <c r="V1342" s="216"/>
      <c r="W1342" s="216"/>
      <c r="X1342" s="216"/>
      <c r="Y1342" s="216"/>
      <c r="Z1342" s="216"/>
      <c r="AA1342" s="217"/>
      <c r="AB1342" s="216"/>
    </row>
    <row r="1343" spans="1:28" ht="18" customHeight="1">
      <c r="A1343" s="100"/>
      <c r="B1343" s="12"/>
      <c r="C1343" s="90"/>
      <c r="D1343" s="12"/>
      <c r="E1343" s="12"/>
      <c r="F1343" s="12"/>
      <c r="G1343" s="13"/>
      <c r="H1343" s="11"/>
      <c r="I1343" s="12"/>
      <c r="J1343" s="93"/>
      <c r="K1343" s="100"/>
      <c r="L1343" s="12"/>
      <c r="M1343" s="11"/>
      <c r="N1343" s="18"/>
      <c r="O1343" s="14"/>
      <c r="P1343" s="14"/>
      <c r="Q1343" s="97"/>
      <c r="R1343" s="11"/>
      <c r="S1343" s="11"/>
      <c r="T1343" s="11"/>
      <c r="U1343" s="216"/>
      <c r="V1343" s="216"/>
      <c r="W1343" s="216"/>
      <c r="X1343" s="216"/>
      <c r="Y1343" s="216"/>
      <c r="Z1343" s="216"/>
      <c r="AA1343" s="217"/>
      <c r="AB1343" s="216"/>
    </row>
    <row r="1344" spans="1:28" ht="18" customHeight="1">
      <c r="A1344" s="100"/>
      <c r="B1344" s="12"/>
      <c r="C1344" s="90"/>
      <c r="D1344" s="12"/>
      <c r="E1344" s="12"/>
      <c r="F1344" s="12"/>
      <c r="G1344" s="13"/>
      <c r="H1344" s="11"/>
      <c r="I1344" s="12"/>
      <c r="J1344" s="93"/>
      <c r="K1344" s="100"/>
      <c r="L1344" s="12"/>
      <c r="M1344" s="11"/>
      <c r="N1344" s="18"/>
      <c r="O1344" s="14"/>
      <c r="P1344" s="14"/>
      <c r="Q1344" s="97"/>
      <c r="R1344" s="11"/>
      <c r="S1344" s="11"/>
      <c r="T1344" s="11"/>
      <c r="U1344" s="216"/>
      <c r="V1344" s="216"/>
      <c r="W1344" s="216"/>
      <c r="X1344" s="216"/>
      <c r="Y1344" s="216"/>
      <c r="Z1344" s="216"/>
      <c r="AA1344" s="217"/>
      <c r="AB1344" s="216"/>
    </row>
    <row r="1345" spans="1:28" ht="18" customHeight="1">
      <c r="A1345" s="100"/>
      <c r="B1345" s="12"/>
      <c r="C1345" s="90"/>
      <c r="D1345" s="12"/>
      <c r="E1345" s="12"/>
      <c r="F1345" s="12"/>
      <c r="G1345" s="13"/>
      <c r="H1345" s="11"/>
      <c r="I1345" s="12"/>
      <c r="J1345" s="93"/>
      <c r="K1345" s="100"/>
      <c r="L1345" s="12"/>
      <c r="M1345" s="11"/>
      <c r="N1345" s="18"/>
      <c r="O1345" s="14"/>
      <c r="P1345" s="14"/>
      <c r="Q1345" s="97"/>
      <c r="R1345" s="11"/>
      <c r="S1345" s="11"/>
      <c r="T1345" s="11"/>
      <c r="U1345" s="216"/>
      <c r="V1345" s="216"/>
      <c r="W1345" s="216"/>
      <c r="X1345" s="216"/>
      <c r="Y1345" s="216"/>
      <c r="Z1345" s="216"/>
      <c r="AA1345" s="217"/>
      <c r="AB1345" s="216"/>
    </row>
    <row r="1346" spans="1:28" ht="18" customHeight="1">
      <c r="A1346" s="100"/>
      <c r="B1346" s="12"/>
      <c r="C1346" s="90"/>
      <c r="D1346" s="12"/>
      <c r="E1346" s="12"/>
      <c r="F1346" s="12"/>
      <c r="G1346" s="13"/>
      <c r="H1346" s="11"/>
      <c r="I1346" s="12"/>
      <c r="J1346" s="93"/>
      <c r="K1346" s="100"/>
      <c r="L1346" s="12"/>
      <c r="M1346" s="11"/>
      <c r="N1346" s="18"/>
      <c r="O1346" s="14"/>
      <c r="P1346" s="14"/>
      <c r="Q1346" s="97"/>
      <c r="R1346" s="11"/>
      <c r="S1346" s="11"/>
      <c r="T1346" s="11"/>
      <c r="U1346" s="216"/>
      <c r="V1346" s="216"/>
      <c r="W1346" s="216"/>
      <c r="X1346" s="216"/>
      <c r="Y1346" s="216"/>
      <c r="Z1346" s="216"/>
      <c r="AA1346" s="217"/>
      <c r="AB1346" s="216"/>
    </row>
    <row r="1347" spans="1:28" ht="18" customHeight="1">
      <c r="A1347" s="100"/>
      <c r="B1347" s="12"/>
      <c r="C1347" s="90"/>
      <c r="D1347" s="12"/>
      <c r="E1347" s="12"/>
      <c r="F1347" s="12"/>
      <c r="G1347" s="13"/>
      <c r="H1347" s="11"/>
      <c r="I1347" s="12"/>
      <c r="J1347" s="93"/>
      <c r="K1347" s="100"/>
      <c r="L1347" s="12"/>
      <c r="M1347" s="11"/>
      <c r="N1347" s="18"/>
      <c r="O1347" s="14"/>
      <c r="P1347" s="14"/>
      <c r="Q1347" s="97"/>
      <c r="R1347" s="11"/>
      <c r="S1347" s="11"/>
      <c r="T1347" s="11"/>
      <c r="U1347" s="216"/>
      <c r="V1347" s="216"/>
      <c r="W1347" s="216"/>
      <c r="X1347" s="216"/>
      <c r="Y1347" s="216"/>
      <c r="Z1347" s="216"/>
      <c r="AA1347" s="217"/>
      <c r="AB1347" s="216"/>
    </row>
    <row r="1348" spans="1:28" ht="18" customHeight="1">
      <c r="A1348" s="100"/>
      <c r="B1348" s="12"/>
      <c r="C1348" s="90"/>
      <c r="D1348" s="12"/>
      <c r="E1348" s="12"/>
      <c r="F1348" s="12"/>
      <c r="G1348" s="13"/>
      <c r="H1348" s="11"/>
      <c r="I1348" s="12"/>
      <c r="J1348" s="93"/>
      <c r="K1348" s="100"/>
      <c r="L1348" s="12"/>
      <c r="M1348" s="11"/>
      <c r="N1348" s="18"/>
      <c r="O1348" s="14"/>
      <c r="P1348" s="14"/>
      <c r="Q1348" s="97"/>
      <c r="R1348" s="11"/>
      <c r="S1348" s="11"/>
      <c r="T1348" s="11"/>
      <c r="U1348" s="216"/>
      <c r="V1348" s="216"/>
      <c r="W1348" s="216"/>
      <c r="X1348" s="216"/>
      <c r="Y1348" s="216"/>
      <c r="Z1348" s="216"/>
      <c r="AA1348" s="217"/>
      <c r="AB1348" s="216"/>
    </row>
    <row r="1349" spans="1:28" ht="18" customHeight="1">
      <c r="A1349" s="100"/>
      <c r="B1349" s="12"/>
      <c r="C1349" s="90"/>
      <c r="D1349" s="12"/>
      <c r="E1349" s="12"/>
      <c r="F1349" s="12"/>
      <c r="G1349" s="13"/>
      <c r="H1349" s="11"/>
      <c r="I1349" s="12"/>
      <c r="J1349" s="93"/>
      <c r="K1349" s="100"/>
      <c r="L1349" s="12"/>
      <c r="M1349" s="11"/>
      <c r="N1349" s="18"/>
      <c r="O1349" s="14"/>
      <c r="P1349" s="14"/>
      <c r="Q1349" s="97"/>
      <c r="R1349" s="11"/>
      <c r="S1349" s="11"/>
      <c r="T1349" s="11"/>
      <c r="U1349" s="216"/>
      <c r="V1349" s="216"/>
      <c r="W1349" s="216"/>
      <c r="X1349" s="216"/>
      <c r="Y1349" s="216"/>
      <c r="Z1349" s="216"/>
      <c r="AA1349" s="217"/>
      <c r="AB1349" s="216"/>
    </row>
    <row r="1350" spans="1:28" ht="18" customHeight="1">
      <c r="A1350" s="100"/>
      <c r="B1350" s="12"/>
      <c r="C1350" s="90"/>
      <c r="D1350" s="12"/>
      <c r="E1350" s="12"/>
      <c r="F1350" s="12"/>
      <c r="G1350" s="13"/>
      <c r="H1350" s="11"/>
      <c r="I1350" s="12"/>
      <c r="J1350" s="93"/>
      <c r="K1350" s="100"/>
      <c r="L1350" s="12"/>
      <c r="M1350" s="11"/>
      <c r="N1350" s="18"/>
      <c r="O1350" s="14"/>
      <c r="P1350" s="14"/>
      <c r="Q1350" s="97"/>
      <c r="R1350" s="11"/>
      <c r="S1350" s="11"/>
      <c r="T1350" s="11"/>
      <c r="U1350" s="216"/>
      <c r="V1350" s="216"/>
      <c r="W1350" s="216"/>
      <c r="X1350" s="216"/>
      <c r="Y1350" s="216"/>
      <c r="Z1350" s="216"/>
      <c r="AA1350" s="217"/>
      <c r="AB1350" s="216"/>
    </row>
    <row r="1351" spans="1:28" ht="18" customHeight="1">
      <c r="A1351" s="100"/>
      <c r="B1351" s="12"/>
      <c r="C1351" s="90"/>
      <c r="D1351" s="12"/>
      <c r="E1351" s="12"/>
      <c r="F1351" s="12"/>
      <c r="G1351" s="13"/>
      <c r="H1351" s="11"/>
      <c r="I1351" s="12"/>
      <c r="J1351" s="93"/>
      <c r="K1351" s="100"/>
      <c r="L1351" s="12"/>
      <c r="M1351" s="11"/>
      <c r="N1351" s="18"/>
      <c r="O1351" s="14"/>
      <c r="P1351" s="14"/>
      <c r="Q1351" s="97"/>
      <c r="R1351" s="11"/>
      <c r="S1351" s="11"/>
      <c r="T1351" s="11"/>
      <c r="U1351" s="216"/>
      <c r="V1351" s="216"/>
      <c r="W1351" s="216"/>
      <c r="X1351" s="216"/>
      <c r="Y1351" s="216"/>
      <c r="Z1351" s="216"/>
      <c r="AA1351" s="217"/>
      <c r="AB1351" s="216"/>
    </row>
    <row r="1352" spans="1:28" ht="18" customHeight="1">
      <c r="A1352" s="100"/>
      <c r="B1352" s="12"/>
      <c r="C1352" s="90"/>
      <c r="D1352" s="12"/>
      <c r="E1352" s="12"/>
      <c r="F1352" s="12"/>
      <c r="G1352" s="13"/>
      <c r="H1352" s="11"/>
      <c r="I1352" s="12"/>
      <c r="J1352" s="93"/>
      <c r="K1352" s="100"/>
      <c r="L1352" s="12"/>
      <c r="M1352" s="11"/>
      <c r="N1352" s="18"/>
      <c r="O1352" s="14"/>
      <c r="P1352" s="14"/>
      <c r="Q1352" s="97"/>
      <c r="R1352" s="11"/>
      <c r="S1352" s="11"/>
      <c r="T1352" s="11"/>
      <c r="U1352" s="216"/>
      <c r="V1352" s="216"/>
      <c r="W1352" s="216"/>
      <c r="X1352" s="216"/>
      <c r="Y1352" s="216"/>
      <c r="Z1352" s="216"/>
      <c r="AA1352" s="217"/>
      <c r="AB1352" s="216"/>
    </row>
    <row r="1353" spans="1:28" ht="18" customHeight="1">
      <c r="A1353" s="100"/>
      <c r="B1353" s="12"/>
      <c r="C1353" s="90"/>
      <c r="D1353" s="12"/>
      <c r="E1353" s="12"/>
      <c r="F1353" s="12"/>
      <c r="G1353" s="13"/>
      <c r="H1353" s="11"/>
      <c r="I1353" s="12"/>
      <c r="J1353" s="93"/>
      <c r="K1353" s="100"/>
      <c r="L1353" s="12"/>
      <c r="M1353" s="11"/>
      <c r="N1353" s="18"/>
      <c r="O1353" s="14"/>
      <c r="P1353" s="14"/>
      <c r="Q1353" s="97"/>
      <c r="R1353" s="11"/>
      <c r="S1353" s="11"/>
      <c r="T1353" s="11"/>
      <c r="U1353" s="216"/>
      <c r="V1353" s="216"/>
      <c r="W1353" s="216"/>
      <c r="X1353" s="216"/>
      <c r="Y1353" s="216"/>
      <c r="Z1353" s="216"/>
      <c r="AA1353" s="217"/>
      <c r="AB1353" s="216"/>
    </row>
    <row r="1354" spans="1:28" ht="18" customHeight="1">
      <c r="A1354" s="100"/>
      <c r="B1354" s="12"/>
      <c r="C1354" s="90"/>
      <c r="D1354" s="12"/>
      <c r="E1354" s="12"/>
      <c r="F1354" s="12"/>
      <c r="G1354" s="13"/>
      <c r="H1354" s="11"/>
      <c r="I1354" s="12"/>
      <c r="J1354" s="93"/>
      <c r="K1354" s="100"/>
      <c r="L1354" s="12"/>
      <c r="M1354" s="11"/>
      <c r="N1354" s="18"/>
      <c r="O1354" s="14"/>
      <c r="P1354" s="14"/>
      <c r="Q1354" s="97"/>
      <c r="R1354" s="11"/>
      <c r="S1354" s="11"/>
      <c r="T1354" s="11"/>
      <c r="U1354" s="216"/>
      <c r="V1354" s="216"/>
      <c r="W1354" s="216"/>
      <c r="X1354" s="216"/>
      <c r="Y1354" s="216"/>
      <c r="Z1354" s="216"/>
      <c r="AA1354" s="217"/>
      <c r="AB1354" s="216"/>
    </row>
    <row r="1355" spans="1:28" ht="18" customHeight="1">
      <c r="A1355" s="100"/>
      <c r="B1355" s="12"/>
      <c r="C1355" s="90"/>
      <c r="D1355" s="12"/>
      <c r="E1355" s="12"/>
      <c r="F1355" s="12"/>
      <c r="G1355" s="13"/>
      <c r="H1355" s="11"/>
      <c r="I1355" s="12"/>
      <c r="J1355" s="93"/>
      <c r="K1355" s="100"/>
      <c r="L1355" s="12"/>
      <c r="M1355" s="11"/>
      <c r="N1355" s="18"/>
      <c r="O1355" s="14"/>
      <c r="P1355" s="14"/>
      <c r="Q1355" s="97"/>
      <c r="R1355" s="11"/>
      <c r="S1355" s="11"/>
      <c r="T1355" s="11"/>
      <c r="U1355" s="216"/>
      <c r="V1355" s="216"/>
      <c r="W1355" s="216"/>
      <c r="X1355" s="216"/>
      <c r="Y1355" s="216"/>
      <c r="Z1355" s="216"/>
      <c r="AA1355" s="217"/>
      <c r="AB1355" s="216"/>
    </row>
    <row r="1356" spans="1:28" ht="18" customHeight="1">
      <c r="A1356" s="100"/>
      <c r="B1356" s="12"/>
      <c r="C1356" s="90"/>
      <c r="D1356" s="12"/>
      <c r="E1356" s="12"/>
      <c r="F1356" s="12"/>
      <c r="G1356" s="13"/>
      <c r="H1356" s="11"/>
      <c r="I1356" s="12"/>
      <c r="J1356" s="93"/>
      <c r="K1356" s="100"/>
      <c r="L1356" s="12"/>
      <c r="M1356" s="11"/>
      <c r="N1356" s="18"/>
      <c r="O1356" s="14"/>
      <c r="P1356" s="14"/>
      <c r="Q1356" s="97"/>
      <c r="R1356" s="11"/>
      <c r="S1356" s="11"/>
      <c r="T1356" s="11"/>
      <c r="U1356" s="216"/>
      <c r="V1356" s="216"/>
      <c r="W1356" s="216"/>
      <c r="X1356" s="216"/>
      <c r="Y1356" s="216"/>
      <c r="Z1356" s="216"/>
      <c r="AA1356" s="217"/>
      <c r="AB1356" s="216"/>
    </row>
    <row r="1357" spans="1:28" ht="18" customHeight="1">
      <c r="A1357" s="100"/>
      <c r="B1357" s="12"/>
      <c r="C1357" s="90"/>
      <c r="D1357" s="12"/>
      <c r="E1357" s="12"/>
      <c r="F1357" s="12"/>
      <c r="G1357" s="13"/>
      <c r="H1357" s="11"/>
      <c r="I1357" s="12"/>
      <c r="J1357" s="93"/>
      <c r="K1357" s="100"/>
      <c r="L1357" s="12"/>
      <c r="M1357" s="11"/>
      <c r="N1357" s="18"/>
      <c r="O1357" s="14"/>
      <c r="P1357" s="14"/>
      <c r="Q1357" s="97"/>
      <c r="R1357" s="11"/>
      <c r="S1357" s="11"/>
      <c r="T1357" s="11"/>
      <c r="U1357" s="216"/>
      <c r="V1357" s="216"/>
      <c r="W1357" s="216"/>
      <c r="X1357" s="216"/>
      <c r="Y1357" s="216"/>
      <c r="Z1357" s="216"/>
      <c r="AA1357" s="217"/>
      <c r="AB1357" s="216"/>
    </row>
    <row r="1358" spans="1:28" ht="18" customHeight="1">
      <c r="A1358" s="100"/>
      <c r="B1358" s="12"/>
      <c r="C1358" s="90"/>
      <c r="D1358" s="12"/>
      <c r="E1358" s="12"/>
      <c r="F1358" s="12"/>
      <c r="G1358" s="13"/>
      <c r="H1358" s="11"/>
      <c r="I1358" s="12"/>
      <c r="J1358" s="93"/>
      <c r="K1358" s="100"/>
      <c r="L1358" s="12"/>
      <c r="M1358" s="11"/>
      <c r="N1358" s="18"/>
      <c r="O1358" s="14"/>
      <c r="P1358" s="14"/>
      <c r="Q1358" s="97"/>
      <c r="R1358" s="11"/>
      <c r="S1358" s="11"/>
      <c r="T1358" s="11"/>
      <c r="U1358" s="216"/>
      <c r="V1358" s="216"/>
      <c r="W1358" s="216"/>
      <c r="X1358" s="216"/>
      <c r="Y1358" s="216"/>
      <c r="Z1358" s="216"/>
      <c r="AA1358" s="217"/>
      <c r="AB1358" s="216"/>
    </row>
    <row r="1359" spans="1:28" ht="18" customHeight="1">
      <c r="A1359" s="100"/>
      <c r="B1359" s="12"/>
      <c r="C1359" s="90"/>
      <c r="D1359" s="12"/>
      <c r="E1359" s="12"/>
      <c r="F1359" s="12"/>
      <c r="G1359" s="13"/>
      <c r="H1359" s="11"/>
      <c r="I1359" s="12"/>
      <c r="J1359" s="93"/>
      <c r="K1359" s="100"/>
      <c r="L1359" s="12"/>
      <c r="M1359" s="11"/>
      <c r="N1359" s="18"/>
      <c r="O1359" s="14"/>
      <c r="P1359" s="14"/>
      <c r="Q1359" s="97"/>
      <c r="R1359" s="11"/>
      <c r="S1359" s="11"/>
      <c r="T1359" s="11"/>
      <c r="U1359" s="216"/>
      <c r="V1359" s="216"/>
      <c r="W1359" s="216"/>
      <c r="X1359" s="216"/>
      <c r="Y1359" s="216"/>
      <c r="Z1359" s="216"/>
      <c r="AA1359" s="217"/>
      <c r="AB1359" s="216"/>
    </row>
    <row r="1360" spans="1:28" ht="18" customHeight="1">
      <c r="A1360" s="100"/>
      <c r="B1360" s="12"/>
      <c r="C1360" s="90"/>
      <c r="D1360" s="12"/>
      <c r="E1360" s="12"/>
      <c r="F1360" s="12"/>
      <c r="G1360" s="13"/>
      <c r="H1360" s="11"/>
      <c r="I1360" s="12"/>
      <c r="J1360" s="93"/>
      <c r="K1360" s="100"/>
      <c r="L1360" s="12"/>
      <c r="M1360" s="11"/>
      <c r="N1360" s="18"/>
      <c r="O1360" s="14"/>
      <c r="P1360" s="14"/>
      <c r="Q1360" s="97"/>
      <c r="R1360" s="11"/>
      <c r="S1360" s="11"/>
      <c r="T1360" s="11"/>
      <c r="U1360" s="216"/>
      <c r="V1360" s="216"/>
      <c r="W1360" s="216"/>
      <c r="X1360" s="216"/>
      <c r="Y1360" s="216"/>
      <c r="Z1360" s="216"/>
      <c r="AA1360" s="217"/>
      <c r="AB1360" s="216"/>
    </row>
    <row r="1361" spans="1:28" ht="18" customHeight="1">
      <c r="A1361" s="100"/>
      <c r="B1361" s="12"/>
      <c r="C1361" s="90"/>
      <c r="D1361" s="12"/>
      <c r="E1361" s="12"/>
      <c r="F1361" s="12"/>
      <c r="G1361" s="13"/>
      <c r="H1361" s="11"/>
      <c r="I1361" s="12"/>
      <c r="J1361" s="93"/>
      <c r="K1361" s="100"/>
      <c r="L1361" s="12"/>
      <c r="M1361" s="11"/>
      <c r="N1361" s="18"/>
      <c r="O1361" s="14"/>
      <c r="P1361" s="14"/>
      <c r="Q1361" s="97"/>
      <c r="R1361" s="11"/>
      <c r="S1361" s="11"/>
      <c r="T1361" s="11"/>
      <c r="U1361" s="216"/>
      <c r="V1361" s="216"/>
      <c r="W1361" s="216"/>
      <c r="X1361" s="216"/>
      <c r="Y1361" s="216"/>
      <c r="Z1361" s="216"/>
      <c r="AA1361" s="217"/>
      <c r="AB1361" s="216"/>
    </row>
    <row r="1362" spans="1:28" ht="18" customHeight="1">
      <c r="A1362" s="100"/>
      <c r="B1362" s="12"/>
      <c r="C1362" s="90"/>
      <c r="D1362" s="12"/>
      <c r="E1362" s="12"/>
      <c r="F1362" s="12"/>
      <c r="G1362" s="13"/>
      <c r="H1362" s="11"/>
      <c r="I1362" s="12"/>
      <c r="J1362" s="93"/>
      <c r="K1362" s="100"/>
      <c r="L1362" s="12"/>
      <c r="M1362" s="11"/>
      <c r="N1362" s="18"/>
      <c r="O1362" s="14"/>
      <c r="P1362" s="14"/>
      <c r="Q1362" s="97"/>
      <c r="R1362" s="11"/>
      <c r="S1362" s="11"/>
      <c r="T1362" s="11"/>
      <c r="U1362" s="216"/>
      <c r="V1362" s="216"/>
      <c r="W1362" s="216"/>
      <c r="X1362" s="216"/>
      <c r="Y1362" s="216"/>
      <c r="Z1362" s="216"/>
      <c r="AA1362" s="217"/>
      <c r="AB1362" s="216"/>
    </row>
    <row r="1363" spans="1:28" ht="18" customHeight="1">
      <c r="A1363" s="100"/>
      <c r="B1363" s="12"/>
      <c r="C1363" s="90"/>
      <c r="D1363" s="12"/>
      <c r="E1363" s="12"/>
      <c r="F1363" s="12"/>
      <c r="G1363" s="13"/>
      <c r="H1363" s="11"/>
      <c r="I1363" s="12"/>
      <c r="J1363" s="93"/>
      <c r="K1363" s="100"/>
      <c r="L1363" s="12"/>
      <c r="M1363" s="11"/>
      <c r="N1363" s="18"/>
      <c r="O1363" s="14"/>
      <c r="P1363" s="14"/>
      <c r="Q1363" s="97"/>
      <c r="R1363" s="11"/>
      <c r="S1363" s="11"/>
      <c r="T1363" s="11"/>
      <c r="U1363" s="216"/>
      <c r="V1363" s="216"/>
      <c r="W1363" s="216"/>
      <c r="X1363" s="216"/>
      <c r="Y1363" s="216"/>
      <c r="Z1363" s="216"/>
      <c r="AA1363" s="217"/>
      <c r="AB1363" s="216"/>
    </row>
    <row r="1364" spans="1:28" ht="18" customHeight="1">
      <c r="A1364" s="100"/>
      <c r="B1364" s="12"/>
      <c r="C1364" s="90"/>
      <c r="D1364" s="12"/>
      <c r="E1364" s="12"/>
      <c r="F1364" s="12"/>
      <c r="G1364" s="13"/>
      <c r="H1364" s="11"/>
      <c r="I1364" s="12"/>
      <c r="J1364" s="93"/>
      <c r="K1364" s="100"/>
      <c r="L1364" s="12"/>
      <c r="M1364" s="11"/>
      <c r="N1364" s="18"/>
      <c r="O1364" s="14"/>
      <c r="P1364" s="14"/>
      <c r="Q1364" s="97"/>
      <c r="R1364" s="11"/>
      <c r="S1364" s="11"/>
      <c r="T1364" s="11"/>
      <c r="U1364" s="216"/>
      <c r="V1364" s="216"/>
      <c r="W1364" s="216"/>
      <c r="X1364" s="216"/>
      <c r="Y1364" s="216"/>
      <c r="Z1364" s="216"/>
      <c r="AA1364" s="217"/>
      <c r="AB1364" s="216"/>
    </row>
    <row r="1365" spans="1:28" ht="18" customHeight="1">
      <c r="A1365" s="100"/>
      <c r="B1365" s="12"/>
      <c r="C1365" s="90"/>
      <c r="D1365" s="12"/>
      <c r="E1365" s="12"/>
      <c r="F1365" s="12"/>
      <c r="G1365" s="13"/>
      <c r="H1365" s="11"/>
      <c r="I1365" s="12"/>
      <c r="J1365" s="93"/>
      <c r="K1365" s="100"/>
      <c r="L1365" s="12"/>
      <c r="M1365" s="11"/>
      <c r="N1365" s="18"/>
      <c r="O1365" s="14"/>
      <c r="P1365" s="14"/>
      <c r="Q1365" s="97"/>
      <c r="R1365" s="11"/>
      <c r="S1365" s="11"/>
      <c r="T1365" s="11"/>
      <c r="U1365" s="216"/>
      <c r="V1365" s="216"/>
      <c r="W1365" s="216"/>
      <c r="X1365" s="216"/>
      <c r="Y1365" s="216"/>
      <c r="Z1365" s="216"/>
      <c r="AA1365" s="217"/>
      <c r="AB1365" s="216"/>
    </row>
    <row r="1366" spans="1:28" ht="18" customHeight="1">
      <c r="A1366" s="100"/>
      <c r="B1366" s="12"/>
      <c r="C1366" s="90"/>
      <c r="D1366" s="12"/>
      <c r="E1366" s="12"/>
      <c r="F1366" s="12"/>
      <c r="G1366" s="13"/>
      <c r="H1366" s="11"/>
      <c r="I1366" s="12"/>
      <c r="J1366" s="93"/>
      <c r="K1366" s="100"/>
      <c r="L1366" s="12"/>
      <c r="M1366" s="11"/>
      <c r="N1366" s="18"/>
      <c r="O1366" s="14"/>
      <c r="P1366" s="14"/>
      <c r="Q1366" s="97"/>
      <c r="R1366" s="11"/>
      <c r="S1366" s="11"/>
      <c r="T1366" s="11"/>
      <c r="U1366" s="216"/>
      <c r="V1366" s="216"/>
      <c r="W1366" s="216"/>
      <c r="X1366" s="216"/>
      <c r="Y1366" s="216"/>
      <c r="Z1366" s="216"/>
      <c r="AA1366" s="217"/>
      <c r="AB1366" s="216"/>
    </row>
    <row r="1367" spans="1:28" ht="18" customHeight="1">
      <c r="A1367" s="100"/>
      <c r="B1367" s="12"/>
      <c r="C1367" s="90"/>
      <c r="D1367" s="12"/>
      <c r="E1367" s="12"/>
      <c r="F1367" s="12"/>
      <c r="G1367" s="13"/>
      <c r="H1367" s="11"/>
      <c r="I1367" s="12"/>
      <c r="J1367" s="93"/>
      <c r="K1367" s="100"/>
      <c r="L1367" s="12"/>
      <c r="M1367" s="11"/>
      <c r="N1367" s="18"/>
      <c r="O1367" s="14"/>
      <c r="P1367" s="14"/>
      <c r="Q1367" s="97"/>
      <c r="R1367" s="11"/>
      <c r="S1367" s="11"/>
      <c r="T1367" s="11"/>
      <c r="U1367" s="216"/>
      <c r="V1367" s="216"/>
      <c r="W1367" s="216"/>
      <c r="X1367" s="216"/>
      <c r="Y1367" s="216"/>
      <c r="Z1367" s="216"/>
      <c r="AA1367" s="217"/>
      <c r="AB1367" s="216"/>
    </row>
    <row r="1368" spans="1:28" ht="18" customHeight="1">
      <c r="A1368" s="100"/>
      <c r="B1368" s="12"/>
      <c r="C1368" s="90"/>
      <c r="D1368" s="12"/>
      <c r="E1368" s="12"/>
      <c r="F1368" s="12"/>
      <c r="G1368" s="13"/>
      <c r="H1368" s="11"/>
      <c r="I1368" s="12"/>
      <c r="J1368" s="93"/>
      <c r="K1368" s="100"/>
      <c r="L1368" s="12"/>
      <c r="M1368" s="11"/>
      <c r="N1368" s="18"/>
      <c r="O1368" s="14"/>
      <c r="P1368" s="14"/>
      <c r="Q1368" s="97"/>
      <c r="R1368" s="11"/>
      <c r="S1368" s="11"/>
      <c r="T1368" s="11"/>
      <c r="U1368" s="216"/>
      <c r="V1368" s="216"/>
      <c r="W1368" s="216"/>
      <c r="X1368" s="216"/>
      <c r="Y1368" s="216"/>
      <c r="Z1368" s="216"/>
      <c r="AA1368" s="217"/>
      <c r="AB1368" s="216"/>
    </row>
    <row r="1369" spans="1:28" ht="18" customHeight="1">
      <c r="A1369" s="100"/>
      <c r="B1369" s="12"/>
      <c r="C1369" s="90"/>
      <c r="D1369" s="12"/>
      <c r="E1369" s="12"/>
      <c r="F1369" s="12"/>
      <c r="G1369" s="13"/>
      <c r="H1369" s="11"/>
      <c r="I1369" s="12"/>
      <c r="J1369" s="93"/>
      <c r="K1369" s="100"/>
      <c r="L1369" s="12"/>
      <c r="M1369" s="11"/>
      <c r="N1369" s="18"/>
      <c r="O1369" s="14"/>
      <c r="P1369" s="14"/>
      <c r="Q1369" s="97"/>
      <c r="R1369" s="11"/>
      <c r="S1369" s="11"/>
      <c r="T1369" s="11"/>
      <c r="U1369" s="216"/>
      <c r="V1369" s="216"/>
      <c r="W1369" s="216"/>
      <c r="X1369" s="216"/>
      <c r="Y1369" s="216"/>
      <c r="Z1369" s="216"/>
      <c r="AA1369" s="217"/>
      <c r="AB1369" s="216"/>
    </row>
    <row r="1370" spans="1:28" ht="18" customHeight="1">
      <c r="A1370" s="100"/>
      <c r="B1370" s="12"/>
      <c r="C1370" s="90"/>
      <c r="D1370" s="12"/>
      <c r="E1370" s="12"/>
      <c r="F1370" s="12"/>
      <c r="G1370" s="13"/>
      <c r="H1370" s="11"/>
      <c r="I1370" s="12"/>
      <c r="J1370" s="93"/>
      <c r="K1370" s="100"/>
      <c r="L1370" s="12"/>
      <c r="M1370" s="11"/>
      <c r="N1370" s="18"/>
      <c r="O1370" s="14"/>
      <c r="P1370" s="14"/>
      <c r="Q1370" s="97"/>
      <c r="R1370" s="11"/>
      <c r="S1370" s="11"/>
      <c r="T1370" s="11"/>
      <c r="U1370" s="216"/>
      <c r="V1370" s="216"/>
      <c r="W1370" s="216"/>
      <c r="X1370" s="216"/>
      <c r="Y1370" s="216"/>
      <c r="Z1370" s="216"/>
      <c r="AA1370" s="217"/>
      <c r="AB1370" s="216"/>
    </row>
    <row r="1371" spans="1:28" ht="18" customHeight="1">
      <c r="A1371" s="100"/>
      <c r="B1371" s="12"/>
      <c r="C1371" s="90"/>
      <c r="D1371" s="12"/>
      <c r="E1371" s="12"/>
      <c r="F1371" s="12"/>
      <c r="G1371" s="13"/>
      <c r="H1371" s="11"/>
      <c r="I1371" s="12"/>
      <c r="J1371" s="93"/>
      <c r="K1371" s="100"/>
      <c r="L1371" s="12"/>
      <c r="M1371" s="11"/>
      <c r="N1371" s="18"/>
      <c r="O1371" s="14"/>
      <c r="P1371" s="14"/>
      <c r="Q1371" s="97"/>
      <c r="R1371" s="11"/>
      <c r="S1371" s="11"/>
      <c r="T1371" s="11"/>
      <c r="U1371" s="216"/>
      <c r="V1371" s="216"/>
      <c r="W1371" s="216"/>
      <c r="X1371" s="216"/>
      <c r="Y1371" s="216"/>
      <c r="Z1371" s="216"/>
      <c r="AA1371" s="217"/>
      <c r="AB1371" s="216"/>
    </row>
    <row r="1372" spans="1:28" ht="18" customHeight="1">
      <c r="A1372" s="100"/>
      <c r="B1372" s="12"/>
      <c r="C1372" s="90"/>
      <c r="D1372" s="12"/>
      <c r="E1372" s="12"/>
      <c r="F1372" s="12"/>
      <c r="G1372" s="13"/>
      <c r="H1372" s="11"/>
      <c r="I1372" s="12"/>
      <c r="J1372" s="93"/>
      <c r="K1372" s="100"/>
      <c r="L1372" s="12"/>
      <c r="M1372" s="11"/>
      <c r="N1372" s="18"/>
      <c r="O1372" s="14"/>
      <c r="P1372" s="14"/>
      <c r="Q1372" s="97"/>
      <c r="R1372" s="11"/>
      <c r="S1372" s="11"/>
      <c r="T1372" s="11"/>
      <c r="U1372" s="216"/>
      <c r="V1372" s="216"/>
      <c r="W1372" s="216"/>
      <c r="X1372" s="216"/>
      <c r="Y1372" s="216"/>
      <c r="Z1372" s="216"/>
      <c r="AA1372" s="217"/>
      <c r="AB1372" s="216"/>
    </row>
    <row r="1373" spans="1:28" ht="18" customHeight="1">
      <c r="A1373" s="100"/>
      <c r="B1373" s="12"/>
      <c r="C1373" s="90"/>
      <c r="D1373" s="12"/>
      <c r="E1373" s="12"/>
      <c r="F1373" s="12"/>
      <c r="G1373" s="13"/>
      <c r="H1373" s="11"/>
      <c r="I1373" s="12"/>
      <c r="J1373" s="93"/>
      <c r="K1373" s="100"/>
      <c r="L1373" s="12"/>
      <c r="M1373" s="11"/>
      <c r="N1373" s="18"/>
      <c r="O1373" s="14"/>
      <c r="P1373" s="14"/>
      <c r="Q1373" s="97"/>
      <c r="R1373" s="11"/>
      <c r="S1373" s="11"/>
      <c r="T1373" s="11"/>
      <c r="U1373" s="216"/>
      <c r="V1373" s="216"/>
      <c r="W1373" s="216"/>
      <c r="X1373" s="216"/>
      <c r="Y1373" s="216"/>
      <c r="Z1373" s="216"/>
      <c r="AA1373" s="217"/>
      <c r="AB1373" s="216"/>
    </row>
    <row r="1374" spans="1:28" ht="18" customHeight="1">
      <c r="A1374" s="100"/>
      <c r="B1374" s="12"/>
      <c r="C1374" s="90"/>
      <c r="D1374" s="12"/>
      <c r="E1374" s="12"/>
      <c r="F1374" s="12"/>
      <c r="G1374" s="13"/>
      <c r="H1374" s="11"/>
      <c r="I1374" s="12"/>
      <c r="J1374" s="93"/>
      <c r="K1374" s="100"/>
      <c r="L1374" s="12"/>
      <c r="M1374" s="11"/>
      <c r="N1374" s="18"/>
      <c r="O1374" s="14"/>
      <c r="P1374" s="14"/>
      <c r="Q1374" s="97"/>
      <c r="R1374" s="11"/>
      <c r="S1374" s="11"/>
      <c r="T1374" s="11"/>
      <c r="U1374" s="216"/>
      <c r="V1374" s="216"/>
      <c r="W1374" s="216"/>
      <c r="X1374" s="216"/>
      <c r="Y1374" s="216"/>
      <c r="Z1374" s="216"/>
      <c r="AA1374" s="217"/>
      <c r="AB1374" s="216"/>
    </row>
    <row r="1375" spans="1:28" ht="18" customHeight="1">
      <c r="A1375" s="100"/>
      <c r="B1375" s="12"/>
      <c r="C1375" s="90"/>
      <c r="D1375" s="12"/>
      <c r="E1375" s="12"/>
      <c r="F1375" s="12"/>
      <c r="G1375" s="13"/>
      <c r="H1375" s="11"/>
      <c r="I1375" s="12"/>
      <c r="J1375" s="93"/>
      <c r="K1375" s="100"/>
      <c r="L1375" s="12"/>
      <c r="M1375" s="11"/>
      <c r="N1375" s="18"/>
      <c r="O1375" s="14"/>
      <c r="P1375" s="14"/>
      <c r="Q1375" s="97"/>
      <c r="R1375" s="11"/>
      <c r="S1375" s="11"/>
      <c r="T1375" s="11"/>
      <c r="U1375" s="216"/>
      <c r="V1375" s="216"/>
      <c r="W1375" s="216"/>
      <c r="X1375" s="216"/>
      <c r="Y1375" s="216"/>
      <c r="Z1375" s="216"/>
      <c r="AA1375" s="217"/>
      <c r="AB1375" s="216"/>
    </row>
    <row r="1376" spans="1:28" ht="18" customHeight="1">
      <c r="A1376" s="100"/>
      <c r="B1376" s="12"/>
      <c r="C1376" s="90"/>
      <c r="D1376" s="12"/>
      <c r="E1376" s="12"/>
      <c r="F1376" s="12"/>
      <c r="G1376" s="13"/>
      <c r="H1376" s="11"/>
      <c r="I1376" s="12"/>
      <c r="J1376" s="93"/>
      <c r="K1376" s="100"/>
      <c r="L1376" s="12"/>
      <c r="M1376" s="11"/>
      <c r="N1376" s="18"/>
      <c r="O1376" s="14"/>
      <c r="P1376" s="14"/>
      <c r="Q1376" s="97"/>
      <c r="R1376" s="11"/>
      <c r="S1376" s="11"/>
      <c r="T1376" s="11"/>
      <c r="U1376" s="216"/>
      <c r="V1376" s="216"/>
      <c r="W1376" s="216"/>
      <c r="X1376" s="216"/>
      <c r="Y1376" s="216"/>
      <c r="Z1376" s="216"/>
      <c r="AA1376" s="217"/>
      <c r="AB1376" s="216"/>
    </row>
    <row r="1377" spans="1:28" ht="18" customHeight="1">
      <c r="A1377" s="100"/>
      <c r="B1377" s="12"/>
      <c r="C1377" s="90"/>
      <c r="D1377" s="12"/>
      <c r="E1377" s="12"/>
      <c r="F1377" s="12"/>
      <c r="G1377" s="13"/>
      <c r="H1377" s="11"/>
      <c r="I1377" s="12"/>
      <c r="J1377" s="93"/>
      <c r="K1377" s="100"/>
      <c r="L1377" s="12"/>
      <c r="M1377" s="11"/>
      <c r="N1377" s="18"/>
      <c r="O1377" s="14"/>
      <c r="P1377" s="14"/>
      <c r="Q1377" s="97"/>
      <c r="R1377" s="11"/>
      <c r="S1377" s="11"/>
      <c r="T1377" s="11"/>
      <c r="U1377" s="216"/>
      <c r="V1377" s="216"/>
      <c r="W1377" s="216"/>
      <c r="X1377" s="216"/>
      <c r="Y1377" s="216"/>
      <c r="Z1377" s="216"/>
      <c r="AA1377" s="217"/>
      <c r="AB1377" s="216"/>
    </row>
    <row r="1378" spans="1:28" ht="18" customHeight="1">
      <c r="A1378" s="100"/>
      <c r="B1378" s="12"/>
      <c r="C1378" s="90"/>
      <c r="D1378" s="12"/>
      <c r="E1378" s="12"/>
      <c r="F1378" s="12"/>
      <c r="G1378" s="13"/>
      <c r="H1378" s="11"/>
      <c r="I1378" s="12"/>
      <c r="J1378" s="93"/>
      <c r="K1378" s="100"/>
      <c r="L1378" s="12"/>
      <c r="M1378" s="11"/>
      <c r="N1378" s="18"/>
      <c r="O1378" s="14"/>
      <c r="P1378" s="14"/>
      <c r="Q1378" s="97"/>
      <c r="R1378" s="11"/>
      <c r="S1378" s="11"/>
      <c r="T1378" s="11"/>
      <c r="U1378" s="216"/>
      <c r="V1378" s="216"/>
      <c r="W1378" s="216"/>
      <c r="X1378" s="216"/>
      <c r="Y1378" s="216"/>
      <c r="Z1378" s="216"/>
      <c r="AA1378" s="217"/>
      <c r="AB1378" s="216"/>
    </row>
    <row r="1379" spans="1:28" ht="18" customHeight="1">
      <c r="A1379" s="100"/>
      <c r="B1379" s="12"/>
      <c r="C1379" s="90"/>
      <c r="D1379" s="12"/>
      <c r="E1379" s="12"/>
      <c r="F1379" s="12"/>
      <c r="G1379" s="13"/>
      <c r="H1379" s="11"/>
      <c r="I1379" s="12"/>
      <c r="J1379" s="93"/>
      <c r="K1379" s="100"/>
      <c r="L1379" s="12"/>
      <c r="M1379" s="11"/>
      <c r="N1379" s="18"/>
      <c r="O1379" s="14"/>
      <c r="P1379" s="14"/>
      <c r="Q1379" s="97"/>
      <c r="R1379" s="11"/>
      <c r="S1379" s="11"/>
      <c r="T1379" s="11"/>
      <c r="U1379" s="216"/>
      <c r="V1379" s="216"/>
      <c r="W1379" s="216"/>
      <c r="X1379" s="216"/>
      <c r="Y1379" s="216"/>
      <c r="Z1379" s="216"/>
      <c r="AA1379" s="217"/>
      <c r="AB1379" s="216"/>
    </row>
    <row r="1380" spans="1:28" ht="18" customHeight="1">
      <c r="A1380" s="100"/>
      <c r="B1380" s="12"/>
      <c r="C1380" s="90"/>
      <c r="D1380" s="12"/>
      <c r="E1380" s="12"/>
      <c r="F1380" s="12"/>
      <c r="G1380" s="13"/>
      <c r="H1380" s="11"/>
      <c r="I1380" s="12"/>
      <c r="J1380" s="93"/>
      <c r="K1380" s="100"/>
      <c r="L1380" s="12"/>
      <c r="M1380" s="11"/>
      <c r="N1380" s="18"/>
      <c r="O1380" s="14"/>
      <c r="P1380" s="14"/>
      <c r="Q1380" s="97"/>
      <c r="R1380" s="11"/>
      <c r="S1380" s="11"/>
      <c r="T1380" s="11"/>
      <c r="U1380" s="216"/>
      <c r="V1380" s="216"/>
      <c r="W1380" s="216"/>
      <c r="X1380" s="216"/>
      <c r="Y1380" s="216"/>
      <c r="Z1380" s="216"/>
      <c r="AA1380" s="217"/>
      <c r="AB1380" s="216"/>
    </row>
    <row r="1381" spans="1:28" ht="18" customHeight="1">
      <c r="A1381" s="100"/>
      <c r="B1381" s="12"/>
      <c r="C1381" s="90"/>
      <c r="D1381" s="12"/>
      <c r="E1381" s="12"/>
      <c r="F1381" s="12"/>
      <c r="G1381" s="13"/>
      <c r="H1381" s="11"/>
      <c r="I1381" s="12"/>
      <c r="J1381" s="93"/>
      <c r="K1381" s="100"/>
      <c r="L1381" s="12"/>
      <c r="M1381" s="11"/>
      <c r="N1381" s="18"/>
      <c r="O1381" s="14"/>
      <c r="P1381" s="14"/>
      <c r="Q1381" s="97"/>
      <c r="R1381" s="11"/>
      <c r="S1381" s="11"/>
      <c r="T1381" s="11"/>
      <c r="U1381" s="216"/>
      <c r="V1381" s="216"/>
      <c r="W1381" s="216"/>
      <c r="X1381" s="216"/>
      <c r="Y1381" s="216"/>
      <c r="Z1381" s="216"/>
      <c r="AA1381" s="217"/>
      <c r="AB1381" s="216"/>
    </row>
    <row r="1382" spans="1:28" ht="18" customHeight="1">
      <c r="A1382" s="100"/>
      <c r="B1382" s="12"/>
      <c r="C1382" s="90"/>
      <c r="D1382" s="12"/>
      <c r="E1382" s="12"/>
      <c r="F1382" s="12"/>
      <c r="G1382" s="13"/>
      <c r="H1382" s="11"/>
      <c r="I1382" s="12"/>
      <c r="J1382" s="93"/>
      <c r="K1382" s="100"/>
      <c r="L1382" s="12"/>
      <c r="M1382" s="11"/>
      <c r="N1382" s="18"/>
      <c r="O1382" s="14"/>
      <c r="P1382" s="14"/>
      <c r="Q1382" s="97"/>
      <c r="R1382" s="11"/>
      <c r="S1382" s="11"/>
      <c r="T1382" s="11"/>
      <c r="U1382" s="216"/>
      <c r="V1382" s="216"/>
      <c r="W1382" s="216"/>
      <c r="X1382" s="216"/>
      <c r="Y1382" s="216"/>
      <c r="Z1382" s="216"/>
      <c r="AA1382" s="217"/>
      <c r="AB1382" s="216"/>
    </row>
    <row r="1383" spans="1:28" ht="18" customHeight="1">
      <c r="A1383" s="100"/>
      <c r="B1383" s="12"/>
      <c r="C1383" s="90"/>
      <c r="D1383" s="12"/>
      <c r="E1383" s="12"/>
      <c r="F1383" s="12"/>
      <c r="G1383" s="13"/>
      <c r="H1383" s="11"/>
      <c r="I1383" s="12"/>
      <c r="J1383" s="93"/>
      <c r="K1383" s="100"/>
      <c r="L1383" s="12"/>
      <c r="M1383" s="11"/>
      <c r="N1383" s="18"/>
      <c r="O1383" s="14"/>
      <c r="P1383" s="14"/>
      <c r="Q1383" s="97"/>
      <c r="R1383" s="11"/>
      <c r="S1383" s="11"/>
      <c r="T1383" s="11"/>
      <c r="U1383" s="216"/>
      <c r="V1383" s="216"/>
      <c r="W1383" s="216"/>
      <c r="X1383" s="216"/>
      <c r="Y1383" s="216"/>
      <c r="Z1383" s="216"/>
      <c r="AA1383" s="217"/>
      <c r="AB1383" s="216"/>
    </row>
    <row r="1384" spans="1:28" ht="18" customHeight="1">
      <c r="A1384" s="100"/>
      <c r="B1384" s="12"/>
      <c r="C1384" s="90"/>
      <c r="D1384" s="12"/>
      <c r="E1384" s="12"/>
      <c r="F1384" s="12"/>
      <c r="G1384" s="13"/>
      <c r="H1384" s="11"/>
      <c r="I1384" s="12"/>
      <c r="J1384" s="93"/>
      <c r="K1384" s="100"/>
      <c r="L1384" s="12"/>
      <c r="M1384" s="11"/>
      <c r="N1384" s="18"/>
      <c r="O1384" s="14"/>
      <c r="P1384" s="14"/>
      <c r="Q1384" s="97"/>
      <c r="R1384" s="11"/>
      <c r="S1384" s="11"/>
      <c r="T1384" s="11"/>
      <c r="U1384" s="216"/>
      <c r="V1384" s="216"/>
      <c r="W1384" s="216"/>
      <c r="X1384" s="216"/>
      <c r="Y1384" s="216"/>
      <c r="Z1384" s="216"/>
      <c r="AA1384" s="217"/>
      <c r="AB1384" s="216"/>
    </row>
    <row r="1385" spans="1:28" ht="18" customHeight="1">
      <c r="A1385" s="100"/>
      <c r="B1385" s="12"/>
      <c r="C1385" s="90"/>
      <c r="D1385" s="12"/>
      <c r="E1385" s="12"/>
      <c r="F1385" s="12"/>
      <c r="G1385" s="13"/>
      <c r="H1385" s="11"/>
      <c r="I1385" s="12"/>
      <c r="J1385" s="93"/>
      <c r="K1385" s="100"/>
      <c r="L1385" s="12"/>
      <c r="M1385" s="11"/>
      <c r="N1385" s="18"/>
      <c r="O1385" s="14"/>
      <c r="P1385" s="14"/>
      <c r="Q1385" s="97"/>
      <c r="R1385" s="11"/>
      <c r="S1385" s="11"/>
      <c r="T1385" s="11"/>
      <c r="U1385" s="216"/>
      <c r="V1385" s="216"/>
      <c r="W1385" s="216"/>
      <c r="X1385" s="216"/>
      <c r="Y1385" s="216"/>
      <c r="Z1385" s="216"/>
      <c r="AA1385" s="217"/>
      <c r="AB1385" s="216"/>
    </row>
    <row r="1386" spans="1:28" ht="18" customHeight="1">
      <c r="A1386" s="100"/>
      <c r="B1386" s="12"/>
      <c r="C1386" s="90"/>
      <c r="D1386" s="12"/>
      <c r="E1386" s="12"/>
      <c r="F1386" s="12"/>
      <c r="G1386" s="13"/>
      <c r="H1386" s="11"/>
      <c r="I1386" s="12"/>
      <c r="J1386" s="93"/>
      <c r="K1386" s="100"/>
      <c r="L1386" s="12"/>
      <c r="M1386" s="11"/>
      <c r="N1386" s="18"/>
      <c r="O1386" s="14"/>
      <c r="P1386" s="14"/>
      <c r="Q1386" s="97"/>
      <c r="R1386" s="11"/>
      <c r="S1386" s="11"/>
      <c r="T1386" s="11"/>
      <c r="U1386" s="216"/>
      <c r="V1386" s="216"/>
      <c r="W1386" s="216"/>
      <c r="X1386" s="216"/>
      <c r="Y1386" s="216"/>
      <c r="Z1386" s="216"/>
      <c r="AA1386" s="217"/>
      <c r="AB1386" s="216"/>
    </row>
    <row r="1387" spans="1:28" ht="18" customHeight="1">
      <c r="A1387" s="100"/>
      <c r="B1387" s="12"/>
      <c r="C1387" s="90"/>
      <c r="D1387" s="12"/>
      <c r="E1387" s="12"/>
      <c r="F1387" s="12"/>
      <c r="G1387" s="13"/>
      <c r="H1387" s="11"/>
      <c r="I1387" s="12"/>
      <c r="J1387" s="93"/>
      <c r="K1387" s="100"/>
      <c r="L1387" s="12"/>
      <c r="M1387" s="11"/>
      <c r="N1387" s="18"/>
      <c r="O1387" s="14"/>
      <c r="P1387" s="14"/>
      <c r="Q1387" s="97"/>
      <c r="R1387" s="11"/>
      <c r="S1387" s="11"/>
      <c r="T1387" s="11"/>
      <c r="U1387" s="216"/>
      <c r="V1387" s="216"/>
      <c r="W1387" s="216"/>
      <c r="X1387" s="216"/>
      <c r="Y1387" s="216"/>
      <c r="Z1387" s="216"/>
      <c r="AA1387" s="217"/>
      <c r="AB1387" s="216"/>
    </row>
    <row r="1388" spans="1:28" ht="18" customHeight="1">
      <c r="A1388" s="100"/>
      <c r="B1388" s="12"/>
      <c r="C1388" s="90"/>
      <c r="D1388" s="12"/>
      <c r="E1388" s="12"/>
      <c r="F1388" s="12"/>
      <c r="G1388" s="13"/>
      <c r="H1388" s="11"/>
      <c r="I1388" s="12"/>
      <c r="J1388" s="93"/>
      <c r="K1388" s="100"/>
      <c r="L1388" s="12"/>
      <c r="M1388" s="11"/>
      <c r="N1388" s="18"/>
      <c r="O1388" s="14"/>
      <c r="P1388" s="14"/>
      <c r="Q1388" s="97"/>
      <c r="R1388" s="11"/>
      <c r="S1388" s="11"/>
      <c r="T1388" s="11"/>
      <c r="U1388" s="216"/>
      <c r="V1388" s="216"/>
      <c r="W1388" s="216"/>
      <c r="X1388" s="216"/>
      <c r="Y1388" s="216"/>
      <c r="Z1388" s="216"/>
      <c r="AA1388" s="217"/>
      <c r="AB1388" s="216"/>
    </row>
    <row r="1389" spans="1:28" ht="18" customHeight="1">
      <c r="A1389" s="100"/>
      <c r="B1389" s="12"/>
      <c r="C1389" s="90"/>
      <c r="D1389" s="12"/>
      <c r="E1389" s="12"/>
      <c r="F1389" s="12"/>
      <c r="G1389" s="13"/>
      <c r="H1389" s="11"/>
      <c r="I1389" s="12"/>
      <c r="J1389" s="93"/>
      <c r="K1389" s="100"/>
      <c r="L1389" s="12"/>
      <c r="M1389" s="11"/>
      <c r="N1389" s="18"/>
      <c r="O1389" s="14"/>
      <c r="P1389" s="14"/>
      <c r="Q1389" s="97"/>
      <c r="R1389" s="11"/>
      <c r="S1389" s="11"/>
      <c r="T1389" s="11"/>
      <c r="U1389" s="216"/>
      <c r="V1389" s="216"/>
      <c r="W1389" s="216"/>
      <c r="X1389" s="216"/>
      <c r="Y1389" s="216"/>
      <c r="Z1389" s="216"/>
      <c r="AA1389" s="217"/>
      <c r="AB1389" s="216"/>
    </row>
    <row r="1390" spans="1:28" ht="18" customHeight="1">
      <c r="A1390" s="100"/>
      <c r="B1390" s="12"/>
      <c r="C1390" s="90"/>
      <c r="D1390" s="12"/>
      <c r="E1390" s="12"/>
      <c r="F1390" s="12"/>
      <c r="G1390" s="13"/>
      <c r="H1390" s="11"/>
      <c r="I1390" s="12"/>
      <c r="J1390" s="93"/>
      <c r="K1390" s="100"/>
      <c r="L1390" s="12"/>
      <c r="M1390" s="11"/>
      <c r="N1390" s="18"/>
      <c r="O1390" s="14"/>
      <c r="P1390" s="14"/>
      <c r="Q1390" s="97"/>
      <c r="R1390" s="11"/>
      <c r="S1390" s="11"/>
      <c r="T1390" s="11"/>
      <c r="U1390" s="216"/>
      <c r="V1390" s="216"/>
      <c r="W1390" s="216"/>
      <c r="X1390" s="216"/>
      <c r="Y1390" s="216"/>
      <c r="Z1390" s="216"/>
      <c r="AA1390" s="217"/>
      <c r="AB1390" s="216"/>
    </row>
    <row r="1391" spans="1:28" ht="18" customHeight="1">
      <c r="A1391" s="100"/>
      <c r="B1391" s="12"/>
      <c r="C1391" s="90"/>
      <c r="D1391" s="12"/>
      <c r="E1391" s="12"/>
      <c r="F1391" s="12"/>
      <c r="G1391" s="13"/>
      <c r="H1391" s="11"/>
      <c r="I1391" s="12"/>
      <c r="J1391" s="93"/>
      <c r="K1391" s="100"/>
      <c r="L1391" s="12"/>
      <c r="M1391" s="11"/>
      <c r="N1391" s="18"/>
      <c r="O1391" s="14"/>
      <c r="P1391" s="14"/>
      <c r="Q1391" s="97"/>
      <c r="R1391" s="11"/>
      <c r="S1391" s="11"/>
      <c r="T1391" s="11"/>
      <c r="U1391" s="216"/>
      <c r="V1391" s="216"/>
      <c r="W1391" s="216"/>
      <c r="X1391" s="216"/>
      <c r="Y1391" s="216"/>
      <c r="Z1391" s="216"/>
      <c r="AA1391" s="217"/>
      <c r="AB1391" s="216"/>
    </row>
    <row r="1392" spans="1:28" ht="18" customHeight="1">
      <c r="A1392" s="100"/>
      <c r="B1392" s="12"/>
      <c r="C1392" s="90"/>
      <c r="D1392" s="12"/>
      <c r="E1392" s="12"/>
      <c r="F1392" s="12"/>
      <c r="G1392" s="13"/>
      <c r="H1392" s="11"/>
      <c r="I1392" s="12"/>
      <c r="J1392" s="93"/>
      <c r="K1392" s="100"/>
      <c r="L1392" s="12"/>
      <c r="M1392" s="11"/>
      <c r="N1392" s="18"/>
      <c r="O1392" s="14"/>
      <c r="P1392" s="14"/>
      <c r="Q1392" s="97"/>
      <c r="R1392" s="11"/>
      <c r="S1392" s="11"/>
      <c r="T1392" s="11"/>
      <c r="U1392" s="216"/>
      <c r="V1392" s="216"/>
      <c r="W1392" s="216"/>
      <c r="X1392" s="216"/>
      <c r="Y1392" s="216"/>
      <c r="Z1392" s="216"/>
      <c r="AA1392" s="217"/>
      <c r="AB1392" s="216"/>
    </row>
    <row r="1393" spans="1:28" ht="18" customHeight="1">
      <c r="A1393" s="100"/>
      <c r="B1393" s="12"/>
      <c r="C1393" s="90"/>
      <c r="D1393" s="12"/>
      <c r="E1393" s="12"/>
      <c r="F1393" s="12"/>
      <c r="G1393" s="13"/>
      <c r="H1393" s="11"/>
      <c r="I1393" s="12"/>
      <c r="J1393" s="93"/>
      <c r="K1393" s="100"/>
      <c r="L1393" s="12"/>
      <c r="M1393" s="11"/>
      <c r="N1393" s="18"/>
      <c r="O1393" s="14"/>
      <c r="P1393" s="14"/>
      <c r="Q1393" s="97"/>
      <c r="R1393" s="11"/>
      <c r="S1393" s="11"/>
      <c r="T1393" s="11"/>
      <c r="U1393" s="216"/>
      <c r="V1393" s="216"/>
      <c r="W1393" s="216"/>
      <c r="X1393" s="216"/>
      <c r="Y1393" s="216"/>
      <c r="Z1393" s="216"/>
      <c r="AA1393" s="217"/>
      <c r="AB1393" s="216"/>
    </row>
    <row r="1394" spans="1:28" ht="18" customHeight="1">
      <c r="A1394" s="100"/>
      <c r="B1394" s="12"/>
      <c r="C1394" s="90"/>
      <c r="D1394" s="12"/>
      <c r="E1394" s="12"/>
      <c r="F1394" s="12"/>
      <c r="G1394" s="13"/>
      <c r="H1394" s="11"/>
      <c r="I1394" s="12"/>
      <c r="J1394" s="93"/>
      <c r="K1394" s="100"/>
      <c r="L1394" s="12"/>
      <c r="M1394" s="11"/>
      <c r="N1394" s="18"/>
      <c r="O1394" s="14"/>
      <c r="P1394" s="14"/>
      <c r="Q1394" s="97"/>
      <c r="R1394" s="11"/>
      <c r="S1394" s="11"/>
      <c r="T1394" s="11"/>
      <c r="U1394" s="216"/>
      <c r="V1394" s="216"/>
      <c r="W1394" s="216"/>
      <c r="X1394" s="216"/>
      <c r="Y1394" s="216"/>
      <c r="Z1394" s="216"/>
      <c r="AA1394" s="217"/>
      <c r="AB1394" s="216"/>
    </row>
    <row r="1395" spans="1:28" ht="18" customHeight="1">
      <c r="A1395" s="100"/>
      <c r="B1395" s="12"/>
      <c r="C1395" s="90"/>
      <c r="D1395" s="12"/>
      <c r="E1395" s="12"/>
      <c r="F1395" s="12"/>
      <c r="G1395" s="13"/>
      <c r="H1395" s="11"/>
      <c r="I1395" s="12"/>
      <c r="J1395" s="93"/>
      <c r="K1395" s="100"/>
      <c r="L1395" s="12"/>
      <c r="M1395" s="11"/>
      <c r="N1395" s="18"/>
      <c r="O1395" s="14"/>
      <c r="P1395" s="14"/>
      <c r="Q1395" s="97"/>
      <c r="R1395" s="11"/>
      <c r="S1395" s="11"/>
      <c r="T1395" s="11"/>
      <c r="U1395" s="216"/>
      <c r="V1395" s="216"/>
      <c r="W1395" s="216"/>
      <c r="X1395" s="216"/>
      <c r="Y1395" s="216"/>
      <c r="Z1395" s="216"/>
      <c r="AA1395" s="217"/>
      <c r="AB1395" s="216"/>
    </row>
    <row r="1396" spans="1:28" ht="18" customHeight="1">
      <c r="A1396" s="100"/>
      <c r="B1396" s="12"/>
      <c r="C1396" s="90"/>
      <c r="D1396" s="12"/>
      <c r="E1396" s="12"/>
      <c r="F1396" s="12"/>
      <c r="G1396" s="13"/>
      <c r="H1396" s="11"/>
      <c r="I1396" s="12"/>
      <c r="J1396" s="93"/>
      <c r="K1396" s="100"/>
      <c r="L1396" s="12"/>
      <c r="M1396" s="11"/>
      <c r="N1396" s="18"/>
      <c r="O1396" s="14"/>
      <c r="P1396" s="14"/>
      <c r="Q1396" s="97"/>
      <c r="R1396" s="11"/>
      <c r="S1396" s="11"/>
      <c r="T1396" s="11"/>
      <c r="U1396" s="216"/>
      <c r="V1396" s="216"/>
      <c r="W1396" s="216"/>
      <c r="X1396" s="216"/>
      <c r="Y1396" s="216"/>
      <c r="Z1396" s="216"/>
      <c r="AA1396" s="217"/>
      <c r="AB1396" s="216"/>
    </row>
    <row r="1397" spans="1:28" ht="18" customHeight="1">
      <c r="A1397" s="100"/>
      <c r="B1397" s="12"/>
      <c r="C1397" s="90"/>
      <c r="D1397" s="12"/>
      <c r="E1397" s="12"/>
      <c r="F1397" s="12"/>
      <c r="G1397" s="13"/>
      <c r="H1397" s="11"/>
      <c r="I1397" s="12"/>
      <c r="J1397" s="93"/>
      <c r="K1397" s="100"/>
      <c r="L1397" s="12"/>
      <c r="M1397" s="11"/>
      <c r="N1397" s="18"/>
      <c r="O1397" s="14"/>
      <c r="P1397" s="14"/>
      <c r="Q1397" s="97"/>
      <c r="R1397" s="11"/>
      <c r="S1397" s="11"/>
      <c r="T1397" s="11"/>
      <c r="U1397" s="216"/>
      <c r="V1397" s="216"/>
      <c r="W1397" s="216"/>
      <c r="X1397" s="216"/>
      <c r="Y1397" s="216"/>
      <c r="Z1397" s="216"/>
      <c r="AA1397" s="217"/>
      <c r="AB1397" s="216"/>
    </row>
    <row r="1398" spans="1:28" ht="18" customHeight="1">
      <c r="A1398" s="100"/>
      <c r="B1398" s="12"/>
      <c r="C1398" s="90"/>
      <c r="D1398" s="12"/>
      <c r="E1398" s="12"/>
      <c r="F1398" s="12"/>
      <c r="G1398" s="13"/>
      <c r="H1398" s="11"/>
      <c r="I1398" s="12"/>
      <c r="J1398" s="93"/>
      <c r="K1398" s="100"/>
      <c r="L1398" s="12"/>
      <c r="M1398" s="11"/>
      <c r="N1398" s="18"/>
      <c r="O1398" s="14"/>
      <c r="P1398" s="14"/>
      <c r="Q1398" s="97"/>
      <c r="R1398" s="11"/>
      <c r="S1398" s="11"/>
      <c r="T1398" s="11"/>
      <c r="U1398" s="216"/>
      <c r="V1398" s="216"/>
      <c r="W1398" s="216"/>
      <c r="X1398" s="216"/>
      <c r="Y1398" s="216"/>
      <c r="Z1398" s="216"/>
      <c r="AA1398" s="217"/>
      <c r="AB1398" s="216"/>
    </row>
    <row r="1399" spans="1:28" ht="18" customHeight="1">
      <c r="A1399" s="100"/>
      <c r="B1399" s="12"/>
      <c r="C1399" s="90"/>
      <c r="D1399" s="12"/>
      <c r="E1399" s="12"/>
      <c r="F1399" s="12"/>
      <c r="G1399" s="13"/>
      <c r="H1399" s="11"/>
      <c r="I1399" s="12"/>
      <c r="J1399" s="93"/>
      <c r="K1399" s="100"/>
      <c r="L1399" s="12"/>
      <c r="M1399" s="11"/>
      <c r="N1399" s="18"/>
      <c r="O1399" s="14"/>
      <c r="P1399" s="14"/>
      <c r="Q1399" s="97"/>
      <c r="R1399" s="11"/>
      <c r="S1399" s="11"/>
      <c r="T1399" s="11"/>
      <c r="U1399" s="216"/>
      <c r="V1399" s="216"/>
      <c r="W1399" s="216"/>
      <c r="X1399" s="216"/>
      <c r="Y1399" s="216"/>
      <c r="Z1399" s="216"/>
      <c r="AA1399" s="217"/>
      <c r="AB1399" s="216"/>
    </row>
    <row r="1400" spans="1:28" ht="18" customHeight="1">
      <c r="A1400" s="100"/>
      <c r="B1400" s="12"/>
      <c r="C1400" s="90"/>
      <c r="D1400" s="12"/>
      <c r="E1400" s="12"/>
      <c r="F1400" s="12"/>
      <c r="G1400" s="13"/>
      <c r="H1400" s="11"/>
      <c r="I1400" s="12"/>
      <c r="J1400" s="93"/>
      <c r="K1400" s="100"/>
      <c r="L1400" s="12"/>
      <c r="M1400" s="11"/>
      <c r="N1400" s="18"/>
      <c r="O1400" s="14"/>
      <c r="P1400" s="14"/>
      <c r="Q1400" s="97"/>
      <c r="R1400" s="11"/>
      <c r="S1400" s="11"/>
      <c r="T1400" s="11"/>
      <c r="U1400" s="216"/>
      <c r="V1400" s="216"/>
      <c r="W1400" s="216"/>
      <c r="X1400" s="216"/>
      <c r="Y1400" s="216"/>
      <c r="Z1400" s="216"/>
      <c r="AA1400" s="217"/>
      <c r="AB1400" s="216"/>
    </row>
    <row r="1401" spans="1:28" ht="18" customHeight="1">
      <c r="A1401" s="100"/>
      <c r="B1401" s="12"/>
      <c r="C1401" s="90"/>
      <c r="D1401" s="12"/>
      <c r="E1401" s="12"/>
      <c r="F1401" s="12"/>
      <c r="G1401" s="13"/>
      <c r="H1401" s="11"/>
      <c r="I1401" s="12"/>
      <c r="J1401" s="93"/>
      <c r="K1401" s="100"/>
      <c r="L1401" s="12"/>
      <c r="M1401" s="11"/>
      <c r="N1401" s="18"/>
      <c r="O1401" s="14"/>
      <c r="P1401" s="14"/>
      <c r="Q1401" s="97"/>
      <c r="R1401" s="11"/>
      <c r="S1401" s="11"/>
      <c r="T1401" s="11"/>
      <c r="U1401" s="216"/>
      <c r="V1401" s="216"/>
      <c r="W1401" s="216"/>
      <c r="X1401" s="216"/>
      <c r="Y1401" s="216"/>
      <c r="Z1401" s="216"/>
      <c r="AA1401" s="217"/>
      <c r="AB1401" s="216"/>
    </row>
    <row r="1402" spans="1:28" ht="18" customHeight="1">
      <c r="A1402" s="100"/>
      <c r="B1402" s="12"/>
      <c r="C1402" s="90"/>
      <c r="D1402" s="12"/>
      <c r="E1402" s="12"/>
      <c r="F1402" s="12"/>
      <c r="G1402" s="13"/>
      <c r="H1402" s="11"/>
      <c r="I1402" s="12"/>
      <c r="J1402" s="93"/>
      <c r="K1402" s="100"/>
      <c r="L1402" s="12"/>
      <c r="M1402" s="11"/>
      <c r="N1402" s="18"/>
      <c r="O1402" s="14"/>
      <c r="P1402" s="14"/>
      <c r="Q1402" s="97"/>
      <c r="R1402" s="11"/>
      <c r="S1402" s="11"/>
      <c r="T1402" s="11"/>
      <c r="U1402" s="216"/>
      <c r="V1402" s="216"/>
      <c r="W1402" s="216"/>
      <c r="X1402" s="216"/>
      <c r="Y1402" s="216"/>
      <c r="Z1402" s="216"/>
      <c r="AA1402" s="217"/>
      <c r="AB1402" s="216"/>
    </row>
    <row r="1403" spans="1:28" ht="18" customHeight="1">
      <c r="A1403" s="100"/>
      <c r="B1403" s="12"/>
      <c r="C1403" s="90"/>
      <c r="D1403" s="12"/>
      <c r="E1403" s="12"/>
      <c r="F1403" s="12"/>
      <c r="G1403" s="13"/>
      <c r="H1403" s="11"/>
      <c r="I1403" s="12"/>
      <c r="J1403" s="93"/>
      <c r="K1403" s="100"/>
      <c r="L1403" s="12"/>
      <c r="M1403" s="11"/>
      <c r="N1403" s="18"/>
      <c r="O1403" s="14"/>
      <c r="P1403" s="14"/>
      <c r="Q1403" s="97"/>
      <c r="R1403" s="11"/>
      <c r="S1403" s="11"/>
      <c r="T1403" s="11"/>
      <c r="U1403" s="216"/>
      <c r="V1403" s="216"/>
      <c r="W1403" s="216"/>
      <c r="X1403" s="216"/>
      <c r="Y1403" s="216"/>
      <c r="Z1403" s="216"/>
      <c r="AA1403" s="217"/>
      <c r="AB1403" s="216"/>
    </row>
    <row r="1404" spans="1:28" ht="18" customHeight="1">
      <c r="A1404" s="100"/>
      <c r="B1404" s="12"/>
      <c r="C1404" s="90"/>
      <c r="D1404" s="12"/>
      <c r="E1404" s="12"/>
      <c r="F1404" s="12"/>
      <c r="G1404" s="13"/>
      <c r="H1404" s="11"/>
      <c r="I1404" s="12"/>
      <c r="J1404" s="93"/>
      <c r="K1404" s="100"/>
      <c r="L1404" s="12"/>
      <c r="M1404" s="11"/>
      <c r="N1404" s="18"/>
      <c r="O1404" s="14"/>
      <c r="P1404" s="14"/>
      <c r="Q1404" s="97"/>
      <c r="R1404" s="11"/>
      <c r="S1404" s="11"/>
      <c r="T1404" s="11"/>
      <c r="U1404" s="216"/>
      <c r="V1404" s="216"/>
      <c r="W1404" s="216"/>
      <c r="X1404" s="216"/>
      <c r="Y1404" s="216"/>
      <c r="Z1404" s="216"/>
      <c r="AA1404" s="217"/>
      <c r="AB1404" s="216"/>
    </row>
    <row r="1405" spans="1:28" ht="18" customHeight="1">
      <c r="A1405" s="100"/>
      <c r="B1405" s="12"/>
      <c r="C1405" s="90"/>
      <c r="D1405" s="12"/>
      <c r="E1405" s="12"/>
      <c r="F1405" s="12"/>
      <c r="G1405" s="13"/>
      <c r="H1405" s="11"/>
      <c r="I1405" s="12"/>
      <c r="J1405" s="93"/>
      <c r="K1405" s="100"/>
      <c r="L1405" s="12"/>
      <c r="M1405" s="11"/>
      <c r="N1405" s="18"/>
      <c r="O1405" s="14"/>
      <c r="P1405" s="14"/>
      <c r="Q1405" s="97"/>
      <c r="R1405" s="11"/>
      <c r="S1405" s="11"/>
      <c r="T1405" s="11"/>
      <c r="U1405" s="216"/>
      <c r="V1405" s="216"/>
      <c r="W1405" s="216"/>
      <c r="X1405" s="216"/>
      <c r="Y1405" s="216"/>
      <c r="Z1405" s="216"/>
      <c r="AA1405" s="217"/>
      <c r="AB1405" s="216"/>
    </row>
    <row r="1406" spans="1:28" ht="18" customHeight="1">
      <c r="A1406" s="100"/>
      <c r="B1406" s="12"/>
      <c r="C1406" s="90"/>
      <c r="D1406" s="12"/>
      <c r="E1406" s="12"/>
      <c r="F1406" s="12"/>
      <c r="G1406" s="13"/>
      <c r="H1406" s="11"/>
      <c r="I1406" s="12"/>
      <c r="J1406" s="93"/>
      <c r="K1406" s="100"/>
      <c r="L1406" s="12"/>
      <c r="M1406" s="11"/>
      <c r="N1406" s="18"/>
      <c r="O1406" s="14"/>
      <c r="P1406" s="14"/>
      <c r="Q1406" s="97"/>
      <c r="R1406" s="11"/>
      <c r="S1406" s="11"/>
      <c r="T1406" s="11"/>
      <c r="U1406" s="216"/>
      <c r="V1406" s="216"/>
      <c r="W1406" s="216"/>
      <c r="X1406" s="216"/>
      <c r="Y1406" s="216"/>
      <c r="Z1406" s="216"/>
      <c r="AA1406" s="217"/>
      <c r="AB1406" s="216"/>
    </row>
    <row r="1407" spans="1:28" ht="18" customHeight="1">
      <c r="A1407" s="100"/>
      <c r="B1407" s="12"/>
      <c r="C1407" s="90"/>
      <c r="D1407" s="12"/>
      <c r="E1407" s="12"/>
      <c r="F1407" s="12"/>
      <c r="G1407" s="13"/>
      <c r="H1407" s="11"/>
      <c r="I1407" s="12"/>
      <c r="J1407" s="93"/>
      <c r="K1407" s="100"/>
      <c r="L1407" s="12"/>
      <c r="M1407" s="11"/>
      <c r="N1407" s="18"/>
      <c r="O1407" s="14"/>
      <c r="P1407" s="14"/>
      <c r="Q1407" s="97"/>
      <c r="R1407" s="11"/>
      <c r="S1407" s="11"/>
      <c r="T1407" s="11"/>
      <c r="U1407" s="216"/>
      <c r="V1407" s="216"/>
      <c r="W1407" s="216"/>
      <c r="X1407" s="216"/>
      <c r="Y1407" s="216"/>
      <c r="Z1407" s="216"/>
      <c r="AA1407" s="217"/>
      <c r="AB1407" s="216"/>
    </row>
    <row r="1408" spans="1:28" ht="18" customHeight="1">
      <c r="A1408" s="100"/>
      <c r="B1408" s="12"/>
      <c r="C1408" s="90"/>
      <c r="D1408" s="12"/>
      <c r="E1408" s="12"/>
      <c r="F1408" s="12"/>
      <c r="G1408" s="13"/>
      <c r="H1408" s="11"/>
      <c r="I1408" s="12"/>
      <c r="J1408" s="93"/>
      <c r="K1408" s="100"/>
      <c r="L1408" s="12"/>
      <c r="M1408" s="11"/>
      <c r="N1408" s="18"/>
      <c r="O1408" s="14"/>
      <c r="P1408" s="14"/>
      <c r="Q1408" s="97"/>
      <c r="R1408" s="11"/>
      <c r="S1408" s="11"/>
      <c r="T1408" s="11"/>
      <c r="U1408" s="216"/>
      <c r="V1408" s="216"/>
      <c r="W1408" s="216"/>
      <c r="X1408" s="216"/>
      <c r="Y1408" s="216"/>
      <c r="Z1408" s="216"/>
      <c r="AA1408" s="217"/>
      <c r="AB1408" s="216"/>
    </row>
    <row r="1409" spans="1:28" ht="18" customHeight="1">
      <c r="A1409" s="100"/>
      <c r="B1409" s="12"/>
      <c r="C1409" s="90"/>
      <c r="D1409" s="12"/>
      <c r="E1409" s="12"/>
      <c r="F1409" s="12"/>
      <c r="G1409" s="13"/>
      <c r="H1409" s="11"/>
      <c r="I1409" s="12"/>
      <c r="J1409" s="93"/>
      <c r="K1409" s="100"/>
      <c r="L1409" s="12"/>
      <c r="M1409" s="11"/>
      <c r="N1409" s="18"/>
      <c r="O1409" s="14"/>
      <c r="P1409" s="14"/>
      <c r="Q1409" s="97"/>
      <c r="R1409" s="11"/>
      <c r="S1409" s="11"/>
      <c r="T1409" s="11"/>
      <c r="U1409" s="216"/>
      <c r="V1409" s="216"/>
      <c r="W1409" s="216"/>
      <c r="X1409" s="216"/>
      <c r="Y1409" s="216"/>
      <c r="Z1409" s="216"/>
      <c r="AA1409" s="217"/>
      <c r="AB1409" s="216"/>
    </row>
    <row r="1410" spans="1:28" ht="18" customHeight="1">
      <c r="A1410" s="100"/>
      <c r="B1410" s="12"/>
      <c r="C1410" s="90"/>
      <c r="D1410" s="12"/>
      <c r="E1410" s="12"/>
      <c r="F1410" s="12"/>
      <c r="G1410" s="13"/>
      <c r="H1410" s="11"/>
      <c r="I1410" s="12"/>
      <c r="J1410" s="93"/>
      <c r="K1410" s="100"/>
      <c r="L1410" s="12"/>
      <c r="M1410" s="11"/>
      <c r="N1410" s="18"/>
      <c r="O1410" s="14"/>
      <c r="P1410" s="14"/>
      <c r="Q1410" s="97"/>
      <c r="R1410" s="11"/>
      <c r="S1410" s="11"/>
      <c r="T1410" s="11"/>
      <c r="U1410" s="216"/>
      <c r="V1410" s="216"/>
      <c r="W1410" s="216"/>
      <c r="X1410" s="216"/>
      <c r="Y1410" s="216"/>
      <c r="Z1410" s="216"/>
      <c r="AA1410" s="217"/>
      <c r="AB1410" s="216"/>
    </row>
    <row r="1411" spans="1:28" ht="18" customHeight="1">
      <c r="A1411" s="100"/>
      <c r="B1411" s="12"/>
      <c r="C1411" s="90"/>
      <c r="D1411" s="12"/>
      <c r="E1411" s="12"/>
      <c r="F1411" s="12"/>
      <c r="G1411" s="13"/>
      <c r="H1411" s="11"/>
      <c r="I1411" s="12"/>
      <c r="J1411" s="93"/>
      <c r="K1411" s="100"/>
      <c r="L1411" s="12"/>
      <c r="M1411" s="11"/>
      <c r="N1411" s="18"/>
      <c r="O1411" s="14"/>
      <c r="P1411" s="14"/>
      <c r="Q1411" s="97"/>
      <c r="R1411" s="11"/>
      <c r="S1411" s="11"/>
      <c r="T1411" s="11"/>
      <c r="U1411" s="216"/>
      <c r="V1411" s="216"/>
      <c r="W1411" s="216"/>
      <c r="X1411" s="216"/>
      <c r="Y1411" s="216"/>
      <c r="Z1411" s="216"/>
      <c r="AA1411" s="217"/>
      <c r="AB1411" s="216"/>
    </row>
    <row r="1412" spans="1:28" ht="18" customHeight="1">
      <c r="A1412" s="100"/>
      <c r="B1412" s="12"/>
      <c r="C1412" s="90"/>
      <c r="D1412" s="12"/>
      <c r="E1412" s="12"/>
      <c r="F1412" s="12"/>
      <c r="G1412" s="13"/>
      <c r="H1412" s="11"/>
      <c r="I1412" s="12"/>
      <c r="J1412" s="93"/>
      <c r="K1412" s="100"/>
      <c r="L1412" s="12"/>
      <c r="M1412" s="11"/>
      <c r="N1412" s="18"/>
      <c r="O1412" s="14"/>
      <c r="P1412" s="14"/>
      <c r="Q1412" s="97"/>
      <c r="R1412" s="11"/>
      <c r="S1412" s="11"/>
      <c r="T1412" s="11"/>
      <c r="U1412" s="216"/>
      <c r="V1412" s="216"/>
      <c r="W1412" s="216"/>
      <c r="X1412" s="216"/>
      <c r="Y1412" s="216"/>
      <c r="Z1412" s="216"/>
      <c r="AA1412" s="217"/>
      <c r="AB1412" s="216"/>
    </row>
    <row r="1413" spans="1:28" ht="18" customHeight="1">
      <c r="A1413" s="100"/>
      <c r="B1413" s="12"/>
      <c r="C1413" s="90"/>
      <c r="D1413" s="12"/>
      <c r="E1413" s="12"/>
      <c r="F1413" s="12"/>
      <c r="G1413" s="13"/>
      <c r="H1413" s="11"/>
      <c r="I1413" s="12"/>
      <c r="J1413" s="93"/>
      <c r="K1413" s="100"/>
      <c r="L1413" s="12"/>
      <c r="M1413" s="11"/>
      <c r="N1413" s="18"/>
      <c r="O1413" s="14"/>
      <c r="P1413" s="14"/>
      <c r="Q1413" s="97"/>
      <c r="R1413" s="11"/>
      <c r="S1413" s="11"/>
      <c r="T1413" s="11"/>
      <c r="U1413" s="216"/>
      <c r="V1413" s="216"/>
      <c r="W1413" s="216"/>
      <c r="X1413" s="216"/>
      <c r="Y1413" s="216"/>
      <c r="Z1413" s="216"/>
      <c r="AA1413" s="217"/>
      <c r="AB1413" s="216"/>
    </row>
    <row r="1414" spans="1:28" ht="18" customHeight="1">
      <c r="A1414" s="100"/>
      <c r="B1414" s="12"/>
      <c r="C1414" s="90"/>
      <c r="D1414" s="12"/>
      <c r="E1414" s="12"/>
      <c r="F1414" s="12"/>
      <c r="G1414" s="13"/>
      <c r="H1414" s="11"/>
      <c r="I1414" s="12"/>
      <c r="J1414" s="93"/>
      <c r="K1414" s="100"/>
      <c r="L1414" s="12"/>
      <c r="M1414" s="11"/>
      <c r="N1414" s="18"/>
      <c r="O1414" s="14"/>
      <c r="P1414" s="14"/>
      <c r="Q1414" s="97"/>
      <c r="R1414" s="11"/>
      <c r="S1414" s="11"/>
      <c r="T1414" s="11"/>
      <c r="U1414" s="216"/>
      <c r="V1414" s="216"/>
      <c r="W1414" s="216"/>
      <c r="X1414" s="216"/>
      <c r="Y1414" s="216"/>
      <c r="Z1414" s="216"/>
      <c r="AA1414" s="217"/>
      <c r="AB1414" s="216"/>
    </row>
    <row r="1415" spans="1:28" ht="18" customHeight="1">
      <c r="A1415" s="100"/>
      <c r="B1415" s="12"/>
      <c r="C1415" s="90"/>
      <c r="D1415" s="12"/>
      <c r="E1415" s="12"/>
      <c r="F1415" s="12"/>
      <c r="G1415" s="13"/>
      <c r="H1415" s="11"/>
      <c r="I1415" s="12"/>
      <c r="J1415" s="93"/>
      <c r="K1415" s="100"/>
      <c r="L1415" s="12"/>
      <c r="M1415" s="11"/>
      <c r="N1415" s="18"/>
      <c r="O1415" s="14"/>
      <c r="P1415" s="14"/>
      <c r="Q1415" s="97"/>
      <c r="R1415" s="11"/>
      <c r="S1415" s="11"/>
      <c r="T1415" s="11"/>
      <c r="U1415" s="216"/>
      <c r="V1415" s="216"/>
      <c r="W1415" s="216"/>
      <c r="X1415" s="216"/>
      <c r="Y1415" s="216"/>
      <c r="Z1415" s="216"/>
      <c r="AA1415" s="217"/>
      <c r="AB1415" s="216"/>
    </row>
    <row r="1416" spans="1:28" ht="18" customHeight="1">
      <c r="A1416" s="100"/>
      <c r="B1416" s="12"/>
      <c r="C1416" s="90"/>
      <c r="D1416" s="12"/>
      <c r="E1416" s="12"/>
      <c r="F1416" s="12"/>
      <c r="G1416" s="13"/>
      <c r="H1416" s="11"/>
      <c r="I1416" s="12"/>
      <c r="J1416" s="93"/>
      <c r="K1416" s="100"/>
      <c r="L1416" s="12"/>
      <c r="M1416" s="11"/>
      <c r="N1416" s="18"/>
      <c r="O1416" s="14"/>
      <c r="P1416" s="14"/>
      <c r="Q1416" s="97"/>
      <c r="R1416" s="11"/>
      <c r="S1416" s="11"/>
      <c r="T1416" s="11"/>
      <c r="U1416" s="216"/>
      <c r="V1416" s="216"/>
      <c r="W1416" s="216"/>
      <c r="X1416" s="216"/>
      <c r="Y1416" s="216"/>
      <c r="Z1416" s="216"/>
      <c r="AA1416" s="217"/>
      <c r="AB1416" s="216"/>
    </row>
    <row r="1417" spans="1:28" ht="18" customHeight="1">
      <c r="A1417" s="100"/>
      <c r="B1417" s="12"/>
      <c r="C1417" s="90"/>
      <c r="D1417" s="12"/>
      <c r="E1417" s="12"/>
      <c r="F1417" s="12"/>
      <c r="G1417" s="13"/>
      <c r="H1417" s="11"/>
      <c r="I1417" s="12"/>
      <c r="J1417" s="93"/>
      <c r="K1417" s="100"/>
      <c r="L1417" s="12"/>
      <c r="M1417" s="11"/>
      <c r="N1417" s="18"/>
      <c r="O1417" s="14"/>
      <c r="P1417" s="14"/>
      <c r="Q1417" s="97"/>
      <c r="R1417" s="11"/>
      <c r="S1417" s="11"/>
      <c r="T1417" s="11"/>
      <c r="U1417" s="216"/>
      <c r="V1417" s="216"/>
      <c r="W1417" s="216"/>
      <c r="X1417" s="216"/>
      <c r="Y1417" s="216"/>
      <c r="Z1417" s="216"/>
      <c r="AA1417" s="217"/>
      <c r="AB1417" s="216"/>
    </row>
    <row r="1418" spans="1:28" ht="18" customHeight="1">
      <c r="A1418" s="100"/>
      <c r="B1418" s="12"/>
      <c r="C1418" s="90"/>
      <c r="D1418" s="12"/>
      <c r="E1418" s="12"/>
      <c r="F1418" s="12"/>
      <c r="G1418" s="13"/>
      <c r="H1418" s="11"/>
      <c r="I1418" s="12"/>
      <c r="J1418" s="93"/>
      <c r="K1418" s="100"/>
      <c r="L1418" s="12"/>
      <c r="M1418" s="11"/>
      <c r="N1418" s="18"/>
      <c r="O1418" s="14"/>
      <c r="P1418" s="14"/>
      <c r="Q1418" s="97"/>
      <c r="R1418" s="11"/>
      <c r="S1418" s="11"/>
      <c r="T1418" s="11"/>
      <c r="U1418" s="216"/>
      <c r="V1418" s="216"/>
      <c r="W1418" s="216"/>
      <c r="X1418" s="216"/>
      <c r="Y1418" s="216"/>
      <c r="Z1418" s="216"/>
      <c r="AA1418" s="217"/>
      <c r="AB1418" s="216"/>
    </row>
    <row r="1419" spans="1:28" ht="18" customHeight="1">
      <c r="A1419" s="100"/>
      <c r="B1419" s="12"/>
      <c r="C1419" s="90"/>
      <c r="D1419" s="12"/>
      <c r="E1419" s="12"/>
      <c r="F1419" s="12"/>
      <c r="G1419" s="13"/>
      <c r="H1419" s="11"/>
      <c r="I1419" s="12"/>
      <c r="J1419" s="93"/>
      <c r="K1419" s="100"/>
      <c r="L1419" s="12"/>
      <c r="M1419" s="11"/>
      <c r="N1419" s="18"/>
      <c r="O1419" s="14"/>
      <c r="P1419" s="14"/>
      <c r="Q1419" s="97"/>
      <c r="R1419" s="11"/>
      <c r="S1419" s="11"/>
      <c r="T1419" s="11"/>
      <c r="U1419" s="216"/>
      <c r="V1419" s="216"/>
      <c r="W1419" s="216"/>
      <c r="X1419" s="216"/>
      <c r="Y1419" s="216"/>
      <c r="Z1419" s="216"/>
      <c r="AA1419" s="217"/>
      <c r="AB1419" s="216"/>
    </row>
    <row r="1420" spans="1:28" ht="18" customHeight="1">
      <c r="A1420" s="100"/>
      <c r="B1420" s="12"/>
      <c r="C1420" s="90"/>
      <c r="D1420" s="12"/>
      <c r="E1420" s="12"/>
      <c r="F1420" s="12"/>
      <c r="G1420" s="13"/>
      <c r="H1420" s="11"/>
      <c r="I1420" s="12"/>
      <c r="J1420" s="93"/>
      <c r="K1420" s="100"/>
      <c r="L1420" s="12"/>
      <c r="M1420" s="11"/>
      <c r="N1420" s="18"/>
      <c r="O1420" s="14"/>
      <c r="P1420" s="14"/>
      <c r="Q1420" s="97"/>
      <c r="R1420" s="11"/>
      <c r="S1420" s="11"/>
      <c r="T1420" s="11"/>
      <c r="U1420" s="216"/>
      <c r="V1420" s="216"/>
      <c r="W1420" s="216"/>
      <c r="X1420" s="216"/>
      <c r="Y1420" s="216"/>
      <c r="Z1420" s="216"/>
      <c r="AA1420" s="217"/>
      <c r="AB1420" s="216"/>
    </row>
    <row r="1421" spans="1:28" ht="18" customHeight="1">
      <c r="A1421" s="100"/>
      <c r="B1421" s="12"/>
      <c r="C1421" s="90"/>
      <c r="D1421" s="12"/>
      <c r="E1421" s="12"/>
      <c r="F1421" s="12"/>
      <c r="G1421" s="13"/>
      <c r="H1421" s="11"/>
      <c r="I1421" s="12"/>
      <c r="J1421" s="93"/>
      <c r="K1421" s="100"/>
      <c r="L1421" s="12"/>
      <c r="M1421" s="11"/>
      <c r="N1421" s="18"/>
      <c r="O1421" s="14"/>
      <c r="P1421" s="14"/>
      <c r="Q1421" s="97"/>
      <c r="R1421" s="11"/>
      <c r="S1421" s="11"/>
      <c r="T1421" s="11"/>
      <c r="U1421" s="216"/>
      <c r="V1421" s="216"/>
      <c r="W1421" s="216"/>
      <c r="X1421" s="216"/>
      <c r="Y1421" s="216"/>
      <c r="Z1421" s="216"/>
      <c r="AA1421" s="217"/>
      <c r="AB1421" s="216"/>
    </row>
    <row r="1422" spans="1:28" ht="18" customHeight="1">
      <c r="A1422" s="100"/>
      <c r="B1422" s="12"/>
      <c r="C1422" s="90"/>
      <c r="D1422" s="12"/>
      <c r="E1422" s="12"/>
      <c r="F1422" s="12"/>
      <c r="G1422" s="13"/>
      <c r="H1422" s="11"/>
      <c r="I1422" s="12"/>
      <c r="J1422" s="93"/>
      <c r="K1422" s="100"/>
      <c r="L1422" s="12"/>
      <c r="M1422" s="11"/>
      <c r="N1422" s="18"/>
      <c r="O1422" s="14"/>
      <c r="P1422" s="14"/>
      <c r="Q1422" s="97"/>
      <c r="R1422" s="11"/>
      <c r="S1422" s="11"/>
      <c r="T1422" s="11"/>
      <c r="U1422" s="216"/>
      <c r="V1422" s="216"/>
      <c r="W1422" s="216"/>
      <c r="X1422" s="216"/>
      <c r="Y1422" s="216"/>
      <c r="Z1422" s="216"/>
      <c r="AA1422" s="217"/>
      <c r="AB1422" s="216"/>
    </row>
    <row r="1423" spans="1:28" ht="18" customHeight="1">
      <c r="A1423" s="100"/>
      <c r="B1423" s="12"/>
      <c r="C1423" s="90"/>
      <c r="D1423" s="12"/>
      <c r="E1423" s="12"/>
      <c r="F1423" s="12"/>
      <c r="G1423" s="13"/>
      <c r="H1423" s="11"/>
      <c r="I1423" s="12"/>
      <c r="J1423" s="93"/>
      <c r="K1423" s="100"/>
      <c r="L1423" s="12"/>
      <c r="M1423" s="11"/>
      <c r="N1423" s="18"/>
      <c r="O1423" s="14"/>
      <c r="P1423" s="14"/>
      <c r="Q1423" s="97"/>
      <c r="R1423" s="11"/>
      <c r="S1423" s="11"/>
      <c r="T1423" s="11"/>
      <c r="U1423" s="216"/>
      <c r="V1423" s="216"/>
      <c r="W1423" s="216"/>
      <c r="X1423" s="216"/>
      <c r="Y1423" s="216"/>
      <c r="Z1423" s="216"/>
      <c r="AA1423" s="217"/>
      <c r="AB1423" s="216"/>
    </row>
    <row r="1424" spans="1:28" ht="18" customHeight="1">
      <c r="A1424" s="100"/>
      <c r="B1424" s="12"/>
      <c r="C1424" s="90"/>
      <c r="D1424" s="12"/>
      <c r="E1424" s="12"/>
      <c r="F1424" s="12"/>
      <c r="G1424" s="13"/>
      <c r="H1424" s="11"/>
      <c r="I1424" s="12"/>
      <c r="J1424" s="93"/>
      <c r="K1424" s="100"/>
      <c r="L1424" s="12"/>
      <c r="M1424" s="11"/>
      <c r="N1424" s="18"/>
      <c r="O1424" s="14"/>
      <c r="P1424" s="14"/>
      <c r="Q1424" s="97"/>
      <c r="R1424" s="11"/>
      <c r="S1424" s="11"/>
      <c r="T1424" s="11"/>
      <c r="U1424" s="216"/>
      <c r="V1424" s="216"/>
      <c r="W1424" s="216"/>
      <c r="X1424" s="216"/>
      <c r="Y1424" s="216"/>
      <c r="Z1424" s="216"/>
      <c r="AA1424" s="217"/>
      <c r="AB1424" s="216"/>
    </row>
    <row r="1425" spans="1:28" ht="18" customHeight="1">
      <c r="A1425" s="100"/>
      <c r="B1425" s="12"/>
      <c r="C1425" s="90"/>
      <c r="D1425" s="12"/>
      <c r="E1425" s="12"/>
      <c r="F1425" s="12"/>
      <c r="G1425" s="13"/>
      <c r="H1425" s="11"/>
      <c r="I1425" s="12"/>
      <c r="J1425" s="93"/>
      <c r="K1425" s="100"/>
      <c r="L1425" s="12"/>
      <c r="M1425" s="11"/>
      <c r="N1425" s="18"/>
      <c r="O1425" s="14"/>
      <c r="P1425" s="14"/>
      <c r="Q1425" s="97"/>
      <c r="R1425" s="11"/>
      <c r="S1425" s="11"/>
      <c r="T1425" s="11"/>
      <c r="U1425" s="216"/>
      <c r="V1425" s="216"/>
      <c r="W1425" s="216"/>
      <c r="X1425" s="216"/>
      <c r="Y1425" s="216"/>
      <c r="Z1425" s="216"/>
      <c r="AA1425" s="217"/>
      <c r="AB1425" s="216"/>
    </row>
    <row r="1426" spans="1:28" ht="18" customHeight="1">
      <c r="A1426" s="100"/>
      <c r="B1426" s="12"/>
      <c r="C1426" s="90"/>
      <c r="D1426" s="12"/>
      <c r="E1426" s="12"/>
      <c r="F1426" s="12"/>
      <c r="G1426" s="13"/>
      <c r="H1426" s="11"/>
      <c r="I1426" s="12"/>
      <c r="J1426" s="93"/>
      <c r="K1426" s="100"/>
      <c r="L1426" s="12"/>
      <c r="M1426" s="11"/>
      <c r="N1426" s="18"/>
      <c r="O1426" s="14"/>
      <c r="P1426" s="14"/>
      <c r="Q1426" s="97"/>
      <c r="R1426" s="11"/>
      <c r="S1426" s="11"/>
      <c r="T1426" s="11"/>
      <c r="U1426" s="216"/>
      <c r="V1426" s="216"/>
      <c r="W1426" s="216"/>
      <c r="X1426" s="216"/>
      <c r="Y1426" s="216"/>
      <c r="Z1426" s="216"/>
      <c r="AA1426" s="217"/>
      <c r="AB1426" s="216"/>
    </row>
    <row r="1427" spans="1:28" ht="18" customHeight="1">
      <c r="A1427" s="100"/>
      <c r="B1427" s="12"/>
      <c r="C1427" s="90"/>
      <c r="D1427" s="12"/>
      <c r="E1427" s="12"/>
      <c r="F1427" s="12"/>
      <c r="G1427" s="13"/>
      <c r="H1427" s="11"/>
      <c r="I1427" s="12"/>
      <c r="J1427" s="93"/>
      <c r="K1427" s="100"/>
      <c r="L1427" s="12"/>
      <c r="M1427" s="11"/>
      <c r="N1427" s="18"/>
      <c r="O1427" s="14"/>
      <c r="P1427" s="14"/>
      <c r="Q1427" s="97"/>
      <c r="R1427" s="11"/>
      <c r="S1427" s="11"/>
      <c r="T1427" s="11"/>
      <c r="U1427" s="216"/>
      <c r="V1427" s="216"/>
      <c r="W1427" s="216"/>
      <c r="X1427" s="216"/>
      <c r="Y1427" s="216"/>
      <c r="Z1427" s="216"/>
      <c r="AA1427" s="217"/>
      <c r="AB1427" s="216"/>
    </row>
    <row r="1428" spans="1:28" ht="18" customHeight="1">
      <c r="A1428" s="100"/>
      <c r="B1428" s="12"/>
      <c r="C1428" s="90"/>
      <c r="D1428" s="12"/>
      <c r="E1428" s="12"/>
      <c r="F1428" s="12"/>
      <c r="G1428" s="13"/>
      <c r="H1428" s="11"/>
      <c r="I1428" s="12"/>
      <c r="J1428" s="93"/>
      <c r="K1428" s="100"/>
      <c r="L1428" s="12"/>
      <c r="M1428" s="11"/>
      <c r="N1428" s="18"/>
      <c r="O1428" s="14"/>
      <c r="P1428" s="14"/>
      <c r="Q1428" s="97"/>
      <c r="R1428" s="11"/>
      <c r="S1428" s="11"/>
      <c r="T1428" s="11"/>
      <c r="U1428" s="216"/>
      <c r="V1428" s="216"/>
      <c r="W1428" s="216"/>
      <c r="X1428" s="216"/>
      <c r="Y1428" s="216"/>
      <c r="Z1428" s="216"/>
      <c r="AA1428" s="217"/>
      <c r="AB1428" s="216"/>
    </row>
    <row r="1429" spans="1:28" ht="18" customHeight="1">
      <c r="A1429" s="100"/>
      <c r="B1429" s="12"/>
      <c r="C1429" s="90"/>
      <c r="D1429" s="12"/>
      <c r="E1429" s="12"/>
      <c r="F1429" s="12"/>
      <c r="G1429" s="13"/>
      <c r="H1429" s="11"/>
      <c r="I1429" s="12"/>
      <c r="J1429" s="93"/>
      <c r="K1429" s="100"/>
      <c r="L1429" s="12"/>
      <c r="M1429" s="11"/>
      <c r="N1429" s="18"/>
      <c r="O1429" s="14"/>
      <c r="P1429" s="14"/>
      <c r="Q1429" s="97"/>
      <c r="R1429" s="11"/>
      <c r="S1429" s="11"/>
      <c r="T1429" s="11"/>
      <c r="U1429" s="216"/>
      <c r="V1429" s="216"/>
      <c r="W1429" s="216"/>
      <c r="X1429" s="216"/>
      <c r="Y1429" s="216"/>
      <c r="Z1429" s="216"/>
      <c r="AA1429" s="217"/>
      <c r="AB1429" s="216"/>
    </row>
    <row r="1430" spans="1:28" ht="18" customHeight="1">
      <c r="A1430" s="100"/>
      <c r="B1430" s="12"/>
      <c r="C1430" s="90"/>
      <c r="D1430" s="12"/>
      <c r="E1430" s="12"/>
      <c r="F1430" s="12"/>
      <c r="G1430" s="13"/>
      <c r="H1430" s="11"/>
      <c r="I1430" s="12"/>
      <c r="J1430" s="93"/>
      <c r="K1430" s="100"/>
      <c r="L1430" s="12"/>
      <c r="M1430" s="11"/>
      <c r="N1430" s="18"/>
      <c r="O1430" s="14"/>
      <c r="P1430" s="14"/>
      <c r="Q1430" s="97"/>
      <c r="R1430" s="11"/>
      <c r="S1430" s="11"/>
      <c r="T1430" s="11"/>
      <c r="U1430" s="216"/>
      <c r="V1430" s="216"/>
      <c r="W1430" s="216"/>
      <c r="X1430" s="216"/>
      <c r="Y1430" s="216"/>
      <c r="Z1430" s="216"/>
      <c r="AA1430" s="217"/>
      <c r="AB1430" s="216"/>
    </row>
    <row r="1431" spans="1:28" ht="18" customHeight="1">
      <c r="A1431" s="100"/>
      <c r="B1431" s="12"/>
      <c r="C1431" s="90"/>
      <c r="D1431" s="12"/>
      <c r="E1431" s="12"/>
      <c r="F1431" s="12"/>
      <c r="G1431" s="13"/>
      <c r="H1431" s="11"/>
      <c r="I1431" s="12"/>
      <c r="J1431" s="93"/>
      <c r="K1431" s="100"/>
      <c r="L1431" s="12"/>
      <c r="M1431" s="11"/>
      <c r="N1431" s="18"/>
      <c r="O1431" s="14"/>
      <c r="P1431" s="14"/>
      <c r="Q1431" s="97"/>
      <c r="R1431" s="11"/>
      <c r="S1431" s="11"/>
      <c r="T1431" s="11"/>
      <c r="U1431" s="216"/>
      <c r="V1431" s="216"/>
      <c r="W1431" s="216"/>
      <c r="X1431" s="216"/>
      <c r="Y1431" s="216"/>
      <c r="Z1431" s="216"/>
      <c r="AA1431" s="217"/>
      <c r="AB1431" s="216"/>
    </row>
    <row r="1432" spans="1:28" ht="18" customHeight="1">
      <c r="A1432" s="100"/>
      <c r="B1432" s="12"/>
      <c r="C1432" s="90"/>
      <c r="D1432" s="12"/>
      <c r="E1432" s="12"/>
      <c r="F1432" s="12"/>
      <c r="G1432" s="13"/>
      <c r="H1432" s="11"/>
      <c r="I1432" s="12"/>
      <c r="J1432" s="93"/>
      <c r="K1432" s="100"/>
      <c r="L1432" s="12"/>
      <c r="M1432" s="11"/>
      <c r="N1432" s="18"/>
      <c r="O1432" s="14"/>
      <c r="P1432" s="14"/>
      <c r="Q1432" s="97"/>
      <c r="R1432" s="11"/>
      <c r="S1432" s="11"/>
      <c r="T1432" s="11"/>
      <c r="U1432" s="216"/>
      <c r="V1432" s="216"/>
      <c r="W1432" s="216"/>
      <c r="X1432" s="216"/>
      <c r="Y1432" s="216"/>
      <c r="Z1432" s="216"/>
      <c r="AA1432" s="217"/>
      <c r="AB1432" s="216"/>
    </row>
    <row r="1433" spans="1:28" ht="18" customHeight="1">
      <c r="A1433" s="100"/>
      <c r="B1433" s="12"/>
      <c r="C1433" s="90"/>
      <c r="D1433" s="12"/>
      <c r="E1433" s="12"/>
      <c r="F1433" s="12"/>
      <c r="G1433" s="13"/>
      <c r="H1433" s="11"/>
      <c r="I1433" s="12"/>
      <c r="J1433" s="93"/>
      <c r="K1433" s="100"/>
      <c r="L1433" s="12"/>
      <c r="M1433" s="11"/>
      <c r="N1433" s="18"/>
      <c r="O1433" s="14"/>
      <c r="P1433" s="14"/>
      <c r="Q1433" s="97"/>
      <c r="R1433" s="11"/>
      <c r="S1433" s="11"/>
      <c r="T1433" s="11"/>
      <c r="U1433" s="216"/>
      <c r="V1433" s="216"/>
      <c r="W1433" s="216"/>
      <c r="X1433" s="216"/>
      <c r="Y1433" s="216"/>
      <c r="Z1433" s="216"/>
      <c r="AA1433" s="217"/>
      <c r="AB1433" s="216"/>
    </row>
    <row r="1434" spans="1:28" ht="18" customHeight="1">
      <c r="A1434" s="100"/>
      <c r="B1434" s="12"/>
      <c r="C1434" s="90"/>
      <c r="D1434" s="12"/>
      <c r="E1434" s="12"/>
      <c r="F1434" s="12"/>
      <c r="G1434" s="13"/>
      <c r="H1434" s="11"/>
      <c r="I1434" s="12"/>
      <c r="J1434" s="93"/>
      <c r="K1434" s="100"/>
      <c r="L1434" s="12"/>
      <c r="M1434" s="11"/>
      <c r="N1434" s="18"/>
      <c r="O1434" s="14"/>
      <c r="P1434" s="14"/>
      <c r="Q1434" s="97"/>
      <c r="R1434" s="11"/>
      <c r="S1434" s="11"/>
      <c r="T1434" s="11"/>
      <c r="U1434" s="216"/>
      <c r="V1434" s="216"/>
      <c r="W1434" s="216"/>
      <c r="X1434" s="216"/>
      <c r="Y1434" s="216"/>
      <c r="Z1434" s="216"/>
      <c r="AA1434" s="217"/>
      <c r="AB1434" s="216"/>
    </row>
    <row r="1435" spans="1:28" ht="18" customHeight="1">
      <c r="A1435" s="100"/>
      <c r="B1435" s="12"/>
      <c r="C1435" s="90"/>
      <c r="D1435" s="12"/>
      <c r="E1435" s="12"/>
      <c r="F1435" s="12"/>
      <c r="G1435" s="13"/>
      <c r="H1435" s="11"/>
      <c r="I1435" s="12"/>
      <c r="J1435" s="93"/>
      <c r="K1435" s="100"/>
      <c r="L1435" s="12"/>
      <c r="M1435" s="11"/>
      <c r="N1435" s="18"/>
      <c r="O1435" s="14"/>
      <c r="P1435" s="14"/>
      <c r="Q1435" s="97"/>
      <c r="R1435" s="11"/>
      <c r="S1435" s="11"/>
      <c r="T1435" s="11"/>
      <c r="U1435" s="216"/>
      <c r="V1435" s="216"/>
      <c r="W1435" s="216"/>
      <c r="X1435" s="216"/>
      <c r="Y1435" s="216"/>
      <c r="Z1435" s="216"/>
      <c r="AA1435" s="217"/>
      <c r="AB1435" s="216"/>
    </row>
    <row r="1436" spans="1:28" ht="18" customHeight="1">
      <c r="A1436" s="100"/>
      <c r="B1436" s="12"/>
      <c r="C1436" s="90"/>
      <c r="D1436" s="12"/>
      <c r="E1436" s="12"/>
      <c r="F1436" s="12"/>
      <c r="G1436" s="13"/>
      <c r="H1436" s="11"/>
      <c r="I1436" s="12"/>
      <c r="J1436" s="93"/>
      <c r="K1436" s="100"/>
      <c r="L1436" s="12"/>
      <c r="M1436" s="11"/>
      <c r="N1436" s="18"/>
      <c r="O1436" s="14"/>
      <c r="P1436" s="14"/>
      <c r="Q1436" s="97"/>
      <c r="R1436" s="11"/>
      <c r="S1436" s="11"/>
      <c r="T1436" s="11"/>
      <c r="U1436" s="216"/>
      <c r="V1436" s="216"/>
      <c r="W1436" s="216"/>
      <c r="X1436" s="216"/>
      <c r="Y1436" s="216"/>
      <c r="Z1436" s="216"/>
      <c r="AA1436" s="217"/>
      <c r="AB1436" s="216"/>
    </row>
    <row r="1437" spans="1:28" ht="18" customHeight="1">
      <c r="A1437" s="100"/>
      <c r="B1437" s="12"/>
      <c r="C1437" s="90"/>
      <c r="D1437" s="12"/>
      <c r="E1437" s="12"/>
      <c r="F1437" s="12"/>
      <c r="G1437" s="13"/>
      <c r="H1437" s="11"/>
      <c r="I1437" s="12"/>
      <c r="J1437" s="93"/>
      <c r="K1437" s="100"/>
      <c r="L1437" s="12"/>
      <c r="M1437" s="11"/>
      <c r="N1437" s="18"/>
      <c r="O1437" s="14"/>
      <c r="P1437" s="14"/>
      <c r="Q1437" s="97"/>
      <c r="R1437" s="11"/>
      <c r="S1437" s="11"/>
      <c r="T1437" s="11"/>
      <c r="U1437" s="216"/>
      <c r="V1437" s="216"/>
      <c r="W1437" s="216"/>
      <c r="X1437" s="216"/>
      <c r="Y1437" s="216"/>
      <c r="Z1437" s="216"/>
      <c r="AA1437" s="217"/>
      <c r="AB1437" s="216"/>
    </row>
    <row r="1438" spans="1:28" ht="18" customHeight="1">
      <c r="A1438" s="100"/>
      <c r="B1438" s="12"/>
      <c r="C1438" s="90"/>
      <c r="D1438" s="12"/>
      <c r="E1438" s="12"/>
      <c r="F1438" s="12"/>
      <c r="G1438" s="13"/>
      <c r="H1438" s="11"/>
      <c r="I1438" s="12"/>
      <c r="J1438" s="93"/>
      <c r="K1438" s="100"/>
      <c r="L1438" s="12"/>
      <c r="M1438" s="11"/>
      <c r="N1438" s="18"/>
      <c r="O1438" s="14"/>
      <c r="P1438" s="14"/>
      <c r="Q1438" s="97"/>
      <c r="R1438" s="11"/>
      <c r="S1438" s="11"/>
      <c r="T1438" s="11"/>
      <c r="U1438" s="216"/>
      <c r="V1438" s="216"/>
      <c r="W1438" s="216"/>
      <c r="X1438" s="216"/>
      <c r="Y1438" s="216"/>
      <c r="Z1438" s="216"/>
      <c r="AA1438" s="217"/>
      <c r="AB1438" s="216"/>
    </row>
    <row r="1439" spans="1:28" ht="18" customHeight="1">
      <c r="A1439" s="100"/>
      <c r="B1439" s="12"/>
      <c r="C1439" s="90"/>
      <c r="D1439" s="12"/>
      <c r="E1439" s="12"/>
      <c r="F1439" s="12"/>
      <c r="G1439" s="13"/>
      <c r="H1439" s="11"/>
      <c r="I1439" s="12"/>
      <c r="J1439" s="93"/>
      <c r="K1439" s="100"/>
      <c r="L1439" s="12"/>
      <c r="M1439" s="11"/>
      <c r="N1439" s="18"/>
      <c r="O1439" s="14"/>
      <c r="P1439" s="14"/>
      <c r="Q1439" s="97"/>
      <c r="R1439" s="11"/>
      <c r="S1439" s="11"/>
      <c r="T1439" s="11"/>
      <c r="U1439" s="216"/>
      <c r="V1439" s="216"/>
      <c r="W1439" s="216"/>
      <c r="X1439" s="216"/>
      <c r="Y1439" s="216"/>
      <c r="Z1439" s="216"/>
      <c r="AA1439" s="217"/>
      <c r="AB1439" s="216"/>
    </row>
    <row r="1440" spans="1:28" ht="18" customHeight="1">
      <c r="A1440" s="100"/>
      <c r="B1440" s="12"/>
      <c r="C1440" s="90"/>
      <c r="D1440" s="12"/>
      <c r="E1440" s="12"/>
      <c r="F1440" s="12"/>
      <c r="G1440" s="13"/>
      <c r="H1440" s="11"/>
      <c r="I1440" s="12"/>
      <c r="J1440" s="93"/>
      <c r="K1440" s="100"/>
      <c r="L1440" s="12"/>
      <c r="M1440" s="11"/>
      <c r="N1440" s="18"/>
      <c r="O1440" s="14"/>
      <c r="P1440" s="14"/>
      <c r="Q1440" s="97"/>
      <c r="R1440" s="11"/>
      <c r="S1440" s="11"/>
      <c r="T1440" s="11"/>
      <c r="U1440" s="216"/>
      <c r="V1440" s="216"/>
      <c r="W1440" s="216"/>
      <c r="X1440" s="216"/>
      <c r="Y1440" s="216"/>
      <c r="Z1440" s="216"/>
      <c r="AA1440" s="217"/>
      <c r="AB1440" s="216"/>
    </row>
    <row r="1441" spans="1:28" ht="18" customHeight="1">
      <c r="A1441" s="100"/>
      <c r="B1441" s="12"/>
      <c r="C1441" s="90"/>
      <c r="D1441" s="12"/>
      <c r="E1441" s="12"/>
      <c r="F1441" s="12"/>
      <c r="G1441" s="13"/>
      <c r="H1441" s="11"/>
      <c r="I1441" s="12"/>
      <c r="J1441" s="93"/>
      <c r="K1441" s="100"/>
      <c r="L1441" s="12"/>
      <c r="M1441" s="11"/>
      <c r="N1441" s="18"/>
      <c r="O1441" s="14"/>
      <c r="P1441" s="14"/>
      <c r="Q1441" s="97"/>
      <c r="R1441" s="11"/>
      <c r="S1441" s="11"/>
      <c r="T1441" s="11"/>
      <c r="U1441" s="216"/>
      <c r="V1441" s="216"/>
      <c r="W1441" s="216"/>
      <c r="X1441" s="216"/>
      <c r="Y1441" s="216"/>
      <c r="Z1441" s="216"/>
      <c r="AA1441" s="217"/>
      <c r="AB1441" s="216"/>
    </row>
    <row r="1442" spans="1:28" ht="18" customHeight="1">
      <c r="A1442" s="100"/>
      <c r="B1442" s="12"/>
      <c r="C1442" s="90"/>
      <c r="D1442" s="12"/>
      <c r="E1442" s="12"/>
      <c r="F1442" s="12"/>
      <c r="G1442" s="13"/>
      <c r="H1442" s="11"/>
      <c r="I1442" s="12"/>
      <c r="J1442" s="93"/>
      <c r="K1442" s="100"/>
      <c r="L1442" s="12"/>
      <c r="M1442" s="11"/>
      <c r="N1442" s="18"/>
      <c r="O1442" s="14"/>
      <c r="P1442" s="14"/>
      <c r="Q1442" s="97"/>
      <c r="R1442" s="11"/>
      <c r="S1442" s="11"/>
      <c r="T1442" s="11"/>
      <c r="U1442" s="216"/>
      <c r="V1442" s="216"/>
      <c r="W1442" s="216"/>
      <c r="X1442" s="216"/>
      <c r="Y1442" s="216"/>
      <c r="Z1442" s="216"/>
      <c r="AA1442" s="217"/>
      <c r="AB1442" s="216"/>
    </row>
    <row r="1443" spans="1:28" ht="18" customHeight="1">
      <c r="A1443" s="100"/>
      <c r="B1443" s="12"/>
      <c r="C1443" s="90"/>
      <c r="D1443" s="12"/>
      <c r="E1443" s="12"/>
      <c r="F1443" s="12"/>
      <c r="G1443" s="13"/>
      <c r="H1443" s="11"/>
      <c r="I1443" s="12"/>
      <c r="J1443" s="93"/>
      <c r="K1443" s="100"/>
      <c r="L1443" s="12"/>
      <c r="M1443" s="11"/>
      <c r="N1443" s="18"/>
      <c r="O1443" s="14"/>
      <c r="P1443" s="14"/>
      <c r="Q1443" s="97"/>
      <c r="R1443" s="11"/>
      <c r="S1443" s="11"/>
      <c r="T1443" s="11"/>
      <c r="U1443" s="216"/>
      <c r="V1443" s="216"/>
      <c r="W1443" s="216"/>
      <c r="X1443" s="216"/>
      <c r="Y1443" s="216"/>
      <c r="Z1443" s="216"/>
      <c r="AA1443" s="217"/>
      <c r="AB1443" s="216"/>
    </row>
    <row r="1444" spans="1:28" ht="18" customHeight="1">
      <c r="A1444" s="100"/>
      <c r="B1444" s="12"/>
      <c r="C1444" s="90"/>
      <c r="D1444" s="12"/>
      <c r="E1444" s="12"/>
      <c r="F1444" s="12"/>
      <c r="G1444" s="13"/>
      <c r="H1444" s="11"/>
      <c r="I1444" s="12"/>
      <c r="J1444" s="93"/>
      <c r="K1444" s="100"/>
      <c r="L1444" s="12"/>
      <c r="M1444" s="11"/>
      <c r="N1444" s="18"/>
      <c r="O1444" s="14"/>
      <c r="P1444" s="14"/>
      <c r="Q1444" s="97"/>
      <c r="R1444" s="11"/>
      <c r="S1444" s="11"/>
      <c r="T1444" s="11"/>
      <c r="U1444" s="216"/>
      <c r="V1444" s="216"/>
      <c r="W1444" s="216"/>
      <c r="X1444" s="216"/>
      <c r="Y1444" s="216"/>
      <c r="Z1444" s="216"/>
      <c r="AA1444" s="217"/>
      <c r="AB1444" s="216"/>
    </row>
    <row r="1445" spans="1:28" ht="18" customHeight="1">
      <c r="A1445" s="100"/>
      <c r="B1445" s="12"/>
      <c r="C1445" s="90"/>
      <c r="D1445" s="12"/>
      <c r="E1445" s="12"/>
      <c r="F1445" s="12"/>
      <c r="G1445" s="13"/>
      <c r="H1445" s="11"/>
      <c r="I1445" s="12"/>
      <c r="J1445" s="93"/>
      <c r="K1445" s="100"/>
      <c r="L1445" s="12"/>
      <c r="M1445" s="11"/>
      <c r="N1445" s="18"/>
      <c r="O1445" s="14"/>
      <c r="P1445" s="14"/>
      <c r="Q1445" s="97"/>
      <c r="R1445" s="11"/>
      <c r="S1445" s="11"/>
      <c r="T1445" s="11"/>
      <c r="U1445" s="216"/>
      <c r="V1445" s="216"/>
      <c r="W1445" s="216"/>
      <c r="X1445" s="216"/>
      <c r="Y1445" s="216"/>
      <c r="Z1445" s="216"/>
      <c r="AA1445" s="217"/>
      <c r="AB1445" s="216"/>
    </row>
    <row r="1446" spans="1:28" ht="18" customHeight="1">
      <c r="A1446" s="100"/>
      <c r="B1446" s="12"/>
      <c r="C1446" s="90"/>
      <c r="D1446" s="12"/>
      <c r="E1446" s="12"/>
      <c r="F1446" s="12"/>
      <c r="G1446" s="13"/>
      <c r="H1446" s="11"/>
      <c r="I1446" s="12"/>
      <c r="J1446" s="93"/>
      <c r="K1446" s="100"/>
      <c r="L1446" s="12"/>
      <c r="M1446" s="11"/>
      <c r="N1446" s="18"/>
      <c r="O1446" s="14"/>
      <c r="P1446" s="14"/>
      <c r="Q1446" s="97"/>
      <c r="R1446" s="11"/>
      <c r="S1446" s="11"/>
      <c r="T1446" s="11"/>
      <c r="U1446" s="216"/>
      <c r="V1446" s="216"/>
      <c r="W1446" s="216"/>
      <c r="X1446" s="216"/>
      <c r="Y1446" s="216"/>
      <c r="Z1446" s="216"/>
      <c r="AA1446" s="217"/>
      <c r="AB1446" s="216"/>
    </row>
    <row r="1447" spans="1:28" ht="18" customHeight="1">
      <c r="A1447" s="100"/>
      <c r="B1447" s="12"/>
      <c r="C1447" s="90"/>
      <c r="D1447" s="12"/>
      <c r="E1447" s="12"/>
      <c r="F1447" s="12"/>
      <c r="G1447" s="13"/>
      <c r="H1447" s="11"/>
      <c r="I1447" s="12"/>
      <c r="J1447" s="93"/>
      <c r="K1447" s="100"/>
      <c r="L1447" s="12"/>
      <c r="M1447" s="11"/>
      <c r="N1447" s="18"/>
      <c r="O1447" s="14"/>
      <c r="P1447" s="14"/>
      <c r="Q1447" s="97"/>
      <c r="R1447" s="11"/>
      <c r="S1447" s="11"/>
      <c r="T1447" s="11"/>
      <c r="U1447" s="216"/>
      <c r="V1447" s="216"/>
      <c r="W1447" s="216"/>
      <c r="X1447" s="216"/>
      <c r="Y1447" s="216"/>
      <c r="Z1447" s="216"/>
      <c r="AA1447" s="217"/>
      <c r="AB1447" s="216"/>
    </row>
    <row r="1448" spans="1:28" ht="18" customHeight="1">
      <c r="A1448" s="100"/>
      <c r="B1448" s="12"/>
      <c r="C1448" s="90"/>
      <c r="D1448" s="12"/>
      <c r="E1448" s="12"/>
      <c r="F1448" s="12"/>
      <c r="G1448" s="13"/>
      <c r="H1448" s="11"/>
      <c r="I1448" s="12"/>
      <c r="J1448" s="93"/>
      <c r="K1448" s="100"/>
      <c r="L1448" s="12"/>
      <c r="M1448" s="11"/>
      <c r="N1448" s="18"/>
      <c r="O1448" s="14"/>
      <c r="P1448" s="14"/>
      <c r="Q1448" s="97"/>
      <c r="R1448" s="11"/>
      <c r="S1448" s="11"/>
      <c r="T1448" s="11"/>
      <c r="U1448" s="216"/>
      <c r="V1448" s="216"/>
      <c r="W1448" s="216"/>
      <c r="X1448" s="216"/>
      <c r="Y1448" s="216"/>
      <c r="Z1448" s="216"/>
      <c r="AA1448" s="217"/>
      <c r="AB1448" s="216"/>
    </row>
    <row r="1449" spans="1:28" ht="18" customHeight="1">
      <c r="A1449" s="100"/>
      <c r="B1449" s="12"/>
      <c r="C1449" s="90"/>
      <c r="D1449" s="12"/>
      <c r="E1449" s="12"/>
      <c r="F1449" s="12"/>
      <c r="G1449" s="13"/>
      <c r="H1449" s="11"/>
      <c r="I1449" s="12"/>
      <c r="J1449" s="93"/>
      <c r="K1449" s="100"/>
      <c r="L1449" s="12"/>
      <c r="M1449" s="11"/>
      <c r="N1449" s="18"/>
      <c r="O1449" s="14"/>
      <c r="P1449" s="14"/>
      <c r="Q1449" s="97"/>
      <c r="R1449" s="11"/>
      <c r="S1449" s="11"/>
      <c r="T1449" s="11"/>
      <c r="U1449" s="216"/>
      <c r="V1449" s="216"/>
      <c r="W1449" s="216"/>
      <c r="X1449" s="216"/>
      <c r="Y1449" s="216"/>
      <c r="Z1449" s="216"/>
      <c r="AA1449" s="217"/>
      <c r="AB1449" s="216"/>
    </row>
    <row r="1450" spans="1:28" ht="18" customHeight="1">
      <c r="A1450" s="100"/>
      <c r="B1450" s="12"/>
      <c r="C1450" s="90"/>
      <c r="D1450" s="12"/>
      <c r="E1450" s="12"/>
      <c r="F1450" s="12"/>
      <c r="G1450" s="13"/>
      <c r="H1450" s="11"/>
      <c r="I1450" s="12"/>
      <c r="J1450" s="93"/>
      <c r="K1450" s="100"/>
      <c r="L1450" s="12"/>
      <c r="M1450" s="11"/>
      <c r="N1450" s="18"/>
      <c r="O1450" s="14"/>
      <c r="P1450" s="14"/>
      <c r="Q1450" s="97"/>
      <c r="R1450" s="11"/>
      <c r="S1450" s="11"/>
      <c r="T1450" s="11"/>
      <c r="U1450" s="216"/>
      <c r="V1450" s="216"/>
      <c r="W1450" s="216"/>
      <c r="X1450" s="216"/>
      <c r="Y1450" s="216"/>
      <c r="Z1450" s="216"/>
      <c r="AA1450" s="217"/>
      <c r="AB1450" s="216"/>
    </row>
    <row r="1451" spans="1:28" ht="18" customHeight="1">
      <c r="A1451" s="100"/>
      <c r="B1451" s="12"/>
      <c r="C1451" s="90"/>
      <c r="D1451" s="12"/>
      <c r="E1451" s="12"/>
      <c r="F1451" s="12"/>
      <c r="G1451" s="13"/>
      <c r="H1451" s="11"/>
      <c r="I1451" s="12"/>
      <c r="J1451" s="93"/>
      <c r="K1451" s="100"/>
      <c r="L1451" s="12"/>
      <c r="M1451" s="11"/>
      <c r="N1451" s="18"/>
      <c r="O1451" s="14"/>
      <c r="P1451" s="14"/>
      <c r="Q1451" s="97"/>
      <c r="R1451" s="11"/>
      <c r="S1451" s="11"/>
      <c r="T1451" s="11"/>
      <c r="U1451" s="216"/>
      <c r="V1451" s="216"/>
      <c r="W1451" s="216"/>
      <c r="X1451" s="216"/>
      <c r="Y1451" s="216"/>
      <c r="Z1451" s="216"/>
      <c r="AA1451" s="217"/>
      <c r="AB1451" s="216"/>
    </row>
    <row r="1452" spans="1:28" ht="18" customHeight="1">
      <c r="A1452" s="100"/>
      <c r="B1452" s="12"/>
      <c r="C1452" s="90"/>
      <c r="D1452" s="12"/>
      <c r="E1452" s="12"/>
      <c r="F1452" s="12"/>
      <c r="G1452" s="13"/>
      <c r="H1452" s="11"/>
      <c r="I1452" s="12"/>
      <c r="J1452" s="93"/>
      <c r="K1452" s="100"/>
      <c r="L1452" s="12"/>
      <c r="M1452" s="11"/>
      <c r="N1452" s="18"/>
      <c r="O1452" s="14"/>
      <c r="P1452" s="14"/>
      <c r="Q1452" s="97"/>
      <c r="R1452" s="11"/>
      <c r="S1452" s="11"/>
      <c r="T1452" s="11"/>
      <c r="U1452" s="216"/>
      <c r="V1452" s="216"/>
      <c r="W1452" s="216"/>
      <c r="X1452" s="216"/>
      <c r="Y1452" s="216"/>
      <c r="Z1452" s="216"/>
      <c r="AA1452" s="217"/>
      <c r="AB1452" s="216"/>
    </row>
    <row r="1453" spans="1:28" ht="18" customHeight="1">
      <c r="A1453" s="100"/>
      <c r="B1453" s="12"/>
      <c r="C1453" s="90"/>
      <c r="D1453" s="12"/>
      <c r="E1453" s="12"/>
      <c r="F1453" s="12"/>
      <c r="G1453" s="13"/>
      <c r="H1453" s="11"/>
      <c r="I1453" s="12"/>
      <c r="J1453" s="93"/>
      <c r="K1453" s="100"/>
      <c r="L1453" s="12"/>
      <c r="M1453" s="11"/>
      <c r="N1453" s="18"/>
      <c r="O1453" s="14"/>
      <c r="P1453" s="14"/>
      <c r="Q1453" s="97"/>
      <c r="R1453" s="11"/>
      <c r="S1453" s="11"/>
      <c r="T1453" s="11"/>
      <c r="U1453" s="216"/>
      <c r="V1453" s="216"/>
      <c r="W1453" s="216"/>
      <c r="X1453" s="216"/>
      <c r="Y1453" s="216"/>
      <c r="Z1453" s="216"/>
      <c r="AA1453" s="217"/>
      <c r="AB1453" s="216"/>
    </row>
    <row r="1454" spans="1:28" ht="18" customHeight="1">
      <c r="A1454" s="100"/>
      <c r="B1454" s="12"/>
      <c r="C1454" s="90"/>
      <c r="D1454" s="12"/>
      <c r="E1454" s="12"/>
      <c r="F1454" s="12"/>
      <c r="G1454" s="13"/>
      <c r="H1454" s="11"/>
      <c r="I1454" s="12"/>
      <c r="J1454" s="93"/>
      <c r="K1454" s="100"/>
      <c r="L1454" s="12"/>
      <c r="M1454" s="11"/>
      <c r="N1454" s="18"/>
      <c r="O1454" s="14"/>
      <c r="P1454" s="14"/>
      <c r="Q1454" s="97"/>
      <c r="R1454" s="11"/>
      <c r="S1454" s="11"/>
      <c r="T1454" s="11"/>
      <c r="U1454" s="216"/>
      <c r="V1454" s="216"/>
      <c r="W1454" s="216"/>
      <c r="X1454" s="216"/>
      <c r="Y1454" s="216"/>
      <c r="Z1454" s="216"/>
      <c r="AA1454" s="217"/>
      <c r="AB1454" s="216"/>
    </row>
    <row r="1455" spans="1:28" ht="18" customHeight="1">
      <c r="A1455" s="100"/>
      <c r="B1455" s="12"/>
      <c r="C1455" s="90"/>
      <c r="D1455" s="12"/>
      <c r="E1455" s="12"/>
      <c r="F1455" s="12"/>
      <c r="G1455" s="13"/>
      <c r="H1455" s="11"/>
      <c r="I1455" s="12"/>
      <c r="J1455" s="93"/>
      <c r="K1455" s="100"/>
      <c r="L1455" s="12"/>
      <c r="M1455" s="11"/>
      <c r="N1455" s="18"/>
      <c r="O1455" s="14"/>
      <c r="P1455" s="14"/>
      <c r="Q1455" s="97"/>
      <c r="R1455" s="11"/>
      <c r="S1455" s="11"/>
      <c r="T1455" s="11"/>
      <c r="U1455" s="216"/>
      <c r="V1455" s="216"/>
      <c r="W1455" s="216"/>
      <c r="X1455" s="216"/>
      <c r="Y1455" s="216"/>
      <c r="Z1455" s="216"/>
      <c r="AA1455" s="217"/>
      <c r="AB1455" s="216"/>
    </row>
    <row r="1456" spans="1:28" ht="18" customHeight="1">
      <c r="A1456" s="100"/>
      <c r="B1456" s="12"/>
      <c r="C1456" s="90"/>
      <c r="D1456" s="12"/>
      <c r="E1456" s="12"/>
      <c r="F1456" s="12"/>
      <c r="G1456" s="13"/>
      <c r="H1456" s="11"/>
      <c r="I1456" s="12"/>
      <c r="J1456" s="93"/>
      <c r="K1456" s="100"/>
      <c r="L1456" s="12"/>
      <c r="M1456" s="11"/>
      <c r="N1456" s="18"/>
      <c r="O1456" s="14"/>
      <c r="P1456" s="14"/>
      <c r="Q1456" s="97"/>
      <c r="R1456" s="11"/>
      <c r="S1456" s="11"/>
      <c r="T1456" s="11"/>
      <c r="U1456" s="216"/>
      <c r="V1456" s="216"/>
      <c r="W1456" s="216"/>
      <c r="X1456" s="216"/>
      <c r="Y1456" s="216"/>
      <c r="Z1456" s="216"/>
      <c r="AA1456" s="217"/>
      <c r="AB1456" s="216"/>
    </row>
    <row r="1457" spans="1:28" ht="18" customHeight="1">
      <c r="A1457" s="100"/>
      <c r="B1457" s="12"/>
      <c r="C1457" s="90"/>
      <c r="D1457" s="12"/>
      <c r="E1457" s="12"/>
      <c r="F1457" s="12"/>
      <c r="G1457" s="13"/>
      <c r="H1457" s="11"/>
      <c r="I1457" s="12"/>
      <c r="J1457" s="93"/>
      <c r="K1457" s="100"/>
      <c r="L1457" s="12"/>
      <c r="M1457" s="11"/>
      <c r="N1457" s="18"/>
      <c r="O1457" s="14"/>
      <c r="P1457" s="14"/>
      <c r="Q1457" s="97"/>
      <c r="R1457" s="11"/>
      <c r="S1457" s="11"/>
      <c r="T1457" s="11"/>
      <c r="U1457" s="216"/>
      <c r="V1457" s="216"/>
      <c r="W1457" s="216"/>
      <c r="X1457" s="216"/>
      <c r="Y1457" s="216"/>
      <c r="Z1457" s="216"/>
      <c r="AA1457" s="217"/>
      <c r="AB1457" s="216"/>
    </row>
    <row r="1458" spans="1:28" ht="18" customHeight="1">
      <c r="A1458" s="100"/>
      <c r="B1458" s="12"/>
      <c r="C1458" s="90"/>
      <c r="D1458" s="12"/>
      <c r="E1458" s="12"/>
      <c r="F1458" s="12"/>
      <c r="G1458" s="13"/>
      <c r="H1458" s="11"/>
      <c r="I1458" s="12"/>
      <c r="J1458" s="93"/>
      <c r="K1458" s="100"/>
      <c r="L1458" s="12"/>
      <c r="M1458" s="11"/>
      <c r="N1458" s="18"/>
      <c r="O1458" s="14"/>
      <c r="P1458" s="14"/>
      <c r="Q1458" s="97"/>
      <c r="R1458" s="11"/>
      <c r="S1458" s="11"/>
      <c r="T1458" s="11"/>
      <c r="U1458" s="216"/>
      <c r="V1458" s="216"/>
      <c r="W1458" s="216"/>
      <c r="X1458" s="216"/>
      <c r="Y1458" s="216"/>
      <c r="Z1458" s="216"/>
      <c r="AA1458" s="217"/>
      <c r="AB1458" s="216"/>
    </row>
    <row r="1459" spans="1:28" ht="18" customHeight="1">
      <c r="A1459" s="100"/>
      <c r="B1459" s="12"/>
      <c r="C1459" s="90"/>
      <c r="D1459" s="12"/>
      <c r="E1459" s="12"/>
      <c r="F1459" s="12"/>
      <c r="G1459" s="13"/>
      <c r="H1459" s="11"/>
      <c r="I1459" s="12"/>
      <c r="J1459" s="93"/>
      <c r="K1459" s="100"/>
      <c r="L1459" s="12"/>
      <c r="M1459" s="11"/>
      <c r="N1459" s="18"/>
      <c r="O1459" s="14"/>
      <c r="P1459" s="14"/>
      <c r="Q1459" s="97"/>
      <c r="R1459" s="11"/>
      <c r="S1459" s="11"/>
      <c r="T1459" s="11"/>
      <c r="U1459" s="216"/>
      <c r="V1459" s="216"/>
      <c r="W1459" s="216"/>
      <c r="X1459" s="216"/>
      <c r="Y1459" s="216"/>
      <c r="Z1459" s="216"/>
      <c r="AA1459" s="217"/>
      <c r="AB1459" s="216"/>
    </row>
    <row r="1460" spans="1:28" ht="18" customHeight="1">
      <c r="A1460" s="100"/>
      <c r="B1460" s="12"/>
      <c r="C1460" s="90"/>
      <c r="D1460" s="12"/>
      <c r="E1460" s="12"/>
      <c r="F1460" s="12"/>
      <c r="G1460" s="13"/>
      <c r="H1460" s="11"/>
      <c r="I1460" s="12"/>
      <c r="J1460" s="93"/>
      <c r="K1460" s="100"/>
      <c r="L1460" s="12"/>
      <c r="M1460" s="11"/>
      <c r="N1460" s="18"/>
      <c r="O1460" s="14"/>
      <c r="P1460" s="14"/>
      <c r="Q1460" s="97"/>
      <c r="R1460" s="11"/>
      <c r="S1460" s="11"/>
      <c r="T1460" s="11"/>
      <c r="U1460" s="216"/>
      <c r="V1460" s="216"/>
      <c r="W1460" s="216"/>
      <c r="X1460" s="216"/>
      <c r="Y1460" s="216"/>
      <c r="Z1460" s="216"/>
      <c r="AA1460" s="217"/>
      <c r="AB1460" s="216"/>
    </row>
    <row r="1461" spans="1:28" ht="18" customHeight="1">
      <c r="A1461" s="100"/>
      <c r="B1461" s="12"/>
      <c r="C1461" s="90"/>
      <c r="D1461" s="12"/>
      <c r="E1461" s="12"/>
      <c r="F1461" s="12"/>
      <c r="G1461" s="13"/>
      <c r="H1461" s="11"/>
      <c r="I1461" s="12"/>
      <c r="J1461" s="93"/>
      <c r="K1461" s="100"/>
      <c r="L1461" s="12"/>
      <c r="M1461" s="11"/>
      <c r="N1461" s="18"/>
      <c r="O1461" s="14"/>
      <c r="P1461" s="14"/>
      <c r="Q1461" s="97"/>
      <c r="R1461" s="11"/>
      <c r="S1461" s="11"/>
      <c r="T1461" s="11"/>
      <c r="U1461" s="216"/>
      <c r="V1461" s="216"/>
      <c r="W1461" s="216"/>
      <c r="X1461" s="216"/>
      <c r="Y1461" s="216"/>
      <c r="Z1461" s="216"/>
      <c r="AA1461" s="217"/>
      <c r="AB1461" s="216"/>
    </row>
    <row r="1462" spans="1:28" ht="18" customHeight="1">
      <c r="A1462" s="100"/>
      <c r="B1462" s="12"/>
      <c r="C1462" s="90"/>
      <c r="D1462" s="12"/>
      <c r="E1462" s="12"/>
      <c r="F1462" s="12"/>
      <c r="G1462" s="13"/>
      <c r="H1462" s="11"/>
      <c r="I1462" s="12"/>
      <c r="J1462" s="93"/>
      <c r="K1462" s="100"/>
      <c r="L1462" s="12"/>
      <c r="M1462" s="11"/>
      <c r="N1462" s="18"/>
      <c r="O1462" s="14"/>
      <c r="P1462" s="14"/>
      <c r="Q1462" s="97"/>
      <c r="R1462" s="11"/>
      <c r="S1462" s="11"/>
      <c r="T1462" s="11"/>
      <c r="U1462" s="216"/>
      <c r="V1462" s="216"/>
      <c r="W1462" s="216"/>
      <c r="X1462" s="216"/>
      <c r="Y1462" s="216"/>
      <c r="Z1462" s="216"/>
      <c r="AA1462" s="217"/>
      <c r="AB1462" s="216"/>
    </row>
    <row r="1463" spans="1:28" ht="18" customHeight="1">
      <c r="A1463" s="100"/>
      <c r="B1463" s="12"/>
      <c r="C1463" s="90"/>
      <c r="D1463" s="12"/>
      <c r="E1463" s="12"/>
      <c r="F1463" s="12"/>
      <c r="G1463" s="13"/>
      <c r="H1463" s="11"/>
      <c r="I1463" s="12"/>
      <c r="J1463" s="93"/>
      <c r="K1463" s="100"/>
      <c r="L1463" s="12"/>
      <c r="M1463" s="11"/>
      <c r="N1463" s="18"/>
      <c r="O1463" s="14"/>
      <c r="P1463" s="14"/>
      <c r="Q1463" s="97"/>
      <c r="R1463" s="11"/>
      <c r="S1463" s="11"/>
      <c r="T1463" s="11"/>
      <c r="U1463" s="216"/>
      <c r="V1463" s="216"/>
      <c r="W1463" s="216"/>
      <c r="X1463" s="216"/>
      <c r="Y1463" s="216"/>
      <c r="Z1463" s="216"/>
      <c r="AA1463" s="217"/>
      <c r="AB1463" s="216"/>
    </row>
    <row r="1464" spans="1:28" ht="18" customHeight="1">
      <c r="A1464" s="100"/>
      <c r="B1464" s="12"/>
      <c r="C1464" s="90"/>
      <c r="D1464" s="12"/>
      <c r="E1464" s="12"/>
      <c r="F1464" s="12"/>
      <c r="G1464" s="13"/>
      <c r="H1464" s="11"/>
      <c r="I1464" s="12"/>
      <c r="J1464" s="93"/>
      <c r="K1464" s="100"/>
      <c r="L1464" s="12"/>
      <c r="M1464" s="11"/>
      <c r="N1464" s="18"/>
      <c r="O1464" s="14"/>
      <c r="P1464" s="14"/>
      <c r="Q1464" s="97"/>
      <c r="R1464" s="11"/>
      <c r="S1464" s="11"/>
      <c r="T1464" s="11"/>
      <c r="U1464" s="216"/>
      <c r="V1464" s="216"/>
      <c r="W1464" s="216"/>
      <c r="X1464" s="216"/>
      <c r="Y1464" s="216"/>
      <c r="Z1464" s="216"/>
      <c r="AA1464" s="217"/>
      <c r="AB1464" s="216"/>
    </row>
    <row r="1465" spans="1:28" ht="18" customHeight="1">
      <c r="A1465" s="100"/>
      <c r="B1465" s="12"/>
      <c r="C1465" s="90"/>
      <c r="D1465" s="12"/>
      <c r="E1465" s="12"/>
      <c r="F1465" s="12"/>
      <c r="G1465" s="13"/>
      <c r="H1465" s="11"/>
      <c r="I1465" s="12"/>
      <c r="J1465" s="93"/>
      <c r="K1465" s="100"/>
      <c r="L1465" s="12"/>
      <c r="M1465" s="11"/>
      <c r="N1465" s="18"/>
      <c r="O1465" s="14"/>
      <c r="P1465" s="14"/>
      <c r="Q1465" s="97"/>
      <c r="R1465" s="11"/>
      <c r="S1465" s="11"/>
      <c r="T1465" s="11"/>
      <c r="U1465" s="216"/>
      <c r="V1465" s="216"/>
      <c r="W1465" s="216"/>
      <c r="X1465" s="216"/>
      <c r="Y1465" s="216"/>
      <c r="Z1465" s="216"/>
      <c r="AA1465" s="217"/>
      <c r="AB1465" s="216"/>
    </row>
    <row r="1466" spans="1:28" ht="18" customHeight="1">
      <c r="A1466" s="100"/>
      <c r="B1466" s="12"/>
      <c r="C1466" s="90"/>
      <c r="D1466" s="12"/>
      <c r="E1466" s="12"/>
      <c r="F1466" s="12"/>
      <c r="G1466" s="13"/>
      <c r="H1466" s="11"/>
      <c r="I1466" s="12"/>
      <c r="J1466" s="93"/>
      <c r="K1466" s="100"/>
      <c r="L1466" s="12"/>
      <c r="M1466" s="11"/>
      <c r="N1466" s="18"/>
      <c r="O1466" s="14"/>
      <c r="P1466" s="14"/>
      <c r="Q1466" s="97"/>
      <c r="R1466" s="11"/>
      <c r="S1466" s="11"/>
      <c r="T1466" s="11"/>
      <c r="U1466" s="216"/>
      <c r="V1466" s="216"/>
      <c r="W1466" s="216"/>
      <c r="X1466" s="216"/>
      <c r="Y1466" s="216"/>
      <c r="Z1466" s="216"/>
      <c r="AA1466" s="217"/>
      <c r="AB1466" s="216"/>
    </row>
    <row r="1467" spans="1:28" ht="18" customHeight="1">
      <c r="A1467" s="100"/>
      <c r="B1467" s="12"/>
      <c r="C1467" s="90"/>
      <c r="D1467" s="12"/>
      <c r="E1467" s="12"/>
      <c r="F1467" s="12"/>
      <c r="G1467" s="13"/>
      <c r="H1467" s="11"/>
      <c r="I1467" s="12"/>
      <c r="J1467" s="93"/>
      <c r="K1467" s="100"/>
      <c r="L1467" s="12"/>
      <c r="M1467" s="11"/>
      <c r="N1467" s="18"/>
      <c r="O1467" s="14"/>
      <c r="P1467" s="14"/>
      <c r="Q1467" s="97"/>
      <c r="R1467" s="11"/>
      <c r="S1467" s="11"/>
      <c r="T1467" s="11"/>
      <c r="U1467" s="216"/>
      <c r="V1467" s="216"/>
      <c r="W1467" s="216"/>
      <c r="X1467" s="216"/>
      <c r="Y1467" s="216"/>
      <c r="Z1467" s="216"/>
      <c r="AA1467" s="217"/>
      <c r="AB1467" s="216"/>
    </row>
    <row r="1468" spans="1:28" ht="18" customHeight="1">
      <c r="A1468" s="100"/>
      <c r="B1468" s="12"/>
      <c r="C1468" s="90"/>
      <c r="D1468" s="12"/>
      <c r="E1468" s="12"/>
      <c r="F1468" s="12"/>
      <c r="G1468" s="13"/>
      <c r="H1468" s="11"/>
      <c r="I1468" s="12"/>
      <c r="J1468" s="93"/>
      <c r="K1468" s="100"/>
      <c r="L1468" s="12"/>
      <c r="M1468" s="11"/>
      <c r="N1468" s="18"/>
      <c r="O1468" s="14"/>
      <c r="P1468" s="14"/>
      <c r="Q1468" s="97"/>
      <c r="R1468" s="11"/>
      <c r="S1468" s="11"/>
      <c r="T1468" s="11"/>
      <c r="U1468" s="216"/>
      <c r="V1468" s="216"/>
      <c r="W1468" s="216"/>
      <c r="X1468" s="216"/>
      <c r="Y1468" s="216"/>
      <c r="Z1468" s="216"/>
      <c r="AA1468" s="217"/>
      <c r="AB1468" s="216"/>
    </row>
    <row r="1469" spans="1:28" ht="18" customHeight="1">
      <c r="A1469" s="100"/>
      <c r="B1469" s="12"/>
      <c r="C1469" s="90"/>
      <c r="D1469" s="12"/>
      <c r="E1469" s="12"/>
      <c r="F1469" s="12"/>
      <c r="G1469" s="13"/>
      <c r="H1469" s="11"/>
      <c r="I1469" s="12"/>
      <c r="J1469" s="93"/>
      <c r="K1469" s="100"/>
      <c r="L1469" s="12"/>
      <c r="M1469" s="11"/>
      <c r="N1469" s="18"/>
      <c r="O1469" s="14"/>
      <c r="P1469" s="14"/>
      <c r="Q1469" s="97"/>
      <c r="R1469" s="11"/>
      <c r="S1469" s="11"/>
      <c r="T1469" s="11"/>
      <c r="U1469" s="216"/>
      <c r="V1469" s="216"/>
      <c r="W1469" s="216"/>
      <c r="X1469" s="216"/>
      <c r="Y1469" s="216"/>
      <c r="Z1469" s="216"/>
      <c r="AA1469" s="217"/>
      <c r="AB1469" s="216"/>
    </row>
    <row r="1470" spans="1:28" ht="18" customHeight="1">
      <c r="A1470" s="100"/>
      <c r="B1470" s="12"/>
      <c r="C1470" s="90"/>
      <c r="D1470" s="12"/>
      <c r="E1470" s="12"/>
      <c r="F1470" s="12"/>
      <c r="G1470" s="13"/>
      <c r="H1470" s="11"/>
      <c r="I1470" s="12"/>
      <c r="J1470" s="93"/>
      <c r="K1470" s="100"/>
      <c r="L1470" s="12"/>
      <c r="M1470" s="11"/>
      <c r="N1470" s="18"/>
      <c r="O1470" s="14"/>
      <c r="P1470" s="14"/>
      <c r="Q1470" s="97"/>
      <c r="R1470" s="11"/>
      <c r="S1470" s="11"/>
      <c r="T1470" s="11"/>
      <c r="U1470" s="216"/>
      <c r="V1470" s="216"/>
      <c r="W1470" s="216"/>
      <c r="X1470" s="216"/>
      <c r="Y1470" s="216"/>
      <c r="Z1470" s="216"/>
      <c r="AA1470" s="217"/>
      <c r="AB1470" s="216"/>
    </row>
    <row r="1471" spans="1:28" ht="18" customHeight="1">
      <c r="A1471" s="100"/>
      <c r="B1471" s="12"/>
      <c r="C1471" s="90"/>
      <c r="D1471" s="12"/>
      <c r="E1471" s="12"/>
      <c r="F1471" s="12"/>
      <c r="G1471" s="13"/>
      <c r="H1471" s="11"/>
      <c r="I1471" s="12"/>
      <c r="J1471" s="93"/>
      <c r="K1471" s="100"/>
      <c r="L1471" s="12"/>
      <c r="M1471" s="11"/>
      <c r="N1471" s="18"/>
      <c r="O1471" s="14"/>
      <c r="P1471" s="14"/>
      <c r="Q1471" s="97"/>
      <c r="R1471" s="11"/>
      <c r="S1471" s="11"/>
      <c r="T1471" s="11"/>
      <c r="U1471" s="216"/>
      <c r="V1471" s="216"/>
      <c r="W1471" s="216"/>
      <c r="X1471" s="216"/>
      <c r="Y1471" s="216"/>
      <c r="Z1471" s="216"/>
      <c r="AA1471" s="217"/>
      <c r="AB1471" s="216"/>
    </row>
    <row r="1472" spans="1:28" ht="18" customHeight="1">
      <c r="A1472" s="100"/>
      <c r="B1472" s="12"/>
      <c r="C1472" s="90"/>
      <c r="D1472" s="12"/>
      <c r="E1472" s="12"/>
      <c r="F1472" s="12"/>
      <c r="G1472" s="13"/>
      <c r="H1472" s="11"/>
      <c r="I1472" s="12"/>
      <c r="J1472" s="93"/>
      <c r="K1472" s="100"/>
      <c r="L1472" s="12"/>
      <c r="M1472" s="11"/>
      <c r="N1472" s="18"/>
      <c r="O1472" s="14"/>
      <c r="P1472" s="14"/>
      <c r="Q1472" s="97"/>
      <c r="R1472" s="11"/>
      <c r="S1472" s="11"/>
      <c r="T1472" s="11"/>
      <c r="U1472" s="216"/>
      <c r="V1472" s="216"/>
      <c r="W1472" s="216"/>
      <c r="X1472" s="216"/>
      <c r="Y1472" s="216"/>
      <c r="Z1472" s="216"/>
      <c r="AA1472" s="217"/>
      <c r="AB1472" s="216"/>
    </row>
    <row r="1473" spans="1:28" ht="18" customHeight="1">
      <c r="A1473" s="100"/>
      <c r="B1473" s="12"/>
      <c r="C1473" s="90"/>
      <c r="D1473" s="12"/>
      <c r="E1473" s="12"/>
      <c r="F1473" s="12"/>
      <c r="G1473" s="13"/>
      <c r="H1473" s="11"/>
      <c r="I1473" s="12"/>
      <c r="J1473" s="93"/>
      <c r="K1473" s="100"/>
      <c r="L1473" s="12"/>
      <c r="M1473" s="11"/>
      <c r="N1473" s="18"/>
      <c r="O1473" s="14"/>
      <c r="P1473" s="14"/>
      <c r="Q1473" s="97"/>
      <c r="R1473" s="11"/>
      <c r="S1473" s="11"/>
      <c r="T1473" s="11"/>
      <c r="U1473" s="216"/>
      <c r="V1473" s="216"/>
      <c r="W1473" s="216"/>
      <c r="X1473" s="216"/>
      <c r="Y1473" s="216"/>
      <c r="Z1473" s="216"/>
      <c r="AA1473" s="217"/>
      <c r="AB1473" s="216"/>
    </row>
    <row r="1474" spans="1:28" ht="18" customHeight="1">
      <c r="A1474" s="100"/>
      <c r="B1474" s="12"/>
      <c r="C1474" s="90"/>
      <c r="D1474" s="12"/>
      <c r="E1474" s="12"/>
      <c r="F1474" s="12"/>
      <c r="G1474" s="13"/>
      <c r="H1474" s="11"/>
      <c r="I1474" s="12"/>
      <c r="J1474" s="93"/>
      <c r="K1474" s="100"/>
      <c r="L1474" s="12"/>
      <c r="M1474" s="11"/>
      <c r="N1474" s="18"/>
      <c r="O1474" s="14"/>
      <c r="P1474" s="14"/>
      <c r="Q1474" s="97"/>
      <c r="R1474" s="11"/>
      <c r="S1474" s="11"/>
      <c r="T1474" s="11"/>
      <c r="U1474" s="216"/>
      <c r="V1474" s="216"/>
      <c r="W1474" s="216"/>
      <c r="X1474" s="216"/>
      <c r="Y1474" s="216"/>
      <c r="Z1474" s="216"/>
      <c r="AA1474" s="217"/>
      <c r="AB1474" s="216"/>
    </row>
    <row r="1475" spans="1:28" ht="18" customHeight="1">
      <c r="A1475" s="100"/>
      <c r="B1475" s="12"/>
      <c r="C1475" s="90"/>
      <c r="D1475" s="12"/>
      <c r="E1475" s="12"/>
      <c r="F1475" s="12"/>
      <c r="G1475" s="13"/>
      <c r="H1475" s="11"/>
      <c r="I1475" s="12"/>
      <c r="J1475" s="93"/>
      <c r="K1475" s="100"/>
      <c r="L1475" s="12"/>
      <c r="M1475" s="11"/>
      <c r="N1475" s="18"/>
      <c r="O1475" s="14"/>
      <c r="P1475" s="14"/>
      <c r="Q1475" s="97"/>
      <c r="R1475" s="11"/>
      <c r="S1475" s="11"/>
      <c r="T1475" s="11"/>
      <c r="U1475" s="216"/>
      <c r="V1475" s="216"/>
      <c r="W1475" s="216"/>
      <c r="X1475" s="216"/>
      <c r="Y1475" s="216"/>
      <c r="Z1475" s="216"/>
      <c r="AA1475" s="217"/>
      <c r="AB1475" s="216"/>
    </row>
    <row r="1476" spans="1:28" ht="18" customHeight="1">
      <c r="A1476" s="100"/>
      <c r="B1476" s="12"/>
      <c r="C1476" s="90"/>
      <c r="D1476" s="12"/>
      <c r="E1476" s="12"/>
      <c r="F1476" s="12"/>
      <c r="G1476" s="13"/>
      <c r="H1476" s="11"/>
      <c r="I1476" s="12"/>
      <c r="J1476" s="93"/>
      <c r="K1476" s="100"/>
      <c r="L1476" s="12"/>
      <c r="M1476" s="11"/>
      <c r="N1476" s="18"/>
      <c r="O1476" s="14"/>
      <c r="P1476" s="14"/>
      <c r="Q1476" s="97"/>
      <c r="R1476" s="11"/>
      <c r="S1476" s="11"/>
      <c r="T1476" s="11"/>
      <c r="U1476" s="216"/>
      <c r="V1476" s="216"/>
      <c r="W1476" s="216"/>
      <c r="X1476" s="216"/>
      <c r="Y1476" s="216"/>
      <c r="Z1476" s="216"/>
      <c r="AA1476" s="217"/>
      <c r="AB1476" s="216"/>
    </row>
    <row r="1477" spans="1:28" ht="18" customHeight="1">
      <c r="A1477" s="100"/>
      <c r="B1477" s="12"/>
      <c r="C1477" s="90"/>
      <c r="D1477" s="12"/>
      <c r="E1477" s="12"/>
      <c r="F1477" s="12"/>
      <c r="G1477" s="13"/>
      <c r="H1477" s="11"/>
      <c r="I1477" s="12"/>
      <c r="J1477" s="93"/>
      <c r="K1477" s="100"/>
      <c r="L1477" s="12"/>
      <c r="M1477" s="11"/>
      <c r="N1477" s="18"/>
      <c r="O1477" s="14"/>
      <c r="P1477" s="14"/>
      <c r="Q1477" s="97"/>
      <c r="R1477" s="11"/>
      <c r="S1477" s="11"/>
      <c r="T1477" s="11"/>
      <c r="U1477" s="216"/>
      <c r="V1477" s="216"/>
      <c r="W1477" s="216"/>
      <c r="X1477" s="216"/>
      <c r="Y1477" s="216"/>
      <c r="Z1477" s="216"/>
      <c r="AA1477" s="217"/>
      <c r="AB1477" s="216"/>
    </row>
    <row r="1478" spans="1:28" ht="18" customHeight="1">
      <c r="A1478" s="100"/>
      <c r="B1478" s="12"/>
      <c r="C1478" s="90"/>
      <c r="D1478" s="12"/>
      <c r="E1478" s="12"/>
      <c r="F1478" s="12"/>
      <c r="G1478" s="13"/>
      <c r="H1478" s="11"/>
      <c r="I1478" s="12"/>
      <c r="J1478" s="93"/>
      <c r="K1478" s="100"/>
      <c r="L1478" s="12"/>
      <c r="M1478" s="11"/>
      <c r="N1478" s="18"/>
      <c r="O1478" s="14"/>
      <c r="P1478" s="14"/>
      <c r="Q1478" s="97"/>
      <c r="R1478" s="11"/>
      <c r="S1478" s="11"/>
      <c r="T1478" s="11"/>
      <c r="U1478" s="216"/>
      <c r="V1478" s="216"/>
      <c r="W1478" s="216"/>
      <c r="X1478" s="216"/>
      <c r="Y1478" s="216"/>
      <c r="Z1478" s="216"/>
      <c r="AA1478" s="217"/>
      <c r="AB1478" s="216"/>
    </row>
    <row r="1479" spans="1:28" ht="18" customHeight="1">
      <c r="A1479" s="100"/>
      <c r="B1479" s="12"/>
      <c r="C1479" s="90"/>
      <c r="D1479" s="12"/>
      <c r="E1479" s="12"/>
      <c r="F1479" s="12"/>
      <c r="G1479" s="13"/>
      <c r="H1479" s="11"/>
      <c r="I1479" s="12"/>
      <c r="J1479" s="93"/>
      <c r="K1479" s="100"/>
      <c r="L1479" s="12"/>
      <c r="M1479" s="11"/>
      <c r="N1479" s="18"/>
      <c r="O1479" s="14"/>
      <c r="P1479" s="14"/>
      <c r="Q1479" s="97"/>
      <c r="R1479" s="11"/>
      <c r="S1479" s="11"/>
      <c r="T1479" s="11"/>
      <c r="U1479" s="216"/>
      <c r="V1479" s="216"/>
      <c r="W1479" s="216"/>
      <c r="X1479" s="216"/>
      <c r="Y1479" s="216"/>
      <c r="Z1479" s="216"/>
      <c r="AA1479" s="217"/>
      <c r="AB1479" s="216"/>
    </row>
    <row r="1480" spans="1:28" ht="18" customHeight="1">
      <c r="A1480" s="100"/>
      <c r="B1480" s="12"/>
      <c r="C1480" s="90"/>
      <c r="D1480" s="12"/>
      <c r="E1480" s="12"/>
      <c r="F1480" s="12"/>
      <c r="G1480" s="13"/>
      <c r="H1480" s="11"/>
      <c r="I1480" s="12"/>
      <c r="J1480" s="93"/>
      <c r="K1480" s="100"/>
      <c r="L1480" s="12"/>
      <c r="M1480" s="11"/>
      <c r="N1480" s="18"/>
      <c r="O1480" s="14"/>
      <c r="P1480" s="14"/>
      <c r="Q1480" s="97"/>
      <c r="R1480" s="11"/>
      <c r="S1480" s="11"/>
      <c r="T1480" s="11"/>
      <c r="U1480" s="216"/>
      <c r="V1480" s="216"/>
      <c r="W1480" s="216"/>
      <c r="X1480" s="216"/>
      <c r="Y1480" s="216"/>
      <c r="Z1480" s="216"/>
      <c r="AA1480" s="217"/>
      <c r="AB1480" s="216"/>
    </row>
    <row r="1481" spans="1:28" ht="18" customHeight="1">
      <c r="A1481" s="100"/>
      <c r="B1481" s="12"/>
      <c r="C1481" s="90"/>
      <c r="D1481" s="12"/>
      <c r="E1481" s="12"/>
      <c r="F1481" s="12"/>
      <c r="G1481" s="13"/>
      <c r="H1481" s="11"/>
      <c r="I1481" s="12"/>
      <c r="J1481" s="93"/>
      <c r="K1481" s="100"/>
      <c r="L1481" s="12"/>
      <c r="M1481" s="11"/>
      <c r="N1481" s="18"/>
      <c r="O1481" s="14"/>
      <c r="P1481" s="14"/>
      <c r="Q1481" s="97"/>
      <c r="R1481" s="11"/>
      <c r="S1481" s="11"/>
      <c r="T1481" s="11"/>
      <c r="U1481" s="216"/>
      <c r="V1481" s="216"/>
      <c r="W1481" s="216"/>
      <c r="X1481" s="216"/>
      <c r="Y1481" s="216"/>
      <c r="Z1481" s="216"/>
      <c r="AA1481" s="217"/>
      <c r="AB1481" s="216"/>
    </row>
    <row r="1482" spans="1:28" ht="18" customHeight="1">
      <c r="A1482" s="100"/>
      <c r="B1482" s="12"/>
      <c r="C1482" s="90"/>
      <c r="D1482" s="12"/>
      <c r="E1482" s="12"/>
      <c r="F1482" s="12"/>
      <c r="G1482" s="13"/>
      <c r="H1482" s="11"/>
      <c r="I1482" s="12"/>
      <c r="J1482" s="93"/>
      <c r="K1482" s="100"/>
      <c r="L1482" s="12"/>
      <c r="M1482" s="11"/>
      <c r="N1482" s="18"/>
      <c r="O1482" s="14"/>
      <c r="P1482" s="14"/>
      <c r="Q1482" s="97"/>
      <c r="R1482" s="11"/>
      <c r="S1482" s="11"/>
      <c r="T1482" s="11"/>
      <c r="U1482" s="216"/>
      <c r="V1482" s="216"/>
      <c r="W1482" s="216"/>
      <c r="X1482" s="216"/>
      <c r="Y1482" s="216"/>
      <c r="Z1482" s="216"/>
      <c r="AA1482" s="217"/>
      <c r="AB1482" s="216"/>
    </row>
    <row r="1483" spans="1:28" ht="18" customHeight="1">
      <c r="A1483" s="100"/>
      <c r="B1483" s="12"/>
      <c r="C1483" s="90"/>
      <c r="D1483" s="12"/>
      <c r="E1483" s="12"/>
      <c r="F1483" s="12"/>
      <c r="G1483" s="13"/>
      <c r="H1483" s="11"/>
      <c r="I1483" s="12"/>
      <c r="J1483" s="93"/>
      <c r="K1483" s="100"/>
      <c r="L1483" s="12"/>
      <c r="M1483" s="11"/>
      <c r="N1483" s="18"/>
      <c r="O1483" s="14"/>
      <c r="P1483" s="14"/>
      <c r="Q1483" s="97"/>
      <c r="R1483" s="11"/>
      <c r="S1483" s="11"/>
      <c r="T1483" s="11"/>
      <c r="U1483" s="216"/>
      <c r="V1483" s="216"/>
      <c r="W1483" s="216"/>
      <c r="X1483" s="216"/>
      <c r="Y1483" s="216"/>
      <c r="Z1483" s="216"/>
      <c r="AA1483" s="217"/>
      <c r="AB1483" s="216"/>
    </row>
    <row r="1484" spans="1:28" ht="18" customHeight="1">
      <c r="A1484" s="100"/>
      <c r="B1484" s="12"/>
      <c r="C1484" s="90"/>
      <c r="D1484" s="12"/>
      <c r="E1484" s="12"/>
      <c r="F1484" s="12"/>
      <c r="G1484" s="13"/>
      <c r="H1484" s="11"/>
      <c r="I1484" s="12"/>
      <c r="J1484" s="93"/>
      <c r="K1484" s="100"/>
      <c r="L1484" s="12"/>
      <c r="M1484" s="11"/>
      <c r="N1484" s="18"/>
      <c r="O1484" s="14"/>
      <c r="P1484" s="14"/>
      <c r="Q1484" s="97"/>
      <c r="R1484" s="11"/>
      <c r="S1484" s="11"/>
      <c r="T1484" s="11"/>
      <c r="U1484" s="216"/>
      <c r="V1484" s="216"/>
      <c r="W1484" s="216"/>
      <c r="X1484" s="216"/>
      <c r="Y1484" s="216"/>
      <c r="Z1484" s="216"/>
      <c r="AA1484" s="217"/>
      <c r="AB1484" s="216"/>
    </row>
    <row r="1485" spans="1:28" ht="18" customHeight="1">
      <c r="A1485" s="100"/>
      <c r="B1485" s="12"/>
      <c r="C1485" s="90"/>
      <c r="D1485" s="12"/>
      <c r="E1485" s="12"/>
      <c r="F1485" s="12"/>
      <c r="G1485" s="13"/>
      <c r="H1485" s="11"/>
      <c r="I1485" s="12"/>
      <c r="J1485" s="93"/>
      <c r="K1485" s="100"/>
      <c r="L1485" s="12"/>
      <c r="M1485" s="11"/>
      <c r="N1485" s="18"/>
      <c r="O1485" s="14"/>
      <c r="P1485" s="14"/>
      <c r="Q1485" s="97"/>
      <c r="R1485" s="11"/>
      <c r="S1485" s="11"/>
      <c r="T1485" s="11"/>
      <c r="U1485" s="216"/>
      <c r="V1485" s="216"/>
      <c r="W1485" s="216"/>
      <c r="X1485" s="216"/>
      <c r="Y1485" s="216"/>
      <c r="Z1485" s="216"/>
      <c r="AA1485" s="217"/>
      <c r="AB1485" s="216"/>
    </row>
    <row r="1486" spans="1:28" ht="18" customHeight="1">
      <c r="A1486" s="100"/>
      <c r="B1486" s="12"/>
      <c r="C1486" s="90"/>
      <c r="D1486" s="12"/>
      <c r="E1486" s="12"/>
      <c r="F1486" s="12"/>
      <c r="G1486" s="13"/>
      <c r="H1486" s="11"/>
      <c r="I1486" s="12"/>
      <c r="J1486" s="93"/>
      <c r="K1486" s="100"/>
      <c r="L1486" s="12"/>
      <c r="M1486" s="11"/>
      <c r="N1486" s="18"/>
      <c r="O1486" s="14"/>
      <c r="P1486" s="14"/>
      <c r="Q1486" s="97"/>
      <c r="R1486" s="11"/>
      <c r="S1486" s="11"/>
      <c r="T1486" s="11"/>
      <c r="U1486" s="216"/>
      <c r="V1486" s="216"/>
      <c r="W1486" s="216"/>
      <c r="X1486" s="216"/>
      <c r="Y1486" s="216"/>
      <c r="Z1486" s="216"/>
      <c r="AA1486" s="217"/>
      <c r="AB1486" s="216"/>
    </row>
    <row r="1487" spans="1:28" ht="18" customHeight="1">
      <c r="A1487" s="100"/>
      <c r="B1487" s="12"/>
      <c r="C1487" s="90"/>
      <c r="D1487" s="12"/>
      <c r="E1487" s="12"/>
      <c r="F1487" s="12"/>
      <c r="G1487" s="13"/>
      <c r="H1487" s="11"/>
      <c r="I1487" s="12"/>
      <c r="J1487" s="93"/>
      <c r="K1487" s="100"/>
      <c r="L1487" s="12"/>
      <c r="M1487" s="11"/>
      <c r="N1487" s="18"/>
      <c r="O1487" s="14"/>
      <c r="P1487" s="14"/>
      <c r="Q1487" s="97"/>
      <c r="R1487" s="11"/>
      <c r="S1487" s="11"/>
      <c r="T1487" s="11"/>
      <c r="U1487" s="216"/>
      <c r="V1487" s="216"/>
      <c r="W1487" s="216"/>
      <c r="X1487" s="216"/>
      <c r="Y1487" s="216"/>
      <c r="Z1487" s="216"/>
      <c r="AA1487" s="217"/>
      <c r="AB1487" s="216"/>
    </row>
    <row r="1488" spans="1:28" ht="18" customHeight="1">
      <c r="A1488" s="100"/>
      <c r="B1488" s="12"/>
      <c r="C1488" s="90"/>
      <c r="D1488" s="12"/>
      <c r="E1488" s="12"/>
      <c r="F1488" s="12"/>
      <c r="G1488" s="13"/>
      <c r="H1488" s="11"/>
      <c r="I1488" s="12"/>
      <c r="J1488" s="93"/>
      <c r="K1488" s="100"/>
      <c r="L1488" s="12"/>
      <c r="M1488" s="11"/>
      <c r="N1488" s="18"/>
      <c r="O1488" s="14"/>
      <c r="P1488" s="14"/>
      <c r="Q1488" s="97"/>
      <c r="R1488" s="11"/>
      <c r="S1488" s="11"/>
      <c r="T1488" s="11"/>
      <c r="U1488" s="216"/>
      <c r="V1488" s="216"/>
      <c r="W1488" s="216"/>
      <c r="X1488" s="216"/>
      <c r="Y1488" s="216"/>
      <c r="Z1488" s="216"/>
      <c r="AA1488" s="217"/>
      <c r="AB1488" s="216"/>
    </row>
    <row r="1489" spans="1:28" ht="18" customHeight="1">
      <c r="A1489" s="100"/>
      <c r="B1489" s="12"/>
      <c r="C1489" s="90"/>
      <c r="D1489" s="12"/>
      <c r="E1489" s="12"/>
      <c r="F1489" s="12"/>
      <c r="G1489" s="13"/>
      <c r="H1489" s="11"/>
      <c r="I1489" s="12"/>
      <c r="J1489" s="93"/>
      <c r="K1489" s="100"/>
      <c r="L1489" s="12"/>
      <c r="M1489" s="11"/>
      <c r="N1489" s="18"/>
      <c r="O1489" s="14"/>
      <c r="P1489" s="14"/>
      <c r="Q1489" s="97"/>
      <c r="R1489" s="11"/>
      <c r="S1489" s="11"/>
      <c r="T1489" s="11"/>
      <c r="U1489" s="216"/>
      <c r="V1489" s="216"/>
      <c r="W1489" s="216"/>
      <c r="X1489" s="216"/>
      <c r="Y1489" s="216"/>
      <c r="Z1489" s="216"/>
      <c r="AA1489" s="217"/>
      <c r="AB1489" s="216"/>
    </row>
    <row r="1490" spans="1:28" ht="18" customHeight="1">
      <c r="A1490" s="100"/>
      <c r="B1490" s="12"/>
      <c r="C1490" s="90"/>
      <c r="D1490" s="12"/>
      <c r="E1490" s="12"/>
      <c r="F1490" s="12"/>
      <c r="G1490" s="13"/>
      <c r="H1490" s="11"/>
      <c r="I1490" s="12"/>
      <c r="J1490" s="93"/>
      <c r="K1490" s="100"/>
      <c r="L1490" s="12"/>
      <c r="M1490" s="11"/>
      <c r="N1490" s="18"/>
      <c r="O1490" s="14"/>
      <c r="P1490" s="14"/>
      <c r="Q1490" s="97"/>
      <c r="R1490" s="11"/>
      <c r="S1490" s="11"/>
      <c r="T1490" s="11"/>
      <c r="U1490" s="216"/>
      <c r="V1490" s="216"/>
      <c r="W1490" s="216"/>
      <c r="X1490" s="216"/>
      <c r="Y1490" s="216"/>
      <c r="Z1490" s="216"/>
      <c r="AA1490" s="217"/>
      <c r="AB1490" s="216"/>
    </row>
    <row r="1491" spans="1:28" ht="18" customHeight="1">
      <c r="A1491" s="100"/>
      <c r="B1491" s="12"/>
      <c r="C1491" s="90"/>
      <c r="D1491" s="12"/>
      <c r="E1491" s="12"/>
      <c r="F1491" s="12"/>
      <c r="G1491" s="13"/>
      <c r="H1491" s="11"/>
      <c r="I1491" s="12"/>
      <c r="J1491" s="93"/>
      <c r="K1491" s="100"/>
      <c r="L1491" s="12"/>
      <c r="M1491" s="11"/>
      <c r="N1491" s="18"/>
      <c r="O1491" s="14"/>
      <c r="P1491" s="14"/>
      <c r="Q1491" s="97"/>
      <c r="R1491" s="11"/>
      <c r="S1491" s="11"/>
      <c r="T1491" s="11"/>
      <c r="U1491" s="216"/>
      <c r="V1491" s="216"/>
      <c r="W1491" s="216"/>
      <c r="X1491" s="216"/>
      <c r="Y1491" s="216"/>
      <c r="Z1491" s="216"/>
      <c r="AA1491" s="217"/>
      <c r="AB1491" s="216"/>
    </row>
    <row r="1492" spans="1:28" ht="18" customHeight="1">
      <c r="A1492" s="100"/>
      <c r="B1492" s="12"/>
      <c r="C1492" s="90"/>
      <c r="D1492" s="12"/>
      <c r="E1492" s="12"/>
      <c r="F1492" s="12"/>
      <c r="G1492" s="13"/>
      <c r="H1492" s="11"/>
      <c r="I1492" s="12"/>
      <c r="J1492" s="93"/>
      <c r="K1492" s="100"/>
      <c r="L1492" s="12"/>
      <c r="M1492" s="11"/>
      <c r="N1492" s="18"/>
      <c r="O1492" s="14"/>
      <c r="P1492" s="14"/>
      <c r="Q1492" s="97"/>
      <c r="R1492" s="11"/>
      <c r="S1492" s="11"/>
      <c r="T1492" s="11"/>
      <c r="U1492" s="216"/>
      <c r="V1492" s="216"/>
      <c r="W1492" s="216"/>
      <c r="X1492" s="216"/>
      <c r="Y1492" s="216"/>
      <c r="Z1492" s="216"/>
      <c r="AA1492" s="217"/>
      <c r="AB1492" s="216"/>
    </row>
    <row r="1493" spans="1:28" ht="18" customHeight="1">
      <c r="A1493" s="100"/>
      <c r="B1493" s="12"/>
      <c r="C1493" s="90"/>
      <c r="D1493" s="12"/>
      <c r="E1493" s="12"/>
      <c r="F1493" s="12"/>
      <c r="G1493" s="13"/>
      <c r="H1493" s="11"/>
      <c r="I1493" s="12"/>
      <c r="J1493" s="93"/>
      <c r="K1493" s="100"/>
      <c r="L1493" s="12"/>
      <c r="M1493" s="11"/>
      <c r="N1493" s="18"/>
      <c r="O1493" s="14"/>
      <c r="P1493" s="14"/>
      <c r="Q1493" s="97"/>
      <c r="R1493" s="11"/>
      <c r="S1493" s="11"/>
      <c r="T1493" s="11"/>
      <c r="U1493" s="216"/>
      <c r="V1493" s="216"/>
      <c r="W1493" s="216"/>
      <c r="X1493" s="216"/>
      <c r="Y1493" s="216"/>
      <c r="Z1493" s="216"/>
      <c r="AA1493" s="217"/>
      <c r="AB1493" s="216"/>
    </row>
    <row r="1494" spans="1:28" ht="18" customHeight="1">
      <c r="A1494" s="100"/>
      <c r="B1494" s="12"/>
      <c r="C1494" s="90"/>
      <c r="D1494" s="12"/>
      <c r="E1494" s="12"/>
      <c r="F1494" s="12"/>
      <c r="G1494" s="13"/>
      <c r="H1494" s="11"/>
      <c r="I1494" s="12"/>
      <c r="J1494" s="93"/>
      <c r="K1494" s="100"/>
      <c r="L1494" s="12"/>
      <c r="M1494" s="11"/>
      <c r="N1494" s="18"/>
      <c r="O1494" s="14"/>
      <c r="P1494" s="14"/>
      <c r="Q1494" s="97"/>
      <c r="R1494" s="11"/>
      <c r="S1494" s="11"/>
      <c r="T1494" s="11"/>
      <c r="U1494" s="216"/>
      <c r="V1494" s="216"/>
      <c r="W1494" s="216"/>
      <c r="X1494" s="216"/>
      <c r="Y1494" s="216"/>
      <c r="Z1494" s="216"/>
      <c r="AA1494" s="217"/>
      <c r="AB1494" s="216"/>
    </row>
    <row r="1495" spans="1:28" ht="18" customHeight="1">
      <c r="A1495" s="100"/>
      <c r="B1495" s="12"/>
      <c r="C1495" s="90"/>
      <c r="D1495" s="12"/>
      <c r="E1495" s="12"/>
      <c r="F1495" s="12"/>
      <c r="G1495" s="13"/>
      <c r="H1495" s="11"/>
      <c r="I1495" s="12"/>
      <c r="J1495" s="93"/>
      <c r="K1495" s="100"/>
      <c r="L1495" s="12"/>
      <c r="M1495" s="11"/>
      <c r="N1495" s="18"/>
      <c r="O1495" s="14"/>
      <c r="P1495" s="14"/>
      <c r="Q1495" s="97"/>
      <c r="R1495" s="11"/>
      <c r="S1495" s="11"/>
      <c r="T1495" s="11"/>
      <c r="U1495" s="216"/>
      <c r="V1495" s="216"/>
      <c r="W1495" s="216"/>
      <c r="X1495" s="216"/>
      <c r="Y1495" s="216"/>
      <c r="Z1495" s="216"/>
      <c r="AA1495" s="217"/>
      <c r="AB1495" s="216"/>
    </row>
    <row r="1496" spans="1:28" ht="18" customHeight="1">
      <c r="A1496" s="100"/>
      <c r="B1496" s="12"/>
      <c r="C1496" s="90"/>
      <c r="D1496" s="12"/>
      <c r="E1496" s="12"/>
      <c r="F1496" s="12"/>
      <c r="G1496" s="13"/>
      <c r="H1496" s="11"/>
      <c r="I1496" s="12"/>
      <c r="J1496" s="93"/>
      <c r="K1496" s="100"/>
      <c r="L1496" s="12"/>
      <c r="M1496" s="11"/>
      <c r="N1496" s="18"/>
      <c r="O1496" s="14"/>
      <c r="P1496" s="14"/>
      <c r="Q1496" s="97"/>
      <c r="R1496" s="11"/>
      <c r="S1496" s="11"/>
      <c r="T1496" s="11"/>
      <c r="U1496" s="216"/>
      <c r="V1496" s="216"/>
      <c r="W1496" s="216"/>
      <c r="X1496" s="216"/>
      <c r="Y1496" s="216"/>
      <c r="Z1496" s="216"/>
      <c r="AA1496" s="217"/>
      <c r="AB1496" s="216"/>
    </row>
    <row r="1497" spans="1:28" ht="18" customHeight="1">
      <c r="A1497" s="100"/>
      <c r="B1497" s="12"/>
      <c r="C1497" s="90"/>
      <c r="D1497" s="12"/>
      <c r="E1497" s="12"/>
      <c r="F1497" s="12"/>
      <c r="G1497" s="13"/>
      <c r="H1497" s="11"/>
      <c r="I1497" s="12"/>
      <c r="J1497" s="93"/>
      <c r="K1497" s="100"/>
      <c r="L1497" s="12"/>
      <c r="M1497" s="11"/>
      <c r="N1497" s="18"/>
      <c r="O1497" s="14"/>
      <c r="P1497" s="14"/>
      <c r="Q1497" s="97"/>
      <c r="R1497" s="11"/>
      <c r="S1497" s="11"/>
      <c r="T1497" s="11"/>
      <c r="U1497" s="216"/>
      <c r="V1497" s="216"/>
      <c r="W1497" s="216"/>
      <c r="X1497" s="216"/>
      <c r="Y1497" s="216"/>
      <c r="Z1497" s="216"/>
      <c r="AA1497" s="217"/>
      <c r="AB1497" s="216"/>
    </row>
    <row r="1498" spans="1:28" ht="18" customHeight="1">
      <c r="A1498" s="100"/>
      <c r="B1498" s="12"/>
      <c r="C1498" s="90"/>
      <c r="D1498" s="12"/>
      <c r="E1498" s="12"/>
      <c r="F1498" s="12"/>
      <c r="G1498" s="13"/>
      <c r="H1498" s="11"/>
      <c r="I1498" s="12"/>
      <c r="J1498" s="93"/>
      <c r="K1498" s="100"/>
      <c r="L1498" s="12"/>
      <c r="M1498" s="11"/>
      <c r="N1498" s="18"/>
      <c r="O1498" s="14"/>
      <c r="P1498" s="14"/>
      <c r="Q1498" s="97"/>
      <c r="R1498" s="11"/>
      <c r="S1498" s="11"/>
      <c r="T1498" s="11"/>
      <c r="U1498" s="216"/>
      <c r="V1498" s="216"/>
      <c r="W1498" s="216"/>
      <c r="X1498" s="216"/>
      <c r="Y1498" s="216"/>
      <c r="Z1498" s="216"/>
      <c r="AA1498" s="217"/>
      <c r="AB1498" s="216"/>
    </row>
    <row r="1499" spans="1:28" ht="18" customHeight="1">
      <c r="A1499" s="100"/>
      <c r="B1499" s="12"/>
      <c r="C1499" s="90"/>
      <c r="D1499" s="12"/>
      <c r="E1499" s="12"/>
      <c r="F1499" s="12"/>
      <c r="G1499" s="13"/>
      <c r="H1499" s="11"/>
      <c r="I1499" s="12"/>
      <c r="J1499" s="93"/>
      <c r="K1499" s="100"/>
      <c r="L1499" s="12"/>
      <c r="M1499" s="11"/>
      <c r="N1499" s="18"/>
      <c r="O1499" s="14"/>
      <c r="P1499" s="14"/>
      <c r="Q1499" s="97"/>
      <c r="R1499" s="11"/>
      <c r="S1499" s="11"/>
      <c r="T1499" s="11"/>
      <c r="U1499" s="216"/>
      <c r="V1499" s="216"/>
      <c r="W1499" s="216"/>
      <c r="X1499" s="216"/>
      <c r="Y1499" s="216"/>
      <c r="Z1499" s="216"/>
      <c r="AA1499" s="217"/>
      <c r="AB1499" s="216"/>
    </row>
    <row r="1500" spans="1:28" ht="18" customHeight="1">
      <c r="A1500" s="100"/>
      <c r="B1500" s="12"/>
      <c r="C1500" s="90"/>
      <c r="D1500" s="12"/>
      <c r="E1500" s="12"/>
      <c r="F1500" s="12"/>
      <c r="G1500" s="13"/>
      <c r="H1500" s="11"/>
      <c r="I1500" s="12"/>
      <c r="J1500" s="93"/>
      <c r="K1500" s="100"/>
      <c r="L1500" s="12"/>
      <c r="M1500" s="11"/>
      <c r="N1500" s="18"/>
      <c r="O1500" s="14"/>
      <c r="P1500" s="14"/>
      <c r="Q1500" s="97"/>
      <c r="R1500" s="11"/>
      <c r="S1500" s="11"/>
      <c r="T1500" s="11"/>
      <c r="U1500" s="216"/>
      <c r="V1500" s="216"/>
      <c r="W1500" s="216"/>
      <c r="X1500" s="216"/>
      <c r="Y1500" s="216"/>
      <c r="Z1500" s="216"/>
      <c r="AA1500" s="217"/>
      <c r="AB1500" s="216"/>
    </row>
    <row r="1501" spans="1:28" ht="18" customHeight="1">
      <c r="A1501" s="100"/>
      <c r="B1501" s="12"/>
      <c r="C1501" s="90"/>
      <c r="D1501" s="12"/>
      <c r="E1501" s="12"/>
      <c r="F1501" s="12"/>
      <c r="G1501" s="13"/>
      <c r="H1501" s="11"/>
      <c r="I1501" s="12"/>
      <c r="J1501" s="93"/>
      <c r="K1501" s="100"/>
      <c r="L1501" s="12"/>
      <c r="M1501" s="11"/>
      <c r="N1501" s="18"/>
      <c r="O1501" s="14"/>
      <c r="P1501" s="14"/>
      <c r="Q1501" s="97"/>
      <c r="R1501" s="11"/>
      <c r="S1501" s="11"/>
      <c r="T1501" s="11"/>
      <c r="U1501" s="216"/>
      <c r="V1501" s="216"/>
      <c r="W1501" s="216"/>
      <c r="X1501" s="216"/>
      <c r="Y1501" s="216"/>
      <c r="Z1501" s="216"/>
      <c r="AA1501" s="217"/>
      <c r="AB1501" s="216"/>
    </row>
    <row r="1502" spans="1:28" ht="18" customHeight="1">
      <c r="A1502" s="100"/>
      <c r="B1502" s="12"/>
      <c r="C1502" s="90"/>
      <c r="D1502" s="12"/>
      <c r="E1502" s="12"/>
      <c r="F1502" s="12"/>
      <c r="G1502" s="13"/>
      <c r="H1502" s="11"/>
      <c r="I1502" s="12"/>
      <c r="J1502" s="93"/>
      <c r="K1502" s="100"/>
      <c r="L1502" s="12"/>
      <c r="M1502" s="11"/>
      <c r="N1502" s="18"/>
      <c r="O1502" s="14"/>
      <c r="P1502" s="14"/>
      <c r="Q1502" s="97"/>
      <c r="R1502" s="11"/>
      <c r="S1502" s="11"/>
      <c r="T1502" s="11"/>
      <c r="U1502" s="216"/>
      <c r="V1502" s="216"/>
      <c r="W1502" s="216"/>
      <c r="X1502" s="216"/>
      <c r="Y1502" s="216"/>
      <c r="Z1502" s="216"/>
      <c r="AA1502" s="217"/>
      <c r="AB1502" s="216"/>
    </row>
    <row r="1503" spans="1:28" ht="18" customHeight="1">
      <c r="A1503" s="100"/>
      <c r="B1503" s="12"/>
      <c r="C1503" s="90"/>
      <c r="D1503" s="12"/>
      <c r="E1503" s="12"/>
      <c r="F1503" s="12"/>
      <c r="G1503" s="13"/>
      <c r="H1503" s="11"/>
      <c r="I1503" s="12"/>
      <c r="J1503" s="93"/>
      <c r="K1503" s="100"/>
      <c r="L1503" s="12"/>
      <c r="M1503" s="11"/>
      <c r="N1503" s="18"/>
      <c r="O1503" s="14"/>
      <c r="P1503" s="14"/>
      <c r="Q1503" s="97"/>
      <c r="R1503" s="11"/>
      <c r="S1503" s="11"/>
      <c r="T1503" s="11"/>
      <c r="U1503" s="216"/>
      <c r="V1503" s="216"/>
      <c r="W1503" s="216"/>
      <c r="X1503" s="216"/>
      <c r="Y1503" s="216"/>
      <c r="Z1503" s="216"/>
      <c r="AA1503" s="217"/>
      <c r="AB1503" s="216"/>
    </row>
    <row r="1504" spans="1:28" ht="18" customHeight="1">
      <c r="A1504" s="100"/>
      <c r="B1504" s="12"/>
      <c r="C1504" s="90"/>
      <c r="D1504" s="12"/>
      <c r="E1504" s="12"/>
      <c r="F1504" s="12"/>
      <c r="G1504" s="13"/>
      <c r="H1504" s="11"/>
      <c r="I1504" s="12"/>
      <c r="J1504" s="93"/>
      <c r="K1504" s="100"/>
      <c r="L1504" s="12"/>
      <c r="M1504" s="11"/>
      <c r="N1504" s="18"/>
      <c r="O1504" s="14"/>
      <c r="P1504" s="14"/>
      <c r="Q1504" s="97"/>
      <c r="R1504" s="11"/>
      <c r="S1504" s="11"/>
      <c r="T1504" s="11"/>
      <c r="U1504" s="216"/>
      <c r="V1504" s="216"/>
      <c r="W1504" s="216"/>
      <c r="X1504" s="216"/>
      <c r="Y1504" s="216"/>
      <c r="Z1504" s="216"/>
      <c r="AA1504" s="217"/>
      <c r="AB1504" s="216"/>
    </row>
    <row r="1505" spans="1:28" ht="18" customHeight="1">
      <c r="A1505" s="100"/>
      <c r="B1505" s="12"/>
      <c r="C1505" s="90"/>
      <c r="D1505" s="12"/>
      <c r="E1505" s="12"/>
      <c r="F1505" s="12"/>
      <c r="G1505" s="13"/>
      <c r="H1505" s="11"/>
      <c r="I1505" s="12"/>
      <c r="J1505" s="93"/>
      <c r="K1505" s="100"/>
      <c r="L1505" s="12"/>
      <c r="M1505" s="11"/>
      <c r="N1505" s="18"/>
      <c r="O1505" s="14"/>
      <c r="P1505" s="14"/>
      <c r="Q1505" s="97"/>
      <c r="R1505" s="11"/>
      <c r="S1505" s="11"/>
      <c r="T1505" s="11"/>
      <c r="U1505" s="216"/>
      <c r="V1505" s="216"/>
      <c r="W1505" s="216"/>
      <c r="X1505" s="216"/>
      <c r="Y1505" s="216"/>
      <c r="Z1505" s="216"/>
      <c r="AA1505" s="217"/>
      <c r="AB1505" s="216"/>
    </row>
    <row r="1506" spans="1:28" ht="18" customHeight="1">
      <c r="A1506" s="100"/>
      <c r="B1506" s="12"/>
      <c r="C1506" s="90"/>
      <c r="D1506" s="12"/>
      <c r="E1506" s="12"/>
      <c r="F1506" s="12"/>
      <c r="G1506" s="13"/>
      <c r="H1506" s="11"/>
      <c r="I1506" s="12"/>
      <c r="J1506" s="93"/>
      <c r="K1506" s="100"/>
      <c r="L1506" s="12"/>
      <c r="M1506" s="11"/>
      <c r="N1506" s="18"/>
      <c r="O1506" s="14"/>
      <c r="P1506" s="14"/>
      <c r="Q1506" s="97"/>
      <c r="R1506" s="11"/>
      <c r="S1506" s="11"/>
      <c r="T1506" s="11"/>
      <c r="U1506" s="216"/>
      <c r="V1506" s="216"/>
      <c r="W1506" s="216"/>
      <c r="X1506" s="216"/>
      <c r="Y1506" s="216"/>
      <c r="Z1506" s="216"/>
      <c r="AA1506" s="217"/>
      <c r="AB1506" s="216"/>
    </row>
    <row r="1507" spans="1:28" ht="18" customHeight="1">
      <c r="A1507" s="100"/>
      <c r="B1507" s="12"/>
      <c r="C1507" s="90"/>
      <c r="D1507" s="12"/>
      <c r="E1507" s="12"/>
      <c r="F1507" s="12"/>
      <c r="G1507" s="13"/>
      <c r="H1507" s="11"/>
      <c r="I1507" s="12"/>
      <c r="J1507" s="93"/>
      <c r="K1507" s="100"/>
      <c r="L1507" s="12"/>
      <c r="M1507" s="11"/>
      <c r="N1507" s="18"/>
      <c r="O1507" s="14"/>
      <c r="P1507" s="14"/>
      <c r="Q1507" s="97"/>
      <c r="R1507" s="11"/>
      <c r="S1507" s="11"/>
      <c r="T1507" s="11"/>
      <c r="U1507" s="216"/>
      <c r="V1507" s="216"/>
      <c r="W1507" s="216"/>
      <c r="X1507" s="216"/>
      <c r="Y1507" s="216"/>
      <c r="Z1507" s="216"/>
      <c r="AA1507" s="217"/>
      <c r="AB1507" s="216"/>
    </row>
    <row r="1508" spans="1:28" ht="18" customHeight="1">
      <c r="A1508" s="100"/>
      <c r="B1508" s="12"/>
      <c r="C1508" s="90"/>
      <c r="D1508" s="12"/>
      <c r="E1508" s="12"/>
      <c r="F1508" s="12"/>
      <c r="G1508" s="13"/>
      <c r="H1508" s="11"/>
      <c r="I1508" s="12"/>
      <c r="J1508" s="93"/>
      <c r="K1508" s="100"/>
      <c r="L1508" s="12"/>
      <c r="M1508" s="11"/>
      <c r="N1508" s="18"/>
      <c r="O1508" s="14"/>
      <c r="P1508" s="14"/>
      <c r="Q1508" s="97"/>
      <c r="R1508" s="11"/>
      <c r="S1508" s="11"/>
      <c r="T1508" s="11"/>
      <c r="U1508" s="216"/>
      <c r="V1508" s="216"/>
      <c r="W1508" s="216"/>
      <c r="X1508" s="216"/>
      <c r="Y1508" s="216"/>
      <c r="Z1508" s="216"/>
      <c r="AA1508" s="217"/>
      <c r="AB1508" s="216"/>
    </row>
    <row r="1509" spans="1:28" ht="18" customHeight="1">
      <c r="A1509" s="100"/>
      <c r="B1509" s="12"/>
      <c r="C1509" s="90"/>
      <c r="D1509" s="12"/>
      <c r="E1509" s="12"/>
      <c r="F1509" s="12"/>
      <c r="G1509" s="13"/>
      <c r="H1509" s="11"/>
      <c r="I1509" s="12"/>
      <c r="J1509" s="93"/>
      <c r="K1509" s="100"/>
      <c r="L1509" s="12"/>
      <c r="M1509" s="11"/>
      <c r="N1509" s="18"/>
      <c r="O1509" s="14"/>
      <c r="P1509" s="14"/>
      <c r="Q1509" s="97"/>
      <c r="R1509" s="11"/>
      <c r="S1509" s="11"/>
      <c r="T1509" s="11"/>
      <c r="U1509" s="216"/>
      <c r="V1509" s="216"/>
      <c r="W1509" s="216"/>
      <c r="X1509" s="216"/>
      <c r="Y1509" s="216"/>
      <c r="Z1509" s="216"/>
      <c r="AA1509" s="217"/>
      <c r="AB1509" s="216"/>
    </row>
    <row r="1510" spans="1:28" ht="18" customHeight="1">
      <c r="A1510" s="100"/>
      <c r="B1510" s="12"/>
      <c r="C1510" s="90"/>
      <c r="D1510" s="12"/>
      <c r="E1510" s="12"/>
      <c r="F1510" s="12"/>
      <c r="G1510" s="13"/>
      <c r="H1510" s="11"/>
      <c r="I1510" s="12"/>
      <c r="J1510" s="93"/>
      <c r="K1510" s="100"/>
      <c r="L1510" s="12"/>
      <c r="M1510" s="11"/>
      <c r="N1510" s="18"/>
      <c r="O1510" s="14"/>
      <c r="P1510" s="14"/>
      <c r="Q1510" s="97"/>
      <c r="R1510" s="11"/>
      <c r="S1510" s="11"/>
      <c r="T1510" s="11"/>
      <c r="U1510" s="216"/>
      <c r="V1510" s="216"/>
      <c r="W1510" s="216"/>
      <c r="X1510" s="216"/>
      <c r="Y1510" s="216"/>
      <c r="Z1510" s="216"/>
      <c r="AA1510" s="217"/>
      <c r="AB1510" s="216"/>
    </row>
    <row r="1511" spans="1:28" ht="18" customHeight="1">
      <c r="A1511" s="100"/>
      <c r="B1511" s="12"/>
      <c r="C1511" s="90"/>
      <c r="D1511" s="12"/>
      <c r="E1511" s="12"/>
      <c r="F1511" s="12"/>
      <c r="G1511" s="13"/>
      <c r="H1511" s="11"/>
      <c r="I1511" s="12"/>
      <c r="J1511" s="93"/>
      <c r="K1511" s="100"/>
      <c r="L1511" s="12"/>
      <c r="M1511" s="11"/>
      <c r="N1511" s="18"/>
      <c r="O1511" s="14"/>
      <c r="P1511" s="14"/>
      <c r="Q1511" s="97"/>
      <c r="R1511" s="11"/>
      <c r="S1511" s="11"/>
      <c r="T1511" s="11"/>
      <c r="U1511" s="216"/>
      <c r="V1511" s="216"/>
      <c r="W1511" s="216"/>
      <c r="X1511" s="216"/>
      <c r="Y1511" s="216"/>
      <c r="Z1511" s="216"/>
      <c r="AA1511" s="217"/>
      <c r="AB1511" s="216"/>
    </row>
    <row r="1512" spans="1:28" ht="18" customHeight="1">
      <c r="A1512" s="100"/>
      <c r="B1512" s="12"/>
      <c r="C1512" s="90"/>
      <c r="D1512" s="12"/>
      <c r="E1512" s="12"/>
      <c r="F1512" s="12"/>
      <c r="G1512" s="13"/>
      <c r="H1512" s="11"/>
      <c r="I1512" s="12"/>
      <c r="J1512" s="93"/>
      <c r="K1512" s="100"/>
      <c r="L1512" s="12"/>
      <c r="M1512" s="11"/>
      <c r="N1512" s="18"/>
      <c r="O1512" s="14"/>
      <c r="P1512" s="14"/>
      <c r="Q1512" s="97"/>
      <c r="R1512" s="11"/>
      <c r="S1512" s="11"/>
      <c r="T1512" s="11"/>
      <c r="U1512" s="216"/>
      <c r="V1512" s="216"/>
      <c r="W1512" s="216"/>
      <c r="X1512" s="216"/>
      <c r="Y1512" s="216"/>
      <c r="Z1512" s="216"/>
      <c r="AA1512" s="217"/>
      <c r="AB1512" s="216"/>
    </row>
    <row r="1513" spans="1:28" ht="18" customHeight="1">
      <c r="A1513" s="100"/>
      <c r="B1513" s="12"/>
      <c r="C1513" s="90"/>
      <c r="D1513" s="12"/>
      <c r="E1513" s="12"/>
      <c r="F1513" s="12"/>
      <c r="G1513" s="13"/>
      <c r="H1513" s="11"/>
      <c r="I1513" s="12"/>
      <c r="J1513" s="93"/>
      <c r="K1513" s="100"/>
      <c r="L1513" s="12"/>
      <c r="M1513" s="11"/>
      <c r="N1513" s="18"/>
      <c r="O1513" s="14"/>
      <c r="P1513" s="14"/>
      <c r="Q1513" s="97"/>
      <c r="R1513" s="11"/>
      <c r="S1513" s="11"/>
      <c r="T1513" s="11"/>
      <c r="U1513" s="216"/>
      <c r="V1513" s="216"/>
      <c r="W1513" s="216"/>
      <c r="X1513" s="216"/>
      <c r="Y1513" s="216"/>
      <c r="Z1513" s="216"/>
      <c r="AA1513" s="217"/>
      <c r="AB1513" s="216"/>
    </row>
    <row r="1514" spans="1:28" ht="18" customHeight="1">
      <c r="A1514" s="100"/>
      <c r="B1514" s="12"/>
      <c r="C1514" s="90"/>
      <c r="D1514" s="12"/>
      <c r="E1514" s="12"/>
      <c r="F1514" s="12"/>
      <c r="G1514" s="13"/>
      <c r="H1514" s="11"/>
      <c r="I1514" s="12"/>
      <c r="J1514" s="93"/>
      <c r="K1514" s="100"/>
      <c r="L1514" s="12"/>
      <c r="M1514" s="11"/>
      <c r="N1514" s="18"/>
      <c r="O1514" s="14"/>
      <c r="P1514" s="14"/>
      <c r="Q1514" s="97"/>
      <c r="R1514" s="11"/>
      <c r="S1514" s="11"/>
      <c r="T1514" s="11"/>
      <c r="U1514" s="216"/>
      <c r="V1514" s="216"/>
      <c r="W1514" s="216"/>
      <c r="X1514" s="216"/>
      <c r="Y1514" s="216"/>
      <c r="Z1514" s="216"/>
      <c r="AA1514" s="217"/>
      <c r="AB1514" s="216"/>
    </row>
    <row r="1515" spans="1:28" ht="18" customHeight="1">
      <c r="A1515" s="100"/>
      <c r="B1515" s="12"/>
      <c r="C1515" s="90"/>
      <c r="D1515" s="12"/>
      <c r="E1515" s="12"/>
      <c r="F1515" s="12"/>
      <c r="G1515" s="13"/>
      <c r="H1515" s="11"/>
      <c r="I1515" s="12"/>
      <c r="J1515" s="93"/>
      <c r="K1515" s="100"/>
      <c r="L1515" s="12"/>
      <c r="M1515" s="11"/>
      <c r="N1515" s="18"/>
      <c r="O1515" s="14"/>
      <c r="P1515" s="14"/>
      <c r="Q1515" s="97"/>
      <c r="R1515" s="11"/>
      <c r="S1515" s="11"/>
      <c r="T1515" s="11"/>
      <c r="U1515" s="216"/>
      <c r="V1515" s="216"/>
      <c r="W1515" s="216"/>
      <c r="X1515" s="216"/>
      <c r="Y1515" s="216"/>
      <c r="Z1515" s="216"/>
      <c r="AA1515" s="217"/>
      <c r="AB1515" s="216"/>
    </row>
    <row r="1516" spans="1:28" ht="18" customHeight="1">
      <c r="A1516" s="100"/>
      <c r="B1516" s="12"/>
      <c r="C1516" s="90"/>
      <c r="D1516" s="12"/>
      <c r="E1516" s="12"/>
      <c r="F1516" s="12"/>
      <c r="G1516" s="13"/>
      <c r="H1516" s="11"/>
      <c r="I1516" s="12"/>
      <c r="J1516" s="93"/>
      <c r="K1516" s="100"/>
      <c r="L1516" s="12"/>
      <c r="M1516" s="11"/>
      <c r="N1516" s="18"/>
      <c r="O1516" s="14"/>
      <c r="P1516" s="14"/>
      <c r="Q1516" s="97"/>
      <c r="R1516" s="11"/>
      <c r="S1516" s="11"/>
      <c r="T1516" s="11"/>
      <c r="U1516" s="216"/>
      <c r="V1516" s="216"/>
      <c r="W1516" s="216"/>
      <c r="X1516" s="216"/>
      <c r="Y1516" s="216"/>
      <c r="Z1516" s="216"/>
      <c r="AA1516" s="217"/>
      <c r="AB1516" s="216"/>
    </row>
    <row r="1517" spans="1:28" ht="18" customHeight="1">
      <c r="A1517" s="100"/>
      <c r="B1517" s="12"/>
      <c r="C1517" s="90"/>
      <c r="D1517" s="12"/>
      <c r="E1517" s="12"/>
      <c r="F1517" s="12"/>
      <c r="G1517" s="13"/>
      <c r="H1517" s="11"/>
      <c r="I1517" s="12"/>
      <c r="J1517" s="93"/>
      <c r="K1517" s="100"/>
      <c r="L1517" s="12"/>
      <c r="M1517" s="11"/>
      <c r="N1517" s="18"/>
      <c r="O1517" s="14"/>
      <c r="P1517" s="14"/>
      <c r="Q1517" s="97"/>
      <c r="R1517" s="11"/>
      <c r="S1517" s="11"/>
      <c r="T1517" s="11"/>
      <c r="U1517" s="216"/>
      <c r="V1517" s="216"/>
      <c r="W1517" s="216"/>
      <c r="X1517" s="216"/>
      <c r="Y1517" s="216"/>
      <c r="Z1517" s="216"/>
      <c r="AA1517" s="217"/>
      <c r="AB1517" s="216"/>
    </row>
    <row r="1518" spans="1:28" ht="18" customHeight="1">
      <c r="A1518" s="100"/>
      <c r="B1518" s="12"/>
      <c r="C1518" s="90"/>
      <c r="D1518" s="12"/>
      <c r="E1518" s="12"/>
      <c r="F1518" s="12"/>
      <c r="G1518" s="13"/>
      <c r="H1518" s="11"/>
      <c r="I1518" s="12"/>
      <c r="J1518" s="93"/>
      <c r="K1518" s="100"/>
      <c r="L1518" s="12"/>
      <c r="M1518" s="11"/>
      <c r="N1518" s="18"/>
      <c r="O1518" s="14"/>
      <c r="P1518" s="14"/>
      <c r="Q1518" s="97"/>
      <c r="R1518" s="11"/>
      <c r="S1518" s="11"/>
      <c r="T1518" s="11"/>
      <c r="U1518" s="216"/>
      <c r="V1518" s="216"/>
      <c r="W1518" s="216"/>
      <c r="X1518" s="216"/>
      <c r="Y1518" s="216"/>
      <c r="Z1518" s="216"/>
      <c r="AA1518" s="217"/>
      <c r="AB1518" s="216"/>
    </row>
    <row r="1519" spans="1:28" ht="18" customHeight="1">
      <c r="A1519" s="100"/>
      <c r="B1519" s="12"/>
      <c r="C1519" s="90"/>
      <c r="D1519" s="12"/>
      <c r="E1519" s="12"/>
      <c r="F1519" s="12"/>
      <c r="G1519" s="13"/>
      <c r="H1519" s="11"/>
      <c r="I1519" s="12"/>
      <c r="J1519" s="93"/>
      <c r="K1519" s="100"/>
      <c r="L1519" s="12"/>
      <c r="M1519" s="11"/>
      <c r="N1519" s="18"/>
      <c r="O1519" s="14"/>
      <c r="P1519" s="14"/>
      <c r="Q1519" s="97"/>
      <c r="R1519" s="11"/>
      <c r="S1519" s="11"/>
      <c r="T1519" s="11"/>
      <c r="U1519" s="216"/>
      <c r="V1519" s="216"/>
      <c r="W1519" s="216"/>
      <c r="X1519" s="216"/>
      <c r="Y1519" s="216"/>
      <c r="Z1519" s="216"/>
      <c r="AA1519" s="217"/>
      <c r="AB1519" s="216"/>
    </row>
    <row r="1520" spans="1:28" ht="18" customHeight="1">
      <c r="A1520" s="100"/>
      <c r="B1520" s="12"/>
      <c r="C1520" s="90"/>
      <c r="D1520" s="12"/>
      <c r="E1520" s="12"/>
      <c r="F1520" s="12"/>
      <c r="G1520" s="13"/>
      <c r="H1520" s="11"/>
      <c r="I1520" s="12"/>
      <c r="J1520" s="93"/>
      <c r="K1520" s="100"/>
      <c r="L1520" s="12"/>
      <c r="M1520" s="11"/>
      <c r="N1520" s="18"/>
      <c r="O1520" s="14"/>
      <c r="P1520" s="14"/>
      <c r="Q1520" s="97"/>
      <c r="R1520" s="11"/>
      <c r="S1520" s="11"/>
      <c r="T1520" s="11"/>
      <c r="U1520" s="216"/>
      <c r="V1520" s="216"/>
      <c r="W1520" s="216"/>
      <c r="X1520" s="216"/>
      <c r="Y1520" s="216"/>
      <c r="Z1520" s="216"/>
      <c r="AA1520" s="217"/>
      <c r="AB1520" s="216"/>
    </row>
    <row r="1521" spans="1:28" ht="18" customHeight="1">
      <c r="A1521" s="100"/>
      <c r="B1521" s="12"/>
      <c r="C1521" s="90"/>
      <c r="D1521" s="12"/>
      <c r="E1521" s="12"/>
      <c r="F1521" s="12"/>
      <c r="G1521" s="13"/>
      <c r="H1521" s="11"/>
      <c r="I1521" s="12"/>
      <c r="J1521" s="93"/>
      <c r="K1521" s="100"/>
      <c r="L1521" s="12"/>
      <c r="M1521" s="11"/>
      <c r="N1521" s="18"/>
      <c r="O1521" s="14"/>
      <c r="P1521" s="14"/>
      <c r="Q1521" s="97"/>
      <c r="R1521" s="11"/>
      <c r="S1521" s="11"/>
      <c r="T1521" s="11"/>
      <c r="U1521" s="216"/>
      <c r="V1521" s="216"/>
      <c r="W1521" s="216"/>
      <c r="X1521" s="216"/>
      <c r="Y1521" s="216"/>
      <c r="Z1521" s="216"/>
      <c r="AA1521" s="217"/>
      <c r="AB1521" s="216"/>
    </row>
    <row r="1522" spans="1:28" ht="18" customHeight="1">
      <c r="A1522" s="100"/>
      <c r="B1522" s="12"/>
      <c r="C1522" s="90"/>
      <c r="D1522" s="12"/>
      <c r="E1522" s="12"/>
      <c r="F1522" s="12"/>
      <c r="G1522" s="13"/>
      <c r="H1522" s="11"/>
      <c r="I1522" s="12"/>
      <c r="J1522" s="93"/>
      <c r="K1522" s="100"/>
      <c r="L1522" s="12"/>
      <c r="M1522" s="11"/>
      <c r="N1522" s="18"/>
      <c r="O1522" s="14"/>
      <c r="P1522" s="14"/>
      <c r="Q1522" s="97"/>
      <c r="R1522" s="11"/>
      <c r="S1522" s="11"/>
      <c r="T1522" s="11"/>
      <c r="U1522" s="216"/>
      <c r="V1522" s="216"/>
      <c r="W1522" s="216"/>
      <c r="X1522" s="216"/>
      <c r="Y1522" s="216"/>
      <c r="Z1522" s="216"/>
      <c r="AA1522" s="217"/>
      <c r="AB1522" s="216"/>
    </row>
    <row r="1523" spans="1:28" ht="18" customHeight="1">
      <c r="A1523" s="100"/>
      <c r="B1523" s="12"/>
      <c r="C1523" s="90"/>
      <c r="D1523" s="12"/>
      <c r="E1523" s="12"/>
      <c r="F1523" s="12"/>
      <c r="G1523" s="13"/>
      <c r="H1523" s="11"/>
      <c r="I1523" s="12"/>
      <c r="J1523" s="93"/>
      <c r="K1523" s="100"/>
      <c r="L1523" s="12"/>
      <c r="M1523" s="11"/>
      <c r="N1523" s="18"/>
      <c r="O1523" s="14"/>
      <c r="P1523" s="14"/>
      <c r="Q1523" s="97"/>
      <c r="R1523" s="11"/>
      <c r="S1523" s="11"/>
      <c r="T1523" s="11"/>
      <c r="U1523" s="216"/>
      <c r="V1523" s="216"/>
      <c r="W1523" s="216"/>
      <c r="X1523" s="216"/>
      <c r="Y1523" s="216"/>
      <c r="Z1523" s="216"/>
      <c r="AA1523" s="217"/>
      <c r="AB1523" s="216"/>
    </row>
    <row r="1524" spans="1:28" ht="18" customHeight="1">
      <c r="A1524" s="100"/>
      <c r="B1524" s="12"/>
      <c r="C1524" s="90"/>
      <c r="D1524" s="12"/>
      <c r="E1524" s="12"/>
      <c r="F1524" s="12"/>
      <c r="G1524" s="13"/>
      <c r="H1524" s="11"/>
      <c r="I1524" s="12"/>
      <c r="J1524" s="93"/>
      <c r="K1524" s="100"/>
      <c r="L1524" s="12"/>
      <c r="M1524" s="11"/>
      <c r="N1524" s="18"/>
      <c r="O1524" s="14"/>
      <c r="P1524" s="14"/>
      <c r="Q1524" s="97"/>
      <c r="R1524" s="11"/>
      <c r="S1524" s="11"/>
      <c r="T1524" s="11"/>
      <c r="U1524" s="216"/>
      <c r="V1524" s="216"/>
      <c r="W1524" s="216"/>
      <c r="X1524" s="216"/>
      <c r="Y1524" s="216"/>
      <c r="Z1524" s="216"/>
      <c r="AA1524" s="217"/>
      <c r="AB1524" s="216"/>
    </row>
    <row r="1525" spans="1:28" ht="18" customHeight="1">
      <c r="A1525" s="100"/>
      <c r="B1525" s="12"/>
      <c r="C1525" s="90"/>
      <c r="D1525" s="12"/>
      <c r="E1525" s="12"/>
      <c r="F1525" s="12"/>
      <c r="G1525" s="13"/>
      <c r="H1525" s="11"/>
      <c r="I1525" s="12"/>
      <c r="J1525" s="93"/>
      <c r="K1525" s="100"/>
      <c r="L1525" s="12"/>
      <c r="M1525" s="11"/>
      <c r="N1525" s="18"/>
      <c r="O1525" s="14"/>
      <c r="P1525" s="14"/>
      <c r="Q1525" s="97"/>
      <c r="R1525" s="11"/>
      <c r="S1525" s="11"/>
      <c r="T1525" s="11"/>
      <c r="U1525" s="216"/>
      <c r="V1525" s="216"/>
      <c r="W1525" s="216"/>
      <c r="X1525" s="216"/>
      <c r="Y1525" s="216"/>
      <c r="Z1525" s="216"/>
      <c r="AA1525" s="217"/>
      <c r="AB1525" s="216"/>
    </row>
    <row r="1526" spans="1:28" ht="18" customHeight="1">
      <c r="A1526" s="100"/>
      <c r="B1526" s="12"/>
      <c r="C1526" s="90"/>
      <c r="D1526" s="12"/>
      <c r="E1526" s="12"/>
      <c r="F1526" s="12"/>
      <c r="G1526" s="13"/>
      <c r="H1526" s="11"/>
      <c r="I1526" s="12"/>
      <c r="J1526" s="93"/>
      <c r="K1526" s="100"/>
      <c r="L1526" s="12"/>
      <c r="M1526" s="11"/>
      <c r="N1526" s="18"/>
      <c r="O1526" s="14"/>
      <c r="P1526" s="14"/>
      <c r="Q1526" s="97"/>
      <c r="R1526" s="11"/>
      <c r="S1526" s="11"/>
      <c r="T1526" s="11"/>
      <c r="U1526" s="216"/>
      <c r="V1526" s="216"/>
      <c r="W1526" s="216"/>
      <c r="X1526" s="216"/>
      <c r="Y1526" s="216"/>
      <c r="Z1526" s="216"/>
      <c r="AA1526" s="217"/>
      <c r="AB1526" s="216"/>
    </row>
    <row r="1527" spans="1:28" ht="18" customHeight="1">
      <c r="A1527" s="100"/>
      <c r="B1527" s="12"/>
      <c r="C1527" s="90"/>
      <c r="D1527" s="12"/>
      <c r="E1527" s="12"/>
      <c r="F1527" s="12"/>
      <c r="G1527" s="13"/>
      <c r="H1527" s="11"/>
      <c r="I1527" s="12"/>
      <c r="J1527" s="93"/>
      <c r="K1527" s="100"/>
      <c r="L1527" s="12"/>
      <c r="M1527" s="11"/>
      <c r="N1527" s="18"/>
      <c r="O1527" s="14"/>
      <c r="P1527" s="14"/>
      <c r="Q1527" s="97"/>
      <c r="R1527" s="11"/>
      <c r="S1527" s="11"/>
      <c r="T1527" s="11"/>
      <c r="U1527" s="216"/>
      <c r="V1527" s="216"/>
      <c r="W1527" s="216"/>
      <c r="X1527" s="216"/>
      <c r="Y1527" s="216"/>
      <c r="Z1527" s="216"/>
      <c r="AA1527" s="217"/>
      <c r="AB1527" s="216"/>
    </row>
    <row r="1528" spans="1:28" ht="18" customHeight="1">
      <c r="A1528" s="100"/>
      <c r="B1528" s="12"/>
      <c r="C1528" s="90"/>
      <c r="D1528" s="12"/>
      <c r="E1528" s="12"/>
      <c r="F1528" s="12"/>
      <c r="G1528" s="13"/>
      <c r="H1528" s="11"/>
      <c r="I1528" s="12"/>
      <c r="J1528" s="93"/>
      <c r="K1528" s="100"/>
      <c r="L1528" s="12"/>
      <c r="M1528" s="11"/>
      <c r="N1528" s="18"/>
      <c r="O1528" s="14"/>
      <c r="P1528" s="14"/>
      <c r="Q1528" s="97"/>
      <c r="R1528" s="11"/>
      <c r="S1528" s="11"/>
      <c r="T1528" s="11"/>
      <c r="U1528" s="216"/>
      <c r="V1528" s="216"/>
      <c r="W1528" s="216"/>
      <c r="X1528" s="216"/>
      <c r="Y1528" s="216"/>
      <c r="Z1528" s="216"/>
      <c r="AA1528" s="217"/>
      <c r="AB1528" s="216"/>
    </row>
    <row r="1529" spans="1:28" ht="18" customHeight="1">
      <c r="A1529" s="100"/>
      <c r="B1529" s="12"/>
      <c r="C1529" s="90"/>
      <c r="D1529" s="12"/>
      <c r="E1529" s="12"/>
      <c r="F1529" s="12"/>
      <c r="G1529" s="13"/>
      <c r="H1529" s="11"/>
      <c r="I1529" s="12"/>
      <c r="J1529" s="93"/>
      <c r="K1529" s="100"/>
      <c r="L1529" s="12"/>
      <c r="M1529" s="11"/>
      <c r="N1529" s="18"/>
      <c r="O1529" s="14"/>
      <c r="P1529" s="14"/>
      <c r="Q1529" s="97"/>
      <c r="R1529" s="11"/>
      <c r="S1529" s="11"/>
      <c r="T1529" s="11"/>
      <c r="U1529" s="216"/>
      <c r="V1529" s="216"/>
      <c r="W1529" s="216"/>
      <c r="X1529" s="216"/>
      <c r="Y1529" s="216"/>
      <c r="Z1529" s="216"/>
      <c r="AA1529" s="217"/>
      <c r="AB1529" s="216"/>
    </row>
    <row r="1530" spans="1:28" ht="18" customHeight="1">
      <c r="A1530" s="100"/>
      <c r="B1530" s="12"/>
      <c r="C1530" s="90"/>
      <c r="D1530" s="12"/>
      <c r="E1530" s="12"/>
      <c r="F1530" s="12"/>
      <c r="G1530" s="13"/>
      <c r="H1530" s="11"/>
      <c r="I1530" s="12"/>
      <c r="J1530" s="93"/>
      <c r="K1530" s="100"/>
      <c r="L1530" s="12"/>
      <c r="M1530" s="11"/>
      <c r="N1530" s="18"/>
      <c r="O1530" s="14"/>
      <c r="P1530" s="14"/>
      <c r="Q1530" s="97"/>
      <c r="R1530" s="11"/>
      <c r="S1530" s="11"/>
      <c r="T1530" s="11"/>
      <c r="U1530" s="216"/>
      <c r="V1530" s="216"/>
      <c r="W1530" s="216"/>
      <c r="X1530" s="216"/>
      <c r="Y1530" s="216"/>
      <c r="Z1530" s="216"/>
      <c r="AA1530" s="217"/>
      <c r="AB1530" s="216"/>
    </row>
    <row r="1531" spans="1:28" ht="18" customHeight="1">
      <c r="A1531" s="100"/>
      <c r="B1531" s="12"/>
      <c r="C1531" s="90"/>
      <c r="D1531" s="12"/>
      <c r="E1531" s="12"/>
      <c r="F1531" s="12"/>
      <c r="G1531" s="13"/>
      <c r="H1531" s="11"/>
      <c r="I1531" s="12"/>
      <c r="J1531" s="93"/>
      <c r="K1531" s="100"/>
      <c r="L1531" s="12"/>
      <c r="M1531" s="11"/>
      <c r="N1531" s="18"/>
      <c r="O1531" s="14"/>
      <c r="P1531" s="14"/>
      <c r="Q1531" s="97"/>
      <c r="R1531" s="11"/>
      <c r="S1531" s="11"/>
      <c r="T1531" s="11"/>
      <c r="U1531" s="216"/>
      <c r="V1531" s="216"/>
      <c r="W1531" s="216"/>
      <c r="X1531" s="216"/>
      <c r="Y1531" s="216"/>
      <c r="Z1531" s="216"/>
      <c r="AA1531" s="217"/>
      <c r="AB1531" s="216"/>
    </row>
    <row r="1532" spans="1:28" ht="18" customHeight="1">
      <c r="A1532" s="100"/>
      <c r="B1532" s="12"/>
      <c r="C1532" s="90"/>
      <c r="D1532" s="12"/>
      <c r="E1532" s="12"/>
      <c r="F1532" s="12"/>
      <c r="G1532" s="13"/>
      <c r="H1532" s="11"/>
      <c r="I1532" s="12"/>
      <c r="J1532" s="93"/>
      <c r="K1532" s="100"/>
      <c r="L1532" s="12"/>
      <c r="M1532" s="11"/>
      <c r="N1532" s="18"/>
      <c r="O1532" s="14"/>
      <c r="P1532" s="14"/>
      <c r="Q1532" s="97"/>
      <c r="R1532" s="11"/>
      <c r="S1532" s="11"/>
      <c r="T1532" s="11"/>
      <c r="U1532" s="216"/>
      <c r="V1532" s="216"/>
      <c r="W1532" s="216"/>
      <c r="X1532" s="216"/>
      <c r="Y1532" s="216"/>
      <c r="Z1532" s="216"/>
      <c r="AA1532" s="217"/>
      <c r="AB1532" s="216"/>
    </row>
    <row r="1533" spans="1:28" ht="18" customHeight="1">
      <c r="A1533" s="100"/>
      <c r="B1533" s="12"/>
      <c r="C1533" s="90"/>
      <c r="D1533" s="12"/>
      <c r="E1533" s="12"/>
      <c r="F1533" s="12"/>
      <c r="G1533" s="13"/>
      <c r="H1533" s="11"/>
      <c r="I1533" s="12"/>
      <c r="J1533" s="93"/>
      <c r="K1533" s="100"/>
      <c r="L1533" s="12"/>
      <c r="M1533" s="11"/>
      <c r="N1533" s="18"/>
      <c r="O1533" s="14"/>
      <c r="P1533" s="14"/>
      <c r="Q1533" s="97"/>
      <c r="R1533" s="11"/>
      <c r="S1533" s="11"/>
      <c r="T1533" s="11"/>
      <c r="U1533" s="216"/>
      <c r="V1533" s="216"/>
      <c r="W1533" s="216"/>
      <c r="X1533" s="216"/>
      <c r="Y1533" s="216"/>
      <c r="Z1533" s="216"/>
      <c r="AA1533" s="217"/>
      <c r="AB1533" s="216"/>
    </row>
    <row r="1534" spans="1:28" ht="18" customHeight="1">
      <c r="A1534" s="100"/>
      <c r="B1534" s="12"/>
      <c r="C1534" s="90"/>
      <c r="D1534" s="12"/>
      <c r="E1534" s="12"/>
      <c r="F1534" s="12"/>
      <c r="G1534" s="13"/>
      <c r="H1534" s="11"/>
      <c r="I1534" s="12"/>
      <c r="J1534" s="93"/>
      <c r="K1534" s="100"/>
      <c r="L1534" s="12"/>
      <c r="M1534" s="11"/>
      <c r="N1534" s="18"/>
      <c r="O1534" s="14"/>
      <c r="P1534" s="14"/>
      <c r="Q1534" s="97"/>
      <c r="R1534" s="11"/>
      <c r="S1534" s="11"/>
      <c r="T1534" s="11"/>
      <c r="U1534" s="216"/>
      <c r="V1534" s="216"/>
      <c r="W1534" s="216"/>
      <c r="X1534" s="216"/>
      <c r="Y1534" s="216"/>
      <c r="Z1534" s="216"/>
      <c r="AA1534" s="217"/>
      <c r="AB1534" s="216"/>
    </row>
    <row r="1535" spans="1:28" ht="18" customHeight="1">
      <c r="A1535" s="100"/>
      <c r="B1535" s="12"/>
      <c r="C1535" s="90"/>
      <c r="D1535" s="12"/>
      <c r="E1535" s="12"/>
      <c r="F1535" s="12"/>
      <c r="G1535" s="13"/>
      <c r="H1535" s="11"/>
      <c r="I1535" s="12"/>
      <c r="J1535" s="93"/>
      <c r="K1535" s="100"/>
      <c r="L1535" s="12"/>
      <c r="M1535" s="11"/>
      <c r="N1535" s="18"/>
      <c r="O1535" s="14"/>
      <c r="P1535" s="14"/>
      <c r="Q1535" s="97"/>
      <c r="R1535" s="11"/>
      <c r="S1535" s="11"/>
      <c r="T1535" s="11"/>
      <c r="U1535" s="216"/>
      <c r="V1535" s="216"/>
      <c r="W1535" s="216"/>
      <c r="X1535" s="216"/>
      <c r="Y1535" s="216"/>
      <c r="Z1535" s="216"/>
      <c r="AA1535" s="217"/>
      <c r="AB1535" s="216"/>
    </row>
    <row r="1536" spans="1:28" ht="18" customHeight="1">
      <c r="A1536" s="100"/>
      <c r="B1536" s="12"/>
      <c r="C1536" s="90"/>
      <c r="D1536" s="12"/>
      <c r="E1536" s="12"/>
      <c r="F1536" s="12"/>
      <c r="G1536" s="13"/>
      <c r="H1536" s="11"/>
      <c r="I1536" s="12"/>
      <c r="J1536" s="93"/>
      <c r="K1536" s="100"/>
      <c r="L1536" s="12"/>
      <c r="M1536" s="11"/>
      <c r="N1536" s="18"/>
      <c r="O1536" s="14"/>
      <c r="P1536" s="14"/>
      <c r="Q1536" s="97"/>
      <c r="R1536" s="11"/>
      <c r="S1536" s="11"/>
      <c r="T1536" s="11"/>
      <c r="U1536" s="216"/>
      <c r="V1536" s="216"/>
      <c r="W1536" s="216"/>
      <c r="X1536" s="216"/>
      <c r="Y1536" s="216"/>
      <c r="Z1536" s="216"/>
      <c r="AA1536" s="217"/>
      <c r="AB1536" s="216"/>
    </row>
    <row r="1537" spans="1:28" ht="18" customHeight="1">
      <c r="A1537" s="100"/>
      <c r="B1537" s="12"/>
      <c r="C1537" s="90"/>
      <c r="D1537" s="12"/>
      <c r="E1537" s="12"/>
      <c r="F1537" s="12"/>
      <c r="G1537" s="13"/>
      <c r="H1537" s="11"/>
      <c r="I1537" s="12"/>
      <c r="J1537" s="93"/>
      <c r="K1537" s="100"/>
      <c r="L1537" s="12"/>
      <c r="M1537" s="11"/>
      <c r="N1537" s="18"/>
      <c r="O1537" s="14"/>
      <c r="P1537" s="14"/>
      <c r="Q1537" s="97"/>
      <c r="R1537" s="11"/>
      <c r="S1537" s="11"/>
      <c r="T1537" s="11"/>
      <c r="U1537" s="216"/>
      <c r="V1537" s="216"/>
      <c r="W1537" s="216"/>
      <c r="X1537" s="216"/>
      <c r="Y1537" s="216"/>
      <c r="Z1537" s="216"/>
      <c r="AA1537" s="217"/>
      <c r="AB1537" s="216"/>
    </row>
    <row r="1538" spans="1:28" ht="18" customHeight="1">
      <c r="A1538" s="100"/>
      <c r="B1538" s="12"/>
      <c r="C1538" s="90"/>
      <c r="D1538" s="12"/>
      <c r="E1538" s="12"/>
      <c r="F1538" s="12"/>
      <c r="G1538" s="13"/>
      <c r="H1538" s="11"/>
      <c r="I1538" s="12"/>
      <c r="J1538" s="93"/>
      <c r="K1538" s="100"/>
      <c r="L1538" s="12"/>
      <c r="M1538" s="11"/>
      <c r="N1538" s="18"/>
      <c r="O1538" s="14"/>
      <c r="P1538" s="14"/>
      <c r="Q1538" s="97"/>
      <c r="R1538" s="11"/>
      <c r="S1538" s="11"/>
      <c r="T1538" s="11"/>
      <c r="U1538" s="216"/>
      <c r="V1538" s="216"/>
      <c r="W1538" s="216"/>
      <c r="X1538" s="216"/>
      <c r="Y1538" s="216"/>
      <c r="Z1538" s="216"/>
      <c r="AA1538" s="217"/>
      <c r="AB1538" s="216"/>
    </row>
    <row r="1539" spans="1:28" ht="18" customHeight="1">
      <c r="A1539" s="100"/>
      <c r="B1539" s="12"/>
      <c r="C1539" s="90"/>
      <c r="D1539" s="12"/>
      <c r="E1539" s="12"/>
      <c r="F1539" s="12"/>
      <c r="G1539" s="13"/>
      <c r="H1539" s="11"/>
      <c r="I1539" s="12"/>
      <c r="J1539" s="93"/>
      <c r="K1539" s="100"/>
      <c r="L1539" s="12"/>
      <c r="M1539" s="11"/>
      <c r="N1539" s="18"/>
      <c r="O1539" s="14"/>
      <c r="P1539" s="14"/>
      <c r="Q1539" s="97"/>
      <c r="R1539" s="11"/>
      <c r="S1539" s="11"/>
      <c r="T1539" s="11"/>
      <c r="U1539" s="216"/>
      <c r="V1539" s="216"/>
      <c r="W1539" s="216"/>
      <c r="X1539" s="216"/>
      <c r="Y1539" s="216"/>
      <c r="Z1539" s="216"/>
      <c r="AA1539" s="217"/>
      <c r="AB1539" s="216"/>
    </row>
    <row r="1540" spans="1:28" ht="18" customHeight="1">
      <c r="A1540" s="100"/>
      <c r="B1540" s="12"/>
      <c r="C1540" s="90"/>
      <c r="D1540" s="12"/>
      <c r="E1540" s="12"/>
      <c r="F1540" s="12"/>
      <c r="G1540" s="13"/>
      <c r="H1540" s="11"/>
      <c r="I1540" s="12"/>
      <c r="J1540" s="93"/>
      <c r="K1540" s="100"/>
      <c r="L1540" s="12"/>
      <c r="M1540" s="11"/>
      <c r="N1540" s="18"/>
      <c r="O1540" s="14"/>
      <c r="P1540" s="14"/>
      <c r="Q1540" s="97"/>
      <c r="R1540" s="11"/>
      <c r="S1540" s="11"/>
      <c r="T1540" s="11"/>
      <c r="U1540" s="216"/>
      <c r="V1540" s="216"/>
      <c r="W1540" s="216"/>
      <c r="X1540" s="216"/>
      <c r="Y1540" s="216"/>
      <c r="Z1540" s="216"/>
      <c r="AA1540" s="217"/>
      <c r="AB1540" s="216"/>
    </row>
    <row r="1541" spans="1:28" ht="18" customHeight="1">
      <c r="A1541" s="100"/>
      <c r="B1541" s="12"/>
      <c r="C1541" s="90"/>
      <c r="D1541" s="12"/>
      <c r="E1541" s="12"/>
      <c r="F1541" s="12"/>
      <c r="G1541" s="13"/>
      <c r="H1541" s="11"/>
      <c r="I1541" s="12"/>
      <c r="J1541" s="93"/>
      <c r="K1541" s="100"/>
      <c r="L1541" s="12"/>
      <c r="M1541" s="11"/>
      <c r="N1541" s="18"/>
      <c r="O1541" s="14"/>
      <c r="P1541" s="14"/>
      <c r="Q1541" s="97"/>
      <c r="R1541" s="11"/>
      <c r="S1541" s="11"/>
      <c r="T1541" s="11"/>
      <c r="U1541" s="216"/>
      <c r="V1541" s="216"/>
      <c r="W1541" s="216"/>
      <c r="X1541" s="216"/>
      <c r="Y1541" s="216"/>
      <c r="Z1541" s="216"/>
      <c r="AA1541" s="217"/>
      <c r="AB1541" s="216"/>
    </row>
    <row r="1542" spans="1:28" ht="18" customHeight="1">
      <c r="A1542" s="100"/>
      <c r="B1542" s="12"/>
      <c r="C1542" s="90"/>
      <c r="D1542" s="12"/>
      <c r="E1542" s="12"/>
      <c r="F1542" s="12"/>
      <c r="G1542" s="13"/>
      <c r="H1542" s="11"/>
      <c r="I1542" s="12"/>
      <c r="J1542" s="93"/>
      <c r="K1542" s="100"/>
      <c r="L1542" s="12"/>
      <c r="M1542" s="11"/>
      <c r="N1542" s="18"/>
      <c r="O1542" s="14"/>
      <c r="P1542" s="14"/>
      <c r="Q1542" s="97"/>
      <c r="R1542" s="11"/>
      <c r="S1542" s="11"/>
      <c r="T1542" s="11"/>
      <c r="U1542" s="216"/>
      <c r="V1542" s="216"/>
      <c r="W1542" s="216"/>
      <c r="X1542" s="216"/>
      <c r="Y1542" s="216"/>
      <c r="Z1542" s="216"/>
      <c r="AA1542" s="217"/>
      <c r="AB1542" s="216"/>
    </row>
    <row r="1543" spans="1:28" ht="18" customHeight="1">
      <c r="A1543" s="100"/>
      <c r="B1543" s="12"/>
      <c r="C1543" s="90"/>
      <c r="D1543" s="12"/>
      <c r="E1543" s="12"/>
      <c r="F1543" s="12"/>
      <c r="G1543" s="13"/>
      <c r="H1543" s="11"/>
      <c r="I1543" s="12"/>
      <c r="J1543" s="93"/>
      <c r="K1543" s="100"/>
      <c r="L1543" s="12"/>
      <c r="M1543" s="11"/>
      <c r="N1543" s="18"/>
      <c r="O1543" s="14"/>
      <c r="P1543" s="14"/>
      <c r="Q1543" s="97"/>
      <c r="R1543" s="11"/>
      <c r="S1543" s="11"/>
      <c r="T1543" s="11"/>
      <c r="U1543" s="216"/>
      <c r="V1543" s="216"/>
      <c r="W1543" s="216"/>
      <c r="X1543" s="216"/>
      <c r="Y1543" s="216"/>
      <c r="Z1543" s="216"/>
      <c r="AA1543" s="217"/>
      <c r="AB1543" s="216"/>
    </row>
    <row r="1544" spans="1:28" ht="18" customHeight="1">
      <c r="A1544" s="100"/>
      <c r="B1544" s="12"/>
      <c r="C1544" s="90"/>
      <c r="D1544" s="12"/>
      <c r="E1544" s="12"/>
      <c r="F1544" s="12"/>
      <c r="G1544" s="13"/>
      <c r="H1544" s="11"/>
      <c r="I1544" s="12"/>
      <c r="J1544" s="93"/>
      <c r="K1544" s="100"/>
      <c r="L1544" s="12"/>
      <c r="M1544" s="11"/>
      <c r="N1544" s="18"/>
      <c r="O1544" s="14"/>
      <c r="P1544" s="14"/>
      <c r="Q1544" s="97"/>
      <c r="R1544" s="11"/>
      <c r="S1544" s="11"/>
      <c r="T1544" s="11"/>
      <c r="U1544" s="216"/>
      <c r="V1544" s="216"/>
      <c r="W1544" s="216"/>
      <c r="X1544" s="216"/>
      <c r="Y1544" s="216"/>
      <c r="Z1544" s="216"/>
      <c r="AA1544" s="217"/>
      <c r="AB1544" s="216"/>
    </row>
    <row r="1545" spans="1:28" ht="18" customHeight="1">
      <c r="A1545" s="100"/>
      <c r="B1545" s="12"/>
      <c r="C1545" s="90"/>
      <c r="D1545" s="12"/>
      <c r="E1545" s="12"/>
      <c r="F1545" s="12"/>
      <c r="G1545" s="13"/>
      <c r="H1545" s="11"/>
      <c r="I1545" s="12"/>
      <c r="J1545" s="93"/>
      <c r="K1545" s="100"/>
      <c r="L1545" s="12"/>
      <c r="M1545" s="11"/>
      <c r="N1545" s="18"/>
      <c r="O1545" s="14"/>
      <c r="P1545" s="14"/>
      <c r="Q1545" s="97"/>
      <c r="R1545" s="11"/>
      <c r="S1545" s="11"/>
      <c r="T1545" s="11"/>
      <c r="U1545" s="216"/>
      <c r="V1545" s="216"/>
      <c r="W1545" s="216"/>
      <c r="X1545" s="216"/>
      <c r="Y1545" s="216"/>
      <c r="Z1545" s="216"/>
      <c r="AA1545" s="217"/>
      <c r="AB1545" s="216"/>
    </row>
    <row r="1546" spans="1:28" ht="18" customHeight="1">
      <c r="A1546" s="100"/>
      <c r="B1546" s="12"/>
      <c r="C1546" s="90"/>
      <c r="D1546" s="12"/>
      <c r="E1546" s="12"/>
      <c r="F1546" s="12"/>
      <c r="G1546" s="13"/>
      <c r="H1546" s="11"/>
      <c r="I1546" s="12"/>
      <c r="J1546" s="93"/>
      <c r="K1546" s="100"/>
      <c r="L1546" s="12"/>
      <c r="M1546" s="11"/>
      <c r="N1546" s="18"/>
      <c r="O1546" s="14"/>
      <c r="P1546" s="14"/>
      <c r="Q1546" s="97"/>
      <c r="R1546" s="11"/>
      <c r="S1546" s="11"/>
      <c r="T1546" s="11"/>
      <c r="U1546" s="216"/>
      <c r="V1546" s="216"/>
      <c r="W1546" s="216"/>
      <c r="X1546" s="216"/>
      <c r="Y1546" s="216"/>
      <c r="Z1546" s="216"/>
      <c r="AA1546" s="217"/>
      <c r="AB1546" s="216"/>
    </row>
    <row r="1547" spans="1:28" ht="18" customHeight="1">
      <c r="A1547" s="100"/>
      <c r="B1547" s="12"/>
      <c r="C1547" s="90"/>
      <c r="D1547" s="12"/>
      <c r="E1547" s="12"/>
      <c r="F1547" s="12"/>
      <c r="G1547" s="13"/>
      <c r="H1547" s="11"/>
      <c r="I1547" s="12"/>
      <c r="J1547" s="93"/>
      <c r="K1547" s="100"/>
      <c r="L1547" s="12"/>
      <c r="M1547" s="11"/>
      <c r="N1547" s="18"/>
      <c r="O1547" s="14"/>
      <c r="P1547" s="14"/>
      <c r="Q1547" s="97"/>
      <c r="R1547" s="11"/>
      <c r="S1547" s="11"/>
      <c r="T1547" s="11"/>
      <c r="U1547" s="216"/>
      <c r="V1547" s="216"/>
      <c r="W1547" s="216"/>
      <c r="X1547" s="216"/>
      <c r="Y1547" s="216"/>
      <c r="Z1547" s="216"/>
      <c r="AA1547" s="217"/>
      <c r="AB1547" s="216"/>
    </row>
    <row r="1548" spans="1:28" ht="18" customHeight="1">
      <c r="A1548" s="100"/>
      <c r="B1548" s="12"/>
      <c r="C1548" s="90"/>
      <c r="D1548" s="12"/>
      <c r="E1548" s="12"/>
      <c r="F1548" s="12"/>
      <c r="G1548" s="13"/>
      <c r="H1548" s="11"/>
      <c r="I1548" s="12"/>
      <c r="J1548" s="93"/>
      <c r="K1548" s="100"/>
      <c r="L1548" s="12"/>
      <c r="M1548" s="11"/>
      <c r="N1548" s="18"/>
      <c r="O1548" s="14"/>
      <c r="P1548" s="14"/>
      <c r="Q1548" s="97"/>
      <c r="R1548" s="11"/>
      <c r="S1548" s="11"/>
      <c r="T1548" s="11"/>
      <c r="U1548" s="216"/>
      <c r="V1548" s="216"/>
      <c r="W1548" s="216"/>
      <c r="X1548" s="216"/>
      <c r="Y1548" s="216"/>
      <c r="Z1548" s="216"/>
      <c r="AA1548" s="217"/>
      <c r="AB1548" s="216"/>
    </row>
    <row r="1549" spans="1:28" ht="18" customHeight="1">
      <c r="A1549" s="100"/>
      <c r="B1549" s="12"/>
      <c r="C1549" s="90"/>
      <c r="D1549" s="12"/>
      <c r="E1549" s="12"/>
      <c r="F1549" s="12"/>
      <c r="G1549" s="13"/>
      <c r="H1549" s="11"/>
      <c r="I1549" s="12"/>
      <c r="J1549" s="93"/>
      <c r="K1549" s="100"/>
      <c r="L1549" s="12"/>
      <c r="M1549" s="11"/>
      <c r="N1549" s="18"/>
      <c r="O1549" s="14"/>
      <c r="P1549" s="14"/>
      <c r="Q1549" s="97"/>
      <c r="R1549" s="11"/>
      <c r="S1549" s="11"/>
      <c r="T1549" s="11"/>
      <c r="U1549" s="216"/>
      <c r="V1549" s="216"/>
      <c r="W1549" s="216"/>
      <c r="X1549" s="216"/>
      <c r="Y1549" s="216"/>
      <c r="Z1549" s="216"/>
      <c r="AA1549" s="217"/>
      <c r="AB1549" s="216"/>
    </row>
    <row r="1550" spans="1:28" ht="18" customHeight="1">
      <c r="A1550" s="100"/>
      <c r="B1550" s="12"/>
      <c r="C1550" s="90"/>
      <c r="D1550" s="12"/>
      <c r="E1550" s="12"/>
      <c r="F1550" s="12"/>
      <c r="G1550" s="13"/>
      <c r="H1550" s="11"/>
      <c r="I1550" s="12"/>
      <c r="J1550" s="93"/>
      <c r="K1550" s="100"/>
      <c r="L1550" s="12"/>
      <c r="M1550" s="11"/>
      <c r="N1550" s="18"/>
      <c r="O1550" s="14"/>
      <c r="P1550" s="14"/>
      <c r="Q1550" s="97"/>
      <c r="R1550" s="11"/>
      <c r="S1550" s="11"/>
      <c r="T1550" s="11"/>
      <c r="U1550" s="216"/>
      <c r="V1550" s="216"/>
      <c r="W1550" s="216"/>
      <c r="X1550" s="216"/>
      <c r="Y1550" s="216"/>
      <c r="Z1550" s="216"/>
      <c r="AA1550" s="217"/>
      <c r="AB1550" s="216"/>
    </row>
    <row r="1551" spans="1:28" ht="18" customHeight="1">
      <c r="A1551" s="100"/>
      <c r="B1551" s="12"/>
      <c r="C1551" s="90"/>
      <c r="D1551" s="12"/>
      <c r="E1551" s="12"/>
      <c r="F1551" s="12"/>
      <c r="G1551" s="13"/>
      <c r="H1551" s="11"/>
      <c r="I1551" s="12"/>
      <c r="J1551" s="93"/>
      <c r="K1551" s="100"/>
      <c r="L1551" s="12"/>
      <c r="M1551" s="11"/>
      <c r="N1551" s="18"/>
      <c r="O1551" s="14"/>
      <c r="P1551" s="14"/>
      <c r="Q1551" s="97"/>
      <c r="R1551" s="11"/>
      <c r="S1551" s="11"/>
      <c r="T1551" s="11"/>
      <c r="U1551" s="216"/>
      <c r="V1551" s="216"/>
      <c r="W1551" s="216"/>
      <c r="X1551" s="216"/>
      <c r="Y1551" s="216"/>
      <c r="Z1551" s="216"/>
      <c r="AA1551" s="217"/>
      <c r="AB1551" s="216"/>
    </row>
    <row r="1552" spans="1:28" ht="18" customHeight="1">
      <c r="A1552" s="100"/>
      <c r="B1552" s="12"/>
      <c r="C1552" s="90"/>
      <c r="D1552" s="12"/>
      <c r="E1552" s="12"/>
      <c r="F1552" s="12"/>
      <c r="G1552" s="13"/>
      <c r="H1552" s="11"/>
      <c r="I1552" s="12"/>
      <c r="J1552" s="93"/>
      <c r="K1552" s="100"/>
      <c r="L1552" s="12"/>
      <c r="M1552" s="11"/>
      <c r="N1552" s="18"/>
      <c r="O1552" s="14"/>
      <c r="P1552" s="14"/>
      <c r="Q1552" s="97"/>
      <c r="R1552" s="11"/>
      <c r="S1552" s="11"/>
      <c r="T1552" s="11"/>
      <c r="U1552" s="216"/>
      <c r="V1552" s="216"/>
      <c r="W1552" s="216"/>
      <c r="X1552" s="216"/>
      <c r="Y1552" s="216"/>
      <c r="Z1552" s="216"/>
      <c r="AA1552" s="217"/>
      <c r="AB1552" s="216"/>
    </row>
    <row r="1553" spans="1:28" ht="18" customHeight="1">
      <c r="A1553" s="100"/>
      <c r="B1553" s="12"/>
      <c r="C1553" s="90"/>
      <c r="D1553" s="12"/>
      <c r="E1553" s="12"/>
      <c r="F1553" s="12"/>
      <c r="G1553" s="13"/>
      <c r="H1553" s="11"/>
      <c r="I1553" s="12"/>
      <c r="J1553" s="93"/>
      <c r="K1553" s="100"/>
      <c r="L1553" s="12"/>
      <c r="M1553" s="11"/>
      <c r="N1553" s="18"/>
      <c r="O1553" s="14"/>
      <c r="P1553" s="14"/>
      <c r="Q1553" s="97"/>
      <c r="R1553" s="11"/>
      <c r="S1553" s="11"/>
      <c r="T1553" s="11"/>
      <c r="U1553" s="216"/>
      <c r="V1553" s="216"/>
      <c r="W1553" s="216"/>
      <c r="X1553" s="216"/>
      <c r="Y1553" s="216"/>
      <c r="Z1553" s="216"/>
      <c r="AA1553" s="217"/>
      <c r="AB1553" s="216"/>
    </row>
    <row r="1554" spans="1:28" ht="18" customHeight="1">
      <c r="A1554" s="100"/>
      <c r="B1554" s="12"/>
      <c r="C1554" s="90"/>
      <c r="D1554" s="12"/>
      <c r="E1554" s="12"/>
      <c r="F1554" s="12"/>
      <c r="G1554" s="13"/>
      <c r="H1554" s="11"/>
      <c r="I1554" s="12"/>
      <c r="J1554" s="93"/>
      <c r="K1554" s="100"/>
      <c r="L1554" s="12"/>
      <c r="M1554" s="11"/>
      <c r="N1554" s="18"/>
      <c r="O1554" s="14"/>
      <c r="P1554" s="14"/>
      <c r="Q1554" s="97"/>
      <c r="R1554" s="11"/>
      <c r="S1554" s="11"/>
      <c r="T1554" s="11"/>
      <c r="U1554" s="216"/>
      <c r="V1554" s="216"/>
      <c r="W1554" s="216"/>
      <c r="X1554" s="216"/>
      <c r="Y1554" s="216"/>
      <c r="Z1554" s="216"/>
      <c r="AA1554" s="217"/>
      <c r="AB1554" s="216"/>
    </row>
    <row r="1555" spans="1:28" ht="18" customHeight="1">
      <c r="A1555" s="100"/>
      <c r="B1555" s="12"/>
      <c r="C1555" s="90"/>
      <c r="D1555" s="12"/>
      <c r="E1555" s="12"/>
      <c r="F1555" s="12"/>
      <c r="G1555" s="13"/>
      <c r="H1555" s="11"/>
      <c r="I1555" s="12"/>
      <c r="J1555" s="93"/>
      <c r="K1555" s="100"/>
      <c r="L1555" s="12"/>
      <c r="M1555" s="11"/>
      <c r="N1555" s="18"/>
      <c r="O1555" s="14"/>
      <c r="P1555" s="14"/>
      <c r="Q1555" s="97"/>
      <c r="R1555" s="11"/>
      <c r="S1555" s="11"/>
      <c r="T1555" s="11"/>
      <c r="U1555" s="216"/>
      <c r="V1555" s="216"/>
      <c r="W1555" s="216"/>
      <c r="X1555" s="216"/>
      <c r="Y1555" s="216"/>
      <c r="Z1555" s="216"/>
      <c r="AA1555" s="217"/>
      <c r="AB1555" s="216"/>
    </row>
    <row r="1556" spans="1:28" ht="18" customHeight="1">
      <c r="A1556" s="100"/>
      <c r="B1556" s="12"/>
      <c r="C1556" s="90"/>
      <c r="D1556" s="12"/>
      <c r="E1556" s="12"/>
      <c r="F1556" s="12"/>
      <c r="G1556" s="13"/>
      <c r="H1556" s="11"/>
      <c r="I1556" s="12"/>
      <c r="J1556" s="93"/>
      <c r="K1556" s="100"/>
      <c r="L1556" s="12"/>
      <c r="M1556" s="11"/>
      <c r="N1556" s="18"/>
      <c r="O1556" s="14"/>
      <c r="P1556" s="14"/>
      <c r="Q1556" s="97"/>
      <c r="R1556" s="11"/>
      <c r="S1556" s="11"/>
      <c r="T1556" s="11"/>
      <c r="U1556" s="216"/>
      <c r="V1556" s="216"/>
      <c r="W1556" s="216"/>
      <c r="X1556" s="216"/>
      <c r="Y1556" s="216"/>
      <c r="Z1556" s="216"/>
      <c r="AA1556" s="217"/>
      <c r="AB1556" s="216"/>
    </row>
    <row r="1557" spans="1:28" ht="18" customHeight="1">
      <c r="A1557" s="100"/>
      <c r="B1557" s="12"/>
      <c r="C1557" s="90"/>
      <c r="D1557" s="12"/>
      <c r="E1557" s="12"/>
      <c r="F1557" s="12"/>
      <c r="G1557" s="13"/>
      <c r="H1557" s="11"/>
      <c r="I1557" s="12"/>
      <c r="J1557" s="93"/>
      <c r="K1557" s="100"/>
      <c r="L1557" s="12"/>
      <c r="M1557" s="11"/>
      <c r="N1557" s="18"/>
      <c r="O1557" s="14"/>
      <c r="P1557" s="14"/>
      <c r="Q1557" s="97"/>
      <c r="R1557" s="11"/>
      <c r="S1557" s="11"/>
      <c r="T1557" s="11"/>
      <c r="U1557" s="216"/>
      <c r="V1557" s="216"/>
      <c r="W1557" s="216"/>
      <c r="X1557" s="216"/>
      <c r="Y1557" s="216"/>
      <c r="Z1557" s="216"/>
      <c r="AA1557" s="217"/>
      <c r="AB1557" s="216"/>
    </row>
    <row r="1558" spans="1:28" ht="18" customHeight="1">
      <c r="A1558" s="100"/>
      <c r="B1558" s="12"/>
      <c r="C1558" s="90"/>
      <c r="D1558" s="12"/>
      <c r="E1558" s="12"/>
      <c r="F1558" s="12"/>
      <c r="G1558" s="13"/>
      <c r="H1558" s="11"/>
      <c r="I1558" s="12"/>
      <c r="J1558" s="93"/>
      <c r="K1558" s="100"/>
      <c r="L1558" s="12"/>
      <c r="M1558" s="11"/>
      <c r="N1558" s="18"/>
      <c r="O1558" s="14"/>
      <c r="P1558" s="14"/>
      <c r="Q1558" s="97"/>
      <c r="R1558" s="11"/>
      <c r="S1558" s="11"/>
      <c r="T1558" s="11"/>
      <c r="U1558" s="216"/>
      <c r="V1558" s="216"/>
      <c r="W1558" s="216"/>
      <c r="X1558" s="216"/>
      <c r="Y1558" s="216"/>
      <c r="Z1558" s="216"/>
      <c r="AA1558" s="217"/>
      <c r="AB1558" s="216"/>
    </row>
    <row r="1559" spans="1:28" ht="18" customHeight="1">
      <c r="A1559" s="100"/>
      <c r="B1559" s="12"/>
      <c r="C1559" s="90"/>
      <c r="D1559" s="12"/>
      <c r="E1559" s="12"/>
      <c r="F1559" s="12"/>
      <c r="G1559" s="13"/>
      <c r="H1559" s="11"/>
      <c r="I1559" s="12"/>
      <c r="J1559" s="93"/>
      <c r="K1559" s="100"/>
      <c r="L1559" s="12"/>
      <c r="M1559" s="11"/>
      <c r="N1559" s="18"/>
      <c r="O1559" s="14"/>
      <c r="P1559" s="14"/>
      <c r="Q1559" s="97"/>
      <c r="R1559" s="11"/>
      <c r="S1559" s="11"/>
      <c r="T1559" s="11"/>
      <c r="U1559" s="216"/>
      <c r="V1559" s="216"/>
      <c r="W1559" s="216"/>
      <c r="X1559" s="216"/>
      <c r="Y1559" s="216"/>
      <c r="Z1559" s="216"/>
      <c r="AA1559" s="217"/>
      <c r="AB1559" s="216"/>
    </row>
    <row r="1560" spans="1:28" ht="18" customHeight="1">
      <c r="A1560" s="100"/>
      <c r="B1560" s="12"/>
      <c r="C1560" s="90"/>
      <c r="D1560" s="12"/>
      <c r="E1560" s="12"/>
      <c r="F1560" s="12"/>
      <c r="G1560" s="13"/>
      <c r="H1560" s="11"/>
      <c r="I1560" s="12"/>
      <c r="J1560" s="93"/>
      <c r="K1560" s="100"/>
      <c r="L1560" s="12"/>
      <c r="M1560" s="11"/>
      <c r="N1560" s="18"/>
      <c r="O1560" s="14"/>
      <c r="P1560" s="14"/>
      <c r="Q1560" s="97"/>
      <c r="R1560" s="11"/>
      <c r="S1560" s="11"/>
      <c r="T1560" s="11"/>
      <c r="U1560" s="216"/>
      <c r="V1560" s="216"/>
      <c r="W1560" s="216"/>
      <c r="X1560" s="216"/>
      <c r="Y1560" s="216"/>
      <c r="Z1560" s="216"/>
      <c r="AA1560" s="217"/>
      <c r="AB1560" s="216"/>
    </row>
    <row r="1561" spans="1:28" ht="18" customHeight="1">
      <c r="A1561" s="100"/>
      <c r="B1561" s="12"/>
      <c r="C1561" s="90"/>
      <c r="D1561" s="12"/>
      <c r="E1561" s="12"/>
      <c r="F1561" s="12"/>
      <c r="G1561" s="13"/>
      <c r="H1561" s="11"/>
      <c r="I1561" s="12"/>
      <c r="J1561" s="93"/>
      <c r="K1561" s="100"/>
      <c r="L1561" s="12"/>
      <c r="M1561" s="11"/>
      <c r="N1561" s="18"/>
      <c r="O1561" s="14"/>
      <c r="P1561" s="14"/>
      <c r="Q1561" s="97"/>
      <c r="R1561" s="11"/>
      <c r="S1561" s="11"/>
      <c r="T1561" s="11"/>
      <c r="U1561" s="216"/>
      <c r="V1561" s="216"/>
      <c r="W1561" s="216"/>
      <c r="X1561" s="216"/>
      <c r="Y1561" s="216"/>
      <c r="Z1561" s="216"/>
      <c r="AA1561" s="217"/>
      <c r="AB1561" s="216"/>
    </row>
    <row r="1562" spans="1:28" ht="18" customHeight="1">
      <c r="A1562" s="100"/>
      <c r="B1562" s="12"/>
      <c r="C1562" s="90"/>
      <c r="D1562" s="12"/>
      <c r="E1562" s="12"/>
      <c r="F1562" s="12"/>
      <c r="G1562" s="13"/>
      <c r="H1562" s="11"/>
      <c r="I1562" s="12"/>
      <c r="J1562" s="93"/>
      <c r="K1562" s="100"/>
      <c r="L1562" s="12"/>
      <c r="M1562" s="11"/>
      <c r="N1562" s="18"/>
      <c r="O1562" s="14"/>
      <c r="P1562" s="14"/>
      <c r="Q1562" s="97"/>
      <c r="R1562" s="11"/>
      <c r="S1562" s="11"/>
      <c r="T1562" s="11"/>
      <c r="U1562" s="216"/>
      <c r="V1562" s="216"/>
      <c r="W1562" s="216"/>
      <c r="X1562" s="216"/>
      <c r="Y1562" s="216"/>
      <c r="Z1562" s="216"/>
      <c r="AA1562" s="217"/>
      <c r="AB1562" s="216"/>
    </row>
    <row r="1563" spans="1:28" ht="18" customHeight="1">
      <c r="A1563" s="100"/>
      <c r="B1563" s="12"/>
      <c r="C1563" s="90"/>
      <c r="D1563" s="12"/>
      <c r="E1563" s="12"/>
      <c r="F1563" s="12"/>
      <c r="G1563" s="13"/>
      <c r="H1563" s="11"/>
      <c r="I1563" s="12"/>
      <c r="J1563" s="93"/>
      <c r="K1563" s="100"/>
      <c r="L1563" s="12"/>
      <c r="M1563" s="11"/>
      <c r="N1563" s="18"/>
      <c r="O1563" s="14"/>
      <c r="P1563" s="14"/>
      <c r="Q1563" s="97"/>
      <c r="R1563" s="11"/>
      <c r="S1563" s="11"/>
      <c r="T1563" s="11"/>
      <c r="U1563" s="216"/>
      <c r="V1563" s="216"/>
      <c r="W1563" s="216"/>
      <c r="X1563" s="216"/>
      <c r="Y1563" s="216"/>
      <c r="Z1563" s="216"/>
      <c r="AA1563" s="217"/>
      <c r="AB1563" s="216"/>
    </row>
    <row r="1564" spans="1:28" ht="18" customHeight="1">
      <c r="A1564" s="100"/>
      <c r="B1564" s="12"/>
      <c r="C1564" s="90"/>
      <c r="D1564" s="12"/>
      <c r="E1564" s="12"/>
      <c r="F1564" s="12"/>
      <c r="G1564" s="13"/>
      <c r="H1564" s="11"/>
      <c r="I1564" s="12"/>
      <c r="J1564" s="93"/>
      <c r="K1564" s="100"/>
      <c r="L1564" s="12"/>
      <c r="M1564" s="11"/>
      <c r="N1564" s="18"/>
      <c r="O1564" s="14"/>
      <c r="P1564" s="14"/>
      <c r="Q1564" s="97"/>
      <c r="R1564" s="11"/>
      <c r="S1564" s="11"/>
      <c r="T1564" s="11"/>
      <c r="U1564" s="216"/>
      <c r="V1564" s="216"/>
      <c r="W1564" s="216"/>
      <c r="X1564" s="216"/>
      <c r="Y1564" s="216"/>
      <c r="Z1564" s="216"/>
      <c r="AA1564" s="217"/>
      <c r="AB1564" s="216"/>
    </row>
    <row r="1565" spans="1:28" ht="18" customHeight="1">
      <c r="A1565" s="100"/>
      <c r="B1565" s="12"/>
      <c r="C1565" s="90"/>
      <c r="D1565" s="12"/>
      <c r="E1565" s="12"/>
      <c r="F1565" s="12"/>
      <c r="G1565" s="13"/>
      <c r="H1565" s="11"/>
      <c r="I1565" s="12"/>
      <c r="J1565" s="93"/>
      <c r="K1565" s="100"/>
      <c r="L1565" s="12"/>
      <c r="M1565" s="11"/>
      <c r="N1565" s="18"/>
      <c r="O1565" s="14"/>
      <c r="P1565" s="14"/>
      <c r="Q1565" s="97"/>
      <c r="R1565" s="11"/>
      <c r="S1565" s="11"/>
      <c r="T1565" s="11"/>
      <c r="U1565" s="216"/>
      <c r="V1565" s="216"/>
      <c r="W1565" s="216"/>
      <c r="X1565" s="216"/>
      <c r="Y1565" s="216"/>
      <c r="Z1565" s="216"/>
      <c r="AA1565" s="217"/>
      <c r="AB1565" s="216"/>
    </row>
    <row r="1566" spans="1:28" ht="18" customHeight="1">
      <c r="A1566" s="100"/>
      <c r="B1566" s="12"/>
      <c r="C1566" s="90"/>
      <c r="D1566" s="12"/>
      <c r="E1566" s="12"/>
      <c r="F1566" s="12"/>
      <c r="G1566" s="13"/>
      <c r="H1566" s="11"/>
      <c r="I1566" s="12"/>
      <c r="J1566" s="93"/>
      <c r="K1566" s="100"/>
      <c r="L1566" s="12"/>
      <c r="M1566" s="11"/>
      <c r="N1566" s="18"/>
      <c r="O1566" s="14"/>
      <c r="P1566" s="14"/>
      <c r="Q1566" s="97"/>
      <c r="R1566" s="11"/>
      <c r="S1566" s="11"/>
      <c r="T1566" s="11"/>
      <c r="U1566" s="216"/>
      <c r="V1566" s="216"/>
      <c r="W1566" s="216"/>
      <c r="X1566" s="216"/>
      <c r="Y1566" s="216"/>
      <c r="Z1566" s="216"/>
      <c r="AA1566" s="217"/>
      <c r="AB1566" s="216"/>
    </row>
    <row r="1567" spans="1:28" ht="18" customHeight="1">
      <c r="A1567" s="100"/>
      <c r="B1567" s="12"/>
      <c r="C1567" s="90"/>
      <c r="D1567" s="12"/>
      <c r="E1567" s="12"/>
      <c r="F1567" s="12"/>
      <c r="G1567" s="13"/>
      <c r="H1567" s="11"/>
      <c r="I1567" s="12"/>
      <c r="J1567" s="93"/>
      <c r="K1567" s="100"/>
      <c r="L1567" s="12"/>
      <c r="M1567" s="11"/>
      <c r="N1567" s="18"/>
      <c r="O1567" s="14"/>
      <c r="P1567" s="14"/>
      <c r="Q1567" s="97"/>
      <c r="R1567" s="11"/>
      <c r="S1567" s="11"/>
      <c r="T1567" s="11"/>
      <c r="U1567" s="216"/>
      <c r="V1567" s="216"/>
      <c r="W1567" s="216"/>
      <c r="X1567" s="216"/>
      <c r="Y1567" s="216"/>
      <c r="Z1567" s="216"/>
      <c r="AA1567" s="217"/>
      <c r="AB1567" s="216"/>
    </row>
    <row r="1568" spans="1:28" ht="18" customHeight="1">
      <c r="A1568" s="100"/>
      <c r="B1568" s="12"/>
      <c r="C1568" s="90"/>
      <c r="D1568" s="12"/>
      <c r="E1568" s="12"/>
      <c r="F1568" s="12"/>
      <c r="G1568" s="13"/>
      <c r="H1568" s="11"/>
      <c r="I1568" s="12"/>
      <c r="J1568" s="93"/>
      <c r="K1568" s="100"/>
      <c r="L1568" s="12"/>
      <c r="M1568" s="11"/>
      <c r="N1568" s="18"/>
      <c r="O1568" s="14"/>
      <c r="P1568" s="14"/>
      <c r="Q1568" s="97"/>
      <c r="R1568" s="11"/>
      <c r="S1568" s="11"/>
      <c r="T1568" s="11"/>
      <c r="U1568" s="216"/>
      <c r="V1568" s="216"/>
      <c r="W1568" s="216"/>
      <c r="X1568" s="216"/>
      <c r="Y1568" s="216"/>
      <c r="Z1568" s="216"/>
      <c r="AA1568" s="217"/>
      <c r="AB1568" s="216"/>
    </row>
    <row r="1569" spans="1:28" ht="18" customHeight="1">
      <c r="A1569" s="100"/>
      <c r="B1569" s="12"/>
      <c r="C1569" s="90"/>
      <c r="D1569" s="12"/>
      <c r="E1569" s="12"/>
      <c r="F1569" s="12"/>
      <c r="G1569" s="13"/>
      <c r="H1569" s="11"/>
      <c r="I1569" s="12"/>
      <c r="J1569" s="93"/>
      <c r="K1569" s="100"/>
      <c r="L1569" s="12"/>
      <c r="M1569" s="11"/>
      <c r="N1569" s="18"/>
      <c r="O1569" s="14"/>
      <c r="P1569" s="14"/>
      <c r="Q1569" s="97"/>
      <c r="R1569" s="11"/>
      <c r="S1569" s="11"/>
      <c r="T1569" s="11"/>
      <c r="U1569" s="216"/>
      <c r="V1569" s="216"/>
      <c r="W1569" s="216"/>
      <c r="X1569" s="216"/>
      <c r="Y1569" s="216"/>
      <c r="Z1569" s="216"/>
      <c r="AA1569" s="217"/>
      <c r="AB1569" s="216"/>
    </row>
    <row r="1570" spans="1:28" ht="18" customHeight="1">
      <c r="A1570" s="100"/>
      <c r="B1570" s="12"/>
      <c r="C1570" s="90"/>
      <c r="D1570" s="12"/>
      <c r="E1570" s="12"/>
      <c r="F1570" s="12"/>
      <c r="G1570" s="13"/>
      <c r="H1570" s="11"/>
      <c r="I1570" s="12"/>
      <c r="J1570" s="93"/>
      <c r="K1570" s="100"/>
      <c r="L1570" s="12"/>
      <c r="M1570" s="11"/>
      <c r="N1570" s="18"/>
      <c r="O1570" s="14"/>
      <c r="P1570" s="14"/>
      <c r="Q1570" s="97"/>
      <c r="R1570" s="11"/>
      <c r="S1570" s="11"/>
      <c r="T1570" s="11"/>
      <c r="U1570" s="216"/>
      <c r="V1570" s="216"/>
      <c r="W1570" s="216"/>
      <c r="X1570" s="216"/>
      <c r="Y1570" s="216"/>
      <c r="Z1570" s="216"/>
      <c r="AA1570" s="217"/>
      <c r="AB1570" s="216"/>
    </row>
    <row r="1571" spans="1:28" ht="18" customHeight="1">
      <c r="A1571" s="100"/>
      <c r="B1571" s="12"/>
      <c r="C1571" s="90"/>
      <c r="D1571" s="12"/>
      <c r="E1571" s="12"/>
      <c r="F1571" s="12"/>
      <c r="G1571" s="13"/>
      <c r="H1571" s="11"/>
      <c r="I1571" s="12"/>
      <c r="J1571" s="93"/>
      <c r="K1571" s="100"/>
      <c r="L1571" s="12"/>
      <c r="M1571" s="11"/>
      <c r="N1571" s="18"/>
      <c r="O1571" s="14"/>
      <c r="P1571" s="14"/>
      <c r="Q1571" s="97"/>
      <c r="R1571" s="11"/>
      <c r="S1571" s="11"/>
      <c r="T1571" s="11"/>
      <c r="U1571" s="216"/>
      <c r="V1571" s="216"/>
      <c r="W1571" s="216"/>
      <c r="X1571" s="216"/>
      <c r="Y1571" s="216"/>
      <c r="Z1571" s="216"/>
      <c r="AA1571" s="217"/>
      <c r="AB1571" s="216"/>
    </row>
    <row r="1572" spans="1:28" ht="18" customHeight="1">
      <c r="A1572" s="100"/>
      <c r="B1572" s="12"/>
      <c r="C1572" s="90"/>
      <c r="D1572" s="12"/>
      <c r="E1572" s="12"/>
      <c r="F1572" s="12"/>
      <c r="G1572" s="13"/>
      <c r="H1572" s="11"/>
      <c r="I1572" s="12"/>
      <c r="J1572" s="93"/>
      <c r="K1572" s="100"/>
      <c r="L1572" s="12"/>
      <c r="M1572" s="11"/>
      <c r="N1572" s="18"/>
      <c r="O1572" s="14"/>
      <c r="P1572" s="14"/>
      <c r="Q1572" s="97"/>
      <c r="R1572" s="11"/>
      <c r="S1572" s="11"/>
      <c r="T1572" s="11"/>
      <c r="U1572" s="216"/>
      <c r="V1572" s="216"/>
      <c r="W1572" s="216"/>
      <c r="X1572" s="216"/>
      <c r="Y1572" s="216"/>
      <c r="Z1572" s="216"/>
      <c r="AA1572" s="217"/>
      <c r="AB1572" s="216"/>
    </row>
    <row r="1573" spans="1:28" ht="18" customHeight="1">
      <c r="A1573" s="100"/>
      <c r="B1573" s="12"/>
      <c r="C1573" s="90"/>
      <c r="D1573" s="12"/>
      <c r="E1573" s="12"/>
      <c r="F1573" s="12"/>
      <c r="G1573" s="13"/>
      <c r="H1573" s="11"/>
      <c r="I1573" s="12"/>
      <c r="J1573" s="93"/>
      <c r="K1573" s="100"/>
      <c r="L1573" s="12"/>
      <c r="M1573" s="11"/>
      <c r="N1573" s="18"/>
      <c r="O1573" s="14"/>
      <c r="P1573" s="14"/>
      <c r="Q1573" s="97"/>
      <c r="R1573" s="11"/>
      <c r="S1573" s="11"/>
      <c r="T1573" s="11"/>
      <c r="U1573" s="216"/>
      <c r="V1573" s="216"/>
      <c r="W1573" s="216"/>
      <c r="X1573" s="216"/>
      <c r="Y1573" s="216"/>
      <c r="Z1573" s="216"/>
      <c r="AA1573" s="217"/>
      <c r="AB1573" s="216"/>
    </row>
    <row r="1574" spans="1:28" ht="18" customHeight="1">
      <c r="A1574" s="100"/>
      <c r="B1574" s="12"/>
      <c r="C1574" s="90"/>
      <c r="D1574" s="12"/>
      <c r="E1574" s="12"/>
      <c r="F1574" s="12"/>
      <c r="G1574" s="13"/>
      <c r="H1574" s="11"/>
      <c r="I1574" s="12"/>
      <c r="J1574" s="93"/>
      <c r="K1574" s="100"/>
      <c r="L1574" s="12"/>
      <c r="M1574" s="11"/>
      <c r="N1574" s="18"/>
      <c r="O1574" s="14"/>
      <c r="P1574" s="14"/>
      <c r="Q1574" s="97"/>
      <c r="R1574" s="11"/>
      <c r="S1574" s="11"/>
      <c r="T1574" s="11"/>
      <c r="U1574" s="216"/>
      <c r="V1574" s="216"/>
      <c r="W1574" s="216"/>
      <c r="X1574" s="216"/>
      <c r="Y1574" s="216"/>
      <c r="Z1574" s="216"/>
      <c r="AA1574" s="217"/>
      <c r="AB1574" s="216"/>
    </row>
    <row r="1575" spans="1:28" ht="18" customHeight="1">
      <c r="A1575" s="100"/>
      <c r="B1575" s="12"/>
      <c r="C1575" s="90"/>
      <c r="D1575" s="12"/>
      <c r="E1575" s="12"/>
      <c r="F1575" s="12"/>
      <c r="G1575" s="13"/>
      <c r="H1575" s="11"/>
      <c r="I1575" s="12"/>
      <c r="J1575" s="93"/>
      <c r="K1575" s="100"/>
      <c r="L1575" s="12"/>
      <c r="M1575" s="11"/>
      <c r="N1575" s="18"/>
      <c r="O1575" s="14"/>
      <c r="P1575" s="14"/>
      <c r="Q1575" s="97"/>
      <c r="R1575" s="11"/>
      <c r="S1575" s="11"/>
      <c r="T1575" s="11"/>
      <c r="U1575" s="216"/>
      <c r="V1575" s="216"/>
      <c r="W1575" s="216"/>
      <c r="X1575" s="216"/>
      <c r="Y1575" s="216"/>
      <c r="Z1575" s="216"/>
      <c r="AA1575" s="217"/>
      <c r="AB1575" s="216"/>
    </row>
    <row r="1576" spans="1:28" ht="18" customHeight="1">
      <c r="A1576" s="100"/>
      <c r="B1576" s="12"/>
      <c r="C1576" s="90"/>
      <c r="D1576" s="12"/>
      <c r="E1576" s="12"/>
      <c r="F1576" s="12"/>
      <c r="G1576" s="13"/>
      <c r="H1576" s="11"/>
      <c r="I1576" s="12"/>
      <c r="J1576" s="93"/>
      <c r="K1576" s="100"/>
      <c r="L1576" s="12"/>
      <c r="M1576" s="11"/>
      <c r="N1576" s="18"/>
      <c r="O1576" s="14"/>
      <c r="P1576" s="14"/>
      <c r="Q1576" s="97"/>
      <c r="R1576" s="11"/>
      <c r="S1576" s="11"/>
      <c r="T1576" s="11"/>
      <c r="U1576" s="216"/>
      <c r="V1576" s="216"/>
      <c r="W1576" s="216"/>
      <c r="X1576" s="216"/>
      <c r="Y1576" s="216"/>
      <c r="Z1576" s="216"/>
      <c r="AA1576" s="217"/>
      <c r="AB1576" s="216"/>
    </row>
    <row r="1577" spans="1:28" ht="18" customHeight="1">
      <c r="A1577" s="100"/>
      <c r="B1577" s="12"/>
      <c r="C1577" s="90"/>
      <c r="D1577" s="12"/>
      <c r="E1577" s="12"/>
      <c r="F1577" s="12"/>
      <c r="G1577" s="13"/>
      <c r="H1577" s="11"/>
      <c r="I1577" s="12"/>
      <c r="J1577" s="93"/>
      <c r="K1577" s="100"/>
      <c r="L1577" s="12"/>
      <c r="M1577" s="11"/>
      <c r="N1577" s="18"/>
      <c r="O1577" s="14"/>
      <c r="P1577" s="14"/>
      <c r="Q1577" s="97"/>
      <c r="R1577" s="11"/>
      <c r="S1577" s="11"/>
      <c r="T1577" s="11"/>
      <c r="U1577" s="216"/>
      <c r="V1577" s="216"/>
      <c r="W1577" s="216"/>
      <c r="X1577" s="216"/>
      <c r="Y1577" s="216"/>
      <c r="Z1577" s="216"/>
      <c r="AA1577" s="217"/>
      <c r="AB1577" s="216"/>
    </row>
    <row r="1578" spans="1:28" ht="18" customHeight="1">
      <c r="A1578" s="100"/>
      <c r="B1578" s="12"/>
      <c r="C1578" s="90"/>
      <c r="D1578" s="12"/>
      <c r="E1578" s="12"/>
      <c r="F1578" s="12"/>
      <c r="G1578" s="13"/>
      <c r="H1578" s="11"/>
      <c r="I1578" s="12"/>
      <c r="J1578" s="93"/>
      <c r="K1578" s="100"/>
      <c r="L1578" s="12"/>
      <c r="M1578" s="11"/>
      <c r="N1578" s="18"/>
      <c r="O1578" s="14"/>
      <c r="P1578" s="14"/>
      <c r="Q1578" s="97"/>
      <c r="R1578" s="11"/>
      <c r="S1578" s="11"/>
      <c r="T1578" s="11"/>
      <c r="U1578" s="216"/>
      <c r="V1578" s="216"/>
      <c r="W1578" s="216"/>
      <c r="X1578" s="216"/>
      <c r="Y1578" s="216"/>
      <c r="Z1578" s="216"/>
      <c r="AA1578" s="217"/>
      <c r="AB1578" s="216"/>
    </row>
    <row r="1579" spans="1:28" ht="18" customHeight="1">
      <c r="A1579" s="100"/>
      <c r="B1579" s="12"/>
      <c r="C1579" s="90"/>
      <c r="D1579" s="12"/>
      <c r="E1579" s="12"/>
      <c r="F1579" s="12"/>
      <c r="G1579" s="13"/>
      <c r="H1579" s="11"/>
      <c r="I1579" s="12"/>
      <c r="J1579" s="93"/>
      <c r="K1579" s="100"/>
      <c r="L1579" s="12"/>
      <c r="M1579" s="11"/>
      <c r="N1579" s="18"/>
      <c r="O1579" s="14"/>
      <c r="P1579" s="14"/>
      <c r="Q1579" s="97"/>
      <c r="R1579" s="11"/>
      <c r="S1579" s="11"/>
      <c r="T1579" s="11"/>
      <c r="U1579" s="216"/>
      <c r="V1579" s="216"/>
      <c r="W1579" s="216"/>
      <c r="X1579" s="216"/>
      <c r="Y1579" s="216"/>
      <c r="Z1579" s="216"/>
      <c r="AA1579" s="217"/>
      <c r="AB1579" s="216"/>
    </row>
    <row r="1580" spans="1:28" ht="18" customHeight="1">
      <c r="A1580" s="100"/>
      <c r="B1580" s="12"/>
      <c r="C1580" s="90"/>
      <c r="D1580" s="12"/>
      <c r="E1580" s="12"/>
      <c r="F1580" s="12"/>
      <c r="G1580" s="13"/>
      <c r="H1580" s="11"/>
      <c r="I1580" s="12"/>
      <c r="J1580" s="93"/>
      <c r="K1580" s="100"/>
      <c r="L1580" s="12"/>
      <c r="M1580" s="11"/>
      <c r="N1580" s="18"/>
      <c r="O1580" s="14"/>
      <c r="P1580" s="14"/>
      <c r="Q1580" s="97"/>
      <c r="R1580" s="11"/>
      <c r="S1580" s="11"/>
      <c r="T1580" s="11"/>
      <c r="U1580" s="216"/>
      <c r="V1580" s="216"/>
      <c r="W1580" s="216"/>
      <c r="X1580" s="216"/>
      <c r="Y1580" s="216"/>
      <c r="Z1580" s="216"/>
      <c r="AA1580" s="217"/>
      <c r="AB1580" s="216"/>
    </row>
    <row r="1581" spans="1:28" ht="18" customHeight="1">
      <c r="A1581" s="100"/>
      <c r="B1581" s="12"/>
      <c r="C1581" s="90"/>
      <c r="D1581" s="12"/>
      <c r="E1581" s="12"/>
      <c r="F1581" s="12"/>
      <c r="G1581" s="13"/>
      <c r="H1581" s="11"/>
      <c r="I1581" s="12"/>
      <c r="J1581" s="93"/>
      <c r="K1581" s="100"/>
      <c r="L1581" s="12"/>
      <c r="M1581" s="11"/>
      <c r="N1581" s="18"/>
      <c r="O1581" s="14"/>
      <c r="P1581" s="14"/>
      <c r="Q1581" s="97"/>
      <c r="R1581" s="11"/>
      <c r="S1581" s="11"/>
      <c r="T1581" s="11"/>
      <c r="U1581" s="216"/>
      <c r="V1581" s="216"/>
      <c r="W1581" s="216"/>
      <c r="X1581" s="216"/>
      <c r="Y1581" s="216"/>
      <c r="Z1581" s="216"/>
      <c r="AA1581" s="217"/>
      <c r="AB1581" s="216"/>
    </row>
    <row r="1582" spans="1:28" ht="18" customHeight="1">
      <c r="A1582" s="100"/>
      <c r="B1582" s="12"/>
      <c r="C1582" s="90"/>
      <c r="D1582" s="12"/>
      <c r="E1582" s="12"/>
      <c r="F1582" s="12"/>
      <c r="G1582" s="13"/>
      <c r="H1582" s="11"/>
      <c r="I1582" s="12"/>
      <c r="J1582" s="93"/>
      <c r="K1582" s="100"/>
      <c r="L1582" s="12"/>
      <c r="M1582" s="11"/>
      <c r="N1582" s="18"/>
      <c r="O1582" s="14"/>
      <c r="P1582" s="14"/>
      <c r="Q1582" s="97"/>
      <c r="R1582" s="11"/>
      <c r="S1582" s="11"/>
      <c r="T1582" s="11"/>
      <c r="U1582" s="216"/>
      <c r="V1582" s="216"/>
      <c r="W1582" s="216"/>
      <c r="X1582" s="216"/>
      <c r="Y1582" s="216"/>
      <c r="Z1582" s="216"/>
      <c r="AA1582" s="217"/>
      <c r="AB1582" s="216"/>
    </row>
    <row r="1583" spans="1:28" ht="18" customHeight="1">
      <c r="A1583" s="100"/>
      <c r="B1583" s="12"/>
      <c r="C1583" s="90"/>
      <c r="D1583" s="12"/>
      <c r="E1583" s="12"/>
      <c r="F1583" s="12"/>
      <c r="G1583" s="13"/>
      <c r="H1583" s="11"/>
      <c r="I1583" s="12"/>
      <c r="J1583" s="93"/>
      <c r="K1583" s="100"/>
      <c r="L1583" s="12"/>
      <c r="M1583" s="11"/>
      <c r="N1583" s="18"/>
      <c r="O1583" s="14"/>
      <c r="P1583" s="14"/>
      <c r="Q1583" s="97"/>
      <c r="R1583" s="11"/>
      <c r="S1583" s="11"/>
      <c r="T1583" s="11"/>
      <c r="U1583" s="216"/>
      <c r="V1583" s="216"/>
      <c r="W1583" s="216"/>
      <c r="X1583" s="216"/>
      <c r="Y1583" s="216"/>
      <c r="Z1583" s="216"/>
      <c r="AA1583" s="217"/>
      <c r="AB1583" s="216"/>
    </row>
    <row r="1584" spans="1:28" ht="18" customHeight="1">
      <c r="A1584" s="100"/>
      <c r="B1584" s="12"/>
      <c r="C1584" s="90"/>
      <c r="D1584" s="12"/>
      <c r="E1584" s="12"/>
      <c r="F1584" s="12"/>
      <c r="G1584" s="13"/>
      <c r="H1584" s="11"/>
      <c r="I1584" s="12"/>
      <c r="J1584" s="93"/>
      <c r="K1584" s="100"/>
      <c r="L1584" s="12"/>
      <c r="M1584" s="11"/>
      <c r="N1584" s="18"/>
      <c r="O1584" s="14"/>
      <c r="P1584" s="14"/>
      <c r="Q1584" s="97"/>
      <c r="R1584" s="11"/>
      <c r="S1584" s="11"/>
      <c r="T1584" s="11"/>
      <c r="U1584" s="216"/>
      <c r="V1584" s="216"/>
      <c r="W1584" s="216"/>
      <c r="X1584" s="216"/>
      <c r="Y1584" s="216"/>
      <c r="Z1584" s="216"/>
      <c r="AA1584" s="217"/>
      <c r="AB1584" s="216"/>
    </row>
    <row r="1585" spans="1:28" ht="18" customHeight="1">
      <c r="A1585" s="100"/>
      <c r="B1585" s="12"/>
      <c r="C1585" s="90"/>
      <c r="D1585" s="12"/>
      <c r="E1585" s="12"/>
      <c r="F1585" s="12"/>
      <c r="G1585" s="13"/>
      <c r="H1585" s="11"/>
      <c r="I1585" s="12"/>
      <c r="J1585" s="93"/>
      <c r="K1585" s="100"/>
      <c r="L1585" s="12"/>
      <c r="M1585" s="11"/>
      <c r="N1585" s="18"/>
      <c r="O1585" s="14"/>
      <c r="P1585" s="14"/>
      <c r="Q1585" s="97"/>
      <c r="R1585" s="11"/>
      <c r="S1585" s="11"/>
      <c r="T1585" s="11"/>
      <c r="U1585" s="216"/>
      <c r="V1585" s="216"/>
      <c r="W1585" s="216"/>
      <c r="X1585" s="216"/>
      <c r="Y1585" s="216"/>
      <c r="Z1585" s="216"/>
      <c r="AA1585" s="217"/>
      <c r="AB1585" s="216"/>
    </row>
    <row r="1586" spans="1:28" ht="18" customHeight="1">
      <c r="A1586" s="100"/>
      <c r="B1586" s="12"/>
      <c r="C1586" s="90"/>
      <c r="D1586" s="12"/>
      <c r="E1586" s="12"/>
      <c r="F1586" s="12"/>
      <c r="G1586" s="13"/>
      <c r="H1586" s="11"/>
      <c r="I1586" s="12"/>
      <c r="J1586" s="93"/>
      <c r="K1586" s="100"/>
      <c r="L1586" s="12"/>
      <c r="M1586" s="11"/>
      <c r="N1586" s="18"/>
      <c r="O1586" s="14"/>
      <c r="P1586" s="14"/>
      <c r="Q1586" s="97"/>
      <c r="R1586" s="11"/>
      <c r="S1586" s="11"/>
      <c r="T1586" s="11"/>
      <c r="U1586" s="216"/>
      <c r="V1586" s="216"/>
      <c r="W1586" s="216"/>
      <c r="X1586" s="216"/>
      <c r="Y1586" s="216"/>
      <c r="Z1586" s="216"/>
      <c r="AA1586" s="217"/>
      <c r="AB1586" s="216"/>
    </row>
    <row r="1587" spans="1:28" ht="18" customHeight="1">
      <c r="A1587" s="100"/>
      <c r="B1587" s="12"/>
      <c r="C1587" s="90"/>
      <c r="D1587" s="12"/>
      <c r="E1587" s="12"/>
      <c r="F1587" s="12"/>
      <c r="G1587" s="13"/>
      <c r="H1587" s="11"/>
      <c r="I1587" s="12"/>
      <c r="J1587" s="93"/>
      <c r="K1587" s="100"/>
      <c r="L1587" s="12"/>
      <c r="M1587" s="11"/>
      <c r="N1587" s="18"/>
      <c r="O1587" s="14"/>
      <c r="P1587" s="14"/>
      <c r="Q1587" s="97"/>
      <c r="R1587" s="11"/>
      <c r="S1587" s="11"/>
      <c r="T1587" s="11"/>
      <c r="U1587" s="216"/>
      <c r="V1587" s="216"/>
      <c r="W1587" s="216"/>
      <c r="X1587" s="216"/>
      <c r="Y1587" s="216"/>
      <c r="Z1587" s="216"/>
      <c r="AA1587" s="217"/>
      <c r="AB1587" s="216"/>
    </row>
    <row r="1588" spans="1:28" ht="18" customHeight="1">
      <c r="A1588" s="100"/>
      <c r="B1588" s="12"/>
      <c r="C1588" s="90"/>
      <c r="D1588" s="12"/>
      <c r="E1588" s="12"/>
      <c r="F1588" s="12"/>
      <c r="G1588" s="13"/>
      <c r="H1588" s="11"/>
      <c r="I1588" s="12"/>
      <c r="J1588" s="93"/>
      <c r="K1588" s="100"/>
      <c r="L1588" s="12"/>
      <c r="M1588" s="11"/>
      <c r="N1588" s="18"/>
      <c r="O1588" s="14"/>
      <c r="P1588" s="14"/>
      <c r="Q1588" s="97"/>
      <c r="R1588" s="11"/>
      <c r="S1588" s="11"/>
      <c r="T1588" s="11"/>
      <c r="U1588" s="216"/>
      <c r="V1588" s="216"/>
      <c r="W1588" s="216"/>
      <c r="X1588" s="216"/>
      <c r="Y1588" s="216"/>
      <c r="Z1588" s="216"/>
      <c r="AA1588" s="217"/>
      <c r="AB1588" s="216"/>
    </row>
    <row r="1589" spans="1:28" ht="18" customHeight="1">
      <c r="A1589" s="100"/>
      <c r="B1589" s="12"/>
      <c r="C1589" s="90"/>
      <c r="D1589" s="12"/>
      <c r="E1589" s="12"/>
      <c r="F1589" s="12"/>
      <c r="G1589" s="13"/>
      <c r="H1589" s="11"/>
      <c r="I1589" s="12"/>
      <c r="J1589" s="93"/>
      <c r="K1589" s="100"/>
      <c r="L1589" s="12"/>
      <c r="M1589" s="11"/>
      <c r="N1589" s="18"/>
      <c r="O1589" s="14"/>
      <c r="P1589" s="14"/>
      <c r="Q1589" s="97"/>
      <c r="R1589" s="11"/>
      <c r="S1589" s="11"/>
      <c r="T1589" s="11"/>
      <c r="U1589" s="216"/>
      <c r="V1589" s="216"/>
      <c r="W1589" s="216"/>
      <c r="X1589" s="216"/>
      <c r="Y1589" s="216"/>
      <c r="Z1589" s="216"/>
      <c r="AA1589" s="217"/>
      <c r="AB1589" s="216"/>
    </row>
    <row r="1590" spans="1:28" ht="18" customHeight="1">
      <c r="A1590" s="100"/>
      <c r="B1590" s="12"/>
      <c r="C1590" s="90"/>
      <c r="D1590" s="12"/>
      <c r="E1590" s="12"/>
      <c r="F1590" s="12"/>
      <c r="G1590" s="13"/>
      <c r="H1590" s="11"/>
      <c r="I1590" s="12"/>
      <c r="J1590" s="93"/>
      <c r="K1590" s="100"/>
      <c r="L1590" s="12"/>
      <c r="M1590" s="11"/>
      <c r="N1590" s="18"/>
      <c r="O1590" s="14"/>
      <c r="P1590" s="14"/>
      <c r="Q1590" s="97"/>
      <c r="R1590" s="11"/>
      <c r="S1590" s="11"/>
      <c r="T1590" s="11"/>
      <c r="U1590" s="216"/>
      <c r="V1590" s="216"/>
      <c r="W1590" s="216"/>
      <c r="X1590" s="216"/>
      <c r="Y1590" s="216"/>
      <c r="Z1590" s="216"/>
      <c r="AA1590" s="217"/>
      <c r="AB1590" s="216"/>
    </row>
    <row r="1591" spans="1:28" ht="18" customHeight="1">
      <c r="A1591" s="100"/>
      <c r="B1591" s="12"/>
      <c r="C1591" s="90"/>
      <c r="D1591" s="12"/>
      <c r="E1591" s="12"/>
      <c r="F1591" s="12"/>
      <c r="G1591" s="13"/>
      <c r="H1591" s="11"/>
      <c r="I1591" s="12"/>
      <c r="J1591" s="93"/>
      <c r="K1591" s="100"/>
      <c r="L1591" s="12"/>
      <c r="M1591" s="11"/>
      <c r="N1591" s="18"/>
      <c r="O1591" s="14"/>
      <c r="P1591" s="14"/>
      <c r="Q1591" s="97"/>
      <c r="R1591" s="11"/>
      <c r="S1591" s="11"/>
      <c r="T1591" s="11"/>
      <c r="U1591" s="216"/>
      <c r="V1591" s="216"/>
      <c r="W1591" s="216"/>
      <c r="X1591" s="216"/>
      <c r="Y1591" s="216"/>
      <c r="Z1591" s="216"/>
      <c r="AA1591" s="217"/>
      <c r="AB1591" s="216"/>
    </row>
    <row r="1592" spans="1:28" ht="18" customHeight="1">
      <c r="A1592" s="100"/>
      <c r="B1592" s="12"/>
      <c r="C1592" s="90"/>
      <c r="D1592" s="12"/>
      <c r="E1592" s="12"/>
      <c r="F1592" s="12"/>
      <c r="G1592" s="13"/>
      <c r="H1592" s="11"/>
      <c r="I1592" s="12"/>
      <c r="J1592" s="93"/>
      <c r="K1592" s="100"/>
      <c r="L1592" s="12"/>
      <c r="M1592" s="11"/>
      <c r="N1592" s="18"/>
      <c r="O1592" s="14"/>
      <c r="P1592" s="14"/>
      <c r="Q1592" s="97"/>
      <c r="R1592" s="11"/>
      <c r="S1592" s="11"/>
      <c r="T1592" s="11"/>
      <c r="U1592" s="216"/>
      <c r="V1592" s="216"/>
      <c r="W1592" s="216"/>
      <c r="X1592" s="216"/>
      <c r="Y1592" s="216"/>
      <c r="Z1592" s="216"/>
      <c r="AA1592" s="217"/>
      <c r="AB1592" s="216"/>
    </row>
    <row r="1593" spans="1:28" ht="18" customHeight="1">
      <c r="A1593" s="100"/>
      <c r="B1593" s="12"/>
      <c r="C1593" s="90"/>
      <c r="D1593" s="12"/>
      <c r="E1593" s="12"/>
      <c r="F1593" s="12"/>
      <c r="G1593" s="13"/>
      <c r="H1593" s="11"/>
      <c r="I1593" s="12"/>
      <c r="J1593" s="93"/>
      <c r="K1593" s="100"/>
      <c r="L1593" s="12"/>
      <c r="M1593" s="11"/>
      <c r="N1593" s="18"/>
      <c r="O1593" s="14"/>
      <c r="P1593" s="14"/>
      <c r="Q1593" s="97"/>
      <c r="R1593" s="11"/>
      <c r="S1593" s="11"/>
      <c r="T1593" s="11"/>
      <c r="U1593" s="216"/>
      <c r="V1593" s="216"/>
      <c r="W1593" s="216"/>
      <c r="X1593" s="216"/>
      <c r="Y1593" s="216"/>
      <c r="Z1593" s="216"/>
      <c r="AA1593" s="217"/>
      <c r="AB1593" s="216"/>
    </row>
    <row r="1594" spans="1:28" ht="18" customHeight="1">
      <c r="A1594" s="100"/>
      <c r="B1594" s="12"/>
      <c r="C1594" s="90"/>
      <c r="D1594" s="12"/>
      <c r="E1594" s="12"/>
      <c r="F1594" s="12"/>
      <c r="G1594" s="13"/>
      <c r="H1594" s="11"/>
      <c r="I1594" s="12"/>
      <c r="J1594" s="93"/>
      <c r="K1594" s="100"/>
      <c r="L1594" s="12"/>
      <c r="M1594" s="11"/>
      <c r="N1594" s="18"/>
      <c r="O1594" s="14"/>
      <c r="P1594" s="14"/>
      <c r="Q1594" s="97"/>
      <c r="R1594" s="11"/>
      <c r="S1594" s="11"/>
      <c r="T1594" s="11"/>
      <c r="U1594" s="216"/>
      <c r="V1594" s="216"/>
      <c r="W1594" s="216"/>
      <c r="X1594" s="216"/>
      <c r="Y1594" s="216"/>
      <c r="Z1594" s="216"/>
      <c r="AA1594" s="217"/>
      <c r="AB1594" s="216"/>
    </row>
    <row r="1595" spans="1:28" ht="18" customHeight="1">
      <c r="A1595" s="100"/>
      <c r="B1595" s="12"/>
      <c r="C1595" s="90"/>
      <c r="D1595" s="12"/>
      <c r="E1595" s="12"/>
      <c r="F1595" s="12"/>
      <c r="G1595" s="13"/>
      <c r="H1595" s="11"/>
      <c r="I1595" s="12"/>
      <c r="J1595" s="93"/>
      <c r="K1595" s="100"/>
      <c r="L1595" s="12"/>
      <c r="M1595" s="11"/>
      <c r="N1595" s="18"/>
      <c r="O1595" s="14"/>
      <c r="P1595" s="14"/>
      <c r="Q1595" s="97"/>
      <c r="R1595" s="11"/>
      <c r="S1595" s="11"/>
      <c r="T1595" s="11"/>
      <c r="U1595" s="216"/>
      <c r="V1595" s="216"/>
      <c r="W1595" s="216"/>
      <c r="X1595" s="216"/>
      <c r="Y1595" s="216"/>
      <c r="Z1595" s="216"/>
      <c r="AA1595" s="217"/>
      <c r="AB1595" s="216"/>
    </row>
    <row r="1596" spans="1:28" ht="18" customHeight="1">
      <c r="A1596" s="100"/>
      <c r="B1596" s="12"/>
      <c r="C1596" s="90"/>
      <c r="D1596" s="12"/>
      <c r="E1596" s="12"/>
      <c r="F1596" s="12"/>
      <c r="G1596" s="13"/>
      <c r="H1596" s="11"/>
      <c r="I1596" s="12"/>
      <c r="J1596" s="93"/>
      <c r="K1596" s="100"/>
      <c r="L1596" s="12"/>
      <c r="M1596" s="11"/>
      <c r="N1596" s="18"/>
      <c r="O1596" s="14"/>
      <c r="P1596" s="14"/>
      <c r="Q1596" s="97"/>
      <c r="R1596" s="11"/>
      <c r="S1596" s="11"/>
      <c r="T1596" s="11"/>
      <c r="U1596" s="216"/>
      <c r="V1596" s="216"/>
      <c r="W1596" s="216"/>
      <c r="X1596" s="216"/>
      <c r="Y1596" s="216"/>
      <c r="Z1596" s="216"/>
      <c r="AA1596" s="217"/>
      <c r="AB1596" s="216"/>
    </row>
    <row r="1597" spans="1:28" ht="18" customHeight="1">
      <c r="A1597" s="100"/>
      <c r="B1597" s="12"/>
      <c r="C1597" s="90"/>
      <c r="D1597" s="12"/>
      <c r="E1597" s="12"/>
      <c r="F1597" s="12"/>
      <c r="G1597" s="13"/>
      <c r="H1597" s="11"/>
      <c r="I1597" s="12"/>
      <c r="J1597" s="93"/>
      <c r="K1597" s="100"/>
      <c r="L1597" s="12"/>
      <c r="M1597" s="11"/>
      <c r="N1597" s="18"/>
      <c r="O1597" s="14"/>
      <c r="P1597" s="14"/>
      <c r="Q1597" s="97"/>
      <c r="R1597" s="11"/>
      <c r="S1597" s="11"/>
      <c r="T1597" s="11"/>
      <c r="U1597" s="216"/>
      <c r="V1597" s="216"/>
      <c r="W1597" s="216"/>
      <c r="X1597" s="216"/>
      <c r="Y1597" s="216"/>
      <c r="Z1597" s="216"/>
      <c r="AA1597" s="217"/>
      <c r="AB1597" s="216"/>
    </row>
    <row r="1598" spans="1:28" ht="18" customHeight="1">
      <c r="A1598" s="100"/>
      <c r="B1598" s="12"/>
      <c r="C1598" s="90"/>
      <c r="D1598" s="12"/>
      <c r="E1598" s="12"/>
      <c r="F1598" s="12"/>
      <c r="G1598" s="13"/>
      <c r="H1598" s="11"/>
      <c r="I1598" s="12"/>
      <c r="J1598" s="93"/>
      <c r="K1598" s="100"/>
      <c r="L1598" s="12"/>
      <c r="M1598" s="11"/>
      <c r="N1598" s="18"/>
      <c r="O1598" s="14"/>
      <c r="P1598" s="14"/>
      <c r="Q1598" s="97"/>
      <c r="R1598" s="11"/>
      <c r="S1598" s="11"/>
      <c r="T1598" s="11"/>
      <c r="U1598" s="216"/>
      <c r="V1598" s="216"/>
      <c r="W1598" s="216"/>
      <c r="X1598" s="216"/>
      <c r="Y1598" s="216"/>
      <c r="Z1598" s="216"/>
      <c r="AA1598" s="217"/>
      <c r="AB1598" s="216"/>
    </row>
    <row r="1599" spans="1:28" ht="18" customHeight="1">
      <c r="A1599" s="100"/>
      <c r="B1599" s="12"/>
      <c r="C1599" s="90"/>
      <c r="D1599" s="12"/>
      <c r="E1599" s="12"/>
      <c r="F1599" s="12"/>
      <c r="G1599" s="13"/>
      <c r="H1599" s="11"/>
      <c r="I1599" s="12"/>
      <c r="J1599" s="93"/>
      <c r="K1599" s="100"/>
      <c r="L1599" s="12"/>
      <c r="M1599" s="11"/>
      <c r="N1599" s="18"/>
      <c r="O1599" s="14"/>
      <c r="P1599" s="14"/>
      <c r="Q1599" s="97"/>
      <c r="R1599" s="11"/>
      <c r="S1599" s="11"/>
      <c r="T1599" s="11"/>
      <c r="U1599" s="216"/>
      <c r="V1599" s="216"/>
      <c r="W1599" s="216"/>
      <c r="X1599" s="216"/>
      <c r="Y1599" s="216"/>
      <c r="Z1599" s="216"/>
      <c r="AA1599" s="217"/>
      <c r="AB1599" s="216"/>
    </row>
    <row r="1600" spans="1:28" ht="18" customHeight="1">
      <c r="A1600" s="100"/>
      <c r="B1600" s="12"/>
      <c r="C1600" s="90"/>
      <c r="D1600" s="12"/>
      <c r="E1600" s="12"/>
      <c r="F1600" s="12"/>
      <c r="G1600" s="13"/>
      <c r="H1600" s="11"/>
      <c r="I1600" s="12"/>
      <c r="J1600" s="93"/>
      <c r="K1600" s="100"/>
      <c r="L1600" s="12"/>
      <c r="M1600" s="11"/>
      <c r="N1600" s="18"/>
      <c r="O1600" s="14"/>
      <c r="P1600" s="14"/>
      <c r="Q1600" s="97"/>
      <c r="R1600" s="11"/>
      <c r="S1600" s="11"/>
      <c r="T1600" s="11"/>
      <c r="U1600" s="216"/>
      <c r="V1600" s="216"/>
      <c r="W1600" s="216"/>
      <c r="X1600" s="216"/>
      <c r="Y1600" s="216"/>
      <c r="Z1600" s="216"/>
      <c r="AA1600" s="217"/>
      <c r="AB1600" s="216"/>
    </row>
    <row r="1601" spans="1:28" ht="18" customHeight="1">
      <c r="A1601" s="100"/>
      <c r="B1601" s="12"/>
      <c r="C1601" s="90"/>
      <c r="D1601" s="12"/>
      <c r="E1601" s="12"/>
      <c r="F1601" s="12"/>
      <c r="G1601" s="13"/>
      <c r="H1601" s="11"/>
      <c r="I1601" s="12"/>
      <c r="J1601" s="93"/>
      <c r="K1601" s="100"/>
      <c r="L1601" s="12"/>
      <c r="M1601" s="11"/>
      <c r="N1601" s="18"/>
      <c r="O1601" s="14"/>
      <c r="P1601" s="14"/>
      <c r="Q1601" s="97"/>
      <c r="R1601" s="11"/>
      <c r="S1601" s="11"/>
      <c r="T1601" s="11"/>
      <c r="U1601" s="216"/>
      <c r="V1601" s="216"/>
      <c r="W1601" s="216"/>
      <c r="X1601" s="216"/>
      <c r="Y1601" s="216"/>
      <c r="Z1601" s="216"/>
      <c r="AA1601" s="217"/>
      <c r="AB1601" s="216"/>
    </row>
    <row r="1602" spans="1:28" ht="18" customHeight="1">
      <c r="A1602" s="100"/>
      <c r="B1602" s="12"/>
      <c r="C1602" s="90"/>
      <c r="D1602" s="12"/>
      <c r="E1602" s="12"/>
      <c r="F1602" s="12"/>
      <c r="G1602" s="13"/>
      <c r="H1602" s="11"/>
      <c r="I1602" s="12"/>
      <c r="J1602" s="93"/>
      <c r="K1602" s="100"/>
      <c r="L1602" s="12"/>
      <c r="M1602" s="11"/>
      <c r="N1602" s="18"/>
      <c r="O1602" s="14"/>
      <c r="P1602" s="14"/>
      <c r="Q1602" s="97"/>
      <c r="R1602" s="11"/>
      <c r="S1602" s="11"/>
      <c r="T1602" s="11"/>
      <c r="U1602" s="216"/>
      <c r="V1602" s="216"/>
      <c r="W1602" s="216"/>
      <c r="X1602" s="216"/>
      <c r="Y1602" s="216"/>
      <c r="Z1602" s="216"/>
      <c r="AA1602" s="217"/>
      <c r="AB1602" s="216"/>
    </row>
    <row r="1603" spans="1:28" ht="18" customHeight="1">
      <c r="A1603" s="100"/>
      <c r="B1603" s="12"/>
      <c r="C1603" s="90"/>
      <c r="D1603" s="12"/>
      <c r="E1603" s="12"/>
      <c r="F1603" s="12"/>
      <c r="G1603" s="13"/>
      <c r="H1603" s="11"/>
      <c r="I1603" s="12"/>
      <c r="J1603" s="93"/>
      <c r="K1603" s="100"/>
      <c r="L1603" s="12"/>
      <c r="M1603" s="11"/>
      <c r="N1603" s="18"/>
      <c r="O1603" s="14"/>
      <c r="P1603" s="14"/>
      <c r="Q1603" s="97"/>
      <c r="R1603" s="11"/>
      <c r="S1603" s="11"/>
      <c r="T1603" s="11"/>
      <c r="U1603" s="216"/>
      <c r="V1603" s="216"/>
      <c r="W1603" s="216"/>
      <c r="X1603" s="216"/>
      <c r="Y1603" s="216"/>
      <c r="Z1603" s="216"/>
      <c r="AA1603" s="217"/>
      <c r="AB1603" s="216"/>
    </row>
    <row r="1604" spans="1:28" ht="18" customHeight="1">
      <c r="A1604" s="100"/>
      <c r="B1604" s="12"/>
      <c r="C1604" s="90"/>
      <c r="D1604" s="12"/>
      <c r="E1604" s="12"/>
      <c r="F1604" s="12"/>
      <c r="G1604" s="13"/>
      <c r="H1604" s="11"/>
      <c r="I1604" s="12"/>
      <c r="J1604" s="93"/>
      <c r="K1604" s="100"/>
      <c r="L1604" s="12"/>
      <c r="M1604" s="11"/>
      <c r="N1604" s="18"/>
      <c r="O1604" s="14"/>
      <c r="P1604" s="14"/>
      <c r="Q1604" s="97"/>
      <c r="R1604" s="11"/>
      <c r="S1604" s="11"/>
      <c r="T1604" s="11"/>
      <c r="U1604" s="216"/>
      <c r="V1604" s="216"/>
      <c r="W1604" s="216"/>
      <c r="X1604" s="216"/>
      <c r="Y1604" s="216"/>
      <c r="Z1604" s="216"/>
      <c r="AA1604" s="217"/>
      <c r="AB1604" s="216"/>
    </row>
    <row r="1605" spans="1:28" ht="18" customHeight="1">
      <c r="A1605" s="100"/>
      <c r="B1605" s="12"/>
      <c r="C1605" s="90"/>
      <c r="D1605" s="12"/>
      <c r="E1605" s="12"/>
      <c r="F1605" s="12"/>
      <c r="G1605" s="13"/>
      <c r="H1605" s="11"/>
      <c r="I1605" s="12"/>
      <c r="J1605" s="93"/>
      <c r="K1605" s="100"/>
      <c r="L1605" s="12"/>
      <c r="M1605" s="11"/>
      <c r="N1605" s="18"/>
      <c r="O1605" s="14"/>
      <c r="P1605" s="14"/>
      <c r="Q1605" s="97"/>
      <c r="R1605" s="11"/>
      <c r="S1605" s="11"/>
      <c r="T1605" s="11"/>
      <c r="U1605" s="216"/>
      <c r="V1605" s="216"/>
      <c r="W1605" s="216"/>
      <c r="X1605" s="216"/>
      <c r="Y1605" s="216"/>
      <c r="Z1605" s="216"/>
      <c r="AA1605" s="217"/>
      <c r="AB1605" s="216"/>
    </row>
    <row r="1606" spans="1:28" ht="18" customHeight="1">
      <c r="A1606" s="100"/>
      <c r="B1606" s="12"/>
      <c r="C1606" s="90"/>
      <c r="D1606" s="12"/>
      <c r="E1606" s="12"/>
      <c r="F1606" s="12"/>
      <c r="G1606" s="13"/>
      <c r="H1606" s="11"/>
      <c r="I1606" s="12"/>
      <c r="J1606" s="93"/>
      <c r="K1606" s="100"/>
      <c r="L1606" s="12"/>
      <c r="M1606" s="11"/>
      <c r="N1606" s="18"/>
      <c r="O1606" s="14"/>
      <c r="P1606" s="14"/>
      <c r="Q1606" s="97"/>
      <c r="R1606" s="11"/>
      <c r="S1606" s="11"/>
      <c r="T1606" s="11"/>
      <c r="U1606" s="216"/>
      <c r="V1606" s="216"/>
      <c r="W1606" s="216"/>
      <c r="X1606" s="216"/>
      <c r="Y1606" s="216"/>
      <c r="Z1606" s="216"/>
      <c r="AA1606" s="217"/>
      <c r="AB1606" s="216"/>
    </row>
    <row r="1607" spans="1:28" ht="18" customHeight="1">
      <c r="A1607" s="100"/>
      <c r="B1607" s="12"/>
      <c r="C1607" s="90"/>
      <c r="D1607" s="12"/>
      <c r="E1607" s="12"/>
      <c r="F1607" s="12"/>
      <c r="G1607" s="13"/>
      <c r="H1607" s="11"/>
      <c r="I1607" s="12"/>
      <c r="J1607" s="93"/>
      <c r="K1607" s="100"/>
      <c r="L1607" s="12"/>
      <c r="M1607" s="11"/>
      <c r="N1607" s="18"/>
      <c r="O1607" s="14"/>
      <c r="P1607" s="14"/>
      <c r="Q1607" s="97"/>
      <c r="R1607" s="11"/>
      <c r="S1607" s="11"/>
      <c r="T1607" s="11"/>
      <c r="U1607" s="216"/>
      <c r="V1607" s="216"/>
      <c r="W1607" s="216"/>
      <c r="X1607" s="216"/>
      <c r="Y1607" s="216"/>
      <c r="Z1607" s="216"/>
      <c r="AA1607" s="217"/>
      <c r="AB1607" s="216"/>
    </row>
    <row r="1608" spans="1:28" ht="18" customHeight="1">
      <c r="A1608" s="100"/>
      <c r="B1608" s="12"/>
      <c r="C1608" s="90"/>
      <c r="D1608" s="12"/>
      <c r="E1608" s="12"/>
      <c r="F1608" s="12"/>
      <c r="G1608" s="13"/>
      <c r="H1608" s="11"/>
      <c r="I1608" s="12"/>
      <c r="J1608" s="93"/>
      <c r="K1608" s="100"/>
      <c r="L1608" s="12"/>
      <c r="M1608" s="11"/>
      <c r="N1608" s="18"/>
      <c r="O1608" s="14"/>
      <c r="P1608" s="14"/>
      <c r="Q1608" s="97"/>
      <c r="R1608" s="11"/>
      <c r="S1608" s="11"/>
      <c r="T1608" s="11"/>
      <c r="U1608" s="216"/>
      <c r="V1608" s="216"/>
      <c r="W1608" s="216"/>
      <c r="X1608" s="216"/>
      <c r="Y1608" s="216"/>
      <c r="Z1608" s="216"/>
      <c r="AA1608" s="217"/>
      <c r="AB1608" s="216"/>
    </row>
    <row r="1609" spans="1:28" ht="18" customHeight="1">
      <c r="A1609" s="100"/>
      <c r="B1609" s="12"/>
      <c r="C1609" s="90"/>
      <c r="D1609" s="12"/>
      <c r="E1609" s="12"/>
      <c r="F1609" s="12"/>
      <c r="G1609" s="13"/>
      <c r="H1609" s="11"/>
      <c r="I1609" s="12"/>
      <c r="J1609" s="93"/>
      <c r="K1609" s="100"/>
      <c r="L1609" s="12"/>
      <c r="M1609" s="11"/>
      <c r="N1609" s="18"/>
      <c r="O1609" s="14"/>
      <c r="P1609" s="14"/>
      <c r="Q1609" s="97"/>
      <c r="R1609" s="11"/>
      <c r="S1609" s="11"/>
      <c r="T1609" s="11"/>
      <c r="U1609" s="216"/>
      <c r="V1609" s="216"/>
      <c r="W1609" s="216"/>
      <c r="X1609" s="216"/>
      <c r="Y1609" s="216"/>
      <c r="Z1609" s="216"/>
      <c r="AA1609" s="217"/>
      <c r="AB1609" s="216"/>
    </row>
    <row r="1610" spans="1:28" ht="18" customHeight="1">
      <c r="A1610" s="100"/>
      <c r="B1610" s="12"/>
      <c r="C1610" s="90"/>
      <c r="D1610" s="12"/>
      <c r="E1610" s="12"/>
      <c r="F1610" s="12"/>
      <c r="G1610" s="13"/>
      <c r="H1610" s="11"/>
      <c r="I1610" s="12"/>
      <c r="J1610" s="93"/>
      <c r="K1610" s="100"/>
      <c r="L1610" s="12"/>
      <c r="M1610" s="11"/>
      <c r="N1610" s="18"/>
      <c r="O1610" s="14"/>
      <c r="P1610" s="14"/>
      <c r="Q1610" s="97"/>
      <c r="R1610" s="11"/>
      <c r="S1610" s="11"/>
      <c r="T1610" s="11"/>
      <c r="U1610" s="216"/>
      <c r="V1610" s="216"/>
      <c r="W1610" s="216"/>
      <c r="X1610" s="216"/>
      <c r="Y1610" s="216"/>
      <c r="Z1610" s="216"/>
      <c r="AA1610" s="217"/>
      <c r="AB1610" s="216"/>
    </row>
    <row r="1611" spans="1:28" ht="18" customHeight="1">
      <c r="A1611" s="100"/>
      <c r="B1611" s="12"/>
      <c r="C1611" s="90"/>
      <c r="D1611" s="12"/>
      <c r="E1611" s="12"/>
      <c r="F1611" s="12"/>
      <c r="G1611" s="13"/>
      <c r="H1611" s="11"/>
      <c r="I1611" s="12"/>
      <c r="J1611" s="93"/>
      <c r="K1611" s="100"/>
      <c r="L1611" s="12"/>
      <c r="M1611" s="11"/>
      <c r="N1611" s="18"/>
      <c r="O1611" s="14"/>
      <c r="P1611" s="14"/>
      <c r="Q1611" s="97"/>
      <c r="R1611" s="11"/>
      <c r="S1611" s="11"/>
      <c r="T1611" s="11"/>
      <c r="U1611" s="216"/>
      <c r="V1611" s="216"/>
      <c r="W1611" s="216"/>
      <c r="X1611" s="216"/>
      <c r="Y1611" s="216"/>
      <c r="Z1611" s="216"/>
      <c r="AA1611" s="217"/>
      <c r="AB1611" s="216"/>
    </row>
    <row r="1612" spans="1:28" ht="18" customHeight="1">
      <c r="A1612" s="100"/>
      <c r="B1612" s="12"/>
      <c r="C1612" s="90"/>
      <c r="D1612" s="12"/>
      <c r="E1612" s="12"/>
      <c r="F1612" s="12"/>
      <c r="G1612" s="13"/>
      <c r="H1612" s="11"/>
      <c r="I1612" s="12"/>
      <c r="J1612" s="93"/>
      <c r="K1612" s="100"/>
      <c r="L1612" s="12"/>
      <c r="M1612" s="11"/>
      <c r="N1612" s="18"/>
      <c r="O1612" s="14"/>
      <c r="P1612" s="14"/>
      <c r="Q1612" s="97"/>
      <c r="R1612" s="11"/>
      <c r="S1612" s="11"/>
      <c r="T1612" s="11"/>
      <c r="U1612" s="216"/>
      <c r="V1612" s="216"/>
      <c r="W1612" s="216"/>
      <c r="X1612" s="216"/>
      <c r="Y1612" s="216"/>
      <c r="Z1612" s="216"/>
      <c r="AA1612" s="217"/>
      <c r="AB1612" s="216"/>
    </row>
    <row r="1613" spans="1:28" ht="18" customHeight="1">
      <c r="A1613" s="100"/>
      <c r="B1613" s="12"/>
      <c r="C1613" s="90"/>
      <c r="D1613" s="12"/>
      <c r="E1613" s="12"/>
      <c r="F1613" s="12"/>
      <c r="G1613" s="13"/>
      <c r="H1613" s="11"/>
      <c r="I1613" s="12"/>
      <c r="J1613" s="93"/>
      <c r="K1613" s="100"/>
      <c r="L1613" s="12"/>
      <c r="M1613" s="11"/>
      <c r="N1613" s="18"/>
      <c r="O1613" s="14"/>
      <c r="P1613" s="14"/>
      <c r="Q1613" s="97"/>
      <c r="R1613" s="11"/>
      <c r="S1613" s="11"/>
      <c r="T1613" s="11"/>
      <c r="U1613" s="216"/>
      <c r="V1613" s="216"/>
      <c r="W1613" s="216"/>
      <c r="X1613" s="216"/>
      <c r="Y1613" s="216"/>
      <c r="Z1613" s="216"/>
      <c r="AA1613" s="217"/>
      <c r="AB1613" s="216"/>
    </row>
    <row r="1614" spans="1:28" ht="18" customHeight="1">
      <c r="A1614" s="100"/>
      <c r="B1614" s="12"/>
      <c r="C1614" s="90"/>
      <c r="D1614" s="12"/>
      <c r="E1614" s="12"/>
      <c r="F1614" s="12"/>
      <c r="G1614" s="13"/>
      <c r="H1614" s="11"/>
      <c r="I1614" s="12"/>
      <c r="J1614" s="93"/>
      <c r="K1614" s="100"/>
      <c r="L1614" s="12"/>
      <c r="M1614" s="11"/>
      <c r="N1614" s="18"/>
      <c r="O1614" s="14"/>
      <c r="P1614" s="14"/>
      <c r="Q1614" s="97"/>
      <c r="R1614" s="11"/>
      <c r="S1614" s="11"/>
      <c r="T1614" s="11"/>
      <c r="U1614" s="216"/>
      <c r="V1614" s="216"/>
      <c r="W1614" s="216"/>
      <c r="X1614" s="216"/>
      <c r="Y1614" s="216"/>
      <c r="Z1614" s="216"/>
      <c r="AA1614" s="217"/>
      <c r="AB1614" s="216"/>
    </row>
    <row r="1615" spans="1:28" ht="18" customHeight="1">
      <c r="A1615" s="100"/>
      <c r="B1615" s="12"/>
      <c r="C1615" s="90"/>
      <c r="D1615" s="12"/>
      <c r="E1615" s="12"/>
      <c r="F1615" s="12"/>
      <c r="G1615" s="13"/>
      <c r="H1615" s="11"/>
      <c r="I1615" s="12"/>
      <c r="J1615" s="93"/>
      <c r="K1615" s="100"/>
      <c r="L1615" s="12"/>
      <c r="M1615" s="11"/>
      <c r="N1615" s="18"/>
      <c r="O1615" s="14"/>
      <c r="P1615" s="14"/>
      <c r="Q1615" s="97"/>
      <c r="R1615" s="11"/>
      <c r="S1615" s="11"/>
      <c r="T1615" s="11"/>
      <c r="U1615" s="216"/>
      <c r="V1615" s="216"/>
      <c r="W1615" s="216"/>
      <c r="X1615" s="216"/>
      <c r="Y1615" s="216"/>
      <c r="Z1615" s="216"/>
      <c r="AA1615" s="217"/>
      <c r="AB1615" s="216"/>
    </row>
    <row r="1616" spans="1:28" ht="18" customHeight="1">
      <c r="A1616" s="100"/>
      <c r="B1616" s="12"/>
      <c r="C1616" s="90"/>
      <c r="D1616" s="12"/>
      <c r="E1616" s="12"/>
      <c r="F1616" s="12"/>
      <c r="G1616" s="13"/>
      <c r="H1616" s="11"/>
      <c r="I1616" s="12"/>
      <c r="J1616" s="93"/>
      <c r="K1616" s="100"/>
      <c r="L1616" s="12"/>
      <c r="M1616" s="11"/>
      <c r="N1616" s="18"/>
      <c r="O1616" s="14"/>
      <c r="P1616" s="14"/>
      <c r="Q1616" s="97"/>
      <c r="R1616" s="11"/>
      <c r="S1616" s="11"/>
      <c r="T1616" s="11"/>
      <c r="U1616" s="216"/>
      <c r="V1616" s="216"/>
      <c r="W1616" s="216"/>
      <c r="X1616" s="216"/>
      <c r="Y1616" s="216"/>
      <c r="Z1616" s="216"/>
      <c r="AA1616" s="217"/>
      <c r="AB1616" s="216"/>
    </row>
    <row r="1617" spans="1:28" ht="18" customHeight="1">
      <c r="A1617" s="100"/>
      <c r="B1617" s="12"/>
      <c r="C1617" s="90"/>
      <c r="D1617" s="12"/>
      <c r="E1617" s="12"/>
      <c r="F1617" s="12"/>
      <c r="G1617" s="13"/>
      <c r="H1617" s="11"/>
      <c r="I1617" s="12"/>
      <c r="J1617" s="93"/>
      <c r="K1617" s="100"/>
      <c r="L1617" s="12"/>
      <c r="M1617" s="11"/>
      <c r="N1617" s="18"/>
      <c r="O1617" s="14"/>
      <c r="P1617" s="14"/>
      <c r="Q1617" s="97"/>
      <c r="R1617" s="11"/>
      <c r="S1617" s="11"/>
      <c r="T1617" s="11"/>
      <c r="U1617" s="216"/>
      <c r="V1617" s="216"/>
      <c r="W1617" s="216"/>
      <c r="X1617" s="216"/>
      <c r="Y1617" s="216"/>
      <c r="Z1617" s="216"/>
      <c r="AA1617" s="217"/>
      <c r="AB1617" s="216"/>
    </row>
    <row r="1618" spans="1:28" ht="18" customHeight="1">
      <c r="A1618" s="100"/>
      <c r="B1618" s="12"/>
      <c r="C1618" s="90"/>
      <c r="D1618" s="12"/>
      <c r="E1618" s="12"/>
      <c r="F1618" s="12"/>
      <c r="G1618" s="13"/>
      <c r="H1618" s="11"/>
      <c r="I1618" s="12"/>
      <c r="J1618" s="93"/>
      <c r="K1618" s="100"/>
      <c r="L1618" s="12"/>
      <c r="M1618" s="11"/>
      <c r="N1618" s="18"/>
      <c r="O1618" s="14"/>
      <c r="P1618" s="14"/>
      <c r="Q1618" s="97"/>
      <c r="R1618" s="11"/>
      <c r="S1618" s="11"/>
      <c r="T1618" s="11"/>
      <c r="U1618" s="216"/>
      <c r="V1618" s="216"/>
      <c r="W1618" s="216"/>
      <c r="X1618" s="216"/>
      <c r="Y1618" s="216"/>
      <c r="Z1618" s="216"/>
      <c r="AA1618" s="217"/>
      <c r="AB1618" s="216"/>
    </row>
    <row r="1619" spans="1:28" ht="18" customHeight="1">
      <c r="A1619" s="100"/>
      <c r="B1619" s="12"/>
      <c r="C1619" s="90"/>
      <c r="D1619" s="12"/>
      <c r="E1619" s="12"/>
      <c r="F1619" s="12"/>
      <c r="G1619" s="13"/>
      <c r="H1619" s="11"/>
      <c r="I1619" s="12"/>
      <c r="J1619" s="93"/>
      <c r="K1619" s="100"/>
      <c r="L1619" s="12"/>
      <c r="M1619" s="11"/>
      <c r="N1619" s="18"/>
      <c r="O1619" s="14"/>
      <c r="P1619" s="14"/>
      <c r="Q1619" s="97"/>
      <c r="R1619" s="11"/>
      <c r="S1619" s="11"/>
      <c r="T1619" s="11"/>
      <c r="U1619" s="216"/>
      <c r="V1619" s="216"/>
      <c r="W1619" s="216"/>
      <c r="X1619" s="216"/>
      <c r="Y1619" s="216"/>
      <c r="Z1619" s="216"/>
      <c r="AA1619" s="217"/>
      <c r="AB1619" s="216"/>
    </row>
    <row r="1620" spans="1:28" ht="18" customHeight="1">
      <c r="A1620" s="100"/>
      <c r="B1620" s="12"/>
      <c r="C1620" s="90"/>
      <c r="D1620" s="12"/>
      <c r="E1620" s="12"/>
      <c r="F1620" s="12"/>
      <c r="G1620" s="13"/>
      <c r="H1620" s="11"/>
      <c r="I1620" s="12"/>
      <c r="J1620" s="93"/>
      <c r="K1620" s="100"/>
      <c r="L1620" s="12"/>
      <c r="M1620" s="11"/>
      <c r="N1620" s="18"/>
      <c r="O1620" s="14"/>
      <c r="P1620" s="14"/>
      <c r="Q1620" s="97"/>
      <c r="R1620" s="11"/>
      <c r="S1620" s="11"/>
      <c r="T1620" s="11"/>
      <c r="U1620" s="216"/>
      <c r="V1620" s="216"/>
      <c r="W1620" s="216"/>
      <c r="X1620" s="216"/>
      <c r="Y1620" s="216"/>
      <c r="Z1620" s="216"/>
      <c r="AA1620" s="217"/>
      <c r="AB1620" s="216"/>
    </row>
    <row r="1621" spans="1:28" ht="18" customHeight="1">
      <c r="A1621" s="100"/>
      <c r="B1621" s="12"/>
      <c r="C1621" s="90"/>
      <c r="D1621" s="12"/>
      <c r="E1621" s="12"/>
      <c r="F1621" s="12"/>
      <c r="G1621" s="13"/>
      <c r="H1621" s="11"/>
      <c r="I1621" s="12"/>
      <c r="J1621" s="93"/>
      <c r="K1621" s="100"/>
      <c r="L1621" s="12"/>
      <c r="M1621" s="11"/>
      <c r="N1621" s="18"/>
      <c r="O1621" s="14"/>
      <c r="P1621" s="14"/>
      <c r="Q1621" s="97"/>
      <c r="R1621" s="11"/>
      <c r="S1621" s="11"/>
      <c r="T1621" s="11"/>
      <c r="U1621" s="216"/>
      <c r="V1621" s="216"/>
      <c r="W1621" s="216"/>
      <c r="X1621" s="216"/>
      <c r="Y1621" s="216"/>
      <c r="Z1621" s="216"/>
      <c r="AA1621" s="217"/>
      <c r="AB1621" s="216"/>
    </row>
    <row r="1622" spans="1:28" ht="18" customHeight="1">
      <c r="A1622" s="100"/>
      <c r="B1622" s="12"/>
      <c r="C1622" s="90"/>
      <c r="D1622" s="12"/>
      <c r="E1622" s="12"/>
      <c r="F1622" s="12"/>
      <c r="G1622" s="13"/>
      <c r="H1622" s="11"/>
      <c r="I1622" s="12"/>
      <c r="J1622" s="93"/>
      <c r="K1622" s="100"/>
      <c r="L1622" s="12"/>
      <c r="M1622" s="11"/>
      <c r="N1622" s="18"/>
      <c r="O1622" s="14"/>
      <c r="P1622" s="14"/>
      <c r="Q1622" s="97"/>
      <c r="R1622" s="11"/>
      <c r="S1622" s="11"/>
      <c r="T1622" s="11"/>
      <c r="U1622" s="216"/>
      <c r="V1622" s="216"/>
      <c r="W1622" s="216"/>
      <c r="X1622" s="216"/>
      <c r="Y1622" s="216"/>
      <c r="Z1622" s="216"/>
      <c r="AA1622" s="217"/>
      <c r="AB1622" s="216"/>
    </row>
    <row r="1623" spans="1:28" ht="18" customHeight="1">
      <c r="A1623" s="100"/>
      <c r="B1623" s="12"/>
      <c r="C1623" s="90"/>
      <c r="D1623" s="12"/>
      <c r="E1623" s="12"/>
      <c r="F1623" s="12"/>
      <c r="G1623" s="13"/>
      <c r="H1623" s="11"/>
      <c r="I1623" s="12"/>
      <c r="J1623" s="93"/>
      <c r="K1623" s="100"/>
      <c r="L1623" s="12"/>
      <c r="M1623" s="11"/>
      <c r="N1623" s="18"/>
      <c r="O1623" s="14"/>
      <c r="P1623" s="14"/>
      <c r="Q1623" s="97"/>
      <c r="R1623" s="11"/>
      <c r="S1623" s="11"/>
      <c r="T1623" s="11"/>
      <c r="U1623" s="216"/>
      <c r="V1623" s="216"/>
      <c r="W1623" s="216"/>
      <c r="X1623" s="216"/>
      <c r="Y1623" s="216"/>
      <c r="Z1623" s="216"/>
      <c r="AA1623" s="217"/>
      <c r="AB1623" s="216"/>
    </row>
    <row r="1624" spans="1:28" ht="18" customHeight="1">
      <c r="A1624" s="100"/>
      <c r="B1624" s="12"/>
      <c r="C1624" s="90"/>
      <c r="D1624" s="12"/>
      <c r="E1624" s="12"/>
      <c r="F1624" s="12"/>
      <c r="G1624" s="13"/>
      <c r="H1624" s="11"/>
      <c r="I1624" s="12"/>
      <c r="J1624" s="93"/>
      <c r="K1624" s="100"/>
      <c r="L1624" s="12"/>
      <c r="M1624" s="11"/>
      <c r="N1624" s="18"/>
      <c r="O1624" s="14"/>
      <c r="P1624" s="14"/>
      <c r="Q1624" s="97"/>
      <c r="R1624" s="11"/>
      <c r="S1624" s="11"/>
      <c r="T1624" s="11"/>
      <c r="U1624" s="216"/>
      <c r="V1624" s="216"/>
      <c r="W1624" s="216"/>
      <c r="X1624" s="216"/>
      <c r="Y1624" s="216"/>
      <c r="Z1624" s="216"/>
      <c r="AA1624" s="217"/>
      <c r="AB1624" s="216"/>
    </row>
    <row r="1625" spans="1:28" ht="18" customHeight="1">
      <c r="A1625" s="100"/>
      <c r="B1625" s="12"/>
      <c r="C1625" s="90"/>
      <c r="D1625" s="12"/>
      <c r="E1625" s="12"/>
      <c r="F1625" s="12"/>
      <c r="G1625" s="13"/>
      <c r="H1625" s="11"/>
      <c r="I1625" s="12"/>
      <c r="J1625" s="93"/>
      <c r="K1625" s="100"/>
      <c r="L1625" s="12"/>
      <c r="M1625" s="11"/>
      <c r="N1625" s="18"/>
      <c r="O1625" s="14"/>
      <c r="P1625" s="14"/>
      <c r="Q1625" s="97"/>
      <c r="R1625" s="11"/>
      <c r="S1625" s="11"/>
      <c r="T1625" s="11"/>
      <c r="U1625" s="216"/>
      <c r="V1625" s="216"/>
      <c r="W1625" s="216"/>
      <c r="X1625" s="216"/>
      <c r="Y1625" s="216"/>
      <c r="Z1625" s="216"/>
      <c r="AA1625" s="217"/>
      <c r="AB1625" s="216"/>
    </row>
    <row r="1626" spans="1:28" ht="18" customHeight="1">
      <c r="A1626" s="100"/>
      <c r="B1626" s="12"/>
      <c r="C1626" s="90"/>
      <c r="D1626" s="12"/>
      <c r="E1626" s="12"/>
      <c r="F1626" s="12"/>
      <c r="G1626" s="13"/>
      <c r="H1626" s="11"/>
      <c r="I1626" s="12"/>
      <c r="J1626" s="93"/>
      <c r="K1626" s="100"/>
      <c r="L1626" s="12"/>
      <c r="M1626" s="11"/>
      <c r="N1626" s="18"/>
      <c r="O1626" s="14"/>
      <c r="P1626" s="14"/>
      <c r="Q1626" s="97"/>
      <c r="R1626" s="11"/>
      <c r="S1626" s="11"/>
      <c r="T1626" s="11"/>
      <c r="U1626" s="216"/>
      <c r="V1626" s="216"/>
      <c r="W1626" s="216"/>
      <c r="X1626" s="216"/>
      <c r="Y1626" s="216"/>
      <c r="Z1626" s="216"/>
      <c r="AA1626" s="217"/>
      <c r="AB1626" s="216"/>
    </row>
    <row r="1627" spans="1:28" ht="18" customHeight="1">
      <c r="A1627" s="100"/>
      <c r="B1627" s="12"/>
      <c r="C1627" s="90"/>
      <c r="D1627" s="12"/>
      <c r="E1627" s="12"/>
      <c r="F1627" s="12"/>
      <c r="G1627" s="13"/>
      <c r="H1627" s="11"/>
      <c r="I1627" s="12"/>
      <c r="J1627" s="93"/>
      <c r="K1627" s="100"/>
      <c r="L1627" s="12"/>
      <c r="M1627" s="11"/>
      <c r="N1627" s="18"/>
      <c r="O1627" s="14"/>
      <c r="P1627" s="14"/>
      <c r="Q1627" s="97"/>
      <c r="R1627" s="11"/>
      <c r="S1627" s="11"/>
      <c r="T1627" s="11"/>
      <c r="U1627" s="216"/>
      <c r="V1627" s="216"/>
      <c r="W1627" s="216"/>
      <c r="X1627" s="216"/>
      <c r="Y1627" s="216"/>
      <c r="Z1627" s="216"/>
      <c r="AA1627" s="217"/>
      <c r="AB1627" s="216"/>
    </row>
    <row r="1628" spans="1:28" ht="18" customHeight="1">
      <c r="A1628" s="100"/>
      <c r="B1628" s="12"/>
      <c r="C1628" s="90"/>
      <c r="D1628" s="12"/>
      <c r="E1628" s="12"/>
      <c r="F1628" s="12"/>
      <c r="G1628" s="13"/>
      <c r="H1628" s="11"/>
      <c r="I1628" s="12"/>
      <c r="J1628" s="93"/>
      <c r="K1628" s="100"/>
      <c r="L1628" s="12"/>
      <c r="M1628" s="11"/>
      <c r="N1628" s="18"/>
      <c r="O1628" s="14"/>
      <c r="P1628" s="14"/>
      <c r="Q1628" s="97"/>
      <c r="R1628" s="11"/>
      <c r="S1628" s="11"/>
      <c r="T1628" s="11"/>
      <c r="U1628" s="216"/>
      <c r="V1628" s="216"/>
      <c r="W1628" s="216"/>
      <c r="X1628" s="216"/>
      <c r="Y1628" s="216"/>
      <c r="Z1628" s="216"/>
      <c r="AA1628" s="217"/>
      <c r="AB1628" s="216"/>
    </row>
    <row r="1629" spans="1:28" ht="18" customHeight="1">
      <c r="A1629" s="100"/>
      <c r="B1629" s="12"/>
      <c r="C1629" s="90"/>
      <c r="D1629" s="12"/>
      <c r="E1629" s="12"/>
      <c r="F1629" s="12"/>
      <c r="G1629" s="13"/>
      <c r="H1629" s="11"/>
      <c r="I1629" s="12"/>
      <c r="J1629" s="93"/>
      <c r="K1629" s="100"/>
      <c r="L1629" s="12"/>
      <c r="M1629" s="11"/>
      <c r="N1629" s="18"/>
      <c r="O1629" s="14"/>
      <c r="P1629" s="14"/>
      <c r="Q1629" s="97"/>
      <c r="R1629" s="11"/>
      <c r="S1629" s="11"/>
      <c r="T1629" s="11"/>
      <c r="U1629" s="216"/>
      <c r="V1629" s="216"/>
      <c r="W1629" s="216"/>
      <c r="X1629" s="216"/>
      <c r="Y1629" s="216"/>
      <c r="Z1629" s="216"/>
      <c r="AA1629" s="217"/>
      <c r="AB1629" s="216"/>
    </row>
    <row r="1630" spans="1:28" ht="18" customHeight="1">
      <c r="A1630" s="100"/>
      <c r="B1630" s="12"/>
      <c r="C1630" s="90"/>
      <c r="D1630" s="12"/>
      <c r="E1630" s="12"/>
      <c r="F1630" s="12"/>
      <c r="G1630" s="13"/>
      <c r="H1630" s="11"/>
      <c r="I1630" s="12"/>
      <c r="J1630" s="93"/>
      <c r="K1630" s="100"/>
      <c r="L1630" s="12"/>
      <c r="M1630" s="11"/>
      <c r="N1630" s="18"/>
      <c r="O1630" s="14"/>
      <c r="P1630" s="14"/>
      <c r="Q1630" s="97"/>
      <c r="R1630" s="11"/>
      <c r="S1630" s="11"/>
      <c r="T1630" s="11"/>
      <c r="U1630" s="216"/>
      <c r="V1630" s="216"/>
      <c r="W1630" s="216"/>
      <c r="X1630" s="216"/>
      <c r="Y1630" s="216"/>
      <c r="Z1630" s="216"/>
      <c r="AA1630" s="217"/>
      <c r="AB1630" s="216"/>
    </row>
    <row r="1631" spans="1:28" ht="18" customHeight="1">
      <c r="A1631" s="100"/>
      <c r="B1631" s="12"/>
      <c r="C1631" s="90"/>
      <c r="D1631" s="12"/>
      <c r="E1631" s="12"/>
      <c r="F1631" s="12"/>
      <c r="G1631" s="13"/>
      <c r="H1631" s="11"/>
      <c r="I1631" s="12"/>
      <c r="J1631" s="93"/>
      <c r="K1631" s="100"/>
      <c r="L1631" s="12"/>
      <c r="M1631" s="11"/>
      <c r="N1631" s="18"/>
      <c r="O1631" s="14"/>
      <c r="P1631" s="14"/>
      <c r="Q1631" s="97"/>
      <c r="R1631" s="11"/>
      <c r="S1631" s="11"/>
      <c r="T1631" s="11"/>
      <c r="U1631" s="216"/>
      <c r="V1631" s="216"/>
      <c r="W1631" s="216"/>
      <c r="X1631" s="216"/>
      <c r="Y1631" s="216"/>
      <c r="Z1631" s="216"/>
      <c r="AA1631" s="217"/>
      <c r="AB1631" s="216"/>
    </row>
    <row r="1632" spans="1:28" ht="18" customHeight="1">
      <c r="A1632" s="100"/>
      <c r="B1632" s="12"/>
      <c r="C1632" s="90"/>
      <c r="D1632" s="12"/>
      <c r="E1632" s="12"/>
      <c r="F1632" s="12"/>
      <c r="G1632" s="13"/>
      <c r="H1632" s="11"/>
      <c r="I1632" s="12"/>
      <c r="J1632" s="93"/>
      <c r="K1632" s="100"/>
      <c r="L1632" s="12"/>
      <c r="M1632" s="11"/>
      <c r="N1632" s="18"/>
      <c r="O1632" s="14"/>
      <c r="P1632" s="14"/>
      <c r="Q1632" s="97"/>
      <c r="R1632" s="11"/>
      <c r="S1632" s="11"/>
      <c r="T1632" s="11"/>
      <c r="U1632" s="216"/>
      <c r="V1632" s="216"/>
      <c r="W1632" s="216"/>
      <c r="X1632" s="216"/>
      <c r="Y1632" s="216"/>
      <c r="Z1632" s="216"/>
      <c r="AA1632" s="217"/>
      <c r="AB1632" s="216"/>
    </row>
    <row r="1633" spans="1:28" ht="18" customHeight="1">
      <c r="A1633" s="100"/>
      <c r="B1633" s="12"/>
      <c r="C1633" s="90"/>
      <c r="D1633" s="12"/>
      <c r="E1633" s="12"/>
      <c r="F1633" s="12"/>
      <c r="G1633" s="13"/>
      <c r="H1633" s="11"/>
      <c r="I1633" s="12"/>
      <c r="J1633" s="93"/>
      <c r="K1633" s="100"/>
      <c r="L1633" s="12"/>
      <c r="M1633" s="11"/>
      <c r="N1633" s="18"/>
      <c r="O1633" s="14"/>
      <c r="P1633" s="14"/>
      <c r="Q1633" s="97"/>
      <c r="R1633" s="11"/>
      <c r="S1633" s="11"/>
      <c r="T1633" s="11"/>
      <c r="U1633" s="216"/>
      <c r="V1633" s="216"/>
      <c r="W1633" s="216"/>
      <c r="X1633" s="216"/>
      <c r="Y1633" s="216"/>
      <c r="Z1633" s="216"/>
      <c r="AA1633" s="217"/>
      <c r="AB1633" s="216"/>
    </row>
    <row r="1634" spans="1:28" ht="18" customHeight="1">
      <c r="A1634" s="100"/>
      <c r="B1634" s="12"/>
      <c r="C1634" s="90"/>
      <c r="D1634" s="12"/>
      <c r="E1634" s="12"/>
      <c r="F1634" s="12"/>
      <c r="G1634" s="13"/>
      <c r="H1634" s="11"/>
      <c r="I1634" s="12"/>
      <c r="J1634" s="93"/>
      <c r="K1634" s="100"/>
      <c r="L1634" s="12"/>
      <c r="M1634" s="11"/>
      <c r="N1634" s="18"/>
      <c r="O1634" s="14"/>
      <c r="P1634" s="14"/>
      <c r="Q1634" s="97"/>
      <c r="R1634" s="11"/>
      <c r="S1634" s="11"/>
      <c r="T1634" s="11"/>
      <c r="U1634" s="216"/>
      <c r="V1634" s="216"/>
      <c r="W1634" s="216"/>
      <c r="X1634" s="216"/>
      <c r="Y1634" s="216"/>
      <c r="Z1634" s="216"/>
      <c r="AA1634" s="217"/>
      <c r="AB1634" s="216"/>
    </row>
    <row r="1635" spans="1:28" ht="18" customHeight="1">
      <c r="A1635" s="100"/>
      <c r="B1635" s="12"/>
      <c r="C1635" s="90"/>
      <c r="D1635" s="12"/>
      <c r="E1635" s="12"/>
      <c r="F1635" s="12"/>
      <c r="G1635" s="13"/>
      <c r="H1635" s="11"/>
      <c r="I1635" s="12"/>
      <c r="J1635" s="93"/>
      <c r="K1635" s="100"/>
      <c r="L1635" s="12"/>
      <c r="M1635" s="11"/>
      <c r="N1635" s="18"/>
      <c r="O1635" s="14"/>
      <c r="P1635" s="14"/>
      <c r="Q1635" s="97"/>
      <c r="R1635" s="11"/>
      <c r="S1635" s="11"/>
      <c r="T1635" s="11"/>
      <c r="U1635" s="216"/>
      <c r="V1635" s="216"/>
      <c r="W1635" s="216"/>
      <c r="X1635" s="216"/>
      <c r="Y1635" s="216"/>
      <c r="Z1635" s="216"/>
      <c r="AA1635" s="217"/>
      <c r="AB1635" s="216"/>
    </row>
    <row r="1636" spans="1:28" ht="18" customHeight="1">
      <c r="A1636" s="100"/>
      <c r="B1636" s="12"/>
      <c r="C1636" s="90"/>
      <c r="D1636" s="12"/>
      <c r="E1636" s="12"/>
      <c r="F1636" s="12"/>
      <c r="G1636" s="13"/>
      <c r="H1636" s="11"/>
      <c r="I1636" s="12"/>
      <c r="J1636" s="93"/>
      <c r="K1636" s="100"/>
      <c r="L1636" s="12"/>
      <c r="M1636" s="11"/>
      <c r="N1636" s="18"/>
      <c r="O1636" s="14"/>
      <c r="P1636" s="14"/>
      <c r="Q1636" s="97"/>
      <c r="R1636" s="11"/>
      <c r="S1636" s="11"/>
      <c r="T1636" s="11"/>
      <c r="U1636" s="216"/>
      <c r="V1636" s="216"/>
      <c r="W1636" s="216"/>
      <c r="X1636" s="216"/>
      <c r="Y1636" s="216"/>
      <c r="Z1636" s="216"/>
      <c r="AA1636" s="217"/>
      <c r="AB1636" s="216"/>
    </row>
    <row r="1637" spans="1:28" ht="18" customHeight="1">
      <c r="A1637" s="100"/>
      <c r="B1637" s="12"/>
      <c r="C1637" s="90"/>
      <c r="D1637" s="12"/>
      <c r="E1637" s="12"/>
      <c r="F1637" s="12"/>
      <c r="G1637" s="13"/>
      <c r="H1637" s="11"/>
      <c r="I1637" s="12"/>
      <c r="J1637" s="93"/>
      <c r="K1637" s="100"/>
      <c r="L1637" s="12"/>
      <c r="M1637" s="11"/>
      <c r="N1637" s="18"/>
      <c r="O1637" s="14"/>
      <c r="P1637" s="14"/>
      <c r="Q1637" s="97"/>
      <c r="R1637" s="11"/>
      <c r="S1637" s="11"/>
      <c r="T1637" s="11"/>
      <c r="U1637" s="216"/>
      <c r="V1637" s="216"/>
      <c r="W1637" s="216"/>
      <c r="X1637" s="216"/>
      <c r="Y1637" s="216"/>
      <c r="Z1637" s="216"/>
      <c r="AA1637" s="217"/>
      <c r="AB1637" s="216"/>
    </row>
    <row r="1638" spans="1:28" ht="18" customHeight="1">
      <c r="A1638" s="100"/>
      <c r="B1638" s="12"/>
      <c r="C1638" s="90"/>
      <c r="D1638" s="12"/>
      <c r="E1638" s="12"/>
      <c r="F1638" s="12"/>
      <c r="G1638" s="13"/>
      <c r="H1638" s="11"/>
      <c r="I1638" s="12"/>
      <c r="J1638" s="93"/>
      <c r="K1638" s="100"/>
      <c r="L1638" s="12"/>
      <c r="M1638" s="11"/>
      <c r="N1638" s="18"/>
      <c r="O1638" s="14"/>
      <c r="P1638" s="14"/>
      <c r="Q1638" s="97"/>
      <c r="R1638" s="11"/>
      <c r="S1638" s="11"/>
      <c r="T1638" s="11"/>
      <c r="U1638" s="216"/>
      <c r="V1638" s="216"/>
      <c r="W1638" s="216"/>
      <c r="X1638" s="216"/>
      <c r="Y1638" s="216"/>
      <c r="Z1638" s="216"/>
      <c r="AA1638" s="217"/>
      <c r="AB1638" s="216"/>
    </row>
    <row r="1639" spans="1:28" ht="18" customHeight="1">
      <c r="A1639" s="100"/>
      <c r="B1639" s="12"/>
      <c r="C1639" s="90"/>
      <c r="D1639" s="12"/>
      <c r="E1639" s="12"/>
      <c r="F1639" s="12"/>
      <c r="G1639" s="13"/>
      <c r="H1639" s="11"/>
      <c r="I1639" s="12"/>
      <c r="J1639" s="93"/>
      <c r="K1639" s="100"/>
      <c r="L1639" s="12"/>
      <c r="M1639" s="11"/>
      <c r="N1639" s="18"/>
      <c r="O1639" s="14"/>
      <c r="P1639" s="14"/>
      <c r="Q1639" s="97"/>
      <c r="R1639" s="11"/>
      <c r="S1639" s="11"/>
      <c r="T1639" s="11"/>
      <c r="U1639" s="216"/>
      <c r="V1639" s="216"/>
      <c r="W1639" s="216"/>
      <c r="X1639" s="216"/>
      <c r="Y1639" s="216"/>
      <c r="Z1639" s="216"/>
      <c r="AA1639" s="217"/>
      <c r="AB1639" s="216"/>
    </row>
    <row r="1640" spans="1:28" ht="18" customHeight="1">
      <c r="A1640" s="100"/>
      <c r="B1640" s="12"/>
      <c r="C1640" s="90"/>
      <c r="D1640" s="12"/>
      <c r="E1640" s="12"/>
      <c r="F1640" s="12"/>
      <c r="G1640" s="13"/>
      <c r="H1640" s="11"/>
      <c r="I1640" s="12"/>
      <c r="J1640" s="93"/>
      <c r="K1640" s="100"/>
      <c r="L1640" s="12"/>
      <c r="M1640" s="11"/>
      <c r="N1640" s="18"/>
      <c r="O1640" s="14"/>
      <c r="P1640" s="14"/>
      <c r="Q1640" s="97"/>
      <c r="R1640" s="11"/>
      <c r="S1640" s="11"/>
      <c r="T1640" s="11"/>
      <c r="U1640" s="216"/>
      <c r="V1640" s="216"/>
      <c r="W1640" s="216"/>
      <c r="X1640" s="216"/>
      <c r="Y1640" s="216"/>
      <c r="Z1640" s="216"/>
      <c r="AA1640" s="217"/>
      <c r="AB1640" s="216"/>
    </row>
    <row r="1641" spans="1:28" ht="18" customHeight="1">
      <c r="A1641" s="100"/>
      <c r="B1641" s="12"/>
      <c r="C1641" s="90"/>
      <c r="D1641" s="12"/>
      <c r="E1641" s="12"/>
      <c r="F1641" s="12"/>
      <c r="G1641" s="13"/>
      <c r="H1641" s="11"/>
      <c r="I1641" s="12"/>
      <c r="J1641" s="93"/>
      <c r="K1641" s="100"/>
      <c r="L1641" s="12"/>
      <c r="M1641" s="11"/>
      <c r="N1641" s="18"/>
      <c r="O1641" s="14"/>
      <c r="P1641" s="14"/>
      <c r="Q1641" s="97"/>
      <c r="R1641" s="11"/>
      <c r="S1641" s="11"/>
      <c r="T1641" s="11"/>
      <c r="U1641" s="216"/>
      <c r="V1641" s="216"/>
      <c r="W1641" s="216"/>
      <c r="X1641" s="216"/>
      <c r="Y1641" s="216"/>
      <c r="Z1641" s="216"/>
      <c r="AA1641" s="217"/>
      <c r="AB1641" s="216"/>
    </row>
    <row r="1642" spans="1:28" ht="18" customHeight="1">
      <c r="A1642" s="100"/>
      <c r="B1642" s="12"/>
      <c r="C1642" s="90"/>
      <c r="D1642" s="12"/>
      <c r="E1642" s="12"/>
      <c r="F1642" s="12"/>
      <c r="G1642" s="13"/>
      <c r="H1642" s="11"/>
      <c r="I1642" s="12"/>
      <c r="J1642" s="93"/>
      <c r="K1642" s="100"/>
      <c r="L1642" s="12"/>
      <c r="M1642" s="11"/>
      <c r="N1642" s="18"/>
      <c r="O1642" s="14"/>
      <c r="P1642" s="14"/>
      <c r="Q1642" s="97"/>
      <c r="R1642" s="11"/>
      <c r="S1642" s="11"/>
      <c r="T1642" s="11"/>
      <c r="U1642" s="216"/>
      <c r="V1642" s="216"/>
      <c r="W1642" s="216"/>
      <c r="X1642" s="216"/>
      <c r="Y1642" s="216"/>
      <c r="Z1642" s="216"/>
      <c r="AA1642" s="217"/>
      <c r="AB1642" s="216"/>
    </row>
    <row r="1643" spans="1:28" ht="18" customHeight="1">
      <c r="A1643" s="100"/>
      <c r="B1643" s="12"/>
      <c r="C1643" s="90"/>
      <c r="D1643" s="12"/>
      <c r="E1643" s="12"/>
      <c r="F1643" s="12"/>
      <c r="G1643" s="13"/>
      <c r="H1643" s="11"/>
      <c r="I1643" s="12"/>
      <c r="J1643" s="93"/>
      <c r="K1643" s="100"/>
      <c r="L1643" s="12"/>
      <c r="M1643" s="11"/>
      <c r="N1643" s="18"/>
      <c r="O1643" s="14"/>
      <c r="P1643" s="14"/>
      <c r="Q1643" s="97"/>
      <c r="R1643" s="11"/>
      <c r="S1643" s="11"/>
      <c r="T1643" s="11"/>
      <c r="U1643" s="216"/>
      <c r="V1643" s="216"/>
      <c r="W1643" s="216"/>
      <c r="X1643" s="216"/>
      <c r="Y1643" s="216"/>
      <c r="Z1643" s="216"/>
      <c r="AA1643" s="217"/>
      <c r="AB1643" s="216"/>
    </row>
    <row r="1644" spans="1:28" ht="18" customHeight="1">
      <c r="A1644" s="100"/>
      <c r="B1644" s="12"/>
      <c r="C1644" s="90"/>
      <c r="D1644" s="12"/>
      <c r="E1644" s="12"/>
      <c r="F1644" s="12"/>
      <c r="G1644" s="13"/>
      <c r="H1644" s="11"/>
      <c r="I1644" s="12"/>
      <c r="J1644" s="93"/>
      <c r="K1644" s="100"/>
      <c r="L1644" s="12"/>
      <c r="M1644" s="11"/>
      <c r="N1644" s="18"/>
      <c r="O1644" s="14"/>
      <c r="P1644" s="14"/>
      <c r="Q1644" s="97"/>
      <c r="R1644" s="11"/>
      <c r="S1644" s="11"/>
      <c r="T1644" s="11"/>
      <c r="U1644" s="216"/>
      <c r="V1644" s="216"/>
      <c r="W1644" s="216"/>
      <c r="X1644" s="216"/>
      <c r="Y1644" s="216"/>
      <c r="Z1644" s="216"/>
      <c r="AA1644" s="217"/>
      <c r="AB1644" s="216"/>
    </row>
    <row r="1645" spans="1:28" ht="18" customHeight="1">
      <c r="A1645" s="100"/>
      <c r="B1645" s="12"/>
      <c r="C1645" s="90"/>
      <c r="D1645" s="12"/>
      <c r="E1645" s="12"/>
      <c r="F1645" s="12"/>
      <c r="G1645" s="13"/>
      <c r="H1645" s="11"/>
      <c r="I1645" s="12"/>
      <c r="J1645" s="93"/>
      <c r="K1645" s="100"/>
      <c r="L1645" s="12"/>
      <c r="M1645" s="11"/>
      <c r="N1645" s="18"/>
      <c r="O1645" s="14"/>
      <c r="P1645" s="14"/>
      <c r="Q1645" s="97"/>
      <c r="R1645" s="11"/>
      <c r="S1645" s="11"/>
      <c r="T1645" s="11"/>
      <c r="U1645" s="216"/>
      <c r="V1645" s="216"/>
      <c r="W1645" s="216"/>
      <c r="X1645" s="216"/>
      <c r="Y1645" s="216"/>
      <c r="Z1645" s="216"/>
      <c r="AA1645" s="217"/>
      <c r="AB1645" s="216"/>
    </row>
    <row r="1646" spans="1:28" ht="18" customHeight="1">
      <c r="A1646" s="100"/>
      <c r="B1646" s="12"/>
      <c r="C1646" s="90"/>
      <c r="D1646" s="12"/>
      <c r="E1646" s="12"/>
      <c r="F1646" s="12"/>
      <c r="G1646" s="13"/>
      <c r="H1646" s="11"/>
      <c r="I1646" s="12"/>
      <c r="J1646" s="93"/>
      <c r="K1646" s="100"/>
      <c r="L1646" s="12"/>
      <c r="M1646" s="11"/>
      <c r="N1646" s="18"/>
      <c r="O1646" s="14"/>
      <c r="P1646" s="14"/>
      <c r="Q1646" s="97"/>
      <c r="R1646" s="11"/>
      <c r="S1646" s="11"/>
      <c r="T1646" s="11"/>
      <c r="U1646" s="216"/>
      <c r="V1646" s="216"/>
      <c r="W1646" s="216"/>
      <c r="X1646" s="216"/>
      <c r="Y1646" s="216"/>
      <c r="Z1646" s="216"/>
      <c r="AA1646" s="217"/>
      <c r="AB1646" s="216"/>
    </row>
    <row r="1647" spans="1:28" ht="18" customHeight="1">
      <c r="A1647" s="100"/>
      <c r="B1647" s="12"/>
      <c r="C1647" s="90"/>
      <c r="D1647" s="12"/>
      <c r="E1647" s="12"/>
      <c r="F1647" s="12"/>
      <c r="G1647" s="13"/>
      <c r="H1647" s="11"/>
      <c r="I1647" s="12"/>
      <c r="J1647" s="93"/>
      <c r="K1647" s="100"/>
      <c r="L1647" s="12"/>
      <c r="M1647" s="11"/>
      <c r="N1647" s="18"/>
      <c r="O1647" s="14"/>
      <c r="P1647" s="14"/>
      <c r="Q1647" s="97"/>
      <c r="R1647" s="11"/>
      <c r="S1647" s="11"/>
      <c r="T1647" s="11"/>
      <c r="U1647" s="216"/>
      <c r="V1647" s="216"/>
      <c r="W1647" s="216"/>
      <c r="X1647" s="216"/>
      <c r="Y1647" s="216"/>
      <c r="Z1647" s="216"/>
      <c r="AA1647" s="217"/>
      <c r="AB1647" s="216"/>
    </row>
    <row r="1648" spans="1:28" ht="18" customHeight="1">
      <c r="A1648" s="100"/>
      <c r="B1648" s="12"/>
      <c r="C1648" s="90"/>
      <c r="D1648" s="12"/>
      <c r="E1648" s="12"/>
      <c r="F1648" s="12"/>
      <c r="G1648" s="13"/>
      <c r="H1648" s="11"/>
      <c r="I1648" s="12"/>
      <c r="J1648" s="93"/>
      <c r="K1648" s="100"/>
      <c r="L1648" s="12"/>
      <c r="M1648" s="11"/>
      <c r="N1648" s="18"/>
      <c r="O1648" s="14"/>
      <c r="P1648" s="14"/>
      <c r="Q1648" s="97"/>
      <c r="R1648" s="11"/>
      <c r="S1648" s="11"/>
      <c r="T1648" s="11"/>
      <c r="U1648" s="216"/>
      <c r="V1648" s="216"/>
      <c r="W1648" s="216"/>
      <c r="X1648" s="216"/>
      <c r="Y1648" s="216"/>
      <c r="Z1648" s="216"/>
      <c r="AA1648" s="217"/>
      <c r="AB1648" s="216"/>
    </row>
    <row r="1649" spans="1:28" ht="18" customHeight="1">
      <c r="A1649" s="100"/>
      <c r="B1649" s="12"/>
      <c r="C1649" s="90"/>
      <c r="D1649" s="12"/>
      <c r="E1649" s="12"/>
      <c r="F1649" s="12"/>
      <c r="G1649" s="13"/>
      <c r="H1649" s="11"/>
      <c r="I1649" s="12"/>
      <c r="J1649" s="93"/>
      <c r="K1649" s="100"/>
      <c r="L1649" s="12"/>
      <c r="M1649" s="11"/>
      <c r="N1649" s="18"/>
      <c r="O1649" s="14"/>
      <c r="P1649" s="14"/>
      <c r="Q1649" s="97"/>
      <c r="R1649" s="11"/>
      <c r="S1649" s="11"/>
      <c r="T1649" s="11"/>
      <c r="U1649" s="216"/>
      <c r="V1649" s="216"/>
      <c r="W1649" s="216"/>
      <c r="X1649" s="216"/>
      <c r="Y1649" s="216"/>
      <c r="Z1649" s="216"/>
      <c r="AA1649" s="217"/>
      <c r="AB1649" s="216"/>
    </row>
    <row r="1650" spans="1:28" ht="18" customHeight="1">
      <c r="A1650" s="100"/>
      <c r="B1650" s="12"/>
      <c r="C1650" s="90"/>
      <c r="D1650" s="12"/>
      <c r="E1650" s="12"/>
      <c r="F1650" s="12"/>
      <c r="G1650" s="13"/>
      <c r="H1650" s="11"/>
      <c r="I1650" s="12"/>
      <c r="J1650" s="93"/>
      <c r="K1650" s="100"/>
      <c r="L1650" s="12"/>
      <c r="M1650" s="11"/>
      <c r="N1650" s="18"/>
      <c r="O1650" s="14"/>
      <c r="P1650" s="14"/>
      <c r="Q1650" s="97"/>
      <c r="R1650" s="11"/>
      <c r="S1650" s="11"/>
      <c r="T1650" s="11"/>
      <c r="U1650" s="216"/>
      <c r="V1650" s="216"/>
      <c r="W1650" s="216"/>
      <c r="X1650" s="216"/>
      <c r="Y1650" s="216"/>
      <c r="Z1650" s="216"/>
      <c r="AA1650" s="217"/>
      <c r="AB1650" s="216"/>
    </row>
    <row r="1651" spans="1:28" ht="18" customHeight="1">
      <c r="A1651" s="100"/>
      <c r="B1651" s="12"/>
      <c r="C1651" s="90"/>
      <c r="D1651" s="12"/>
      <c r="E1651" s="12"/>
      <c r="F1651" s="12"/>
      <c r="G1651" s="13"/>
      <c r="H1651" s="11"/>
      <c r="I1651" s="12"/>
      <c r="J1651" s="93"/>
      <c r="K1651" s="100"/>
      <c r="L1651" s="12"/>
      <c r="M1651" s="11"/>
      <c r="N1651" s="18"/>
      <c r="O1651" s="14"/>
      <c r="P1651" s="14"/>
      <c r="Q1651" s="97"/>
      <c r="R1651" s="11"/>
      <c r="S1651" s="11"/>
      <c r="T1651" s="11"/>
      <c r="U1651" s="216"/>
      <c r="V1651" s="216"/>
      <c r="W1651" s="216"/>
      <c r="X1651" s="216"/>
      <c r="Y1651" s="216"/>
      <c r="Z1651" s="216"/>
      <c r="AA1651" s="217"/>
      <c r="AB1651" s="216"/>
    </row>
    <row r="1652" spans="1:28" ht="18" customHeight="1">
      <c r="A1652" s="100"/>
      <c r="B1652" s="12"/>
      <c r="C1652" s="90"/>
      <c r="D1652" s="12"/>
      <c r="E1652" s="12"/>
      <c r="F1652" s="12"/>
      <c r="G1652" s="13"/>
      <c r="H1652" s="11"/>
      <c r="I1652" s="12"/>
      <c r="J1652" s="93"/>
      <c r="K1652" s="100"/>
      <c r="L1652" s="12"/>
      <c r="M1652" s="11"/>
      <c r="N1652" s="18"/>
      <c r="O1652" s="14"/>
      <c r="P1652" s="14"/>
      <c r="Q1652" s="97"/>
      <c r="R1652" s="11"/>
      <c r="S1652" s="11"/>
      <c r="T1652" s="11"/>
      <c r="U1652" s="216"/>
      <c r="V1652" s="216"/>
      <c r="W1652" s="216"/>
      <c r="X1652" s="216"/>
      <c r="Y1652" s="216"/>
      <c r="Z1652" s="216"/>
      <c r="AA1652" s="217"/>
      <c r="AB1652" s="216"/>
    </row>
    <row r="1653" spans="1:28" ht="18" customHeight="1">
      <c r="A1653" s="100"/>
      <c r="B1653" s="12"/>
      <c r="C1653" s="90"/>
      <c r="D1653" s="12"/>
      <c r="E1653" s="12"/>
      <c r="F1653" s="12"/>
      <c r="G1653" s="13"/>
      <c r="H1653" s="11"/>
      <c r="I1653" s="12"/>
      <c r="J1653" s="93"/>
      <c r="K1653" s="100"/>
      <c r="L1653" s="12"/>
      <c r="M1653" s="11"/>
      <c r="N1653" s="18"/>
      <c r="O1653" s="14"/>
      <c r="P1653" s="14"/>
      <c r="Q1653" s="97"/>
      <c r="R1653" s="11"/>
      <c r="S1653" s="11"/>
      <c r="T1653" s="11"/>
      <c r="U1653" s="216"/>
      <c r="V1653" s="216"/>
      <c r="W1653" s="216"/>
      <c r="X1653" s="216"/>
      <c r="Y1653" s="216"/>
      <c r="Z1653" s="216"/>
      <c r="AA1653" s="217"/>
      <c r="AB1653" s="216"/>
    </row>
    <row r="1654" spans="1:28" ht="18" customHeight="1">
      <c r="A1654" s="100"/>
      <c r="B1654" s="12"/>
      <c r="C1654" s="90"/>
      <c r="D1654" s="12"/>
      <c r="E1654" s="12"/>
      <c r="F1654" s="12"/>
      <c r="G1654" s="13"/>
      <c r="H1654" s="11"/>
      <c r="I1654" s="12"/>
      <c r="J1654" s="93"/>
      <c r="K1654" s="100"/>
      <c r="L1654" s="12"/>
      <c r="M1654" s="11"/>
      <c r="N1654" s="18"/>
      <c r="O1654" s="14"/>
      <c r="P1654" s="14"/>
      <c r="Q1654" s="97"/>
      <c r="R1654" s="11"/>
      <c r="S1654" s="11"/>
      <c r="T1654" s="11"/>
      <c r="U1654" s="216"/>
      <c r="V1654" s="216"/>
      <c r="W1654" s="216"/>
      <c r="X1654" s="216"/>
      <c r="Y1654" s="216"/>
      <c r="Z1654" s="216"/>
      <c r="AA1654" s="217"/>
      <c r="AB1654" s="216"/>
    </row>
    <row r="1655" spans="1:28" ht="18" customHeight="1">
      <c r="A1655" s="100"/>
      <c r="B1655" s="12"/>
      <c r="C1655" s="90"/>
      <c r="D1655" s="12"/>
      <c r="E1655" s="12"/>
      <c r="F1655" s="12"/>
      <c r="G1655" s="13"/>
      <c r="H1655" s="11"/>
      <c r="I1655" s="12"/>
      <c r="J1655" s="93"/>
      <c r="K1655" s="100"/>
      <c r="L1655" s="12"/>
      <c r="M1655" s="11"/>
      <c r="N1655" s="18"/>
      <c r="O1655" s="14"/>
      <c r="P1655" s="14"/>
      <c r="Q1655" s="97"/>
      <c r="R1655" s="11"/>
      <c r="S1655" s="11"/>
      <c r="T1655" s="11"/>
      <c r="U1655" s="216"/>
      <c r="V1655" s="216"/>
      <c r="W1655" s="216"/>
      <c r="X1655" s="216"/>
      <c r="Y1655" s="216"/>
      <c r="Z1655" s="216"/>
      <c r="AA1655" s="217"/>
      <c r="AB1655" s="216"/>
    </row>
    <row r="1656" spans="1:28" ht="18" customHeight="1">
      <c r="A1656" s="100"/>
      <c r="B1656" s="12"/>
      <c r="C1656" s="90"/>
      <c r="D1656" s="12"/>
      <c r="E1656" s="12"/>
      <c r="F1656" s="12"/>
      <c r="G1656" s="13"/>
      <c r="H1656" s="11"/>
      <c r="I1656" s="12"/>
      <c r="J1656" s="93"/>
      <c r="K1656" s="100"/>
      <c r="L1656" s="12"/>
      <c r="M1656" s="11"/>
      <c r="N1656" s="18"/>
      <c r="O1656" s="14"/>
      <c r="P1656" s="14"/>
      <c r="Q1656" s="97"/>
      <c r="R1656" s="11"/>
      <c r="S1656" s="11"/>
      <c r="T1656" s="11"/>
      <c r="U1656" s="216"/>
      <c r="V1656" s="216"/>
      <c r="W1656" s="216"/>
      <c r="X1656" s="216"/>
      <c r="Y1656" s="216"/>
      <c r="Z1656" s="216"/>
      <c r="AA1656" s="217"/>
      <c r="AB1656" s="216"/>
    </row>
    <row r="1657" spans="1:28" ht="18" customHeight="1">
      <c r="A1657" s="100"/>
      <c r="B1657" s="12"/>
      <c r="C1657" s="90"/>
      <c r="D1657" s="12"/>
      <c r="E1657" s="12"/>
      <c r="F1657" s="12"/>
      <c r="G1657" s="13"/>
      <c r="H1657" s="11"/>
      <c r="I1657" s="12"/>
      <c r="J1657" s="93"/>
      <c r="K1657" s="100"/>
      <c r="L1657" s="12"/>
      <c r="M1657" s="11"/>
      <c r="N1657" s="18"/>
      <c r="O1657" s="14"/>
      <c r="P1657" s="14"/>
      <c r="Q1657" s="97"/>
      <c r="R1657" s="11"/>
      <c r="S1657" s="11"/>
      <c r="T1657" s="11"/>
      <c r="U1657" s="216"/>
      <c r="V1657" s="216"/>
      <c r="W1657" s="216"/>
      <c r="X1657" s="216"/>
      <c r="Y1657" s="216"/>
      <c r="Z1657" s="216"/>
      <c r="AA1657" s="217"/>
      <c r="AB1657" s="216"/>
    </row>
    <row r="1658" spans="1:28" ht="18" customHeight="1">
      <c r="A1658" s="100"/>
      <c r="B1658" s="12"/>
      <c r="C1658" s="90"/>
      <c r="D1658" s="12"/>
      <c r="E1658" s="12"/>
      <c r="F1658" s="12"/>
      <c r="G1658" s="13"/>
      <c r="H1658" s="11"/>
      <c r="I1658" s="12"/>
      <c r="J1658" s="93"/>
      <c r="K1658" s="100"/>
      <c r="L1658" s="12"/>
      <c r="M1658" s="11"/>
      <c r="N1658" s="18"/>
      <c r="O1658" s="14"/>
      <c r="P1658" s="14"/>
      <c r="Q1658" s="97"/>
      <c r="R1658" s="11"/>
      <c r="S1658" s="11"/>
      <c r="T1658" s="11"/>
      <c r="U1658" s="216"/>
      <c r="V1658" s="216"/>
      <c r="W1658" s="216"/>
      <c r="X1658" s="216"/>
      <c r="Y1658" s="216"/>
      <c r="Z1658" s="216"/>
      <c r="AA1658" s="217"/>
      <c r="AB1658" s="216"/>
    </row>
    <row r="1659" spans="1:28" ht="18" customHeight="1">
      <c r="A1659" s="100"/>
      <c r="B1659" s="12"/>
      <c r="C1659" s="90"/>
      <c r="D1659" s="12"/>
      <c r="E1659" s="12"/>
      <c r="F1659" s="12"/>
      <c r="G1659" s="13"/>
      <c r="H1659" s="11"/>
      <c r="I1659" s="12"/>
      <c r="J1659" s="93"/>
      <c r="K1659" s="100"/>
      <c r="L1659" s="12"/>
      <c r="M1659" s="11"/>
      <c r="N1659" s="18"/>
      <c r="O1659" s="14"/>
      <c r="P1659" s="14"/>
      <c r="Q1659" s="97"/>
      <c r="R1659" s="11"/>
      <c r="S1659" s="11"/>
      <c r="T1659" s="11"/>
      <c r="U1659" s="216"/>
      <c r="V1659" s="216"/>
      <c r="W1659" s="216"/>
      <c r="X1659" s="216"/>
      <c r="Y1659" s="216"/>
      <c r="Z1659" s="216"/>
      <c r="AA1659" s="217"/>
      <c r="AB1659" s="216"/>
    </row>
    <row r="1660" spans="1:28" ht="18" customHeight="1">
      <c r="A1660" s="100"/>
      <c r="B1660" s="12"/>
      <c r="C1660" s="90"/>
      <c r="D1660" s="12"/>
      <c r="E1660" s="12"/>
      <c r="F1660" s="12"/>
      <c r="G1660" s="13"/>
      <c r="H1660" s="11"/>
      <c r="I1660" s="12"/>
      <c r="J1660" s="93"/>
      <c r="K1660" s="100"/>
      <c r="L1660" s="12"/>
      <c r="M1660" s="11"/>
      <c r="N1660" s="18"/>
      <c r="O1660" s="14"/>
      <c r="P1660" s="14"/>
      <c r="Q1660" s="97"/>
      <c r="R1660" s="11"/>
      <c r="S1660" s="11"/>
      <c r="T1660" s="11"/>
      <c r="U1660" s="216"/>
      <c r="V1660" s="216"/>
      <c r="W1660" s="216"/>
      <c r="X1660" s="216"/>
      <c r="Y1660" s="216"/>
      <c r="Z1660" s="216"/>
      <c r="AA1660" s="217"/>
      <c r="AB1660" s="216"/>
    </row>
    <row r="1661" spans="1:28" ht="18" customHeight="1">
      <c r="A1661" s="100"/>
      <c r="B1661" s="12"/>
      <c r="C1661" s="90"/>
      <c r="D1661" s="12"/>
      <c r="E1661" s="12"/>
      <c r="F1661" s="12"/>
      <c r="G1661" s="13"/>
      <c r="H1661" s="11"/>
      <c r="I1661" s="12"/>
      <c r="J1661" s="93"/>
      <c r="K1661" s="100"/>
      <c r="L1661" s="12"/>
      <c r="M1661" s="11"/>
      <c r="N1661" s="18"/>
      <c r="O1661" s="14"/>
      <c r="P1661" s="14"/>
      <c r="Q1661" s="97"/>
      <c r="R1661" s="11"/>
      <c r="S1661" s="11"/>
      <c r="T1661" s="11"/>
      <c r="U1661" s="216"/>
      <c r="V1661" s="216"/>
      <c r="W1661" s="216"/>
      <c r="X1661" s="216"/>
      <c r="Y1661" s="216"/>
      <c r="Z1661" s="216"/>
      <c r="AA1661" s="217"/>
      <c r="AB1661" s="216"/>
    </row>
    <row r="1662" spans="1:28" ht="18" customHeight="1">
      <c r="A1662" s="100"/>
      <c r="B1662" s="12"/>
      <c r="C1662" s="90"/>
      <c r="D1662" s="12"/>
      <c r="E1662" s="12"/>
      <c r="F1662" s="12"/>
      <c r="G1662" s="13"/>
      <c r="H1662" s="11"/>
      <c r="I1662" s="12"/>
      <c r="J1662" s="93"/>
      <c r="K1662" s="100"/>
      <c r="L1662" s="12"/>
      <c r="M1662" s="11"/>
      <c r="N1662" s="18"/>
      <c r="O1662" s="14"/>
      <c r="P1662" s="14"/>
      <c r="Q1662" s="97"/>
      <c r="R1662" s="11"/>
      <c r="S1662" s="11"/>
      <c r="T1662" s="11"/>
      <c r="U1662" s="216"/>
      <c r="V1662" s="216"/>
      <c r="W1662" s="216"/>
      <c r="X1662" s="216"/>
      <c r="Y1662" s="216"/>
      <c r="Z1662" s="216"/>
      <c r="AA1662" s="217"/>
      <c r="AB1662" s="216"/>
    </row>
    <row r="1663" spans="1:28" ht="18" customHeight="1">
      <c r="A1663" s="100"/>
      <c r="B1663" s="12"/>
      <c r="C1663" s="90"/>
      <c r="D1663" s="12"/>
      <c r="E1663" s="12"/>
      <c r="F1663" s="12"/>
      <c r="G1663" s="13"/>
      <c r="H1663" s="11"/>
      <c r="I1663" s="12"/>
      <c r="J1663" s="93"/>
      <c r="K1663" s="100"/>
      <c r="L1663" s="12"/>
      <c r="M1663" s="11"/>
      <c r="N1663" s="18"/>
      <c r="O1663" s="14"/>
      <c r="P1663" s="14"/>
      <c r="Q1663" s="97"/>
      <c r="R1663" s="11"/>
      <c r="S1663" s="11"/>
      <c r="T1663" s="11"/>
      <c r="U1663" s="216"/>
      <c r="V1663" s="216"/>
      <c r="W1663" s="216"/>
      <c r="X1663" s="216"/>
      <c r="Y1663" s="216"/>
      <c r="Z1663" s="216"/>
      <c r="AA1663" s="217"/>
      <c r="AB1663" s="216"/>
    </row>
    <row r="1664" spans="1:28" ht="18" customHeight="1">
      <c r="A1664" s="100"/>
      <c r="B1664" s="12"/>
      <c r="C1664" s="90"/>
      <c r="D1664" s="12"/>
      <c r="E1664" s="12"/>
      <c r="F1664" s="12"/>
      <c r="G1664" s="13"/>
      <c r="H1664" s="11"/>
      <c r="I1664" s="12"/>
      <c r="J1664" s="93"/>
      <c r="K1664" s="100"/>
      <c r="L1664" s="12"/>
      <c r="M1664" s="11"/>
      <c r="N1664" s="18"/>
      <c r="O1664" s="14"/>
      <c r="P1664" s="14"/>
      <c r="Q1664" s="97"/>
      <c r="R1664" s="11"/>
      <c r="S1664" s="11"/>
      <c r="T1664" s="11"/>
      <c r="U1664" s="216"/>
      <c r="V1664" s="216"/>
      <c r="W1664" s="216"/>
      <c r="X1664" s="216"/>
      <c r="Y1664" s="216"/>
      <c r="Z1664" s="216"/>
      <c r="AA1664" s="217"/>
      <c r="AB1664" s="216"/>
    </row>
    <row r="1665" spans="1:28" ht="18" customHeight="1">
      <c r="A1665" s="100"/>
      <c r="B1665" s="12"/>
      <c r="C1665" s="90"/>
      <c r="D1665" s="12"/>
      <c r="E1665" s="12"/>
      <c r="F1665" s="12"/>
      <c r="G1665" s="13"/>
      <c r="H1665" s="11"/>
      <c r="I1665" s="12"/>
      <c r="J1665" s="93"/>
      <c r="K1665" s="100"/>
      <c r="L1665" s="12"/>
      <c r="M1665" s="11"/>
      <c r="N1665" s="18"/>
      <c r="O1665" s="14"/>
      <c r="P1665" s="14"/>
      <c r="Q1665" s="97"/>
      <c r="R1665" s="11"/>
      <c r="S1665" s="11"/>
      <c r="T1665" s="11"/>
      <c r="U1665" s="216"/>
      <c r="V1665" s="216"/>
      <c r="W1665" s="216"/>
      <c r="X1665" s="216"/>
      <c r="Y1665" s="216"/>
      <c r="Z1665" s="216"/>
      <c r="AA1665" s="217"/>
      <c r="AB1665" s="216"/>
    </row>
    <row r="1666" spans="1:28" ht="18" customHeight="1">
      <c r="A1666" s="100"/>
      <c r="B1666" s="12"/>
      <c r="C1666" s="90"/>
      <c r="D1666" s="12"/>
      <c r="E1666" s="12"/>
      <c r="F1666" s="12"/>
      <c r="G1666" s="13"/>
      <c r="H1666" s="11"/>
      <c r="I1666" s="12"/>
      <c r="J1666" s="93"/>
      <c r="K1666" s="100"/>
      <c r="L1666" s="12"/>
      <c r="M1666" s="11"/>
      <c r="N1666" s="18"/>
      <c r="O1666" s="14"/>
      <c r="P1666" s="14"/>
      <c r="Q1666" s="97"/>
      <c r="R1666" s="11"/>
      <c r="S1666" s="11"/>
      <c r="T1666" s="11"/>
      <c r="U1666" s="216"/>
      <c r="V1666" s="216"/>
      <c r="W1666" s="216"/>
      <c r="X1666" s="216"/>
      <c r="Y1666" s="216"/>
      <c r="Z1666" s="216"/>
      <c r="AA1666" s="217"/>
      <c r="AB1666" s="216"/>
    </row>
    <row r="1667" spans="1:28" ht="18" customHeight="1">
      <c r="A1667" s="100"/>
      <c r="B1667" s="12"/>
      <c r="C1667" s="90"/>
      <c r="D1667" s="12"/>
      <c r="E1667" s="12"/>
      <c r="F1667" s="12"/>
      <c r="G1667" s="13"/>
      <c r="H1667" s="11"/>
      <c r="I1667" s="12"/>
      <c r="J1667" s="93"/>
      <c r="K1667" s="100"/>
      <c r="L1667" s="12"/>
      <c r="M1667" s="11"/>
      <c r="N1667" s="18"/>
      <c r="O1667" s="14"/>
      <c r="P1667" s="14"/>
      <c r="Q1667" s="97"/>
      <c r="R1667" s="11"/>
      <c r="S1667" s="11"/>
      <c r="T1667" s="11"/>
      <c r="U1667" s="216"/>
      <c r="V1667" s="216"/>
      <c r="W1667" s="216"/>
      <c r="X1667" s="216"/>
      <c r="Y1667" s="216"/>
      <c r="Z1667" s="216"/>
      <c r="AA1667" s="217"/>
      <c r="AB1667" s="216"/>
    </row>
    <row r="1668" spans="1:28" ht="18" customHeight="1">
      <c r="A1668" s="100"/>
      <c r="B1668" s="12"/>
      <c r="C1668" s="90"/>
      <c r="D1668" s="12"/>
      <c r="E1668" s="12"/>
      <c r="F1668" s="12"/>
      <c r="G1668" s="13"/>
      <c r="H1668" s="11"/>
      <c r="I1668" s="12"/>
      <c r="J1668" s="93"/>
      <c r="K1668" s="100"/>
      <c r="L1668" s="12"/>
      <c r="M1668" s="11"/>
      <c r="N1668" s="18"/>
      <c r="O1668" s="14"/>
      <c r="P1668" s="14"/>
      <c r="Q1668" s="97"/>
      <c r="R1668" s="11"/>
      <c r="S1668" s="11"/>
      <c r="T1668" s="11"/>
      <c r="U1668" s="216"/>
      <c r="V1668" s="216"/>
      <c r="W1668" s="216"/>
      <c r="X1668" s="216"/>
      <c r="Y1668" s="216"/>
      <c r="Z1668" s="216"/>
      <c r="AA1668" s="217"/>
      <c r="AB1668" s="216"/>
    </row>
    <row r="1669" spans="1:28" ht="18" customHeight="1">
      <c r="A1669" s="100"/>
      <c r="B1669" s="12"/>
      <c r="C1669" s="90"/>
      <c r="D1669" s="12"/>
      <c r="E1669" s="12"/>
      <c r="F1669" s="12"/>
      <c r="G1669" s="13"/>
      <c r="H1669" s="11"/>
      <c r="I1669" s="12"/>
      <c r="J1669" s="93"/>
      <c r="K1669" s="100"/>
      <c r="L1669" s="12"/>
      <c r="M1669" s="11"/>
      <c r="N1669" s="18"/>
      <c r="O1669" s="14"/>
      <c r="P1669" s="14"/>
      <c r="Q1669" s="97"/>
      <c r="R1669" s="11"/>
      <c r="S1669" s="11"/>
      <c r="T1669" s="11"/>
      <c r="U1669" s="216"/>
      <c r="V1669" s="216"/>
      <c r="W1669" s="216"/>
      <c r="X1669" s="216"/>
      <c r="Y1669" s="216"/>
      <c r="Z1669" s="216"/>
      <c r="AA1669" s="217"/>
      <c r="AB1669" s="216"/>
    </row>
    <row r="1670" spans="1:28" ht="18" customHeight="1">
      <c r="A1670" s="100"/>
      <c r="B1670" s="12"/>
      <c r="C1670" s="90"/>
      <c r="D1670" s="12"/>
      <c r="E1670" s="12"/>
      <c r="F1670" s="12"/>
      <c r="G1670" s="13"/>
      <c r="H1670" s="11"/>
      <c r="I1670" s="12"/>
      <c r="J1670" s="93"/>
      <c r="K1670" s="100"/>
      <c r="L1670" s="12"/>
      <c r="M1670" s="11"/>
      <c r="N1670" s="18"/>
      <c r="O1670" s="14"/>
      <c r="P1670" s="14"/>
      <c r="Q1670" s="97"/>
      <c r="R1670" s="11"/>
      <c r="S1670" s="11"/>
      <c r="T1670" s="11"/>
      <c r="U1670" s="216"/>
      <c r="V1670" s="216"/>
      <c r="W1670" s="216"/>
      <c r="X1670" s="216"/>
      <c r="Y1670" s="216"/>
      <c r="Z1670" s="216"/>
      <c r="AA1670" s="217"/>
      <c r="AB1670" s="216"/>
    </row>
    <row r="1671" spans="1:28" ht="18" customHeight="1">
      <c r="A1671" s="100"/>
      <c r="B1671" s="12"/>
      <c r="C1671" s="90"/>
      <c r="D1671" s="12"/>
      <c r="E1671" s="12"/>
      <c r="F1671" s="12"/>
      <c r="G1671" s="13"/>
      <c r="H1671" s="11"/>
      <c r="I1671" s="12"/>
      <c r="J1671" s="93"/>
      <c r="K1671" s="100"/>
      <c r="L1671" s="12"/>
      <c r="M1671" s="11"/>
      <c r="N1671" s="18"/>
      <c r="O1671" s="14"/>
      <c r="P1671" s="14"/>
      <c r="Q1671" s="97"/>
      <c r="R1671" s="11"/>
      <c r="S1671" s="11"/>
      <c r="T1671" s="11"/>
      <c r="U1671" s="216"/>
      <c r="V1671" s="216"/>
      <c r="W1671" s="216"/>
      <c r="X1671" s="216"/>
      <c r="Y1671" s="216"/>
      <c r="Z1671" s="216"/>
      <c r="AA1671" s="217"/>
      <c r="AB1671" s="216"/>
    </row>
    <row r="1672" spans="1:28" ht="18" customHeight="1">
      <c r="A1672" s="100"/>
      <c r="B1672" s="12"/>
      <c r="C1672" s="90"/>
      <c r="D1672" s="12"/>
      <c r="E1672" s="12"/>
      <c r="F1672" s="12"/>
      <c r="G1672" s="13"/>
      <c r="H1672" s="11"/>
      <c r="I1672" s="12"/>
      <c r="J1672" s="93"/>
      <c r="K1672" s="100"/>
      <c r="L1672" s="12"/>
      <c r="M1672" s="11"/>
      <c r="N1672" s="18"/>
      <c r="O1672" s="14"/>
      <c r="P1672" s="14"/>
      <c r="Q1672" s="97"/>
      <c r="R1672" s="11"/>
      <c r="S1672" s="11"/>
      <c r="T1672" s="11"/>
      <c r="U1672" s="216"/>
      <c r="V1672" s="216"/>
      <c r="W1672" s="216"/>
      <c r="X1672" s="216"/>
      <c r="Y1672" s="216"/>
      <c r="Z1672" s="216"/>
      <c r="AA1672" s="217"/>
      <c r="AB1672" s="216"/>
    </row>
    <row r="1673" spans="1:28" ht="18" customHeight="1">
      <c r="A1673" s="100"/>
      <c r="B1673" s="12"/>
      <c r="C1673" s="90"/>
      <c r="D1673" s="12"/>
      <c r="E1673" s="12"/>
      <c r="F1673" s="12"/>
      <c r="G1673" s="13"/>
      <c r="H1673" s="11"/>
      <c r="I1673" s="12"/>
      <c r="J1673" s="93"/>
      <c r="K1673" s="100"/>
      <c r="L1673" s="12"/>
      <c r="M1673" s="11"/>
      <c r="N1673" s="18"/>
      <c r="O1673" s="14"/>
      <c r="P1673" s="14"/>
      <c r="Q1673" s="97"/>
      <c r="R1673" s="11"/>
      <c r="S1673" s="11"/>
      <c r="T1673" s="11"/>
      <c r="U1673" s="216"/>
      <c r="V1673" s="216"/>
      <c r="W1673" s="216"/>
      <c r="X1673" s="216"/>
      <c r="Y1673" s="216"/>
      <c r="Z1673" s="216"/>
      <c r="AA1673" s="217"/>
      <c r="AB1673" s="216"/>
    </row>
    <row r="1674" spans="1:28" ht="18" customHeight="1">
      <c r="A1674" s="100"/>
      <c r="B1674" s="12"/>
      <c r="C1674" s="90"/>
      <c r="D1674" s="12"/>
      <c r="E1674" s="12"/>
      <c r="F1674" s="12"/>
      <c r="G1674" s="13"/>
      <c r="H1674" s="11"/>
      <c r="I1674" s="12"/>
      <c r="J1674" s="93"/>
      <c r="K1674" s="100"/>
      <c r="L1674" s="12"/>
      <c r="M1674" s="11"/>
      <c r="N1674" s="18"/>
      <c r="O1674" s="14"/>
      <c r="P1674" s="14"/>
      <c r="Q1674" s="97"/>
      <c r="R1674" s="11"/>
      <c r="S1674" s="11"/>
      <c r="T1674" s="11"/>
      <c r="U1674" s="216"/>
      <c r="V1674" s="216"/>
      <c r="W1674" s="216"/>
      <c r="X1674" s="216"/>
      <c r="Y1674" s="216"/>
      <c r="Z1674" s="216"/>
      <c r="AA1674" s="217"/>
      <c r="AB1674" s="216"/>
    </row>
    <row r="1675" spans="1:28" ht="18" customHeight="1">
      <c r="A1675" s="100"/>
      <c r="B1675" s="12"/>
      <c r="C1675" s="90"/>
      <c r="D1675" s="12"/>
      <c r="E1675" s="12"/>
      <c r="F1675" s="12"/>
      <c r="G1675" s="13"/>
      <c r="H1675" s="11"/>
      <c r="I1675" s="12"/>
      <c r="J1675" s="93"/>
      <c r="K1675" s="100"/>
      <c r="L1675" s="12"/>
      <c r="M1675" s="11"/>
      <c r="N1675" s="18"/>
      <c r="O1675" s="14"/>
      <c r="P1675" s="14"/>
      <c r="Q1675" s="97"/>
      <c r="R1675" s="11"/>
      <c r="S1675" s="11"/>
      <c r="T1675" s="11"/>
      <c r="U1675" s="216"/>
      <c r="V1675" s="216"/>
      <c r="W1675" s="216"/>
      <c r="X1675" s="216"/>
      <c r="Y1675" s="216"/>
      <c r="Z1675" s="216"/>
      <c r="AA1675" s="217"/>
      <c r="AB1675" s="216"/>
    </row>
    <row r="1676" spans="1:28" ht="18" customHeight="1">
      <c r="A1676" s="100"/>
      <c r="B1676" s="12"/>
      <c r="C1676" s="90"/>
      <c r="D1676" s="12"/>
      <c r="E1676" s="12"/>
      <c r="F1676" s="12"/>
      <c r="G1676" s="13"/>
      <c r="H1676" s="11"/>
      <c r="I1676" s="12"/>
      <c r="J1676" s="93"/>
      <c r="K1676" s="100"/>
      <c r="L1676" s="12"/>
      <c r="M1676" s="11"/>
      <c r="N1676" s="18"/>
      <c r="O1676" s="14"/>
      <c r="P1676" s="14"/>
      <c r="Q1676" s="97"/>
      <c r="R1676" s="11"/>
      <c r="S1676" s="11"/>
      <c r="T1676" s="11"/>
      <c r="U1676" s="216"/>
      <c r="V1676" s="216"/>
      <c r="W1676" s="216"/>
      <c r="X1676" s="216"/>
      <c r="Y1676" s="216"/>
      <c r="Z1676" s="216"/>
      <c r="AA1676" s="217"/>
      <c r="AB1676" s="216"/>
    </row>
    <row r="1677" spans="1:28" ht="18" customHeight="1">
      <c r="A1677" s="100"/>
      <c r="B1677" s="12"/>
      <c r="C1677" s="90"/>
      <c r="D1677" s="12"/>
      <c r="E1677" s="12"/>
      <c r="F1677" s="12"/>
      <c r="G1677" s="13"/>
      <c r="H1677" s="11"/>
      <c r="I1677" s="12"/>
      <c r="J1677" s="93"/>
      <c r="K1677" s="100"/>
      <c r="L1677" s="12"/>
      <c r="M1677" s="11"/>
      <c r="N1677" s="18"/>
      <c r="O1677" s="14"/>
      <c r="P1677" s="14"/>
      <c r="Q1677" s="97"/>
      <c r="R1677" s="11"/>
      <c r="S1677" s="11"/>
      <c r="T1677" s="11"/>
      <c r="U1677" s="216"/>
      <c r="V1677" s="216"/>
      <c r="W1677" s="216"/>
      <c r="X1677" s="216"/>
      <c r="Y1677" s="216"/>
      <c r="Z1677" s="216"/>
      <c r="AA1677" s="217"/>
      <c r="AB1677" s="216"/>
    </row>
    <row r="1678" spans="1:28" ht="18" customHeight="1">
      <c r="A1678" s="100"/>
      <c r="B1678" s="12"/>
      <c r="C1678" s="90"/>
      <c r="D1678" s="12"/>
      <c r="E1678" s="12"/>
      <c r="F1678" s="12"/>
      <c r="G1678" s="13"/>
      <c r="H1678" s="11"/>
      <c r="I1678" s="12"/>
      <c r="J1678" s="93"/>
      <c r="K1678" s="100"/>
      <c r="L1678" s="12"/>
      <c r="M1678" s="11"/>
      <c r="N1678" s="18"/>
      <c r="O1678" s="14"/>
      <c r="P1678" s="14"/>
      <c r="Q1678" s="97"/>
      <c r="R1678" s="11"/>
      <c r="S1678" s="11"/>
      <c r="T1678" s="11"/>
      <c r="U1678" s="216"/>
      <c r="V1678" s="216"/>
      <c r="W1678" s="216"/>
      <c r="X1678" s="216"/>
      <c r="Y1678" s="216"/>
      <c r="Z1678" s="216"/>
      <c r="AA1678" s="217"/>
      <c r="AB1678" s="216"/>
    </row>
    <row r="1679" spans="1:28" ht="18" customHeight="1">
      <c r="A1679" s="100"/>
      <c r="B1679" s="12"/>
      <c r="C1679" s="90"/>
      <c r="D1679" s="12"/>
      <c r="E1679" s="12"/>
      <c r="F1679" s="12"/>
      <c r="G1679" s="13"/>
      <c r="H1679" s="11"/>
      <c r="I1679" s="12"/>
      <c r="J1679" s="93"/>
      <c r="K1679" s="100"/>
      <c r="L1679" s="12"/>
      <c r="M1679" s="11"/>
      <c r="N1679" s="18"/>
      <c r="O1679" s="14"/>
      <c r="P1679" s="14"/>
      <c r="Q1679" s="97"/>
      <c r="R1679" s="11"/>
      <c r="S1679" s="11"/>
      <c r="T1679" s="11"/>
      <c r="U1679" s="216"/>
      <c r="V1679" s="216"/>
      <c r="W1679" s="216"/>
      <c r="X1679" s="216"/>
      <c r="Y1679" s="216"/>
      <c r="Z1679" s="216"/>
      <c r="AA1679" s="217"/>
      <c r="AB1679" s="216"/>
    </row>
    <row r="1680" spans="1:28" ht="18" customHeight="1">
      <c r="A1680" s="100"/>
      <c r="B1680" s="12"/>
      <c r="C1680" s="90"/>
      <c r="D1680" s="12"/>
      <c r="E1680" s="12"/>
      <c r="F1680" s="12"/>
      <c r="G1680" s="13"/>
      <c r="H1680" s="11"/>
      <c r="I1680" s="12"/>
      <c r="J1680" s="93"/>
      <c r="K1680" s="100"/>
      <c r="L1680" s="12"/>
      <c r="M1680" s="11"/>
      <c r="N1680" s="18"/>
      <c r="O1680" s="14"/>
      <c r="P1680" s="14"/>
      <c r="Q1680" s="97"/>
      <c r="R1680" s="11"/>
      <c r="S1680" s="11"/>
      <c r="T1680" s="11"/>
      <c r="U1680" s="216"/>
      <c r="V1680" s="216"/>
      <c r="W1680" s="216"/>
      <c r="X1680" s="216"/>
      <c r="Y1680" s="216"/>
      <c r="Z1680" s="216"/>
      <c r="AA1680" s="217"/>
      <c r="AB1680" s="216"/>
    </row>
    <row r="1681" spans="1:28" ht="18" customHeight="1">
      <c r="A1681" s="100"/>
      <c r="B1681" s="12"/>
      <c r="C1681" s="90"/>
      <c r="D1681" s="12"/>
      <c r="E1681" s="12"/>
      <c r="F1681" s="12"/>
      <c r="G1681" s="13"/>
      <c r="H1681" s="11"/>
      <c r="I1681" s="12"/>
      <c r="J1681" s="93"/>
      <c r="K1681" s="100"/>
      <c r="L1681" s="12"/>
      <c r="M1681" s="11"/>
      <c r="N1681" s="18"/>
      <c r="O1681" s="14"/>
      <c r="P1681" s="14"/>
      <c r="Q1681" s="97"/>
      <c r="R1681" s="11"/>
      <c r="S1681" s="11"/>
      <c r="T1681" s="11"/>
      <c r="U1681" s="216"/>
      <c r="V1681" s="216"/>
      <c r="W1681" s="216"/>
      <c r="X1681" s="216"/>
      <c r="Y1681" s="216"/>
      <c r="Z1681" s="216"/>
      <c r="AA1681" s="217"/>
      <c r="AB1681" s="216"/>
    </row>
    <row r="1682" spans="1:28" ht="18" customHeight="1">
      <c r="A1682" s="100"/>
      <c r="B1682" s="12"/>
      <c r="C1682" s="90"/>
      <c r="D1682" s="12"/>
      <c r="E1682" s="12"/>
      <c r="F1682" s="12"/>
      <c r="G1682" s="13"/>
      <c r="H1682" s="11"/>
      <c r="I1682" s="12"/>
      <c r="J1682" s="93"/>
      <c r="K1682" s="100"/>
      <c r="L1682" s="12"/>
      <c r="M1682" s="11"/>
      <c r="N1682" s="18"/>
      <c r="O1682" s="14"/>
      <c r="P1682" s="14"/>
      <c r="Q1682" s="97"/>
      <c r="R1682" s="11"/>
      <c r="S1682" s="11"/>
      <c r="T1682" s="11"/>
      <c r="U1682" s="216"/>
      <c r="V1682" s="216"/>
      <c r="W1682" s="216"/>
      <c r="X1682" s="216"/>
      <c r="Y1682" s="216"/>
      <c r="Z1682" s="216"/>
      <c r="AA1682" s="217"/>
      <c r="AB1682" s="216"/>
    </row>
    <row r="1683" spans="1:28" ht="18" customHeight="1">
      <c r="A1683" s="100"/>
      <c r="B1683" s="12"/>
      <c r="C1683" s="90"/>
      <c r="D1683" s="12"/>
      <c r="E1683" s="12"/>
      <c r="F1683" s="12"/>
      <c r="G1683" s="13"/>
      <c r="H1683" s="11"/>
      <c r="I1683" s="12"/>
      <c r="J1683" s="93"/>
      <c r="K1683" s="100"/>
      <c r="L1683" s="12"/>
      <c r="M1683" s="11"/>
      <c r="N1683" s="18"/>
      <c r="O1683" s="14"/>
      <c r="P1683" s="14"/>
      <c r="Q1683" s="97"/>
      <c r="R1683" s="11"/>
      <c r="S1683" s="11"/>
      <c r="T1683" s="11"/>
      <c r="U1683" s="216"/>
      <c r="V1683" s="216"/>
      <c r="W1683" s="216"/>
      <c r="X1683" s="216"/>
      <c r="Y1683" s="216"/>
      <c r="Z1683" s="216"/>
      <c r="AA1683" s="217"/>
      <c r="AB1683" s="216"/>
    </row>
    <row r="1684" spans="1:28" ht="18" customHeight="1">
      <c r="A1684" s="100"/>
      <c r="B1684" s="12"/>
      <c r="C1684" s="90"/>
      <c r="D1684" s="12"/>
      <c r="E1684" s="12"/>
      <c r="F1684" s="12"/>
      <c r="G1684" s="13"/>
      <c r="H1684" s="11"/>
      <c r="I1684" s="12"/>
      <c r="J1684" s="93"/>
      <c r="K1684" s="100"/>
      <c r="L1684" s="12"/>
      <c r="M1684" s="11"/>
      <c r="N1684" s="18"/>
      <c r="O1684" s="14"/>
      <c r="P1684" s="14"/>
      <c r="Q1684" s="97"/>
      <c r="R1684" s="11"/>
      <c r="S1684" s="11"/>
      <c r="T1684" s="11"/>
      <c r="U1684" s="216"/>
      <c r="V1684" s="216"/>
      <c r="W1684" s="216"/>
      <c r="X1684" s="216"/>
      <c r="Y1684" s="216"/>
      <c r="Z1684" s="216"/>
      <c r="AA1684" s="217"/>
      <c r="AB1684" s="216"/>
    </row>
    <row r="1685" spans="1:28" ht="18" customHeight="1">
      <c r="A1685" s="100"/>
      <c r="B1685" s="12"/>
      <c r="C1685" s="90"/>
      <c r="D1685" s="12"/>
      <c r="E1685" s="12"/>
      <c r="F1685" s="12"/>
      <c r="G1685" s="13"/>
      <c r="H1685" s="11"/>
      <c r="I1685" s="12"/>
      <c r="J1685" s="93"/>
      <c r="K1685" s="100"/>
      <c r="L1685" s="12"/>
      <c r="M1685" s="11"/>
      <c r="N1685" s="18"/>
      <c r="O1685" s="14"/>
      <c r="P1685" s="14"/>
      <c r="Q1685" s="97"/>
      <c r="R1685" s="11"/>
      <c r="S1685" s="11"/>
      <c r="T1685" s="11"/>
      <c r="U1685" s="216"/>
      <c r="V1685" s="216"/>
      <c r="W1685" s="216"/>
      <c r="X1685" s="216"/>
      <c r="Y1685" s="216"/>
      <c r="Z1685" s="216"/>
      <c r="AA1685" s="217"/>
      <c r="AB1685" s="216"/>
    </row>
    <row r="1686" spans="1:28" ht="18" customHeight="1">
      <c r="A1686" s="100"/>
      <c r="B1686" s="12"/>
      <c r="C1686" s="90"/>
      <c r="D1686" s="12"/>
      <c r="E1686" s="12"/>
      <c r="F1686" s="12"/>
      <c r="G1686" s="13"/>
      <c r="H1686" s="11"/>
      <c r="I1686" s="12"/>
      <c r="J1686" s="93"/>
      <c r="K1686" s="100"/>
      <c r="L1686" s="12"/>
      <c r="M1686" s="11"/>
      <c r="N1686" s="18"/>
      <c r="O1686" s="14"/>
      <c r="P1686" s="14"/>
      <c r="Q1686" s="97"/>
      <c r="R1686" s="11"/>
      <c r="S1686" s="11"/>
      <c r="T1686" s="11"/>
      <c r="U1686" s="216"/>
      <c r="V1686" s="216"/>
      <c r="W1686" s="216"/>
      <c r="X1686" s="216"/>
      <c r="Y1686" s="216"/>
      <c r="Z1686" s="216"/>
      <c r="AA1686" s="217"/>
      <c r="AB1686" s="216"/>
    </row>
    <row r="1687" spans="1:28" ht="18" customHeight="1">
      <c r="A1687" s="100"/>
      <c r="B1687" s="12"/>
      <c r="C1687" s="90"/>
      <c r="D1687" s="12"/>
      <c r="E1687" s="12"/>
      <c r="F1687" s="12"/>
      <c r="G1687" s="13"/>
      <c r="H1687" s="11"/>
      <c r="I1687" s="12"/>
      <c r="J1687" s="93"/>
      <c r="K1687" s="100"/>
      <c r="L1687" s="12"/>
      <c r="M1687" s="11"/>
      <c r="N1687" s="18"/>
      <c r="O1687" s="14"/>
      <c r="P1687" s="14"/>
      <c r="Q1687" s="97"/>
      <c r="R1687" s="11"/>
      <c r="S1687" s="11"/>
      <c r="T1687" s="11"/>
      <c r="U1687" s="216"/>
      <c r="V1687" s="216"/>
      <c r="W1687" s="216"/>
      <c r="X1687" s="216"/>
      <c r="Y1687" s="216"/>
      <c r="Z1687" s="216"/>
      <c r="AA1687" s="217"/>
      <c r="AB1687" s="216"/>
    </row>
    <row r="1688" spans="1:28" ht="18" customHeight="1">
      <c r="A1688" s="100"/>
      <c r="B1688" s="12"/>
      <c r="C1688" s="90"/>
      <c r="D1688" s="12"/>
      <c r="E1688" s="12"/>
      <c r="F1688" s="12"/>
      <c r="G1688" s="13"/>
      <c r="H1688" s="11"/>
      <c r="I1688" s="12"/>
      <c r="J1688" s="93"/>
      <c r="K1688" s="100"/>
      <c r="L1688" s="12"/>
      <c r="M1688" s="11"/>
      <c r="N1688" s="18"/>
      <c r="O1688" s="14"/>
      <c r="P1688" s="14"/>
      <c r="Q1688" s="97"/>
      <c r="R1688" s="11"/>
      <c r="S1688" s="11"/>
      <c r="T1688" s="11"/>
      <c r="U1688" s="216"/>
      <c r="V1688" s="216"/>
      <c r="W1688" s="216"/>
      <c r="X1688" s="216"/>
      <c r="Y1688" s="216"/>
      <c r="Z1688" s="216"/>
      <c r="AA1688" s="217"/>
      <c r="AB1688" s="216"/>
    </row>
    <row r="1689" spans="1:28" ht="18" customHeight="1">
      <c r="A1689" s="100"/>
      <c r="B1689" s="12"/>
      <c r="C1689" s="90"/>
      <c r="D1689" s="12"/>
      <c r="E1689" s="12"/>
      <c r="F1689" s="12"/>
      <c r="G1689" s="13"/>
      <c r="H1689" s="11"/>
      <c r="I1689" s="12"/>
      <c r="J1689" s="93"/>
      <c r="K1689" s="100"/>
      <c r="L1689" s="12"/>
      <c r="M1689" s="11"/>
      <c r="N1689" s="18"/>
      <c r="O1689" s="14"/>
      <c r="P1689" s="14"/>
      <c r="Q1689" s="97"/>
      <c r="R1689" s="11"/>
      <c r="S1689" s="11"/>
      <c r="T1689" s="11"/>
      <c r="U1689" s="216"/>
      <c r="V1689" s="216"/>
      <c r="W1689" s="216"/>
      <c r="X1689" s="216"/>
      <c r="Y1689" s="216"/>
      <c r="Z1689" s="216"/>
      <c r="AA1689" s="217"/>
      <c r="AB1689" s="216"/>
    </row>
    <row r="1690" spans="1:28" ht="18" customHeight="1">
      <c r="A1690" s="100"/>
      <c r="B1690" s="12"/>
      <c r="C1690" s="90"/>
      <c r="D1690" s="12"/>
      <c r="E1690" s="12"/>
      <c r="F1690" s="12"/>
      <c r="G1690" s="13"/>
      <c r="H1690" s="11"/>
      <c r="I1690" s="12"/>
      <c r="J1690" s="93"/>
      <c r="K1690" s="100"/>
      <c r="L1690" s="12"/>
      <c r="M1690" s="11"/>
      <c r="N1690" s="18"/>
      <c r="O1690" s="14"/>
      <c r="P1690" s="14"/>
      <c r="Q1690" s="97"/>
      <c r="R1690" s="11"/>
      <c r="S1690" s="11"/>
      <c r="T1690" s="11"/>
      <c r="U1690" s="216"/>
      <c r="V1690" s="216"/>
      <c r="W1690" s="216"/>
      <c r="X1690" s="216"/>
      <c r="Y1690" s="216"/>
      <c r="Z1690" s="216"/>
      <c r="AA1690" s="217"/>
      <c r="AB1690" s="216"/>
    </row>
    <row r="1691" spans="1:28" ht="18" customHeight="1">
      <c r="A1691" s="100"/>
      <c r="B1691" s="12"/>
      <c r="C1691" s="90"/>
      <c r="D1691" s="12"/>
      <c r="E1691" s="12"/>
      <c r="F1691" s="12"/>
      <c r="G1691" s="13"/>
      <c r="H1691" s="11"/>
      <c r="I1691" s="12"/>
      <c r="J1691" s="93"/>
      <c r="K1691" s="100"/>
      <c r="L1691" s="12"/>
      <c r="M1691" s="11"/>
      <c r="N1691" s="18"/>
      <c r="O1691" s="14"/>
      <c r="P1691" s="14"/>
      <c r="Q1691" s="97"/>
      <c r="R1691" s="11"/>
      <c r="S1691" s="11"/>
      <c r="T1691" s="11"/>
      <c r="U1691" s="216"/>
      <c r="V1691" s="216"/>
      <c r="W1691" s="216"/>
      <c r="X1691" s="216"/>
      <c r="Y1691" s="216"/>
      <c r="Z1691" s="216"/>
      <c r="AA1691" s="217"/>
      <c r="AB1691" s="216"/>
    </row>
    <row r="1692" spans="1:28" ht="18" customHeight="1">
      <c r="A1692" s="100"/>
      <c r="B1692" s="12"/>
      <c r="C1692" s="90"/>
      <c r="D1692" s="12"/>
      <c r="E1692" s="12"/>
      <c r="F1692" s="12"/>
      <c r="G1692" s="13"/>
      <c r="H1692" s="11"/>
      <c r="I1692" s="12"/>
      <c r="J1692" s="93"/>
      <c r="K1692" s="100"/>
      <c r="L1692" s="12"/>
      <c r="M1692" s="11"/>
      <c r="N1692" s="18"/>
      <c r="O1692" s="14"/>
      <c r="P1692" s="14"/>
      <c r="Q1692" s="97"/>
      <c r="R1692" s="11"/>
      <c r="S1692" s="11"/>
      <c r="T1692" s="11"/>
      <c r="U1692" s="216"/>
      <c r="V1692" s="216"/>
      <c r="W1692" s="216"/>
      <c r="X1692" s="216"/>
      <c r="Y1692" s="216"/>
      <c r="Z1692" s="216"/>
      <c r="AA1692" s="217"/>
      <c r="AB1692" s="216"/>
    </row>
    <row r="1693" spans="1:28" ht="18" customHeight="1">
      <c r="A1693" s="100"/>
      <c r="B1693" s="12"/>
      <c r="C1693" s="90"/>
      <c r="D1693" s="12"/>
      <c r="E1693" s="12"/>
      <c r="F1693" s="12"/>
      <c r="G1693" s="13"/>
      <c r="H1693" s="11"/>
      <c r="I1693" s="12"/>
      <c r="J1693" s="93"/>
      <c r="K1693" s="100"/>
      <c r="L1693" s="12"/>
      <c r="M1693" s="11"/>
      <c r="N1693" s="18"/>
      <c r="O1693" s="14"/>
      <c r="P1693" s="14"/>
      <c r="Q1693" s="97"/>
      <c r="R1693" s="11"/>
      <c r="S1693" s="11"/>
      <c r="T1693" s="11"/>
      <c r="U1693" s="216"/>
      <c r="V1693" s="216"/>
      <c r="W1693" s="216"/>
      <c r="X1693" s="216"/>
      <c r="Y1693" s="216"/>
      <c r="Z1693" s="216"/>
      <c r="AA1693" s="217"/>
      <c r="AB1693" s="216"/>
    </row>
    <row r="1694" spans="1:28" ht="18" customHeight="1">
      <c r="A1694" s="100"/>
      <c r="B1694" s="12"/>
      <c r="C1694" s="90"/>
      <c r="D1694" s="12"/>
      <c r="E1694" s="12"/>
      <c r="F1694" s="12"/>
      <c r="G1694" s="13"/>
      <c r="H1694" s="11"/>
      <c r="I1694" s="12"/>
      <c r="J1694" s="93"/>
      <c r="K1694" s="100"/>
      <c r="L1694" s="12"/>
      <c r="M1694" s="11"/>
      <c r="N1694" s="18"/>
      <c r="O1694" s="14"/>
      <c r="P1694" s="14"/>
      <c r="Q1694" s="97"/>
      <c r="R1694" s="11"/>
      <c r="S1694" s="11"/>
      <c r="T1694" s="11"/>
      <c r="U1694" s="216"/>
      <c r="V1694" s="216"/>
      <c r="W1694" s="216"/>
      <c r="X1694" s="216"/>
      <c r="Y1694" s="216"/>
      <c r="Z1694" s="216"/>
      <c r="AA1694" s="217"/>
      <c r="AB1694" s="216"/>
    </row>
    <row r="1695" spans="1:28" ht="18" customHeight="1">
      <c r="A1695" s="100"/>
      <c r="B1695" s="12"/>
      <c r="C1695" s="90"/>
      <c r="D1695" s="12"/>
      <c r="E1695" s="12"/>
      <c r="F1695" s="12"/>
      <c r="G1695" s="13"/>
      <c r="H1695" s="11"/>
      <c r="I1695" s="12"/>
      <c r="J1695" s="93"/>
      <c r="K1695" s="100"/>
      <c r="L1695" s="12"/>
      <c r="M1695" s="11"/>
      <c r="N1695" s="18"/>
      <c r="O1695" s="14"/>
      <c r="P1695" s="14"/>
      <c r="Q1695" s="97"/>
      <c r="R1695" s="11"/>
      <c r="S1695" s="11"/>
      <c r="T1695" s="11"/>
      <c r="U1695" s="216"/>
      <c r="V1695" s="216"/>
      <c r="W1695" s="216"/>
      <c r="X1695" s="216"/>
      <c r="Y1695" s="216"/>
      <c r="Z1695" s="216"/>
      <c r="AA1695" s="217"/>
      <c r="AB1695" s="216"/>
    </row>
    <row r="1696" spans="1:28" ht="18" customHeight="1">
      <c r="A1696" s="100"/>
      <c r="B1696" s="12"/>
      <c r="C1696" s="90"/>
      <c r="D1696" s="12"/>
      <c r="E1696" s="12"/>
      <c r="F1696" s="12"/>
      <c r="G1696" s="13"/>
      <c r="H1696" s="11"/>
      <c r="I1696" s="12"/>
      <c r="J1696" s="93"/>
      <c r="K1696" s="100"/>
      <c r="L1696" s="12"/>
      <c r="M1696" s="11"/>
      <c r="N1696" s="18"/>
      <c r="O1696" s="14"/>
      <c r="P1696" s="14"/>
      <c r="Q1696" s="97"/>
      <c r="R1696" s="11"/>
      <c r="S1696" s="11"/>
      <c r="T1696" s="11"/>
      <c r="U1696" s="216"/>
      <c r="V1696" s="216"/>
      <c r="W1696" s="216"/>
      <c r="X1696" s="216"/>
      <c r="Y1696" s="216"/>
      <c r="Z1696" s="216"/>
      <c r="AA1696" s="217"/>
      <c r="AB1696" s="216"/>
    </row>
    <row r="1697" spans="1:28" ht="18" customHeight="1">
      <c r="A1697" s="100"/>
      <c r="B1697" s="12"/>
      <c r="C1697" s="90"/>
      <c r="D1697" s="12"/>
      <c r="E1697" s="12"/>
      <c r="F1697" s="12"/>
      <c r="G1697" s="13"/>
      <c r="H1697" s="11"/>
      <c r="I1697" s="12"/>
      <c r="J1697" s="93"/>
      <c r="K1697" s="100"/>
      <c r="L1697" s="12"/>
      <c r="M1697" s="11"/>
      <c r="N1697" s="18"/>
      <c r="O1697" s="14"/>
      <c r="P1697" s="14"/>
      <c r="Q1697" s="97"/>
      <c r="R1697" s="11"/>
      <c r="S1697" s="11"/>
      <c r="T1697" s="11"/>
      <c r="U1697" s="216"/>
      <c r="V1697" s="216"/>
      <c r="W1697" s="216"/>
      <c r="X1697" s="216"/>
      <c r="Y1697" s="216"/>
      <c r="Z1697" s="216"/>
      <c r="AA1697" s="217"/>
      <c r="AB1697" s="216"/>
    </row>
    <row r="1698" spans="1:28" ht="18" customHeight="1">
      <c r="A1698" s="100"/>
      <c r="B1698" s="12"/>
      <c r="C1698" s="90"/>
      <c r="D1698" s="12"/>
      <c r="E1698" s="12"/>
      <c r="F1698" s="12"/>
      <c r="G1698" s="13"/>
      <c r="H1698" s="11"/>
      <c r="I1698" s="12"/>
      <c r="J1698" s="93"/>
      <c r="K1698" s="100"/>
      <c r="L1698" s="12"/>
      <c r="M1698" s="11"/>
      <c r="N1698" s="18"/>
      <c r="O1698" s="14"/>
      <c r="P1698" s="14"/>
      <c r="Q1698" s="97"/>
      <c r="R1698" s="11"/>
      <c r="S1698" s="11"/>
      <c r="T1698" s="11"/>
      <c r="U1698" s="216"/>
      <c r="V1698" s="216"/>
      <c r="W1698" s="216"/>
      <c r="X1698" s="216"/>
      <c r="Y1698" s="216"/>
      <c r="Z1698" s="216"/>
      <c r="AA1698" s="217"/>
      <c r="AB1698" s="216"/>
    </row>
    <row r="1699" spans="1:28" ht="18" customHeight="1">
      <c r="A1699" s="100"/>
      <c r="B1699" s="12"/>
      <c r="C1699" s="90"/>
      <c r="D1699" s="12"/>
      <c r="E1699" s="12"/>
      <c r="F1699" s="12"/>
      <c r="G1699" s="13"/>
      <c r="H1699" s="11"/>
      <c r="I1699" s="12"/>
      <c r="J1699" s="93"/>
      <c r="K1699" s="100"/>
      <c r="L1699" s="12"/>
      <c r="M1699" s="11"/>
      <c r="N1699" s="18"/>
      <c r="O1699" s="14"/>
      <c r="P1699" s="14"/>
      <c r="Q1699" s="97"/>
      <c r="R1699" s="11"/>
      <c r="S1699" s="11"/>
      <c r="T1699" s="11"/>
      <c r="U1699" s="216"/>
      <c r="V1699" s="216"/>
      <c r="W1699" s="216"/>
      <c r="X1699" s="216"/>
      <c r="Y1699" s="216"/>
      <c r="Z1699" s="216"/>
      <c r="AA1699" s="217"/>
      <c r="AB1699" s="216"/>
    </row>
    <row r="1700" spans="1:28" ht="18" customHeight="1">
      <c r="A1700" s="100"/>
      <c r="B1700" s="12"/>
      <c r="C1700" s="90"/>
      <c r="D1700" s="12"/>
      <c r="E1700" s="12"/>
      <c r="F1700" s="12"/>
      <c r="G1700" s="13"/>
      <c r="H1700" s="11"/>
      <c r="I1700" s="12"/>
      <c r="J1700" s="93"/>
      <c r="K1700" s="100"/>
      <c r="L1700" s="12"/>
      <c r="M1700" s="11"/>
      <c r="N1700" s="18"/>
      <c r="O1700" s="14"/>
      <c r="P1700" s="14"/>
      <c r="Q1700" s="97"/>
      <c r="R1700" s="11"/>
      <c r="S1700" s="11"/>
      <c r="T1700" s="11"/>
      <c r="U1700" s="216"/>
      <c r="V1700" s="216"/>
      <c r="W1700" s="216"/>
      <c r="X1700" s="216"/>
      <c r="Y1700" s="216"/>
      <c r="Z1700" s="216"/>
      <c r="AA1700" s="217"/>
      <c r="AB1700" s="216"/>
    </row>
    <row r="1701" spans="1:28" ht="18" customHeight="1">
      <c r="A1701" s="100"/>
      <c r="B1701" s="12"/>
      <c r="C1701" s="90"/>
      <c r="D1701" s="12"/>
      <c r="E1701" s="12"/>
      <c r="F1701" s="12"/>
      <c r="G1701" s="13"/>
      <c r="H1701" s="11"/>
      <c r="I1701" s="12"/>
      <c r="J1701" s="93"/>
      <c r="K1701" s="100"/>
      <c r="L1701" s="12"/>
      <c r="M1701" s="11"/>
      <c r="N1701" s="18"/>
      <c r="O1701" s="14"/>
      <c r="P1701" s="14"/>
      <c r="Q1701" s="97"/>
      <c r="R1701" s="11"/>
      <c r="S1701" s="11"/>
      <c r="T1701" s="11"/>
      <c r="U1701" s="216"/>
      <c r="V1701" s="216"/>
      <c r="W1701" s="216"/>
      <c r="X1701" s="216"/>
      <c r="Y1701" s="216"/>
      <c r="Z1701" s="216"/>
      <c r="AA1701" s="217"/>
      <c r="AB1701" s="216"/>
    </row>
    <row r="1702" spans="1:28" ht="18" customHeight="1">
      <c r="A1702" s="100"/>
      <c r="B1702" s="12"/>
      <c r="C1702" s="90"/>
      <c r="D1702" s="12"/>
      <c r="E1702" s="12"/>
      <c r="F1702" s="12"/>
      <c r="G1702" s="13"/>
      <c r="H1702" s="11"/>
      <c r="I1702" s="12"/>
      <c r="J1702" s="93"/>
      <c r="K1702" s="100"/>
      <c r="L1702" s="12"/>
      <c r="M1702" s="11"/>
      <c r="N1702" s="18"/>
      <c r="O1702" s="14"/>
      <c r="P1702" s="14"/>
      <c r="Q1702" s="97"/>
      <c r="R1702" s="11"/>
      <c r="S1702" s="11"/>
      <c r="T1702" s="11"/>
      <c r="U1702" s="216"/>
      <c r="V1702" s="216"/>
      <c r="W1702" s="216"/>
      <c r="X1702" s="216"/>
      <c r="Y1702" s="216"/>
      <c r="Z1702" s="216"/>
      <c r="AA1702" s="217"/>
      <c r="AB1702" s="216"/>
    </row>
    <row r="1703" spans="1:28" ht="18" customHeight="1">
      <c r="A1703" s="100"/>
      <c r="B1703" s="12"/>
      <c r="C1703" s="90"/>
      <c r="D1703" s="12"/>
      <c r="E1703" s="12"/>
      <c r="F1703" s="12"/>
      <c r="G1703" s="13"/>
      <c r="H1703" s="11"/>
      <c r="I1703" s="12"/>
      <c r="J1703" s="93"/>
      <c r="K1703" s="100"/>
      <c r="L1703" s="12"/>
      <c r="M1703" s="11"/>
      <c r="N1703" s="18"/>
      <c r="O1703" s="14"/>
      <c r="P1703" s="14"/>
      <c r="Q1703" s="97"/>
      <c r="R1703" s="11"/>
      <c r="S1703" s="11"/>
      <c r="T1703" s="11"/>
      <c r="U1703" s="216"/>
      <c r="V1703" s="216"/>
      <c r="W1703" s="216"/>
      <c r="X1703" s="216"/>
      <c r="Y1703" s="216"/>
      <c r="Z1703" s="216"/>
      <c r="AA1703" s="217"/>
      <c r="AB1703" s="216"/>
    </row>
    <row r="1704" spans="1:28" ht="18" customHeight="1">
      <c r="A1704" s="100"/>
      <c r="B1704" s="12"/>
      <c r="C1704" s="90"/>
      <c r="D1704" s="12"/>
      <c r="E1704" s="12"/>
      <c r="F1704" s="12"/>
      <c r="G1704" s="13"/>
      <c r="H1704" s="11"/>
      <c r="I1704" s="12"/>
      <c r="J1704" s="93"/>
      <c r="K1704" s="100"/>
      <c r="L1704" s="12"/>
      <c r="M1704" s="11"/>
      <c r="N1704" s="18"/>
      <c r="O1704" s="14"/>
      <c r="P1704" s="14"/>
      <c r="Q1704" s="97"/>
      <c r="R1704" s="11"/>
      <c r="S1704" s="11"/>
      <c r="T1704" s="11"/>
      <c r="U1704" s="216"/>
      <c r="V1704" s="216"/>
      <c r="W1704" s="216"/>
      <c r="X1704" s="216"/>
      <c r="Y1704" s="216"/>
      <c r="Z1704" s="216"/>
      <c r="AA1704" s="217"/>
      <c r="AB1704" s="216"/>
    </row>
    <row r="1705" spans="1:28" ht="18" customHeight="1">
      <c r="A1705" s="100"/>
      <c r="B1705" s="12"/>
      <c r="C1705" s="90"/>
      <c r="D1705" s="12"/>
      <c r="E1705" s="12"/>
      <c r="F1705" s="12"/>
      <c r="G1705" s="13"/>
      <c r="H1705" s="11"/>
      <c r="I1705" s="12"/>
      <c r="J1705" s="93"/>
      <c r="K1705" s="100"/>
      <c r="L1705" s="12"/>
      <c r="M1705" s="11"/>
      <c r="N1705" s="18"/>
      <c r="O1705" s="14"/>
      <c r="P1705" s="14"/>
      <c r="Q1705" s="97"/>
      <c r="R1705" s="11"/>
      <c r="S1705" s="11"/>
      <c r="T1705" s="11"/>
      <c r="U1705" s="216"/>
      <c r="V1705" s="216"/>
      <c r="W1705" s="216"/>
      <c r="X1705" s="216"/>
      <c r="Y1705" s="216"/>
      <c r="Z1705" s="216"/>
      <c r="AA1705" s="217"/>
      <c r="AB1705" s="216"/>
    </row>
    <row r="1706" spans="1:28" ht="18" customHeight="1">
      <c r="A1706" s="100"/>
      <c r="B1706" s="12"/>
      <c r="C1706" s="90"/>
      <c r="D1706" s="12"/>
      <c r="E1706" s="12"/>
      <c r="F1706" s="12"/>
      <c r="G1706" s="13"/>
      <c r="H1706" s="11"/>
      <c r="I1706" s="12"/>
      <c r="J1706" s="93"/>
      <c r="K1706" s="100"/>
      <c r="L1706" s="12"/>
      <c r="M1706" s="11"/>
      <c r="N1706" s="18"/>
      <c r="O1706" s="14"/>
      <c r="P1706" s="14"/>
      <c r="Q1706" s="97"/>
      <c r="R1706" s="11"/>
      <c r="S1706" s="11"/>
      <c r="T1706" s="11"/>
      <c r="U1706" s="216"/>
      <c r="V1706" s="216"/>
      <c r="W1706" s="216"/>
      <c r="X1706" s="216"/>
      <c r="Y1706" s="216"/>
      <c r="Z1706" s="216"/>
      <c r="AA1706" s="217"/>
      <c r="AB1706" s="216"/>
    </row>
    <row r="1707" spans="1:28" ht="18" customHeight="1">
      <c r="A1707" s="100"/>
      <c r="B1707" s="12"/>
      <c r="C1707" s="90"/>
      <c r="D1707" s="12"/>
      <c r="E1707" s="12"/>
      <c r="F1707" s="12"/>
      <c r="G1707" s="13"/>
      <c r="H1707" s="11"/>
      <c r="I1707" s="12"/>
      <c r="J1707" s="93"/>
      <c r="K1707" s="100"/>
      <c r="L1707" s="12"/>
      <c r="M1707" s="11"/>
      <c r="N1707" s="18"/>
      <c r="O1707" s="14"/>
      <c r="P1707" s="14"/>
      <c r="Q1707" s="97"/>
      <c r="R1707" s="11"/>
      <c r="S1707" s="11"/>
      <c r="T1707" s="11"/>
      <c r="U1707" s="216"/>
      <c r="V1707" s="216"/>
      <c r="W1707" s="216"/>
      <c r="X1707" s="216"/>
      <c r="Y1707" s="216"/>
      <c r="Z1707" s="216"/>
      <c r="AA1707" s="217"/>
      <c r="AB1707" s="216"/>
    </row>
    <row r="1708" spans="1:28" ht="18" customHeight="1">
      <c r="A1708" s="100"/>
      <c r="B1708" s="12"/>
      <c r="C1708" s="90"/>
      <c r="D1708" s="12"/>
      <c r="E1708" s="12"/>
      <c r="F1708" s="12"/>
      <c r="G1708" s="13"/>
      <c r="H1708" s="11"/>
      <c r="I1708" s="12"/>
      <c r="J1708" s="93"/>
      <c r="K1708" s="100"/>
      <c r="L1708" s="12"/>
      <c r="M1708" s="11"/>
      <c r="N1708" s="18"/>
      <c r="O1708" s="14"/>
      <c r="P1708" s="14"/>
      <c r="Q1708" s="97"/>
      <c r="R1708" s="11"/>
      <c r="S1708" s="11"/>
      <c r="T1708" s="11"/>
      <c r="U1708" s="216"/>
      <c r="V1708" s="216"/>
      <c r="W1708" s="216"/>
      <c r="X1708" s="216"/>
      <c r="Y1708" s="216"/>
      <c r="Z1708" s="216"/>
      <c r="AA1708" s="217"/>
      <c r="AB1708" s="216"/>
    </row>
    <row r="1709" spans="1:28" ht="18" customHeight="1">
      <c r="A1709" s="100"/>
      <c r="B1709" s="12"/>
      <c r="C1709" s="90"/>
      <c r="D1709" s="12"/>
      <c r="E1709" s="12"/>
      <c r="F1709" s="12"/>
      <c r="G1709" s="13"/>
      <c r="H1709" s="11"/>
      <c r="I1709" s="12"/>
      <c r="J1709" s="93"/>
      <c r="K1709" s="100"/>
      <c r="L1709" s="12"/>
      <c r="M1709" s="11"/>
      <c r="N1709" s="18"/>
      <c r="O1709" s="14"/>
      <c r="P1709" s="14"/>
      <c r="Q1709" s="97"/>
      <c r="R1709" s="11"/>
      <c r="S1709" s="11"/>
      <c r="T1709" s="11"/>
      <c r="U1709" s="216"/>
      <c r="V1709" s="216"/>
      <c r="W1709" s="216"/>
      <c r="X1709" s="216"/>
      <c r="Y1709" s="216"/>
      <c r="Z1709" s="216"/>
      <c r="AA1709" s="217"/>
      <c r="AB1709" s="216"/>
    </row>
    <row r="1710" spans="1:28" ht="18" customHeight="1">
      <c r="A1710" s="100"/>
      <c r="B1710" s="12"/>
      <c r="C1710" s="90"/>
      <c r="D1710" s="12"/>
      <c r="E1710" s="12"/>
      <c r="F1710" s="12"/>
      <c r="G1710" s="13"/>
      <c r="H1710" s="11"/>
      <c r="I1710" s="12"/>
      <c r="J1710" s="93"/>
      <c r="K1710" s="100"/>
      <c r="L1710" s="12"/>
      <c r="M1710" s="11"/>
      <c r="N1710" s="18"/>
      <c r="O1710" s="14"/>
      <c r="P1710" s="14"/>
      <c r="Q1710" s="97"/>
      <c r="R1710" s="11"/>
      <c r="S1710" s="11"/>
      <c r="T1710" s="11"/>
      <c r="U1710" s="216"/>
      <c r="V1710" s="216"/>
      <c r="W1710" s="216"/>
      <c r="X1710" s="216"/>
      <c r="Y1710" s="216"/>
      <c r="Z1710" s="216"/>
      <c r="AA1710" s="217"/>
      <c r="AB1710" s="216"/>
    </row>
    <row r="1711" spans="1:28" ht="18" customHeight="1">
      <c r="A1711" s="100"/>
      <c r="B1711" s="12"/>
      <c r="C1711" s="90"/>
      <c r="D1711" s="12"/>
      <c r="E1711" s="12"/>
      <c r="F1711" s="12"/>
      <c r="G1711" s="13"/>
      <c r="H1711" s="11"/>
      <c r="I1711" s="12"/>
      <c r="J1711" s="93"/>
      <c r="K1711" s="100"/>
      <c r="L1711" s="12"/>
      <c r="M1711" s="11"/>
      <c r="N1711" s="18"/>
      <c r="O1711" s="14"/>
      <c r="P1711" s="14"/>
      <c r="Q1711" s="97"/>
      <c r="R1711" s="11"/>
      <c r="S1711" s="11"/>
      <c r="T1711" s="11"/>
      <c r="U1711" s="216"/>
      <c r="V1711" s="216"/>
      <c r="W1711" s="216"/>
      <c r="X1711" s="216"/>
      <c r="Y1711" s="216"/>
      <c r="Z1711" s="216"/>
      <c r="AA1711" s="217"/>
      <c r="AB1711" s="216"/>
    </row>
    <row r="1712" spans="1:28" ht="18" customHeight="1">
      <c r="A1712" s="100"/>
      <c r="B1712" s="12"/>
      <c r="C1712" s="90"/>
      <c r="D1712" s="12"/>
      <c r="E1712" s="12"/>
      <c r="F1712" s="12"/>
      <c r="G1712" s="13"/>
      <c r="H1712" s="11"/>
      <c r="I1712" s="12"/>
      <c r="J1712" s="93"/>
      <c r="K1712" s="100"/>
      <c r="L1712" s="12"/>
      <c r="M1712" s="11"/>
      <c r="N1712" s="18"/>
      <c r="O1712" s="14"/>
      <c r="P1712" s="14"/>
      <c r="Q1712" s="97"/>
      <c r="R1712" s="11"/>
      <c r="S1712" s="11"/>
      <c r="T1712" s="11"/>
      <c r="U1712" s="216"/>
      <c r="V1712" s="216"/>
      <c r="W1712" s="216"/>
      <c r="X1712" s="216"/>
      <c r="Y1712" s="216"/>
      <c r="Z1712" s="216"/>
      <c r="AA1712" s="217"/>
      <c r="AB1712" s="216"/>
    </row>
    <row r="1713" spans="1:28" ht="18" customHeight="1">
      <c r="A1713" s="100"/>
      <c r="B1713" s="12"/>
      <c r="C1713" s="90"/>
      <c r="D1713" s="12"/>
      <c r="E1713" s="12"/>
      <c r="F1713" s="12"/>
      <c r="G1713" s="13"/>
      <c r="H1713" s="11"/>
      <c r="I1713" s="12"/>
      <c r="J1713" s="93"/>
      <c r="K1713" s="100"/>
      <c r="L1713" s="12"/>
      <c r="M1713" s="11"/>
      <c r="N1713" s="18"/>
      <c r="O1713" s="14"/>
      <c r="P1713" s="14"/>
      <c r="Q1713" s="97"/>
      <c r="R1713" s="11"/>
      <c r="S1713" s="11"/>
      <c r="T1713" s="11"/>
      <c r="U1713" s="216"/>
      <c r="V1713" s="216"/>
      <c r="W1713" s="216"/>
      <c r="X1713" s="216"/>
      <c r="Y1713" s="216"/>
      <c r="Z1713" s="216"/>
      <c r="AA1713" s="217"/>
      <c r="AB1713" s="216"/>
    </row>
    <row r="1714" spans="1:28" ht="18" customHeight="1">
      <c r="A1714" s="100"/>
      <c r="B1714" s="12"/>
      <c r="C1714" s="90"/>
      <c r="D1714" s="12"/>
      <c r="E1714" s="12"/>
      <c r="F1714" s="12"/>
      <c r="G1714" s="13"/>
      <c r="H1714" s="11"/>
      <c r="I1714" s="12"/>
      <c r="J1714" s="93"/>
      <c r="K1714" s="100"/>
      <c r="L1714" s="12"/>
      <c r="M1714" s="11"/>
      <c r="N1714" s="18"/>
      <c r="O1714" s="14"/>
      <c r="P1714" s="14"/>
      <c r="Q1714" s="97"/>
      <c r="R1714" s="11"/>
      <c r="S1714" s="11"/>
      <c r="T1714" s="11"/>
      <c r="U1714" s="216"/>
      <c r="V1714" s="216"/>
      <c r="W1714" s="216"/>
      <c r="X1714" s="216"/>
      <c r="Y1714" s="216"/>
      <c r="Z1714" s="216"/>
      <c r="AA1714" s="217"/>
      <c r="AB1714" s="216"/>
    </row>
    <row r="1715" spans="1:28" ht="18" customHeight="1">
      <c r="A1715" s="100"/>
      <c r="B1715" s="12"/>
      <c r="C1715" s="90"/>
      <c r="D1715" s="12"/>
      <c r="E1715" s="12"/>
      <c r="F1715" s="12"/>
      <c r="G1715" s="13"/>
      <c r="H1715" s="11"/>
      <c r="I1715" s="12"/>
      <c r="J1715" s="93"/>
      <c r="K1715" s="100"/>
      <c r="L1715" s="12"/>
      <c r="M1715" s="11"/>
      <c r="N1715" s="18"/>
      <c r="O1715" s="14"/>
      <c r="P1715" s="14"/>
      <c r="Q1715" s="97"/>
      <c r="R1715" s="11"/>
      <c r="S1715" s="11"/>
      <c r="T1715" s="11"/>
      <c r="U1715" s="216"/>
      <c r="V1715" s="216"/>
      <c r="W1715" s="216"/>
      <c r="X1715" s="216"/>
      <c r="Y1715" s="216"/>
      <c r="Z1715" s="216"/>
      <c r="AA1715" s="217"/>
      <c r="AB1715" s="216"/>
    </row>
    <row r="1716" spans="1:28" ht="18" customHeight="1">
      <c r="A1716" s="100"/>
      <c r="B1716" s="12"/>
      <c r="C1716" s="90"/>
      <c r="D1716" s="12"/>
      <c r="E1716" s="12"/>
      <c r="F1716" s="12"/>
      <c r="G1716" s="13"/>
      <c r="H1716" s="11"/>
      <c r="I1716" s="12"/>
      <c r="J1716" s="93"/>
      <c r="K1716" s="100"/>
      <c r="L1716" s="12"/>
      <c r="M1716" s="11"/>
      <c r="N1716" s="18"/>
      <c r="O1716" s="14"/>
      <c r="P1716" s="14"/>
      <c r="Q1716" s="97"/>
      <c r="R1716" s="11"/>
      <c r="S1716" s="11"/>
      <c r="T1716" s="11"/>
      <c r="U1716" s="216"/>
      <c r="V1716" s="216"/>
      <c r="W1716" s="216"/>
      <c r="X1716" s="216"/>
      <c r="Y1716" s="216"/>
      <c r="Z1716" s="216"/>
      <c r="AA1716" s="217"/>
      <c r="AB1716" s="216"/>
    </row>
    <row r="1717" spans="1:28" ht="18" customHeight="1">
      <c r="A1717" s="100"/>
      <c r="B1717" s="12"/>
      <c r="C1717" s="90"/>
      <c r="D1717" s="12"/>
      <c r="E1717" s="12"/>
      <c r="F1717" s="12"/>
      <c r="G1717" s="13"/>
      <c r="H1717" s="11"/>
      <c r="I1717" s="12"/>
      <c r="J1717" s="93"/>
      <c r="K1717" s="100"/>
      <c r="L1717" s="12"/>
      <c r="M1717" s="11"/>
      <c r="N1717" s="18"/>
      <c r="O1717" s="14"/>
      <c r="P1717" s="14"/>
      <c r="Q1717" s="97"/>
      <c r="R1717" s="11"/>
      <c r="S1717" s="11"/>
      <c r="T1717" s="11"/>
      <c r="U1717" s="216"/>
      <c r="V1717" s="216"/>
      <c r="W1717" s="216"/>
      <c r="X1717" s="216"/>
      <c r="Y1717" s="216"/>
      <c r="Z1717" s="216"/>
      <c r="AA1717" s="217"/>
      <c r="AB1717" s="216"/>
    </row>
    <row r="1718" spans="1:28" ht="18" customHeight="1">
      <c r="A1718" s="100"/>
      <c r="B1718" s="12"/>
      <c r="C1718" s="90"/>
      <c r="D1718" s="12"/>
      <c r="E1718" s="12"/>
      <c r="F1718" s="12"/>
      <c r="G1718" s="13"/>
      <c r="H1718" s="11"/>
      <c r="I1718" s="12"/>
      <c r="J1718" s="93"/>
      <c r="K1718" s="100"/>
      <c r="L1718" s="12"/>
      <c r="M1718" s="11"/>
      <c r="N1718" s="18"/>
      <c r="O1718" s="14"/>
      <c r="P1718" s="14"/>
      <c r="Q1718" s="97"/>
      <c r="R1718" s="11"/>
      <c r="S1718" s="11"/>
      <c r="T1718" s="11"/>
      <c r="U1718" s="216"/>
      <c r="V1718" s="216"/>
      <c r="W1718" s="216"/>
      <c r="X1718" s="216"/>
      <c r="Y1718" s="216"/>
      <c r="Z1718" s="216"/>
      <c r="AA1718" s="217"/>
      <c r="AB1718" s="216"/>
    </row>
    <row r="1719" spans="1:28" ht="18" customHeight="1">
      <c r="A1719" s="100"/>
      <c r="B1719" s="12"/>
      <c r="C1719" s="90"/>
      <c r="D1719" s="12"/>
      <c r="E1719" s="12"/>
      <c r="F1719" s="12"/>
      <c r="G1719" s="13"/>
      <c r="H1719" s="11"/>
      <c r="I1719" s="12"/>
      <c r="J1719" s="93"/>
      <c r="K1719" s="100"/>
      <c r="L1719" s="12"/>
      <c r="M1719" s="11"/>
      <c r="N1719" s="18"/>
      <c r="O1719" s="14"/>
      <c r="P1719" s="14"/>
      <c r="Q1719" s="97"/>
      <c r="R1719" s="11"/>
      <c r="S1719" s="11"/>
      <c r="T1719" s="11"/>
      <c r="U1719" s="216"/>
      <c r="V1719" s="216"/>
      <c r="W1719" s="216"/>
      <c r="X1719" s="216"/>
      <c r="Y1719" s="216"/>
      <c r="Z1719" s="216"/>
      <c r="AA1719" s="217"/>
      <c r="AB1719" s="216"/>
    </row>
    <row r="1720" spans="1:28" ht="18" customHeight="1">
      <c r="A1720" s="100"/>
      <c r="B1720" s="12"/>
      <c r="C1720" s="90"/>
      <c r="D1720" s="12"/>
      <c r="E1720" s="12"/>
      <c r="F1720" s="12"/>
      <c r="G1720" s="13"/>
      <c r="H1720" s="11"/>
      <c r="I1720" s="12"/>
      <c r="J1720" s="93"/>
      <c r="K1720" s="100"/>
      <c r="L1720" s="12"/>
      <c r="M1720" s="11"/>
      <c r="N1720" s="18"/>
      <c r="O1720" s="14"/>
      <c r="P1720" s="14"/>
      <c r="Q1720" s="97"/>
      <c r="R1720" s="11"/>
      <c r="S1720" s="11"/>
      <c r="T1720" s="11"/>
      <c r="U1720" s="216"/>
      <c r="V1720" s="216"/>
      <c r="W1720" s="216"/>
      <c r="X1720" s="216"/>
      <c r="Y1720" s="216"/>
      <c r="Z1720" s="216"/>
      <c r="AA1720" s="217"/>
      <c r="AB1720" s="216"/>
    </row>
    <row r="1721" spans="1:28" ht="18" customHeight="1">
      <c r="A1721" s="100"/>
      <c r="B1721" s="12"/>
      <c r="C1721" s="90"/>
      <c r="D1721" s="12"/>
      <c r="E1721" s="12"/>
      <c r="F1721" s="12"/>
      <c r="G1721" s="13"/>
      <c r="H1721" s="11"/>
      <c r="I1721" s="12"/>
      <c r="J1721" s="93"/>
      <c r="K1721" s="100"/>
      <c r="L1721" s="12"/>
      <c r="M1721" s="11"/>
      <c r="N1721" s="18"/>
      <c r="O1721" s="14"/>
      <c r="P1721" s="14"/>
      <c r="Q1721" s="97"/>
      <c r="R1721" s="11"/>
      <c r="S1721" s="11"/>
      <c r="T1721" s="11"/>
      <c r="U1721" s="216"/>
      <c r="V1721" s="216"/>
      <c r="W1721" s="216"/>
      <c r="X1721" s="216"/>
      <c r="Y1721" s="216"/>
      <c r="Z1721" s="216"/>
      <c r="AA1721" s="217"/>
      <c r="AB1721" s="216"/>
    </row>
    <row r="1722" spans="1:28" ht="18" customHeight="1">
      <c r="A1722" s="100"/>
      <c r="B1722" s="12"/>
      <c r="C1722" s="90"/>
      <c r="D1722" s="12"/>
      <c r="E1722" s="12"/>
      <c r="F1722" s="12"/>
      <c r="G1722" s="13"/>
      <c r="H1722" s="11"/>
      <c r="I1722" s="12"/>
      <c r="J1722" s="93"/>
      <c r="K1722" s="100"/>
      <c r="L1722" s="12"/>
      <c r="M1722" s="11"/>
      <c r="N1722" s="18"/>
      <c r="O1722" s="14"/>
      <c r="P1722" s="14"/>
      <c r="Q1722" s="97"/>
      <c r="R1722" s="11"/>
      <c r="S1722" s="11"/>
      <c r="T1722" s="11"/>
      <c r="U1722" s="216"/>
      <c r="V1722" s="216"/>
      <c r="W1722" s="216"/>
      <c r="X1722" s="216"/>
      <c r="Y1722" s="216"/>
      <c r="Z1722" s="216"/>
      <c r="AA1722" s="217"/>
      <c r="AB1722" s="216"/>
    </row>
    <row r="1723" spans="1:28" ht="18" customHeight="1">
      <c r="A1723" s="100"/>
      <c r="B1723" s="12"/>
      <c r="C1723" s="90"/>
      <c r="D1723" s="12"/>
      <c r="E1723" s="12"/>
      <c r="F1723" s="12"/>
      <c r="G1723" s="13"/>
      <c r="H1723" s="11"/>
      <c r="I1723" s="12"/>
      <c r="J1723" s="93"/>
      <c r="K1723" s="100"/>
      <c r="L1723" s="12"/>
      <c r="M1723" s="11"/>
      <c r="N1723" s="18"/>
      <c r="O1723" s="14"/>
      <c r="P1723" s="14"/>
      <c r="Q1723" s="97"/>
      <c r="R1723" s="11"/>
      <c r="S1723" s="11"/>
      <c r="T1723" s="11"/>
      <c r="U1723" s="216"/>
      <c r="V1723" s="216"/>
      <c r="W1723" s="216"/>
      <c r="X1723" s="216"/>
      <c r="Y1723" s="216"/>
      <c r="Z1723" s="216"/>
      <c r="AA1723" s="217"/>
      <c r="AB1723" s="216"/>
    </row>
    <row r="1724" spans="1:28" ht="18" customHeight="1">
      <c r="A1724" s="100"/>
      <c r="B1724" s="12"/>
      <c r="C1724" s="90"/>
      <c r="D1724" s="12"/>
      <c r="E1724" s="12"/>
      <c r="F1724" s="12"/>
      <c r="G1724" s="13"/>
      <c r="H1724" s="11"/>
      <c r="I1724" s="12"/>
      <c r="J1724" s="93"/>
      <c r="K1724" s="100"/>
      <c r="L1724" s="12"/>
      <c r="M1724" s="11"/>
      <c r="N1724" s="18"/>
      <c r="O1724" s="14"/>
      <c r="P1724" s="14"/>
      <c r="Q1724" s="97"/>
      <c r="R1724" s="11"/>
      <c r="S1724" s="11"/>
      <c r="T1724" s="11"/>
      <c r="U1724" s="216"/>
      <c r="V1724" s="216"/>
      <c r="W1724" s="216"/>
      <c r="X1724" s="216"/>
      <c r="Y1724" s="216"/>
      <c r="Z1724" s="216"/>
      <c r="AA1724" s="217"/>
      <c r="AB1724" s="216"/>
    </row>
    <row r="1725" spans="1:28" ht="18" customHeight="1">
      <c r="A1725" s="100"/>
      <c r="B1725" s="12"/>
      <c r="C1725" s="90"/>
      <c r="D1725" s="12"/>
      <c r="E1725" s="12"/>
      <c r="F1725" s="12"/>
      <c r="G1725" s="13"/>
      <c r="H1725" s="11"/>
      <c r="I1725" s="12"/>
      <c r="J1725" s="93"/>
      <c r="K1725" s="100"/>
      <c r="L1725" s="12"/>
      <c r="M1725" s="11"/>
      <c r="N1725" s="18"/>
      <c r="O1725" s="14"/>
      <c r="P1725" s="14"/>
      <c r="Q1725" s="97"/>
      <c r="R1725" s="11"/>
      <c r="S1725" s="11"/>
      <c r="T1725" s="11"/>
      <c r="U1725" s="216"/>
      <c r="V1725" s="216"/>
      <c r="W1725" s="216"/>
      <c r="X1725" s="216"/>
      <c r="Y1725" s="216"/>
      <c r="Z1725" s="216"/>
      <c r="AA1725" s="217"/>
      <c r="AB1725" s="216"/>
    </row>
    <row r="1726" spans="1:28" ht="18" customHeight="1">
      <c r="A1726" s="100"/>
      <c r="B1726" s="12"/>
      <c r="C1726" s="90"/>
      <c r="D1726" s="12"/>
      <c r="E1726" s="12"/>
      <c r="F1726" s="12"/>
      <c r="G1726" s="13"/>
      <c r="H1726" s="11"/>
      <c r="I1726" s="12"/>
      <c r="J1726" s="93"/>
      <c r="K1726" s="100"/>
      <c r="L1726" s="12"/>
      <c r="M1726" s="11"/>
      <c r="N1726" s="18"/>
      <c r="O1726" s="14"/>
      <c r="P1726" s="14"/>
      <c r="Q1726" s="97"/>
      <c r="R1726" s="11"/>
      <c r="S1726" s="11"/>
      <c r="T1726" s="11"/>
      <c r="U1726" s="216"/>
      <c r="V1726" s="216"/>
      <c r="W1726" s="216"/>
      <c r="X1726" s="216"/>
      <c r="Y1726" s="216"/>
      <c r="Z1726" s="216"/>
      <c r="AA1726" s="217"/>
      <c r="AB1726" s="216"/>
    </row>
    <row r="1727" spans="1:28" ht="18" customHeight="1">
      <c r="A1727" s="100"/>
      <c r="B1727" s="12"/>
      <c r="C1727" s="90"/>
      <c r="D1727" s="12"/>
      <c r="E1727" s="12"/>
      <c r="F1727" s="12"/>
      <c r="G1727" s="13"/>
      <c r="H1727" s="11"/>
      <c r="I1727" s="12"/>
      <c r="J1727" s="93"/>
      <c r="K1727" s="100"/>
      <c r="L1727" s="12"/>
      <c r="M1727" s="11"/>
      <c r="N1727" s="18"/>
      <c r="O1727" s="14"/>
      <c r="P1727" s="14"/>
      <c r="Q1727" s="97"/>
      <c r="R1727" s="11"/>
      <c r="S1727" s="11"/>
      <c r="T1727" s="11"/>
      <c r="U1727" s="216"/>
      <c r="V1727" s="216"/>
      <c r="W1727" s="216"/>
      <c r="X1727" s="216"/>
      <c r="Y1727" s="216"/>
      <c r="Z1727" s="216"/>
      <c r="AA1727" s="217"/>
      <c r="AB1727" s="216"/>
    </row>
    <row r="1728" spans="1:28" ht="18" customHeight="1">
      <c r="A1728" s="100"/>
      <c r="B1728" s="12"/>
      <c r="C1728" s="90"/>
      <c r="D1728" s="12"/>
      <c r="E1728" s="12"/>
      <c r="F1728" s="12"/>
      <c r="G1728" s="13"/>
      <c r="H1728" s="11"/>
      <c r="I1728" s="12"/>
      <c r="J1728" s="93"/>
      <c r="K1728" s="100"/>
      <c r="L1728" s="12"/>
      <c r="M1728" s="11"/>
      <c r="N1728" s="18"/>
      <c r="O1728" s="14"/>
      <c r="P1728" s="14"/>
      <c r="Q1728" s="97"/>
      <c r="R1728" s="11"/>
      <c r="S1728" s="11"/>
      <c r="T1728" s="11"/>
      <c r="U1728" s="216"/>
      <c r="V1728" s="216"/>
      <c r="W1728" s="216"/>
      <c r="X1728" s="216"/>
      <c r="Y1728" s="216"/>
      <c r="Z1728" s="216"/>
      <c r="AA1728" s="217"/>
      <c r="AB1728" s="216"/>
    </row>
    <row r="1729" spans="1:28" ht="18" customHeight="1">
      <c r="A1729" s="100"/>
      <c r="B1729" s="12"/>
      <c r="C1729" s="90"/>
      <c r="D1729" s="12"/>
      <c r="E1729" s="12"/>
      <c r="F1729" s="12"/>
      <c r="G1729" s="13"/>
      <c r="H1729" s="11"/>
      <c r="I1729" s="12"/>
      <c r="J1729" s="93"/>
      <c r="K1729" s="100"/>
      <c r="L1729" s="12"/>
      <c r="M1729" s="11"/>
      <c r="N1729" s="18"/>
      <c r="O1729" s="14"/>
      <c r="P1729" s="14"/>
      <c r="Q1729" s="97"/>
      <c r="R1729" s="11"/>
      <c r="S1729" s="11"/>
      <c r="T1729" s="11"/>
      <c r="U1729" s="216"/>
      <c r="V1729" s="216"/>
      <c r="W1729" s="216"/>
      <c r="X1729" s="216"/>
      <c r="Y1729" s="216"/>
      <c r="Z1729" s="216"/>
      <c r="AA1729" s="217"/>
      <c r="AB1729" s="216"/>
    </row>
    <row r="1730" spans="1:28" ht="18" customHeight="1">
      <c r="A1730" s="100"/>
      <c r="B1730" s="12"/>
      <c r="C1730" s="90"/>
      <c r="D1730" s="12"/>
      <c r="E1730" s="12"/>
      <c r="F1730" s="12"/>
      <c r="G1730" s="13"/>
      <c r="H1730" s="11"/>
      <c r="I1730" s="12"/>
      <c r="J1730" s="93"/>
      <c r="K1730" s="100"/>
      <c r="L1730" s="12"/>
      <c r="M1730" s="11"/>
      <c r="N1730" s="18"/>
      <c r="O1730" s="14"/>
      <c r="P1730" s="14"/>
      <c r="Q1730" s="97"/>
      <c r="R1730" s="11"/>
      <c r="S1730" s="11"/>
      <c r="T1730" s="11"/>
      <c r="U1730" s="216"/>
      <c r="V1730" s="216"/>
      <c r="W1730" s="216"/>
      <c r="X1730" s="216"/>
      <c r="Y1730" s="216"/>
      <c r="Z1730" s="216"/>
      <c r="AA1730" s="217"/>
      <c r="AB1730" s="216"/>
    </row>
    <row r="1731" spans="1:28" ht="18" customHeight="1">
      <c r="A1731" s="100"/>
      <c r="B1731" s="12"/>
      <c r="C1731" s="90"/>
      <c r="D1731" s="12"/>
      <c r="E1731" s="12"/>
      <c r="F1731" s="12"/>
      <c r="G1731" s="13"/>
      <c r="H1731" s="11"/>
      <c r="I1731" s="12"/>
      <c r="J1731" s="93"/>
      <c r="K1731" s="100"/>
      <c r="L1731" s="12"/>
      <c r="M1731" s="11"/>
      <c r="N1731" s="18"/>
      <c r="O1731" s="14"/>
      <c r="P1731" s="14"/>
      <c r="Q1731" s="97"/>
      <c r="R1731" s="11"/>
      <c r="S1731" s="11"/>
      <c r="T1731" s="11"/>
      <c r="U1731" s="216"/>
      <c r="V1731" s="216"/>
      <c r="W1731" s="216"/>
      <c r="X1731" s="216"/>
      <c r="Y1731" s="216"/>
      <c r="Z1731" s="216"/>
      <c r="AA1731" s="217"/>
      <c r="AB1731" s="216"/>
    </row>
    <row r="1732" spans="1:28" ht="18" customHeight="1">
      <c r="A1732" s="100"/>
      <c r="B1732" s="12"/>
      <c r="C1732" s="90"/>
      <c r="D1732" s="12"/>
      <c r="E1732" s="12"/>
      <c r="F1732" s="12"/>
      <c r="G1732" s="13"/>
      <c r="H1732" s="11"/>
      <c r="I1732" s="12"/>
      <c r="J1732" s="93"/>
      <c r="K1732" s="100"/>
      <c r="L1732" s="12"/>
      <c r="M1732" s="11"/>
      <c r="N1732" s="18"/>
      <c r="O1732" s="14"/>
      <c r="P1732" s="14"/>
      <c r="Q1732" s="97"/>
      <c r="R1732" s="11"/>
      <c r="S1732" s="11"/>
      <c r="T1732" s="11"/>
      <c r="U1732" s="216"/>
      <c r="V1732" s="216"/>
      <c r="W1732" s="216"/>
      <c r="X1732" s="216"/>
      <c r="Y1732" s="216"/>
      <c r="Z1732" s="216"/>
      <c r="AA1732" s="217"/>
      <c r="AB1732" s="216"/>
    </row>
    <row r="1733" spans="1:28" ht="18" customHeight="1">
      <c r="A1733" s="100"/>
      <c r="B1733" s="12"/>
      <c r="C1733" s="90"/>
      <c r="D1733" s="12"/>
      <c r="E1733" s="12"/>
      <c r="F1733" s="12"/>
      <c r="G1733" s="13"/>
      <c r="H1733" s="11"/>
      <c r="I1733" s="12"/>
      <c r="J1733" s="93"/>
      <c r="K1733" s="100"/>
      <c r="L1733" s="12"/>
      <c r="M1733" s="11"/>
      <c r="N1733" s="18"/>
      <c r="O1733" s="14"/>
      <c r="P1733" s="14"/>
      <c r="Q1733" s="97"/>
      <c r="R1733" s="11"/>
      <c r="S1733" s="11"/>
      <c r="T1733" s="11"/>
      <c r="U1733" s="216"/>
      <c r="V1733" s="216"/>
      <c r="W1733" s="216"/>
      <c r="X1733" s="216"/>
      <c r="Y1733" s="216"/>
      <c r="Z1733" s="216"/>
      <c r="AA1733" s="217"/>
      <c r="AB1733" s="216"/>
    </row>
    <row r="1734" spans="1:28" ht="18" customHeight="1">
      <c r="A1734" s="100"/>
      <c r="B1734" s="12"/>
      <c r="C1734" s="90"/>
      <c r="D1734" s="12"/>
      <c r="E1734" s="12"/>
      <c r="F1734" s="12"/>
      <c r="G1734" s="13"/>
      <c r="H1734" s="11"/>
      <c r="I1734" s="12"/>
      <c r="J1734" s="93"/>
      <c r="K1734" s="100"/>
      <c r="L1734" s="12"/>
      <c r="M1734" s="11"/>
      <c r="N1734" s="18"/>
      <c r="O1734" s="14"/>
      <c r="P1734" s="14"/>
      <c r="Q1734" s="97"/>
      <c r="R1734" s="11"/>
      <c r="S1734" s="11"/>
      <c r="T1734" s="11"/>
      <c r="U1734" s="216"/>
      <c r="V1734" s="216"/>
      <c r="W1734" s="216"/>
      <c r="X1734" s="216"/>
      <c r="Y1734" s="216"/>
      <c r="Z1734" s="216"/>
      <c r="AA1734" s="217"/>
      <c r="AB1734" s="216"/>
    </row>
    <row r="1735" spans="1:28" ht="18" customHeight="1">
      <c r="A1735" s="100"/>
      <c r="B1735" s="12"/>
      <c r="C1735" s="90"/>
      <c r="D1735" s="12"/>
      <c r="E1735" s="12"/>
      <c r="F1735" s="12"/>
      <c r="G1735" s="13"/>
      <c r="H1735" s="11"/>
      <c r="I1735" s="12"/>
      <c r="J1735" s="93"/>
      <c r="K1735" s="100"/>
      <c r="L1735" s="12"/>
      <c r="M1735" s="11"/>
      <c r="N1735" s="18"/>
      <c r="O1735" s="14"/>
      <c r="P1735" s="14"/>
      <c r="Q1735" s="97"/>
      <c r="R1735" s="11"/>
      <c r="S1735" s="11"/>
      <c r="T1735" s="11"/>
      <c r="U1735" s="216"/>
      <c r="V1735" s="216"/>
      <c r="W1735" s="216"/>
      <c r="X1735" s="216"/>
      <c r="Y1735" s="216"/>
      <c r="Z1735" s="216"/>
      <c r="AA1735" s="217"/>
      <c r="AB1735" s="216"/>
    </row>
    <row r="1736" spans="1:28" ht="18" customHeight="1">
      <c r="A1736" s="100"/>
      <c r="B1736" s="12"/>
      <c r="C1736" s="90"/>
      <c r="D1736" s="12"/>
      <c r="E1736" s="12"/>
      <c r="F1736" s="12"/>
      <c r="G1736" s="13"/>
      <c r="H1736" s="11"/>
      <c r="I1736" s="12"/>
      <c r="J1736" s="93"/>
      <c r="K1736" s="100"/>
      <c r="L1736" s="12"/>
      <c r="M1736" s="11"/>
      <c r="N1736" s="18"/>
      <c r="O1736" s="14"/>
      <c r="P1736" s="14"/>
      <c r="Q1736" s="97"/>
      <c r="R1736" s="11"/>
      <c r="S1736" s="11"/>
      <c r="T1736" s="11"/>
      <c r="U1736" s="216"/>
      <c r="V1736" s="216"/>
      <c r="W1736" s="216"/>
      <c r="X1736" s="216"/>
      <c r="Y1736" s="216"/>
      <c r="Z1736" s="216"/>
      <c r="AA1736" s="217"/>
      <c r="AB1736" s="216"/>
    </row>
    <row r="1737" spans="1:28" ht="18" customHeight="1">
      <c r="A1737" s="100"/>
      <c r="B1737" s="12"/>
      <c r="C1737" s="90"/>
      <c r="D1737" s="12"/>
      <c r="E1737" s="12"/>
      <c r="F1737" s="12"/>
      <c r="G1737" s="13"/>
      <c r="H1737" s="11"/>
      <c r="I1737" s="12"/>
      <c r="J1737" s="93"/>
      <c r="K1737" s="100"/>
      <c r="L1737" s="12"/>
      <c r="M1737" s="11"/>
      <c r="N1737" s="18"/>
      <c r="O1737" s="14"/>
      <c r="P1737" s="14"/>
      <c r="Q1737" s="97"/>
      <c r="R1737" s="11"/>
      <c r="S1737" s="11"/>
      <c r="T1737" s="11"/>
      <c r="U1737" s="216"/>
      <c r="V1737" s="216"/>
      <c r="W1737" s="216"/>
      <c r="X1737" s="216"/>
      <c r="Y1737" s="216"/>
      <c r="Z1737" s="216"/>
      <c r="AA1737" s="217"/>
      <c r="AB1737" s="216"/>
    </row>
    <row r="1738" spans="1:28" ht="18" customHeight="1">
      <c r="A1738" s="100"/>
      <c r="B1738" s="12"/>
      <c r="C1738" s="90"/>
      <c r="D1738" s="12"/>
      <c r="E1738" s="12"/>
      <c r="F1738" s="12"/>
      <c r="G1738" s="13"/>
      <c r="H1738" s="11"/>
      <c r="I1738" s="12"/>
      <c r="J1738" s="93"/>
      <c r="K1738" s="100"/>
      <c r="L1738" s="12"/>
      <c r="M1738" s="11"/>
      <c r="N1738" s="18"/>
      <c r="O1738" s="14"/>
      <c r="P1738" s="14"/>
      <c r="Q1738" s="97"/>
      <c r="R1738" s="11"/>
      <c r="S1738" s="11"/>
      <c r="T1738" s="11"/>
      <c r="U1738" s="216"/>
      <c r="V1738" s="216"/>
      <c r="W1738" s="216"/>
      <c r="X1738" s="216"/>
      <c r="Y1738" s="216"/>
      <c r="Z1738" s="216"/>
      <c r="AA1738" s="217"/>
      <c r="AB1738" s="216"/>
    </row>
    <row r="1739" spans="1:28" ht="18" customHeight="1">
      <c r="A1739" s="100"/>
      <c r="B1739" s="12"/>
      <c r="C1739" s="90"/>
      <c r="D1739" s="12"/>
      <c r="E1739" s="12"/>
      <c r="F1739" s="12"/>
      <c r="G1739" s="13"/>
      <c r="H1739" s="11"/>
      <c r="I1739" s="12"/>
      <c r="J1739" s="93"/>
      <c r="K1739" s="100"/>
      <c r="L1739" s="12"/>
      <c r="M1739" s="11"/>
      <c r="N1739" s="18"/>
      <c r="O1739" s="14"/>
      <c r="P1739" s="14"/>
      <c r="Q1739" s="97"/>
      <c r="R1739" s="11"/>
      <c r="S1739" s="11"/>
      <c r="T1739" s="11"/>
      <c r="U1739" s="216"/>
      <c r="V1739" s="216"/>
      <c r="W1739" s="216"/>
      <c r="X1739" s="216"/>
      <c r="Y1739" s="216"/>
      <c r="Z1739" s="216"/>
      <c r="AA1739" s="217"/>
      <c r="AB1739" s="216"/>
    </row>
    <row r="1740" spans="1:28" ht="18" customHeight="1">
      <c r="A1740" s="100"/>
      <c r="B1740" s="12"/>
      <c r="C1740" s="90"/>
      <c r="D1740" s="12"/>
      <c r="E1740" s="12"/>
      <c r="F1740" s="12"/>
      <c r="G1740" s="13"/>
      <c r="H1740" s="11"/>
      <c r="I1740" s="12"/>
      <c r="J1740" s="93"/>
      <c r="K1740" s="100"/>
      <c r="L1740" s="12"/>
      <c r="M1740" s="11"/>
      <c r="N1740" s="18"/>
      <c r="O1740" s="14"/>
      <c r="P1740" s="14"/>
      <c r="Q1740" s="97"/>
      <c r="R1740" s="11"/>
      <c r="S1740" s="11"/>
      <c r="T1740" s="11"/>
      <c r="U1740" s="216"/>
      <c r="V1740" s="216"/>
      <c r="W1740" s="216"/>
      <c r="X1740" s="216"/>
      <c r="Y1740" s="216"/>
      <c r="Z1740" s="216"/>
      <c r="AA1740" s="217"/>
      <c r="AB1740" s="216"/>
    </row>
    <row r="1741" spans="1:28" ht="18" customHeight="1">
      <c r="A1741" s="100"/>
      <c r="B1741" s="12"/>
      <c r="C1741" s="90"/>
      <c r="D1741" s="12"/>
      <c r="E1741" s="12"/>
      <c r="F1741" s="12"/>
      <c r="G1741" s="13"/>
      <c r="H1741" s="11"/>
      <c r="I1741" s="12"/>
      <c r="J1741" s="93"/>
      <c r="K1741" s="100"/>
      <c r="L1741" s="12"/>
      <c r="M1741" s="11"/>
      <c r="N1741" s="18"/>
      <c r="O1741" s="14"/>
      <c r="P1741" s="14"/>
      <c r="Q1741" s="97"/>
      <c r="R1741" s="11"/>
      <c r="S1741" s="11"/>
      <c r="T1741" s="11"/>
      <c r="U1741" s="216"/>
      <c r="V1741" s="216"/>
      <c r="W1741" s="216"/>
      <c r="X1741" s="216"/>
      <c r="Y1741" s="216"/>
      <c r="Z1741" s="216"/>
      <c r="AA1741" s="217"/>
      <c r="AB1741" s="216"/>
    </row>
    <row r="1742" spans="1:28" ht="18" customHeight="1">
      <c r="A1742" s="100"/>
      <c r="B1742" s="12"/>
      <c r="C1742" s="90"/>
      <c r="D1742" s="12"/>
      <c r="E1742" s="12"/>
      <c r="F1742" s="12"/>
      <c r="G1742" s="13"/>
      <c r="H1742" s="11"/>
      <c r="I1742" s="12"/>
      <c r="J1742" s="93"/>
      <c r="K1742" s="100"/>
      <c r="L1742" s="12"/>
      <c r="M1742" s="11"/>
      <c r="N1742" s="18"/>
      <c r="O1742" s="14"/>
      <c r="P1742" s="14"/>
      <c r="Q1742" s="97"/>
      <c r="R1742" s="11"/>
      <c r="S1742" s="11"/>
      <c r="T1742" s="11"/>
      <c r="U1742" s="216"/>
      <c r="V1742" s="216"/>
      <c r="W1742" s="216"/>
      <c r="X1742" s="216"/>
      <c r="Y1742" s="216"/>
      <c r="Z1742" s="216"/>
      <c r="AA1742" s="217"/>
      <c r="AB1742" s="216"/>
    </row>
    <row r="1743" spans="1:28" ht="18" customHeight="1">
      <c r="A1743" s="100"/>
      <c r="B1743" s="12"/>
      <c r="C1743" s="90"/>
      <c r="D1743" s="12"/>
      <c r="E1743" s="12"/>
      <c r="F1743" s="12"/>
      <c r="G1743" s="13"/>
      <c r="H1743" s="11"/>
      <c r="I1743" s="12"/>
      <c r="J1743" s="93"/>
      <c r="K1743" s="100"/>
      <c r="L1743" s="12"/>
      <c r="M1743" s="11"/>
      <c r="N1743" s="18"/>
      <c r="O1743" s="14"/>
      <c r="P1743" s="14"/>
      <c r="Q1743" s="97"/>
      <c r="R1743" s="11"/>
      <c r="S1743" s="11"/>
      <c r="T1743" s="11"/>
      <c r="U1743" s="216"/>
      <c r="V1743" s="216"/>
      <c r="W1743" s="216"/>
      <c r="X1743" s="216"/>
      <c r="Y1743" s="216"/>
      <c r="Z1743" s="216"/>
      <c r="AA1743" s="217"/>
      <c r="AB1743" s="216"/>
    </row>
    <row r="1744" spans="1:28" ht="18" customHeight="1">
      <c r="A1744" s="100"/>
      <c r="B1744" s="12"/>
      <c r="C1744" s="90"/>
      <c r="D1744" s="12"/>
      <c r="E1744" s="12"/>
      <c r="F1744" s="12"/>
      <c r="G1744" s="13"/>
      <c r="H1744" s="11"/>
      <c r="I1744" s="12"/>
      <c r="J1744" s="93"/>
      <c r="K1744" s="100"/>
      <c r="L1744" s="12"/>
      <c r="M1744" s="11"/>
      <c r="N1744" s="18"/>
      <c r="O1744" s="14"/>
      <c r="P1744" s="14"/>
      <c r="Q1744" s="97"/>
      <c r="R1744" s="11"/>
      <c r="S1744" s="11"/>
      <c r="T1744" s="11"/>
      <c r="U1744" s="216"/>
      <c r="V1744" s="216"/>
      <c r="W1744" s="216"/>
      <c r="X1744" s="216"/>
      <c r="Y1744" s="216"/>
      <c r="Z1744" s="216"/>
      <c r="AA1744" s="217"/>
      <c r="AB1744" s="216"/>
    </row>
    <row r="1745" spans="1:28" ht="18" customHeight="1">
      <c r="A1745" s="100"/>
      <c r="B1745" s="12"/>
      <c r="C1745" s="90"/>
      <c r="D1745" s="12"/>
      <c r="E1745" s="12"/>
      <c r="F1745" s="12"/>
      <c r="G1745" s="13"/>
      <c r="H1745" s="11"/>
      <c r="I1745" s="12"/>
      <c r="J1745" s="93"/>
      <c r="K1745" s="100"/>
      <c r="L1745" s="12"/>
      <c r="M1745" s="11"/>
      <c r="N1745" s="18"/>
      <c r="O1745" s="14"/>
      <c r="P1745" s="14"/>
      <c r="Q1745" s="97"/>
      <c r="R1745" s="11"/>
      <c r="S1745" s="11"/>
      <c r="T1745" s="11"/>
      <c r="U1745" s="216"/>
      <c r="V1745" s="216"/>
      <c r="W1745" s="216"/>
      <c r="X1745" s="216"/>
      <c r="Y1745" s="216"/>
      <c r="Z1745" s="216"/>
      <c r="AA1745" s="217"/>
      <c r="AB1745" s="216"/>
    </row>
    <row r="1746" spans="1:28" ht="18" customHeight="1">
      <c r="A1746" s="100"/>
      <c r="B1746" s="12"/>
      <c r="C1746" s="90"/>
      <c r="D1746" s="12"/>
      <c r="E1746" s="12"/>
      <c r="F1746" s="12"/>
      <c r="G1746" s="13"/>
      <c r="H1746" s="11"/>
      <c r="I1746" s="12"/>
      <c r="J1746" s="93"/>
      <c r="K1746" s="100"/>
      <c r="L1746" s="12"/>
      <c r="M1746" s="11"/>
      <c r="N1746" s="18"/>
      <c r="O1746" s="14"/>
      <c r="P1746" s="14"/>
      <c r="Q1746" s="97"/>
      <c r="R1746" s="11"/>
      <c r="S1746" s="11"/>
      <c r="T1746" s="11"/>
      <c r="U1746" s="216"/>
      <c r="V1746" s="216"/>
      <c r="W1746" s="216"/>
      <c r="X1746" s="216"/>
      <c r="Y1746" s="216"/>
      <c r="Z1746" s="216"/>
      <c r="AA1746" s="217"/>
      <c r="AB1746" s="216"/>
    </row>
    <row r="1747" spans="1:28" ht="18" customHeight="1">
      <c r="A1747" s="100"/>
      <c r="B1747" s="12"/>
      <c r="C1747" s="90"/>
      <c r="D1747" s="12"/>
      <c r="E1747" s="12"/>
      <c r="F1747" s="12"/>
      <c r="G1747" s="13"/>
      <c r="H1747" s="11"/>
      <c r="I1747" s="12"/>
      <c r="J1747" s="93"/>
      <c r="K1747" s="100"/>
      <c r="L1747" s="12"/>
      <c r="M1747" s="11"/>
      <c r="N1747" s="18"/>
      <c r="O1747" s="14"/>
      <c r="P1747" s="14"/>
      <c r="Q1747" s="97"/>
      <c r="R1747" s="11"/>
      <c r="S1747" s="11"/>
      <c r="T1747" s="11"/>
      <c r="U1747" s="216"/>
      <c r="V1747" s="216"/>
      <c r="W1747" s="216"/>
      <c r="X1747" s="216"/>
      <c r="Y1747" s="216"/>
      <c r="Z1747" s="216"/>
      <c r="AA1747" s="217"/>
      <c r="AB1747" s="216"/>
    </row>
    <row r="1748" spans="1:28" ht="18" customHeight="1">
      <c r="A1748" s="100"/>
      <c r="B1748" s="12"/>
      <c r="C1748" s="90"/>
      <c r="D1748" s="12"/>
      <c r="E1748" s="12"/>
      <c r="F1748" s="12"/>
      <c r="G1748" s="13"/>
      <c r="H1748" s="11"/>
      <c r="I1748" s="12"/>
      <c r="J1748" s="93"/>
      <c r="K1748" s="100"/>
      <c r="L1748" s="12"/>
      <c r="M1748" s="11"/>
      <c r="N1748" s="18"/>
      <c r="O1748" s="14"/>
      <c r="P1748" s="14"/>
      <c r="Q1748" s="97"/>
      <c r="R1748" s="11"/>
      <c r="S1748" s="11"/>
      <c r="T1748" s="11"/>
      <c r="U1748" s="216"/>
      <c r="V1748" s="216"/>
      <c r="W1748" s="216"/>
      <c r="X1748" s="216"/>
      <c r="Y1748" s="216"/>
      <c r="Z1748" s="216"/>
      <c r="AA1748" s="217"/>
      <c r="AB1748" s="216"/>
    </row>
    <row r="1749" spans="1:28" ht="18" customHeight="1">
      <c r="A1749" s="100"/>
      <c r="B1749" s="12"/>
      <c r="C1749" s="90"/>
      <c r="D1749" s="12"/>
      <c r="E1749" s="12"/>
      <c r="F1749" s="12"/>
      <c r="G1749" s="13"/>
      <c r="H1749" s="11"/>
      <c r="I1749" s="12"/>
      <c r="J1749" s="93"/>
      <c r="K1749" s="100"/>
      <c r="L1749" s="12"/>
      <c r="M1749" s="11"/>
      <c r="N1749" s="18"/>
      <c r="O1749" s="14"/>
      <c r="P1749" s="14"/>
      <c r="Q1749" s="97"/>
      <c r="R1749" s="11"/>
      <c r="S1749" s="11"/>
      <c r="T1749" s="11"/>
      <c r="U1749" s="216"/>
      <c r="V1749" s="216"/>
      <c r="W1749" s="216"/>
      <c r="X1749" s="216"/>
      <c r="Y1749" s="216"/>
      <c r="Z1749" s="216"/>
      <c r="AA1749" s="217"/>
      <c r="AB1749" s="216"/>
    </row>
    <row r="1750" spans="1:28" ht="18" customHeight="1">
      <c r="A1750" s="100"/>
      <c r="B1750" s="12"/>
      <c r="C1750" s="90"/>
      <c r="D1750" s="12"/>
      <c r="E1750" s="12"/>
      <c r="F1750" s="12"/>
      <c r="G1750" s="13"/>
      <c r="H1750" s="11"/>
      <c r="I1750" s="12"/>
      <c r="J1750" s="93"/>
      <c r="K1750" s="100"/>
      <c r="L1750" s="12"/>
      <c r="M1750" s="11"/>
      <c r="N1750" s="18"/>
      <c r="O1750" s="14"/>
      <c r="P1750" s="14"/>
      <c r="Q1750" s="97"/>
      <c r="R1750" s="11"/>
      <c r="S1750" s="11"/>
      <c r="T1750" s="11"/>
      <c r="U1750" s="216"/>
      <c r="V1750" s="216"/>
      <c r="W1750" s="216"/>
      <c r="X1750" s="216"/>
      <c r="Y1750" s="216"/>
      <c r="Z1750" s="216"/>
      <c r="AA1750" s="217"/>
      <c r="AB1750" s="216"/>
    </row>
    <row r="1751" spans="1:28" ht="18" customHeight="1">
      <c r="A1751" s="100"/>
      <c r="B1751" s="12"/>
      <c r="C1751" s="90"/>
      <c r="D1751" s="12"/>
      <c r="E1751" s="12"/>
      <c r="F1751" s="12"/>
      <c r="G1751" s="13"/>
      <c r="H1751" s="11"/>
      <c r="I1751" s="12"/>
      <c r="J1751" s="93"/>
      <c r="K1751" s="100"/>
      <c r="L1751" s="12"/>
      <c r="M1751" s="11"/>
      <c r="N1751" s="18"/>
      <c r="O1751" s="14"/>
      <c r="P1751" s="14"/>
      <c r="Q1751" s="97"/>
      <c r="R1751" s="11"/>
      <c r="S1751" s="11"/>
      <c r="T1751" s="11"/>
      <c r="U1751" s="216"/>
      <c r="V1751" s="216"/>
      <c r="W1751" s="216"/>
      <c r="X1751" s="216"/>
      <c r="Y1751" s="216"/>
      <c r="Z1751" s="216"/>
      <c r="AA1751" s="217"/>
      <c r="AB1751" s="216"/>
    </row>
    <row r="1752" spans="1:28" ht="18" customHeight="1">
      <c r="A1752" s="100"/>
      <c r="B1752" s="12"/>
      <c r="C1752" s="90"/>
      <c r="D1752" s="12"/>
      <c r="E1752" s="12"/>
      <c r="F1752" s="12"/>
      <c r="G1752" s="13"/>
      <c r="H1752" s="11"/>
      <c r="I1752" s="12"/>
      <c r="J1752" s="93"/>
      <c r="K1752" s="100"/>
      <c r="L1752" s="12"/>
      <c r="M1752" s="11"/>
      <c r="N1752" s="18"/>
      <c r="O1752" s="14"/>
      <c r="P1752" s="14"/>
      <c r="Q1752" s="97"/>
      <c r="R1752" s="11"/>
      <c r="S1752" s="11"/>
      <c r="T1752" s="11"/>
      <c r="U1752" s="216"/>
      <c r="V1752" s="216"/>
      <c r="W1752" s="216"/>
      <c r="X1752" s="216"/>
      <c r="Y1752" s="216"/>
      <c r="Z1752" s="216"/>
      <c r="AA1752" s="217"/>
      <c r="AB1752" s="216"/>
    </row>
    <row r="1753" spans="1:28" ht="18" customHeight="1">
      <c r="A1753" s="100"/>
      <c r="B1753" s="12"/>
      <c r="C1753" s="90"/>
      <c r="D1753" s="12"/>
      <c r="E1753" s="12"/>
      <c r="F1753" s="12"/>
      <c r="G1753" s="13"/>
      <c r="H1753" s="11"/>
      <c r="I1753" s="12"/>
      <c r="J1753" s="93"/>
      <c r="K1753" s="100"/>
      <c r="L1753" s="12"/>
      <c r="M1753" s="11"/>
      <c r="N1753" s="18"/>
      <c r="O1753" s="14"/>
      <c r="P1753" s="14"/>
      <c r="Q1753" s="97"/>
      <c r="R1753" s="11"/>
      <c r="S1753" s="11"/>
      <c r="T1753" s="11"/>
      <c r="U1753" s="216"/>
      <c r="V1753" s="216"/>
      <c r="W1753" s="216"/>
      <c r="X1753" s="216"/>
      <c r="Y1753" s="216"/>
      <c r="Z1753" s="216"/>
      <c r="AA1753" s="217"/>
      <c r="AB1753" s="216"/>
    </row>
    <row r="1754" spans="1:28" ht="18" customHeight="1">
      <c r="A1754" s="100"/>
      <c r="B1754" s="12"/>
      <c r="C1754" s="90"/>
      <c r="D1754" s="12"/>
      <c r="E1754" s="12"/>
      <c r="F1754" s="12"/>
      <c r="G1754" s="13"/>
      <c r="H1754" s="11"/>
      <c r="I1754" s="12"/>
      <c r="J1754" s="93"/>
      <c r="K1754" s="100"/>
      <c r="L1754" s="12"/>
      <c r="M1754" s="11"/>
      <c r="N1754" s="18"/>
      <c r="O1754" s="14"/>
      <c r="P1754" s="14"/>
      <c r="Q1754" s="97"/>
      <c r="R1754" s="11"/>
      <c r="S1754" s="11"/>
      <c r="T1754" s="11"/>
      <c r="U1754" s="216"/>
      <c r="V1754" s="216"/>
      <c r="W1754" s="216"/>
      <c r="X1754" s="216"/>
      <c r="Y1754" s="216"/>
      <c r="Z1754" s="216"/>
      <c r="AA1754" s="217"/>
      <c r="AB1754" s="216"/>
    </row>
    <row r="1755" spans="1:28" ht="18" customHeight="1">
      <c r="A1755" s="100"/>
      <c r="B1755" s="12"/>
      <c r="C1755" s="90"/>
      <c r="D1755" s="12"/>
      <c r="E1755" s="12"/>
      <c r="F1755" s="12"/>
      <c r="G1755" s="13"/>
      <c r="H1755" s="11"/>
      <c r="I1755" s="12"/>
      <c r="J1755" s="93"/>
      <c r="K1755" s="100"/>
      <c r="L1755" s="12"/>
      <c r="M1755" s="11"/>
      <c r="N1755" s="18"/>
      <c r="O1755" s="14"/>
      <c r="P1755" s="14"/>
      <c r="Q1755" s="97"/>
      <c r="R1755" s="11"/>
      <c r="S1755" s="11"/>
      <c r="T1755" s="11"/>
      <c r="U1755" s="216"/>
      <c r="V1755" s="216"/>
      <c r="W1755" s="216"/>
      <c r="X1755" s="216"/>
      <c r="Y1755" s="216"/>
      <c r="Z1755" s="216"/>
      <c r="AA1755" s="217"/>
      <c r="AB1755" s="216"/>
    </row>
    <row r="1756" spans="1:28" ht="18" customHeight="1">
      <c r="A1756" s="100"/>
      <c r="B1756" s="12"/>
      <c r="C1756" s="90"/>
      <c r="D1756" s="12"/>
      <c r="E1756" s="12"/>
      <c r="F1756" s="12"/>
      <c r="G1756" s="13"/>
      <c r="H1756" s="11"/>
      <c r="I1756" s="12"/>
      <c r="J1756" s="93"/>
      <c r="K1756" s="100"/>
      <c r="L1756" s="12"/>
      <c r="M1756" s="11"/>
      <c r="N1756" s="18"/>
      <c r="O1756" s="14"/>
      <c r="P1756" s="14"/>
      <c r="Q1756" s="97"/>
      <c r="R1756" s="11"/>
      <c r="S1756" s="11"/>
      <c r="T1756" s="11"/>
      <c r="U1756" s="216"/>
      <c r="V1756" s="216"/>
      <c r="W1756" s="216"/>
      <c r="X1756" s="216"/>
      <c r="Y1756" s="216"/>
      <c r="Z1756" s="216"/>
      <c r="AA1756" s="217"/>
      <c r="AB1756" s="216"/>
    </row>
    <row r="1757" spans="1:28" ht="18" customHeight="1">
      <c r="A1757" s="100"/>
      <c r="B1757" s="12"/>
      <c r="C1757" s="90"/>
      <c r="D1757" s="12"/>
      <c r="E1757" s="12"/>
      <c r="F1757" s="12"/>
      <c r="G1757" s="13"/>
      <c r="H1757" s="11"/>
      <c r="I1757" s="12"/>
      <c r="J1757" s="93"/>
      <c r="K1757" s="100"/>
      <c r="L1757" s="12"/>
      <c r="M1757" s="11"/>
      <c r="N1757" s="18"/>
      <c r="O1757" s="14"/>
      <c r="P1757" s="14"/>
      <c r="Q1757" s="97"/>
      <c r="R1757" s="11"/>
      <c r="S1757" s="11"/>
      <c r="T1757" s="11"/>
      <c r="U1757" s="216"/>
      <c r="V1757" s="216"/>
      <c r="W1757" s="216"/>
      <c r="X1757" s="216"/>
      <c r="Y1757" s="216"/>
      <c r="Z1757" s="216"/>
      <c r="AA1757" s="217"/>
      <c r="AB1757" s="216"/>
    </row>
    <row r="1758" spans="1:28" ht="18" customHeight="1">
      <c r="A1758" s="100"/>
      <c r="B1758" s="12"/>
      <c r="C1758" s="90"/>
      <c r="D1758" s="12"/>
      <c r="E1758" s="12"/>
      <c r="F1758" s="12"/>
      <c r="G1758" s="13"/>
      <c r="H1758" s="11"/>
      <c r="I1758" s="12"/>
      <c r="J1758" s="93"/>
      <c r="K1758" s="100"/>
      <c r="L1758" s="12"/>
      <c r="M1758" s="11"/>
      <c r="N1758" s="18"/>
      <c r="O1758" s="14"/>
      <c r="P1758" s="14"/>
      <c r="Q1758" s="97"/>
      <c r="R1758" s="11"/>
      <c r="S1758" s="11"/>
      <c r="T1758" s="11"/>
      <c r="U1758" s="216"/>
      <c r="V1758" s="216"/>
      <c r="W1758" s="216"/>
      <c r="X1758" s="216"/>
      <c r="Y1758" s="216"/>
      <c r="Z1758" s="216"/>
      <c r="AA1758" s="217"/>
      <c r="AB1758" s="216"/>
    </row>
    <row r="1759" spans="1:28" ht="18" customHeight="1">
      <c r="A1759" s="100"/>
      <c r="B1759" s="12"/>
      <c r="C1759" s="90"/>
      <c r="D1759" s="12"/>
      <c r="E1759" s="12"/>
      <c r="F1759" s="12"/>
      <c r="G1759" s="13"/>
      <c r="H1759" s="11"/>
      <c r="I1759" s="12"/>
      <c r="J1759" s="93"/>
      <c r="K1759" s="100"/>
      <c r="L1759" s="12"/>
      <c r="M1759" s="11"/>
      <c r="N1759" s="18"/>
      <c r="O1759" s="14"/>
      <c r="P1759" s="14"/>
      <c r="Q1759" s="97"/>
      <c r="R1759" s="11"/>
      <c r="S1759" s="11"/>
      <c r="T1759" s="11"/>
      <c r="U1759" s="216"/>
      <c r="V1759" s="216"/>
      <c r="W1759" s="216"/>
      <c r="X1759" s="216"/>
      <c r="Y1759" s="216"/>
      <c r="Z1759" s="216"/>
      <c r="AA1759" s="217"/>
      <c r="AB1759" s="216"/>
    </row>
    <row r="1760" spans="1:28" ht="18" customHeight="1">
      <c r="A1760" s="100"/>
      <c r="B1760" s="12"/>
      <c r="C1760" s="90"/>
      <c r="D1760" s="12"/>
      <c r="E1760" s="12"/>
      <c r="F1760" s="12"/>
      <c r="G1760" s="13"/>
      <c r="H1760" s="11"/>
      <c r="I1760" s="12"/>
      <c r="J1760" s="93"/>
      <c r="K1760" s="100"/>
      <c r="L1760" s="12"/>
      <c r="M1760" s="11"/>
      <c r="N1760" s="18"/>
      <c r="O1760" s="14"/>
      <c r="P1760" s="14"/>
      <c r="Q1760" s="97"/>
      <c r="R1760" s="11"/>
      <c r="S1760" s="11"/>
      <c r="T1760" s="11"/>
      <c r="U1760" s="216"/>
      <c r="V1760" s="216"/>
      <c r="W1760" s="216"/>
      <c r="X1760" s="216"/>
      <c r="Y1760" s="216"/>
      <c r="Z1760" s="216"/>
      <c r="AA1760" s="217"/>
      <c r="AB1760" s="216"/>
    </row>
    <row r="1761" spans="1:28" ht="18" customHeight="1">
      <c r="A1761" s="100"/>
      <c r="B1761" s="12"/>
      <c r="C1761" s="90"/>
      <c r="D1761" s="12"/>
      <c r="E1761" s="12"/>
      <c r="F1761" s="12"/>
      <c r="G1761" s="13"/>
      <c r="H1761" s="11"/>
      <c r="I1761" s="12"/>
      <c r="J1761" s="93"/>
      <c r="K1761" s="100"/>
      <c r="L1761" s="12"/>
      <c r="M1761" s="11"/>
      <c r="N1761" s="18"/>
      <c r="O1761" s="14"/>
      <c r="P1761" s="14"/>
      <c r="Q1761" s="97"/>
      <c r="R1761" s="11"/>
      <c r="S1761" s="11"/>
      <c r="T1761" s="11"/>
      <c r="U1761" s="216"/>
      <c r="V1761" s="216"/>
      <c r="W1761" s="216"/>
      <c r="X1761" s="216"/>
      <c r="Y1761" s="216"/>
      <c r="Z1761" s="216"/>
      <c r="AA1761" s="217"/>
      <c r="AB1761" s="216"/>
    </row>
    <row r="1762" spans="1:28" ht="18" customHeight="1">
      <c r="A1762" s="100"/>
      <c r="B1762" s="12"/>
      <c r="C1762" s="90"/>
      <c r="D1762" s="12"/>
      <c r="E1762" s="12"/>
      <c r="F1762" s="12"/>
      <c r="G1762" s="13"/>
      <c r="H1762" s="11"/>
      <c r="I1762" s="12"/>
      <c r="J1762" s="93"/>
      <c r="K1762" s="100"/>
      <c r="L1762" s="12"/>
      <c r="M1762" s="11"/>
      <c r="N1762" s="18"/>
      <c r="O1762" s="14"/>
      <c r="P1762" s="14"/>
      <c r="Q1762" s="97"/>
      <c r="R1762" s="11"/>
      <c r="S1762" s="11"/>
      <c r="T1762" s="11"/>
      <c r="U1762" s="216"/>
      <c r="V1762" s="216"/>
      <c r="W1762" s="216"/>
      <c r="X1762" s="216"/>
      <c r="Y1762" s="216"/>
      <c r="Z1762" s="216"/>
      <c r="AA1762" s="217"/>
      <c r="AB1762" s="216"/>
    </row>
    <row r="1763" spans="1:28" ht="18" customHeight="1">
      <c r="A1763" s="100"/>
      <c r="B1763" s="12"/>
      <c r="C1763" s="90"/>
      <c r="D1763" s="12"/>
      <c r="E1763" s="12"/>
      <c r="F1763" s="12"/>
      <c r="G1763" s="13"/>
      <c r="H1763" s="11"/>
      <c r="I1763" s="12"/>
      <c r="J1763" s="93"/>
      <c r="K1763" s="100"/>
      <c r="L1763" s="12"/>
      <c r="M1763" s="11"/>
      <c r="N1763" s="18"/>
      <c r="O1763" s="14"/>
      <c r="P1763" s="14"/>
      <c r="Q1763" s="97"/>
      <c r="R1763" s="11"/>
      <c r="S1763" s="11"/>
      <c r="T1763" s="11"/>
      <c r="U1763" s="216"/>
      <c r="V1763" s="216"/>
      <c r="W1763" s="216"/>
      <c r="X1763" s="216"/>
      <c r="Y1763" s="216"/>
      <c r="Z1763" s="216"/>
      <c r="AA1763" s="217"/>
      <c r="AB1763" s="216"/>
    </row>
    <row r="1764" spans="1:28" ht="18" customHeight="1">
      <c r="A1764" s="100"/>
      <c r="B1764" s="12"/>
      <c r="C1764" s="90"/>
      <c r="D1764" s="12"/>
      <c r="E1764" s="12"/>
      <c r="F1764" s="12"/>
      <c r="G1764" s="13"/>
      <c r="H1764" s="11"/>
      <c r="I1764" s="12"/>
      <c r="J1764" s="93"/>
      <c r="K1764" s="100"/>
      <c r="L1764" s="12"/>
      <c r="M1764" s="11"/>
      <c r="N1764" s="18"/>
      <c r="O1764" s="14"/>
      <c r="P1764" s="14"/>
      <c r="Q1764" s="97"/>
      <c r="R1764" s="11"/>
      <c r="S1764" s="11"/>
      <c r="T1764" s="11"/>
      <c r="U1764" s="216"/>
      <c r="V1764" s="216"/>
      <c r="W1764" s="216"/>
      <c r="X1764" s="216"/>
      <c r="Y1764" s="216"/>
      <c r="Z1764" s="216"/>
      <c r="AA1764" s="217"/>
      <c r="AB1764" s="216"/>
    </row>
    <row r="1765" spans="1:28" ht="18" customHeight="1">
      <c r="A1765" s="100"/>
      <c r="B1765" s="12"/>
      <c r="C1765" s="90"/>
      <c r="D1765" s="12"/>
      <c r="E1765" s="12"/>
      <c r="F1765" s="12"/>
      <c r="G1765" s="13"/>
      <c r="H1765" s="11"/>
      <c r="I1765" s="12"/>
      <c r="J1765" s="93"/>
      <c r="K1765" s="100"/>
      <c r="L1765" s="12"/>
      <c r="M1765" s="11"/>
      <c r="N1765" s="18"/>
      <c r="O1765" s="14"/>
      <c r="P1765" s="14"/>
      <c r="Q1765" s="97"/>
      <c r="R1765" s="11"/>
      <c r="S1765" s="11"/>
      <c r="T1765" s="11"/>
      <c r="U1765" s="216"/>
      <c r="V1765" s="216"/>
      <c r="W1765" s="216"/>
      <c r="X1765" s="216"/>
      <c r="Y1765" s="216"/>
      <c r="Z1765" s="216"/>
      <c r="AA1765" s="217"/>
      <c r="AB1765" s="216"/>
    </row>
    <row r="1766" spans="1:28" ht="18" customHeight="1">
      <c r="A1766" s="100"/>
      <c r="B1766" s="12"/>
      <c r="C1766" s="90"/>
      <c r="D1766" s="12"/>
      <c r="E1766" s="12"/>
      <c r="F1766" s="12"/>
      <c r="G1766" s="13"/>
      <c r="H1766" s="11"/>
      <c r="I1766" s="12"/>
      <c r="J1766" s="93"/>
      <c r="K1766" s="100"/>
      <c r="L1766" s="12"/>
      <c r="M1766" s="11"/>
      <c r="N1766" s="18"/>
      <c r="O1766" s="14"/>
      <c r="P1766" s="14"/>
      <c r="Q1766" s="97"/>
      <c r="R1766" s="11"/>
      <c r="S1766" s="11"/>
      <c r="T1766" s="11"/>
      <c r="U1766" s="216"/>
      <c r="V1766" s="216"/>
      <c r="W1766" s="216"/>
      <c r="X1766" s="216"/>
      <c r="Y1766" s="216"/>
      <c r="Z1766" s="216"/>
      <c r="AA1766" s="217"/>
      <c r="AB1766" s="216"/>
    </row>
    <row r="1767" spans="1:28" ht="18" customHeight="1">
      <c r="A1767" s="100"/>
      <c r="B1767" s="12"/>
      <c r="C1767" s="90"/>
      <c r="D1767" s="12"/>
      <c r="E1767" s="12"/>
      <c r="F1767" s="12"/>
      <c r="G1767" s="13"/>
      <c r="H1767" s="11"/>
      <c r="I1767" s="12"/>
      <c r="J1767" s="93"/>
      <c r="K1767" s="100"/>
      <c r="L1767" s="12"/>
      <c r="M1767" s="11"/>
      <c r="N1767" s="18"/>
      <c r="O1767" s="14"/>
      <c r="P1767" s="14"/>
      <c r="Q1767" s="97"/>
      <c r="R1767" s="11"/>
      <c r="S1767" s="11"/>
      <c r="T1767" s="11"/>
      <c r="U1767" s="216"/>
      <c r="V1767" s="216"/>
      <c r="W1767" s="216"/>
      <c r="X1767" s="216"/>
      <c r="Y1767" s="216"/>
      <c r="Z1767" s="216"/>
      <c r="AA1767" s="217"/>
      <c r="AB1767" s="216"/>
    </row>
    <row r="1768" spans="1:28" ht="18" customHeight="1">
      <c r="A1768" s="100"/>
      <c r="B1768" s="12"/>
      <c r="C1768" s="90"/>
      <c r="D1768" s="12"/>
      <c r="E1768" s="12"/>
      <c r="F1768" s="12"/>
      <c r="G1768" s="13"/>
      <c r="H1768" s="11"/>
      <c r="I1768" s="12"/>
      <c r="J1768" s="93"/>
      <c r="K1768" s="100"/>
      <c r="L1768" s="12"/>
      <c r="M1768" s="11"/>
      <c r="N1768" s="18"/>
      <c r="O1768" s="14"/>
      <c r="P1768" s="14"/>
      <c r="Q1768" s="97"/>
      <c r="R1768" s="11"/>
      <c r="S1768" s="11"/>
      <c r="T1768" s="11"/>
      <c r="U1768" s="216"/>
      <c r="V1768" s="216"/>
      <c r="W1768" s="216"/>
      <c r="X1768" s="216"/>
      <c r="Y1768" s="216"/>
      <c r="Z1768" s="216"/>
      <c r="AA1768" s="217"/>
      <c r="AB1768" s="216"/>
    </row>
    <row r="1769" spans="1:28" ht="18" customHeight="1">
      <c r="A1769" s="100"/>
      <c r="B1769" s="12"/>
      <c r="C1769" s="90"/>
      <c r="D1769" s="12"/>
      <c r="E1769" s="12"/>
      <c r="F1769" s="12"/>
      <c r="G1769" s="13"/>
      <c r="H1769" s="11"/>
      <c r="I1769" s="12"/>
      <c r="J1769" s="93"/>
      <c r="K1769" s="100"/>
      <c r="L1769" s="12"/>
      <c r="M1769" s="11"/>
      <c r="N1769" s="18"/>
      <c r="O1769" s="14"/>
      <c r="P1769" s="14"/>
      <c r="Q1769" s="97"/>
      <c r="R1769" s="11"/>
      <c r="S1769" s="11"/>
      <c r="T1769" s="11"/>
      <c r="U1769" s="216"/>
      <c r="V1769" s="216"/>
      <c r="W1769" s="216"/>
      <c r="X1769" s="216"/>
      <c r="Y1769" s="216"/>
      <c r="Z1769" s="216"/>
      <c r="AA1769" s="217"/>
      <c r="AB1769" s="216"/>
    </row>
    <row r="1770" spans="1:28" ht="18" customHeight="1">
      <c r="A1770" s="100"/>
      <c r="B1770" s="12"/>
      <c r="C1770" s="90"/>
      <c r="D1770" s="12"/>
      <c r="E1770" s="12"/>
      <c r="F1770" s="12"/>
      <c r="G1770" s="13"/>
      <c r="H1770" s="11"/>
      <c r="I1770" s="12"/>
      <c r="J1770" s="93"/>
      <c r="K1770" s="100"/>
      <c r="L1770" s="12"/>
      <c r="M1770" s="11"/>
      <c r="N1770" s="18"/>
      <c r="O1770" s="14"/>
      <c r="P1770" s="14"/>
      <c r="Q1770" s="97"/>
      <c r="R1770" s="11"/>
      <c r="S1770" s="11"/>
      <c r="T1770" s="11"/>
      <c r="U1770" s="216"/>
      <c r="V1770" s="216"/>
      <c r="W1770" s="216"/>
      <c r="X1770" s="216"/>
      <c r="Y1770" s="216"/>
      <c r="Z1770" s="216"/>
      <c r="AA1770" s="217"/>
      <c r="AB1770" s="216"/>
    </row>
    <row r="1771" spans="1:28" ht="18" customHeight="1">
      <c r="A1771" s="100"/>
      <c r="B1771" s="12"/>
      <c r="C1771" s="90"/>
      <c r="D1771" s="12"/>
      <c r="E1771" s="12"/>
      <c r="F1771" s="12"/>
      <c r="G1771" s="13"/>
      <c r="H1771" s="11"/>
      <c r="I1771" s="12"/>
      <c r="J1771" s="93"/>
      <c r="K1771" s="100"/>
      <c r="L1771" s="12"/>
      <c r="M1771" s="11"/>
      <c r="N1771" s="18"/>
      <c r="O1771" s="14"/>
      <c r="P1771" s="14"/>
      <c r="Q1771" s="97"/>
      <c r="R1771" s="11"/>
      <c r="S1771" s="11"/>
      <c r="T1771" s="11"/>
      <c r="U1771" s="216"/>
      <c r="V1771" s="216"/>
      <c r="W1771" s="216"/>
      <c r="X1771" s="216"/>
      <c r="Y1771" s="216"/>
      <c r="Z1771" s="216"/>
      <c r="AA1771" s="217"/>
      <c r="AB1771" s="216"/>
    </row>
    <row r="1772" spans="1:28" ht="18" customHeight="1">
      <c r="A1772" s="100"/>
      <c r="B1772" s="12"/>
      <c r="C1772" s="90"/>
      <c r="D1772" s="12"/>
      <c r="E1772" s="12"/>
      <c r="F1772" s="12"/>
      <c r="G1772" s="13"/>
      <c r="H1772" s="11"/>
      <c r="I1772" s="12"/>
      <c r="J1772" s="93"/>
      <c r="K1772" s="100"/>
      <c r="L1772" s="12"/>
      <c r="M1772" s="11"/>
      <c r="N1772" s="18"/>
      <c r="O1772" s="14"/>
      <c r="P1772" s="14"/>
      <c r="Q1772" s="97"/>
      <c r="R1772" s="11"/>
      <c r="S1772" s="11"/>
      <c r="T1772" s="11"/>
      <c r="U1772" s="216"/>
      <c r="V1772" s="216"/>
      <c r="W1772" s="216"/>
      <c r="X1772" s="216"/>
      <c r="Y1772" s="216"/>
      <c r="Z1772" s="216"/>
      <c r="AA1772" s="217"/>
      <c r="AB1772" s="216"/>
    </row>
    <row r="1773" spans="1:28" ht="18" customHeight="1">
      <c r="A1773" s="100"/>
      <c r="B1773" s="12"/>
      <c r="C1773" s="90"/>
      <c r="D1773" s="12"/>
      <c r="E1773" s="12"/>
      <c r="F1773" s="12"/>
      <c r="G1773" s="13"/>
      <c r="H1773" s="11"/>
      <c r="I1773" s="12"/>
      <c r="J1773" s="93"/>
      <c r="K1773" s="100"/>
      <c r="L1773" s="12"/>
      <c r="M1773" s="11"/>
      <c r="N1773" s="18"/>
      <c r="O1773" s="14"/>
      <c r="P1773" s="14"/>
      <c r="Q1773" s="97"/>
      <c r="R1773" s="11"/>
      <c r="S1773" s="11"/>
      <c r="T1773" s="11"/>
      <c r="U1773" s="216"/>
      <c r="V1773" s="216"/>
      <c r="W1773" s="216"/>
      <c r="X1773" s="216"/>
      <c r="Y1773" s="216"/>
      <c r="Z1773" s="216"/>
      <c r="AA1773" s="217"/>
      <c r="AB1773" s="216"/>
    </row>
    <row r="1774" spans="1:28" ht="18" customHeight="1">
      <c r="A1774" s="100"/>
      <c r="B1774" s="12"/>
      <c r="C1774" s="90"/>
      <c r="D1774" s="12"/>
      <c r="E1774" s="12"/>
      <c r="F1774" s="12"/>
      <c r="G1774" s="13"/>
      <c r="H1774" s="11"/>
      <c r="I1774" s="12"/>
      <c r="J1774" s="93"/>
      <c r="K1774" s="100"/>
      <c r="L1774" s="12"/>
      <c r="M1774" s="11"/>
      <c r="N1774" s="18"/>
      <c r="O1774" s="14"/>
      <c r="P1774" s="14"/>
      <c r="Q1774" s="97"/>
      <c r="R1774" s="11"/>
      <c r="S1774" s="11"/>
      <c r="T1774" s="11"/>
      <c r="U1774" s="216"/>
      <c r="V1774" s="216"/>
      <c r="W1774" s="216"/>
      <c r="X1774" s="216"/>
      <c r="Y1774" s="216"/>
      <c r="Z1774" s="216"/>
      <c r="AA1774" s="217"/>
      <c r="AB1774" s="216"/>
    </row>
    <row r="1775" spans="1:28" ht="18" customHeight="1">
      <c r="A1775" s="100"/>
      <c r="B1775" s="12"/>
      <c r="C1775" s="90"/>
      <c r="D1775" s="12"/>
      <c r="E1775" s="12"/>
      <c r="F1775" s="12"/>
      <c r="G1775" s="13"/>
      <c r="H1775" s="11"/>
      <c r="I1775" s="12"/>
      <c r="J1775" s="93"/>
      <c r="K1775" s="100"/>
      <c r="L1775" s="12"/>
      <c r="M1775" s="11"/>
      <c r="N1775" s="18"/>
      <c r="O1775" s="14"/>
      <c r="P1775" s="14"/>
      <c r="Q1775" s="97"/>
      <c r="R1775" s="11"/>
      <c r="S1775" s="11"/>
      <c r="T1775" s="11"/>
      <c r="U1775" s="216"/>
      <c r="V1775" s="216"/>
      <c r="W1775" s="216"/>
      <c r="X1775" s="216"/>
      <c r="Y1775" s="216"/>
      <c r="Z1775" s="216"/>
      <c r="AA1775" s="217"/>
      <c r="AB1775" s="216"/>
    </row>
    <row r="1776" spans="1:28" ht="18" customHeight="1">
      <c r="A1776" s="100"/>
      <c r="B1776" s="12"/>
      <c r="C1776" s="90"/>
      <c r="D1776" s="12"/>
      <c r="E1776" s="12"/>
      <c r="F1776" s="12"/>
      <c r="G1776" s="13"/>
      <c r="H1776" s="11"/>
      <c r="I1776" s="12"/>
      <c r="J1776" s="93"/>
      <c r="K1776" s="100"/>
      <c r="L1776" s="12"/>
      <c r="M1776" s="11"/>
      <c r="N1776" s="18"/>
      <c r="O1776" s="14"/>
      <c r="P1776" s="14"/>
      <c r="Q1776" s="97"/>
      <c r="R1776" s="11"/>
      <c r="S1776" s="11"/>
      <c r="T1776" s="11"/>
      <c r="U1776" s="216"/>
      <c r="V1776" s="216"/>
      <c r="W1776" s="216"/>
      <c r="X1776" s="216"/>
      <c r="Y1776" s="216"/>
      <c r="Z1776" s="216"/>
      <c r="AA1776" s="217"/>
      <c r="AB1776" s="216"/>
    </row>
    <row r="1777" spans="1:28" ht="18" customHeight="1">
      <c r="A1777" s="100"/>
      <c r="B1777" s="12"/>
      <c r="C1777" s="90"/>
      <c r="D1777" s="12"/>
      <c r="E1777" s="12"/>
      <c r="F1777" s="12"/>
      <c r="G1777" s="13"/>
      <c r="H1777" s="11"/>
      <c r="I1777" s="12"/>
      <c r="J1777" s="93"/>
      <c r="K1777" s="100"/>
      <c r="L1777" s="12"/>
      <c r="M1777" s="11"/>
      <c r="N1777" s="18"/>
      <c r="O1777" s="14"/>
      <c r="P1777" s="14"/>
      <c r="Q1777" s="97"/>
      <c r="R1777" s="11"/>
      <c r="S1777" s="11"/>
      <c r="T1777" s="11"/>
      <c r="U1777" s="216"/>
      <c r="V1777" s="216"/>
      <c r="W1777" s="216"/>
      <c r="X1777" s="216"/>
      <c r="Y1777" s="216"/>
      <c r="Z1777" s="216"/>
      <c r="AA1777" s="217"/>
      <c r="AB1777" s="216"/>
    </row>
    <row r="1778" spans="1:28" ht="18" customHeight="1">
      <c r="A1778" s="100"/>
      <c r="B1778" s="12"/>
      <c r="C1778" s="90"/>
      <c r="D1778" s="12"/>
      <c r="E1778" s="12"/>
      <c r="F1778" s="12"/>
      <c r="G1778" s="13"/>
      <c r="H1778" s="11"/>
      <c r="I1778" s="12"/>
      <c r="J1778" s="93"/>
      <c r="K1778" s="100"/>
      <c r="L1778" s="12"/>
      <c r="M1778" s="11"/>
      <c r="N1778" s="18"/>
      <c r="O1778" s="14"/>
      <c r="P1778" s="14"/>
      <c r="Q1778" s="97"/>
      <c r="R1778" s="11"/>
      <c r="S1778" s="11"/>
      <c r="T1778" s="11"/>
      <c r="U1778" s="216"/>
      <c r="V1778" s="216"/>
      <c r="W1778" s="216"/>
      <c r="X1778" s="216"/>
      <c r="Y1778" s="216"/>
      <c r="Z1778" s="216"/>
      <c r="AA1778" s="217"/>
      <c r="AB1778" s="216"/>
    </row>
    <row r="1779" spans="1:28" ht="18" customHeight="1">
      <c r="A1779" s="100"/>
      <c r="B1779" s="12"/>
      <c r="C1779" s="90"/>
      <c r="D1779" s="12"/>
      <c r="E1779" s="12"/>
      <c r="F1779" s="12"/>
      <c r="G1779" s="13"/>
      <c r="H1779" s="11"/>
      <c r="I1779" s="12"/>
      <c r="J1779" s="93"/>
      <c r="K1779" s="100"/>
      <c r="L1779" s="12"/>
      <c r="M1779" s="11"/>
      <c r="N1779" s="18"/>
      <c r="O1779" s="14"/>
      <c r="P1779" s="14"/>
      <c r="Q1779" s="97"/>
      <c r="R1779" s="11"/>
      <c r="S1779" s="11"/>
      <c r="T1779" s="11"/>
      <c r="U1779" s="216"/>
      <c r="V1779" s="216"/>
      <c r="W1779" s="216"/>
      <c r="X1779" s="216"/>
      <c r="Y1779" s="216"/>
      <c r="Z1779" s="216"/>
      <c r="AA1779" s="217"/>
      <c r="AB1779" s="216"/>
    </row>
    <row r="1780" spans="1:28" ht="18" customHeight="1">
      <c r="A1780" s="100"/>
      <c r="B1780" s="12"/>
      <c r="C1780" s="90"/>
      <c r="D1780" s="12"/>
      <c r="E1780" s="12"/>
      <c r="F1780" s="12"/>
      <c r="G1780" s="13"/>
      <c r="H1780" s="11"/>
      <c r="I1780" s="12"/>
      <c r="J1780" s="93"/>
      <c r="K1780" s="100"/>
      <c r="L1780" s="12"/>
      <c r="M1780" s="11"/>
      <c r="N1780" s="18"/>
      <c r="O1780" s="14"/>
      <c r="P1780" s="14"/>
      <c r="Q1780" s="97"/>
      <c r="R1780" s="11"/>
      <c r="S1780" s="11"/>
      <c r="T1780" s="11"/>
      <c r="U1780" s="216"/>
      <c r="V1780" s="216"/>
      <c r="W1780" s="216"/>
      <c r="X1780" s="216"/>
      <c r="Y1780" s="216"/>
      <c r="Z1780" s="216"/>
      <c r="AA1780" s="217"/>
      <c r="AB1780" s="216"/>
    </row>
    <row r="1781" spans="1:28" ht="18" customHeight="1">
      <c r="A1781" s="100"/>
      <c r="B1781" s="12"/>
      <c r="C1781" s="90"/>
      <c r="D1781" s="12"/>
      <c r="E1781" s="12"/>
      <c r="F1781" s="12"/>
      <c r="G1781" s="13"/>
      <c r="H1781" s="11"/>
      <c r="I1781" s="12"/>
      <c r="J1781" s="93"/>
      <c r="K1781" s="100"/>
      <c r="L1781" s="12"/>
      <c r="M1781" s="11"/>
      <c r="N1781" s="18"/>
      <c r="O1781" s="14"/>
      <c r="P1781" s="14"/>
      <c r="Q1781" s="97"/>
      <c r="R1781" s="11"/>
      <c r="S1781" s="11"/>
      <c r="T1781" s="11"/>
      <c r="U1781" s="216"/>
      <c r="V1781" s="216"/>
      <c r="W1781" s="216"/>
      <c r="X1781" s="216"/>
      <c r="Y1781" s="216"/>
      <c r="Z1781" s="216"/>
      <c r="AA1781" s="217"/>
      <c r="AB1781" s="216"/>
    </row>
    <row r="1782" spans="1:28" ht="18" customHeight="1">
      <c r="A1782" s="100"/>
      <c r="B1782" s="12"/>
      <c r="C1782" s="90"/>
      <c r="D1782" s="12"/>
      <c r="E1782" s="12"/>
      <c r="F1782" s="12"/>
      <c r="G1782" s="13"/>
      <c r="H1782" s="11"/>
      <c r="I1782" s="12"/>
      <c r="J1782" s="93"/>
      <c r="K1782" s="100"/>
      <c r="L1782" s="12"/>
      <c r="M1782" s="11"/>
      <c r="N1782" s="18"/>
      <c r="O1782" s="14"/>
      <c r="P1782" s="14"/>
      <c r="Q1782" s="97"/>
      <c r="R1782" s="11"/>
      <c r="S1782" s="11"/>
      <c r="T1782" s="11"/>
      <c r="U1782" s="216"/>
      <c r="V1782" s="216"/>
      <c r="W1782" s="216"/>
      <c r="X1782" s="216"/>
      <c r="Y1782" s="216"/>
      <c r="Z1782" s="216"/>
      <c r="AA1782" s="217"/>
      <c r="AB1782" s="216"/>
    </row>
    <row r="1783" spans="1:28" ht="18" customHeight="1">
      <c r="A1783" s="100"/>
      <c r="B1783" s="12"/>
      <c r="C1783" s="90"/>
      <c r="D1783" s="12"/>
      <c r="E1783" s="12"/>
      <c r="F1783" s="12"/>
      <c r="G1783" s="13"/>
      <c r="H1783" s="11"/>
      <c r="I1783" s="12"/>
      <c r="J1783" s="93"/>
      <c r="K1783" s="100"/>
      <c r="L1783" s="12"/>
      <c r="M1783" s="11"/>
      <c r="N1783" s="18"/>
      <c r="O1783" s="14"/>
      <c r="P1783" s="14"/>
      <c r="Q1783" s="97"/>
      <c r="R1783" s="11"/>
      <c r="S1783" s="11"/>
      <c r="T1783" s="11"/>
      <c r="U1783" s="216"/>
      <c r="V1783" s="216"/>
      <c r="W1783" s="216"/>
      <c r="X1783" s="216"/>
      <c r="Y1783" s="216"/>
      <c r="Z1783" s="216"/>
      <c r="AA1783" s="217"/>
      <c r="AB1783" s="216"/>
    </row>
    <row r="1784" spans="1:28" ht="18" customHeight="1">
      <c r="A1784" s="100"/>
      <c r="B1784" s="12"/>
      <c r="C1784" s="90"/>
      <c r="D1784" s="12"/>
      <c r="E1784" s="12"/>
      <c r="F1784" s="12"/>
      <c r="G1784" s="13"/>
      <c r="H1784" s="11"/>
      <c r="I1784" s="12"/>
      <c r="J1784" s="93"/>
      <c r="K1784" s="100"/>
      <c r="L1784" s="12"/>
      <c r="M1784" s="11"/>
      <c r="N1784" s="18"/>
      <c r="O1784" s="14"/>
      <c r="P1784" s="14"/>
      <c r="Q1784" s="97"/>
      <c r="R1784" s="11"/>
      <c r="S1784" s="11"/>
      <c r="T1784" s="11"/>
      <c r="U1784" s="216"/>
      <c r="V1784" s="216"/>
      <c r="W1784" s="216"/>
      <c r="X1784" s="216"/>
      <c r="Y1784" s="216"/>
      <c r="Z1784" s="216"/>
      <c r="AA1784" s="217"/>
      <c r="AB1784" s="216"/>
    </row>
    <row r="1785" spans="1:28" ht="18" customHeight="1">
      <c r="A1785" s="100"/>
      <c r="B1785" s="12"/>
      <c r="C1785" s="90"/>
      <c r="D1785" s="12"/>
      <c r="E1785" s="12"/>
      <c r="F1785" s="12"/>
      <c r="G1785" s="13"/>
      <c r="H1785" s="11"/>
      <c r="I1785" s="12"/>
      <c r="J1785" s="93"/>
      <c r="K1785" s="100"/>
      <c r="L1785" s="12"/>
      <c r="M1785" s="11"/>
      <c r="N1785" s="18"/>
      <c r="O1785" s="14"/>
      <c r="P1785" s="14"/>
      <c r="Q1785" s="97"/>
      <c r="R1785" s="11"/>
      <c r="S1785" s="11"/>
      <c r="T1785" s="11"/>
      <c r="U1785" s="216"/>
      <c r="V1785" s="216"/>
      <c r="W1785" s="216"/>
      <c r="X1785" s="216"/>
      <c r="Y1785" s="216"/>
      <c r="Z1785" s="216"/>
      <c r="AA1785" s="217"/>
      <c r="AB1785" s="216"/>
    </row>
    <row r="1786" spans="1:28" ht="18" customHeight="1">
      <c r="A1786" s="100"/>
      <c r="B1786" s="12"/>
      <c r="C1786" s="90"/>
      <c r="D1786" s="12"/>
      <c r="E1786" s="12"/>
      <c r="F1786" s="12"/>
      <c r="G1786" s="13"/>
      <c r="H1786" s="11"/>
      <c r="I1786" s="12"/>
      <c r="J1786" s="93"/>
      <c r="K1786" s="100"/>
      <c r="L1786" s="12"/>
      <c r="M1786" s="11"/>
      <c r="N1786" s="18"/>
      <c r="O1786" s="14"/>
      <c r="P1786" s="14"/>
      <c r="Q1786" s="97"/>
      <c r="R1786" s="11"/>
      <c r="S1786" s="11"/>
      <c r="T1786" s="11"/>
      <c r="U1786" s="216"/>
      <c r="V1786" s="216"/>
      <c r="W1786" s="216"/>
      <c r="X1786" s="216"/>
      <c r="Y1786" s="216"/>
      <c r="Z1786" s="216"/>
      <c r="AA1786" s="217"/>
      <c r="AB1786" s="216"/>
    </row>
    <row r="1787" spans="1:28" ht="18" customHeight="1">
      <c r="A1787" s="100"/>
      <c r="B1787" s="12"/>
      <c r="C1787" s="90"/>
      <c r="D1787" s="12"/>
      <c r="E1787" s="12"/>
      <c r="F1787" s="12"/>
      <c r="G1787" s="13"/>
      <c r="H1787" s="11"/>
      <c r="I1787" s="12"/>
      <c r="J1787" s="93"/>
      <c r="K1787" s="100"/>
      <c r="L1787" s="12"/>
      <c r="M1787" s="11"/>
      <c r="N1787" s="18"/>
      <c r="O1787" s="14"/>
      <c r="P1787" s="14"/>
      <c r="Q1787" s="97"/>
      <c r="R1787" s="11"/>
      <c r="S1787" s="11"/>
      <c r="T1787" s="11"/>
      <c r="U1787" s="216"/>
      <c r="V1787" s="216"/>
      <c r="W1787" s="216"/>
      <c r="X1787" s="216"/>
      <c r="Y1787" s="216"/>
      <c r="Z1787" s="216"/>
      <c r="AA1787" s="217"/>
      <c r="AB1787" s="216"/>
    </row>
    <row r="1788" spans="1:28" ht="18" customHeight="1">
      <c r="A1788" s="100"/>
      <c r="B1788" s="12"/>
      <c r="C1788" s="90"/>
      <c r="D1788" s="12"/>
      <c r="E1788" s="12"/>
      <c r="F1788" s="12"/>
      <c r="G1788" s="13"/>
      <c r="H1788" s="11"/>
      <c r="I1788" s="12"/>
      <c r="J1788" s="93"/>
      <c r="K1788" s="100"/>
      <c r="L1788" s="12"/>
      <c r="M1788" s="11"/>
      <c r="N1788" s="18"/>
      <c r="O1788" s="14"/>
      <c r="P1788" s="14"/>
      <c r="Q1788" s="97"/>
      <c r="R1788" s="11"/>
      <c r="S1788" s="11"/>
      <c r="T1788" s="11"/>
      <c r="U1788" s="216"/>
      <c r="V1788" s="216"/>
      <c r="W1788" s="216"/>
      <c r="X1788" s="216"/>
      <c r="Y1788" s="216"/>
      <c r="Z1788" s="216"/>
      <c r="AA1788" s="217"/>
      <c r="AB1788" s="216"/>
    </row>
    <row r="1789" spans="1:28" ht="18" customHeight="1">
      <c r="A1789" s="100"/>
      <c r="B1789" s="12"/>
      <c r="C1789" s="90"/>
      <c r="D1789" s="12"/>
      <c r="E1789" s="12"/>
      <c r="F1789" s="12"/>
      <c r="G1789" s="13"/>
      <c r="H1789" s="11"/>
      <c r="I1789" s="12"/>
      <c r="J1789" s="93"/>
      <c r="K1789" s="100"/>
      <c r="L1789" s="12"/>
      <c r="M1789" s="11"/>
      <c r="N1789" s="18"/>
      <c r="O1789" s="14"/>
      <c r="P1789" s="14"/>
      <c r="Q1789" s="97"/>
      <c r="R1789" s="11"/>
      <c r="S1789" s="11"/>
      <c r="T1789" s="11"/>
      <c r="U1789" s="216"/>
      <c r="V1789" s="216"/>
      <c r="W1789" s="216"/>
      <c r="X1789" s="216"/>
      <c r="Y1789" s="216"/>
      <c r="Z1789" s="216"/>
      <c r="AA1789" s="217"/>
      <c r="AB1789" s="216"/>
    </row>
    <row r="1790" spans="1:28" ht="18" customHeight="1">
      <c r="A1790" s="100"/>
      <c r="B1790" s="12"/>
      <c r="C1790" s="90"/>
      <c r="D1790" s="12"/>
      <c r="E1790" s="12"/>
      <c r="F1790" s="12"/>
      <c r="G1790" s="13"/>
      <c r="H1790" s="11"/>
      <c r="I1790" s="12"/>
      <c r="J1790" s="93"/>
      <c r="K1790" s="100"/>
      <c r="L1790" s="12"/>
      <c r="M1790" s="11"/>
      <c r="N1790" s="18"/>
      <c r="O1790" s="14"/>
      <c r="P1790" s="14"/>
      <c r="Q1790" s="97"/>
      <c r="R1790" s="11"/>
      <c r="S1790" s="11"/>
      <c r="T1790" s="11"/>
      <c r="U1790" s="216"/>
      <c r="V1790" s="216"/>
      <c r="W1790" s="216"/>
      <c r="X1790" s="216"/>
      <c r="Y1790" s="216"/>
      <c r="Z1790" s="216"/>
      <c r="AA1790" s="217"/>
      <c r="AB1790" s="216"/>
    </row>
    <row r="1791" spans="1:28" ht="18" customHeight="1">
      <c r="A1791" s="100"/>
      <c r="B1791" s="12"/>
      <c r="C1791" s="90"/>
      <c r="D1791" s="12"/>
      <c r="E1791" s="12"/>
      <c r="F1791" s="12"/>
      <c r="G1791" s="13"/>
      <c r="H1791" s="11"/>
      <c r="I1791" s="12"/>
      <c r="J1791" s="93"/>
      <c r="K1791" s="100"/>
      <c r="L1791" s="12"/>
      <c r="M1791" s="11"/>
      <c r="N1791" s="18"/>
      <c r="O1791" s="14"/>
      <c r="P1791" s="14"/>
      <c r="Q1791" s="97"/>
      <c r="R1791" s="11"/>
      <c r="S1791" s="11"/>
      <c r="T1791" s="11"/>
      <c r="U1791" s="216"/>
      <c r="V1791" s="216"/>
      <c r="W1791" s="216"/>
      <c r="X1791" s="216"/>
      <c r="Y1791" s="216"/>
      <c r="Z1791" s="216"/>
      <c r="AA1791" s="217"/>
      <c r="AB1791" s="216"/>
    </row>
    <row r="1792" spans="1:28" ht="18" customHeight="1">
      <c r="A1792" s="100"/>
      <c r="B1792" s="12"/>
      <c r="C1792" s="90"/>
      <c r="D1792" s="12"/>
      <c r="E1792" s="12"/>
      <c r="F1792" s="12"/>
      <c r="G1792" s="13"/>
      <c r="H1792" s="11"/>
      <c r="I1792" s="12"/>
      <c r="J1792" s="93"/>
      <c r="K1792" s="100"/>
      <c r="L1792" s="12"/>
      <c r="M1792" s="11"/>
      <c r="N1792" s="18"/>
      <c r="O1792" s="14"/>
      <c r="P1792" s="14"/>
      <c r="Q1792" s="97"/>
      <c r="R1792" s="11"/>
      <c r="S1792" s="11"/>
      <c r="T1792" s="11"/>
      <c r="U1792" s="216"/>
      <c r="V1792" s="216"/>
      <c r="W1792" s="216"/>
      <c r="X1792" s="216"/>
      <c r="Y1792" s="216"/>
      <c r="Z1792" s="216"/>
      <c r="AA1792" s="217"/>
      <c r="AB1792" s="216"/>
    </row>
    <row r="1793" spans="1:28" ht="18" customHeight="1">
      <c r="A1793" s="100"/>
      <c r="B1793" s="12"/>
      <c r="C1793" s="90"/>
      <c r="D1793" s="12"/>
      <c r="E1793" s="12"/>
      <c r="F1793" s="12"/>
      <c r="G1793" s="13"/>
      <c r="H1793" s="11"/>
      <c r="I1793" s="12"/>
      <c r="J1793" s="93"/>
      <c r="K1793" s="100"/>
      <c r="L1793" s="12"/>
      <c r="M1793" s="11"/>
      <c r="N1793" s="18"/>
      <c r="O1793" s="14"/>
      <c r="P1793" s="14"/>
      <c r="Q1793" s="97"/>
      <c r="R1793" s="11"/>
      <c r="S1793" s="11"/>
      <c r="T1793" s="11"/>
      <c r="U1793" s="216"/>
      <c r="V1793" s="216"/>
      <c r="W1793" s="216"/>
      <c r="X1793" s="216"/>
      <c r="Y1793" s="216"/>
      <c r="Z1793" s="216"/>
      <c r="AA1793" s="217"/>
      <c r="AB1793" s="216"/>
    </row>
    <row r="1794" spans="1:28" ht="18" customHeight="1">
      <c r="A1794" s="100"/>
      <c r="B1794" s="12"/>
      <c r="C1794" s="90"/>
      <c r="D1794" s="12"/>
      <c r="E1794" s="12"/>
      <c r="F1794" s="12"/>
      <c r="G1794" s="13"/>
      <c r="H1794" s="11"/>
      <c r="I1794" s="12"/>
      <c r="J1794" s="93"/>
      <c r="K1794" s="100"/>
      <c r="L1794" s="12"/>
      <c r="M1794" s="11"/>
      <c r="N1794" s="18"/>
      <c r="O1794" s="14"/>
      <c r="P1794" s="14"/>
      <c r="Q1794" s="97"/>
      <c r="R1794" s="11"/>
      <c r="S1794" s="11"/>
      <c r="T1794" s="11"/>
      <c r="U1794" s="216"/>
      <c r="V1794" s="216"/>
      <c r="W1794" s="216"/>
      <c r="X1794" s="216"/>
      <c r="Y1794" s="216"/>
      <c r="Z1794" s="216"/>
      <c r="AA1794" s="217"/>
      <c r="AB1794" s="216"/>
    </row>
    <row r="1795" spans="1:28" ht="18" customHeight="1">
      <c r="A1795" s="100"/>
      <c r="B1795" s="12"/>
      <c r="C1795" s="90"/>
      <c r="D1795" s="12"/>
      <c r="E1795" s="12"/>
      <c r="F1795" s="12"/>
      <c r="G1795" s="13"/>
      <c r="H1795" s="11"/>
      <c r="I1795" s="12"/>
      <c r="J1795" s="93"/>
      <c r="K1795" s="100"/>
      <c r="L1795" s="12"/>
      <c r="M1795" s="11"/>
      <c r="N1795" s="18"/>
      <c r="O1795" s="14"/>
      <c r="P1795" s="14"/>
      <c r="Q1795" s="97"/>
      <c r="R1795" s="11"/>
      <c r="S1795" s="11"/>
      <c r="T1795" s="11"/>
      <c r="U1795" s="216"/>
      <c r="V1795" s="216"/>
      <c r="W1795" s="216"/>
      <c r="X1795" s="216"/>
      <c r="Y1795" s="216"/>
      <c r="Z1795" s="216"/>
      <c r="AA1795" s="217"/>
      <c r="AB1795" s="216"/>
    </row>
    <row r="1796" spans="1:28" ht="18" customHeight="1">
      <c r="A1796" s="100"/>
      <c r="B1796" s="12"/>
      <c r="C1796" s="90"/>
      <c r="D1796" s="12"/>
      <c r="E1796" s="12"/>
      <c r="F1796" s="12"/>
      <c r="G1796" s="13"/>
      <c r="H1796" s="11"/>
      <c r="I1796" s="12"/>
      <c r="J1796" s="93"/>
      <c r="K1796" s="100"/>
      <c r="L1796" s="12"/>
      <c r="M1796" s="11"/>
      <c r="N1796" s="18"/>
      <c r="O1796" s="14"/>
      <c r="P1796" s="14"/>
      <c r="Q1796" s="97"/>
      <c r="R1796" s="11"/>
      <c r="S1796" s="11"/>
      <c r="T1796" s="11"/>
      <c r="U1796" s="216"/>
      <c r="V1796" s="216"/>
      <c r="W1796" s="216"/>
      <c r="X1796" s="216"/>
      <c r="Y1796" s="216"/>
      <c r="Z1796" s="216"/>
      <c r="AA1796" s="217"/>
      <c r="AB1796" s="216"/>
    </row>
    <row r="1797" spans="1:28" ht="18" customHeight="1">
      <c r="A1797" s="100"/>
      <c r="B1797" s="12"/>
      <c r="C1797" s="90"/>
      <c r="D1797" s="12"/>
      <c r="E1797" s="12"/>
      <c r="F1797" s="12"/>
      <c r="G1797" s="13"/>
      <c r="H1797" s="11"/>
      <c r="I1797" s="12"/>
      <c r="J1797" s="93"/>
      <c r="K1797" s="100"/>
      <c r="L1797" s="12"/>
      <c r="M1797" s="11"/>
      <c r="N1797" s="18"/>
      <c r="O1797" s="14"/>
      <c r="P1797" s="14"/>
      <c r="Q1797" s="97"/>
      <c r="R1797" s="11"/>
      <c r="S1797" s="11"/>
      <c r="T1797" s="11"/>
      <c r="U1797" s="216"/>
      <c r="V1797" s="216"/>
      <c r="W1797" s="216"/>
      <c r="X1797" s="216"/>
      <c r="Y1797" s="216"/>
      <c r="Z1797" s="216"/>
      <c r="AA1797" s="217"/>
      <c r="AB1797" s="216"/>
    </row>
    <row r="1798" spans="1:28" ht="18" customHeight="1">
      <c r="A1798" s="100"/>
      <c r="B1798" s="12"/>
      <c r="C1798" s="90"/>
      <c r="D1798" s="12"/>
      <c r="E1798" s="12"/>
      <c r="F1798" s="12"/>
      <c r="G1798" s="13"/>
      <c r="H1798" s="11"/>
      <c r="I1798" s="12"/>
      <c r="J1798" s="93"/>
      <c r="K1798" s="100"/>
      <c r="L1798" s="12"/>
      <c r="M1798" s="11"/>
      <c r="N1798" s="18"/>
      <c r="O1798" s="14"/>
      <c r="P1798" s="14"/>
      <c r="Q1798" s="97"/>
      <c r="R1798" s="11"/>
      <c r="S1798" s="11"/>
      <c r="T1798" s="11"/>
      <c r="U1798" s="216"/>
      <c r="V1798" s="216"/>
      <c r="W1798" s="216"/>
      <c r="X1798" s="216"/>
      <c r="Y1798" s="216"/>
      <c r="Z1798" s="216"/>
      <c r="AA1798" s="217"/>
      <c r="AB1798" s="216"/>
    </row>
    <row r="1799" spans="1:28" ht="18" customHeight="1">
      <c r="A1799" s="100"/>
      <c r="B1799" s="12"/>
      <c r="C1799" s="90"/>
      <c r="D1799" s="12"/>
      <c r="E1799" s="12"/>
      <c r="F1799" s="12"/>
      <c r="G1799" s="13"/>
      <c r="H1799" s="11"/>
      <c r="I1799" s="12"/>
      <c r="J1799" s="93"/>
      <c r="K1799" s="100"/>
      <c r="L1799" s="12"/>
      <c r="M1799" s="11"/>
      <c r="N1799" s="18"/>
      <c r="O1799" s="14"/>
      <c r="P1799" s="14"/>
      <c r="Q1799" s="97"/>
      <c r="R1799" s="11"/>
      <c r="S1799" s="11"/>
      <c r="T1799" s="11"/>
      <c r="U1799" s="216"/>
      <c r="V1799" s="216"/>
      <c r="W1799" s="216"/>
      <c r="X1799" s="216"/>
      <c r="Y1799" s="216"/>
      <c r="Z1799" s="216"/>
      <c r="AA1799" s="217"/>
      <c r="AB1799" s="216"/>
    </row>
    <row r="1800" spans="1:28" ht="18" customHeight="1">
      <c r="A1800" s="100"/>
      <c r="B1800" s="12"/>
      <c r="C1800" s="90"/>
      <c r="D1800" s="12"/>
      <c r="E1800" s="12"/>
      <c r="F1800" s="12"/>
      <c r="G1800" s="13"/>
      <c r="H1800" s="11"/>
      <c r="I1800" s="12"/>
      <c r="J1800" s="93"/>
      <c r="K1800" s="100"/>
      <c r="L1800" s="12"/>
      <c r="M1800" s="11"/>
      <c r="N1800" s="18"/>
      <c r="O1800" s="14"/>
      <c r="P1800" s="14"/>
      <c r="Q1800" s="97"/>
      <c r="R1800" s="11"/>
      <c r="S1800" s="11"/>
      <c r="T1800" s="11"/>
      <c r="U1800" s="216"/>
      <c r="V1800" s="216"/>
      <c r="W1800" s="216"/>
      <c r="X1800" s="216"/>
      <c r="Y1800" s="216"/>
      <c r="Z1800" s="216"/>
      <c r="AA1800" s="217"/>
      <c r="AB1800" s="216"/>
    </row>
    <row r="1801" spans="1:28" ht="18" customHeight="1">
      <c r="A1801" s="100"/>
      <c r="B1801" s="12"/>
      <c r="C1801" s="90"/>
      <c r="D1801" s="12"/>
      <c r="E1801" s="12"/>
      <c r="F1801" s="12"/>
      <c r="G1801" s="13"/>
      <c r="H1801" s="11"/>
      <c r="I1801" s="12"/>
      <c r="J1801" s="93"/>
      <c r="K1801" s="100"/>
      <c r="L1801" s="12"/>
      <c r="M1801" s="11"/>
      <c r="N1801" s="18"/>
      <c r="O1801" s="14"/>
      <c r="P1801" s="14"/>
      <c r="Q1801" s="97"/>
      <c r="R1801" s="11"/>
      <c r="S1801" s="11"/>
      <c r="T1801" s="11"/>
      <c r="U1801" s="216"/>
      <c r="V1801" s="216"/>
      <c r="W1801" s="216"/>
      <c r="X1801" s="216"/>
      <c r="Y1801" s="216"/>
      <c r="Z1801" s="216"/>
      <c r="AA1801" s="217"/>
      <c r="AB1801" s="216"/>
    </row>
    <row r="1802" spans="1:28" ht="18" customHeight="1">
      <c r="A1802" s="100"/>
      <c r="B1802" s="12"/>
      <c r="C1802" s="90"/>
      <c r="D1802" s="12"/>
      <c r="E1802" s="12"/>
      <c r="F1802" s="12"/>
      <c r="G1802" s="13"/>
      <c r="H1802" s="11"/>
      <c r="I1802" s="12"/>
      <c r="J1802" s="93"/>
      <c r="K1802" s="100"/>
      <c r="L1802" s="12"/>
      <c r="M1802" s="11"/>
      <c r="N1802" s="18"/>
      <c r="O1802" s="14"/>
      <c r="P1802" s="14"/>
      <c r="Q1802" s="97"/>
      <c r="R1802" s="11"/>
      <c r="S1802" s="11"/>
      <c r="T1802" s="11"/>
      <c r="U1802" s="216"/>
      <c r="V1802" s="216"/>
      <c r="W1802" s="216"/>
      <c r="X1802" s="216"/>
      <c r="Y1802" s="216"/>
      <c r="Z1802" s="216"/>
      <c r="AA1802" s="217"/>
      <c r="AB1802" s="216"/>
    </row>
    <row r="1803" spans="1:28" ht="18" customHeight="1">
      <c r="A1803" s="100"/>
      <c r="B1803" s="12"/>
      <c r="C1803" s="90"/>
      <c r="D1803" s="12"/>
      <c r="E1803" s="12"/>
      <c r="F1803" s="12"/>
      <c r="G1803" s="13"/>
      <c r="H1803" s="11"/>
      <c r="I1803" s="12"/>
      <c r="J1803" s="93"/>
      <c r="K1803" s="100"/>
      <c r="L1803" s="12"/>
      <c r="M1803" s="11"/>
      <c r="N1803" s="18"/>
      <c r="O1803" s="14"/>
      <c r="P1803" s="14"/>
      <c r="Q1803" s="97"/>
      <c r="R1803" s="11"/>
      <c r="S1803" s="11"/>
      <c r="T1803" s="11"/>
      <c r="U1803" s="216"/>
      <c r="V1803" s="216"/>
      <c r="W1803" s="216"/>
      <c r="X1803" s="216"/>
      <c r="Y1803" s="216"/>
      <c r="Z1803" s="216"/>
      <c r="AA1803" s="217"/>
      <c r="AB1803" s="216"/>
    </row>
    <row r="1804" spans="1:28" ht="18" customHeight="1">
      <c r="A1804" s="100"/>
      <c r="B1804" s="12"/>
      <c r="C1804" s="90"/>
      <c r="D1804" s="12"/>
      <c r="E1804" s="12"/>
      <c r="F1804" s="12"/>
      <c r="G1804" s="13"/>
      <c r="H1804" s="11"/>
      <c r="I1804" s="12"/>
      <c r="J1804" s="93"/>
      <c r="K1804" s="100"/>
      <c r="L1804" s="12"/>
      <c r="M1804" s="11"/>
      <c r="N1804" s="18"/>
      <c r="O1804" s="14"/>
      <c r="P1804" s="14"/>
      <c r="Q1804" s="97"/>
      <c r="R1804" s="11"/>
      <c r="S1804" s="11"/>
      <c r="T1804" s="11"/>
      <c r="U1804" s="216"/>
      <c r="V1804" s="216"/>
      <c r="W1804" s="216"/>
      <c r="X1804" s="216"/>
      <c r="Y1804" s="216"/>
      <c r="Z1804" s="216"/>
      <c r="AA1804" s="217"/>
      <c r="AB1804" s="216"/>
    </row>
    <row r="1805" spans="1:28" ht="18" customHeight="1">
      <c r="A1805" s="100"/>
      <c r="B1805" s="12"/>
      <c r="C1805" s="90"/>
      <c r="D1805" s="12"/>
      <c r="E1805" s="12"/>
      <c r="F1805" s="12"/>
      <c r="G1805" s="13"/>
      <c r="H1805" s="11"/>
      <c r="I1805" s="12"/>
      <c r="J1805" s="93"/>
      <c r="K1805" s="100"/>
      <c r="L1805" s="12"/>
      <c r="M1805" s="11"/>
      <c r="N1805" s="18"/>
      <c r="O1805" s="14"/>
      <c r="P1805" s="14"/>
      <c r="Q1805" s="97"/>
      <c r="R1805" s="11"/>
      <c r="S1805" s="11"/>
      <c r="T1805" s="11"/>
      <c r="U1805" s="216"/>
      <c r="V1805" s="216"/>
      <c r="W1805" s="216"/>
      <c r="X1805" s="216"/>
      <c r="Y1805" s="216"/>
      <c r="Z1805" s="216"/>
      <c r="AA1805" s="217"/>
      <c r="AB1805" s="216"/>
    </row>
    <row r="1806" spans="1:28" ht="18" customHeight="1">
      <c r="A1806" s="100"/>
      <c r="B1806" s="12"/>
      <c r="C1806" s="90"/>
      <c r="D1806" s="12"/>
      <c r="E1806" s="12"/>
      <c r="F1806" s="12"/>
      <c r="G1806" s="13"/>
      <c r="H1806" s="11"/>
      <c r="I1806" s="12"/>
      <c r="J1806" s="93"/>
      <c r="K1806" s="100"/>
      <c r="L1806" s="12"/>
      <c r="M1806" s="11"/>
      <c r="N1806" s="18"/>
      <c r="O1806" s="14"/>
      <c r="P1806" s="14"/>
      <c r="Q1806" s="97"/>
      <c r="R1806" s="11"/>
      <c r="S1806" s="11"/>
      <c r="T1806" s="11"/>
      <c r="U1806" s="216"/>
      <c r="V1806" s="216"/>
      <c r="W1806" s="216"/>
      <c r="X1806" s="216"/>
      <c r="Y1806" s="216"/>
      <c r="Z1806" s="216"/>
      <c r="AA1806" s="217"/>
      <c r="AB1806" s="216"/>
    </row>
    <row r="1807" spans="1:28" ht="18" customHeight="1">
      <c r="A1807" s="100"/>
      <c r="B1807" s="12"/>
      <c r="C1807" s="90"/>
      <c r="D1807" s="12"/>
      <c r="E1807" s="12"/>
      <c r="F1807" s="12"/>
      <c r="G1807" s="13"/>
      <c r="H1807" s="11"/>
      <c r="I1807" s="12"/>
      <c r="J1807" s="93"/>
      <c r="K1807" s="100"/>
      <c r="L1807" s="12"/>
      <c r="M1807" s="11"/>
      <c r="N1807" s="18"/>
      <c r="O1807" s="14"/>
      <c r="P1807" s="14"/>
      <c r="Q1807" s="97"/>
      <c r="R1807" s="11"/>
      <c r="S1807" s="11"/>
      <c r="T1807" s="11"/>
      <c r="U1807" s="216"/>
      <c r="V1807" s="216"/>
      <c r="W1807" s="216"/>
      <c r="X1807" s="216"/>
      <c r="Y1807" s="216"/>
      <c r="Z1807" s="216"/>
      <c r="AA1807" s="217"/>
      <c r="AB1807" s="216"/>
    </row>
    <row r="1808" spans="1:28" ht="18" customHeight="1">
      <c r="A1808" s="100"/>
      <c r="B1808" s="12"/>
      <c r="C1808" s="90"/>
      <c r="D1808" s="12"/>
      <c r="E1808" s="12"/>
      <c r="F1808" s="12"/>
      <c r="G1808" s="13"/>
      <c r="H1808" s="11"/>
      <c r="I1808" s="12"/>
      <c r="J1808" s="93"/>
      <c r="K1808" s="100"/>
      <c r="L1808" s="12"/>
      <c r="M1808" s="11"/>
      <c r="N1808" s="18"/>
      <c r="O1808" s="14"/>
      <c r="P1808" s="14"/>
      <c r="Q1808" s="97"/>
      <c r="R1808" s="11"/>
      <c r="S1808" s="11"/>
      <c r="T1808" s="11"/>
      <c r="U1808" s="216"/>
      <c r="V1808" s="216"/>
      <c r="W1808" s="216"/>
      <c r="X1808" s="216"/>
      <c r="Y1808" s="216"/>
      <c r="Z1808" s="216"/>
      <c r="AA1808" s="217"/>
      <c r="AB1808" s="216"/>
    </row>
    <row r="1809" spans="1:28" ht="18" customHeight="1">
      <c r="A1809" s="100"/>
      <c r="B1809" s="12"/>
      <c r="C1809" s="90"/>
      <c r="D1809" s="12"/>
      <c r="E1809" s="12"/>
      <c r="F1809" s="12"/>
      <c r="G1809" s="13"/>
      <c r="H1809" s="11"/>
      <c r="I1809" s="12"/>
      <c r="J1809" s="93"/>
      <c r="K1809" s="100"/>
      <c r="L1809" s="12"/>
      <c r="M1809" s="11"/>
      <c r="N1809" s="18"/>
      <c r="O1809" s="14"/>
      <c r="P1809" s="14"/>
      <c r="Q1809" s="97"/>
      <c r="R1809" s="11"/>
      <c r="S1809" s="11"/>
      <c r="T1809" s="11"/>
      <c r="U1809" s="216"/>
      <c r="V1809" s="216"/>
      <c r="W1809" s="216"/>
      <c r="X1809" s="216"/>
      <c r="Y1809" s="216"/>
      <c r="Z1809" s="216"/>
      <c r="AA1809" s="217"/>
      <c r="AB1809" s="216"/>
    </row>
    <row r="1810" spans="1:28" ht="18" customHeight="1">
      <c r="A1810" s="100"/>
      <c r="B1810" s="12"/>
      <c r="C1810" s="90"/>
      <c r="D1810" s="12"/>
      <c r="E1810" s="12"/>
      <c r="F1810" s="12"/>
      <c r="G1810" s="13"/>
      <c r="H1810" s="11"/>
      <c r="I1810" s="12"/>
      <c r="J1810" s="93"/>
      <c r="K1810" s="100"/>
      <c r="L1810" s="12"/>
      <c r="M1810" s="11"/>
      <c r="N1810" s="18"/>
      <c r="O1810" s="14"/>
      <c r="P1810" s="14"/>
      <c r="Q1810" s="97"/>
      <c r="R1810" s="11"/>
      <c r="S1810" s="11"/>
      <c r="T1810" s="11"/>
      <c r="U1810" s="216"/>
      <c r="V1810" s="216"/>
      <c r="W1810" s="216"/>
      <c r="X1810" s="216"/>
      <c r="Y1810" s="216"/>
      <c r="Z1810" s="216"/>
      <c r="AA1810" s="217"/>
      <c r="AB1810" s="216"/>
    </row>
    <row r="1811" spans="1:28" ht="18" customHeight="1">
      <c r="A1811" s="100"/>
      <c r="B1811" s="12"/>
      <c r="C1811" s="90"/>
      <c r="D1811" s="12"/>
      <c r="E1811" s="12"/>
      <c r="F1811" s="12"/>
      <c r="G1811" s="13"/>
      <c r="H1811" s="11"/>
      <c r="I1811" s="12"/>
      <c r="J1811" s="93"/>
      <c r="K1811" s="100"/>
      <c r="L1811" s="12"/>
      <c r="M1811" s="11"/>
      <c r="N1811" s="18"/>
      <c r="O1811" s="14"/>
      <c r="P1811" s="14"/>
      <c r="Q1811" s="97"/>
      <c r="R1811" s="11"/>
      <c r="S1811" s="11"/>
      <c r="T1811" s="11"/>
      <c r="U1811" s="216"/>
      <c r="V1811" s="216"/>
      <c r="W1811" s="216"/>
      <c r="X1811" s="216"/>
      <c r="Y1811" s="216"/>
      <c r="Z1811" s="216"/>
      <c r="AA1811" s="217"/>
      <c r="AB1811" s="216"/>
    </row>
    <row r="1812" spans="1:28" ht="18" customHeight="1">
      <c r="A1812" s="100"/>
      <c r="B1812" s="12"/>
      <c r="C1812" s="90"/>
      <c r="D1812" s="12"/>
      <c r="E1812" s="12"/>
      <c r="F1812" s="12"/>
      <c r="G1812" s="13"/>
      <c r="H1812" s="11"/>
      <c r="I1812" s="12"/>
      <c r="J1812" s="93"/>
      <c r="K1812" s="100"/>
      <c r="L1812" s="12"/>
      <c r="M1812" s="11"/>
      <c r="N1812" s="18"/>
      <c r="O1812" s="14"/>
      <c r="P1812" s="14"/>
      <c r="Q1812" s="97"/>
      <c r="R1812" s="11"/>
      <c r="S1812" s="11"/>
      <c r="T1812" s="11"/>
      <c r="U1812" s="216"/>
      <c r="V1812" s="216"/>
      <c r="W1812" s="216"/>
      <c r="X1812" s="216"/>
      <c r="Y1812" s="216"/>
      <c r="Z1812" s="216"/>
      <c r="AA1812" s="217"/>
      <c r="AB1812" s="216"/>
    </row>
    <row r="1813" spans="1:28" ht="18" customHeight="1">
      <c r="A1813" s="100"/>
      <c r="B1813" s="12"/>
      <c r="C1813" s="90"/>
      <c r="D1813" s="12"/>
      <c r="E1813" s="12"/>
      <c r="F1813" s="12"/>
      <c r="G1813" s="13"/>
      <c r="H1813" s="11"/>
      <c r="I1813" s="12"/>
      <c r="J1813" s="93"/>
      <c r="K1813" s="100"/>
      <c r="L1813" s="12"/>
      <c r="M1813" s="11"/>
      <c r="N1813" s="18"/>
      <c r="O1813" s="14"/>
      <c r="P1813" s="14"/>
      <c r="Q1813" s="97"/>
      <c r="R1813" s="11"/>
      <c r="S1813" s="11"/>
      <c r="T1813" s="11"/>
      <c r="U1813" s="216"/>
      <c r="V1813" s="216"/>
      <c r="W1813" s="216"/>
      <c r="X1813" s="216"/>
      <c r="Y1813" s="216"/>
      <c r="Z1813" s="216"/>
      <c r="AA1813" s="217"/>
      <c r="AB1813" s="216"/>
    </row>
    <row r="1814" spans="1:28" ht="18" customHeight="1">
      <c r="A1814" s="100"/>
      <c r="B1814" s="12"/>
      <c r="C1814" s="90"/>
      <c r="D1814" s="12"/>
      <c r="E1814" s="12"/>
      <c r="F1814" s="12"/>
      <c r="G1814" s="13"/>
      <c r="H1814" s="11"/>
      <c r="I1814" s="12"/>
      <c r="J1814" s="93"/>
      <c r="K1814" s="100"/>
      <c r="L1814" s="12"/>
      <c r="M1814" s="11"/>
      <c r="N1814" s="18"/>
      <c r="O1814" s="14"/>
      <c r="P1814" s="14"/>
      <c r="Q1814" s="97"/>
      <c r="R1814" s="11"/>
      <c r="S1814" s="11"/>
      <c r="T1814" s="11"/>
      <c r="U1814" s="216"/>
      <c r="V1814" s="216"/>
      <c r="W1814" s="216"/>
      <c r="X1814" s="216"/>
      <c r="Y1814" s="216"/>
      <c r="Z1814" s="216"/>
      <c r="AA1814" s="217"/>
      <c r="AB1814" s="216"/>
    </row>
    <row r="1815" spans="1:28" ht="18" customHeight="1">
      <c r="A1815" s="100"/>
      <c r="B1815" s="12"/>
      <c r="C1815" s="90"/>
      <c r="D1815" s="12"/>
      <c r="E1815" s="12"/>
      <c r="F1815" s="12"/>
      <c r="G1815" s="13"/>
      <c r="H1815" s="11"/>
      <c r="I1815" s="12"/>
      <c r="J1815" s="93"/>
      <c r="K1815" s="100"/>
      <c r="L1815" s="12"/>
      <c r="M1815" s="11"/>
      <c r="N1815" s="18"/>
      <c r="O1815" s="14"/>
      <c r="P1815" s="14"/>
      <c r="Q1815" s="97"/>
      <c r="R1815" s="11"/>
      <c r="S1815" s="11"/>
      <c r="T1815" s="11"/>
      <c r="U1815" s="216"/>
      <c r="V1815" s="216"/>
      <c r="W1815" s="216"/>
      <c r="X1815" s="216"/>
      <c r="Y1815" s="216"/>
      <c r="Z1815" s="216"/>
      <c r="AA1815" s="217"/>
      <c r="AB1815" s="216"/>
    </row>
    <row r="1816" spans="1:28" ht="18" customHeight="1">
      <c r="A1816" s="100"/>
      <c r="B1816" s="12"/>
      <c r="C1816" s="90"/>
      <c r="D1816" s="12"/>
      <c r="E1816" s="12"/>
      <c r="F1816" s="12"/>
      <c r="G1816" s="13"/>
      <c r="H1816" s="11"/>
      <c r="I1816" s="12"/>
      <c r="J1816" s="93"/>
      <c r="K1816" s="100"/>
      <c r="L1816" s="12"/>
      <c r="M1816" s="11"/>
      <c r="N1816" s="18"/>
      <c r="O1816" s="14"/>
      <c r="P1816" s="14"/>
      <c r="Q1816" s="97"/>
      <c r="R1816" s="11"/>
      <c r="S1816" s="11"/>
      <c r="T1816" s="11"/>
      <c r="U1816" s="216"/>
      <c r="V1816" s="216"/>
      <c r="W1816" s="216"/>
      <c r="X1816" s="216"/>
      <c r="Y1816" s="216"/>
      <c r="Z1816" s="216"/>
      <c r="AA1816" s="217"/>
      <c r="AB1816" s="216"/>
    </row>
    <row r="1817" spans="1:28" ht="18" customHeight="1">
      <c r="A1817" s="100"/>
      <c r="B1817" s="12"/>
      <c r="C1817" s="90"/>
      <c r="D1817" s="12"/>
      <c r="E1817" s="12"/>
      <c r="F1817" s="12"/>
      <c r="G1817" s="13"/>
      <c r="H1817" s="11"/>
      <c r="I1817" s="12"/>
      <c r="J1817" s="93"/>
      <c r="K1817" s="100"/>
      <c r="L1817" s="12"/>
      <c r="M1817" s="11"/>
      <c r="N1817" s="18"/>
      <c r="O1817" s="14"/>
      <c r="P1817" s="14"/>
      <c r="Q1817" s="97"/>
      <c r="R1817" s="11"/>
      <c r="S1817" s="11"/>
      <c r="T1817" s="11"/>
      <c r="U1817" s="216"/>
      <c r="V1817" s="216"/>
      <c r="W1817" s="216"/>
      <c r="X1817" s="216"/>
      <c r="Y1817" s="216"/>
      <c r="Z1817" s="216"/>
      <c r="AA1817" s="217"/>
      <c r="AB1817" s="216"/>
    </row>
    <row r="1818" spans="1:28" ht="18" customHeight="1">
      <c r="A1818" s="100"/>
      <c r="B1818" s="12"/>
      <c r="C1818" s="90"/>
      <c r="D1818" s="12"/>
      <c r="E1818" s="12"/>
      <c r="F1818" s="12"/>
      <c r="G1818" s="13"/>
      <c r="H1818" s="11"/>
      <c r="I1818" s="12"/>
      <c r="J1818" s="93"/>
      <c r="K1818" s="100"/>
      <c r="L1818" s="12"/>
      <c r="M1818" s="11"/>
      <c r="N1818" s="18"/>
      <c r="O1818" s="14"/>
      <c r="P1818" s="14"/>
      <c r="Q1818" s="97"/>
      <c r="R1818" s="11"/>
      <c r="S1818" s="11"/>
      <c r="T1818" s="11"/>
      <c r="U1818" s="216"/>
      <c r="V1818" s="216"/>
      <c r="W1818" s="216"/>
      <c r="X1818" s="216"/>
      <c r="Y1818" s="216"/>
      <c r="Z1818" s="216"/>
      <c r="AA1818" s="217"/>
      <c r="AB1818" s="216"/>
    </row>
    <row r="1819" spans="1:28" ht="18" customHeight="1">
      <c r="A1819" s="100"/>
      <c r="B1819" s="12"/>
      <c r="C1819" s="90"/>
      <c r="D1819" s="12"/>
      <c r="E1819" s="12"/>
      <c r="F1819" s="12"/>
      <c r="G1819" s="13"/>
      <c r="H1819" s="11"/>
      <c r="I1819" s="12"/>
      <c r="J1819" s="93"/>
      <c r="K1819" s="100"/>
      <c r="L1819" s="12"/>
      <c r="M1819" s="11"/>
      <c r="N1819" s="18"/>
      <c r="O1819" s="14"/>
      <c r="P1819" s="14"/>
      <c r="Q1819" s="97"/>
      <c r="R1819" s="11"/>
      <c r="S1819" s="11"/>
      <c r="T1819" s="11"/>
      <c r="U1819" s="216"/>
      <c r="V1819" s="216"/>
      <c r="W1819" s="216"/>
      <c r="X1819" s="216"/>
      <c r="Y1819" s="216"/>
      <c r="Z1819" s="216"/>
      <c r="AA1819" s="217"/>
      <c r="AB1819" s="216"/>
    </row>
    <row r="1820" spans="1:28" ht="18" customHeight="1">
      <c r="A1820" s="100"/>
      <c r="B1820" s="12"/>
      <c r="C1820" s="90"/>
      <c r="D1820" s="12"/>
      <c r="E1820" s="12"/>
      <c r="F1820" s="12"/>
      <c r="G1820" s="13"/>
      <c r="H1820" s="11"/>
      <c r="I1820" s="12"/>
      <c r="J1820" s="93"/>
      <c r="K1820" s="100"/>
      <c r="L1820" s="12"/>
      <c r="M1820" s="11"/>
      <c r="N1820" s="18"/>
      <c r="O1820" s="14"/>
      <c r="P1820" s="14"/>
      <c r="Q1820" s="97"/>
      <c r="R1820" s="11"/>
      <c r="S1820" s="11"/>
      <c r="T1820" s="11"/>
      <c r="U1820" s="216"/>
      <c r="V1820" s="216"/>
      <c r="W1820" s="216"/>
      <c r="X1820" s="216"/>
      <c r="Y1820" s="216"/>
      <c r="Z1820" s="216"/>
      <c r="AA1820" s="217"/>
      <c r="AB1820" s="216"/>
    </row>
    <row r="1821" spans="1:28" ht="18" customHeight="1">
      <c r="A1821" s="100"/>
      <c r="B1821" s="12"/>
      <c r="C1821" s="90"/>
      <c r="D1821" s="12"/>
      <c r="E1821" s="12"/>
      <c r="F1821" s="12"/>
      <c r="G1821" s="13"/>
      <c r="H1821" s="11"/>
      <c r="I1821" s="12"/>
      <c r="J1821" s="93"/>
      <c r="K1821" s="100"/>
      <c r="L1821" s="12"/>
      <c r="M1821" s="11"/>
      <c r="N1821" s="18"/>
      <c r="O1821" s="14"/>
      <c r="P1821" s="14"/>
      <c r="Q1821" s="97"/>
      <c r="R1821" s="11"/>
      <c r="S1821" s="11"/>
      <c r="T1821" s="11"/>
      <c r="U1821" s="216"/>
      <c r="V1821" s="216"/>
      <c r="W1821" s="216"/>
      <c r="X1821" s="216"/>
      <c r="Y1821" s="216"/>
      <c r="Z1821" s="216"/>
      <c r="AA1821" s="217"/>
      <c r="AB1821" s="216"/>
    </row>
    <row r="1822" spans="1:28" ht="18" customHeight="1">
      <c r="A1822" s="100"/>
      <c r="B1822" s="12"/>
      <c r="C1822" s="90"/>
      <c r="D1822" s="12"/>
      <c r="E1822" s="12"/>
      <c r="F1822" s="12"/>
      <c r="G1822" s="13"/>
      <c r="H1822" s="11"/>
      <c r="I1822" s="12"/>
      <c r="J1822" s="93"/>
      <c r="K1822" s="100"/>
      <c r="L1822" s="12"/>
      <c r="M1822" s="11"/>
      <c r="N1822" s="18"/>
      <c r="O1822" s="14"/>
      <c r="P1822" s="14"/>
      <c r="Q1822" s="97"/>
      <c r="R1822" s="11"/>
      <c r="S1822" s="11"/>
      <c r="T1822" s="11"/>
      <c r="U1822" s="216"/>
      <c r="V1822" s="216"/>
      <c r="W1822" s="216"/>
      <c r="X1822" s="216"/>
      <c r="Y1822" s="216"/>
      <c r="Z1822" s="216"/>
      <c r="AA1822" s="217"/>
      <c r="AB1822" s="216"/>
    </row>
    <row r="1823" spans="1:28" ht="18" customHeight="1">
      <c r="A1823" s="100"/>
      <c r="B1823" s="12"/>
      <c r="C1823" s="90"/>
      <c r="D1823" s="12"/>
      <c r="E1823" s="12"/>
      <c r="F1823" s="12"/>
      <c r="G1823" s="13"/>
      <c r="H1823" s="11"/>
      <c r="I1823" s="12"/>
      <c r="J1823" s="93"/>
      <c r="K1823" s="100"/>
      <c r="L1823" s="12"/>
      <c r="M1823" s="11"/>
      <c r="N1823" s="18"/>
      <c r="O1823" s="14"/>
      <c r="P1823" s="14"/>
      <c r="Q1823" s="97"/>
      <c r="R1823" s="11"/>
      <c r="S1823" s="11"/>
      <c r="T1823" s="11"/>
      <c r="U1823" s="216"/>
      <c r="V1823" s="216"/>
      <c r="W1823" s="216"/>
      <c r="X1823" s="216"/>
      <c r="Y1823" s="216"/>
      <c r="Z1823" s="216"/>
      <c r="AA1823" s="217"/>
      <c r="AB1823" s="216"/>
    </row>
    <row r="1824" spans="1:28" ht="18" customHeight="1">
      <c r="A1824" s="100"/>
      <c r="B1824" s="12"/>
      <c r="C1824" s="90"/>
      <c r="D1824" s="12"/>
      <c r="E1824" s="12"/>
      <c r="F1824" s="12"/>
      <c r="G1824" s="13"/>
      <c r="H1824" s="11"/>
      <c r="I1824" s="12"/>
      <c r="J1824" s="93"/>
      <c r="K1824" s="100"/>
      <c r="L1824" s="12"/>
      <c r="M1824" s="11"/>
      <c r="N1824" s="18"/>
      <c r="O1824" s="14"/>
      <c r="P1824" s="14"/>
      <c r="Q1824" s="97"/>
      <c r="R1824" s="11"/>
      <c r="S1824" s="11"/>
      <c r="T1824" s="11"/>
      <c r="U1824" s="216"/>
      <c r="V1824" s="216"/>
      <c r="W1824" s="216"/>
      <c r="X1824" s="216"/>
      <c r="Y1824" s="216"/>
      <c r="Z1824" s="216"/>
      <c r="AA1824" s="217"/>
      <c r="AB1824" s="216"/>
    </row>
    <row r="1825" spans="1:28" ht="18" customHeight="1">
      <c r="A1825" s="100"/>
      <c r="B1825" s="12"/>
      <c r="C1825" s="90"/>
      <c r="D1825" s="12"/>
      <c r="E1825" s="12"/>
      <c r="F1825" s="12"/>
      <c r="G1825" s="13"/>
      <c r="H1825" s="11"/>
      <c r="I1825" s="12"/>
      <c r="J1825" s="93"/>
      <c r="K1825" s="100"/>
      <c r="L1825" s="12"/>
      <c r="M1825" s="11"/>
      <c r="N1825" s="18"/>
      <c r="O1825" s="14"/>
      <c r="P1825" s="14"/>
      <c r="Q1825" s="97"/>
      <c r="R1825" s="11"/>
      <c r="S1825" s="11"/>
      <c r="T1825" s="11"/>
      <c r="U1825" s="216"/>
      <c r="V1825" s="216"/>
      <c r="W1825" s="216"/>
      <c r="X1825" s="216"/>
      <c r="Y1825" s="216"/>
      <c r="Z1825" s="216"/>
      <c r="AA1825" s="217"/>
      <c r="AB1825" s="216"/>
    </row>
    <row r="1826" spans="1:28" ht="18" customHeight="1">
      <c r="A1826" s="100"/>
      <c r="B1826" s="12"/>
      <c r="C1826" s="90"/>
      <c r="D1826" s="12"/>
      <c r="E1826" s="12"/>
      <c r="F1826" s="12"/>
      <c r="G1826" s="13"/>
      <c r="H1826" s="11"/>
      <c r="I1826" s="12"/>
      <c r="J1826" s="93"/>
      <c r="K1826" s="100"/>
      <c r="L1826" s="12"/>
      <c r="M1826" s="11"/>
      <c r="N1826" s="18"/>
      <c r="O1826" s="14"/>
      <c r="P1826" s="14"/>
      <c r="Q1826" s="97"/>
      <c r="R1826" s="11"/>
      <c r="S1826" s="11"/>
      <c r="T1826" s="11"/>
      <c r="U1826" s="216"/>
      <c r="V1826" s="216"/>
      <c r="W1826" s="216"/>
      <c r="X1826" s="216"/>
      <c r="Y1826" s="216"/>
      <c r="Z1826" s="216"/>
      <c r="AA1826" s="217"/>
      <c r="AB1826" s="216"/>
    </row>
    <row r="1827" spans="1:28" ht="18" customHeight="1">
      <c r="A1827" s="100"/>
      <c r="B1827" s="12"/>
      <c r="C1827" s="90"/>
      <c r="D1827" s="12"/>
      <c r="E1827" s="12"/>
      <c r="F1827" s="12"/>
      <c r="G1827" s="13"/>
      <c r="H1827" s="11"/>
      <c r="I1827" s="12"/>
      <c r="J1827" s="93"/>
      <c r="K1827" s="100"/>
      <c r="L1827" s="12"/>
      <c r="M1827" s="11"/>
      <c r="N1827" s="18"/>
      <c r="O1827" s="14"/>
      <c r="P1827" s="14"/>
      <c r="Q1827" s="97"/>
      <c r="R1827" s="11"/>
      <c r="S1827" s="11"/>
      <c r="T1827" s="11"/>
      <c r="U1827" s="216"/>
      <c r="V1827" s="216"/>
      <c r="W1827" s="216"/>
      <c r="X1827" s="216"/>
      <c r="Y1827" s="216"/>
      <c r="Z1827" s="216"/>
      <c r="AA1827" s="217"/>
      <c r="AB1827" s="216"/>
    </row>
    <row r="1828" spans="1:28" ht="18" customHeight="1">
      <c r="A1828" s="100"/>
      <c r="B1828" s="12"/>
      <c r="C1828" s="90"/>
      <c r="D1828" s="12"/>
      <c r="E1828" s="12"/>
      <c r="F1828" s="12"/>
      <c r="G1828" s="13"/>
      <c r="H1828" s="11"/>
      <c r="I1828" s="12"/>
      <c r="J1828" s="93"/>
      <c r="K1828" s="100"/>
      <c r="L1828" s="12"/>
      <c r="M1828" s="11"/>
      <c r="N1828" s="18"/>
      <c r="O1828" s="14"/>
      <c r="P1828" s="14"/>
      <c r="Q1828" s="97"/>
      <c r="R1828" s="11"/>
      <c r="S1828" s="11"/>
      <c r="T1828" s="11"/>
      <c r="U1828" s="216"/>
      <c r="V1828" s="216"/>
      <c r="W1828" s="216"/>
      <c r="X1828" s="216"/>
      <c r="Y1828" s="216"/>
      <c r="Z1828" s="216"/>
      <c r="AA1828" s="217"/>
      <c r="AB1828" s="216"/>
    </row>
    <row r="1829" spans="1:28" ht="18" customHeight="1">
      <c r="A1829" s="100"/>
      <c r="B1829" s="12"/>
      <c r="C1829" s="90"/>
      <c r="D1829" s="12"/>
      <c r="E1829" s="12"/>
      <c r="F1829" s="12"/>
      <c r="G1829" s="13"/>
      <c r="H1829" s="11"/>
      <c r="I1829" s="12"/>
      <c r="J1829" s="93"/>
      <c r="K1829" s="100"/>
      <c r="L1829" s="12"/>
      <c r="M1829" s="11"/>
      <c r="N1829" s="18"/>
      <c r="O1829" s="14"/>
      <c r="P1829" s="14"/>
      <c r="Q1829" s="97"/>
      <c r="R1829" s="11"/>
      <c r="S1829" s="11"/>
      <c r="T1829" s="11"/>
      <c r="U1829" s="216"/>
      <c r="V1829" s="216"/>
      <c r="W1829" s="216"/>
      <c r="X1829" s="216"/>
      <c r="Y1829" s="216"/>
      <c r="Z1829" s="216"/>
      <c r="AA1829" s="217"/>
      <c r="AB1829" s="216"/>
    </row>
    <row r="1830" spans="1:28" ht="18" customHeight="1">
      <c r="A1830" s="100"/>
      <c r="B1830" s="12"/>
      <c r="C1830" s="90"/>
      <c r="D1830" s="12"/>
      <c r="E1830" s="12"/>
      <c r="F1830" s="12"/>
      <c r="G1830" s="13"/>
      <c r="H1830" s="11"/>
      <c r="I1830" s="12"/>
      <c r="J1830" s="93"/>
      <c r="K1830" s="100"/>
      <c r="L1830" s="12"/>
      <c r="M1830" s="11"/>
      <c r="N1830" s="18"/>
      <c r="O1830" s="14"/>
      <c r="P1830" s="14"/>
      <c r="Q1830" s="97"/>
      <c r="R1830" s="11"/>
      <c r="S1830" s="11"/>
      <c r="T1830" s="11"/>
      <c r="U1830" s="216"/>
      <c r="V1830" s="216"/>
      <c r="W1830" s="216"/>
      <c r="X1830" s="216"/>
      <c r="Y1830" s="216"/>
      <c r="Z1830" s="216"/>
      <c r="AA1830" s="217"/>
      <c r="AB1830" s="216"/>
    </row>
    <row r="1831" spans="1:28" ht="18" customHeight="1">
      <c r="A1831" s="100"/>
      <c r="B1831" s="12"/>
      <c r="C1831" s="90"/>
      <c r="D1831" s="12"/>
      <c r="E1831" s="12"/>
      <c r="F1831" s="12"/>
      <c r="G1831" s="13"/>
      <c r="H1831" s="11"/>
      <c r="I1831" s="12"/>
      <c r="J1831" s="93"/>
      <c r="K1831" s="100"/>
      <c r="L1831" s="12"/>
      <c r="M1831" s="11"/>
      <c r="N1831" s="18"/>
      <c r="O1831" s="14"/>
      <c r="P1831" s="14"/>
      <c r="Q1831" s="97"/>
      <c r="R1831" s="11"/>
      <c r="S1831" s="11"/>
      <c r="T1831" s="11"/>
      <c r="U1831" s="216"/>
      <c r="V1831" s="216"/>
      <c r="W1831" s="216"/>
      <c r="X1831" s="216"/>
      <c r="Y1831" s="216"/>
      <c r="Z1831" s="216"/>
      <c r="AA1831" s="217"/>
      <c r="AB1831" s="216"/>
    </row>
    <row r="1832" spans="1:28" ht="18" customHeight="1">
      <c r="A1832" s="100"/>
      <c r="B1832" s="12"/>
      <c r="C1832" s="90"/>
      <c r="D1832" s="12"/>
      <c r="E1832" s="12"/>
      <c r="F1832" s="12"/>
      <c r="G1832" s="13"/>
      <c r="H1832" s="11"/>
      <c r="I1832" s="12"/>
      <c r="J1832" s="93"/>
      <c r="K1832" s="100"/>
      <c r="L1832" s="12"/>
      <c r="M1832" s="11"/>
      <c r="N1832" s="18"/>
      <c r="O1832" s="14"/>
      <c r="P1832" s="14"/>
      <c r="Q1832" s="97"/>
      <c r="R1832" s="11"/>
      <c r="S1832" s="11"/>
      <c r="T1832" s="11"/>
      <c r="U1832" s="216"/>
      <c r="V1832" s="216"/>
      <c r="W1832" s="216"/>
      <c r="X1832" s="216"/>
      <c r="Y1832" s="216"/>
      <c r="Z1832" s="216"/>
      <c r="AA1832" s="217"/>
      <c r="AB1832" s="216"/>
    </row>
    <row r="1833" spans="1:28" ht="18" customHeight="1">
      <c r="A1833" s="100"/>
      <c r="B1833" s="12"/>
      <c r="C1833" s="90"/>
      <c r="D1833" s="12"/>
      <c r="E1833" s="12"/>
      <c r="F1833" s="12"/>
      <c r="G1833" s="13"/>
      <c r="H1833" s="11"/>
      <c r="I1833" s="12"/>
      <c r="J1833" s="93"/>
      <c r="K1833" s="100"/>
      <c r="L1833" s="12"/>
      <c r="M1833" s="11"/>
      <c r="N1833" s="18"/>
      <c r="O1833" s="14"/>
      <c r="P1833" s="14"/>
      <c r="Q1833" s="97"/>
      <c r="R1833" s="11"/>
      <c r="S1833" s="11"/>
      <c r="T1833" s="11"/>
      <c r="U1833" s="216"/>
      <c r="V1833" s="216"/>
      <c r="W1833" s="216"/>
      <c r="X1833" s="216"/>
      <c r="Y1833" s="216"/>
      <c r="Z1833" s="216"/>
      <c r="AA1833" s="217"/>
      <c r="AB1833" s="216"/>
    </row>
    <row r="1834" spans="1:28" ht="18" customHeight="1">
      <c r="A1834" s="100"/>
      <c r="B1834" s="12"/>
      <c r="C1834" s="90"/>
      <c r="D1834" s="12"/>
      <c r="E1834" s="12"/>
      <c r="F1834" s="12"/>
      <c r="G1834" s="13"/>
      <c r="H1834" s="11"/>
      <c r="I1834" s="12"/>
      <c r="J1834" s="93"/>
      <c r="K1834" s="100"/>
      <c r="L1834" s="12"/>
      <c r="M1834" s="11"/>
      <c r="N1834" s="18"/>
      <c r="O1834" s="14"/>
      <c r="P1834" s="14"/>
      <c r="Q1834" s="97"/>
      <c r="R1834" s="11"/>
      <c r="S1834" s="11"/>
      <c r="T1834" s="11"/>
      <c r="U1834" s="216"/>
      <c r="V1834" s="216"/>
      <c r="W1834" s="216"/>
      <c r="X1834" s="216"/>
      <c r="Y1834" s="216"/>
      <c r="Z1834" s="216"/>
      <c r="AA1834" s="217"/>
      <c r="AB1834" s="216"/>
    </row>
    <row r="1835" spans="1:28" ht="18" customHeight="1">
      <c r="A1835" s="100"/>
      <c r="B1835" s="12"/>
      <c r="C1835" s="90"/>
      <c r="D1835" s="12"/>
      <c r="E1835" s="12"/>
      <c r="F1835" s="12"/>
      <c r="G1835" s="13"/>
      <c r="H1835" s="11"/>
      <c r="I1835" s="12"/>
      <c r="J1835" s="93"/>
      <c r="K1835" s="100"/>
      <c r="L1835" s="12"/>
      <c r="M1835" s="11"/>
      <c r="N1835" s="18"/>
      <c r="O1835" s="14"/>
      <c r="P1835" s="14"/>
      <c r="Q1835" s="97"/>
      <c r="R1835" s="11"/>
      <c r="S1835" s="11"/>
      <c r="T1835" s="11"/>
      <c r="U1835" s="216"/>
      <c r="V1835" s="216"/>
      <c r="W1835" s="216"/>
      <c r="X1835" s="216"/>
      <c r="Y1835" s="216"/>
      <c r="Z1835" s="216"/>
      <c r="AA1835" s="217"/>
      <c r="AB1835" s="216"/>
    </row>
    <row r="1836" spans="1:28" ht="18" customHeight="1">
      <c r="A1836" s="100"/>
      <c r="B1836" s="12"/>
      <c r="C1836" s="90"/>
      <c r="D1836" s="12"/>
      <c r="E1836" s="12"/>
      <c r="F1836" s="12"/>
      <c r="G1836" s="13"/>
      <c r="H1836" s="11"/>
      <c r="I1836" s="12"/>
      <c r="J1836" s="93"/>
      <c r="K1836" s="100"/>
      <c r="L1836" s="12"/>
      <c r="M1836" s="11"/>
      <c r="N1836" s="18"/>
      <c r="O1836" s="14"/>
      <c r="P1836" s="14"/>
      <c r="Q1836" s="97"/>
      <c r="R1836" s="11"/>
      <c r="S1836" s="11"/>
      <c r="T1836" s="11"/>
      <c r="U1836" s="216"/>
      <c r="V1836" s="216"/>
      <c r="W1836" s="216"/>
      <c r="X1836" s="216"/>
      <c r="Y1836" s="216"/>
      <c r="Z1836" s="216"/>
      <c r="AA1836" s="217"/>
      <c r="AB1836" s="216"/>
    </row>
    <row r="1837" spans="1:28" ht="18" customHeight="1">
      <c r="A1837" s="100"/>
      <c r="B1837" s="12"/>
      <c r="C1837" s="90"/>
      <c r="D1837" s="12"/>
      <c r="E1837" s="12"/>
      <c r="F1837" s="12"/>
      <c r="G1837" s="13"/>
      <c r="H1837" s="11"/>
      <c r="I1837" s="12"/>
      <c r="J1837" s="93"/>
      <c r="K1837" s="100"/>
      <c r="L1837" s="12"/>
      <c r="M1837" s="11"/>
      <c r="N1837" s="18"/>
      <c r="O1837" s="14"/>
      <c r="P1837" s="14"/>
      <c r="Q1837" s="97"/>
      <c r="R1837" s="11"/>
      <c r="S1837" s="11"/>
      <c r="T1837" s="11"/>
      <c r="U1837" s="216"/>
      <c r="V1837" s="216"/>
      <c r="W1837" s="216"/>
      <c r="X1837" s="216"/>
      <c r="Y1837" s="216"/>
      <c r="Z1837" s="216"/>
      <c r="AA1837" s="217"/>
      <c r="AB1837" s="216"/>
    </row>
    <row r="1838" spans="1:28" ht="18" customHeight="1">
      <c r="A1838" s="100"/>
      <c r="B1838" s="12"/>
      <c r="C1838" s="90"/>
      <c r="D1838" s="12"/>
      <c r="E1838" s="12"/>
      <c r="F1838" s="12"/>
      <c r="G1838" s="13"/>
      <c r="H1838" s="11"/>
      <c r="I1838" s="12"/>
      <c r="J1838" s="93"/>
      <c r="K1838" s="100"/>
      <c r="L1838" s="12"/>
      <c r="M1838" s="11"/>
      <c r="N1838" s="18"/>
      <c r="O1838" s="14"/>
      <c r="P1838" s="14"/>
      <c r="Q1838" s="97"/>
      <c r="R1838" s="11"/>
      <c r="S1838" s="11"/>
      <c r="T1838" s="11"/>
      <c r="U1838" s="216"/>
      <c r="V1838" s="216"/>
      <c r="W1838" s="216"/>
      <c r="X1838" s="216"/>
      <c r="Y1838" s="216"/>
      <c r="Z1838" s="216"/>
      <c r="AA1838" s="217"/>
      <c r="AB1838" s="216"/>
    </row>
    <row r="1839" spans="1:28" ht="18" customHeight="1">
      <c r="A1839" s="100"/>
      <c r="B1839" s="12"/>
      <c r="C1839" s="90"/>
      <c r="D1839" s="12"/>
      <c r="E1839" s="12"/>
      <c r="F1839" s="12"/>
      <c r="G1839" s="13"/>
      <c r="H1839" s="11"/>
      <c r="I1839" s="12"/>
      <c r="J1839" s="93"/>
      <c r="K1839" s="100"/>
      <c r="L1839" s="12"/>
      <c r="M1839" s="11"/>
      <c r="N1839" s="18"/>
      <c r="O1839" s="14"/>
      <c r="P1839" s="14"/>
      <c r="Q1839" s="97"/>
      <c r="R1839" s="11"/>
      <c r="S1839" s="11"/>
      <c r="T1839" s="11"/>
      <c r="U1839" s="216"/>
      <c r="V1839" s="216"/>
      <c r="W1839" s="216"/>
      <c r="X1839" s="216"/>
      <c r="Y1839" s="216"/>
      <c r="Z1839" s="216"/>
      <c r="AA1839" s="217"/>
      <c r="AB1839" s="216"/>
    </row>
    <row r="1840" spans="1:28" ht="18" customHeight="1">
      <c r="A1840" s="100"/>
      <c r="B1840" s="12"/>
      <c r="C1840" s="90"/>
      <c r="D1840" s="12"/>
      <c r="E1840" s="12"/>
      <c r="F1840" s="12"/>
      <c r="G1840" s="13"/>
      <c r="H1840" s="11"/>
      <c r="I1840" s="12"/>
      <c r="J1840" s="93"/>
      <c r="K1840" s="100"/>
      <c r="L1840" s="12"/>
      <c r="M1840" s="11"/>
      <c r="N1840" s="18"/>
      <c r="O1840" s="14"/>
      <c r="P1840" s="14"/>
      <c r="Q1840" s="97"/>
      <c r="R1840" s="11"/>
      <c r="S1840" s="11"/>
      <c r="T1840" s="11"/>
      <c r="U1840" s="216"/>
      <c r="V1840" s="216"/>
      <c r="W1840" s="216"/>
      <c r="X1840" s="216"/>
      <c r="Y1840" s="216"/>
      <c r="Z1840" s="216"/>
      <c r="AA1840" s="217"/>
      <c r="AB1840" s="216"/>
    </row>
    <row r="1841" spans="1:28" ht="18" customHeight="1">
      <c r="A1841" s="100"/>
      <c r="B1841" s="12"/>
      <c r="C1841" s="90"/>
      <c r="D1841" s="12"/>
      <c r="E1841" s="12"/>
      <c r="F1841" s="12"/>
      <c r="G1841" s="13"/>
      <c r="H1841" s="11"/>
      <c r="I1841" s="12"/>
      <c r="J1841" s="93"/>
      <c r="K1841" s="100"/>
      <c r="L1841" s="12"/>
      <c r="M1841" s="11"/>
      <c r="N1841" s="18"/>
      <c r="O1841" s="14"/>
      <c r="P1841" s="14"/>
      <c r="Q1841" s="97"/>
      <c r="R1841" s="11"/>
      <c r="S1841" s="11"/>
      <c r="T1841" s="11"/>
      <c r="U1841" s="216"/>
      <c r="V1841" s="216"/>
      <c r="W1841" s="216"/>
      <c r="X1841" s="216"/>
      <c r="Y1841" s="216"/>
      <c r="Z1841" s="216"/>
      <c r="AA1841" s="217"/>
      <c r="AB1841" s="216"/>
    </row>
    <row r="1842" spans="1:28" ht="18" customHeight="1">
      <c r="A1842" s="100"/>
      <c r="B1842" s="12"/>
      <c r="C1842" s="90"/>
      <c r="D1842" s="12"/>
      <c r="E1842" s="12"/>
      <c r="F1842" s="12"/>
      <c r="G1842" s="13"/>
      <c r="H1842" s="11"/>
      <c r="I1842" s="12"/>
      <c r="J1842" s="93"/>
      <c r="K1842" s="100"/>
      <c r="L1842" s="12"/>
      <c r="M1842" s="11"/>
      <c r="N1842" s="18"/>
      <c r="O1842" s="14"/>
      <c r="P1842" s="14"/>
      <c r="Q1842" s="97"/>
      <c r="R1842" s="11"/>
      <c r="S1842" s="11"/>
      <c r="T1842" s="11"/>
      <c r="U1842" s="216"/>
      <c r="V1842" s="216"/>
      <c r="W1842" s="216"/>
      <c r="X1842" s="216"/>
      <c r="Y1842" s="216"/>
      <c r="Z1842" s="216"/>
      <c r="AA1842" s="217"/>
      <c r="AB1842" s="216"/>
    </row>
    <row r="1843" spans="1:28" ht="18" customHeight="1">
      <c r="A1843" s="100"/>
      <c r="B1843" s="12"/>
      <c r="C1843" s="90"/>
      <c r="D1843" s="12"/>
      <c r="E1843" s="12"/>
      <c r="F1843" s="12"/>
      <c r="G1843" s="13"/>
      <c r="H1843" s="11"/>
      <c r="I1843" s="12"/>
      <c r="J1843" s="93"/>
      <c r="K1843" s="100"/>
      <c r="L1843" s="12"/>
      <c r="M1843" s="11"/>
      <c r="N1843" s="18"/>
      <c r="O1843" s="14"/>
      <c r="P1843" s="14"/>
      <c r="Q1843" s="97"/>
      <c r="R1843" s="11"/>
      <c r="S1843" s="11"/>
      <c r="T1843" s="11"/>
      <c r="U1843" s="216"/>
      <c r="V1843" s="216"/>
      <c r="W1843" s="216"/>
      <c r="X1843" s="216"/>
      <c r="Y1843" s="216"/>
      <c r="Z1843" s="216"/>
      <c r="AA1843" s="217"/>
      <c r="AB1843" s="216"/>
    </row>
    <row r="1844" spans="1:28" ht="18" customHeight="1">
      <c r="A1844" s="100"/>
      <c r="B1844" s="12"/>
      <c r="C1844" s="90"/>
      <c r="D1844" s="12"/>
      <c r="E1844" s="12"/>
      <c r="F1844" s="12"/>
      <c r="G1844" s="13"/>
      <c r="H1844" s="11"/>
      <c r="I1844" s="12"/>
      <c r="J1844" s="93"/>
      <c r="K1844" s="100"/>
      <c r="L1844" s="12"/>
      <c r="M1844" s="11"/>
      <c r="N1844" s="18"/>
      <c r="O1844" s="14"/>
      <c r="P1844" s="14"/>
      <c r="Q1844" s="97"/>
      <c r="R1844" s="11"/>
      <c r="S1844" s="11"/>
      <c r="T1844" s="11"/>
      <c r="U1844" s="216"/>
      <c r="V1844" s="216"/>
      <c r="W1844" s="216"/>
      <c r="X1844" s="216"/>
      <c r="Y1844" s="216"/>
      <c r="Z1844" s="216"/>
      <c r="AA1844" s="217"/>
      <c r="AB1844" s="216"/>
    </row>
    <row r="1845" spans="1:28" ht="18" customHeight="1">
      <c r="A1845" s="100"/>
      <c r="B1845" s="12"/>
      <c r="C1845" s="90"/>
      <c r="D1845" s="12"/>
      <c r="E1845" s="12"/>
      <c r="F1845" s="12"/>
      <c r="G1845" s="13"/>
      <c r="H1845" s="11"/>
      <c r="I1845" s="12"/>
      <c r="J1845" s="93"/>
      <c r="K1845" s="100"/>
      <c r="L1845" s="12"/>
      <c r="M1845" s="11"/>
      <c r="N1845" s="18"/>
      <c r="O1845" s="14"/>
      <c r="P1845" s="14"/>
      <c r="Q1845" s="97"/>
      <c r="R1845" s="11"/>
      <c r="S1845" s="11"/>
      <c r="T1845" s="11"/>
      <c r="U1845" s="216"/>
      <c r="V1845" s="216"/>
      <c r="W1845" s="216"/>
      <c r="X1845" s="216"/>
      <c r="Y1845" s="216"/>
      <c r="Z1845" s="216"/>
      <c r="AA1845" s="217"/>
      <c r="AB1845" s="216"/>
    </row>
    <row r="1846" spans="1:28" ht="18" customHeight="1">
      <c r="A1846" s="100"/>
      <c r="B1846" s="12"/>
      <c r="C1846" s="90"/>
      <c r="D1846" s="12"/>
      <c r="E1846" s="12"/>
      <c r="F1846" s="12"/>
      <c r="G1846" s="13"/>
      <c r="H1846" s="11"/>
      <c r="I1846" s="12"/>
      <c r="J1846" s="93"/>
      <c r="K1846" s="100"/>
      <c r="L1846" s="12"/>
      <c r="M1846" s="11"/>
      <c r="N1846" s="18"/>
      <c r="O1846" s="14"/>
      <c r="P1846" s="14"/>
      <c r="Q1846" s="97"/>
      <c r="R1846" s="11"/>
      <c r="S1846" s="11"/>
      <c r="T1846" s="11"/>
      <c r="U1846" s="216"/>
      <c r="V1846" s="216"/>
      <c r="W1846" s="216"/>
      <c r="X1846" s="216"/>
      <c r="Y1846" s="216"/>
      <c r="Z1846" s="216"/>
      <c r="AA1846" s="217"/>
      <c r="AB1846" s="216"/>
    </row>
    <row r="1847" spans="1:28" ht="18" customHeight="1">
      <c r="A1847" s="100"/>
      <c r="B1847" s="12"/>
      <c r="C1847" s="90"/>
      <c r="D1847" s="12"/>
      <c r="E1847" s="12"/>
      <c r="F1847" s="12"/>
      <c r="G1847" s="13"/>
      <c r="H1847" s="11"/>
      <c r="I1847" s="12"/>
      <c r="J1847" s="93"/>
      <c r="K1847" s="100"/>
      <c r="L1847" s="12"/>
      <c r="M1847" s="11"/>
      <c r="N1847" s="18"/>
      <c r="O1847" s="14"/>
      <c r="P1847" s="14"/>
      <c r="Q1847" s="97"/>
      <c r="R1847" s="11"/>
      <c r="S1847" s="11"/>
      <c r="T1847" s="11"/>
      <c r="U1847" s="216"/>
      <c r="V1847" s="216"/>
      <c r="W1847" s="216"/>
      <c r="X1847" s="216"/>
      <c r="Y1847" s="216"/>
      <c r="Z1847" s="216"/>
      <c r="AA1847" s="217"/>
      <c r="AB1847" s="216"/>
    </row>
    <row r="1848" spans="1:28" ht="18" customHeight="1">
      <c r="A1848" s="100"/>
      <c r="B1848" s="12"/>
      <c r="C1848" s="90"/>
      <c r="D1848" s="12"/>
      <c r="E1848" s="12"/>
      <c r="F1848" s="12"/>
      <c r="G1848" s="13"/>
      <c r="H1848" s="11"/>
      <c r="I1848" s="12"/>
      <c r="J1848" s="93"/>
      <c r="K1848" s="100"/>
      <c r="L1848" s="12"/>
      <c r="M1848" s="11"/>
      <c r="N1848" s="18"/>
      <c r="O1848" s="14"/>
      <c r="P1848" s="14"/>
      <c r="Q1848" s="97"/>
      <c r="R1848" s="11"/>
      <c r="S1848" s="11"/>
      <c r="T1848" s="11"/>
      <c r="U1848" s="216"/>
      <c r="V1848" s="216"/>
      <c r="W1848" s="216"/>
      <c r="X1848" s="216"/>
      <c r="Y1848" s="216"/>
      <c r="Z1848" s="216"/>
      <c r="AA1848" s="217"/>
      <c r="AB1848" s="216"/>
    </row>
    <row r="1849" spans="1:28" ht="18" customHeight="1">
      <c r="A1849" s="100"/>
      <c r="B1849" s="12"/>
      <c r="C1849" s="90"/>
      <c r="D1849" s="12"/>
      <c r="E1849" s="12"/>
      <c r="F1849" s="12"/>
      <c r="G1849" s="13"/>
      <c r="H1849" s="11"/>
      <c r="I1849" s="12"/>
      <c r="J1849" s="93"/>
      <c r="K1849" s="100"/>
      <c r="L1849" s="12"/>
      <c r="M1849" s="11"/>
      <c r="N1849" s="18"/>
      <c r="O1849" s="14"/>
      <c r="P1849" s="14"/>
      <c r="Q1849" s="97"/>
      <c r="R1849" s="11"/>
      <c r="S1849" s="11"/>
      <c r="T1849" s="11"/>
      <c r="U1849" s="216"/>
      <c r="V1849" s="216"/>
      <c r="W1849" s="216"/>
      <c r="X1849" s="216"/>
      <c r="Y1849" s="216"/>
      <c r="Z1849" s="216"/>
      <c r="AA1849" s="217"/>
      <c r="AB1849" s="216"/>
    </row>
    <row r="1850" spans="1:28" ht="18" customHeight="1">
      <c r="A1850" s="100"/>
      <c r="B1850" s="12"/>
      <c r="C1850" s="90"/>
      <c r="D1850" s="12"/>
      <c r="E1850" s="12"/>
      <c r="F1850" s="12"/>
      <c r="G1850" s="13"/>
      <c r="H1850" s="11"/>
      <c r="I1850" s="12"/>
      <c r="J1850" s="93"/>
      <c r="K1850" s="100"/>
      <c r="L1850" s="12"/>
      <c r="M1850" s="11"/>
      <c r="N1850" s="18"/>
      <c r="O1850" s="14"/>
      <c r="P1850" s="14"/>
      <c r="Q1850" s="97"/>
      <c r="R1850" s="11"/>
      <c r="S1850" s="11"/>
      <c r="T1850" s="11"/>
      <c r="U1850" s="216"/>
      <c r="V1850" s="216"/>
      <c r="W1850" s="216"/>
      <c r="X1850" s="216"/>
      <c r="Y1850" s="216"/>
      <c r="Z1850" s="216"/>
      <c r="AA1850" s="217"/>
      <c r="AB1850" s="216"/>
    </row>
    <row r="1851" spans="1:28" ht="18" customHeight="1">
      <c r="A1851" s="100"/>
      <c r="B1851" s="12"/>
      <c r="C1851" s="90"/>
      <c r="D1851" s="12"/>
      <c r="E1851" s="12"/>
      <c r="F1851" s="12"/>
      <c r="G1851" s="13"/>
      <c r="H1851" s="11"/>
      <c r="I1851" s="12"/>
      <c r="J1851" s="93"/>
      <c r="K1851" s="100"/>
      <c r="L1851" s="12"/>
      <c r="M1851" s="11"/>
      <c r="N1851" s="18"/>
      <c r="O1851" s="14"/>
      <c r="P1851" s="14"/>
      <c r="Q1851" s="97"/>
      <c r="R1851" s="11"/>
      <c r="S1851" s="11"/>
      <c r="T1851" s="11"/>
      <c r="U1851" s="216"/>
      <c r="V1851" s="216"/>
      <c r="W1851" s="216"/>
      <c r="X1851" s="216"/>
      <c r="Y1851" s="216"/>
      <c r="Z1851" s="216"/>
      <c r="AA1851" s="217"/>
      <c r="AB1851" s="216"/>
    </row>
    <row r="1852" spans="1:28" ht="18" customHeight="1">
      <c r="A1852" s="100"/>
      <c r="B1852" s="12"/>
      <c r="C1852" s="90"/>
      <c r="D1852" s="12"/>
      <c r="E1852" s="12"/>
      <c r="F1852" s="12"/>
      <c r="G1852" s="13"/>
      <c r="H1852" s="11"/>
      <c r="I1852" s="12"/>
      <c r="J1852" s="93"/>
      <c r="K1852" s="100"/>
      <c r="L1852" s="12"/>
      <c r="M1852" s="11"/>
      <c r="N1852" s="18"/>
      <c r="O1852" s="14"/>
      <c r="P1852" s="14"/>
      <c r="Q1852" s="97"/>
      <c r="R1852" s="11"/>
      <c r="S1852" s="11"/>
      <c r="T1852" s="11"/>
      <c r="U1852" s="216"/>
      <c r="V1852" s="216"/>
      <c r="W1852" s="216"/>
      <c r="X1852" s="216"/>
      <c r="Y1852" s="216"/>
      <c r="Z1852" s="216"/>
      <c r="AA1852" s="217"/>
      <c r="AB1852" s="216"/>
    </row>
    <row r="1853" spans="1:28" ht="18" customHeight="1">
      <c r="A1853" s="100"/>
      <c r="B1853" s="12"/>
      <c r="C1853" s="90"/>
      <c r="D1853" s="12"/>
      <c r="E1853" s="12"/>
      <c r="F1853" s="12"/>
      <c r="G1853" s="13"/>
      <c r="H1853" s="11"/>
      <c r="I1853" s="12"/>
      <c r="J1853" s="93"/>
      <c r="K1853" s="100"/>
      <c r="L1853" s="12"/>
      <c r="M1853" s="11"/>
      <c r="N1853" s="18"/>
      <c r="O1853" s="14"/>
      <c r="P1853" s="14"/>
      <c r="Q1853" s="97"/>
      <c r="R1853" s="11"/>
      <c r="S1853" s="11"/>
      <c r="T1853" s="11"/>
      <c r="U1853" s="216"/>
      <c r="V1853" s="216"/>
      <c r="W1853" s="216"/>
      <c r="X1853" s="216"/>
      <c r="Y1853" s="216"/>
      <c r="Z1853" s="216"/>
      <c r="AA1853" s="217"/>
      <c r="AB1853" s="216"/>
    </row>
    <row r="1854" spans="1:28" ht="18" customHeight="1">
      <c r="A1854" s="100"/>
      <c r="B1854" s="12"/>
      <c r="C1854" s="90"/>
      <c r="D1854" s="12"/>
      <c r="E1854" s="12"/>
      <c r="F1854" s="12"/>
      <c r="G1854" s="13"/>
      <c r="H1854" s="11"/>
      <c r="I1854" s="12"/>
      <c r="J1854" s="93"/>
      <c r="K1854" s="100"/>
      <c r="L1854" s="12"/>
      <c r="M1854" s="11"/>
      <c r="N1854" s="18"/>
      <c r="O1854" s="14"/>
      <c r="P1854" s="14"/>
      <c r="Q1854" s="97"/>
      <c r="R1854" s="11"/>
      <c r="S1854" s="11"/>
      <c r="T1854" s="11"/>
      <c r="U1854" s="216"/>
      <c r="V1854" s="216"/>
      <c r="W1854" s="216"/>
      <c r="X1854" s="216"/>
      <c r="Y1854" s="216"/>
      <c r="Z1854" s="216"/>
      <c r="AA1854" s="217"/>
      <c r="AB1854" s="216"/>
    </row>
    <row r="1855" spans="1:28" ht="18" customHeight="1">
      <c r="A1855" s="100"/>
      <c r="B1855" s="12"/>
      <c r="C1855" s="90"/>
      <c r="D1855" s="12"/>
      <c r="E1855" s="12"/>
      <c r="F1855" s="12"/>
      <c r="G1855" s="13"/>
      <c r="H1855" s="11"/>
      <c r="I1855" s="12"/>
      <c r="J1855" s="93"/>
      <c r="K1855" s="100"/>
      <c r="L1855" s="12"/>
      <c r="M1855" s="11"/>
      <c r="N1855" s="18"/>
      <c r="O1855" s="14"/>
      <c r="P1855" s="14"/>
      <c r="Q1855" s="97"/>
      <c r="R1855" s="11"/>
      <c r="S1855" s="11"/>
      <c r="T1855" s="11"/>
      <c r="U1855" s="216"/>
      <c r="V1855" s="216"/>
      <c r="W1855" s="216"/>
      <c r="X1855" s="216"/>
      <c r="Y1855" s="216"/>
      <c r="Z1855" s="216"/>
      <c r="AA1855" s="217"/>
      <c r="AB1855" s="216"/>
    </row>
    <row r="1856" spans="1:28" ht="18" customHeight="1">
      <c r="A1856" s="100"/>
      <c r="B1856" s="12"/>
      <c r="C1856" s="90"/>
      <c r="D1856" s="12"/>
      <c r="E1856" s="12"/>
      <c r="F1856" s="12"/>
      <c r="G1856" s="13"/>
      <c r="H1856" s="11"/>
      <c r="I1856" s="12"/>
      <c r="J1856" s="93"/>
      <c r="K1856" s="100"/>
      <c r="L1856" s="12"/>
      <c r="M1856" s="11"/>
      <c r="N1856" s="18"/>
      <c r="O1856" s="14"/>
      <c r="P1856" s="14"/>
      <c r="Q1856" s="97"/>
      <c r="R1856" s="11"/>
      <c r="S1856" s="11"/>
      <c r="T1856" s="11"/>
      <c r="U1856" s="216"/>
      <c r="V1856" s="216"/>
      <c r="W1856" s="216"/>
      <c r="X1856" s="216"/>
      <c r="Y1856" s="216"/>
      <c r="Z1856" s="216"/>
      <c r="AA1856" s="217"/>
      <c r="AB1856" s="216"/>
    </row>
    <row r="1857" spans="1:28" ht="18" customHeight="1">
      <c r="A1857" s="100"/>
      <c r="B1857" s="12"/>
      <c r="C1857" s="90"/>
      <c r="D1857" s="12"/>
      <c r="E1857" s="12"/>
      <c r="F1857" s="12"/>
      <c r="G1857" s="13"/>
      <c r="H1857" s="11"/>
      <c r="I1857" s="12"/>
      <c r="J1857" s="93"/>
      <c r="K1857" s="100"/>
      <c r="L1857" s="12"/>
      <c r="M1857" s="11"/>
      <c r="N1857" s="18"/>
      <c r="O1857" s="14"/>
      <c r="P1857" s="14"/>
      <c r="Q1857" s="97"/>
      <c r="R1857" s="11"/>
      <c r="S1857" s="11"/>
      <c r="T1857" s="11"/>
      <c r="U1857" s="216"/>
      <c r="V1857" s="216"/>
      <c r="W1857" s="216"/>
      <c r="X1857" s="216"/>
      <c r="Y1857" s="216"/>
      <c r="Z1857" s="216"/>
      <c r="AA1857" s="217"/>
      <c r="AB1857" s="216"/>
    </row>
    <row r="1858" spans="1:28" ht="18" customHeight="1">
      <c r="A1858" s="100"/>
      <c r="B1858" s="12"/>
      <c r="C1858" s="90"/>
      <c r="D1858" s="12"/>
      <c r="E1858" s="12"/>
      <c r="F1858" s="12"/>
      <c r="G1858" s="13"/>
      <c r="H1858" s="11"/>
      <c r="I1858" s="12"/>
      <c r="J1858" s="93"/>
      <c r="K1858" s="100"/>
      <c r="L1858" s="12"/>
      <c r="M1858" s="11"/>
      <c r="N1858" s="18"/>
      <c r="O1858" s="14"/>
      <c r="P1858" s="14"/>
      <c r="Q1858" s="97"/>
      <c r="R1858" s="11"/>
      <c r="S1858" s="11"/>
      <c r="T1858" s="11"/>
      <c r="U1858" s="216"/>
      <c r="V1858" s="216"/>
      <c r="W1858" s="216"/>
      <c r="X1858" s="216"/>
      <c r="Y1858" s="216"/>
      <c r="Z1858" s="216"/>
      <c r="AA1858" s="217"/>
      <c r="AB1858" s="216"/>
    </row>
    <row r="1859" spans="1:28" ht="18" customHeight="1">
      <c r="A1859" s="100"/>
      <c r="B1859" s="12"/>
      <c r="C1859" s="90"/>
      <c r="D1859" s="12"/>
      <c r="E1859" s="12"/>
      <c r="F1859" s="12"/>
      <c r="G1859" s="13"/>
      <c r="H1859" s="11"/>
      <c r="I1859" s="12"/>
      <c r="J1859" s="93"/>
      <c r="K1859" s="100"/>
      <c r="L1859" s="12"/>
      <c r="M1859" s="11"/>
      <c r="N1859" s="18"/>
      <c r="O1859" s="14"/>
      <c r="P1859" s="14"/>
      <c r="Q1859" s="97"/>
      <c r="R1859" s="11"/>
      <c r="S1859" s="11"/>
      <c r="T1859" s="11"/>
      <c r="U1859" s="216"/>
      <c r="V1859" s="216"/>
      <c r="W1859" s="216"/>
      <c r="X1859" s="216"/>
      <c r="Y1859" s="216"/>
      <c r="Z1859" s="216"/>
      <c r="AA1859" s="217"/>
      <c r="AB1859" s="216"/>
    </row>
    <row r="1860" spans="1:28" ht="18" customHeight="1">
      <c r="A1860" s="100"/>
      <c r="B1860" s="12"/>
      <c r="C1860" s="90"/>
      <c r="D1860" s="12"/>
      <c r="E1860" s="12"/>
      <c r="F1860" s="12"/>
      <c r="G1860" s="13"/>
      <c r="H1860" s="11"/>
      <c r="I1860" s="12"/>
      <c r="J1860" s="93"/>
      <c r="K1860" s="100"/>
      <c r="L1860" s="12"/>
      <c r="M1860" s="11"/>
      <c r="N1860" s="18"/>
      <c r="O1860" s="14"/>
      <c r="P1860" s="14"/>
      <c r="Q1860" s="97"/>
      <c r="R1860" s="11"/>
      <c r="S1860" s="11"/>
      <c r="T1860" s="11"/>
      <c r="U1860" s="216"/>
      <c r="V1860" s="216"/>
      <c r="W1860" s="216"/>
      <c r="X1860" s="216"/>
      <c r="Y1860" s="216"/>
      <c r="Z1860" s="216"/>
      <c r="AA1860" s="217"/>
      <c r="AB1860" s="216"/>
    </row>
    <row r="1861" spans="1:28" ht="18" customHeight="1">
      <c r="A1861" s="100"/>
      <c r="B1861" s="12"/>
      <c r="C1861" s="90"/>
      <c r="D1861" s="12"/>
      <c r="E1861" s="12"/>
      <c r="F1861" s="12"/>
      <c r="G1861" s="13"/>
      <c r="H1861" s="11"/>
      <c r="I1861" s="12"/>
      <c r="J1861" s="93"/>
      <c r="K1861" s="100"/>
      <c r="L1861" s="12"/>
      <c r="M1861" s="11"/>
      <c r="N1861" s="18"/>
      <c r="O1861" s="14"/>
      <c r="P1861" s="14"/>
      <c r="Q1861" s="97"/>
      <c r="R1861" s="11"/>
      <c r="S1861" s="11"/>
      <c r="T1861" s="11"/>
      <c r="U1861" s="216"/>
      <c r="V1861" s="216"/>
      <c r="W1861" s="216"/>
      <c r="X1861" s="216"/>
      <c r="Y1861" s="216"/>
      <c r="Z1861" s="216"/>
      <c r="AA1861" s="217"/>
      <c r="AB1861" s="216"/>
    </row>
    <row r="1862" spans="1:28" ht="18" customHeight="1">
      <c r="A1862" s="100"/>
      <c r="B1862" s="12"/>
      <c r="C1862" s="90"/>
      <c r="D1862" s="12"/>
      <c r="E1862" s="12"/>
      <c r="F1862" s="12"/>
      <c r="G1862" s="13"/>
      <c r="H1862" s="11"/>
      <c r="I1862" s="12"/>
      <c r="J1862" s="93"/>
      <c r="K1862" s="100"/>
      <c r="L1862" s="12"/>
      <c r="M1862" s="11"/>
      <c r="N1862" s="18"/>
      <c r="O1862" s="14"/>
      <c r="P1862" s="14"/>
      <c r="Q1862" s="97"/>
      <c r="R1862" s="11"/>
      <c r="S1862" s="11"/>
      <c r="T1862" s="11"/>
      <c r="U1862" s="216"/>
      <c r="V1862" s="216"/>
      <c r="W1862" s="216"/>
      <c r="X1862" s="216"/>
      <c r="Y1862" s="216"/>
      <c r="Z1862" s="216"/>
      <c r="AA1862" s="217"/>
      <c r="AB1862" s="216"/>
    </row>
    <row r="1863" spans="1:28" ht="18" customHeight="1">
      <c r="A1863" s="100"/>
      <c r="B1863" s="12"/>
      <c r="C1863" s="90"/>
      <c r="D1863" s="12"/>
      <c r="E1863" s="12"/>
      <c r="F1863" s="12"/>
      <c r="G1863" s="13"/>
      <c r="H1863" s="11"/>
      <c r="I1863" s="12"/>
      <c r="J1863" s="93"/>
      <c r="K1863" s="100"/>
      <c r="L1863" s="12"/>
      <c r="M1863" s="11"/>
      <c r="N1863" s="18"/>
      <c r="O1863" s="14"/>
      <c r="P1863" s="14"/>
      <c r="Q1863" s="97"/>
      <c r="R1863" s="11"/>
      <c r="S1863" s="11"/>
      <c r="T1863" s="11"/>
      <c r="U1863" s="216"/>
      <c r="V1863" s="216"/>
      <c r="W1863" s="216"/>
      <c r="X1863" s="216"/>
      <c r="Y1863" s="216"/>
      <c r="Z1863" s="216"/>
      <c r="AA1863" s="217"/>
      <c r="AB1863" s="216"/>
    </row>
    <row r="1864" spans="1:28" ht="18" customHeight="1">
      <c r="A1864" s="100"/>
      <c r="B1864" s="12"/>
      <c r="C1864" s="90"/>
      <c r="D1864" s="12"/>
      <c r="E1864" s="12"/>
      <c r="F1864" s="12"/>
      <c r="G1864" s="13"/>
      <c r="H1864" s="11"/>
      <c r="I1864" s="12"/>
      <c r="J1864" s="93"/>
      <c r="K1864" s="100"/>
      <c r="L1864" s="12"/>
      <c r="M1864" s="11"/>
      <c r="N1864" s="18"/>
      <c r="O1864" s="14"/>
      <c r="P1864" s="14"/>
      <c r="Q1864" s="97"/>
      <c r="R1864" s="11"/>
      <c r="S1864" s="11"/>
      <c r="T1864" s="11"/>
      <c r="U1864" s="216"/>
      <c r="V1864" s="216"/>
      <c r="W1864" s="216"/>
      <c r="X1864" s="216"/>
      <c r="Y1864" s="216"/>
      <c r="Z1864" s="216"/>
      <c r="AA1864" s="217"/>
      <c r="AB1864" s="216"/>
    </row>
    <row r="1865" spans="1:28" ht="18" customHeight="1">
      <c r="A1865" s="100"/>
      <c r="B1865" s="12"/>
      <c r="C1865" s="90"/>
      <c r="D1865" s="12"/>
      <c r="E1865" s="12"/>
      <c r="F1865" s="12"/>
      <c r="G1865" s="13"/>
      <c r="H1865" s="11"/>
      <c r="I1865" s="12"/>
      <c r="J1865" s="93"/>
      <c r="K1865" s="100"/>
      <c r="L1865" s="12"/>
      <c r="M1865" s="11"/>
      <c r="N1865" s="18"/>
      <c r="O1865" s="14"/>
      <c r="P1865" s="14"/>
      <c r="Q1865" s="97"/>
      <c r="R1865" s="11"/>
      <c r="S1865" s="11"/>
      <c r="T1865" s="11"/>
      <c r="U1865" s="216"/>
      <c r="V1865" s="216"/>
      <c r="W1865" s="216"/>
      <c r="X1865" s="216"/>
      <c r="Y1865" s="216"/>
      <c r="Z1865" s="216"/>
      <c r="AA1865" s="217"/>
      <c r="AB1865" s="216"/>
    </row>
    <row r="1866" spans="1:28" ht="18" customHeight="1">
      <c r="A1866" s="100"/>
      <c r="B1866" s="12"/>
      <c r="C1866" s="90"/>
      <c r="D1866" s="12"/>
      <c r="E1866" s="12"/>
      <c r="F1866" s="12"/>
      <c r="G1866" s="13"/>
      <c r="H1866" s="11"/>
      <c r="I1866" s="12"/>
      <c r="J1866" s="93"/>
      <c r="K1866" s="100"/>
      <c r="L1866" s="12"/>
      <c r="M1866" s="11"/>
      <c r="N1866" s="18"/>
      <c r="O1866" s="14"/>
      <c r="P1866" s="14"/>
      <c r="Q1866" s="97"/>
      <c r="R1866" s="11"/>
      <c r="S1866" s="11"/>
      <c r="T1866" s="11"/>
      <c r="U1866" s="216"/>
      <c r="V1866" s="216"/>
      <c r="W1866" s="216"/>
      <c r="X1866" s="216"/>
      <c r="Y1866" s="216"/>
      <c r="Z1866" s="216"/>
      <c r="AA1866" s="217"/>
      <c r="AB1866" s="216"/>
    </row>
    <row r="1867" spans="1:28" ht="18" customHeight="1">
      <c r="A1867" s="100"/>
      <c r="B1867" s="12"/>
      <c r="C1867" s="90"/>
      <c r="D1867" s="12"/>
      <c r="E1867" s="12"/>
      <c r="F1867" s="12"/>
      <c r="G1867" s="13"/>
      <c r="H1867" s="11"/>
      <c r="I1867" s="12"/>
      <c r="J1867" s="93"/>
      <c r="K1867" s="100"/>
      <c r="L1867" s="12"/>
      <c r="M1867" s="11"/>
      <c r="N1867" s="18"/>
      <c r="O1867" s="14"/>
      <c r="P1867" s="14"/>
      <c r="Q1867" s="97"/>
      <c r="R1867" s="11"/>
      <c r="S1867" s="11"/>
      <c r="T1867" s="11"/>
      <c r="U1867" s="216"/>
      <c r="V1867" s="216"/>
      <c r="W1867" s="216"/>
      <c r="X1867" s="216"/>
      <c r="Y1867" s="216"/>
      <c r="Z1867" s="216"/>
      <c r="AA1867" s="217"/>
      <c r="AB1867" s="216"/>
    </row>
    <row r="1868" spans="1:28" ht="18" customHeight="1">
      <c r="A1868" s="100"/>
      <c r="B1868" s="12"/>
      <c r="C1868" s="90"/>
      <c r="D1868" s="12"/>
      <c r="E1868" s="12"/>
      <c r="F1868" s="12"/>
      <c r="G1868" s="13"/>
      <c r="H1868" s="11"/>
      <c r="I1868" s="12"/>
      <c r="J1868" s="93"/>
      <c r="K1868" s="100"/>
      <c r="L1868" s="12"/>
      <c r="M1868" s="11"/>
      <c r="N1868" s="18"/>
      <c r="O1868" s="14"/>
      <c r="P1868" s="14"/>
      <c r="Q1868" s="97"/>
      <c r="R1868" s="11"/>
      <c r="S1868" s="11"/>
      <c r="T1868" s="11"/>
      <c r="U1868" s="216"/>
      <c r="V1868" s="216"/>
      <c r="W1868" s="216"/>
      <c r="X1868" s="216"/>
      <c r="Y1868" s="216"/>
      <c r="Z1868" s="216"/>
      <c r="AA1868" s="217"/>
      <c r="AB1868" s="216"/>
    </row>
    <row r="1869" spans="1:28" ht="18" customHeight="1">
      <c r="A1869" s="100"/>
      <c r="B1869" s="12"/>
      <c r="C1869" s="90"/>
      <c r="D1869" s="12"/>
      <c r="E1869" s="12"/>
      <c r="F1869" s="12"/>
      <c r="G1869" s="13"/>
      <c r="H1869" s="11"/>
      <c r="I1869" s="12"/>
      <c r="J1869" s="93"/>
      <c r="K1869" s="100"/>
      <c r="L1869" s="12"/>
      <c r="M1869" s="11"/>
      <c r="N1869" s="18"/>
      <c r="O1869" s="14"/>
      <c r="P1869" s="14"/>
      <c r="Q1869" s="97"/>
      <c r="R1869" s="11"/>
      <c r="S1869" s="11"/>
      <c r="T1869" s="11"/>
      <c r="U1869" s="216"/>
      <c r="V1869" s="216"/>
      <c r="W1869" s="216"/>
      <c r="X1869" s="216"/>
      <c r="Y1869" s="216"/>
      <c r="Z1869" s="216"/>
      <c r="AA1869" s="217"/>
      <c r="AB1869" s="216"/>
    </row>
    <row r="1870" spans="1:28" ht="18" customHeight="1">
      <c r="A1870" s="100"/>
      <c r="B1870" s="12"/>
      <c r="C1870" s="90"/>
      <c r="D1870" s="12"/>
      <c r="E1870" s="12"/>
      <c r="F1870" s="12"/>
      <c r="G1870" s="13"/>
      <c r="H1870" s="11"/>
      <c r="I1870" s="12"/>
      <c r="J1870" s="93"/>
      <c r="K1870" s="100"/>
      <c r="L1870" s="12"/>
      <c r="M1870" s="11"/>
      <c r="N1870" s="18"/>
      <c r="O1870" s="14"/>
      <c r="P1870" s="14"/>
      <c r="Q1870" s="97"/>
      <c r="R1870" s="11"/>
      <c r="S1870" s="11"/>
      <c r="T1870" s="11"/>
      <c r="U1870" s="216"/>
      <c r="V1870" s="216"/>
      <c r="W1870" s="216"/>
      <c r="X1870" s="216"/>
      <c r="Y1870" s="216"/>
      <c r="Z1870" s="216"/>
      <c r="AA1870" s="217"/>
      <c r="AB1870" s="216"/>
    </row>
    <row r="1871" spans="1:28" ht="18" customHeight="1">
      <c r="A1871" s="100"/>
      <c r="B1871" s="12"/>
      <c r="C1871" s="90"/>
      <c r="D1871" s="12"/>
      <c r="E1871" s="12"/>
      <c r="F1871" s="12"/>
      <c r="G1871" s="13"/>
      <c r="H1871" s="11"/>
      <c r="I1871" s="12"/>
      <c r="J1871" s="93"/>
      <c r="K1871" s="100"/>
      <c r="L1871" s="12"/>
      <c r="M1871" s="11"/>
      <c r="N1871" s="18"/>
      <c r="O1871" s="14"/>
      <c r="P1871" s="14"/>
      <c r="Q1871" s="97"/>
      <c r="R1871" s="11"/>
      <c r="S1871" s="11"/>
      <c r="T1871" s="11"/>
      <c r="U1871" s="216"/>
      <c r="V1871" s="216"/>
      <c r="W1871" s="216"/>
      <c r="X1871" s="216"/>
      <c r="Y1871" s="216"/>
      <c r="Z1871" s="216"/>
      <c r="AA1871" s="217"/>
      <c r="AB1871" s="216"/>
    </row>
    <row r="1872" spans="1:28" ht="18" customHeight="1">
      <c r="A1872" s="100"/>
      <c r="B1872" s="12"/>
      <c r="C1872" s="90"/>
      <c r="D1872" s="12"/>
      <c r="E1872" s="12"/>
      <c r="F1872" s="12"/>
      <c r="G1872" s="13"/>
      <c r="H1872" s="11"/>
      <c r="I1872" s="12"/>
      <c r="J1872" s="93"/>
      <c r="K1872" s="100"/>
      <c r="L1872" s="12"/>
      <c r="M1872" s="11"/>
      <c r="N1872" s="18"/>
      <c r="O1872" s="14"/>
      <c r="P1872" s="14"/>
      <c r="Q1872" s="97"/>
      <c r="R1872" s="11"/>
      <c r="S1872" s="11"/>
      <c r="T1872" s="11"/>
      <c r="U1872" s="216"/>
      <c r="V1872" s="216"/>
      <c r="W1872" s="216"/>
      <c r="X1872" s="216"/>
      <c r="Y1872" s="216"/>
      <c r="Z1872" s="216"/>
      <c r="AA1872" s="217"/>
      <c r="AB1872" s="216"/>
    </row>
    <row r="1873" spans="1:28" ht="18" customHeight="1">
      <c r="A1873" s="100"/>
      <c r="B1873" s="12"/>
      <c r="C1873" s="90"/>
      <c r="D1873" s="12"/>
      <c r="E1873" s="12"/>
      <c r="F1873" s="12"/>
      <c r="G1873" s="13"/>
      <c r="H1873" s="11"/>
      <c r="I1873" s="12"/>
      <c r="J1873" s="93"/>
      <c r="K1873" s="100"/>
      <c r="L1873" s="12"/>
      <c r="M1873" s="11"/>
      <c r="N1873" s="18"/>
      <c r="O1873" s="14"/>
      <c r="P1873" s="14"/>
      <c r="Q1873" s="97"/>
      <c r="R1873" s="11"/>
      <c r="S1873" s="11"/>
      <c r="T1873" s="11"/>
      <c r="U1873" s="216"/>
      <c r="V1873" s="216"/>
      <c r="W1873" s="216"/>
      <c r="X1873" s="216"/>
      <c r="Y1873" s="216"/>
      <c r="Z1873" s="216"/>
      <c r="AA1873" s="217"/>
      <c r="AB1873" s="216"/>
    </row>
    <row r="1874" spans="1:28" ht="18" customHeight="1">
      <c r="A1874" s="100"/>
      <c r="B1874" s="12"/>
      <c r="C1874" s="90"/>
      <c r="D1874" s="12"/>
      <c r="E1874" s="12"/>
      <c r="F1874" s="12"/>
      <c r="G1874" s="13"/>
      <c r="H1874" s="11"/>
      <c r="I1874" s="12"/>
      <c r="J1874" s="93"/>
      <c r="K1874" s="100"/>
      <c r="L1874" s="12"/>
      <c r="M1874" s="11"/>
      <c r="N1874" s="18"/>
      <c r="O1874" s="14"/>
      <c r="P1874" s="14"/>
      <c r="Q1874" s="97"/>
      <c r="R1874" s="11"/>
      <c r="S1874" s="11"/>
      <c r="T1874" s="11"/>
      <c r="U1874" s="216"/>
      <c r="V1874" s="216"/>
      <c r="W1874" s="216"/>
      <c r="X1874" s="216"/>
      <c r="Y1874" s="216"/>
      <c r="Z1874" s="216"/>
      <c r="AA1874" s="217"/>
      <c r="AB1874" s="216"/>
    </row>
    <row r="1875" spans="1:28" ht="18" customHeight="1">
      <c r="A1875" s="100"/>
      <c r="B1875" s="12"/>
      <c r="C1875" s="90"/>
      <c r="D1875" s="12"/>
      <c r="E1875" s="12"/>
      <c r="F1875" s="12"/>
      <c r="G1875" s="13"/>
      <c r="H1875" s="11"/>
      <c r="I1875" s="12"/>
      <c r="J1875" s="93"/>
      <c r="K1875" s="100"/>
      <c r="L1875" s="12"/>
      <c r="M1875" s="11"/>
      <c r="N1875" s="18"/>
      <c r="O1875" s="14"/>
      <c r="P1875" s="14"/>
      <c r="Q1875" s="97"/>
      <c r="R1875" s="11"/>
      <c r="S1875" s="11"/>
      <c r="T1875" s="11"/>
      <c r="U1875" s="216"/>
      <c r="V1875" s="216"/>
      <c r="W1875" s="216"/>
      <c r="X1875" s="216"/>
      <c r="Y1875" s="216"/>
      <c r="Z1875" s="216"/>
      <c r="AA1875" s="217"/>
      <c r="AB1875" s="216"/>
    </row>
    <row r="1876" spans="1:28" ht="18" customHeight="1">
      <c r="A1876" s="100"/>
      <c r="B1876" s="12"/>
      <c r="C1876" s="90"/>
      <c r="D1876" s="12"/>
      <c r="E1876" s="12"/>
      <c r="F1876" s="12"/>
      <c r="G1876" s="13"/>
      <c r="H1876" s="11"/>
      <c r="I1876" s="12"/>
      <c r="J1876" s="93"/>
      <c r="K1876" s="100"/>
      <c r="L1876" s="12"/>
      <c r="M1876" s="11"/>
      <c r="N1876" s="18"/>
      <c r="O1876" s="14"/>
      <c r="P1876" s="14"/>
      <c r="Q1876" s="97"/>
      <c r="R1876" s="11"/>
      <c r="S1876" s="11"/>
      <c r="T1876" s="11"/>
      <c r="U1876" s="216"/>
      <c r="V1876" s="216"/>
      <c r="W1876" s="216"/>
      <c r="X1876" s="216"/>
      <c r="Y1876" s="216"/>
      <c r="Z1876" s="216"/>
      <c r="AA1876" s="217"/>
      <c r="AB1876" s="216"/>
    </row>
    <row r="1877" spans="1:28" ht="18" customHeight="1">
      <c r="A1877" s="100"/>
      <c r="B1877" s="12"/>
      <c r="C1877" s="90"/>
      <c r="D1877" s="12"/>
      <c r="E1877" s="12"/>
      <c r="F1877" s="12"/>
      <c r="G1877" s="13"/>
      <c r="H1877" s="11"/>
      <c r="I1877" s="12"/>
      <c r="J1877" s="93"/>
      <c r="K1877" s="100"/>
      <c r="L1877" s="12"/>
      <c r="M1877" s="11"/>
      <c r="N1877" s="18"/>
      <c r="O1877" s="14"/>
      <c r="P1877" s="14"/>
      <c r="Q1877" s="97"/>
      <c r="R1877" s="11"/>
      <c r="S1877" s="11"/>
      <c r="T1877" s="11"/>
      <c r="U1877" s="216"/>
      <c r="V1877" s="216"/>
      <c r="W1877" s="216"/>
      <c r="X1877" s="216"/>
      <c r="Y1877" s="216"/>
      <c r="Z1877" s="216"/>
      <c r="AA1877" s="217"/>
      <c r="AB1877" s="216"/>
    </row>
    <row r="1878" spans="1:28" ht="18" customHeight="1">
      <c r="A1878" s="100"/>
      <c r="B1878" s="12"/>
      <c r="C1878" s="90"/>
      <c r="D1878" s="12"/>
      <c r="E1878" s="12"/>
      <c r="F1878" s="12"/>
      <c r="G1878" s="13"/>
      <c r="H1878" s="11"/>
      <c r="I1878" s="12"/>
      <c r="J1878" s="93"/>
      <c r="K1878" s="100"/>
      <c r="L1878" s="12"/>
      <c r="M1878" s="11"/>
      <c r="N1878" s="18"/>
      <c r="O1878" s="14"/>
      <c r="P1878" s="14"/>
      <c r="Q1878" s="97"/>
      <c r="R1878" s="11"/>
      <c r="S1878" s="11"/>
      <c r="T1878" s="11"/>
      <c r="U1878" s="216"/>
      <c r="V1878" s="216"/>
      <c r="W1878" s="216"/>
      <c r="X1878" s="216"/>
      <c r="Y1878" s="216"/>
      <c r="Z1878" s="216"/>
      <c r="AA1878" s="217"/>
      <c r="AB1878" s="216"/>
    </row>
    <row r="1879" spans="1:28" ht="18" customHeight="1">
      <c r="A1879" s="100"/>
      <c r="B1879" s="12"/>
      <c r="C1879" s="90"/>
      <c r="D1879" s="12"/>
      <c r="E1879" s="12"/>
      <c r="F1879" s="12"/>
      <c r="G1879" s="13"/>
      <c r="H1879" s="11"/>
      <c r="I1879" s="12"/>
      <c r="J1879" s="93"/>
      <c r="K1879" s="100"/>
      <c r="L1879" s="12"/>
      <c r="M1879" s="11"/>
      <c r="N1879" s="18"/>
      <c r="O1879" s="14"/>
      <c r="P1879" s="14"/>
      <c r="Q1879" s="97"/>
      <c r="R1879" s="11"/>
      <c r="S1879" s="11"/>
      <c r="T1879" s="11"/>
      <c r="U1879" s="216"/>
      <c r="V1879" s="216"/>
      <c r="W1879" s="216"/>
      <c r="X1879" s="216"/>
      <c r="Y1879" s="216"/>
      <c r="Z1879" s="216"/>
      <c r="AA1879" s="217"/>
      <c r="AB1879" s="216"/>
    </row>
    <row r="1880" spans="1:28" ht="18" customHeight="1">
      <c r="A1880" s="100"/>
      <c r="B1880" s="12"/>
      <c r="C1880" s="90"/>
      <c r="D1880" s="12"/>
      <c r="E1880" s="12"/>
      <c r="F1880" s="12"/>
      <c r="G1880" s="13"/>
      <c r="H1880" s="11"/>
      <c r="I1880" s="12"/>
      <c r="J1880" s="93"/>
      <c r="K1880" s="100"/>
      <c r="L1880" s="12"/>
      <c r="M1880" s="11"/>
      <c r="N1880" s="18"/>
      <c r="O1880" s="14"/>
      <c r="P1880" s="14"/>
      <c r="Q1880" s="97"/>
      <c r="R1880" s="11"/>
      <c r="S1880" s="11"/>
      <c r="T1880" s="11"/>
      <c r="U1880" s="216"/>
      <c r="V1880" s="216"/>
      <c r="W1880" s="216"/>
      <c r="X1880" s="216"/>
      <c r="Y1880" s="216"/>
      <c r="Z1880" s="216"/>
      <c r="AA1880" s="217"/>
      <c r="AB1880" s="216"/>
    </row>
    <row r="1881" spans="1:28" ht="18" customHeight="1">
      <c r="A1881" s="100"/>
      <c r="B1881" s="12"/>
      <c r="C1881" s="90"/>
      <c r="D1881" s="12"/>
      <c r="E1881" s="12"/>
      <c r="F1881" s="12"/>
      <c r="G1881" s="13"/>
      <c r="H1881" s="11"/>
      <c r="I1881" s="12"/>
      <c r="J1881" s="93"/>
      <c r="K1881" s="100"/>
      <c r="L1881" s="12"/>
      <c r="M1881" s="11"/>
      <c r="N1881" s="18"/>
      <c r="O1881" s="14"/>
      <c r="P1881" s="14"/>
      <c r="Q1881" s="97"/>
      <c r="R1881" s="11"/>
      <c r="S1881" s="11"/>
      <c r="T1881" s="11"/>
      <c r="U1881" s="216"/>
      <c r="V1881" s="216"/>
      <c r="W1881" s="216"/>
      <c r="X1881" s="216"/>
      <c r="Y1881" s="216"/>
      <c r="Z1881" s="216"/>
      <c r="AA1881" s="217"/>
      <c r="AB1881" s="216"/>
    </row>
    <row r="1882" spans="1:28" ht="18" customHeight="1">
      <c r="A1882" s="100"/>
      <c r="B1882" s="12"/>
      <c r="C1882" s="90"/>
      <c r="D1882" s="12"/>
      <c r="E1882" s="12"/>
      <c r="F1882" s="12"/>
      <c r="G1882" s="13"/>
      <c r="H1882" s="11"/>
      <c r="I1882" s="12"/>
      <c r="J1882" s="93"/>
      <c r="K1882" s="100"/>
      <c r="L1882" s="12"/>
      <c r="M1882" s="11"/>
      <c r="N1882" s="18"/>
      <c r="O1882" s="14"/>
      <c r="P1882" s="14"/>
      <c r="Q1882" s="97"/>
      <c r="R1882" s="11"/>
      <c r="S1882" s="11"/>
      <c r="T1882" s="11"/>
      <c r="U1882" s="216"/>
      <c r="V1882" s="216"/>
      <c r="W1882" s="216"/>
      <c r="X1882" s="216"/>
      <c r="Y1882" s="216"/>
      <c r="Z1882" s="216"/>
      <c r="AA1882" s="217"/>
      <c r="AB1882" s="216"/>
    </row>
    <row r="1883" spans="1:28" ht="18" customHeight="1">
      <c r="A1883" s="100"/>
      <c r="B1883" s="12"/>
      <c r="C1883" s="90"/>
      <c r="D1883" s="12"/>
      <c r="E1883" s="12"/>
      <c r="F1883" s="12"/>
      <c r="G1883" s="13"/>
      <c r="H1883" s="11"/>
      <c r="I1883" s="12"/>
      <c r="J1883" s="93"/>
      <c r="K1883" s="100"/>
      <c r="L1883" s="12"/>
      <c r="M1883" s="11"/>
      <c r="N1883" s="18"/>
      <c r="O1883" s="14"/>
      <c r="P1883" s="14"/>
      <c r="Q1883" s="97"/>
      <c r="R1883" s="11"/>
      <c r="S1883" s="11"/>
      <c r="T1883" s="11"/>
      <c r="U1883" s="216"/>
      <c r="V1883" s="216"/>
      <c r="W1883" s="216"/>
      <c r="X1883" s="216"/>
      <c r="Y1883" s="216"/>
      <c r="Z1883" s="216"/>
      <c r="AA1883" s="217"/>
      <c r="AB1883" s="216"/>
    </row>
    <row r="1884" spans="1:28" ht="18" customHeight="1">
      <c r="A1884" s="100"/>
      <c r="B1884" s="12"/>
      <c r="C1884" s="90"/>
      <c r="D1884" s="12"/>
      <c r="E1884" s="12"/>
      <c r="F1884" s="12"/>
      <c r="G1884" s="13"/>
      <c r="H1884" s="11"/>
      <c r="I1884" s="12"/>
      <c r="J1884" s="93"/>
      <c r="K1884" s="100"/>
      <c r="L1884" s="12"/>
      <c r="M1884" s="11"/>
      <c r="N1884" s="18"/>
      <c r="O1884" s="14"/>
      <c r="P1884" s="14"/>
      <c r="Q1884" s="97"/>
      <c r="R1884" s="11"/>
      <c r="S1884" s="11"/>
      <c r="T1884" s="11"/>
      <c r="U1884" s="216"/>
      <c r="V1884" s="216"/>
      <c r="W1884" s="216"/>
      <c r="X1884" s="216"/>
      <c r="Y1884" s="216"/>
      <c r="Z1884" s="216"/>
      <c r="AA1884" s="217"/>
      <c r="AB1884" s="216"/>
    </row>
    <row r="1885" spans="1:28" ht="18" customHeight="1">
      <c r="A1885" s="100"/>
      <c r="B1885" s="12"/>
      <c r="C1885" s="90"/>
      <c r="D1885" s="12"/>
      <c r="E1885" s="12"/>
      <c r="F1885" s="12"/>
      <c r="G1885" s="13"/>
      <c r="H1885" s="11"/>
      <c r="I1885" s="12"/>
      <c r="J1885" s="93"/>
      <c r="K1885" s="100"/>
      <c r="L1885" s="12"/>
      <c r="M1885" s="11"/>
      <c r="N1885" s="18"/>
      <c r="O1885" s="14"/>
      <c r="P1885" s="14"/>
      <c r="Q1885" s="97"/>
      <c r="R1885" s="11"/>
      <c r="S1885" s="11"/>
      <c r="T1885" s="11"/>
      <c r="U1885" s="216"/>
      <c r="V1885" s="216"/>
      <c r="W1885" s="216"/>
      <c r="X1885" s="216"/>
      <c r="Y1885" s="216"/>
      <c r="Z1885" s="216"/>
      <c r="AA1885" s="217"/>
      <c r="AB1885" s="216"/>
    </row>
    <row r="1886" spans="1:28" ht="18" customHeight="1">
      <c r="A1886" s="100"/>
      <c r="B1886" s="12"/>
      <c r="C1886" s="90"/>
      <c r="D1886" s="12"/>
      <c r="E1886" s="12"/>
      <c r="F1886" s="12"/>
      <c r="G1886" s="13"/>
      <c r="H1886" s="11"/>
      <c r="I1886" s="12"/>
      <c r="J1886" s="93"/>
      <c r="K1886" s="100"/>
      <c r="L1886" s="12"/>
      <c r="M1886" s="11"/>
      <c r="N1886" s="18"/>
      <c r="O1886" s="14"/>
      <c r="P1886" s="14"/>
      <c r="Q1886" s="97"/>
      <c r="R1886" s="11"/>
      <c r="S1886" s="11"/>
      <c r="T1886" s="11"/>
      <c r="U1886" s="216"/>
      <c r="V1886" s="216"/>
      <c r="W1886" s="216"/>
      <c r="X1886" s="216"/>
      <c r="Y1886" s="216"/>
      <c r="Z1886" s="216"/>
      <c r="AA1886" s="217"/>
      <c r="AB1886" s="216"/>
    </row>
    <row r="1887" spans="1:28" ht="18" customHeight="1">
      <c r="A1887" s="100"/>
      <c r="B1887" s="12"/>
      <c r="C1887" s="90"/>
      <c r="D1887" s="12"/>
      <c r="E1887" s="12"/>
      <c r="F1887" s="12"/>
      <c r="G1887" s="13"/>
      <c r="H1887" s="11"/>
      <c r="I1887" s="12"/>
      <c r="J1887" s="93"/>
      <c r="K1887" s="100"/>
      <c r="L1887" s="12"/>
      <c r="M1887" s="11"/>
      <c r="N1887" s="18"/>
      <c r="O1887" s="14"/>
      <c r="P1887" s="14"/>
      <c r="Q1887" s="97"/>
      <c r="R1887" s="11"/>
      <c r="S1887" s="11"/>
      <c r="T1887" s="11"/>
      <c r="U1887" s="216"/>
      <c r="V1887" s="216"/>
      <c r="W1887" s="216"/>
      <c r="X1887" s="216"/>
      <c r="Y1887" s="216"/>
      <c r="Z1887" s="216"/>
      <c r="AA1887" s="217"/>
      <c r="AB1887" s="216"/>
    </row>
    <row r="1888" spans="1:28" ht="18" customHeight="1">
      <c r="A1888" s="100"/>
      <c r="B1888" s="12"/>
      <c r="C1888" s="90"/>
      <c r="D1888" s="12"/>
      <c r="E1888" s="12"/>
      <c r="F1888" s="12"/>
      <c r="G1888" s="13"/>
      <c r="H1888" s="11"/>
      <c r="I1888" s="12"/>
      <c r="J1888" s="93"/>
      <c r="K1888" s="100"/>
      <c r="L1888" s="12"/>
      <c r="M1888" s="11"/>
      <c r="N1888" s="18"/>
      <c r="O1888" s="14"/>
      <c r="P1888" s="14"/>
      <c r="Q1888" s="97"/>
      <c r="R1888" s="11"/>
      <c r="S1888" s="11"/>
      <c r="T1888" s="11"/>
      <c r="U1888" s="216"/>
      <c r="V1888" s="216"/>
      <c r="W1888" s="216"/>
      <c r="X1888" s="216"/>
      <c r="Y1888" s="216"/>
      <c r="Z1888" s="216"/>
      <c r="AA1888" s="217"/>
      <c r="AB1888" s="216"/>
    </row>
    <row r="1889" spans="1:28" ht="18" customHeight="1">
      <c r="A1889" s="100"/>
      <c r="B1889" s="12"/>
      <c r="C1889" s="90"/>
      <c r="D1889" s="12"/>
      <c r="E1889" s="12"/>
      <c r="F1889" s="12"/>
      <c r="G1889" s="13"/>
      <c r="H1889" s="11"/>
      <c r="I1889" s="12"/>
      <c r="J1889" s="93"/>
      <c r="K1889" s="100"/>
      <c r="L1889" s="12"/>
      <c r="M1889" s="11"/>
      <c r="N1889" s="18"/>
      <c r="O1889" s="14"/>
      <c r="P1889" s="14"/>
      <c r="Q1889" s="97"/>
      <c r="R1889" s="11"/>
      <c r="S1889" s="11"/>
      <c r="T1889" s="11"/>
      <c r="U1889" s="216"/>
      <c r="V1889" s="216"/>
      <c r="W1889" s="216"/>
      <c r="X1889" s="216"/>
      <c r="Y1889" s="216"/>
      <c r="Z1889" s="216"/>
      <c r="AA1889" s="217"/>
      <c r="AB1889" s="216"/>
    </row>
    <row r="1890" spans="1:28" ht="18" customHeight="1">
      <c r="A1890" s="100"/>
      <c r="B1890" s="12"/>
      <c r="C1890" s="90"/>
      <c r="D1890" s="12"/>
      <c r="E1890" s="12"/>
      <c r="F1890" s="12"/>
      <c r="G1890" s="13"/>
      <c r="H1890" s="11"/>
      <c r="I1890" s="12"/>
      <c r="J1890" s="93"/>
      <c r="K1890" s="100"/>
      <c r="L1890" s="12"/>
      <c r="M1890" s="11"/>
      <c r="N1890" s="18"/>
      <c r="O1890" s="14"/>
      <c r="P1890" s="14"/>
      <c r="Q1890" s="97"/>
      <c r="R1890" s="11"/>
      <c r="S1890" s="11"/>
      <c r="T1890" s="11"/>
      <c r="U1890" s="216"/>
      <c r="V1890" s="216"/>
      <c r="W1890" s="216"/>
      <c r="X1890" s="216"/>
      <c r="Y1890" s="216"/>
      <c r="Z1890" s="216"/>
      <c r="AA1890" s="217"/>
      <c r="AB1890" s="216"/>
    </row>
    <row r="1891" spans="1:28" ht="18" customHeight="1">
      <c r="A1891" s="100"/>
      <c r="B1891" s="12"/>
      <c r="C1891" s="90"/>
      <c r="D1891" s="12"/>
      <c r="E1891" s="12"/>
      <c r="F1891" s="12"/>
      <c r="G1891" s="13"/>
      <c r="H1891" s="11"/>
      <c r="I1891" s="12"/>
      <c r="J1891" s="93"/>
      <c r="K1891" s="100"/>
      <c r="L1891" s="12"/>
      <c r="M1891" s="11"/>
      <c r="N1891" s="18"/>
      <c r="O1891" s="14"/>
      <c r="P1891" s="14"/>
      <c r="Q1891" s="97"/>
      <c r="R1891" s="11"/>
      <c r="S1891" s="11"/>
      <c r="T1891" s="11"/>
      <c r="U1891" s="216"/>
      <c r="V1891" s="216"/>
      <c r="W1891" s="216"/>
      <c r="X1891" s="216"/>
      <c r="Y1891" s="216"/>
      <c r="Z1891" s="216"/>
      <c r="AA1891" s="217"/>
      <c r="AB1891" s="216"/>
    </row>
    <row r="1892" spans="1:28" ht="18" customHeight="1">
      <c r="A1892" s="100"/>
      <c r="B1892" s="12"/>
      <c r="C1892" s="90"/>
      <c r="D1892" s="12"/>
      <c r="E1892" s="12"/>
      <c r="F1892" s="12"/>
      <c r="G1892" s="13"/>
      <c r="H1892" s="11"/>
      <c r="I1892" s="12"/>
      <c r="J1892" s="93"/>
      <c r="K1892" s="100"/>
      <c r="L1892" s="12"/>
      <c r="M1892" s="11"/>
      <c r="N1892" s="18"/>
      <c r="O1892" s="14"/>
      <c r="P1892" s="14"/>
      <c r="Q1892" s="97"/>
      <c r="R1892" s="11"/>
      <c r="S1892" s="11"/>
      <c r="T1892" s="11"/>
      <c r="U1892" s="216"/>
      <c r="V1892" s="216"/>
      <c r="W1892" s="216"/>
      <c r="X1892" s="216"/>
      <c r="Y1892" s="216"/>
      <c r="Z1892" s="216"/>
      <c r="AA1892" s="217"/>
      <c r="AB1892" s="216"/>
    </row>
    <row r="1893" spans="1:28" ht="18" customHeight="1">
      <c r="A1893" s="100"/>
      <c r="B1893" s="12"/>
      <c r="C1893" s="90"/>
      <c r="D1893" s="12"/>
      <c r="E1893" s="12"/>
      <c r="F1893" s="12"/>
      <c r="G1893" s="13"/>
      <c r="H1893" s="11"/>
      <c r="I1893" s="12"/>
      <c r="J1893" s="93"/>
      <c r="K1893" s="100"/>
      <c r="L1893" s="12"/>
      <c r="M1893" s="11"/>
      <c r="N1893" s="18"/>
      <c r="O1893" s="14"/>
      <c r="P1893" s="14"/>
      <c r="Q1893" s="97"/>
      <c r="R1893" s="11"/>
      <c r="S1893" s="11"/>
      <c r="T1893" s="11"/>
      <c r="U1893" s="216"/>
      <c r="V1893" s="216"/>
      <c r="W1893" s="216"/>
      <c r="X1893" s="216"/>
      <c r="Y1893" s="216"/>
      <c r="Z1893" s="216"/>
      <c r="AA1893" s="217"/>
      <c r="AB1893" s="216"/>
    </row>
    <row r="1894" spans="1:28" ht="18" customHeight="1">
      <c r="A1894" s="100"/>
      <c r="B1894" s="12"/>
      <c r="C1894" s="90"/>
      <c r="D1894" s="12"/>
      <c r="E1894" s="12"/>
      <c r="F1894" s="12"/>
      <c r="G1894" s="13"/>
      <c r="H1894" s="11"/>
      <c r="I1894" s="12"/>
      <c r="J1894" s="93"/>
      <c r="K1894" s="100"/>
      <c r="L1894" s="12"/>
      <c r="M1894" s="11"/>
      <c r="N1894" s="18"/>
      <c r="O1894" s="14"/>
      <c r="P1894" s="14"/>
      <c r="Q1894" s="97"/>
      <c r="R1894" s="11"/>
      <c r="S1894" s="11"/>
      <c r="T1894" s="11"/>
      <c r="U1894" s="216"/>
      <c r="V1894" s="216"/>
      <c r="W1894" s="216"/>
      <c r="X1894" s="216"/>
      <c r="Y1894" s="216"/>
      <c r="Z1894" s="216"/>
      <c r="AA1894" s="217"/>
      <c r="AB1894" s="216"/>
    </row>
    <row r="1895" spans="1:28" ht="18" customHeight="1">
      <c r="A1895" s="100"/>
      <c r="B1895" s="12"/>
      <c r="C1895" s="90"/>
      <c r="D1895" s="12"/>
      <c r="E1895" s="12"/>
      <c r="F1895" s="12"/>
      <c r="G1895" s="13"/>
      <c r="H1895" s="11"/>
      <c r="I1895" s="12"/>
      <c r="J1895" s="93"/>
      <c r="K1895" s="100"/>
      <c r="L1895" s="12"/>
      <c r="M1895" s="11"/>
      <c r="N1895" s="18"/>
      <c r="O1895" s="14"/>
      <c r="P1895" s="14"/>
      <c r="Q1895" s="97"/>
      <c r="R1895" s="11"/>
      <c r="S1895" s="11"/>
      <c r="T1895" s="11"/>
      <c r="U1895" s="216"/>
      <c r="V1895" s="216"/>
      <c r="W1895" s="216"/>
      <c r="X1895" s="216"/>
      <c r="Y1895" s="216"/>
      <c r="Z1895" s="216"/>
      <c r="AA1895" s="217"/>
      <c r="AB1895" s="216"/>
    </row>
    <row r="1896" spans="1:28" ht="18" customHeight="1">
      <c r="A1896" s="100"/>
      <c r="B1896" s="12"/>
      <c r="C1896" s="90"/>
      <c r="D1896" s="12"/>
      <c r="E1896" s="12"/>
      <c r="F1896" s="12"/>
      <c r="G1896" s="13"/>
      <c r="H1896" s="11"/>
      <c r="I1896" s="12"/>
      <c r="J1896" s="93"/>
      <c r="K1896" s="100"/>
      <c r="L1896" s="12"/>
      <c r="M1896" s="11"/>
      <c r="N1896" s="18"/>
      <c r="O1896" s="14"/>
      <c r="P1896" s="14"/>
      <c r="Q1896" s="97"/>
      <c r="R1896" s="11"/>
      <c r="S1896" s="11"/>
      <c r="T1896" s="11"/>
      <c r="U1896" s="216"/>
      <c r="V1896" s="216"/>
      <c r="W1896" s="216"/>
      <c r="X1896" s="216"/>
      <c r="Y1896" s="216"/>
      <c r="Z1896" s="216"/>
      <c r="AA1896" s="217"/>
      <c r="AB1896" s="216"/>
    </row>
    <row r="1897" spans="1:28" ht="18" customHeight="1">
      <c r="A1897" s="100"/>
      <c r="B1897" s="12"/>
      <c r="C1897" s="90"/>
      <c r="D1897" s="12"/>
      <c r="E1897" s="12"/>
      <c r="F1897" s="12"/>
      <c r="G1897" s="13"/>
      <c r="H1897" s="11"/>
      <c r="I1897" s="12"/>
      <c r="J1897" s="93"/>
      <c r="K1897" s="100"/>
      <c r="L1897" s="12"/>
      <c r="M1897" s="11"/>
      <c r="N1897" s="18"/>
      <c r="O1897" s="14"/>
      <c r="P1897" s="14"/>
      <c r="Q1897" s="97"/>
      <c r="R1897" s="11"/>
      <c r="S1897" s="11"/>
      <c r="T1897" s="11"/>
      <c r="U1897" s="216"/>
      <c r="V1897" s="216"/>
      <c r="W1897" s="216"/>
      <c r="X1897" s="216"/>
      <c r="Y1897" s="216"/>
      <c r="Z1897" s="216"/>
      <c r="AA1897" s="217"/>
      <c r="AB1897" s="216"/>
    </row>
    <row r="1898" spans="1:28" ht="18" customHeight="1">
      <c r="A1898" s="100"/>
      <c r="B1898" s="12"/>
      <c r="C1898" s="90"/>
      <c r="D1898" s="12"/>
      <c r="E1898" s="12"/>
      <c r="F1898" s="12"/>
      <c r="G1898" s="13"/>
      <c r="H1898" s="11"/>
      <c r="I1898" s="12"/>
      <c r="J1898" s="93"/>
      <c r="K1898" s="100"/>
      <c r="L1898" s="12"/>
      <c r="M1898" s="11"/>
      <c r="N1898" s="18"/>
      <c r="O1898" s="14"/>
      <c r="P1898" s="14"/>
      <c r="Q1898" s="97"/>
      <c r="R1898" s="11"/>
      <c r="S1898" s="11"/>
      <c r="T1898" s="11"/>
      <c r="U1898" s="216"/>
      <c r="V1898" s="216"/>
      <c r="W1898" s="216"/>
      <c r="X1898" s="216"/>
      <c r="Y1898" s="216"/>
      <c r="Z1898" s="216"/>
      <c r="AA1898" s="217"/>
      <c r="AB1898" s="216"/>
    </row>
    <row r="1899" spans="1:28" ht="18" customHeight="1">
      <c r="A1899" s="100"/>
      <c r="B1899" s="12"/>
      <c r="C1899" s="90"/>
      <c r="D1899" s="12"/>
      <c r="E1899" s="12"/>
      <c r="F1899" s="12"/>
      <c r="G1899" s="13"/>
      <c r="H1899" s="11"/>
      <c r="I1899" s="12"/>
      <c r="J1899" s="93"/>
      <c r="K1899" s="100"/>
      <c r="L1899" s="12"/>
      <c r="M1899" s="11"/>
      <c r="N1899" s="18"/>
      <c r="O1899" s="14"/>
      <c r="P1899" s="14"/>
      <c r="Q1899" s="97"/>
      <c r="R1899" s="11"/>
      <c r="S1899" s="11"/>
      <c r="T1899" s="11"/>
      <c r="U1899" s="216"/>
      <c r="V1899" s="216"/>
      <c r="W1899" s="216"/>
      <c r="X1899" s="216"/>
      <c r="Y1899" s="216"/>
      <c r="Z1899" s="216"/>
      <c r="AA1899" s="217"/>
      <c r="AB1899" s="216"/>
    </row>
    <row r="1900" spans="1:28" ht="18" customHeight="1">
      <c r="A1900" s="100"/>
      <c r="B1900" s="12"/>
      <c r="C1900" s="90"/>
      <c r="D1900" s="12"/>
      <c r="E1900" s="12"/>
      <c r="F1900" s="12"/>
      <c r="G1900" s="13"/>
      <c r="H1900" s="11"/>
      <c r="I1900" s="12"/>
      <c r="J1900" s="93"/>
      <c r="K1900" s="100"/>
      <c r="L1900" s="12"/>
      <c r="M1900" s="11"/>
      <c r="N1900" s="18"/>
      <c r="O1900" s="14"/>
      <c r="P1900" s="14"/>
      <c r="Q1900" s="97"/>
      <c r="R1900" s="11"/>
      <c r="S1900" s="11"/>
      <c r="T1900" s="11"/>
      <c r="U1900" s="216"/>
      <c r="V1900" s="216"/>
      <c r="W1900" s="216"/>
      <c r="X1900" s="216"/>
      <c r="Y1900" s="216"/>
      <c r="Z1900" s="216"/>
      <c r="AA1900" s="217"/>
      <c r="AB1900" s="216"/>
    </row>
    <row r="1901" spans="1:28" ht="18" customHeight="1">
      <c r="A1901" s="100"/>
      <c r="B1901" s="12"/>
      <c r="C1901" s="90"/>
      <c r="D1901" s="12"/>
      <c r="E1901" s="12"/>
      <c r="F1901" s="12"/>
      <c r="G1901" s="13"/>
      <c r="H1901" s="11"/>
      <c r="I1901" s="12"/>
      <c r="J1901" s="93"/>
      <c r="K1901" s="100"/>
      <c r="L1901" s="12"/>
      <c r="M1901" s="11"/>
      <c r="N1901" s="18"/>
      <c r="O1901" s="14"/>
      <c r="P1901" s="14"/>
      <c r="Q1901" s="97"/>
      <c r="R1901" s="11"/>
      <c r="S1901" s="11"/>
      <c r="T1901" s="11"/>
      <c r="U1901" s="216"/>
      <c r="V1901" s="216"/>
      <c r="W1901" s="216"/>
      <c r="X1901" s="216"/>
      <c r="Y1901" s="216"/>
      <c r="Z1901" s="216"/>
      <c r="AA1901" s="217"/>
      <c r="AB1901" s="216"/>
    </row>
    <row r="1902" spans="1:28" ht="18" customHeight="1">
      <c r="A1902" s="100"/>
      <c r="B1902" s="12"/>
      <c r="C1902" s="90"/>
      <c r="D1902" s="12"/>
      <c r="E1902" s="12"/>
      <c r="F1902" s="12"/>
      <c r="G1902" s="13"/>
      <c r="H1902" s="11"/>
      <c r="I1902" s="12"/>
      <c r="J1902" s="93"/>
      <c r="K1902" s="100"/>
      <c r="L1902" s="12"/>
      <c r="M1902" s="11"/>
      <c r="N1902" s="18"/>
      <c r="O1902" s="14"/>
      <c r="P1902" s="14"/>
      <c r="Q1902" s="97"/>
      <c r="R1902" s="11"/>
      <c r="S1902" s="11"/>
      <c r="T1902" s="11"/>
      <c r="U1902" s="216"/>
      <c r="V1902" s="216"/>
      <c r="W1902" s="216"/>
      <c r="X1902" s="216"/>
      <c r="Y1902" s="216"/>
      <c r="Z1902" s="216"/>
      <c r="AA1902" s="217"/>
      <c r="AB1902" s="216"/>
    </row>
    <row r="1903" spans="1:28" ht="18" customHeight="1">
      <c r="A1903" s="100"/>
      <c r="B1903" s="12"/>
      <c r="C1903" s="90"/>
      <c r="D1903" s="12"/>
      <c r="E1903" s="12"/>
      <c r="F1903" s="12"/>
      <c r="G1903" s="13"/>
      <c r="H1903" s="11"/>
      <c r="I1903" s="12"/>
      <c r="J1903" s="93"/>
      <c r="K1903" s="100"/>
      <c r="L1903" s="12"/>
      <c r="M1903" s="11"/>
      <c r="N1903" s="18"/>
      <c r="O1903" s="14"/>
      <c r="P1903" s="14"/>
      <c r="Q1903" s="97"/>
      <c r="R1903" s="11"/>
      <c r="S1903" s="11"/>
      <c r="T1903" s="11"/>
      <c r="U1903" s="216"/>
      <c r="V1903" s="216"/>
      <c r="W1903" s="216"/>
      <c r="X1903" s="216"/>
      <c r="Y1903" s="216"/>
      <c r="Z1903" s="216"/>
      <c r="AA1903" s="217"/>
      <c r="AB1903" s="216"/>
    </row>
    <row r="1904" spans="1:28" ht="18" customHeight="1">
      <c r="A1904" s="100"/>
      <c r="B1904" s="12"/>
      <c r="C1904" s="90"/>
      <c r="D1904" s="12"/>
      <c r="E1904" s="12"/>
      <c r="F1904" s="12"/>
      <c r="G1904" s="13"/>
      <c r="H1904" s="11"/>
      <c r="I1904" s="12"/>
      <c r="J1904" s="93"/>
      <c r="K1904" s="100"/>
      <c r="L1904" s="12"/>
      <c r="M1904" s="11"/>
      <c r="N1904" s="18"/>
      <c r="O1904" s="14"/>
      <c r="P1904" s="14"/>
      <c r="Q1904" s="97"/>
      <c r="R1904" s="11"/>
      <c r="S1904" s="11"/>
      <c r="T1904" s="11"/>
      <c r="U1904" s="216"/>
      <c r="V1904" s="216"/>
      <c r="W1904" s="216"/>
      <c r="X1904" s="216"/>
      <c r="Y1904" s="216"/>
      <c r="Z1904" s="216"/>
      <c r="AA1904" s="217"/>
      <c r="AB1904" s="216"/>
    </row>
    <row r="1905" spans="1:28" ht="18" customHeight="1">
      <c r="A1905" s="100"/>
      <c r="B1905" s="12"/>
      <c r="C1905" s="90"/>
      <c r="D1905" s="12"/>
      <c r="E1905" s="12"/>
      <c r="F1905" s="12"/>
      <c r="G1905" s="13"/>
      <c r="H1905" s="11"/>
      <c r="I1905" s="12"/>
      <c r="J1905" s="93"/>
      <c r="K1905" s="100"/>
      <c r="L1905" s="12"/>
      <c r="M1905" s="11"/>
      <c r="N1905" s="18"/>
      <c r="O1905" s="14"/>
      <c r="P1905" s="14"/>
      <c r="Q1905" s="97"/>
      <c r="R1905" s="11"/>
      <c r="S1905" s="11"/>
      <c r="T1905" s="11"/>
      <c r="U1905" s="216"/>
      <c r="V1905" s="216"/>
      <c r="W1905" s="216"/>
      <c r="X1905" s="216"/>
      <c r="Y1905" s="216"/>
      <c r="Z1905" s="216"/>
      <c r="AA1905" s="217"/>
      <c r="AB1905" s="216"/>
    </row>
    <row r="1906" spans="1:28" ht="18" customHeight="1">
      <c r="A1906" s="100"/>
      <c r="B1906" s="12"/>
      <c r="C1906" s="90"/>
      <c r="D1906" s="12"/>
      <c r="E1906" s="12"/>
      <c r="F1906" s="12"/>
      <c r="G1906" s="13"/>
      <c r="H1906" s="11"/>
      <c r="I1906" s="12"/>
      <c r="J1906" s="93"/>
      <c r="K1906" s="100"/>
      <c r="L1906" s="12"/>
      <c r="M1906" s="11"/>
      <c r="N1906" s="18"/>
      <c r="O1906" s="14"/>
      <c r="P1906" s="14"/>
      <c r="Q1906" s="97"/>
      <c r="R1906" s="11"/>
      <c r="S1906" s="11"/>
      <c r="T1906" s="11"/>
      <c r="U1906" s="216"/>
      <c r="V1906" s="216"/>
      <c r="W1906" s="216"/>
      <c r="X1906" s="216"/>
      <c r="Y1906" s="216"/>
      <c r="Z1906" s="216"/>
      <c r="AA1906" s="217"/>
      <c r="AB1906" s="216"/>
    </row>
    <row r="1907" spans="1:28" ht="18" customHeight="1">
      <c r="A1907" s="100"/>
      <c r="B1907" s="12"/>
      <c r="C1907" s="90"/>
      <c r="D1907" s="12"/>
      <c r="E1907" s="12"/>
      <c r="F1907" s="12"/>
      <c r="G1907" s="13"/>
      <c r="H1907" s="11"/>
      <c r="I1907" s="12"/>
      <c r="J1907" s="93"/>
      <c r="K1907" s="100"/>
      <c r="L1907" s="12"/>
      <c r="M1907" s="11"/>
      <c r="N1907" s="18"/>
      <c r="O1907" s="14"/>
      <c r="P1907" s="14"/>
      <c r="Q1907" s="97"/>
      <c r="R1907" s="11"/>
      <c r="S1907" s="11"/>
      <c r="T1907" s="11"/>
      <c r="U1907" s="216"/>
      <c r="V1907" s="216"/>
      <c r="W1907" s="216"/>
      <c r="X1907" s="216"/>
      <c r="Y1907" s="216"/>
      <c r="Z1907" s="216"/>
      <c r="AA1907" s="217"/>
      <c r="AB1907" s="216"/>
    </row>
    <row r="1908" spans="1:28" ht="18" customHeight="1">
      <c r="A1908" s="100"/>
      <c r="B1908" s="12"/>
      <c r="C1908" s="90"/>
      <c r="D1908" s="12"/>
      <c r="E1908" s="12"/>
      <c r="F1908" s="12"/>
      <c r="G1908" s="13"/>
      <c r="H1908" s="11"/>
      <c r="I1908" s="12"/>
      <c r="J1908" s="93"/>
      <c r="K1908" s="100"/>
      <c r="L1908" s="12"/>
      <c r="M1908" s="11"/>
      <c r="N1908" s="18"/>
      <c r="O1908" s="14"/>
      <c r="P1908" s="14"/>
      <c r="Q1908" s="97"/>
      <c r="R1908" s="11"/>
      <c r="S1908" s="11"/>
      <c r="T1908" s="11"/>
      <c r="U1908" s="216"/>
      <c r="V1908" s="216"/>
      <c r="W1908" s="216"/>
      <c r="X1908" s="216"/>
      <c r="Y1908" s="216"/>
      <c r="Z1908" s="216"/>
      <c r="AA1908" s="217"/>
      <c r="AB1908" s="216"/>
    </row>
    <row r="1909" spans="1:28" ht="18" customHeight="1">
      <c r="A1909" s="100"/>
      <c r="B1909" s="12"/>
      <c r="C1909" s="90"/>
      <c r="D1909" s="12"/>
      <c r="E1909" s="12"/>
      <c r="F1909" s="12"/>
      <c r="G1909" s="13"/>
      <c r="H1909" s="11"/>
      <c r="I1909" s="12"/>
      <c r="J1909" s="93"/>
      <c r="K1909" s="100"/>
      <c r="L1909" s="12"/>
      <c r="M1909" s="11"/>
      <c r="N1909" s="18"/>
      <c r="O1909" s="14"/>
      <c r="P1909" s="14"/>
      <c r="Q1909" s="97"/>
      <c r="R1909" s="11"/>
      <c r="S1909" s="11"/>
      <c r="T1909" s="11"/>
      <c r="U1909" s="216"/>
      <c r="V1909" s="216"/>
      <c r="W1909" s="216"/>
      <c r="X1909" s="216"/>
      <c r="Y1909" s="216"/>
      <c r="Z1909" s="216"/>
      <c r="AA1909" s="217"/>
      <c r="AB1909" s="216"/>
    </row>
    <row r="1910" spans="1:28" ht="18" customHeight="1">
      <c r="A1910" s="100"/>
      <c r="B1910" s="12"/>
      <c r="C1910" s="90"/>
      <c r="D1910" s="12"/>
      <c r="E1910" s="12"/>
      <c r="F1910" s="12"/>
      <c r="G1910" s="13"/>
      <c r="H1910" s="11"/>
      <c r="I1910" s="12"/>
      <c r="J1910" s="93"/>
      <c r="K1910" s="100"/>
      <c r="L1910" s="12"/>
      <c r="M1910" s="11"/>
      <c r="N1910" s="18"/>
      <c r="O1910" s="14"/>
      <c r="P1910" s="14"/>
      <c r="Q1910" s="97"/>
      <c r="R1910" s="11"/>
      <c r="S1910" s="11"/>
      <c r="T1910" s="11"/>
      <c r="U1910" s="216"/>
      <c r="V1910" s="216"/>
      <c r="W1910" s="216"/>
      <c r="X1910" s="216"/>
      <c r="Y1910" s="216"/>
      <c r="Z1910" s="216"/>
      <c r="AA1910" s="217"/>
      <c r="AB1910" s="216"/>
    </row>
    <row r="1911" spans="1:28" ht="18" customHeight="1">
      <c r="A1911" s="100"/>
      <c r="B1911" s="12"/>
      <c r="C1911" s="90"/>
      <c r="D1911" s="12"/>
      <c r="E1911" s="12"/>
      <c r="F1911" s="12"/>
      <c r="G1911" s="13"/>
      <c r="H1911" s="11"/>
      <c r="I1911" s="12"/>
      <c r="J1911" s="93"/>
      <c r="K1911" s="100"/>
      <c r="L1911" s="12"/>
      <c r="M1911" s="11"/>
      <c r="N1911" s="18"/>
      <c r="O1911" s="14"/>
      <c r="P1911" s="14"/>
      <c r="Q1911" s="97"/>
      <c r="R1911" s="11"/>
      <c r="S1911" s="11"/>
      <c r="T1911" s="11"/>
      <c r="U1911" s="216"/>
      <c r="V1911" s="216"/>
      <c r="W1911" s="216"/>
      <c r="X1911" s="216"/>
      <c r="Y1911" s="216"/>
      <c r="Z1911" s="216"/>
      <c r="AA1911" s="217"/>
      <c r="AB1911" s="216"/>
    </row>
    <row r="1912" spans="1:28" ht="18" customHeight="1">
      <c r="A1912" s="100"/>
      <c r="B1912" s="12"/>
      <c r="C1912" s="90"/>
      <c r="D1912" s="12"/>
      <c r="E1912" s="12"/>
      <c r="F1912" s="12"/>
      <c r="G1912" s="13"/>
      <c r="H1912" s="11"/>
      <c r="I1912" s="12"/>
      <c r="J1912" s="93"/>
      <c r="K1912" s="100"/>
      <c r="L1912" s="12"/>
      <c r="M1912" s="11"/>
      <c r="N1912" s="18"/>
      <c r="O1912" s="14"/>
      <c r="P1912" s="14"/>
      <c r="Q1912" s="97"/>
      <c r="R1912" s="11"/>
      <c r="S1912" s="11"/>
      <c r="T1912" s="11"/>
      <c r="U1912" s="216"/>
      <c r="V1912" s="216"/>
      <c r="W1912" s="216"/>
      <c r="X1912" s="216"/>
      <c r="Y1912" s="216"/>
      <c r="Z1912" s="216"/>
      <c r="AA1912" s="217"/>
      <c r="AB1912" s="216"/>
    </row>
    <row r="1913" spans="1:28" ht="18" customHeight="1">
      <c r="A1913" s="100"/>
      <c r="B1913" s="12"/>
      <c r="C1913" s="90"/>
      <c r="D1913" s="12"/>
      <c r="E1913" s="12"/>
      <c r="F1913" s="12"/>
      <c r="G1913" s="13"/>
      <c r="H1913" s="11"/>
      <c r="I1913" s="12"/>
      <c r="J1913" s="93"/>
      <c r="K1913" s="100"/>
      <c r="L1913" s="12"/>
      <c r="M1913" s="11"/>
      <c r="N1913" s="18"/>
      <c r="O1913" s="14"/>
      <c r="P1913" s="14"/>
      <c r="Q1913" s="97"/>
      <c r="R1913" s="11"/>
      <c r="S1913" s="11"/>
      <c r="T1913" s="11"/>
      <c r="U1913" s="216"/>
      <c r="V1913" s="216"/>
      <c r="W1913" s="216"/>
      <c r="X1913" s="216"/>
      <c r="Y1913" s="216"/>
      <c r="Z1913" s="216"/>
      <c r="AA1913" s="217"/>
      <c r="AB1913" s="216"/>
    </row>
    <row r="1914" spans="1:28" ht="18" customHeight="1">
      <c r="A1914" s="100"/>
      <c r="B1914" s="12"/>
      <c r="C1914" s="90"/>
      <c r="D1914" s="12"/>
      <c r="E1914" s="12"/>
      <c r="F1914" s="12"/>
      <c r="G1914" s="13"/>
      <c r="H1914" s="11"/>
      <c r="I1914" s="12"/>
      <c r="J1914" s="93"/>
      <c r="K1914" s="100"/>
      <c r="L1914" s="12"/>
      <c r="M1914" s="11"/>
      <c r="N1914" s="18"/>
      <c r="O1914" s="14"/>
      <c r="P1914" s="14"/>
      <c r="Q1914" s="97"/>
      <c r="R1914" s="11"/>
      <c r="S1914" s="11"/>
      <c r="T1914" s="11"/>
      <c r="U1914" s="216"/>
      <c r="V1914" s="216"/>
      <c r="W1914" s="216"/>
      <c r="X1914" s="216"/>
      <c r="Y1914" s="216"/>
      <c r="Z1914" s="216"/>
      <c r="AA1914" s="217"/>
      <c r="AB1914" s="216"/>
    </row>
    <row r="1915" spans="1:28" ht="18" customHeight="1">
      <c r="A1915" s="100"/>
      <c r="B1915" s="12"/>
      <c r="C1915" s="90"/>
      <c r="D1915" s="12"/>
      <c r="E1915" s="12"/>
      <c r="F1915" s="12"/>
      <c r="G1915" s="13"/>
      <c r="H1915" s="11"/>
      <c r="I1915" s="12"/>
      <c r="J1915" s="93"/>
      <c r="K1915" s="100"/>
      <c r="L1915" s="12"/>
      <c r="M1915" s="11"/>
      <c r="N1915" s="18"/>
      <c r="O1915" s="14"/>
      <c r="P1915" s="14"/>
      <c r="Q1915" s="97"/>
      <c r="R1915" s="11"/>
      <c r="S1915" s="11"/>
      <c r="T1915" s="11"/>
      <c r="U1915" s="216"/>
      <c r="V1915" s="216"/>
      <c r="W1915" s="216"/>
      <c r="X1915" s="216"/>
      <c r="Y1915" s="216"/>
      <c r="Z1915" s="216"/>
      <c r="AA1915" s="217"/>
      <c r="AB1915" s="216"/>
    </row>
    <row r="1916" spans="1:28" ht="18" customHeight="1">
      <c r="A1916" s="100"/>
      <c r="B1916" s="12"/>
      <c r="C1916" s="90"/>
      <c r="D1916" s="12"/>
      <c r="E1916" s="12"/>
      <c r="F1916" s="12"/>
      <c r="G1916" s="13"/>
      <c r="H1916" s="11"/>
      <c r="I1916" s="12"/>
      <c r="J1916" s="93"/>
      <c r="K1916" s="100"/>
      <c r="L1916" s="12"/>
      <c r="M1916" s="11"/>
      <c r="N1916" s="18"/>
      <c r="O1916" s="14"/>
      <c r="P1916" s="14"/>
      <c r="Q1916" s="97"/>
      <c r="R1916" s="11"/>
      <c r="S1916" s="11"/>
      <c r="T1916" s="11"/>
      <c r="U1916" s="216"/>
      <c r="V1916" s="216"/>
      <c r="W1916" s="216"/>
      <c r="X1916" s="216"/>
      <c r="Y1916" s="216"/>
      <c r="Z1916" s="216"/>
      <c r="AA1916" s="217"/>
      <c r="AB1916" s="216"/>
    </row>
    <row r="1917" spans="1:28" ht="18" customHeight="1">
      <c r="A1917" s="100"/>
      <c r="B1917" s="12"/>
      <c r="C1917" s="90"/>
      <c r="D1917" s="12"/>
      <c r="E1917" s="12"/>
      <c r="F1917" s="12"/>
      <c r="G1917" s="13"/>
      <c r="H1917" s="11"/>
      <c r="I1917" s="12"/>
      <c r="J1917" s="93"/>
      <c r="K1917" s="100"/>
      <c r="L1917" s="12"/>
      <c r="M1917" s="11"/>
      <c r="N1917" s="18"/>
      <c r="O1917" s="14"/>
      <c r="P1917" s="14"/>
      <c r="Q1917" s="97"/>
      <c r="R1917" s="11"/>
      <c r="S1917" s="11"/>
      <c r="T1917" s="11"/>
      <c r="U1917" s="216"/>
      <c r="V1917" s="216"/>
      <c r="W1917" s="216"/>
      <c r="X1917" s="216"/>
      <c r="Y1917" s="216"/>
      <c r="Z1917" s="216"/>
      <c r="AA1917" s="217"/>
      <c r="AB1917" s="216"/>
    </row>
    <row r="1918" spans="1:28" ht="18" customHeight="1">
      <c r="A1918" s="100"/>
      <c r="B1918" s="12"/>
      <c r="C1918" s="90"/>
      <c r="D1918" s="12"/>
      <c r="E1918" s="12"/>
      <c r="F1918" s="12"/>
      <c r="G1918" s="13"/>
      <c r="H1918" s="11"/>
      <c r="I1918" s="12"/>
      <c r="J1918" s="93"/>
      <c r="K1918" s="100"/>
      <c r="L1918" s="12"/>
      <c r="M1918" s="11"/>
      <c r="N1918" s="18"/>
      <c r="O1918" s="14"/>
      <c r="P1918" s="14"/>
      <c r="Q1918" s="97"/>
      <c r="R1918" s="11"/>
      <c r="S1918" s="11"/>
      <c r="T1918" s="11"/>
      <c r="U1918" s="216"/>
      <c r="V1918" s="216"/>
      <c r="W1918" s="216"/>
      <c r="X1918" s="216"/>
      <c r="Y1918" s="216"/>
      <c r="Z1918" s="216"/>
      <c r="AA1918" s="217"/>
      <c r="AB1918" s="216"/>
    </row>
    <row r="1919" spans="1:28" ht="18" customHeight="1">
      <c r="A1919" s="100"/>
      <c r="B1919" s="12"/>
      <c r="C1919" s="90"/>
      <c r="D1919" s="12"/>
      <c r="E1919" s="12"/>
      <c r="F1919" s="12"/>
      <c r="G1919" s="13"/>
      <c r="H1919" s="11"/>
      <c r="I1919" s="12"/>
      <c r="J1919" s="93"/>
      <c r="K1919" s="100"/>
      <c r="L1919" s="12"/>
      <c r="M1919" s="11"/>
      <c r="N1919" s="18"/>
      <c r="O1919" s="14"/>
      <c r="P1919" s="14"/>
      <c r="Q1919" s="97"/>
      <c r="R1919" s="11"/>
      <c r="S1919" s="11"/>
      <c r="T1919" s="11"/>
      <c r="U1919" s="216"/>
      <c r="V1919" s="216"/>
      <c r="W1919" s="216"/>
      <c r="X1919" s="216"/>
      <c r="Y1919" s="216"/>
      <c r="Z1919" s="216"/>
      <c r="AA1919" s="217"/>
      <c r="AB1919" s="216"/>
    </row>
    <row r="1920" spans="1:28" ht="18" customHeight="1">
      <c r="A1920" s="100"/>
      <c r="B1920" s="12"/>
      <c r="C1920" s="90"/>
      <c r="D1920" s="12"/>
      <c r="E1920" s="12"/>
      <c r="F1920" s="12"/>
      <c r="G1920" s="13"/>
      <c r="H1920" s="11"/>
      <c r="I1920" s="12"/>
      <c r="J1920" s="93"/>
      <c r="K1920" s="100"/>
      <c r="L1920" s="12"/>
      <c r="M1920" s="11"/>
      <c r="N1920" s="18"/>
      <c r="O1920" s="14"/>
      <c r="P1920" s="14"/>
      <c r="Q1920" s="97"/>
      <c r="R1920" s="11"/>
      <c r="S1920" s="11"/>
      <c r="T1920" s="11"/>
      <c r="U1920" s="216"/>
      <c r="V1920" s="216"/>
      <c r="W1920" s="216"/>
      <c r="X1920" s="216"/>
      <c r="Y1920" s="216"/>
      <c r="Z1920" s="216"/>
      <c r="AA1920" s="217"/>
      <c r="AB1920" s="216"/>
    </row>
    <row r="1921" spans="1:28" ht="18" customHeight="1">
      <c r="A1921" s="100"/>
      <c r="B1921" s="12"/>
      <c r="C1921" s="90"/>
      <c r="D1921" s="12"/>
      <c r="E1921" s="12"/>
      <c r="F1921" s="12"/>
      <c r="G1921" s="13"/>
      <c r="H1921" s="11"/>
      <c r="I1921" s="12"/>
      <c r="J1921" s="93"/>
      <c r="K1921" s="100"/>
      <c r="L1921" s="12"/>
      <c r="M1921" s="11"/>
      <c r="N1921" s="18"/>
      <c r="O1921" s="14"/>
      <c r="P1921" s="14"/>
      <c r="Q1921" s="97"/>
      <c r="R1921" s="11"/>
      <c r="S1921" s="11"/>
      <c r="T1921" s="11"/>
      <c r="U1921" s="216"/>
      <c r="V1921" s="216"/>
      <c r="W1921" s="216"/>
      <c r="X1921" s="216"/>
      <c r="Y1921" s="216"/>
      <c r="Z1921" s="216"/>
      <c r="AA1921" s="217"/>
      <c r="AB1921" s="216"/>
    </row>
    <row r="1922" spans="1:28" ht="18" customHeight="1">
      <c r="A1922" s="100"/>
      <c r="B1922" s="12"/>
      <c r="C1922" s="90"/>
      <c r="D1922" s="12"/>
      <c r="E1922" s="12"/>
      <c r="F1922" s="12"/>
      <c r="G1922" s="13"/>
      <c r="H1922" s="11"/>
      <c r="I1922" s="12"/>
      <c r="J1922" s="93"/>
      <c r="K1922" s="100"/>
      <c r="L1922" s="12"/>
      <c r="M1922" s="11"/>
      <c r="N1922" s="18"/>
      <c r="O1922" s="14"/>
      <c r="P1922" s="14"/>
      <c r="Q1922" s="97"/>
      <c r="R1922" s="11"/>
      <c r="S1922" s="11"/>
      <c r="T1922" s="11"/>
      <c r="U1922" s="216"/>
      <c r="V1922" s="216"/>
      <c r="W1922" s="216"/>
      <c r="X1922" s="216"/>
      <c r="Y1922" s="216"/>
      <c r="Z1922" s="216"/>
      <c r="AA1922" s="217"/>
      <c r="AB1922" s="216"/>
    </row>
    <row r="1923" spans="1:28" ht="18" customHeight="1">
      <c r="A1923" s="100"/>
      <c r="B1923" s="12"/>
      <c r="C1923" s="90"/>
      <c r="D1923" s="12"/>
      <c r="E1923" s="12"/>
      <c r="F1923" s="12"/>
      <c r="G1923" s="13"/>
      <c r="H1923" s="11"/>
      <c r="I1923" s="12"/>
      <c r="J1923" s="93"/>
      <c r="K1923" s="100"/>
      <c r="L1923" s="12"/>
      <c r="M1923" s="11"/>
      <c r="N1923" s="18"/>
      <c r="O1923" s="14"/>
      <c r="P1923" s="14"/>
      <c r="Q1923" s="97"/>
      <c r="R1923" s="11"/>
      <c r="S1923" s="11"/>
      <c r="T1923" s="11"/>
      <c r="U1923" s="216"/>
      <c r="V1923" s="216"/>
      <c r="W1923" s="216"/>
      <c r="X1923" s="216"/>
      <c r="Y1923" s="216"/>
      <c r="Z1923" s="216"/>
      <c r="AA1923" s="217"/>
      <c r="AB1923" s="216"/>
    </row>
    <row r="1924" spans="1:28" ht="18" customHeight="1">
      <c r="A1924" s="100"/>
      <c r="B1924" s="12"/>
      <c r="C1924" s="90"/>
      <c r="D1924" s="12"/>
      <c r="E1924" s="12"/>
      <c r="F1924" s="12"/>
      <c r="G1924" s="13"/>
      <c r="H1924" s="11"/>
      <c r="I1924" s="12"/>
      <c r="J1924" s="93"/>
      <c r="K1924" s="100"/>
      <c r="L1924" s="12"/>
      <c r="M1924" s="11"/>
      <c r="N1924" s="18"/>
      <c r="O1924" s="14"/>
      <c r="P1924" s="14"/>
      <c r="Q1924" s="97"/>
      <c r="R1924" s="11"/>
      <c r="S1924" s="11"/>
      <c r="T1924" s="11"/>
      <c r="U1924" s="216"/>
      <c r="V1924" s="216"/>
      <c r="W1924" s="216"/>
      <c r="X1924" s="216"/>
      <c r="Y1924" s="216"/>
      <c r="Z1924" s="216"/>
      <c r="AA1924" s="217"/>
      <c r="AB1924" s="216"/>
    </row>
    <row r="1925" spans="1:28" ht="18" customHeight="1">
      <c r="A1925" s="100"/>
      <c r="B1925" s="12"/>
      <c r="C1925" s="90"/>
      <c r="D1925" s="12"/>
      <c r="E1925" s="12"/>
      <c r="F1925" s="12"/>
      <c r="G1925" s="13"/>
      <c r="H1925" s="11"/>
      <c r="I1925" s="12"/>
      <c r="J1925" s="93"/>
      <c r="K1925" s="100"/>
      <c r="L1925" s="12"/>
      <c r="M1925" s="11"/>
      <c r="N1925" s="18"/>
      <c r="O1925" s="14"/>
      <c r="P1925" s="14"/>
      <c r="Q1925" s="97"/>
      <c r="R1925" s="11"/>
      <c r="S1925" s="11"/>
      <c r="T1925" s="11"/>
      <c r="U1925" s="216"/>
      <c r="V1925" s="216"/>
      <c r="W1925" s="216"/>
      <c r="X1925" s="216"/>
      <c r="Y1925" s="216"/>
      <c r="Z1925" s="216"/>
      <c r="AA1925" s="217"/>
      <c r="AB1925" s="216"/>
    </row>
    <row r="1926" spans="1:28" ht="18" customHeight="1">
      <c r="A1926" s="100"/>
      <c r="B1926" s="12"/>
      <c r="C1926" s="90"/>
      <c r="D1926" s="12"/>
      <c r="E1926" s="12"/>
      <c r="F1926" s="12"/>
      <c r="G1926" s="13"/>
      <c r="H1926" s="11"/>
      <c r="I1926" s="12"/>
      <c r="J1926" s="93"/>
      <c r="K1926" s="100"/>
      <c r="L1926" s="12"/>
      <c r="M1926" s="11"/>
      <c r="N1926" s="18"/>
      <c r="O1926" s="14"/>
      <c r="P1926" s="14"/>
      <c r="Q1926" s="97"/>
      <c r="R1926" s="11"/>
      <c r="S1926" s="11"/>
      <c r="T1926" s="11"/>
      <c r="U1926" s="216"/>
      <c r="V1926" s="216"/>
      <c r="W1926" s="216"/>
      <c r="X1926" s="216"/>
      <c r="Y1926" s="216"/>
      <c r="Z1926" s="216"/>
      <c r="AA1926" s="217"/>
      <c r="AB1926" s="216"/>
    </row>
    <row r="1927" spans="1:28" ht="18" customHeight="1">
      <c r="A1927" s="100"/>
      <c r="B1927" s="12"/>
      <c r="C1927" s="90"/>
      <c r="D1927" s="12"/>
      <c r="E1927" s="12"/>
      <c r="F1927" s="12"/>
      <c r="G1927" s="13"/>
      <c r="H1927" s="11"/>
      <c r="I1927" s="12"/>
      <c r="J1927" s="93"/>
      <c r="K1927" s="100"/>
      <c r="L1927" s="12"/>
      <c r="M1927" s="11"/>
      <c r="N1927" s="18"/>
      <c r="O1927" s="14"/>
      <c r="P1927" s="14"/>
      <c r="Q1927" s="97"/>
      <c r="R1927" s="11"/>
      <c r="S1927" s="11"/>
      <c r="T1927" s="11"/>
      <c r="U1927" s="216"/>
      <c r="V1927" s="216"/>
      <c r="W1927" s="216"/>
      <c r="X1927" s="216"/>
      <c r="Y1927" s="216"/>
      <c r="Z1927" s="216"/>
      <c r="AA1927" s="217"/>
      <c r="AB1927" s="216"/>
    </row>
    <row r="1928" spans="1:28" ht="18" customHeight="1">
      <c r="A1928" s="100"/>
      <c r="B1928" s="12"/>
      <c r="C1928" s="90"/>
      <c r="D1928" s="12"/>
      <c r="E1928" s="12"/>
      <c r="F1928" s="12"/>
      <c r="G1928" s="13"/>
      <c r="H1928" s="11"/>
      <c r="I1928" s="12"/>
      <c r="J1928" s="93"/>
      <c r="K1928" s="100"/>
      <c r="L1928" s="12"/>
      <c r="M1928" s="11"/>
      <c r="N1928" s="18"/>
      <c r="O1928" s="14"/>
      <c r="P1928" s="14"/>
      <c r="Q1928" s="97"/>
      <c r="R1928" s="11"/>
      <c r="S1928" s="11"/>
      <c r="T1928" s="11"/>
      <c r="U1928" s="216"/>
      <c r="V1928" s="216"/>
      <c r="W1928" s="216"/>
      <c r="X1928" s="216"/>
      <c r="Y1928" s="216"/>
      <c r="Z1928" s="216"/>
      <c r="AA1928" s="217"/>
      <c r="AB1928" s="216"/>
    </row>
    <row r="1929" spans="1:28" ht="18" customHeight="1">
      <c r="A1929" s="100"/>
      <c r="B1929" s="12"/>
      <c r="C1929" s="90"/>
      <c r="D1929" s="12"/>
      <c r="E1929" s="12"/>
      <c r="F1929" s="12"/>
      <c r="G1929" s="13"/>
      <c r="H1929" s="11"/>
      <c r="I1929" s="12"/>
      <c r="J1929" s="93"/>
      <c r="K1929" s="100"/>
      <c r="L1929" s="12"/>
      <c r="M1929" s="11"/>
      <c r="N1929" s="18"/>
      <c r="O1929" s="14"/>
      <c r="P1929" s="14"/>
      <c r="Q1929" s="97"/>
      <c r="R1929" s="11"/>
      <c r="S1929" s="11"/>
      <c r="T1929" s="11"/>
      <c r="U1929" s="216"/>
      <c r="V1929" s="216"/>
      <c r="W1929" s="216"/>
      <c r="X1929" s="216"/>
      <c r="Y1929" s="216"/>
      <c r="Z1929" s="216"/>
      <c r="AA1929" s="217"/>
      <c r="AB1929" s="216"/>
    </row>
    <row r="1930" spans="1:28" ht="18" customHeight="1">
      <c r="A1930" s="100"/>
      <c r="B1930" s="12"/>
      <c r="C1930" s="90"/>
      <c r="D1930" s="12"/>
      <c r="E1930" s="12"/>
      <c r="F1930" s="12"/>
      <c r="G1930" s="13"/>
      <c r="H1930" s="11"/>
      <c r="I1930" s="12"/>
      <c r="J1930" s="93"/>
      <c r="K1930" s="100"/>
      <c r="L1930" s="12"/>
      <c r="M1930" s="11"/>
      <c r="N1930" s="18"/>
      <c r="O1930" s="14"/>
      <c r="P1930" s="14"/>
      <c r="Q1930" s="97"/>
      <c r="R1930" s="11"/>
      <c r="S1930" s="11"/>
      <c r="T1930" s="11"/>
      <c r="U1930" s="216"/>
      <c r="V1930" s="216"/>
      <c r="W1930" s="216"/>
      <c r="X1930" s="216"/>
      <c r="Y1930" s="216"/>
      <c r="Z1930" s="216"/>
      <c r="AA1930" s="217"/>
      <c r="AB1930" s="216"/>
    </row>
    <row r="1931" spans="1:28" ht="18" customHeight="1">
      <c r="A1931" s="100"/>
      <c r="B1931" s="12"/>
      <c r="C1931" s="90"/>
      <c r="D1931" s="12"/>
      <c r="E1931" s="12"/>
      <c r="F1931" s="12"/>
      <c r="G1931" s="13"/>
      <c r="H1931" s="11"/>
      <c r="I1931" s="12"/>
      <c r="J1931" s="93"/>
      <c r="K1931" s="100"/>
      <c r="L1931" s="12"/>
      <c r="M1931" s="11"/>
      <c r="N1931" s="18"/>
      <c r="O1931" s="14"/>
      <c r="P1931" s="14"/>
      <c r="Q1931" s="97"/>
      <c r="R1931" s="11"/>
      <c r="S1931" s="11"/>
      <c r="T1931" s="11"/>
      <c r="U1931" s="216"/>
      <c r="V1931" s="216"/>
      <c r="W1931" s="216"/>
      <c r="X1931" s="216"/>
      <c r="Y1931" s="216"/>
      <c r="Z1931" s="216"/>
      <c r="AA1931" s="217"/>
      <c r="AB1931" s="216"/>
    </row>
    <row r="1932" spans="1:28" ht="18" customHeight="1">
      <c r="A1932" s="100"/>
      <c r="B1932" s="12"/>
      <c r="C1932" s="90"/>
      <c r="D1932" s="12"/>
      <c r="E1932" s="12"/>
      <c r="F1932" s="12"/>
      <c r="G1932" s="13"/>
      <c r="H1932" s="11"/>
      <c r="I1932" s="12"/>
      <c r="J1932" s="93"/>
      <c r="K1932" s="100"/>
      <c r="L1932" s="12"/>
      <c r="M1932" s="11"/>
      <c r="N1932" s="18"/>
      <c r="O1932" s="14"/>
      <c r="P1932" s="14"/>
      <c r="Q1932" s="97"/>
      <c r="R1932" s="11"/>
      <c r="S1932" s="11"/>
      <c r="T1932" s="11"/>
      <c r="U1932" s="216"/>
      <c r="V1932" s="216"/>
      <c r="W1932" s="216"/>
      <c r="X1932" s="216"/>
      <c r="Y1932" s="216"/>
      <c r="Z1932" s="216"/>
      <c r="AA1932" s="217"/>
      <c r="AB1932" s="216"/>
    </row>
    <row r="1933" spans="1:28" ht="18" customHeight="1">
      <c r="A1933" s="100"/>
      <c r="B1933" s="12"/>
      <c r="C1933" s="90"/>
      <c r="D1933" s="12"/>
      <c r="E1933" s="12"/>
      <c r="F1933" s="12"/>
      <c r="G1933" s="13"/>
      <c r="H1933" s="11"/>
      <c r="I1933" s="12"/>
      <c r="J1933" s="93"/>
      <c r="K1933" s="100"/>
      <c r="L1933" s="12"/>
      <c r="M1933" s="11"/>
      <c r="N1933" s="18"/>
      <c r="O1933" s="14"/>
      <c r="P1933" s="14"/>
      <c r="Q1933" s="97"/>
      <c r="R1933" s="11"/>
      <c r="S1933" s="11"/>
      <c r="T1933" s="11"/>
      <c r="U1933" s="216"/>
      <c r="V1933" s="216"/>
      <c r="W1933" s="216"/>
      <c r="X1933" s="216"/>
      <c r="Y1933" s="216"/>
      <c r="Z1933" s="216"/>
      <c r="AA1933" s="217"/>
      <c r="AB1933" s="216"/>
    </row>
    <row r="1934" spans="1:28" ht="18" customHeight="1">
      <c r="A1934" s="100"/>
      <c r="B1934" s="12"/>
      <c r="C1934" s="90"/>
      <c r="D1934" s="12"/>
      <c r="E1934" s="12"/>
      <c r="F1934" s="12"/>
      <c r="G1934" s="13"/>
      <c r="H1934" s="11"/>
      <c r="I1934" s="12"/>
      <c r="J1934" s="93"/>
      <c r="K1934" s="100"/>
      <c r="L1934" s="12"/>
      <c r="M1934" s="11"/>
      <c r="N1934" s="18"/>
      <c r="O1934" s="14"/>
      <c r="P1934" s="14"/>
      <c r="Q1934" s="97"/>
      <c r="R1934" s="11"/>
      <c r="S1934" s="11"/>
      <c r="T1934" s="11"/>
      <c r="U1934" s="216"/>
      <c r="V1934" s="216"/>
      <c r="W1934" s="216"/>
      <c r="X1934" s="216"/>
      <c r="Y1934" s="216"/>
      <c r="Z1934" s="216"/>
      <c r="AA1934" s="217"/>
      <c r="AB1934" s="216"/>
    </row>
    <row r="1935" spans="1:28" ht="18" customHeight="1">
      <c r="A1935" s="100"/>
      <c r="B1935" s="12"/>
      <c r="C1935" s="90"/>
      <c r="D1935" s="12"/>
      <c r="E1935" s="12"/>
      <c r="F1935" s="12"/>
      <c r="G1935" s="13"/>
      <c r="H1935" s="11"/>
      <c r="I1935" s="12"/>
      <c r="J1935" s="93"/>
      <c r="K1935" s="100"/>
      <c r="L1935" s="12"/>
      <c r="M1935" s="11"/>
      <c r="N1935" s="18"/>
      <c r="O1935" s="14"/>
      <c r="P1935" s="14"/>
      <c r="Q1935" s="97"/>
      <c r="R1935" s="11"/>
      <c r="S1935" s="11"/>
      <c r="T1935" s="11"/>
      <c r="U1935" s="216"/>
      <c r="V1935" s="216"/>
      <c r="W1935" s="216"/>
      <c r="X1935" s="216"/>
      <c r="Y1935" s="216"/>
      <c r="Z1935" s="216"/>
      <c r="AA1935" s="217"/>
      <c r="AB1935" s="216"/>
    </row>
    <row r="1936" spans="1:28" ht="18" customHeight="1">
      <c r="A1936" s="100"/>
      <c r="B1936" s="12"/>
      <c r="C1936" s="90"/>
      <c r="D1936" s="12"/>
      <c r="E1936" s="12"/>
      <c r="F1936" s="12"/>
      <c r="G1936" s="13"/>
      <c r="H1936" s="11"/>
      <c r="I1936" s="12"/>
      <c r="J1936" s="93"/>
      <c r="K1936" s="100"/>
      <c r="L1936" s="12"/>
      <c r="M1936" s="11"/>
      <c r="N1936" s="18"/>
      <c r="O1936" s="14"/>
      <c r="P1936" s="14"/>
      <c r="Q1936" s="97"/>
      <c r="R1936" s="11"/>
      <c r="S1936" s="11"/>
      <c r="T1936" s="11"/>
      <c r="U1936" s="216"/>
      <c r="V1936" s="216"/>
      <c r="W1936" s="216"/>
      <c r="X1936" s="216"/>
      <c r="Y1936" s="216"/>
      <c r="Z1936" s="216"/>
      <c r="AA1936" s="217"/>
      <c r="AB1936" s="216"/>
    </row>
    <row r="1937" spans="1:28" ht="18" customHeight="1">
      <c r="A1937" s="100"/>
      <c r="B1937" s="12"/>
      <c r="C1937" s="90"/>
      <c r="D1937" s="12"/>
      <c r="E1937" s="12"/>
      <c r="F1937" s="12"/>
      <c r="G1937" s="13"/>
      <c r="H1937" s="11"/>
      <c r="I1937" s="12"/>
      <c r="J1937" s="93"/>
      <c r="K1937" s="100"/>
      <c r="L1937" s="12"/>
      <c r="M1937" s="11"/>
      <c r="N1937" s="18"/>
      <c r="O1937" s="14"/>
      <c r="P1937" s="14"/>
      <c r="Q1937" s="97"/>
      <c r="R1937" s="11"/>
      <c r="S1937" s="11"/>
      <c r="T1937" s="11"/>
      <c r="U1937" s="216"/>
      <c r="V1937" s="216"/>
      <c r="W1937" s="216"/>
      <c r="X1937" s="216"/>
      <c r="Y1937" s="216"/>
      <c r="Z1937" s="216"/>
      <c r="AA1937" s="217"/>
      <c r="AB1937" s="216"/>
    </row>
    <row r="1938" spans="1:28" ht="18" customHeight="1">
      <c r="A1938" s="100"/>
      <c r="B1938" s="12"/>
      <c r="C1938" s="90"/>
      <c r="D1938" s="12"/>
      <c r="E1938" s="12"/>
      <c r="F1938" s="12"/>
      <c r="G1938" s="13"/>
      <c r="H1938" s="11"/>
      <c r="I1938" s="12"/>
      <c r="J1938" s="93"/>
      <c r="K1938" s="100"/>
      <c r="L1938" s="12"/>
      <c r="M1938" s="11"/>
      <c r="N1938" s="18"/>
      <c r="O1938" s="14"/>
      <c r="P1938" s="14"/>
      <c r="Q1938" s="97"/>
      <c r="R1938" s="11"/>
      <c r="S1938" s="11"/>
      <c r="T1938" s="11"/>
      <c r="U1938" s="216"/>
      <c r="V1938" s="216"/>
      <c r="W1938" s="216"/>
      <c r="X1938" s="216"/>
      <c r="Y1938" s="216"/>
      <c r="Z1938" s="216"/>
      <c r="AA1938" s="217"/>
      <c r="AB1938" s="216"/>
    </row>
    <row r="1939" spans="1:28" ht="18" customHeight="1">
      <c r="A1939" s="100"/>
      <c r="B1939" s="12"/>
      <c r="C1939" s="90"/>
      <c r="D1939" s="12"/>
      <c r="E1939" s="12"/>
      <c r="F1939" s="12"/>
      <c r="G1939" s="13"/>
      <c r="H1939" s="11"/>
      <c r="I1939" s="12"/>
      <c r="J1939" s="93"/>
      <c r="K1939" s="100"/>
      <c r="L1939" s="12"/>
      <c r="M1939" s="11"/>
      <c r="N1939" s="18"/>
      <c r="O1939" s="14"/>
      <c r="P1939" s="14"/>
      <c r="Q1939" s="97"/>
      <c r="R1939" s="11"/>
      <c r="S1939" s="11"/>
      <c r="T1939" s="11"/>
      <c r="U1939" s="216"/>
      <c r="V1939" s="216"/>
      <c r="W1939" s="216"/>
      <c r="X1939" s="216"/>
      <c r="Y1939" s="216"/>
      <c r="Z1939" s="216"/>
      <c r="AA1939" s="217"/>
      <c r="AB1939" s="216"/>
    </row>
    <row r="1940" spans="1:28" ht="18" customHeight="1">
      <c r="A1940" s="100"/>
      <c r="B1940" s="12"/>
      <c r="C1940" s="90"/>
      <c r="D1940" s="12"/>
      <c r="E1940" s="12"/>
      <c r="F1940" s="12"/>
      <c r="G1940" s="13"/>
      <c r="H1940" s="11"/>
      <c r="I1940" s="12"/>
      <c r="J1940" s="93"/>
      <c r="K1940" s="100"/>
      <c r="L1940" s="12"/>
      <c r="M1940" s="11"/>
      <c r="N1940" s="18"/>
      <c r="O1940" s="14"/>
      <c r="P1940" s="14"/>
      <c r="Q1940" s="97"/>
      <c r="R1940" s="11"/>
      <c r="S1940" s="11"/>
      <c r="T1940" s="11"/>
      <c r="U1940" s="216"/>
      <c r="V1940" s="216"/>
      <c r="W1940" s="216"/>
      <c r="X1940" s="216"/>
      <c r="Y1940" s="216"/>
      <c r="Z1940" s="216"/>
      <c r="AA1940" s="217"/>
      <c r="AB1940" s="216"/>
    </row>
    <row r="1941" spans="1:28" ht="18" customHeight="1">
      <c r="A1941" s="100"/>
      <c r="B1941" s="12"/>
      <c r="C1941" s="90"/>
      <c r="D1941" s="12"/>
      <c r="E1941" s="12"/>
      <c r="F1941" s="12"/>
      <c r="G1941" s="13"/>
      <c r="H1941" s="11"/>
      <c r="I1941" s="12"/>
      <c r="J1941" s="93"/>
      <c r="K1941" s="100"/>
      <c r="L1941" s="12"/>
      <c r="M1941" s="11"/>
      <c r="N1941" s="18"/>
      <c r="O1941" s="14"/>
      <c r="P1941" s="14"/>
      <c r="Q1941" s="97"/>
      <c r="R1941" s="11"/>
      <c r="S1941" s="11"/>
      <c r="T1941" s="11"/>
      <c r="U1941" s="216"/>
      <c r="V1941" s="216"/>
      <c r="W1941" s="216"/>
      <c r="X1941" s="216"/>
      <c r="Y1941" s="216"/>
      <c r="Z1941" s="216"/>
      <c r="AA1941" s="217"/>
      <c r="AB1941" s="216"/>
    </row>
    <row r="1942" spans="1:28" ht="18" customHeight="1">
      <c r="A1942" s="100"/>
      <c r="B1942" s="12"/>
      <c r="C1942" s="90"/>
      <c r="D1942" s="12"/>
      <c r="E1942" s="12"/>
      <c r="F1942" s="12"/>
      <c r="G1942" s="13"/>
      <c r="H1942" s="11"/>
      <c r="I1942" s="12"/>
      <c r="J1942" s="93"/>
      <c r="K1942" s="100"/>
      <c r="L1942" s="12"/>
      <c r="M1942" s="11"/>
      <c r="N1942" s="18"/>
      <c r="O1942" s="14"/>
      <c r="P1942" s="14"/>
      <c r="Q1942" s="97"/>
      <c r="R1942" s="11"/>
      <c r="S1942" s="11"/>
      <c r="T1942" s="11"/>
      <c r="U1942" s="216"/>
      <c r="V1942" s="216"/>
      <c r="W1942" s="216"/>
      <c r="X1942" s="216"/>
      <c r="Y1942" s="216"/>
      <c r="Z1942" s="216"/>
      <c r="AA1942" s="217"/>
      <c r="AB1942" s="216"/>
    </row>
    <row r="1943" spans="1:28" ht="18" customHeight="1">
      <c r="A1943" s="100"/>
      <c r="B1943" s="12"/>
      <c r="C1943" s="90"/>
      <c r="D1943" s="12"/>
      <c r="E1943" s="12"/>
      <c r="F1943" s="12"/>
      <c r="G1943" s="13"/>
      <c r="H1943" s="11"/>
      <c r="I1943" s="12"/>
      <c r="J1943" s="93"/>
      <c r="K1943" s="100"/>
      <c r="L1943" s="12"/>
      <c r="M1943" s="11"/>
      <c r="N1943" s="18"/>
      <c r="O1943" s="14"/>
      <c r="P1943" s="14"/>
      <c r="Q1943" s="97"/>
      <c r="R1943" s="11"/>
      <c r="S1943" s="11"/>
      <c r="T1943" s="11"/>
      <c r="U1943" s="216"/>
      <c r="V1943" s="216"/>
      <c r="W1943" s="216"/>
      <c r="X1943" s="216"/>
      <c r="Y1943" s="216"/>
      <c r="Z1943" s="216"/>
      <c r="AA1943" s="217"/>
      <c r="AB1943" s="216"/>
    </row>
    <row r="1944" spans="1:28" ht="18" customHeight="1">
      <c r="A1944" s="100"/>
      <c r="B1944" s="12"/>
      <c r="C1944" s="90"/>
      <c r="D1944" s="12"/>
      <c r="E1944" s="12"/>
      <c r="F1944" s="12"/>
      <c r="G1944" s="13"/>
      <c r="H1944" s="11"/>
      <c r="I1944" s="12"/>
      <c r="J1944" s="93"/>
      <c r="K1944" s="100"/>
      <c r="L1944" s="12"/>
      <c r="M1944" s="11"/>
      <c r="N1944" s="18"/>
      <c r="O1944" s="14"/>
      <c r="P1944" s="14"/>
      <c r="Q1944" s="97"/>
      <c r="R1944" s="11"/>
      <c r="S1944" s="11"/>
      <c r="T1944" s="11"/>
      <c r="U1944" s="216"/>
      <c r="V1944" s="216"/>
      <c r="W1944" s="216"/>
      <c r="X1944" s="216"/>
      <c r="Y1944" s="216"/>
      <c r="Z1944" s="216"/>
      <c r="AA1944" s="217"/>
      <c r="AB1944" s="216"/>
    </row>
    <row r="1945" spans="1:28" ht="18" customHeight="1">
      <c r="A1945" s="100"/>
      <c r="B1945" s="12"/>
      <c r="C1945" s="90"/>
      <c r="D1945" s="12"/>
      <c r="E1945" s="12"/>
      <c r="F1945" s="12"/>
      <c r="G1945" s="13"/>
      <c r="H1945" s="11"/>
      <c r="I1945" s="12"/>
      <c r="J1945" s="93"/>
      <c r="K1945" s="100"/>
      <c r="L1945" s="12"/>
      <c r="M1945" s="11"/>
      <c r="N1945" s="18"/>
      <c r="O1945" s="14"/>
      <c r="P1945" s="14"/>
      <c r="Q1945" s="97"/>
      <c r="R1945" s="11"/>
      <c r="S1945" s="11"/>
      <c r="T1945" s="11"/>
      <c r="U1945" s="216"/>
      <c r="V1945" s="216"/>
      <c r="W1945" s="216"/>
      <c r="X1945" s="216"/>
      <c r="Y1945" s="216"/>
      <c r="Z1945" s="216"/>
      <c r="AA1945" s="217"/>
      <c r="AB1945" s="216"/>
    </row>
    <row r="1946" spans="1:28" ht="18" customHeight="1">
      <c r="A1946" s="100"/>
      <c r="B1946" s="12"/>
      <c r="C1946" s="90"/>
      <c r="D1946" s="12"/>
      <c r="E1946" s="12"/>
      <c r="F1946" s="12"/>
      <c r="G1946" s="13"/>
      <c r="H1946" s="11"/>
      <c r="I1946" s="12"/>
      <c r="J1946" s="93"/>
      <c r="K1946" s="100"/>
      <c r="L1946" s="12"/>
      <c r="M1946" s="11"/>
      <c r="N1946" s="18"/>
      <c r="O1946" s="14"/>
      <c r="P1946" s="14"/>
      <c r="Q1946" s="97"/>
      <c r="R1946" s="11"/>
      <c r="S1946" s="11"/>
      <c r="T1946" s="11"/>
      <c r="U1946" s="216"/>
      <c r="V1946" s="216"/>
      <c r="W1946" s="216"/>
      <c r="X1946" s="216"/>
      <c r="Y1946" s="216"/>
      <c r="Z1946" s="216"/>
      <c r="AA1946" s="217"/>
      <c r="AB1946" s="216"/>
    </row>
    <row r="1947" spans="1:28" ht="18" customHeight="1">
      <c r="A1947" s="100"/>
      <c r="B1947" s="12"/>
      <c r="C1947" s="90"/>
      <c r="D1947" s="12"/>
      <c r="E1947" s="12"/>
      <c r="F1947" s="12"/>
      <c r="G1947" s="13"/>
      <c r="H1947" s="11"/>
      <c r="I1947" s="12"/>
      <c r="J1947" s="93"/>
      <c r="K1947" s="100"/>
      <c r="L1947" s="12"/>
      <c r="M1947" s="11"/>
      <c r="N1947" s="18"/>
      <c r="O1947" s="14"/>
      <c r="P1947" s="14"/>
      <c r="Q1947" s="97"/>
      <c r="R1947" s="11"/>
      <c r="S1947" s="11"/>
      <c r="T1947" s="11"/>
      <c r="U1947" s="216"/>
      <c r="V1947" s="216"/>
      <c r="W1947" s="216"/>
      <c r="X1947" s="216"/>
      <c r="Y1947" s="216"/>
      <c r="Z1947" s="216"/>
      <c r="AA1947" s="217"/>
      <c r="AB1947" s="216"/>
    </row>
    <row r="1948" spans="1:28" ht="18" customHeight="1">
      <c r="A1948" s="100"/>
      <c r="B1948" s="12"/>
      <c r="C1948" s="90"/>
      <c r="D1948" s="12"/>
      <c r="E1948" s="12"/>
      <c r="F1948" s="12"/>
      <c r="G1948" s="13"/>
      <c r="H1948" s="11"/>
      <c r="I1948" s="12"/>
      <c r="J1948" s="93"/>
      <c r="K1948" s="100"/>
      <c r="L1948" s="12"/>
      <c r="M1948" s="11"/>
      <c r="N1948" s="18"/>
      <c r="O1948" s="14"/>
      <c r="P1948" s="14"/>
      <c r="Q1948" s="97"/>
      <c r="R1948" s="11"/>
      <c r="S1948" s="11"/>
      <c r="T1948" s="11"/>
      <c r="U1948" s="216"/>
      <c r="V1948" s="216"/>
      <c r="W1948" s="216"/>
      <c r="X1948" s="216"/>
      <c r="Y1948" s="216"/>
      <c r="Z1948" s="216"/>
      <c r="AA1948" s="217"/>
      <c r="AB1948" s="216"/>
    </row>
    <row r="1949" spans="1:28" ht="18" customHeight="1">
      <c r="A1949" s="100"/>
      <c r="B1949" s="12"/>
      <c r="C1949" s="90"/>
      <c r="D1949" s="12"/>
      <c r="E1949" s="12"/>
      <c r="F1949" s="12"/>
      <c r="G1949" s="13"/>
      <c r="H1949" s="11"/>
      <c r="I1949" s="12"/>
      <c r="J1949" s="93"/>
      <c r="K1949" s="100"/>
      <c r="L1949" s="12"/>
      <c r="M1949" s="11"/>
      <c r="N1949" s="18"/>
      <c r="O1949" s="14"/>
      <c r="P1949" s="14"/>
      <c r="Q1949" s="97"/>
      <c r="R1949" s="11"/>
      <c r="S1949" s="11"/>
      <c r="T1949" s="11"/>
      <c r="U1949" s="216"/>
      <c r="V1949" s="216"/>
      <c r="W1949" s="216"/>
      <c r="X1949" s="216"/>
      <c r="Y1949" s="216"/>
      <c r="Z1949" s="216"/>
      <c r="AA1949" s="217"/>
      <c r="AB1949" s="216"/>
    </row>
    <row r="1950" spans="1:28" ht="18" customHeight="1">
      <c r="A1950" s="100"/>
      <c r="B1950" s="12"/>
      <c r="C1950" s="90"/>
      <c r="D1950" s="12"/>
      <c r="E1950" s="12"/>
      <c r="F1950" s="12"/>
      <c r="G1950" s="13"/>
      <c r="H1950" s="11"/>
      <c r="I1950" s="12"/>
      <c r="J1950" s="93"/>
      <c r="K1950" s="100"/>
      <c r="L1950" s="12"/>
      <c r="M1950" s="11"/>
      <c r="N1950" s="18"/>
      <c r="O1950" s="14"/>
      <c r="P1950" s="14"/>
      <c r="Q1950" s="97"/>
      <c r="R1950" s="11"/>
      <c r="S1950" s="11"/>
      <c r="T1950" s="11"/>
      <c r="U1950" s="216"/>
      <c r="V1950" s="216"/>
      <c r="W1950" s="216"/>
      <c r="X1950" s="216"/>
      <c r="Y1950" s="216"/>
      <c r="Z1950" s="216"/>
      <c r="AA1950" s="217"/>
      <c r="AB1950" s="216"/>
    </row>
    <row r="1951" spans="1:28" ht="18" customHeight="1">
      <c r="A1951" s="100"/>
      <c r="B1951" s="12"/>
      <c r="C1951" s="90"/>
      <c r="D1951" s="12"/>
      <c r="E1951" s="12"/>
      <c r="F1951" s="12"/>
      <c r="G1951" s="13"/>
      <c r="H1951" s="11"/>
      <c r="I1951" s="12"/>
      <c r="J1951" s="93"/>
      <c r="K1951" s="100"/>
      <c r="L1951" s="12"/>
      <c r="M1951" s="11"/>
      <c r="N1951" s="18"/>
      <c r="O1951" s="14"/>
      <c r="P1951" s="14"/>
      <c r="Q1951" s="97"/>
      <c r="R1951" s="11"/>
      <c r="S1951" s="11"/>
      <c r="T1951" s="11"/>
      <c r="U1951" s="216"/>
      <c r="V1951" s="216"/>
      <c r="W1951" s="216"/>
      <c r="X1951" s="216"/>
      <c r="Y1951" s="216"/>
      <c r="Z1951" s="216"/>
      <c r="AA1951" s="217"/>
      <c r="AB1951" s="216"/>
    </row>
    <row r="1952" spans="1:28" ht="18" customHeight="1">
      <c r="A1952" s="100"/>
      <c r="B1952" s="12"/>
      <c r="C1952" s="90"/>
      <c r="D1952" s="12"/>
      <c r="E1952" s="12"/>
      <c r="F1952" s="12"/>
      <c r="G1952" s="13"/>
      <c r="H1952" s="11"/>
      <c r="I1952" s="12"/>
      <c r="J1952" s="93"/>
      <c r="K1952" s="100"/>
      <c r="L1952" s="12"/>
      <c r="M1952" s="11"/>
      <c r="N1952" s="18"/>
      <c r="O1952" s="14"/>
      <c r="P1952" s="14"/>
      <c r="Q1952" s="97"/>
      <c r="R1952" s="11"/>
      <c r="S1952" s="11"/>
      <c r="T1952" s="11"/>
      <c r="U1952" s="216"/>
      <c r="V1952" s="216"/>
      <c r="W1952" s="216"/>
      <c r="X1952" s="216"/>
      <c r="Y1952" s="216"/>
      <c r="Z1952" s="216"/>
      <c r="AA1952" s="217"/>
      <c r="AB1952" s="216"/>
    </row>
    <row r="1953" spans="1:28" ht="18" customHeight="1">
      <c r="A1953" s="100"/>
      <c r="B1953" s="12"/>
      <c r="C1953" s="90"/>
      <c r="D1953" s="12"/>
      <c r="E1953" s="12"/>
      <c r="F1953" s="12"/>
      <c r="G1953" s="13"/>
      <c r="H1953" s="11"/>
      <c r="I1953" s="12"/>
      <c r="J1953" s="93"/>
      <c r="K1953" s="100"/>
      <c r="L1953" s="12"/>
      <c r="M1953" s="11"/>
      <c r="N1953" s="18"/>
      <c r="O1953" s="14"/>
      <c r="P1953" s="14"/>
      <c r="Q1953" s="97"/>
      <c r="R1953" s="11"/>
      <c r="S1953" s="11"/>
      <c r="T1953" s="11"/>
      <c r="U1953" s="216"/>
      <c r="V1953" s="216"/>
      <c r="W1953" s="216"/>
      <c r="X1953" s="216"/>
      <c r="Y1953" s="216"/>
      <c r="Z1953" s="216"/>
      <c r="AA1953" s="217"/>
      <c r="AB1953" s="216"/>
    </row>
    <row r="1954" spans="1:28" ht="18" customHeight="1">
      <c r="A1954" s="100"/>
      <c r="B1954" s="12"/>
      <c r="C1954" s="90"/>
      <c r="D1954" s="12"/>
      <c r="E1954" s="12"/>
      <c r="F1954" s="12"/>
      <c r="G1954" s="13"/>
      <c r="H1954" s="11"/>
      <c r="I1954" s="12"/>
      <c r="J1954" s="93"/>
      <c r="K1954" s="100"/>
      <c r="L1954" s="12"/>
      <c r="M1954" s="11"/>
      <c r="N1954" s="18"/>
      <c r="O1954" s="14"/>
      <c r="P1954" s="14"/>
      <c r="Q1954" s="97"/>
      <c r="R1954" s="11"/>
      <c r="S1954" s="11"/>
      <c r="T1954" s="11"/>
      <c r="U1954" s="216"/>
      <c r="V1954" s="216"/>
      <c r="W1954" s="216"/>
      <c r="X1954" s="216"/>
      <c r="Y1954" s="216"/>
      <c r="Z1954" s="216"/>
      <c r="AA1954" s="217"/>
      <c r="AB1954" s="216"/>
    </row>
    <row r="1955" spans="1:28" ht="18" customHeight="1">
      <c r="A1955" s="100"/>
      <c r="B1955" s="12"/>
      <c r="C1955" s="90"/>
      <c r="D1955" s="12"/>
      <c r="E1955" s="12"/>
      <c r="F1955" s="12"/>
      <c r="G1955" s="13"/>
      <c r="H1955" s="11"/>
      <c r="I1955" s="12"/>
      <c r="J1955" s="93"/>
      <c r="K1955" s="100"/>
      <c r="L1955" s="12"/>
      <c r="M1955" s="11"/>
      <c r="N1955" s="18"/>
      <c r="O1955" s="14"/>
      <c r="P1955" s="14"/>
      <c r="Q1955" s="97"/>
      <c r="R1955" s="11"/>
      <c r="S1955" s="11"/>
      <c r="T1955" s="11"/>
      <c r="U1955" s="216"/>
      <c r="V1955" s="216"/>
      <c r="W1955" s="216"/>
      <c r="X1955" s="216"/>
      <c r="Y1955" s="216"/>
      <c r="Z1955" s="216"/>
      <c r="AA1955" s="217"/>
      <c r="AB1955" s="216"/>
    </row>
    <row r="1956" spans="1:28" ht="18" customHeight="1">
      <c r="A1956" s="100"/>
      <c r="B1956" s="12"/>
      <c r="C1956" s="90"/>
      <c r="D1956" s="12"/>
      <c r="E1956" s="12"/>
      <c r="F1956" s="12"/>
      <c r="G1956" s="13"/>
      <c r="H1956" s="11"/>
      <c r="I1956" s="12"/>
      <c r="J1956" s="93"/>
      <c r="K1956" s="100"/>
      <c r="L1956" s="12"/>
      <c r="M1956" s="11"/>
      <c r="N1956" s="18"/>
      <c r="O1956" s="14"/>
      <c r="P1956" s="14"/>
      <c r="Q1956" s="97"/>
      <c r="R1956" s="11"/>
      <c r="S1956" s="11"/>
      <c r="T1956" s="11"/>
      <c r="U1956" s="216"/>
      <c r="V1956" s="216"/>
      <c r="W1956" s="216"/>
      <c r="X1956" s="216"/>
      <c r="Y1956" s="216"/>
      <c r="Z1956" s="216"/>
      <c r="AA1956" s="217"/>
      <c r="AB1956" s="216"/>
    </row>
    <row r="1957" spans="1:28" ht="18" customHeight="1">
      <c r="A1957" s="100"/>
      <c r="B1957" s="12"/>
      <c r="C1957" s="90"/>
      <c r="D1957" s="12"/>
      <c r="E1957" s="12"/>
      <c r="F1957" s="12"/>
      <c r="G1957" s="13"/>
      <c r="H1957" s="11"/>
      <c r="I1957" s="12"/>
      <c r="J1957" s="93"/>
      <c r="K1957" s="100"/>
      <c r="L1957" s="12"/>
      <c r="M1957" s="11"/>
      <c r="N1957" s="18"/>
      <c r="O1957" s="14"/>
      <c r="P1957" s="14"/>
      <c r="Q1957" s="97"/>
      <c r="R1957" s="11"/>
      <c r="S1957" s="11"/>
      <c r="T1957" s="11"/>
      <c r="U1957" s="216"/>
      <c r="V1957" s="216"/>
      <c r="W1957" s="216"/>
      <c r="X1957" s="216"/>
      <c r="Y1957" s="216"/>
      <c r="Z1957" s="216"/>
      <c r="AA1957" s="217"/>
      <c r="AB1957" s="216"/>
    </row>
    <row r="1958" spans="1:28" ht="18" customHeight="1">
      <c r="A1958" s="100"/>
      <c r="B1958" s="12"/>
      <c r="C1958" s="90"/>
      <c r="D1958" s="12"/>
      <c r="E1958" s="12"/>
      <c r="F1958" s="12"/>
      <c r="G1958" s="13"/>
      <c r="H1958" s="11"/>
      <c r="I1958" s="12"/>
      <c r="J1958" s="93"/>
      <c r="K1958" s="100"/>
      <c r="L1958" s="12"/>
      <c r="M1958" s="11"/>
      <c r="N1958" s="18"/>
      <c r="O1958" s="14"/>
      <c r="P1958" s="14"/>
      <c r="Q1958" s="97"/>
      <c r="R1958" s="11"/>
      <c r="S1958" s="11"/>
      <c r="T1958" s="11"/>
      <c r="U1958" s="216"/>
      <c r="V1958" s="216"/>
      <c r="W1958" s="216"/>
      <c r="X1958" s="216"/>
      <c r="Y1958" s="216"/>
      <c r="Z1958" s="216"/>
      <c r="AA1958" s="217"/>
      <c r="AB1958" s="216"/>
    </row>
    <row r="1959" spans="1:28" ht="18" customHeight="1">
      <c r="A1959" s="100"/>
      <c r="B1959" s="12"/>
      <c r="C1959" s="90"/>
      <c r="D1959" s="12"/>
      <c r="E1959" s="12"/>
      <c r="F1959" s="12"/>
      <c r="G1959" s="13"/>
      <c r="H1959" s="11"/>
      <c r="I1959" s="12"/>
      <c r="J1959" s="93"/>
      <c r="K1959" s="100"/>
      <c r="L1959" s="12"/>
      <c r="M1959" s="11"/>
      <c r="N1959" s="18"/>
      <c r="O1959" s="14"/>
      <c r="P1959" s="14"/>
      <c r="Q1959" s="97"/>
      <c r="R1959" s="11"/>
      <c r="S1959" s="11"/>
      <c r="T1959" s="11"/>
      <c r="U1959" s="216"/>
      <c r="V1959" s="216"/>
      <c r="W1959" s="216"/>
      <c r="X1959" s="216"/>
      <c r="Y1959" s="216"/>
      <c r="Z1959" s="216"/>
      <c r="AA1959" s="217"/>
      <c r="AB1959" s="216"/>
    </row>
    <row r="1960" spans="1:28" ht="18" customHeight="1">
      <c r="A1960" s="100"/>
      <c r="B1960" s="12"/>
      <c r="C1960" s="90"/>
      <c r="D1960" s="12"/>
      <c r="E1960" s="12"/>
      <c r="F1960" s="12"/>
      <c r="G1960" s="13"/>
      <c r="H1960" s="11"/>
      <c r="I1960" s="12"/>
      <c r="J1960" s="93"/>
      <c r="K1960" s="100"/>
      <c r="L1960" s="12"/>
      <c r="M1960" s="11"/>
      <c r="N1960" s="18"/>
      <c r="O1960" s="14"/>
      <c r="P1960" s="14"/>
      <c r="Q1960" s="97"/>
      <c r="R1960" s="11"/>
      <c r="S1960" s="11"/>
      <c r="T1960" s="11"/>
      <c r="U1960" s="216"/>
      <c r="V1960" s="216"/>
      <c r="W1960" s="216"/>
      <c r="X1960" s="216"/>
      <c r="Y1960" s="216"/>
      <c r="Z1960" s="216"/>
      <c r="AA1960" s="217"/>
      <c r="AB1960" s="216"/>
    </row>
    <row r="1961" spans="1:28" ht="18" customHeight="1">
      <c r="A1961" s="100"/>
      <c r="B1961" s="12"/>
      <c r="C1961" s="90"/>
      <c r="D1961" s="12"/>
      <c r="E1961" s="12"/>
      <c r="F1961" s="12"/>
      <c r="G1961" s="13"/>
      <c r="H1961" s="11"/>
      <c r="I1961" s="12"/>
      <c r="J1961" s="93"/>
      <c r="K1961" s="100"/>
      <c r="L1961" s="12"/>
      <c r="M1961" s="11"/>
      <c r="N1961" s="18"/>
      <c r="O1961" s="14"/>
      <c r="P1961" s="14"/>
      <c r="Q1961" s="97"/>
      <c r="R1961" s="11"/>
      <c r="S1961" s="11"/>
      <c r="T1961" s="11"/>
      <c r="U1961" s="216"/>
      <c r="V1961" s="216"/>
      <c r="W1961" s="216"/>
      <c r="X1961" s="216"/>
      <c r="Y1961" s="216"/>
      <c r="Z1961" s="216"/>
      <c r="AA1961" s="217"/>
      <c r="AB1961" s="216"/>
    </row>
    <row r="1962" spans="1:28" ht="18" customHeight="1">
      <c r="A1962" s="100"/>
      <c r="B1962" s="12"/>
      <c r="C1962" s="90"/>
      <c r="D1962" s="12"/>
      <c r="E1962" s="12"/>
      <c r="F1962" s="12"/>
      <c r="G1962" s="13"/>
      <c r="H1962" s="11"/>
      <c r="I1962" s="12"/>
      <c r="J1962" s="93"/>
      <c r="K1962" s="100"/>
      <c r="L1962" s="12"/>
      <c r="M1962" s="11"/>
      <c r="N1962" s="18"/>
      <c r="O1962" s="14"/>
      <c r="P1962" s="14"/>
      <c r="Q1962" s="97"/>
      <c r="R1962" s="11"/>
      <c r="S1962" s="11"/>
      <c r="T1962" s="11"/>
      <c r="U1962" s="216"/>
      <c r="V1962" s="216"/>
      <c r="W1962" s="216"/>
      <c r="X1962" s="216"/>
      <c r="Y1962" s="216"/>
      <c r="Z1962" s="216"/>
      <c r="AA1962" s="217"/>
      <c r="AB1962" s="216"/>
    </row>
    <row r="1963" spans="1:28" ht="18" customHeight="1">
      <c r="A1963" s="100"/>
      <c r="B1963" s="12"/>
      <c r="C1963" s="90"/>
      <c r="D1963" s="12"/>
      <c r="E1963" s="12"/>
      <c r="F1963" s="12"/>
      <c r="G1963" s="13"/>
      <c r="H1963" s="11"/>
      <c r="I1963" s="12"/>
      <c r="J1963" s="93"/>
      <c r="K1963" s="100"/>
      <c r="L1963" s="12"/>
      <c r="M1963" s="11"/>
      <c r="N1963" s="18"/>
      <c r="O1963" s="14"/>
      <c r="P1963" s="14"/>
      <c r="Q1963" s="97"/>
      <c r="R1963" s="11"/>
      <c r="S1963" s="11"/>
      <c r="T1963" s="11"/>
      <c r="U1963" s="216"/>
      <c r="V1963" s="216"/>
      <c r="W1963" s="216"/>
      <c r="X1963" s="216"/>
      <c r="Y1963" s="216"/>
      <c r="Z1963" s="216"/>
      <c r="AA1963" s="217"/>
      <c r="AB1963" s="216"/>
    </row>
    <row r="1964" spans="1:28" ht="18" customHeight="1">
      <c r="A1964" s="100"/>
      <c r="B1964" s="12"/>
      <c r="C1964" s="90"/>
      <c r="D1964" s="12"/>
      <c r="E1964" s="12"/>
      <c r="F1964" s="12"/>
      <c r="G1964" s="13"/>
      <c r="H1964" s="11"/>
      <c r="I1964" s="12"/>
      <c r="J1964" s="93"/>
      <c r="K1964" s="100"/>
      <c r="L1964" s="12"/>
      <c r="M1964" s="11"/>
      <c r="N1964" s="18"/>
      <c r="O1964" s="14"/>
      <c r="P1964" s="14"/>
      <c r="Q1964" s="97"/>
      <c r="R1964" s="11"/>
      <c r="S1964" s="11"/>
      <c r="T1964" s="11"/>
      <c r="U1964" s="216"/>
      <c r="V1964" s="216"/>
      <c r="W1964" s="216"/>
      <c r="X1964" s="216"/>
      <c r="Y1964" s="216"/>
      <c r="Z1964" s="216"/>
      <c r="AA1964" s="217"/>
      <c r="AB1964" s="216"/>
    </row>
    <row r="1965" spans="1:28" ht="18" customHeight="1">
      <c r="A1965" s="100"/>
      <c r="B1965" s="12"/>
      <c r="C1965" s="90"/>
      <c r="D1965" s="12"/>
      <c r="E1965" s="12"/>
      <c r="F1965" s="12"/>
      <c r="G1965" s="13"/>
      <c r="H1965" s="11"/>
      <c r="I1965" s="12"/>
      <c r="J1965" s="93"/>
      <c r="K1965" s="100"/>
      <c r="L1965" s="12"/>
      <c r="M1965" s="11"/>
      <c r="N1965" s="18"/>
      <c r="O1965" s="14"/>
      <c r="P1965" s="14"/>
      <c r="Q1965" s="97"/>
      <c r="R1965" s="11"/>
      <c r="S1965" s="11"/>
      <c r="T1965" s="11"/>
      <c r="U1965" s="216"/>
      <c r="V1965" s="216"/>
      <c r="W1965" s="216"/>
      <c r="X1965" s="216"/>
      <c r="Y1965" s="216"/>
      <c r="Z1965" s="216"/>
      <c r="AA1965" s="217"/>
      <c r="AB1965" s="216"/>
    </row>
    <row r="1966" spans="1:28" ht="18" customHeight="1">
      <c r="A1966" s="100"/>
      <c r="B1966" s="12"/>
      <c r="C1966" s="90"/>
      <c r="D1966" s="12"/>
      <c r="E1966" s="12"/>
      <c r="F1966" s="12"/>
      <c r="G1966" s="13"/>
      <c r="H1966" s="11"/>
      <c r="I1966" s="12"/>
      <c r="J1966" s="93"/>
      <c r="K1966" s="100"/>
      <c r="L1966" s="12"/>
      <c r="M1966" s="11"/>
      <c r="N1966" s="18"/>
      <c r="O1966" s="14"/>
      <c r="P1966" s="14"/>
      <c r="Q1966" s="97"/>
      <c r="R1966" s="11"/>
      <c r="S1966" s="11"/>
      <c r="T1966" s="11"/>
      <c r="U1966" s="216"/>
      <c r="V1966" s="216"/>
      <c r="W1966" s="216"/>
      <c r="X1966" s="216"/>
      <c r="Y1966" s="216"/>
      <c r="Z1966" s="216"/>
      <c r="AA1966" s="217"/>
      <c r="AB1966" s="216"/>
    </row>
    <row r="1967" spans="1:28" ht="18" customHeight="1">
      <c r="A1967" s="100"/>
      <c r="B1967" s="12"/>
      <c r="C1967" s="90"/>
      <c r="D1967" s="12"/>
      <c r="E1967" s="12"/>
      <c r="F1967" s="12"/>
      <c r="G1967" s="13"/>
      <c r="H1967" s="11"/>
      <c r="I1967" s="12"/>
      <c r="J1967" s="93"/>
      <c r="K1967" s="100"/>
      <c r="L1967" s="12"/>
      <c r="M1967" s="11"/>
      <c r="N1967" s="18"/>
      <c r="O1967" s="14"/>
      <c r="P1967" s="14"/>
      <c r="Q1967" s="97"/>
      <c r="R1967" s="11"/>
      <c r="S1967" s="11"/>
      <c r="T1967" s="11"/>
      <c r="U1967" s="216"/>
      <c r="V1967" s="216"/>
      <c r="W1967" s="216"/>
      <c r="X1967" s="216"/>
      <c r="Y1967" s="216"/>
      <c r="Z1967" s="216"/>
      <c r="AA1967" s="217"/>
      <c r="AB1967" s="216"/>
    </row>
    <row r="1968" spans="1:28" ht="18" customHeight="1">
      <c r="A1968" s="100"/>
      <c r="B1968" s="12"/>
      <c r="C1968" s="90"/>
      <c r="D1968" s="12"/>
      <c r="E1968" s="12"/>
      <c r="F1968" s="12"/>
      <c r="G1968" s="13"/>
      <c r="H1968" s="11"/>
      <c r="I1968" s="12"/>
      <c r="J1968" s="93"/>
      <c r="K1968" s="100"/>
      <c r="L1968" s="12"/>
      <c r="M1968" s="11"/>
      <c r="N1968" s="18"/>
      <c r="O1968" s="14"/>
      <c r="P1968" s="14"/>
      <c r="Q1968" s="97"/>
      <c r="R1968" s="11"/>
      <c r="S1968" s="11"/>
      <c r="T1968" s="11"/>
      <c r="U1968" s="216"/>
      <c r="V1968" s="216"/>
      <c r="W1968" s="216"/>
      <c r="X1968" s="216"/>
      <c r="Y1968" s="216"/>
      <c r="Z1968" s="216"/>
      <c r="AA1968" s="217"/>
      <c r="AB1968" s="216"/>
    </row>
    <row r="1969" spans="1:28" ht="18" customHeight="1">
      <c r="A1969" s="100"/>
      <c r="B1969" s="12"/>
      <c r="C1969" s="90"/>
      <c r="D1969" s="12"/>
      <c r="E1969" s="12"/>
      <c r="F1969" s="12"/>
      <c r="G1969" s="13"/>
      <c r="H1969" s="11"/>
      <c r="I1969" s="12"/>
      <c r="J1969" s="93"/>
      <c r="K1969" s="100"/>
      <c r="L1969" s="12"/>
      <c r="M1969" s="11"/>
      <c r="N1969" s="18"/>
      <c r="O1969" s="14"/>
      <c r="P1969" s="14"/>
      <c r="Q1969" s="97"/>
      <c r="R1969" s="11"/>
      <c r="S1969" s="11"/>
      <c r="T1969" s="11"/>
      <c r="U1969" s="216"/>
      <c r="V1969" s="216"/>
      <c r="W1969" s="216"/>
      <c r="X1969" s="216"/>
      <c r="Y1969" s="216"/>
      <c r="Z1969" s="216"/>
      <c r="AA1969" s="217"/>
      <c r="AB1969" s="216"/>
    </row>
    <row r="1970" spans="1:28" ht="18" customHeight="1">
      <c r="A1970" s="100"/>
      <c r="B1970" s="12"/>
      <c r="C1970" s="90"/>
      <c r="D1970" s="12"/>
      <c r="E1970" s="12"/>
      <c r="F1970" s="12"/>
      <c r="G1970" s="13"/>
      <c r="H1970" s="11"/>
      <c r="I1970" s="12"/>
      <c r="J1970" s="93"/>
      <c r="K1970" s="100"/>
      <c r="L1970" s="12"/>
      <c r="M1970" s="11"/>
      <c r="N1970" s="18"/>
      <c r="O1970" s="14"/>
      <c r="P1970" s="14"/>
      <c r="Q1970" s="97"/>
      <c r="R1970" s="11"/>
      <c r="S1970" s="11"/>
      <c r="T1970" s="11"/>
      <c r="U1970" s="216"/>
      <c r="V1970" s="216"/>
      <c r="W1970" s="216"/>
      <c r="X1970" s="216"/>
      <c r="Y1970" s="216"/>
      <c r="Z1970" s="216"/>
      <c r="AA1970" s="217"/>
      <c r="AB1970" s="216"/>
    </row>
    <row r="1971" spans="1:28" ht="18" customHeight="1">
      <c r="A1971" s="100"/>
      <c r="B1971" s="12"/>
      <c r="C1971" s="90"/>
      <c r="D1971" s="12"/>
      <c r="E1971" s="12"/>
      <c r="F1971" s="12"/>
      <c r="G1971" s="13"/>
      <c r="H1971" s="11"/>
      <c r="I1971" s="12"/>
      <c r="J1971" s="93"/>
      <c r="K1971" s="100"/>
      <c r="L1971" s="12"/>
      <c r="M1971" s="11"/>
      <c r="N1971" s="18"/>
      <c r="O1971" s="14"/>
      <c r="P1971" s="14"/>
      <c r="Q1971" s="97"/>
      <c r="R1971" s="11"/>
      <c r="S1971" s="11"/>
      <c r="T1971" s="11"/>
      <c r="U1971" s="216"/>
      <c r="V1971" s="216"/>
      <c r="W1971" s="216"/>
      <c r="X1971" s="216"/>
      <c r="Y1971" s="216"/>
      <c r="Z1971" s="216"/>
      <c r="AA1971" s="217"/>
      <c r="AB1971" s="216"/>
    </row>
    <row r="1972" spans="1:28" ht="18" customHeight="1">
      <c r="A1972" s="100"/>
      <c r="B1972" s="12"/>
      <c r="C1972" s="90"/>
      <c r="D1972" s="12"/>
      <c r="E1972" s="12"/>
      <c r="F1972" s="12"/>
      <c r="G1972" s="13"/>
      <c r="H1972" s="11"/>
      <c r="I1972" s="12"/>
      <c r="J1972" s="93"/>
      <c r="K1972" s="100"/>
      <c r="L1972" s="12"/>
      <c r="M1972" s="11"/>
      <c r="N1972" s="18"/>
      <c r="O1972" s="14"/>
      <c r="P1972" s="14"/>
      <c r="Q1972" s="97"/>
      <c r="R1972" s="11"/>
      <c r="S1972" s="11"/>
      <c r="T1972" s="11"/>
      <c r="U1972" s="216"/>
      <c r="V1972" s="216"/>
      <c r="W1972" s="216"/>
      <c r="X1972" s="216"/>
      <c r="Y1972" s="216"/>
      <c r="Z1972" s="216"/>
      <c r="AA1972" s="217"/>
      <c r="AB1972" s="216"/>
    </row>
    <row r="1973" spans="1:28" ht="18" customHeight="1">
      <c r="A1973" s="100"/>
      <c r="B1973" s="12"/>
      <c r="C1973" s="90"/>
      <c r="D1973" s="12"/>
      <c r="E1973" s="12"/>
      <c r="F1973" s="12"/>
      <c r="G1973" s="13"/>
      <c r="H1973" s="11"/>
      <c r="I1973" s="12"/>
      <c r="J1973" s="93"/>
      <c r="K1973" s="100"/>
      <c r="L1973" s="12"/>
      <c r="M1973" s="11"/>
      <c r="N1973" s="18"/>
      <c r="O1973" s="14"/>
      <c r="P1973" s="14"/>
      <c r="Q1973" s="97"/>
      <c r="R1973" s="11"/>
      <c r="S1973" s="11"/>
      <c r="T1973" s="11"/>
      <c r="U1973" s="216"/>
      <c r="V1973" s="216"/>
      <c r="W1973" s="216"/>
      <c r="X1973" s="216"/>
      <c r="Y1973" s="216"/>
      <c r="Z1973" s="216"/>
      <c r="AA1973" s="217"/>
      <c r="AB1973" s="216"/>
    </row>
    <row r="1974" spans="1:28" ht="18" customHeight="1">
      <c r="A1974" s="100"/>
      <c r="B1974" s="12"/>
      <c r="C1974" s="90"/>
      <c r="D1974" s="12"/>
      <c r="E1974" s="12"/>
      <c r="F1974" s="12"/>
      <c r="G1974" s="13"/>
      <c r="H1974" s="11"/>
      <c r="I1974" s="12"/>
      <c r="J1974" s="93"/>
      <c r="K1974" s="100"/>
      <c r="L1974" s="12"/>
      <c r="M1974" s="11"/>
      <c r="N1974" s="18"/>
      <c r="O1974" s="14"/>
      <c r="P1974" s="14"/>
      <c r="Q1974" s="97"/>
      <c r="R1974" s="11"/>
      <c r="S1974" s="11"/>
      <c r="T1974" s="11"/>
      <c r="U1974" s="216"/>
      <c r="V1974" s="216"/>
      <c r="W1974" s="216"/>
      <c r="X1974" s="216"/>
      <c r="Y1974" s="216"/>
      <c r="Z1974" s="216"/>
      <c r="AA1974" s="217"/>
      <c r="AB1974" s="216"/>
    </row>
    <row r="1975" spans="1:28" ht="18" customHeight="1">
      <c r="A1975" s="100"/>
      <c r="B1975" s="12"/>
      <c r="C1975" s="90"/>
      <c r="D1975" s="12"/>
      <c r="E1975" s="12"/>
      <c r="F1975" s="12"/>
      <c r="G1975" s="13"/>
      <c r="H1975" s="11"/>
      <c r="I1975" s="12"/>
      <c r="J1975" s="93"/>
      <c r="K1975" s="100"/>
      <c r="L1975" s="12"/>
      <c r="M1975" s="11"/>
      <c r="N1975" s="18"/>
      <c r="O1975" s="14"/>
      <c r="P1975" s="14"/>
      <c r="Q1975" s="97"/>
      <c r="R1975" s="11"/>
      <c r="S1975" s="11"/>
      <c r="T1975" s="11"/>
      <c r="U1975" s="216"/>
      <c r="V1975" s="216"/>
      <c r="W1975" s="216"/>
      <c r="X1975" s="216"/>
      <c r="Y1975" s="216"/>
      <c r="Z1975" s="216"/>
      <c r="AA1975" s="217"/>
      <c r="AB1975" s="216"/>
    </row>
    <row r="1976" spans="1:28" ht="18" customHeight="1">
      <c r="A1976" s="100"/>
      <c r="B1976" s="12"/>
      <c r="C1976" s="90"/>
      <c r="D1976" s="12"/>
      <c r="E1976" s="12"/>
      <c r="F1976" s="12"/>
      <c r="G1976" s="13"/>
      <c r="H1976" s="11"/>
      <c r="I1976" s="12"/>
      <c r="J1976" s="93"/>
      <c r="K1976" s="100"/>
      <c r="L1976" s="12"/>
      <c r="M1976" s="11"/>
      <c r="N1976" s="18"/>
      <c r="O1976" s="14"/>
      <c r="P1976" s="14"/>
      <c r="Q1976" s="97"/>
      <c r="R1976" s="11"/>
      <c r="S1976" s="11"/>
      <c r="T1976" s="11"/>
      <c r="U1976" s="216"/>
      <c r="V1976" s="216"/>
      <c r="W1976" s="216"/>
      <c r="X1976" s="216"/>
      <c r="Y1976" s="216"/>
      <c r="Z1976" s="216"/>
      <c r="AA1976" s="217"/>
      <c r="AB1976" s="216"/>
    </row>
    <row r="1977" spans="1:28" ht="18" customHeight="1">
      <c r="A1977" s="100"/>
      <c r="B1977" s="12"/>
      <c r="C1977" s="90"/>
      <c r="D1977" s="12"/>
      <c r="E1977" s="12"/>
      <c r="F1977" s="12"/>
      <c r="G1977" s="13"/>
      <c r="H1977" s="11"/>
      <c r="I1977" s="12"/>
      <c r="J1977" s="93"/>
      <c r="K1977" s="100"/>
      <c r="L1977" s="12"/>
      <c r="M1977" s="11"/>
      <c r="N1977" s="18"/>
      <c r="O1977" s="14"/>
      <c r="P1977" s="14"/>
      <c r="Q1977" s="97"/>
      <c r="R1977" s="11"/>
      <c r="S1977" s="11"/>
      <c r="T1977" s="11"/>
      <c r="U1977" s="216"/>
      <c r="V1977" s="216"/>
      <c r="W1977" s="216"/>
      <c r="X1977" s="216"/>
      <c r="Y1977" s="216"/>
      <c r="Z1977" s="216"/>
      <c r="AA1977" s="217"/>
      <c r="AB1977" s="216"/>
    </row>
    <row r="1978" spans="1:28" ht="18" customHeight="1">
      <c r="A1978" s="100"/>
      <c r="B1978" s="12"/>
      <c r="C1978" s="90"/>
      <c r="D1978" s="12"/>
      <c r="E1978" s="12"/>
      <c r="F1978" s="12"/>
      <c r="G1978" s="13"/>
      <c r="H1978" s="11"/>
      <c r="I1978" s="12"/>
      <c r="J1978" s="93"/>
      <c r="K1978" s="100"/>
      <c r="L1978" s="12"/>
      <c r="M1978" s="11"/>
      <c r="N1978" s="18"/>
      <c r="O1978" s="14"/>
      <c r="P1978" s="14"/>
      <c r="Q1978" s="97"/>
      <c r="R1978" s="11"/>
      <c r="S1978" s="11"/>
      <c r="T1978" s="11"/>
      <c r="U1978" s="216"/>
      <c r="V1978" s="216"/>
      <c r="W1978" s="216"/>
      <c r="X1978" s="216"/>
      <c r="Y1978" s="216"/>
      <c r="Z1978" s="216"/>
      <c r="AA1978" s="217"/>
      <c r="AB1978" s="216"/>
    </row>
    <row r="1979" spans="1:28" ht="18" customHeight="1">
      <c r="A1979" s="100"/>
      <c r="B1979" s="12"/>
      <c r="C1979" s="90"/>
      <c r="D1979" s="12"/>
      <c r="E1979" s="12"/>
      <c r="F1979" s="12"/>
      <c r="G1979" s="13"/>
      <c r="H1979" s="11"/>
      <c r="I1979" s="12"/>
      <c r="J1979" s="93"/>
      <c r="K1979" s="100"/>
      <c r="L1979" s="12"/>
      <c r="M1979" s="11"/>
      <c r="N1979" s="18"/>
      <c r="O1979" s="14"/>
      <c r="P1979" s="14"/>
      <c r="Q1979" s="97"/>
      <c r="R1979" s="11"/>
      <c r="S1979" s="11"/>
      <c r="T1979" s="11"/>
      <c r="U1979" s="216"/>
      <c r="V1979" s="216"/>
      <c r="W1979" s="216"/>
      <c r="X1979" s="216"/>
      <c r="Y1979" s="216"/>
      <c r="Z1979" s="216"/>
      <c r="AA1979" s="217"/>
      <c r="AB1979" s="216"/>
    </row>
    <row r="1980" spans="1:28" ht="18" customHeight="1">
      <c r="A1980" s="100"/>
      <c r="B1980" s="12"/>
      <c r="C1980" s="90"/>
      <c r="D1980" s="12"/>
      <c r="E1980" s="12"/>
      <c r="F1980" s="12"/>
      <c r="G1980" s="13"/>
      <c r="H1980" s="11"/>
      <c r="I1980" s="12"/>
      <c r="J1980" s="93"/>
      <c r="K1980" s="100"/>
      <c r="L1980" s="12"/>
      <c r="M1980" s="11"/>
      <c r="N1980" s="18"/>
      <c r="O1980" s="14"/>
      <c r="P1980" s="14"/>
      <c r="Q1980" s="97"/>
      <c r="R1980" s="11"/>
      <c r="S1980" s="11"/>
      <c r="T1980" s="11"/>
      <c r="U1980" s="216"/>
      <c r="V1980" s="216"/>
      <c r="W1980" s="216"/>
      <c r="X1980" s="216"/>
      <c r="Y1980" s="216"/>
      <c r="Z1980" s="216"/>
      <c r="AA1980" s="217"/>
      <c r="AB1980" s="216"/>
    </row>
    <row r="1981" spans="1:28" ht="18" customHeight="1">
      <c r="A1981" s="100"/>
      <c r="B1981" s="12"/>
      <c r="C1981" s="90"/>
      <c r="D1981" s="12"/>
      <c r="E1981" s="12"/>
      <c r="F1981" s="12"/>
      <c r="G1981" s="13"/>
      <c r="H1981" s="11"/>
      <c r="I1981" s="12"/>
      <c r="J1981" s="93"/>
      <c r="K1981" s="100"/>
      <c r="L1981" s="12"/>
      <c r="M1981" s="11"/>
      <c r="N1981" s="18"/>
      <c r="O1981" s="14"/>
      <c r="P1981" s="14"/>
      <c r="Q1981" s="97"/>
      <c r="R1981" s="11"/>
      <c r="S1981" s="11"/>
      <c r="T1981" s="11"/>
      <c r="U1981" s="216"/>
      <c r="V1981" s="216"/>
      <c r="W1981" s="216"/>
      <c r="X1981" s="216"/>
      <c r="Y1981" s="216"/>
      <c r="Z1981" s="216"/>
      <c r="AA1981" s="217"/>
      <c r="AB1981" s="216"/>
    </row>
    <row r="1982" spans="1:28" ht="18" customHeight="1">
      <c r="A1982" s="100"/>
      <c r="B1982" s="12"/>
      <c r="C1982" s="90"/>
      <c r="D1982" s="12"/>
      <c r="E1982" s="12"/>
      <c r="F1982" s="12"/>
      <c r="G1982" s="13"/>
      <c r="H1982" s="11"/>
      <c r="I1982" s="12"/>
      <c r="J1982" s="93"/>
      <c r="K1982" s="100"/>
      <c r="L1982" s="12"/>
      <c r="M1982" s="11"/>
      <c r="N1982" s="18"/>
      <c r="O1982" s="14"/>
      <c r="P1982" s="14"/>
      <c r="Q1982" s="97"/>
      <c r="R1982" s="11"/>
      <c r="S1982" s="11"/>
      <c r="T1982" s="11"/>
      <c r="U1982" s="216"/>
      <c r="V1982" s="216"/>
      <c r="W1982" s="216"/>
      <c r="X1982" s="216"/>
      <c r="Y1982" s="216"/>
      <c r="Z1982" s="216"/>
      <c r="AA1982" s="217"/>
      <c r="AB1982" s="216"/>
    </row>
    <row r="1983" spans="1:28" ht="18" customHeight="1">
      <c r="A1983" s="100"/>
      <c r="B1983" s="12"/>
      <c r="C1983" s="90"/>
      <c r="D1983" s="12"/>
      <c r="E1983" s="12"/>
      <c r="F1983" s="12"/>
      <c r="G1983" s="13"/>
      <c r="H1983" s="11"/>
      <c r="I1983" s="12"/>
      <c r="J1983" s="93"/>
      <c r="K1983" s="100"/>
      <c r="L1983" s="12"/>
      <c r="M1983" s="11"/>
      <c r="N1983" s="18"/>
      <c r="O1983" s="14"/>
      <c r="P1983" s="14"/>
      <c r="Q1983" s="97"/>
      <c r="R1983" s="11"/>
      <c r="S1983" s="11"/>
      <c r="T1983" s="11"/>
      <c r="U1983" s="216"/>
      <c r="V1983" s="216"/>
      <c r="W1983" s="216"/>
      <c r="X1983" s="216"/>
      <c r="Y1983" s="216"/>
      <c r="Z1983" s="216"/>
      <c r="AA1983" s="217"/>
      <c r="AB1983" s="216"/>
    </row>
    <row r="1984" spans="1:28" ht="18" customHeight="1">
      <c r="A1984" s="100"/>
      <c r="B1984" s="12"/>
      <c r="C1984" s="90"/>
      <c r="D1984" s="12"/>
      <c r="E1984" s="12"/>
      <c r="F1984" s="12"/>
      <c r="G1984" s="13"/>
      <c r="H1984" s="11"/>
      <c r="I1984" s="12"/>
      <c r="J1984" s="93"/>
      <c r="K1984" s="100"/>
      <c r="L1984" s="12"/>
      <c r="M1984" s="11"/>
      <c r="N1984" s="18"/>
      <c r="O1984" s="14"/>
      <c r="P1984" s="14"/>
      <c r="Q1984" s="97"/>
      <c r="R1984" s="11"/>
      <c r="S1984" s="11"/>
      <c r="T1984" s="11"/>
      <c r="U1984" s="216"/>
      <c r="V1984" s="216"/>
      <c r="W1984" s="216"/>
      <c r="X1984" s="216"/>
      <c r="Y1984" s="216"/>
      <c r="Z1984" s="216"/>
      <c r="AA1984" s="217"/>
      <c r="AB1984" s="216"/>
    </row>
    <row r="1985" spans="1:28" ht="18" customHeight="1">
      <c r="A1985" s="100"/>
      <c r="B1985" s="12"/>
      <c r="C1985" s="90"/>
      <c r="D1985" s="12"/>
      <c r="E1985" s="12"/>
      <c r="F1985" s="12"/>
      <c r="G1985" s="13"/>
      <c r="H1985" s="11"/>
      <c r="I1985" s="12"/>
      <c r="J1985" s="93"/>
      <c r="K1985" s="100"/>
      <c r="L1985" s="12"/>
      <c r="M1985" s="11"/>
      <c r="N1985" s="18"/>
      <c r="O1985" s="14"/>
      <c r="P1985" s="14"/>
      <c r="Q1985" s="97"/>
      <c r="R1985" s="11"/>
      <c r="S1985" s="11"/>
      <c r="T1985" s="11"/>
      <c r="U1985" s="216"/>
      <c r="V1985" s="216"/>
      <c r="W1985" s="216"/>
      <c r="X1985" s="216"/>
      <c r="Y1985" s="216"/>
      <c r="Z1985" s="216"/>
      <c r="AA1985" s="217"/>
      <c r="AB1985" s="216"/>
    </row>
    <row r="1986" spans="1:28" ht="18" customHeight="1">
      <c r="A1986" s="100"/>
      <c r="B1986" s="12"/>
      <c r="C1986" s="90"/>
      <c r="D1986" s="12"/>
      <c r="E1986" s="12"/>
      <c r="F1986" s="12"/>
      <c r="G1986" s="13"/>
      <c r="H1986" s="11"/>
      <c r="I1986" s="12"/>
      <c r="J1986" s="93"/>
      <c r="K1986" s="100"/>
      <c r="L1986" s="12"/>
      <c r="M1986" s="11"/>
      <c r="N1986" s="18"/>
      <c r="O1986" s="14"/>
      <c r="P1986" s="14"/>
      <c r="Q1986" s="97"/>
      <c r="R1986" s="11"/>
      <c r="S1986" s="11"/>
      <c r="T1986" s="11"/>
      <c r="U1986" s="216"/>
      <c r="V1986" s="216"/>
      <c r="W1986" s="216"/>
      <c r="X1986" s="216"/>
      <c r="Y1986" s="216"/>
      <c r="Z1986" s="216"/>
      <c r="AA1986" s="217"/>
      <c r="AB1986" s="216"/>
    </row>
    <row r="1987" spans="1:28" ht="18" customHeight="1">
      <c r="A1987" s="100"/>
      <c r="B1987" s="12"/>
      <c r="C1987" s="90"/>
      <c r="D1987" s="12"/>
      <c r="E1987" s="12"/>
      <c r="F1987" s="12"/>
      <c r="G1987" s="13"/>
      <c r="H1987" s="11"/>
      <c r="I1987" s="12"/>
      <c r="J1987" s="93"/>
      <c r="K1987" s="100"/>
      <c r="L1987" s="12"/>
      <c r="M1987" s="11"/>
      <c r="N1987" s="18"/>
      <c r="O1987" s="14"/>
      <c r="P1987" s="14"/>
      <c r="Q1987" s="97"/>
      <c r="R1987" s="11"/>
      <c r="S1987" s="11"/>
      <c r="T1987" s="11"/>
      <c r="U1987" s="216"/>
      <c r="V1987" s="216"/>
      <c r="W1987" s="216"/>
      <c r="X1987" s="216"/>
      <c r="Y1987" s="216"/>
      <c r="Z1987" s="216"/>
      <c r="AA1987" s="217"/>
      <c r="AB1987" s="216"/>
    </row>
    <row r="1988" spans="1:28" ht="18" customHeight="1">
      <c r="A1988" s="100"/>
      <c r="B1988" s="12"/>
      <c r="C1988" s="90"/>
      <c r="D1988" s="12"/>
      <c r="E1988" s="12"/>
      <c r="F1988" s="12"/>
      <c r="G1988" s="13"/>
      <c r="H1988" s="11"/>
      <c r="I1988" s="12"/>
      <c r="J1988" s="93"/>
      <c r="K1988" s="100"/>
      <c r="L1988" s="12"/>
      <c r="M1988" s="11"/>
      <c r="N1988" s="18"/>
      <c r="O1988" s="14"/>
      <c r="P1988" s="14"/>
      <c r="Q1988" s="97"/>
      <c r="R1988" s="11"/>
      <c r="S1988" s="11"/>
      <c r="T1988" s="11"/>
      <c r="U1988" s="216"/>
      <c r="V1988" s="216"/>
      <c r="W1988" s="216"/>
      <c r="X1988" s="216"/>
      <c r="Y1988" s="216"/>
      <c r="Z1988" s="216"/>
      <c r="AA1988" s="217"/>
      <c r="AB1988" s="216"/>
    </row>
    <row r="1989" spans="1:28" ht="18" customHeight="1">
      <c r="A1989" s="100"/>
      <c r="B1989" s="12"/>
      <c r="C1989" s="90"/>
      <c r="D1989" s="12"/>
      <c r="E1989" s="12"/>
      <c r="F1989" s="12"/>
      <c r="G1989" s="13"/>
      <c r="H1989" s="11"/>
      <c r="I1989" s="12"/>
      <c r="J1989" s="93"/>
      <c r="K1989" s="100"/>
      <c r="L1989" s="12"/>
      <c r="M1989" s="11"/>
      <c r="N1989" s="18"/>
      <c r="O1989" s="14"/>
      <c r="P1989" s="14"/>
      <c r="Q1989" s="97"/>
      <c r="R1989" s="11"/>
      <c r="S1989" s="11"/>
      <c r="T1989" s="11"/>
      <c r="U1989" s="216"/>
      <c r="V1989" s="216"/>
      <c r="W1989" s="216"/>
      <c r="X1989" s="216"/>
      <c r="Y1989" s="216"/>
      <c r="Z1989" s="216"/>
      <c r="AA1989" s="217"/>
      <c r="AB1989" s="216"/>
    </row>
    <row r="1990" spans="1:28" ht="18" customHeight="1">
      <c r="A1990" s="100"/>
      <c r="B1990" s="12"/>
      <c r="C1990" s="90"/>
      <c r="D1990" s="12"/>
      <c r="E1990" s="12"/>
      <c r="F1990" s="12"/>
      <c r="G1990" s="13"/>
      <c r="H1990" s="11"/>
      <c r="I1990" s="12"/>
      <c r="J1990" s="93"/>
      <c r="K1990" s="100"/>
      <c r="L1990" s="12"/>
      <c r="M1990" s="11"/>
      <c r="N1990" s="18"/>
      <c r="O1990" s="14"/>
      <c r="P1990" s="14"/>
      <c r="Q1990" s="97"/>
      <c r="R1990" s="11"/>
      <c r="S1990" s="11"/>
      <c r="T1990" s="11"/>
      <c r="U1990" s="216"/>
      <c r="V1990" s="216"/>
      <c r="W1990" s="216"/>
      <c r="X1990" s="216"/>
      <c r="Y1990" s="216"/>
      <c r="Z1990" s="216"/>
      <c r="AA1990" s="217"/>
      <c r="AB1990" s="216"/>
    </row>
    <row r="1991" spans="1:28" ht="18" customHeight="1">
      <c r="A1991" s="100"/>
      <c r="B1991" s="12"/>
      <c r="C1991" s="90"/>
      <c r="D1991" s="12"/>
      <c r="E1991" s="12"/>
      <c r="F1991" s="12"/>
      <c r="G1991" s="13"/>
      <c r="H1991" s="11"/>
      <c r="I1991" s="12"/>
      <c r="J1991" s="93"/>
      <c r="K1991" s="100"/>
      <c r="L1991" s="12"/>
      <c r="M1991" s="11"/>
      <c r="N1991" s="18"/>
      <c r="O1991" s="14"/>
      <c r="P1991" s="14"/>
      <c r="Q1991" s="97"/>
      <c r="R1991" s="11"/>
      <c r="S1991" s="11"/>
      <c r="T1991" s="11"/>
      <c r="U1991" s="216"/>
      <c r="V1991" s="216"/>
      <c r="W1991" s="216"/>
      <c r="X1991" s="216"/>
      <c r="Y1991" s="216"/>
      <c r="Z1991" s="216"/>
      <c r="AA1991" s="217"/>
      <c r="AB1991" s="216"/>
    </row>
    <row r="1992" spans="1:28" ht="18" customHeight="1">
      <c r="A1992" s="100"/>
      <c r="B1992" s="12"/>
      <c r="C1992" s="90"/>
      <c r="D1992" s="12"/>
      <c r="E1992" s="12"/>
      <c r="F1992" s="12"/>
      <c r="G1992" s="13"/>
      <c r="H1992" s="11"/>
      <c r="I1992" s="12"/>
      <c r="J1992" s="93"/>
      <c r="K1992" s="100"/>
      <c r="L1992" s="12"/>
      <c r="M1992" s="11"/>
      <c r="N1992" s="18"/>
      <c r="O1992" s="14"/>
      <c r="P1992" s="14"/>
      <c r="Q1992" s="97"/>
      <c r="R1992" s="11"/>
      <c r="S1992" s="11"/>
      <c r="T1992" s="11"/>
      <c r="U1992" s="216"/>
      <c r="V1992" s="216"/>
      <c r="W1992" s="216"/>
      <c r="X1992" s="216"/>
      <c r="Y1992" s="216"/>
      <c r="Z1992" s="216"/>
      <c r="AA1992" s="217"/>
      <c r="AB1992" s="216"/>
    </row>
    <row r="1993" spans="1:28" ht="18" customHeight="1">
      <c r="A1993" s="100"/>
      <c r="B1993" s="12"/>
      <c r="C1993" s="90"/>
      <c r="D1993" s="12"/>
      <c r="E1993" s="12"/>
      <c r="F1993" s="12"/>
      <c r="G1993" s="13"/>
      <c r="H1993" s="11"/>
      <c r="I1993" s="12"/>
      <c r="J1993" s="93"/>
      <c r="K1993" s="100"/>
      <c r="L1993" s="12"/>
      <c r="M1993" s="11"/>
      <c r="N1993" s="18"/>
      <c r="O1993" s="14"/>
      <c r="P1993" s="14"/>
      <c r="Q1993" s="97"/>
      <c r="R1993" s="11"/>
      <c r="S1993" s="11"/>
      <c r="T1993" s="11"/>
      <c r="U1993" s="216"/>
      <c r="V1993" s="216"/>
      <c r="W1993" s="216"/>
      <c r="X1993" s="216"/>
      <c r="Y1993" s="216"/>
      <c r="Z1993" s="216"/>
      <c r="AA1993" s="217"/>
      <c r="AB1993" s="216"/>
    </row>
    <row r="1994" spans="1:28" ht="18" customHeight="1">
      <c r="A1994" s="100"/>
      <c r="B1994" s="12"/>
      <c r="C1994" s="90"/>
      <c r="D1994" s="12"/>
      <c r="E1994" s="12"/>
      <c r="F1994" s="12"/>
      <c r="G1994" s="13"/>
      <c r="H1994" s="11"/>
      <c r="I1994" s="12"/>
      <c r="J1994" s="93"/>
      <c r="K1994" s="100"/>
      <c r="L1994" s="12"/>
      <c r="M1994" s="11"/>
      <c r="N1994" s="18"/>
      <c r="O1994" s="14"/>
      <c r="P1994" s="14"/>
      <c r="Q1994" s="97"/>
      <c r="R1994" s="11"/>
      <c r="S1994" s="11"/>
      <c r="T1994" s="11"/>
      <c r="U1994" s="216"/>
      <c r="V1994" s="216"/>
      <c r="W1994" s="216"/>
      <c r="X1994" s="216"/>
      <c r="Y1994" s="216"/>
      <c r="Z1994" s="216"/>
      <c r="AA1994" s="217"/>
      <c r="AB1994" s="216"/>
    </row>
    <row r="1995" spans="1:28" ht="18" customHeight="1">
      <c r="A1995" s="100"/>
      <c r="B1995" s="12"/>
      <c r="C1995" s="90"/>
      <c r="D1995" s="12"/>
      <c r="E1995" s="12"/>
      <c r="F1995" s="12"/>
      <c r="G1995" s="13"/>
      <c r="H1995" s="11"/>
      <c r="I1995" s="12"/>
      <c r="J1995" s="93"/>
      <c r="K1995" s="100"/>
      <c r="L1995" s="12"/>
      <c r="M1995" s="11"/>
      <c r="N1995" s="18"/>
      <c r="O1995" s="14"/>
      <c r="P1995" s="14"/>
      <c r="Q1995" s="97"/>
      <c r="R1995" s="11"/>
      <c r="S1995" s="11"/>
      <c r="T1995" s="11"/>
      <c r="U1995" s="216"/>
      <c r="V1995" s="216"/>
      <c r="W1995" s="216"/>
      <c r="X1995" s="216"/>
      <c r="Y1995" s="216"/>
      <c r="Z1995" s="216"/>
      <c r="AA1995" s="217"/>
      <c r="AB1995" s="216"/>
    </row>
    <row r="1996" spans="1:28" ht="18" customHeight="1">
      <c r="A1996" s="100"/>
      <c r="B1996" s="12"/>
      <c r="C1996" s="90"/>
      <c r="D1996" s="12"/>
      <c r="E1996" s="12"/>
      <c r="F1996" s="12"/>
      <c r="G1996" s="13"/>
      <c r="H1996" s="11"/>
      <c r="I1996" s="12"/>
      <c r="J1996" s="93"/>
      <c r="K1996" s="100"/>
      <c r="L1996" s="12"/>
      <c r="M1996" s="11"/>
      <c r="N1996" s="18"/>
      <c r="O1996" s="14"/>
      <c r="P1996" s="14"/>
      <c r="Q1996" s="97"/>
      <c r="R1996" s="11"/>
      <c r="S1996" s="11"/>
      <c r="T1996" s="11"/>
      <c r="U1996" s="216"/>
      <c r="V1996" s="216"/>
      <c r="W1996" s="216"/>
      <c r="X1996" s="216"/>
      <c r="Y1996" s="216"/>
      <c r="Z1996" s="216"/>
      <c r="AA1996" s="217"/>
      <c r="AB1996" s="216"/>
    </row>
    <row r="1997" spans="1:28" ht="18" customHeight="1">
      <c r="A1997" s="100"/>
      <c r="B1997" s="12"/>
      <c r="C1997" s="90"/>
      <c r="D1997" s="12"/>
      <c r="E1997" s="12"/>
      <c r="F1997" s="12"/>
      <c r="G1997" s="13"/>
      <c r="H1997" s="11"/>
      <c r="I1997" s="12"/>
      <c r="J1997" s="93"/>
      <c r="K1997" s="100"/>
      <c r="L1997" s="12"/>
      <c r="M1997" s="11"/>
      <c r="N1997" s="18"/>
      <c r="O1997" s="14"/>
      <c r="P1997" s="14"/>
      <c r="Q1997" s="97"/>
      <c r="R1997" s="11"/>
      <c r="S1997" s="11"/>
      <c r="T1997" s="11"/>
      <c r="U1997" s="216"/>
      <c r="V1997" s="216"/>
      <c r="W1997" s="216"/>
      <c r="X1997" s="216"/>
      <c r="Y1997" s="216"/>
      <c r="Z1997" s="216"/>
      <c r="AA1997" s="217"/>
      <c r="AB1997" s="216"/>
    </row>
    <row r="1998" spans="1:28" ht="18" customHeight="1">
      <c r="A1998" s="100"/>
      <c r="B1998" s="12"/>
      <c r="C1998" s="90"/>
      <c r="D1998" s="12"/>
      <c r="E1998" s="12"/>
      <c r="F1998" s="12"/>
      <c r="G1998" s="13"/>
      <c r="H1998" s="11"/>
      <c r="I1998" s="12"/>
      <c r="J1998" s="93"/>
      <c r="K1998" s="100"/>
      <c r="L1998" s="12"/>
      <c r="M1998" s="11"/>
      <c r="N1998" s="18"/>
      <c r="O1998" s="14"/>
      <c r="P1998" s="14"/>
      <c r="Q1998" s="97"/>
      <c r="R1998" s="11"/>
      <c r="S1998" s="11"/>
      <c r="T1998" s="11"/>
      <c r="U1998" s="216"/>
      <c r="V1998" s="216"/>
      <c r="W1998" s="216"/>
      <c r="X1998" s="216"/>
      <c r="Y1998" s="216"/>
      <c r="Z1998" s="216"/>
      <c r="AA1998" s="217"/>
      <c r="AB1998" s="216"/>
    </row>
    <row r="1999" spans="1:28" ht="18" customHeight="1">
      <c r="A1999" s="100"/>
      <c r="B1999" s="12"/>
      <c r="C1999" s="90"/>
      <c r="D1999" s="12"/>
      <c r="E1999" s="12"/>
      <c r="F1999" s="12"/>
      <c r="G1999" s="13"/>
      <c r="H1999" s="11"/>
      <c r="I1999" s="12"/>
      <c r="J1999" s="93"/>
      <c r="K1999" s="100"/>
      <c r="L1999" s="12"/>
      <c r="M1999" s="11"/>
      <c r="N1999" s="18"/>
      <c r="O1999" s="14"/>
      <c r="P1999" s="14"/>
      <c r="Q1999" s="97"/>
      <c r="R1999" s="11"/>
      <c r="S1999" s="11"/>
      <c r="T1999" s="11"/>
      <c r="U1999" s="216"/>
      <c r="V1999" s="216"/>
      <c r="W1999" s="216"/>
      <c r="X1999" s="216"/>
      <c r="Y1999" s="216"/>
      <c r="Z1999" s="216"/>
      <c r="AA1999" s="217"/>
      <c r="AB1999" s="216"/>
    </row>
    <row r="2000" spans="1:28" ht="18" customHeight="1">
      <c r="A2000" s="100"/>
      <c r="B2000" s="12"/>
      <c r="C2000" s="90"/>
      <c r="D2000" s="12"/>
      <c r="E2000" s="12"/>
      <c r="F2000" s="12"/>
      <c r="G2000" s="13"/>
      <c r="H2000" s="11"/>
      <c r="I2000" s="12"/>
      <c r="J2000" s="93"/>
      <c r="K2000" s="100"/>
      <c r="L2000" s="12"/>
      <c r="M2000" s="11"/>
      <c r="N2000" s="18"/>
      <c r="O2000" s="14"/>
      <c r="P2000" s="14"/>
      <c r="Q2000" s="97"/>
      <c r="R2000" s="11"/>
      <c r="S2000" s="11"/>
      <c r="T2000" s="11"/>
      <c r="U2000" s="216"/>
      <c r="V2000" s="216"/>
      <c r="W2000" s="216"/>
      <c r="X2000" s="216"/>
      <c r="Y2000" s="216"/>
      <c r="Z2000" s="216"/>
      <c r="AA2000" s="217"/>
      <c r="AB2000" s="216"/>
    </row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18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18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18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18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18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18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18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18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18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18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18" customHeight="1"/>
    <row r="4005" ht="18" customHeight="1"/>
    <row r="4006" ht="18" customHeight="1"/>
    <row r="4007" ht="18" customHeight="1"/>
    <row r="4008" ht="18" customHeight="1"/>
    <row r="4009" ht="18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18" customHeight="1"/>
    <row r="4061" ht="18" customHeight="1"/>
    <row r="4062" ht="18" customHeight="1"/>
    <row r="4063" ht="18" customHeight="1"/>
    <row r="4064" ht="18" customHeight="1"/>
    <row r="4065" ht="18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18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18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18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18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18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18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18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18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18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18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18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18" customHeight="1"/>
    <row r="4505" ht="18" customHeight="1"/>
    <row r="4506" ht="18" customHeight="1"/>
    <row r="4507" ht="18" customHeight="1"/>
    <row r="4508" ht="18" customHeight="1"/>
    <row r="4509" ht="18" customHeight="1"/>
    <row r="4510" ht="18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18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18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18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  <row r="4623" ht="18" customHeight="1"/>
    <row r="4624" ht="18" customHeight="1"/>
    <row r="4625" ht="18" customHeight="1"/>
    <row r="4626" ht="18" customHeight="1"/>
    <row r="4627" ht="18" customHeight="1"/>
    <row r="4628" ht="18" customHeight="1"/>
    <row r="4629" ht="18" customHeight="1"/>
    <row r="4630" ht="18" customHeight="1"/>
    <row r="4631" ht="18" customHeight="1"/>
    <row r="4632" ht="18" customHeight="1"/>
    <row r="4633" ht="18" customHeight="1"/>
    <row r="4634" ht="18" customHeight="1"/>
    <row r="4635" ht="18" customHeight="1"/>
    <row r="4636" ht="18" customHeight="1"/>
    <row r="4637" ht="18" customHeight="1"/>
    <row r="4638" ht="18" customHeight="1"/>
    <row r="4639" ht="18" customHeight="1"/>
    <row r="4640" ht="18" customHeight="1"/>
    <row r="4641" ht="18" customHeight="1"/>
    <row r="4642" ht="18" customHeight="1"/>
    <row r="4643" ht="18" customHeight="1"/>
    <row r="4644" ht="18" customHeight="1"/>
    <row r="4645" ht="18" customHeight="1"/>
    <row r="4646" ht="18" customHeight="1"/>
    <row r="4647" ht="18" customHeight="1"/>
    <row r="4648" ht="18" customHeight="1"/>
    <row r="4649" ht="18" customHeight="1"/>
    <row r="4650" ht="18" customHeight="1"/>
    <row r="4651" ht="18" customHeight="1"/>
    <row r="4652" ht="18" customHeight="1"/>
    <row r="4653" ht="18" customHeight="1"/>
    <row r="4654" ht="18" customHeight="1"/>
    <row r="4655" ht="18" customHeight="1"/>
    <row r="4656" ht="18" customHeight="1"/>
    <row r="4657" ht="18" customHeight="1"/>
    <row r="4658" ht="18" customHeight="1"/>
    <row r="4659" ht="18" customHeight="1"/>
    <row r="4660" ht="18" customHeight="1"/>
    <row r="4661" ht="18" customHeight="1"/>
    <row r="4662" ht="18" customHeight="1"/>
    <row r="4663" ht="18" customHeight="1"/>
    <row r="4664" ht="18" customHeight="1"/>
    <row r="4665" ht="18" customHeight="1"/>
    <row r="4666" ht="18" customHeight="1"/>
    <row r="4667" ht="18" customHeight="1"/>
    <row r="4668" ht="18" customHeight="1"/>
    <row r="4669" ht="18" customHeight="1"/>
    <row r="4670" ht="18" customHeight="1"/>
    <row r="4671" ht="18" customHeight="1"/>
    <row r="4672" ht="18" customHeight="1"/>
    <row r="4673" ht="18" customHeight="1"/>
    <row r="4674" ht="18" customHeight="1"/>
    <row r="4675" ht="18" customHeight="1"/>
    <row r="4676" ht="18" customHeight="1"/>
    <row r="4677" ht="18" customHeight="1"/>
    <row r="4678" ht="18" customHeight="1"/>
    <row r="4679" ht="18" customHeight="1"/>
    <row r="4680" ht="18" customHeight="1"/>
    <row r="4681" ht="18" customHeight="1"/>
    <row r="4682" ht="18" customHeight="1"/>
    <row r="4683" ht="18" customHeight="1"/>
    <row r="4684" ht="18" customHeight="1"/>
    <row r="4685" ht="18" customHeight="1"/>
    <row r="4686" ht="18" customHeight="1"/>
    <row r="4687" ht="18" customHeight="1"/>
    <row r="4688" ht="18" customHeight="1"/>
    <row r="4689" ht="18" customHeight="1"/>
    <row r="4690" ht="18" customHeight="1"/>
    <row r="4691" ht="18" customHeight="1"/>
    <row r="4692" ht="18" customHeight="1"/>
    <row r="4693" ht="18" customHeight="1"/>
    <row r="4694" ht="18" customHeight="1"/>
    <row r="4695" ht="18" customHeight="1"/>
    <row r="4696" ht="18" customHeight="1"/>
    <row r="4697" ht="18" customHeight="1"/>
    <row r="4698" ht="18" customHeight="1"/>
    <row r="4699" ht="18" customHeight="1"/>
    <row r="4700" ht="18" customHeight="1"/>
    <row r="4701" ht="18" customHeight="1"/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  <row r="4732" ht="18" customHeight="1"/>
    <row r="4733" ht="18" customHeight="1"/>
    <row r="4734" ht="18" customHeight="1"/>
    <row r="4735" ht="18" customHeight="1"/>
    <row r="4736" ht="18" customHeight="1"/>
    <row r="4737" ht="18" customHeight="1"/>
    <row r="4738" ht="18" customHeight="1"/>
    <row r="4739" ht="18" customHeight="1"/>
    <row r="4740" ht="18" customHeight="1"/>
    <row r="4741" ht="18" customHeight="1"/>
    <row r="4742" ht="18" customHeight="1"/>
    <row r="4743" ht="18" customHeight="1"/>
    <row r="4744" ht="18" customHeight="1"/>
    <row r="4745" ht="18" customHeight="1"/>
    <row r="4746" ht="18" customHeight="1"/>
    <row r="4747" ht="18" customHeight="1"/>
    <row r="4748" ht="18" customHeight="1"/>
    <row r="4749" ht="18" customHeight="1"/>
    <row r="4750" ht="18" customHeight="1"/>
    <row r="4751" ht="18" customHeight="1"/>
    <row r="4752" ht="18" customHeight="1"/>
    <row r="4753" ht="18" customHeight="1"/>
    <row r="4754" ht="18" customHeight="1"/>
    <row r="4755" ht="18" customHeight="1"/>
    <row r="4756" ht="18" customHeight="1"/>
    <row r="4757" ht="18" customHeight="1"/>
    <row r="4758" ht="18" customHeight="1"/>
    <row r="4759" ht="18" customHeight="1"/>
    <row r="4760" ht="18" customHeight="1"/>
    <row r="4761" ht="18" customHeight="1"/>
    <row r="4762" ht="18" customHeight="1"/>
    <row r="4763" ht="18" customHeight="1"/>
    <row r="4764" ht="18" customHeight="1"/>
    <row r="4765" ht="18" customHeight="1"/>
    <row r="4766" ht="18" customHeight="1"/>
    <row r="4767" ht="18" customHeight="1"/>
    <row r="4768" ht="18" customHeight="1"/>
    <row r="4769" ht="18" customHeight="1"/>
    <row r="4770" ht="18" customHeight="1"/>
    <row r="4771" ht="18" customHeight="1"/>
    <row r="4772" ht="18" customHeight="1"/>
    <row r="4773" ht="18" customHeight="1"/>
    <row r="4774" ht="18" customHeight="1"/>
    <row r="4775" ht="18" customHeight="1"/>
    <row r="4776" ht="18" customHeight="1"/>
    <row r="4777" ht="18" customHeight="1"/>
    <row r="4778" ht="18" customHeight="1"/>
    <row r="4779" ht="18" customHeight="1"/>
    <row r="4780" ht="18" customHeight="1"/>
    <row r="4781" ht="18" customHeight="1"/>
    <row r="4782" ht="18" customHeight="1"/>
    <row r="4783" ht="18" customHeight="1"/>
    <row r="4784" ht="18" customHeight="1"/>
    <row r="4785" ht="18" customHeight="1"/>
    <row r="4786" ht="18" customHeight="1"/>
    <row r="4787" ht="18" customHeight="1"/>
    <row r="4788" ht="18" customHeight="1"/>
    <row r="4789" ht="18" customHeight="1"/>
    <row r="4790" ht="18" customHeight="1"/>
    <row r="4791" ht="18" customHeight="1"/>
    <row r="4792" ht="18" customHeight="1"/>
    <row r="4793" ht="18" customHeight="1"/>
    <row r="4794" ht="18" customHeight="1"/>
    <row r="4795" ht="18" customHeight="1"/>
    <row r="4796" ht="18" customHeight="1"/>
    <row r="4797" ht="18" customHeight="1"/>
    <row r="4798" ht="18" customHeight="1"/>
    <row r="4799" ht="18" customHeight="1"/>
    <row r="4800" ht="18" customHeight="1"/>
    <row r="4801" ht="18" customHeight="1"/>
    <row r="4802" ht="18" customHeight="1"/>
    <row r="4803" ht="18" customHeight="1"/>
    <row r="4804" ht="18" customHeight="1"/>
    <row r="4805" ht="18" customHeight="1"/>
    <row r="4806" ht="18" customHeight="1"/>
    <row r="4807" ht="18" customHeight="1"/>
    <row r="4808" ht="18" customHeight="1"/>
    <row r="4809" ht="18" customHeight="1"/>
    <row r="4810" ht="18" customHeight="1"/>
    <row r="4811" ht="18" customHeight="1"/>
    <row r="4812" ht="18" customHeight="1"/>
    <row r="4813" ht="18" customHeight="1"/>
    <row r="4814" ht="18" customHeight="1"/>
    <row r="4815" ht="18" customHeight="1"/>
    <row r="4816" ht="18" customHeight="1"/>
    <row r="4817" ht="18" customHeight="1"/>
    <row r="4818" ht="18" customHeight="1"/>
    <row r="4819" ht="18" customHeight="1"/>
    <row r="4820" ht="18" customHeight="1"/>
    <row r="4821" ht="18" customHeight="1"/>
    <row r="4822" ht="18" customHeight="1"/>
    <row r="4823" ht="18" customHeight="1"/>
    <row r="4824" ht="18" customHeight="1"/>
    <row r="4825" ht="18" customHeight="1"/>
    <row r="4826" ht="18" customHeight="1"/>
    <row r="4827" ht="18" customHeight="1"/>
    <row r="4828" ht="18" customHeight="1"/>
    <row r="4829" ht="18" customHeight="1"/>
    <row r="4830" ht="18" customHeight="1"/>
    <row r="4831" ht="18" customHeight="1"/>
    <row r="4832" ht="18" customHeight="1"/>
    <row r="4833" ht="18" customHeight="1"/>
    <row r="4834" ht="18" customHeight="1"/>
    <row r="4835" ht="18" customHeight="1"/>
    <row r="4836" ht="18" customHeight="1"/>
    <row r="4837" ht="18" customHeight="1"/>
    <row r="4838" ht="18" customHeight="1"/>
    <row r="4839" ht="18" customHeight="1"/>
    <row r="4840" ht="18" customHeight="1"/>
    <row r="4841" ht="18" customHeight="1"/>
    <row r="4842" ht="18" customHeight="1"/>
    <row r="4843" ht="18" customHeight="1"/>
    <row r="4844" ht="18" customHeight="1"/>
    <row r="4845" ht="18" customHeight="1"/>
    <row r="4846" ht="18" customHeight="1"/>
    <row r="4847" ht="18" customHeight="1"/>
    <row r="4848" ht="18" customHeight="1"/>
    <row r="4849" ht="18" customHeight="1"/>
    <row r="4850" ht="18" customHeight="1"/>
    <row r="4851" ht="18" customHeight="1"/>
    <row r="4852" ht="18" customHeight="1"/>
    <row r="4853" ht="18" customHeight="1"/>
    <row r="4854" ht="18" customHeight="1"/>
    <row r="4855" ht="18" customHeight="1"/>
    <row r="4856" ht="18" customHeight="1"/>
    <row r="4857" ht="18" customHeight="1"/>
    <row r="4858" ht="18" customHeight="1"/>
    <row r="4859" ht="18" customHeight="1"/>
    <row r="4860" ht="18" customHeight="1"/>
    <row r="4861" ht="18" customHeight="1"/>
    <row r="4862" ht="18" customHeight="1"/>
    <row r="4863" ht="18" customHeight="1"/>
    <row r="4864" ht="18" customHeight="1"/>
    <row r="4865" ht="18" customHeight="1"/>
    <row r="4866" ht="18" customHeight="1"/>
    <row r="4867" ht="18" customHeight="1"/>
    <row r="4868" ht="18" customHeight="1"/>
    <row r="4869" ht="18" customHeight="1"/>
    <row r="4870" ht="18" customHeight="1"/>
    <row r="4871" ht="18" customHeight="1"/>
    <row r="4872" ht="18" customHeight="1"/>
    <row r="4873" ht="18" customHeight="1"/>
    <row r="4874" ht="18" customHeight="1"/>
    <row r="4875" ht="18" customHeight="1"/>
    <row r="4876" ht="18" customHeight="1"/>
    <row r="4877" ht="18" customHeight="1"/>
    <row r="4878" ht="18" customHeight="1"/>
    <row r="4879" ht="18" customHeight="1"/>
    <row r="4880" ht="18" customHeight="1"/>
    <row r="4881" ht="18" customHeight="1"/>
    <row r="4882" ht="18" customHeight="1"/>
    <row r="4883" ht="18" customHeight="1"/>
    <row r="4884" ht="18" customHeight="1"/>
    <row r="4885" ht="18" customHeight="1"/>
    <row r="4886" ht="18" customHeight="1"/>
    <row r="4887" ht="18" customHeight="1"/>
    <row r="4888" ht="18" customHeight="1"/>
    <row r="4889" ht="18" customHeight="1"/>
    <row r="4890" ht="18" customHeight="1"/>
    <row r="4891" ht="18" customHeight="1"/>
    <row r="4892" ht="18" customHeight="1"/>
    <row r="4893" ht="18" customHeight="1"/>
    <row r="4894" ht="18" customHeight="1"/>
    <row r="4895" ht="18" customHeight="1"/>
    <row r="4896" ht="18" customHeight="1"/>
    <row r="4897" ht="18" customHeight="1"/>
    <row r="4898" ht="18" customHeight="1"/>
    <row r="4899" ht="18" customHeight="1"/>
    <row r="4900" ht="18" customHeight="1"/>
    <row r="4901" ht="18" customHeight="1"/>
    <row r="4902" ht="18" customHeight="1"/>
    <row r="4903" ht="18" customHeight="1"/>
    <row r="4904" ht="18" customHeight="1"/>
    <row r="4905" ht="18" customHeight="1"/>
    <row r="4906" ht="18" customHeight="1"/>
    <row r="4907" ht="18" customHeight="1"/>
    <row r="4908" ht="18" customHeight="1"/>
    <row r="4909" ht="18" customHeight="1"/>
    <row r="4910" ht="18" customHeight="1"/>
    <row r="4911" ht="18" customHeight="1"/>
    <row r="4912" ht="18" customHeight="1"/>
    <row r="4913" ht="18" customHeight="1"/>
    <row r="4914" ht="18" customHeight="1"/>
    <row r="4915" ht="18" customHeight="1"/>
    <row r="4916" ht="18" customHeight="1"/>
    <row r="4917" ht="18" customHeight="1"/>
    <row r="4918" ht="18" customHeight="1"/>
    <row r="4919" ht="18" customHeight="1"/>
    <row r="4920" ht="18" customHeight="1"/>
    <row r="4921" ht="18" customHeight="1"/>
    <row r="4922" ht="18" customHeight="1"/>
    <row r="4923" ht="18" customHeight="1"/>
    <row r="4924" ht="18" customHeight="1"/>
    <row r="4925" ht="18" customHeight="1"/>
    <row r="4926" ht="18" customHeight="1"/>
    <row r="4927" ht="18" customHeight="1"/>
    <row r="4928" ht="18" customHeight="1"/>
    <row r="4929" ht="18" customHeight="1"/>
    <row r="4930" ht="18" customHeight="1"/>
    <row r="4931" ht="18" customHeight="1"/>
    <row r="4932" ht="18" customHeight="1"/>
    <row r="4933" ht="18" customHeight="1"/>
    <row r="4934" ht="18" customHeight="1"/>
    <row r="4935" ht="18" customHeight="1"/>
    <row r="4936" ht="18" customHeight="1"/>
    <row r="4937" ht="18" customHeight="1"/>
    <row r="4938" ht="18" customHeight="1"/>
    <row r="4939" ht="18" customHeight="1"/>
    <row r="4940" ht="18" customHeight="1"/>
    <row r="4941" ht="18" customHeight="1"/>
    <row r="4942" ht="18" customHeight="1"/>
    <row r="4943" ht="18" customHeight="1"/>
    <row r="4944" ht="18" customHeight="1"/>
    <row r="4945" ht="18" customHeight="1"/>
    <row r="4946" ht="18" customHeight="1"/>
    <row r="4947" ht="18" customHeight="1"/>
    <row r="4948" ht="18" customHeight="1"/>
    <row r="4949" ht="18" customHeight="1"/>
    <row r="4950" ht="18" customHeight="1"/>
    <row r="4951" ht="18" customHeight="1"/>
    <row r="4952" ht="18" customHeight="1"/>
    <row r="4953" ht="18" customHeight="1"/>
    <row r="4954" ht="18" customHeight="1"/>
    <row r="4955" ht="18" customHeight="1"/>
    <row r="4956" ht="18" customHeight="1"/>
    <row r="4957" ht="18" customHeight="1"/>
    <row r="4958" ht="18" customHeight="1"/>
    <row r="4959" ht="18" customHeight="1"/>
    <row r="4960" ht="18" customHeight="1"/>
    <row r="4961" ht="18" customHeight="1"/>
    <row r="4962" ht="18" customHeight="1"/>
    <row r="4963" ht="18" customHeight="1"/>
    <row r="4964" ht="18" customHeight="1"/>
    <row r="4965" ht="18" customHeight="1"/>
    <row r="4966" ht="18" customHeight="1"/>
    <row r="4967" ht="18" customHeight="1"/>
    <row r="4968" ht="18" customHeight="1"/>
    <row r="4969" ht="18" customHeight="1"/>
    <row r="4970" ht="18" customHeight="1"/>
    <row r="4971" ht="18" customHeight="1"/>
    <row r="4972" ht="18" customHeight="1"/>
    <row r="4973" ht="18" customHeight="1"/>
    <row r="4974" ht="18" customHeight="1"/>
    <row r="4975" ht="18" customHeight="1"/>
    <row r="4976" ht="18" customHeight="1"/>
    <row r="4977" ht="18" customHeight="1"/>
    <row r="4978" ht="18" customHeight="1"/>
    <row r="4979" ht="18" customHeight="1"/>
    <row r="4980" ht="18" customHeight="1"/>
    <row r="4981" ht="18" customHeight="1"/>
    <row r="4982" ht="18" customHeight="1"/>
    <row r="4983" ht="18" customHeight="1"/>
    <row r="4984" ht="18" customHeight="1"/>
    <row r="4985" ht="18" customHeight="1"/>
    <row r="4986" ht="18" customHeight="1"/>
    <row r="4987" ht="18" customHeight="1"/>
    <row r="4988" ht="18" customHeight="1"/>
    <row r="4989" ht="18" customHeight="1"/>
    <row r="4990" ht="18" customHeight="1"/>
    <row r="4991" ht="18" customHeight="1"/>
    <row r="4992" ht="18" customHeight="1"/>
    <row r="4993" ht="18" customHeight="1"/>
    <row r="4994" ht="18" customHeight="1"/>
    <row r="4995" ht="18" customHeight="1"/>
    <row r="4996" ht="18" customHeight="1"/>
    <row r="4997" ht="18" customHeight="1"/>
    <row r="4998" ht="18" customHeight="1"/>
    <row r="4999" ht="18" customHeight="1"/>
    <row r="5000" ht="18" customHeight="1"/>
    <row r="5001" ht="18" customHeight="1"/>
    <row r="5002" ht="18" customHeight="1"/>
    <row r="5003" ht="18" customHeight="1"/>
    <row r="5004" ht="18" customHeight="1"/>
    <row r="5005" ht="18" customHeight="1"/>
    <row r="5006" ht="18" customHeight="1"/>
    <row r="5007" ht="18" customHeight="1"/>
    <row r="5008" ht="18" customHeight="1"/>
    <row r="5009" ht="18" customHeight="1"/>
    <row r="5010" ht="18" customHeight="1"/>
    <row r="5011" ht="18" customHeight="1"/>
    <row r="5012" ht="18" customHeight="1"/>
    <row r="5013" ht="18" customHeight="1"/>
    <row r="5014" ht="18" customHeight="1"/>
    <row r="5015" ht="18" customHeight="1"/>
    <row r="5016" ht="18" customHeight="1"/>
    <row r="5017" ht="18" customHeight="1"/>
    <row r="5018" ht="18" customHeight="1"/>
    <row r="5019" ht="18" customHeight="1"/>
    <row r="5020" ht="18" customHeight="1"/>
    <row r="5021" ht="18" customHeight="1"/>
    <row r="5022" ht="18" customHeight="1"/>
    <row r="5023" ht="18" customHeight="1"/>
    <row r="5024" ht="18" customHeight="1"/>
    <row r="5025" ht="18" customHeight="1"/>
    <row r="5026" ht="18" customHeight="1"/>
    <row r="5027" ht="18" customHeight="1"/>
    <row r="5028" ht="18" customHeight="1"/>
    <row r="5029" ht="18" customHeight="1"/>
    <row r="5030" ht="18" customHeight="1"/>
    <row r="5031" ht="18" customHeight="1"/>
    <row r="5032" ht="18" customHeight="1"/>
    <row r="5033" ht="18" customHeight="1"/>
    <row r="5034" ht="18" customHeight="1"/>
    <row r="5035" ht="18" customHeight="1"/>
    <row r="5036" ht="18" customHeight="1"/>
    <row r="5037" ht="18" customHeight="1"/>
    <row r="5038" ht="18" customHeight="1"/>
    <row r="5039" ht="18" customHeight="1"/>
    <row r="5040" ht="18" customHeight="1"/>
    <row r="5041" ht="18" customHeight="1"/>
    <row r="5042" ht="18" customHeight="1"/>
    <row r="5043" ht="18" customHeight="1"/>
    <row r="5044" ht="18" customHeight="1"/>
    <row r="5045" ht="18" customHeight="1"/>
    <row r="5046" ht="18" customHeight="1"/>
    <row r="5047" ht="18" customHeight="1"/>
    <row r="5048" ht="18" customHeight="1"/>
    <row r="5049" ht="18" customHeight="1"/>
    <row r="5050" ht="18" customHeight="1"/>
    <row r="5051" ht="18" customHeight="1"/>
    <row r="5052" ht="18" customHeight="1"/>
    <row r="5053" ht="18" customHeight="1"/>
    <row r="5054" ht="18" customHeight="1"/>
    <row r="5055" ht="18" customHeight="1"/>
    <row r="5056" ht="18" customHeight="1"/>
    <row r="5057" ht="18" customHeight="1"/>
    <row r="5058" ht="18" customHeight="1"/>
    <row r="5059" ht="18" customHeight="1"/>
    <row r="5060" ht="18" customHeight="1"/>
    <row r="5061" ht="18" customHeight="1"/>
    <row r="5062" ht="18" customHeight="1"/>
    <row r="5063" ht="18" customHeight="1"/>
    <row r="5064" ht="18" customHeight="1"/>
    <row r="5065" ht="18" customHeight="1"/>
    <row r="5066" ht="18" customHeight="1"/>
    <row r="5067" ht="18" customHeight="1"/>
    <row r="5068" ht="18" customHeight="1"/>
    <row r="5069" ht="18" customHeight="1"/>
    <row r="5070" ht="18" customHeight="1"/>
    <row r="5071" ht="18" customHeight="1"/>
    <row r="5072" ht="18" customHeight="1"/>
    <row r="5073" ht="18" customHeight="1"/>
    <row r="5074" ht="18" customHeight="1"/>
    <row r="5075" ht="18" customHeight="1"/>
    <row r="5076" ht="18" customHeight="1"/>
    <row r="5077" ht="18" customHeight="1"/>
    <row r="5078" ht="18" customHeight="1"/>
    <row r="5079" ht="18" customHeight="1"/>
    <row r="5080" ht="18" customHeight="1"/>
    <row r="5081" ht="18" customHeight="1"/>
    <row r="5082" ht="18" customHeight="1"/>
    <row r="5083" ht="18" customHeight="1"/>
    <row r="5084" ht="18" customHeight="1"/>
    <row r="5085" ht="18" customHeight="1"/>
    <row r="5086" ht="18" customHeight="1"/>
    <row r="5087" ht="18" customHeight="1"/>
    <row r="5088" ht="18" customHeight="1"/>
    <row r="5089" ht="18" customHeight="1"/>
    <row r="5090" ht="18" customHeight="1"/>
    <row r="5091" ht="18" customHeight="1"/>
    <row r="5092" ht="18" customHeight="1"/>
    <row r="5093" ht="18" customHeight="1"/>
    <row r="5094" ht="18" customHeight="1"/>
    <row r="5095" ht="18" customHeight="1"/>
    <row r="5096" ht="18" customHeight="1"/>
    <row r="5097" ht="18" customHeight="1"/>
    <row r="5098" ht="18" customHeight="1"/>
    <row r="5099" ht="18" customHeight="1"/>
    <row r="5100" ht="18" customHeight="1"/>
    <row r="5101" ht="18" customHeight="1"/>
    <row r="5102" ht="18" customHeight="1"/>
    <row r="5103" ht="18" customHeight="1"/>
    <row r="5104" ht="18" customHeight="1"/>
    <row r="5105" ht="18" customHeight="1"/>
    <row r="5106" ht="18" customHeight="1"/>
    <row r="5107" ht="18" customHeight="1"/>
    <row r="5108" ht="18" customHeight="1"/>
    <row r="5109" ht="18" customHeight="1"/>
    <row r="5110" ht="18" customHeight="1"/>
    <row r="5111" ht="18" customHeight="1"/>
    <row r="5112" ht="18" customHeight="1"/>
    <row r="5113" ht="18" customHeight="1"/>
    <row r="5114" ht="18" customHeight="1"/>
    <row r="5115" ht="18" customHeight="1"/>
    <row r="5116" ht="18" customHeight="1"/>
    <row r="5117" ht="18" customHeight="1"/>
    <row r="5118" ht="18" customHeight="1"/>
    <row r="5119" ht="18" customHeight="1"/>
    <row r="5120" ht="18" customHeight="1"/>
    <row r="5121" ht="18" customHeight="1"/>
    <row r="5122" ht="18" customHeight="1"/>
    <row r="5123" ht="18" customHeight="1"/>
    <row r="5124" ht="18" customHeight="1"/>
    <row r="5125" ht="18" customHeight="1"/>
    <row r="5126" ht="18" customHeight="1"/>
    <row r="5127" ht="18" customHeight="1"/>
    <row r="5128" ht="18" customHeight="1"/>
    <row r="5129" ht="18" customHeight="1"/>
    <row r="5130" ht="18" customHeight="1"/>
    <row r="5131" ht="18" customHeight="1"/>
    <row r="5132" ht="18" customHeight="1"/>
    <row r="5133" ht="18" customHeight="1"/>
    <row r="5134" ht="18" customHeight="1"/>
    <row r="5135" ht="18" customHeight="1"/>
    <row r="5136" ht="18" customHeight="1"/>
    <row r="5137" ht="18" customHeight="1"/>
    <row r="5138" ht="18" customHeight="1"/>
    <row r="5139" ht="18" customHeight="1"/>
    <row r="5140" ht="18" customHeight="1"/>
    <row r="5141" ht="18" customHeight="1"/>
    <row r="5142" ht="18" customHeight="1"/>
    <row r="5143" ht="18" customHeight="1"/>
    <row r="5144" ht="18" customHeight="1"/>
    <row r="5145" ht="18" customHeight="1"/>
    <row r="5146" ht="18" customHeight="1"/>
    <row r="5147" ht="18" customHeight="1"/>
    <row r="5148" ht="18" customHeight="1"/>
    <row r="5149" ht="18" customHeight="1"/>
    <row r="5150" ht="18" customHeight="1"/>
    <row r="5151" ht="18" customHeight="1"/>
    <row r="5152" ht="18" customHeight="1"/>
    <row r="5153" ht="18" customHeight="1"/>
    <row r="5154" ht="18" customHeight="1"/>
    <row r="5155" ht="18" customHeight="1"/>
    <row r="5156" ht="18" customHeight="1"/>
    <row r="5157" ht="18" customHeight="1"/>
    <row r="5158" ht="18" customHeight="1"/>
    <row r="5159" ht="18" customHeight="1"/>
    <row r="5160" ht="18" customHeight="1"/>
    <row r="5161" ht="18" customHeight="1"/>
    <row r="5162" ht="18" customHeight="1"/>
    <row r="5163" ht="18" customHeight="1"/>
    <row r="5164" ht="18" customHeight="1"/>
    <row r="5165" ht="18" customHeight="1"/>
    <row r="5166" ht="18" customHeight="1"/>
    <row r="5167" ht="18" customHeight="1"/>
    <row r="5168" ht="18" customHeight="1"/>
    <row r="5169" ht="18" customHeight="1"/>
    <row r="5170" ht="18" customHeight="1"/>
    <row r="5171" ht="18" customHeight="1"/>
    <row r="5172" ht="18" customHeight="1"/>
    <row r="5173" ht="18" customHeight="1"/>
    <row r="5174" ht="18" customHeight="1"/>
    <row r="5175" ht="18" customHeight="1"/>
    <row r="5176" ht="18" customHeight="1"/>
    <row r="5177" ht="18" customHeight="1"/>
    <row r="5178" ht="18" customHeight="1"/>
    <row r="5179" ht="18" customHeight="1"/>
    <row r="5180" ht="18" customHeight="1"/>
    <row r="5181" ht="18" customHeight="1"/>
    <row r="5182" ht="18" customHeight="1"/>
    <row r="5183" ht="18" customHeight="1"/>
    <row r="5184" ht="18" customHeight="1"/>
    <row r="5185" ht="18" customHeight="1"/>
    <row r="5186" ht="18" customHeight="1"/>
    <row r="5187" ht="18" customHeight="1"/>
    <row r="5188" ht="18" customHeight="1"/>
    <row r="5189" ht="18" customHeight="1"/>
    <row r="5190" ht="18" customHeight="1"/>
    <row r="5191" ht="18" customHeight="1"/>
    <row r="5192" ht="18" customHeight="1"/>
    <row r="5193" ht="18" customHeight="1"/>
    <row r="5194" ht="18" customHeight="1"/>
    <row r="5195" ht="18" customHeight="1"/>
    <row r="5196" ht="18" customHeight="1"/>
    <row r="5197" ht="18" customHeight="1"/>
    <row r="5198" ht="18" customHeight="1"/>
    <row r="5199" ht="18" customHeight="1"/>
    <row r="5200" ht="18" customHeight="1"/>
    <row r="5201" ht="18" customHeight="1"/>
    <row r="5202" ht="18" customHeight="1"/>
    <row r="5203" ht="18" customHeight="1"/>
    <row r="5204" ht="18" customHeight="1"/>
    <row r="5205" ht="18" customHeight="1"/>
    <row r="5206" ht="18" customHeight="1"/>
    <row r="5207" ht="18" customHeight="1"/>
    <row r="5208" ht="18" customHeight="1"/>
    <row r="5209" ht="18" customHeight="1"/>
    <row r="5210" ht="18" customHeight="1"/>
    <row r="5211" ht="18" customHeight="1"/>
    <row r="5212" ht="18" customHeight="1"/>
    <row r="5213" ht="18" customHeight="1"/>
    <row r="5214" ht="18" customHeight="1"/>
    <row r="5215" ht="18" customHeight="1"/>
    <row r="5216" ht="18" customHeight="1"/>
    <row r="5217" ht="18" customHeight="1"/>
    <row r="5218" ht="18" customHeight="1"/>
    <row r="5219" ht="18" customHeight="1"/>
    <row r="5220" ht="18" customHeight="1"/>
    <row r="5221" ht="18" customHeight="1"/>
    <row r="5222" ht="18" customHeight="1"/>
    <row r="5223" ht="18" customHeight="1"/>
    <row r="5224" ht="18" customHeight="1"/>
    <row r="5225" ht="18" customHeight="1"/>
    <row r="5226" ht="18" customHeight="1"/>
    <row r="5227" ht="18" customHeight="1"/>
    <row r="5228" ht="18" customHeight="1"/>
    <row r="5229" ht="18" customHeight="1"/>
    <row r="5230" ht="18" customHeight="1"/>
    <row r="5231" ht="18" customHeight="1"/>
    <row r="5232" ht="18" customHeight="1"/>
    <row r="5233" ht="18" customHeight="1"/>
    <row r="5234" ht="18" customHeight="1"/>
    <row r="5235" ht="18" customHeight="1"/>
    <row r="5236" ht="18" customHeight="1"/>
    <row r="5237" ht="18" customHeight="1"/>
    <row r="5238" ht="18" customHeight="1"/>
    <row r="5239" ht="18" customHeight="1"/>
    <row r="5240" ht="18" customHeight="1"/>
    <row r="5241" ht="18" customHeight="1"/>
    <row r="5242" ht="18" customHeight="1"/>
    <row r="5243" ht="18" customHeight="1"/>
    <row r="5244" ht="18" customHeight="1"/>
    <row r="5245" ht="18" customHeight="1"/>
    <row r="5246" ht="18" customHeight="1"/>
    <row r="5247" ht="18" customHeight="1"/>
    <row r="5248" ht="18" customHeight="1"/>
    <row r="5249" ht="18" customHeight="1"/>
    <row r="5250" ht="18" customHeight="1"/>
    <row r="5251" ht="18" customHeight="1"/>
    <row r="5252" ht="18" customHeight="1"/>
    <row r="5253" ht="18" customHeight="1"/>
    <row r="5254" ht="18" customHeight="1"/>
    <row r="5255" ht="18" customHeight="1"/>
    <row r="5256" ht="18" customHeight="1"/>
    <row r="5257" ht="18" customHeight="1"/>
    <row r="5258" ht="18" customHeight="1"/>
    <row r="5259" ht="18" customHeight="1"/>
    <row r="5260" ht="18" customHeight="1"/>
    <row r="5261" ht="18" customHeight="1"/>
    <row r="5262" ht="18" customHeight="1"/>
    <row r="5263" ht="18" customHeight="1"/>
    <row r="5264" ht="18" customHeight="1"/>
    <row r="5265" ht="18" customHeight="1"/>
    <row r="5266" ht="18" customHeight="1"/>
    <row r="5267" ht="18" customHeight="1"/>
    <row r="5268" ht="18" customHeight="1"/>
    <row r="5269" ht="18" customHeight="1"/>
    <row r="5270" ht="18" customHeight="1"/>
    <row r="5271" ht="18" customHeight="1"/>
    <row r="5272" ht="18" customHeight="1"/>
    <row r="5273" ht="18" customHeight="1"/>
    <row r="5274" ht="18" customHeight="1"/>
    <row r="5275" ht="18" customHeight="1"/>
    <row r="5276" ht="18" customHeight="1"/>
    <row r="5277" ht="18" customHeight="1"/>
    <row r="5278" ht="18" customHeight="1"/>
    <row r="5279" ht="18" customHeight="1"/>
    <row r="5280" ht="18" customHeight="1"/>
    <row r="5281" ht="18" customHeight="1"/>
    <row r="5282" ht="18" customHeight="1"/>
    <row r="5283" ht="18" customHeight="1"/>
    <row r="5284" ht="18" customHeight="1"/>
    <row r="5285" ht="18" customHeight="1"/>
    <row r="5286" ht="18" customHeight="1"/>
    <row r="5287" ht="18" customHeight="1"/>
    <row r="5288" ht="18" customHeight="1"/>
    <row r="5289" ht="18" customHeight="1"/>
    <row r="5290" ht="18" customHeight="1"/>
    <row r="5291" ht="18" customHeight="1"/>
    <row r="5292" ht="18" customHeight="1"/>
    <row r="5293" ht="18" customHeight="1"/>
    <row r="5294" ht="18" customHeight="1"/>
    <row r="5295" ht="18" customHeight="1"/>
    <row r="5296" ht="18" customHeight="1"/>
    <row r="5297" ht="18" customHeight="1"/>
    <row r="5298" ht="18" customHeight="1"/>
    <row r="5299" ht="18" customHeight="1"/>
    <row r="5300" ht="18" customHeight="1"/>
    <row r="5301" ht="18" customHeight="1"/>
    <row r="5302" ht="18" customHeight="1"/>
    <row r="5303" ht="18" customHeight="1"/>
    <row r="5304" ht="18" customHeight="1"/>
    <row r="5305" ht="18" customHeight="1"/>
    <row r="5306" ht="18" customHeight="1"/>
    <row r="5307" ht="18" customHeight="1"/>
    <row r="5308" ht="18" customHeight="1"/>
    <row r="5309" ht="18" customHeight="1"/>
    <row r="5310" ht="18" customHeight="1"/>
    <row r="5311" ht="18" customHeight="1"/>
    <row r="5312" ht="18" customHeight="1"/>
    <row r="5313" ht="18" customHeight="1"/>
    <row r="5314" ht="18" customHeight="1"/>
    <row r="5315" ht="18" customHeight="1"/>
    <row r="5316" ht="18" customHeight="1"/>
    <row r="5317" ht="18" customHeight="1"/>
    <row r="5318" ht="18" customHeight="1"/>
    <row r="5319" ht="18" customHeight="1"/>
    <row r="5320" ht="18" customHeight="1"/>
    <row r="5321" ht="18" customHeight="1"/>
    <row r="5322" ht="18" customHeight="1"/>
    <row r="5323" ht="18" customHeight="1"/>
    <row r="5324" ht="18" customHeight="1"/>
    <row r="5325" ht="18" customHeight="1"/>
    <row r="5326" ht="18" customHeight="1"/>
    <row r="5327" ht="18" customHeight="1"/>
    <row r="5328" ht="18" customHeight="1"/>
    <row r="5329" ht="18" customHeight="1"/>
    <row r="5330" ht="18" customHeight="1"/>
    <row r="5331" ht="18" customHeight="1"/>
    <row r="5332" ht="18" customHeight="1"/>
    <row r="5333" ht="18" customHeight="1"/>
    <row r="5334" ht="18" customHeight="1"/>
    <row r="5335" ht="18" customHeight="1"/>
    <row r="5336" ht="18" customHeight="1"/>
    <row r="5337" ht="18" customHeight="1"/>
    <row r="5338" ht="18" customHeight="1"/>
    <row r="5339" ht="18" customHeight="1"/>
    <row r="5340" ht="18" customHeight="1"/>
    <row r="5341" ht="18" customHeight="1"/>
    <row r="5342" ht="18" customHeight="1"/>
    <row r="5343" ht="18" customHeight="1"/>
    <row r="5344" ht="18" customHeight="1"/>
    <row r="5345" ht="18" customHeight="1"/>
    <row r="5346" ht="18" customHeight="1"/>
    <row r="5347" ht="18" customHeight="1"/>
    <row r="5348" ht="18" customHeight="1"/>
    <row r="5349" ht="18" customHeight="1"/>
    <row r="5350" ht="18" customHeight="1"/>
    <row r="5351" ht="18" customHeight="1"/>
    <row r="5352" ht="18" customHeight="1"/>
    <row r="5353" ht="18" customHeight="1"/>
    <row r="5354" ht="18" customHeight="1"/>
    <row r="5355" ht="18" customHeight="1"/>
    <row r="5356" ht="18" customHeight="1"/>
    <row r="5357" ht="18" customHeight="1"/>
    <row r="5358" ht="18" customHeight="1"/>
    <row r="5359" ht="18" customHeight="1"/>
    <row r="5360" ht="18" customHeight="1"/>
    <row r="5361" ht="18" customHeight="1"/>
    <row r="5362" ht="18" customHeight="1"/>
    <row r="5363" ht="18" customHeight="1"/>
    <row r="5364" ht="18" customHeight="1"/>
    <row r="5365" ht="18" customHeight="1"/>
    <row r="5366" ht="18" customHeight="1"/>
    <row r="5367" ht="18" customHeight="1"/>
    <row r="5368" ht="18" customHeight="1"/>
    <row r="5369" ht="18" customHeight="1"/>
    <row r="5370" ht="18" customHeight="1"/>
    <row r="5371" ht="18" customHeight="1"/>
    <row r="5372" ht="18" customHeight="1"/>
    <row r="5373" ht="18" customHeight="1"/>
    <row r="5374" ht="18" customHeight="1"/>
    <row r="5375" ht="18" customHeight="1"/>
    <row r="5376" ht="18" customHeight="1"/>
    <row r="5377" ht="18" customHeight="1"/>
    <row r="5378" ht="18" customHeight="1"/>
    <row r="5379" ht="18" customHeight="1"/>
    <row r="5380" ht="18" customHeight="1"/>
    <row r="5381" ht="18" customHeight="1"/>
    <row r="5382" ht="18" customHeight="1"/>
    <row r="5383" ht="18" customHeight="1"/>
    <row r="5384" ht="18" customHeight="1"/>
    <row r="5385" ht="18" customHeight="1"/>
    <row r="5386" ht="18" customHeight="1"/>
    <row r="5387" ht="18" customHeight="1"/>
    <row r="5388" ht="18" customHeight="1"/>
    <row r="5389" ht="18" customHeight="1"/>
    <row r="5390" ht="18" customHeight="1"/>
    <row r="5391" ht="18" customHeight="1"/>
    <row r="5392" ht="18" customHeight="1"/>
    <row r="5393" ht="18" customHeight="1"/>
    <row r="5394" ht="18" customHeight="1"/>
    <row r="5395" ht="18" customHeight="1"/>
    <row r="5396" ht="18" customHeight="1"/>
    <row r="5397" ht="18" customHeight="1"/>
    <row r="5398" ht="18" customHeight="1"/>
    <row r="5399" ht="18" customHeight="1"/>
    <row r="5400" ht="18" customHeight="1"/>
    <row r="5401" ht="18" customHeight="1"/>
    <row r="5402" ht="18" customHeight="1"/>
    <row r="5403" ht="18" customHeight="1"/>
    <row r="5404" ht="18" customHeight="1"/>
    <row r="5405" ht="18" customHeight="1"/>
    <row r="5406" ht="18" customHeight="1"/>
    <row r="5407" ht="18" customHeight="1"/>
    <row r="5408" ht="18" customHeight="1"/>
    <row r="5409" ht="18" customHeight="1"/>
    <row r="5410" ht="18" customHeight="1"/>
    <row r="5411" ht="18" customHeight="1"/>
    <row r="5412" ht="18" customHeight="1"/>
    <row r="5413" ht="18" customHeight="1"/>
    <row r="5414" ht="18" customHeight="1"/>
    <row r="5415" ht="18" customHeight="1"/>
    <row r="5416" ht="18" customHeight="1"/>
    <row r="5417" ht="18" customHeight="1"/>
    <row r="5418" ht="18" customHeight="1"/>
    <row r="5419" ht="18" customHeight="1"/>
    <row r="5420" ht="18" customHeight="1"/>
    <row r="5421" ht="18" customHeight="1"/>
    <row r="5422" ht="18" customHeight="1"/>
    <row r="5423" ht="18" customHeight="1"/>
    <row r="5424" ht="18" customHeight="1"/>
    <row r="5425" ht="18" customHeight="1"/>
    <row r="5426" ht="18" customHeight="1"/>
    <row r="5427" ht="18" customHeight="1"/>
    <row r="5428" ht="18" customHeight="1"/>
    <row r="5429" ht="18" customHeight="1"/>
    <row r="5430" ht="18" customHeight="1"/>
    <row r="5431" ht="18" customHeight="1"/>
    <row r="5432" ht="18" customHeight="1"/>
    <row r="5433" ht="18" customHeight="1"/>
    <row r="5434" ht="18" customHeight="1"/>
    <row r="5435" ht="18" customHeight="1"/>
    <row r="5436" ht="18" customHeight="1"/>
    <row r="5437" ht="18" customHeight="1"/>
    <row r="5438" ht="18" customHeight="1"/>
    <row r="5439" ht="18" customHeight="1"/>
    <row r="5440" ht="18" customHeight="1"/>
    <row r="5441" ht="18" customHeight="1"/>
    <row r="5442" ht="18" customHeight="1"/>
    <row r="5443" ht="18" customHeight="1"/>
    <row r="5444" ht="18" customHeight="1"/>
    <row r="5445" ht="18" customHeight="1"/>
    <row r="5446" ht="18" customHeight="1"/>
    <row r="5447" ht="18" customHeight="1"/>
    <row r="5448" ht="18" customHeight="1"/>
    <row r="5449" ht="18" customHeight="1"/>
    <row r="5450" ht="18" customHeight="1"/>
    <row r="5451" ht="18" customHeight="1"/>
    <row r="5452" ht="18" customHeight="1"/>
    <row r="5453" ht="18" customHeight="1"/>
    <row r="5454" ht="18" customHeight="1"/>
    <row r="5455" ht="18" customHeight="1"/>
    <row r="5456" ht="18" customHeight="1"/>
    <row r="5457" ht="18" customHeight="1"/>
    <row r="5458" ht="18" customHeight="1"/>
    <row r="5459" ht="18" customHeight="1"/>
    <row r="5460" ht="18" customHeight="1"/>
    <row r="5461" ht="18" customHeight="1"/>
    <row r="5462" ht="18" customHeight="1"/>
    <row r="5463" ht="18" customHeight="1"/>
    <row r="5464" ht="18" customHeight="1"/>
    <row r="5465" ht="18" customHeight="1"/>
    <row r="5466" ht="18" customHeight="1"/>
    <row r="5467" ht="18" customHeight="1"/>
    <row r="5468" ht="18" customHeight="1"/>
    <row r="5469" ht="18" customHeight="1"/>
    <row r="5470" ht="18" customHeight="1"/>
    <row r="5471" ht="18" customHeight="1"/>
    <row r="5472" ht="18" customHeight="1"/>
    <row r="5473" ht="18" customHeight="1"/>
    <row r="5474" ht="18" customHeight="1"/>
    <row r="5475" ht="18" customHeight="1"/>
    <row r="5476" ht="18" customHeight="1"/>
    <row r="5477" ht="18" customHeight="1"/>
    <row r="5478" ht="18" customHeight="1"/>
    <row r="5479" ht="18" customHeight="1"/>
    <row r="5480" ht="18" customHeight="1"/>
    <row r="5481" ht="18" customHeight="1"/>
    <row r="5482" ht="18" customHeight="1"/>
    <row r="5483" ht="18" customHeight="1"/>
    <row r="5484" ht="18" customHeight="1"/>
    <row r="5485" ht="18" customHeight="1"/>
    <row r="5486" ht="18" customHeight="1"/>
    <row r="5487" ht="18" customHeight="1"/>
    <row r="5488" ht="18" customHeight="1"/>
    <row r="5489" ht="18" customHeight="1"/>
    <row r="5490" ht="18" customHeight="1"/>
    <row r="5491" ht="18" customHeight="1"/>
    <row r="5492" ht="18" customHeight="1"/>
    <row r="5493" ht="18" customHeight="1"/>
    <row r="5494" ht="18" customHeight="1"/>
    <row r="5495" ht="18" customHeight="1"/>
    <row r="5496" ht="18" customHeight="1"/>
    <row r="5497" ht="18" customHeight="1"/>
    <row r="5498" ht="18" customHeight="1"/>
    <row r="5499" ht="18" customHeight="1"/>
    <row r="5500" ht="18" customHeight="1"/>
    <row r="5501" ht="18" customHeight="1"/>
    <row r="5502" ht="18" customHeight="1"/>
    <row r="5503" ht="18" customHeight="1"/>
    <row r="5504" ht="18" customHeight="1"/>
    <row r="5505" ht="18" customHeight="1"/>
    <row r="5506" ht="18" customHeight="1"/>
    <row r="5507" ht="18" customHeight="1"/>
    <row r="5508" ht="18" customHeight="1"/>
    <row r="5509" ht="18" customHeight="1"/>
    <row r="5510" ht="18" customHeight="1"/>
    <row r="5511" ht="18" customHeight="1"/>
    <row r="5512" ht="18" customHeight="1"/>
    <row r="5513" ht="18" customHeight="1"/>
    <row r="5514" ht="18" customHeight="1"/>
    <row r="5515" ht="18" customHeight="1"/>
    <row r="5516" ht="18" customHeight="1"/>
    <row r="5517" ht="18" customHeight="1"/>
    <row r="5518" ht="18" customHeight="1"/>
    <row r="5519" ht="18" customHeight="1"/>
    <row r="5520" ht="18" customHeight="1"/>
    <row r="5521" ht="18" customHeight="1"/>
    <row r="5522" ht="18" customHeight="1"/>
    <row r="5523" ht="18" customHeight="1"/>
    <row r="5524" ht="18" customHeight="1"/>
    <row r="5525" ht="18" customHeight="1"/>
    <row r="5526" ht="18" customHeight="1"/>
    <row r="5527" ht="18" customHeight="1"/>
    <row r="5528" ht="18" customHeight="1"/>
    <row r="5529" ht="18" customHeight="1"/>
    <row r="5530" ht="18" customHeight="1"/>
    <row r="5531" ht="18" customHeight="1"/>
    <row r="5532" ht="18" customHeight="1"/>
    <row r="5533" ht="18" customHeight="1"/>
    <row r="5534" ht="18" customHeight="1"/>
    <row r="5535" ht="18" customHeight="1"/>
    <row r="5536" ht="18" customHeight="1"/>
    <row r="5537" ht="18" customHeight="1"/>
    <row r="5538" ht="18" customHeight="1"/>
    <row r="5539" ht="18" customHeight="1"/>
    <row r="5540" ht="18" customHeight="1"/>
    <row r="5541" ht="18" customHeight="1"/>
    <row r="5542" ht="18" customHeight="1"/>
    <row r="5543" ht="18" customHeight="1"/>
    <row r="5544" ht="18" customHeight="1"/>
    <row r="5545" ht="18" customHeight="1"/>
    <row r="5546" ht="18" customHeight="1"/>
    <row r="5547" ht="18" customHeight="1"/>
    <row r="5548" ht="18" customHeight="1"/>
    <row r="5549" ht="18" customHeight="1"/>
    <row r="5550" ht="18" customHeight="1"/>
    <row r="5551" ht="18" customHeight="1"/>
    <row r="5552" ht="18" customHeight="1"/>
    <row r="5553" ht="18" customHeight="1"/>
    <row r="5554" ht="18" customHeight="1"/>
    <row r="5555" ht="18" customHeight="1"/>
    <row r="5556" ht="18" customHeight="1"/>
    <row r="5557" ht="18" customHeight="1"/>
    <row r="5558" ht="18" customHeight="1"/>
    <row r="5559" ht="18" customHeight="1"/>
    <row r="5560" ht="18" customHeight="1"/>
    <row r="5561" ht="18" customHeight="1"/>
    <row r="5562" ht="18" customHeight="1"/>
    <row r="5563" ht="18" customHeight="1"/>
    <row r="5564" ht="18" customHeight="1"/>
    <row r="5565" ht="18" customHeight="1"/>
    <row r="5566" ht="18" customHeight="1"/>
    <row r="5567" ht="18" customHeight="1"/>
    <row r="5568" ht="18" customHeight="1"/>
    <row r="5569" ht="18" customHeight="1"/>
    <row r="5570" ht="18" customHeight="1"/>
    <row r="5571" ht="18" customHeight="1"/>
    <row r="5572" ht="18" customHeight="1"/>
    <row r="5573" ht="18" customHeight="1"/>
    <row r="5574" ht="18" customHeight="1"/>
    <row r="5575" ht="18" customHeight="1"/>
    <row r="5576" ht="18" customHeight="1"/>
    <row r="5577" ht="18" customHeight="1"/>
    <row r="5578" ht="18" customHeight="1"/>
    <row r="5579" ht="18" customHeight="1"/>
    <row r="5580" ht="18" customHeight="1"/>
    <row r="5581" ht="18" customHeight="1"/>
    <row r="5582" ht="18" customHeight="1"/>
    <row r="5583" ht="18" customHeight="1"/>
    <row r="5584" ht="18" customHeight="1"/>
    <row r="5585" ht="18" customHeight="1"/>
    <row r="5586" ht="18" customHeight="1"/>
    <row r="5587" ht="18" customHeight="1"/>
    <row r="5588" ht="18" customHeight="1"/>
    <row r="5589" ht="18" customHeight="1"/>
    <row r="5590" ht="18" customHeight="1"/>
    <row r="5591" ht="18" customHeight="1"/>
    <row r="5592" ht="18" customHeight="1"/>
    <row r="5593" ht="18" customHeight="1"/>
    <row r="5594" ht="18" customHeight="1"/>
    <row r="5595" ht="18" customHeight="1"/>
    <row r="5596" ht="18" customHeight="1"/>
    <row r="5597" ht="18" customHeight="1"/>
    <row r="5598" ht="18" customHeight="1"/>
    <row r="5599" ht="18" customHeight="1"/>
    <row r="5600" ht="18" customHeight="1"/>
    <row r="5601" ht="18" customHeight="1"/>
    <row r="5602" ht="18" customHeight="1"/>
    <row r="5603" ht="18" customHeight="1"/>
    <row r="5604" ht="18" customHeight="1"/>
    <row r="5605" ht="18" customHeight="1"/>
    <row r="5606" ht="18" customHeight="1"/>
    <row r="5607" ht="18" customHeight="1"/>
    <row r="5608" ht="18" customHeight="1"/>
    <row r="5609" ht="18" customHeight="1"/>
    <row r="5610" ht="18" customHeight="1"/>
    <row r="5611" ht="18" customHeight="1"/>
    <row r="5612" ht="18" customHeight="1"/>
    <row r="5613" ht="18" customHeight="1"/>
    <row r="5614" ht="18" customHeight="1"/>
    <row r="5615" ht="18" customHeight="1"/>
    <row r="5616" ht="18" customHeight="1"/>
    <row r="5617" ht="18" customHeight="1"/>
    <row r="5618" ht="18" customHeight="1"/>
    <row r="5619" ht="18" customHeight="1"/>
    <row r="5620" ht="18" customHeight="1"/>
    <row r="5621" ht="18" customHeight="1"/>
    <row r="5622" ht="18" customHeight="1"/>
    <row r="5623" ht="18" customHeight="1"/>
    <row r="5624" ht="18" customHeight="1"/>
    <row r="5625" ht="18" customHeight="1"/>
    <row r="5626" ht="18" customHeight="1"/>
    <row r="5627" ht="18" customHeight="1"/>
    <row r="5628" ht="18" customHeight="1"/>
    <row r="5629" ht="18" customHeight="1"/>
    <row r="5630" ht="18" customHeight="1"/>
    <row r="5631" ht="18" customHeight="1"/>
    <row r="5632" ht="18" customHeight="1"/>
    <row r="5633" ht="18" customHeight="1"/>
    <row r="5634" ht="18" customHeight="1"/>
    <row r="5635" ht="18" customHeight="1"/>
    <row r="5636" ht="18" customHeight="1"/>
    <row r="5637" ht="18" customHeight="1"/>
    <row r="5638" ht="18" customHeight="1"/>
    <row r="5639" ht="18" customHeight="1"/>
    <row r="5640" ht="18" customHeight="1"/>
    <row r="5641" ht="18" customHeight="1"/>
    <row r="5642" ht="18" customHeight="1"/>
    <row r="5643" ht="18" customHeight="1"/>
    <row r="5644" ht="18" customHeight="1"/>
    <row r="5645" ht="18" customHeight="1"/>
    <row r="5646" ht="18" customHeight="1"/>
    <row r="5647" ht="18" customHeight="1"/>
    <row r="5648" ht="18" customHeight="1"/>
    <row r="5649" ht="18" customHeight="1"/>
    <row r="5650" ht="18" customHeight="1"/>
    <row r="5651" ht="18" customHeight="1"/>
    <row r="5652" ht="18" customHeight="1"/>
    <row r="5653" ht="18" customHeight="1"/>
    <row r="5654" ht="18" customHeight="1"/>
    <row r="5655" ht="18" customHeight="1"/>
    <row r="5656" ht="18" customHeight="1"/>
    <row r="5657" ht="18" customHeight="1"/>
    <row r="5658" ht="18" customHeight="1"/>
    <row r="5659" ht="18" customHeight="1"/>
    <row r="5660" ht="18" customHeight="1"/>
    <row r="5661" ht="18" customHeight="1"/>
    <row r="5662" ht="18" customHeight="1"/>
    <row r="5663" ht="18" customHeight="1"/>
    <row r="5664" ht="18" customHeight="1"/>
    <row r="5665" ht="18" customHeight="1"/>
    <row r="5666" ht="18" customHeight="1"/>
    <row r="5667" ht="18" customHeight="1"/>
    <row r="5668" ht="18" customHeight="1"/>
    <row r="5669" ht="18" customHeight="1"/>
    <row r="5670" ht="18" customHeight="1"/>
    <row r="5671" ht="18" customHeight="1"/>
    <row r="5672" ht="18" customHeight="1"/>
    <row r="5673" ht="18" customHeight="1"/>
    <row r="5674" ht="18" customHeight="1"/>
    <row r="5675" ht="18" customHeight="1"/>
    <row r="5676" ht="18" customHeight="1"/>
    <row r="5677" ht="18" customHeight="1"/>
    <row r="5678" ht="18" customHeight="1"/>
    <row r="5679" ht="18" customHeight="1"/>
    <row r="5680" ht="18" customHeight="1"/>
    <row r="5681" ht="18" customHeight="1"/>
    <row r="5682" ht="18" customHeight="1"/>
    <row r="5683" ht="18" customHeight="1"/>
    <row r="5684" ht="18" customHeight="1"/>
    <row r="5685" ht="18" customHeight="1"/>
    <row r="5686" ht="18" customHeight="1"/>
    <row r="5687" ht="18" customHeight="1"/>
    <row r="5688" ht="18" customHeight="1"/>
    <row r="5689" ht="18" customHeight="1"/>
    <row r="5690" ht="18" customHeight="1"/>
    <row r="5691" ht="18" customHeight="1"/>
    <row r="5692" ht="18" customHeight="1"/>
    <row r="5693" ht="18" customHeight="1"/>
    <row r="5694" ht="18" customHeight="1"/>
    <row r="5695" ht="18" customHeight="1"/>
    <row r="5696" ht="18" customHeight="1"/>
    <row r="5697" ht="18" customHeight="1"/>
    <row r="5698" ht="18" customHeight="1"/>
    <row r="5699" ht="18" customHeight="1"/>
    <row r="5700" ht="18" customHeight="1"/>
    <row r="5701" ht="18" customHeight="1"/>
    <row r="5702" ht="18" customHeight="1"/>
    <row r="5703" ht="18" customHeight="1"/>
    <row r="5704" ht="18" customHeight="1"/>
    <row r="5705" ht="18" customHeight="1"/>
    <row r="5706" ht="18" customHeight="1"/>
    <row r="5707" ht="18" customHeight="1"/>
    <row r="5708" ht="18" customHeight="1"/>
    <row r="5709" ht="18" customHeight="1"/>
    <row r="5710" ht="18" customHeight="1"/>
    <row r="5711" ht="18" customHeight="1"/>
    <row r="5712" ht="18" customHeight="1"/>
    <row r="5713" ht="18" customHeight="1"/>
    <row r="5714" ht="18" customHeight="1"/>
    <row r="5715" ht="18" customHeight="1"/>
    <row r="5716" ht="18" customHeight="1"/>
    <row r="5717" ht="18" customHeight="1"/>
    <row r="5718" ht="18" customHeight="1"/>
    <row r="5719" ht="18" customHeight="1"/>
    <row r="5720" ht="18" customHeight="1"/>
    <row r="5721" ht="18" customHeight="1"/>
    <row r="5722" ht="18" customHeight="1"/>
    <row r="5723" ht="18" customHeight="1"/>
    <row r="5724" ht="18" customHeight="1"/>
    <row r="5725" ht="18" customHeight="1"/>
    <row r="5726" ht="18" customHeight="1"/>
    <row r="5727" ht="18" customHeight="1"/>
    <row r="5728" ht="18" customHeight="1"/>
    <row r="5729" ht="18" customHeight="1"/>
    <row r="5730" ht="18" customHeight="1"/>
    <row r="5731" ht="18" customHeight="1"/>
    <row r="5732" ht="18" customHeight="1"/>
    <row r="5733" ht="18" customHeight="1"/>
    <row r="5734" ht="18" customHeight="1"/>
    <row r="5735" ht="18" customHeight="1"/>
    <row r="5736" ht="18" customHeight="1"/>
    <row r="5737" ht="18" customHeight="1"/>
    <row r="5738" ht="18" customHeight="1"/>
    <row r="5739" ht="18" customHeight="1"/>
    <row r="5740" ht="18" customHeight="1"/>
    <row r="5741" ht="18" customHeight="1"/>
    <row r="5742" ht="18" customHeight="1"/>
    <row r="5743" ht="18" customHeight="1"/>
    <row r="5744" ht="18" customHeight="1"/>
    <row r="5745" ht="18" customHeight="1"/>
    <row r="5746" ht="18" customHeight="1"/>
    <row r="5747" ht="18" customHeight="1"/>
    <row r="5748" ht="18" customHeight="1"/>
    <row r="5749" ht="18" customHeight="1"/>
    <row r="5750" ht="18" customHeight="1"/>
    <row r="5751" ht="18" customHeight="1"/>
    <row r="5752" ht="18" customHeight="1"/>
    <row r="5753" ht="18" customHeight="1"/>
    <row r="5754" ht="18" customHeight="1"/>
    <row r="5755" ht="18" customHeight="1"/>
    <row r="5756" ht="18" customHeight="1"/>
    <row r="5757" ht="18" customHeight="1"/>
    <row r="5758" ht="18" customHeight="1"/>
    <row r="5759" ht="18" customHeight="1"/>
    <row r="5760" ht="18" customHeight="1"/>
    <row r="5761" ht="18" customHeight="1"/>
    <row r="5762" ht="18" customHeight="1"/>
    <row r="5763" ht="18" customHeight="1"/>
    <row r="5764" ht="18" customHeight="1"/>
    <row r="5765" ht="18" customHeight="1"/>
    <row r="5766" ht="18" customHeight="1"/>
    <row r="5767" ht="18" customHeight="1"/>
    <row r="5768" ht="18" customHeight="1"/>
    <row r="5769" ht="18" customHeight="1"/>
    <row r="5770" ht="18" customHeight="1"/>
    <row r="5771" ht="18" customHeight="1"/>
    <row r="5772" ht="18" customHeight="1"/>
    <row r="5773" ht="18" customHeight="1"/>
    <row r="5774" ht="18" customHeight="1"/>
    <row r="5775" ht="18" customHeight="1"/>
    <row r="5776" ht="18" customHeight="1"/>
    <row r="5777" ht="18" customHeight="1"/>
    <row r="5778" ht="18" customHeight="1"/>
    <row r="5779" ht="18" customHeight="1"/>
    <row r="5780" ht="18" customHeight="1"/>
    <row r="5781" ht="18" customHeight="1"/>
    <row r="5782" ht="18" customHeight="1"/>
    <row r="5783" ht="18" customHeight="1"/>
    <row r="5784" ht="18" customHeight="1"/>
    <row r="5785" ht="18" customHeight="1"/>
    <row r="5786" ht="18" customHeight="1"/>
    <row r="5787" ht="18" customHeight="1"/>
    <row r="5788" ht="18" customHeight="1"/>
    <row r="5789" ht="18" customHeight="1"/>
    <row r="5790" ht="18" customHeight="1"/>
    <row r="5791" ht="18" customHeight="1"/>
    <row r="5792" ht="18" customHeight="1"/>
    <row r="5793" ht="18" customHeight="1"/>
    <row r="5794" ht="18" customHeight="1"/>
    <row r="5795" ht="18" customHeight="1"/>
    <row r="5796" ht="18" customHeight="1"/>
    <row r="5797" ht="18" customHeight="1"/>
    <row r="5798" ht="18" customHeight="1"/>
    <row r="5799" ht="18" customHeight="1"/>
    <row r="5800" ht="18" customHeight="1"/>
    <row r="5801" ht="18" customHeight="1"/>
    <row r="5802" ht="18" customHeight="1"/>
    <row r="5803" ht="18" customHeight="1"/>
    <row r="5804" ht="18" customHeight="1"/>
    <row r="5805" ht="18" customHeight="1"/>
    <row r="5806" ht="18" customHeight="1"/>
    <row r="5807" ht="18" customHeight="1"/>
    <row r="5808" ht="18" customHeight="1"/>
    <row r="5809" ht="18" customHeight="1"/>
    <row r="5810" ht="18" customHeight="1"/>
    <row r="5811" ht="18" customHeight="1"/>
    <row r="5812" ht="18" customHeight="1"/>
    <row r="5813" ht="18" customHeight="1"/>
    <row r="5814" ht="18" customHeight="1"/>
    <row r="5815" ht="18" customHeight="1"/>
    <row r="5816" ht="18" customHeight="1"/>
    <row r="5817" ht="18" customHeight="1"/>
    <row r="5818" ht="18" customHeight="1"/>
    <row r="5819" ht="18" customHeight="1"/>
    <row r="5820" ht="18" customHeight="1"/>
    <row r="5821" ht="18" customHeight="1"/>
    <row r="5822" ht="18" customHeight="1"/>
    <row r="5823" ht="18" customHeight="1"/>
    <row r="5824" ht="18" customHeight="1"/>
    <row r="5825" ht="18" customHeight="1"/>
    <row r="5826" ht="18" customHeight="1"/>
    <row r="5827" ht="18" customHeight="1"/>
    <row r="5828" ht="18" customHeight="1"/>
    <row r="5829" ht="18" customHeight="1"/>
    <row r="5830" ht="18" customHeight="1"/>
    <row r="5831" ht="18" customHeight="1"/>
    <row r="5832" ht="18" customHeight="1"/>
    <row r="5833" ht="18" customHeight="1"/>
    <row r="5834" ht="18" customHeight="1"/>
    <row r="5835" ht="18" customHeight="1"/>
    <row r="5836" ht="18" customHeight="1"/>
    <row r="5837" ht="18" customHeight="1"/>
    <row r="5838" ht="18" customHeight="1"/>
    <row r="5839" ht="18" customHeight="1"/>
    <row r="5840" ht="18" customHeight="1"/>
    <row r="5841" ht="18" customHeight="1"/>
    <row r="5842" ht="18" customHeight="1"/>
    <row r="5843" ht="18" customHeight="1"/>
    <row r="5844" ht="18" customHeight="1"/>
    <row r="5845" ht="18" customHeight="1"/>
    <row r="5846" ht="18" customHeight="1"/>
    <row r="5847" ht="18" customHeight="1"/>
    <row r="5848" ht="18" customHeight="1"/>
    <row r="5849" ht="18" customHeight="1"/>
    <row r="5850" ht="18" customHeight="1"/>
    <row r="5851" ht="18" customHeight="1"/>
    <row r="5852" ht="18" customHeight="1"/>
    <row r="5853" ht="18" customHeight="1"/>
    <row r="5854" ht="18" customHeight="1"/>
    <row r="5855" ht="18" customHeight="1"/>
    <row r="5856" ht="18" customHeight="1"/>
    <row r="5857" ht="18" customHeight="1"/>
    <row r="5858" ht="18" customHeight="1"/>
    <row r="5859" ht="18" customHeight="1"/>
    <row r="5860" ht="18" customHeight="1"/>
    <row r="5861" ht="18" customHeight="1"/>
    <row r="5862" ht="18" customHeight="1"/>
    <row r="5863" ht="18" customHeight="1"/>
    <row r="5864" ht="18" customHeight="1"/>
    <row r="5865" ht="18" customHeight="1"/>
    <row r="5866" ht="18" customHeight="1"/>
    <row r="5867" ht="18" customHeight="1"/>
    <row r="5868" ht="18" customHeight="1"/>
    <row r="5869" ht="18" customHeight="1"/>
    <row r="5870" ht="18" customHeight="1"/>
    <row r="5871" ht="18" customHeight="1"/>
    <row r="5872" ht="18" customHeight="1"/>
    <row r="5873" ht="18" customHeight="1"/>
    <row r="5874" ht="18" customHeight="1"/>
    <row r="5875" ht="18" customHeight="1"/>
    <row r="5876" ht="18" customHeight="1"/>
    <row r="5877" ht="18" customHeight="1"/>
    <row r="5878" ht="18" customHeight="1"/>
    <row r="5879" ht="18" customHeight="1"/>
    <row r="5880" ht="18" customHeight="1"/>
    <row r="5881" ht="18" customHeight="1"/>
    <row r="5882" ht="18" customHeight="1"/>
    <row r="5883" ht="18" customHeight="1"/>
    <row r="5884" ht="18" customHeight="1"/>
    <row r="5885" ht="18" customHeight="1"/>
    <row r="5886" ht="18" customHeight="1"/>
    <row r="5887" ht="18" customHeight="1"/>
    <row r="5888" ht="18" customHeight="1"/>
    <row r="5889" ht="18" customHeight="1"/>
    <row r="5890" ht="18" customHeight="1"/>
    <row r="5891" ht="18" customHeight="1"/>
    <row r="5892" ht="18" customHeight="1"/>
    <row r="5893" ht="18" customHeight="1"/>
    <row r="5894" ht="18" customHeight="1"/>
    <row r="5895" ht="18" customHeight="1"/>
    <row r="5896" ht="18" customHeight="1"/>
    <row r="5897" ht="18" customHeight="1"/>
    <row r="5898" ht="18" customHeight="1"/>
    <row r="5899" ht="18" customHeight="1"/>
    <row r="5900" ht="18" customHeight="1"/>
    <row r="5901" ht="18" customHeight="1"/>
    <row r="5902" ht="18" customHeight="1"/>
    <row r="5903" ht="18" customHeight="1"/>
    <row r="5904" ht="18" customHeight="1"/>
    <row r="5905" ht="18" customHeight="1"/>
    <row r="5906" ht="18" customHeight="1"/>
    <row r="5907" ht="18" customHeight="1"/>
    <row r="5908" ht="18" customHeight="1"/>
    <row r="5909" ht="18" customHeight="1"/>
    <row r="5910" ht="18" customHeight="1"/>
    <row r="5911" ht="18" customHeight="1"/>
    <row r="5912" ht="18" customHeight="1"/>
    <row r="5913" ht="18" customHeight="1"/>
    <row r="5914" ht="18" customHeight="1"/>
    <row r="5915" ht="18" customHeight="1"/>
    <row r="5916" ht="18" customHeight="1"/>
    <row r="5917" ht="18" customHeight="1"/>
    <row r="5918" ht="18" customHeight="1"/>
    <row r="5919" ht="18" customHeight="1"/>
    <row r="5920" ht="18" customHeight="1"/>
    <row r="5921" ht="18" customHeight="1"/>
    <row r="5922" ht="18" customHeight="1"/>
    <row r="5923" ht="18" customHeight="1"/>
    <row r="5924" ht="18" customHeight="1"/>
    <row r="5925" ht="18" customHeight="1"/>
    <row r="5926" ht="18" customHeight="1"/>
    <row r="5927" ht="18" customHeight="1"/>
    <row r="5928" ht="18" customHeight="1"/>
    <row r="5929" ht="18" customHeight="1"/>
    <row r="5930" ht="18" customHeight="1"/>
    <row r="5931" ht="18" customHeight="1"/>
    <row r="5932" ht="18" customHeight="1"/>
    <row r="5933" ht="18" customHeight="1"/>
    <row r="5934" ht="18" customHeight="1"/>
    <row r="5935" ht="18" customHeight="1"/>
    <row r="5936" ht="18" customHeight="1"/>
    <row r="5937" ht="18" customHeight="1"/>
    <row r="5938" ht="18" customHeight="1"/>
    <row r="5939" ht="18" customHeight="1"/>
    <row r="5940" ht="18" customHeight="1"/>
    <row r="5941" ht="18" customHeight="1"/>
    <row r="5942" ht="18" customHeight="1"/>
    <row r="5943" ht="18" customHeight="1"/>
    <row r="5944" ht="18" customHeight="1"/>
    <row r="5945" ht="18" customHeight="1"/>
    <row r="5946" ht="18" customHeight="1"/>
    <row r="5947" ht="18" customHeight="1"/>
    <row r="5948" ht="18" customHeight="1"/>
    <row r="5949" ht="18" customHeight="1"/>
    <row r="5950" ht="18" customHeight="1"/>
    <row r="5951" ht="18" customHeight="1"/>
    <row r="5952" ht="18" customHeight="1"/>
    <row r="5953" ht="18" customHeight="1"/>
    <row r="5954" ht="18" customHeight="1"/>
    <row r="5955" ht="18" customHeight="1"/>
    <row r="5956" ht="18" customHeight="1"/>
    <row r="5957" ht="18" customHeight="1"/>
    <row r="5958" ht="18" customHeight="1"/>
    <row r="5959" ht="18" customHeight="1"/>
    <row r="5960" ht="18" customHeight="1"/>
    <row r="5961" ht="18" customHeight="1"/>
    <row r="5962" ht="18" customHeight="1"/>
    <row r="5963" ht="18" customHeight="1"/>
    <row r="5964" ht="18" customHeight="1"/>
    <row r="5965" ht="18" customHeight="1"/>
    <row r="5966" ht="18" customHeight="1"/>
    <row r="5967" ht="18" customHeight="1"/>
    <row r="5968" ht="18" customHeight="1"/>
    <row r="5969" ht="18" customHeight="1"/>
    <row r="5970" ht="18" customHeight="1"/>
    <row r="5971" ht="18" customHeight="1"/>
    <row r="5972" ht="18" customHeight="1"/>
    <row r="5973" ht="18" customHeight="1"/>
    <row r="5974" ht="18" customHeight="1"/>
    <row r="5975" ht="18" customHeight="1"/>
    <row r="5976" ht="18" customHeight="1"/>
    <row r="5977" ht="18" customHeight="1"/>
    <row r="5978" ht="18" customHeight="1"/>
    <row r="5979" ht="18" customHeight="1"/>
    <row r="5980" ht="18" customHeight="1"/>
    <row r="5981" ht="18" customHeight="1"/>
    <row r="5982" ht="18" customHeight="1"/>
    <row r="5983" ht="18" customHeight="1"/>
    <row r="5984" ht="18" customHeight="1"/>
    <row r="5985" ht="18" customHeight="1"/>
    <row r="5986" ht="18" customHeight="1"/>
    <row r="5987" ht="18" customHeight="1"/>
    <row r="5988" ht="18" customHeight="1"/>
    <row r="5989" ht="18" customHeight="1"/>
    <row r="5990" ht="18" customHeight="1"/>
    <row r="5991" ht="18" customHeight="1"/>
    <row r="5992" ht="18" customHeight="1"/>
    <row r="5993" ht="18" customHeight="1"/>
    <row r="5994" ht="18" customHeight="1"/>
    <row r="5995" ht="18" customHeight="1"/>
    <row r="5996" ht="18" customHeight="1"/>
    <row r="5997" ht="18" customHeight="1"/>
    <row r="5998" ht="18" customHeight="1"/>
    <row r="5999" ht="18" customHeight="1"/>
    <row r="6000" ht="18" customHeight="1"/>
    <row r="6001" ht="18" customHeight="1"/>
    <row r="6002" ht="18" customHeight="1"/>
    <row r="6003" ht="18" customHeight="1"/>
    <row r="6004" ht="18" customHeight="1"/>
    <row r="6005" ht="18" customHeight="1"/>
    <row r="6006" ht="18" customHeight="1"/>
    <row r="6007" ht="18" customHeight="1"/>
    <row r="6008" ht="18" customHeight="1"/>
    <row r="6009" ht="18" customHeight="1"/>
    <row r="6010" ht="18" customHeight="1"/>
    <row r="6011" ht="18" customHeight="1"/>
    <row r="6012" ht="18" customHeight="1"/>
    <row r="6013" ht="18" customHeight="1"/>
    <row r="6014" ht="18" customHeight="1"/>
    <row r="6015" ht="18" customHeight="1"/>
    <row r="6016" ht="18" customHeight="1"/>
    <row r="6017" ht="18" customHeight="1"/>
    <row r="6018" ht="18" customHeight="1"/>
    <row r="6019" ht="18" customHeight="1"/>
    <row r="6020" ht="18" customHeight="1"/>
    <row r="6021" ht="18" customHeight="1"/>
    <row r="6022" ht="18" customHeight="1"/>
    <row r="6023" ht="18" customHeight="1"/>
    <row r="6024" ht="18" customHeight="1"/>
    <row r="6025" ht="18" customHeight="1"/>
    <row r="6026" ht="18" customHeight="1"/>
    <row r="6027" ht="18" customHeight="1"/>
    <row r="6028" ht="18" customHeight="1"/>
    <row r="6029" ht="18" customHeight="1"/>
    <row r="6030" ht="18" customHeight="1"/>
    <row r="6031" ht="18" customHeight="1"/>
    <row r="6032" ht="18" customHeight="1"/>
    <row r="6033" ht="18" customHeight="1"/>
    <row r="6034" ht="18" customHeight="1"/>
    <row r="6035" ht="18" customHeight="1"/>
    <row r="6036" ht="18" customHeight="1"/>
    <row r="6037" ht="18" customHeight="1"/>
    <row r="6038" ht="18" customHeight="1"/>
    <row r="6039" ht="18" customHeight="1"/>
    <row r="6040" ht="18" customHeight="1"/>
    <row r="6041" ht="18" customHeight="1"/>
    <row r="6042" ht="18" customHeight="1"/>
    <row r="6043" ht="18" customHeight="1"/>
    <row r="6044" ht="18" customHeight="1"/>
    <row r="6045" ht="18" customHeight="1"/>
    <row r="6046" ht="18" customHeight="1"/>
    <row r="6047" ht="18" customHeight="1"/>
    <row r="6048" ht="18" customHeight="1"/>
    <row r="6049" ht="18" customHeight="1"/>
    <row r="6050" ht="18" customHeight="1"/>
    <row r="6051" ht="18" customHeight="1"/>
    <row r="6052" ht="18" customHeight="1"/>
    <row r="6053" ht="18" customHeight="1"/>
    <row r="6054" ht="18" customHeight="1"/>
    <row r="6055" ht="18" customHeight="1"/>
    <row r="6056" ht="18" customHeight="1"/>
    <row r="6057" ht="18" customHeight="1"/>
    <row r="6058" ht="18" customHeight="1"/>
    <row r="6059" ht="18" customHeight="1"/>
    <row r="6060" ht="18" customHeight="1"/>
    <row r="6061" ht="18" customHeight="1"/>
    <row r="6062" ht="18" customHeight="1"/>
    <row r="6063" ht="18" customHeight="1"/>
    <row r="6064" ht="18" customHeight="1"/>
    <row r="6065" ht="18" customHeight="1"/>
    <row r="6066" ht="18" customHeight="1"/>
    <row r="6067" ht="18" customHeight="1"/>
    <row r="6068" ht="18" customHeight="1"/>
    <row r="6069" ht="18" customHeight="1"/>
    <row r="6070" ht="18" customHeight="1"/>
    <row r="6071" ht="18" customHeight="1"/>
    <row r="6072" ht="18" customHeight="1"/>
    <row r="6073" ht="18" customHeight="1"/>
    <row r="6074" ht="18" customHeight="1"/>
    <row r="6075" ht="18" customHeight="1"/>
    <row r="6076" ht="18" customHeight="1"/>
    <row r="6077" ht="18" customHeight="1"/>
    <row r="6078" ht="18" customHeight="1"/>
    <row r="6079" ht="18" customHeight="1"/>
    <row r="6080" ht="18" customHeight="1"/>
    <row r="6081" ht="18" customHeight="1"/>
    <row r="6082" ht="18" customHeight="1"/>
    <row r="6083" ht="18" customHeight="1"/>
    <row r="6084" ht="18" customHeight="1"/>
    <row r="6085" ht="18" customHeight="1"/>
    <row r="6086" ht="18" customHeight="1"/>
    <row r="6087" ht="18" customHeight="1"/>
    <row r="6088" ht="18" customHeight="1"/>
    <row r="6089" ht="18" customHeight="1"/>
    <row r="6090" ht="18" customHeight="1"/>
    <row r="6091" ht="18" customHeight="1"/>
    <row r="6092" ht="18" customHeight="1"/>
    <row r="6093" ht="18" customHeight="1"/>
    <row r="6094" ht="18" customHeight="1"/>
    <row r="6095" ht="18" customHeight="1"/>
    <row r="6096" ht="18" customHeight="1"/>
    <row r="6097" ht="18" customHeight="1"/>
    <row r="6098" ht="18" customHeight="1"/>
    <row r="6099" ht="18" customHeight="1"/>
    <row r="6100" ht="18" customHeight="1"/>
    <row r="6101" ht="18" customHeight="1"/>
    <row r="6102" ht="18" customHeight="1"/>
    <row r="6103" ht="18" customHeight="1"/>
    <row r="6104" ht="18" customHeight="1"/>
    <row r="6105" ht="18" customHeight="1"/>
    <row r="6106" ht="18" customHeight="1"/>
    <row r="6107" ht="18" customHeight="1"/>
    <row r="6108" ht="18" customHeight="1"/>
    <row r="6109" ht="18" customHeight="1"/>
    <row r="6110" ht="18" customHeight="1"/>
    <row r="6111" ht="18" customHeight="1"/>
    <row r="6112" ht="18" customHeight="1"/>
    <row r="6113" ht="18" customHeight="1"/>
    <row r="6114" ht="18" customHeight="1"/>
    <row r="6115" ht="18" customHeight="1"/>
    <row r="6116" ht="18" customHeight="1"/>
    <row r="6117" ht="18" customHeight="1"/>
    <row r="6118" ht="18" customHeight="1"/>
    <row r="6119" ht="18" customHeight="1"/>
    <row r="6120" ht="18" customHeight="1"/>
    <row r="6121" ht="18" customHeight="1"/>
    <row r="6122" ht="18" customHeight="1"/>
    <row r="6123" ht="18" customHeight="1"/>
    <row r="6124" ht="18" customHeight="1"/>
    <row r="6125" ht="18" customHeight="1"/>
    <row r="6126" ht="18" customHeight="1"/>
    <row r="6127" ht="18" customHeight="1"/>
    <row r="6128" ht="18" customHeight="1"/>
    <row r="6129" ht="18" customHeight="1"/>
    <row r="6130" ht="18" customHeight="1"/>
    <row r="6131" ht="18" customHeight="1"/>
    <row r="6132" ht="18" customHeight="1"/>
    <row r="6133" ht="18" customHeight="1"/>
    <row r="6134" ht="18" customHeight="1"/>
    <row r="6135" ht="18" customHeight="1"/>
    <row r="6136" ht="18" customHeight="1"/>
    <row r="6137" ht="18" customHeight="1"/>
    <row r="6138" ht="18" customHeight="1"/>
    <row r="6139" ht="18" customHeight="1"/>
    <row r="6140" ht="18" customHeight="1"/>
    <row r="6141" ht="18" customHeight="1"/>
    <row r="6142" ht="18" customHeight="1"/>
    <row r="6143" ht="18" customHeight="1"/>
    <row r="6144" ht="18" customHeight="1"/>
    <row r="6145" ht="18" customHeight="1"/>
    <row r="6146" ht="18" customHeight="1"/>
    <row r="6147" ht="18" customHeight="1"/>
    <row r="6148" ht="18" customHeight="1"/>
    <row r="6149" ht="18" customHeight="1"/>
    <row r="6150" ht="18" customHeight="1"/>
    <row r="6151" ht="18" customHeight="1"/>
    <row r="6152" ht="18" customHeight="1"/>
    <row r="6153" ht="18" customHeight="1"/>
    <row r="6154" ht="18" customHeight="1"/>
    <row r="6155" ht="18" customHeight="1"/>
    <row r="6156" ht="18" customHeight="1"/>
    <row r="6157" ht="18" customHeight="1"/>
    <row r="6158" ht="18" customHeight="1"/>
    <row r="6159" ht="18" customHeight="1"/>
    <row r="6160" ht="18" customHeight="1"/>
    <row r="6161" ht="18" customHeight="1"/>
    <row r="6162" ht="18" customHeight="1"/>
    <row r="6163" ht="18" customHeight="1"/>
    <row r="6164" ht="18" customHeight="1"/>
    <row r="6165" ht="18" customHeight="1"/>
    <row r="6166" ht="18" customHeight="1"/>
    <row r="6167" ht="18" customHeight="1"/>
    <row r="6168" ht="18" customHeight="1"/>
    <row r="6169" ht="18" customHeight="1"/>
    <row r="6170" ht="18" customHeight="1"/>
    <row r="6171" ht="18" customHeight="1"/>
    <row r="6172" ht="18" customHeight="1"/>
    <row r="6173" ht="18" customHeight="1"/>
    <row r="6174" ht="18" customHeight="1"/>
    <row r="6175" ht="18" customHeight="1"/>
    <row r="6176" ht="18" customHeight="1"/>
    <row r="6177" ht="18" customHeight="1"/>
    <row r="6178" ht="18" customHeight="1"/>
    <row r="6179" ht="18" customHeight="1"/>
    <row r="6180" ht="18" customHeight="1"/>
    <row r="6181" ht="18" customHeight="1"/>
    <row r="6182" ht="18" customHeight="1"/>
    <row r="6183" ht="18" customHeight="1"/>
    <row r="6184" ht="18" customHeight="1"/>
    <row r="6185" ht="18" customHeight="1"/>
    <row r="6186" ht="18" customHeight="1"/>
    <row r="6187" ht="18" customHeight="1"/>
    <row r="6188" ht="18" customHeight="1"/>
    <row r="6189" ht="18" customHeight="1"/>
    <row r="6190" ht="18" customHeight="1"/>
    <row r="6191" ht="18" customHeight="1"/>
    <row r="6192" ht="18" customHeight="1"/>
    <row r="6193" ht="18" customHeight="1"/>
    <row r="6194" ht="18" customHeight="1"/>
    <row r="6195" ht="18" customHeight="1"/>
    <row r="6196" ht="18" customHeight="1"/>
    <row r="6197" ht="18" customHeight="1"/>
    <row r="6198" ht="18" customHeight="1"/>
    <row r="6199" ht="18" customHeight="1"/>
    <row r="6200" ht="18" customHeight="1"/>
    <row r="6201" ht="18" customHeight="1"/>
    <row r="6202" ht="18" customHeight="1"/>
    <row r="6203" ht="18" customHeight="1"/>
    <row r="6204" ht="18" customHeight="1"/>
    <row r="6205" ht="18" customHeight="1"/>
    <row r="6206" ht="18" customHeight="1"/>
    <row r="6207" ht="18" customHeight="1"/>
    <row r="6208" ht="18" customHeight="1"/>
    <row r="6209" ht="18" customHeight="1"/>
    <row r="6210" ht="18" customHeight="1"/>
    <row r="6211" ht="18" customHeight="1"/>
    <row r="6212" ht="18" customHeight="1"/>
    <row r="6213" ht="18" customHeight="1"/>
    <row r="6214" ht="18" customHeight="1"/>
    <row r="6215" ht="18" customHeight="1"/>
    <row r="6216" ht="18" customHeight="1"/>
    <row r="6217" ht="18" customHeight="1"/>
    <row r="6218" ht="18" customHeight="1"/>
    <row r="6219" ht="18" customHeight="1"/>
    <row r="6220" ht="18" customHeight="1"/>
    <row r="6221" ht="18" customHeight="1"/>
    <row r="6222" ht="18" customHeight="1"/>
    <row r="6223" ht="18" customHeight="1"/>
    <row r="6224" ht="18" customHeight="1"/>
    <row r="6225" ht="18" customHeight="1"/>
    <row r="6226" ht="18" customHeight="1"/>
    <row r="6227" ht="18" customHeight="1"/>
    <row r="6228" ht="18" customHeight="1"/>
    <row r="6229" ht="18" customHeight="1"/>
    <row r="6230" ht="18" customHeight="1"/>
    <row r="6231" ht="18" customHeight="1"/>
    <row r="6232" ht="18" customHeight="1"/>
    <row r="6233" ht="18" customHeight="1"/>
    <row r="6234" ht="18" customHeight="1"/>
    <row r="6235" ht="18" customHeight="1"/>
    <row r="6236" ht="18" customHeight="1"/>
    <row r="6237" ht="18" customHeight="1"/>
    <row r="6238" ht="18" customHeight="1"/>
    <row r="6239" ht="18" customHeight="1"/>
    <row r="6240" ht="18" customHeight="1"/>
    <row r="6241" ht="18" customHeight="1"/>
    <row r="6242" ht="18" customHeight="1"/>
    <row r="6243" ht="18" customHeight="1"/>
    <row r="6244" ht="18" customHeight="1"/>
    <row r="6245" ht="18" customHeight="1"/>
    <row r="6246" ht="18" customHeight="1"/>
    <row r="6247" ht="18" customHeight="1"/>
    <row r="6248" ht="18" customHeight="1"/>
    <row r="6249" ht="18" customHeight="1"/>
    <row r="6250" ht="18" customHeight="1"/>
    <row r="6251" ht="18" customHeight="1"/>
    <row r="6252" ht="18" customHeight="1"/>
    <row r="6253" ht="18" customHeight="1"/>
    <row r="6254" ht="18" customHeight="1"/>
    <row r="6255" ht="18" customHeight="1"/>
    <row r="6256" ht="18" customHeight="1"/>
    <row r="6257" ht="18" customHeight="1"/>
    <row r="6258" ht="18" customHeight="1"/>
    <row r="6259" ht="18" customHeight="1"/>
    <row r="6260" ht="18" customHeight="1"/>
    <row r="6261" ht="18" customHeight="1"/>
    <row r="6262" ht="18" customHeight="1"/>
    <row r="6263" ht="18" customHeight="1"/>
    <row r="6264" ht="18" customHeight="1"/>
    <row r="6265" ht="18" customHeight="1"/>
    <row r="6266" ht="18" customHeight="1"/>
    <row r="6267" ht="18" customHeight="1"/>
    <row r="6268" ht="18" customHeight="1"/>
    <row r="6269" ht="18" customHeight="1"/>
    <row r="6270" ht="18" customHeight="1"/>
    <row r="6271" ht="18" customHeight="1"/>
    <row r="6272" ht="18" customHeight="1"/>
    <row r="6273" ht="18" customHeight="1"/>
    <row r="6274" ht="18" customHeight="1"/>
    <row r="6275" ht="18" customHeight="1"/>
    <row r="6276" ht="18" customHeight="1"/>
    <row r="6277" ht="18" customHeight="1"/>
    <row r="6278" ht="18" customHeight="1"/>
    <row r="6279" ht="18" customHeight="1"/>
    <row r="6280" ht="18" customHeight="1"/>
    <row r="6281" ht="18" customHeight="1"/>
    <row r="6282" ht="18" customHeight="1"/>
    <row r="6283" ht="18" customHeight="1"/>
    <row r="6284" ht="18" customHeight="1"/>
    <row r="6285" ht="18" customHeight="1"/>
    <row r="6286" ht="18" customHeight="1"/>
    <row r="6287" ht="18" customHeight="1"/>
    <row r="6288" ht="18" customHeight="1"/>
    <row r="6289" ht="18" customHeight="1"/>
    <row r="6290" ht="18" customHeight="1"/>
    <row r="6291" ht="18" customHeight="1"/>
    <row r="6292" ht="18" customHeight="1"/>
    <row r="6293" ht="18" customHeight="1"/>
    <row r="6294" ht="18" customHeight="1"/>
    <row r="6295" ht="18" customHeight="1"/>
    <row r="6296" ht="18" customHeight="1"/>
    <row r="6297" ht="18" customHeight="1"/>
    <row r="6298" ht="18" customHeight="1"/>
    <row r="6299" ht="18" customHeight="1"/>
    <row r="6300" ht="18" customHeight="1"/>
    <row r="6301" ht="18" customHeight="1"/>
    <row r="6302" ht="18" customHeight="1"/>
    <row r="6303" ht="18" customHeight="1"/>
    <row r="6304" ht="18" customHeight="1"/>
    <row r="6305" ht="18" customHeight="1"/>
    <row r="6306" ht="18" customHeight="1"/>
    <row r="6307" ht="18" customHeight="1"/>
    <row r="6308" ht="18" customHeight="1"/>
    <row r="6309" ht="18" customHeight="1"/>
    <row r="6310" ht="18" customHeight="1"/>
    <row r="6311" ht="18" customHeight="1"/>
    <row r="6312" ht="18" customHeight="1"/>
    <row r="6313" ht="18" customHeight="1"/>
    <row r="6314" ht="18" customHeight="1"/>
    <row r="6315" ht="18" customHeight="1"/>
    <row r="6316" ht="18" customHeight="1"/>
    <row r="6317" ht="18" customHeight="1"/>
    <row r="6318" ht="18" customHeight="1"/>
    <row r="6319" ht="18" customHeight="1"/>
    <row r="6320" ht="18" customHeight="1"/>
    <row r="6321" ht="18" customHeight="1"/>
    <row r="6322" ht="18" customHeight="1"/>
    <row r="6323" ht="18" customHeight="1"/>
    <row r="6324" ht="18" customHeight="1"/>
    <row r="6325" ht="18" customHeight="1"/>
    <row r="6326" ht="18" customHeight="1"/>
    <row r="6327" ht="18" customHeight="1"/>
    <row r="6328" ht="18" customHeight="1"/>
    <row r="6329" ht="18" customHeight="1"/>
    <row r="6330" ht="18" customHeight="1"/>
    <row r="6331" ht="18" customHeight="1"/>
    <row r="6332" ht="18" customHeight="1"/>
    <row r="6333" ht="18" customHeight="1"/>
    <row r="6334" ht="18" customHeight="1"/>
    <row r="6335" ht="18" customHeight="1"/>
    <row r="6336" ht="18" customHeight="1"/>
    <row r="6337" ht="18" customHeight="1"/>
    <row r="6338" ht="18" customHeight="1"/>
    <row r="6339" ht="18" customHeight="1"/>
    <row r="6340" ht="18" customHeight="1"/>
    <row r="6341" ht="18" customHeight="1"/>
    <row r="6342" ht="18" customHeight="1"/>
    <row r="6343" ht="18" customHeight="1"/>
    <row r="6344" ht="18" customHeight="1"/>
    <row r="6345" ht="18" customHeight="1"/>
    <row r="6346" ht="18" customHeight="1"/>
    <row r="6347" ht="18" customHeight="1"/>
    <row r="6348" ht="18" customHeight="1"/>
    <row r="6349" ht="18" customHeight="1"/>
    <row r="6350" ht="18" customHeight="1"/>
    <row r="6351" ht="18" customHeight="1"/>
    <row r="6352" ht="18" customHeight="1"/>
    <row r="6353" ht="18" customHeight="1"/>
    <row r="6354" ht="18" customHeight="1"/>
    <row r="6355" ht="18" customHeight="1"/>
    <row r="6356" ht="18" customHeight="1"/>
    <row r="6357" ht="18" customHeight="1"/>
    <row r="6358" ht="18" customHeight="1"/>
    <row r="6359" ht="18" customHeight="1"/>
    <row r="6360" ht="18" customHeight="1"/>
    <row r="6361" ht="18" customHeight="1"/>
    <row r="6362" ht="18" customHeight="1"/>
    <row r="6363" ht="18" customHeight="1"/>
    <row r="6364" ht="18" customHeight="1"/>
    <row r="6365" ht="18" customHeight="1"/>
    <row r="6366" ht="18" customHeight="1"/>
    <row r="6367" ht="18" customHeight="1"/>
    <row r="6368" ht="18" customHeight="1"/>
    <row r="6369" ht="18" customHeight="1"/>
    <row r="6370" ht="18" customHeight="1"/>
    <row r="6371" ht="18" customHeight="1"/>
    <row r="6372" ht="18" customHeight="1"/>
    <row r="6373" ht="18" customHeight="1"/>
    <row r="6374" ht="18" customHeight="1"/>
    <row r="6375" ht="18" customHeight="1"/>
    <row r="6376" ht="18" customHeight="1"/>
    <row r="6377" ht="18" customHeight="1"/>
    <row r="6378" ht="18" customHeight="1"/>
    <row r="6379" ht="18" customHeight="1"/>
    <row r="6380" ht="18" customHeight="1"/>
    <row r="6381" ht="18" customHeight="1"/>
    <row r="6382" ht="18" customHeight="1"/>
    <row r="6383" ht="18" customHeight="1"/>
    <row r="6384" ht="18" customHeight="1"/>
    <row r="6385" ht="18" customHeight="1"/>
    <row r="6386" ht="18" customHeight="1"/>
    <row r="6387" ht="18" customHeight="1"/>
    <row r="6388" ht="18" customHeight="1"/>
    <row r="6389" ht="18" customHeight="1"/>
    <row r="6390" ht="18" customHeight="1"/>
    <row r="6391" ht="18" customHeight="1"/>
    <row r="6392" ht="18" customHeight="1"/>
    <row r="6393" ht="18" customHeight="1"/>
    <row r="6394" ht="18" customHeight="1"/>
    <row r="6395" ht="18" customHeight="1"/>
    <row r="6396" ht="18" customHeight="1"/>
    <row r="6397" ht="18" customHeight="1"/>
    <row r="6398" ht="18" customHeight="1"/>
    <row r="6399" ht="18" customHeight="1"/>
    <row r="6400" ht="18" customHeight="1"/>
    <row r="6401" ht="18" customHeight="1"/>
    <row r="6402" ht="18" customHeight="1"/>
    <row r="6403" ht="18" customHeight="1"/>
    <row r="6404" ht="18" customHeight="1"/>
    <row r="6405" ht="18" customHeight="1"/>
    <row r="6406" ht="18" customHeight="1"/>
    <row r="6407" ht="18" customHeight="1"/>
    <row r="6408" ht="18" customHeight="1"/>
    <row r="6409" ht="18" customHeight="1"/>
    <row r="6410" ht="18" customHeight="1"/>
    <row r="6411" ht="18" customHeight="1"/>
    <row r="6412" ht="18" customHeight="1"/>
    <row r="6413" ht="18" customHeight="1"/>
    <row r="6414" ht="18" customHeight="1"/>
    <row r="6415" ht="18" customHeight="1"/>
    <row r="6416" ht="18" customHeight="1"/>
    <row r="6417" ht="18" customHeight="1"/>
    <row r="6418" ht="18" customHeight="1"/>
    <row r="6419" ht="18" customHeight="1"/>
    <row r="6420" ht="18" customHeight="1"/>
    <row r="6421" ht="18" customHeight="1"/>
    <row r="6422" ht="18" customHeight="1"/>
    <row r="6423" ht="18" customHeight="1"/>
    <row r="6424" ht="18" customHeight="1"/>
    <row r="6425" ht="18" customHeight="1"/>
    <row r="6426" ht="18" customHeight="1"/>
    <row r="6427" ht="18" customHeight="1"/>
    <row r="6428" ht="18" customHeight="1"/>
    <row r="6429" ht="18" customHeight="1"/>
    <row r="6430" ht="18" customHeight="1"/>
    <row r="6431" ht="18" customHeight="1"/>
    <row r="6432" ht="18" customHeight="1"/>
    <row r="6433" ht="18" customHeight="1"/>
    <row r="6434" ht="18" customHeight="1"/>
    <row r="6435" ht="18" customHeight="1"/>
    <row r="6436" ht="18" customHeight="1"/>
    <row r="6437" ht="18" customHeight="1"/>
    <row r="6438" ht="18" customHeight="1"/>
    <row r="6439" ht="18" customHeight="1"/>
    <row r="6440" ht="18" customHeight="1"/>
    <row r="6441" ht="18" customHeight="1"/>
    <row r="6442" ht="18" customHeight="1"/>
    <row r="6443" ht="18" customHeight="1"/>
    <row r="6444" ht="18" customHeight="1"/>
    <row r="6445" ht="18" customHeight="1"/>
    <row r="6446" ht="18" customHeight="1"/>
    <row r="6447" ht="18" customHeight="1"/>
    <row r="6448" ht="18" customHeight="1"/>
    <row r="6449" ht="18" customHeight="1"/>
    <row r="6450" ht="18" customHeight="1"/>
    <row r="6451" ht="18" customHeight="1"/>
    <row r="6452" ht="18" customHeight="1"/>
    <row r="6453" ht="18" customHeight="1"/>
    <row r="6454" ht="18" customHeight="1"/>
    <row r="6455" ht="18" customHeight="1"/>
    <row r="6456" ht="18" customHeight="1"/>
    <row r="6457" ht="18" customHeight="1"/>
    <row r="6458" ht="18" customHeight="1"/>
    <row r="6459" ht="18" customHeight="1"/>
    <row r="6460" ht="18" customHeight="1"/>
    <row r="6461" ht="18" customHeight="1"/>
    <row r="6462" ht="18" customHeight="1"/>
    <row r="6463" ht="18" customHeight="1"/>
    <row r="6464" ht="18" customHeight="1"/>
    <row r="6465" ht="18" customHeight="1"/>
    <row r="6466" ht="18" customHeight="1"/>
    <row r="6467" ht="18" customHeight="1"/>
    <row r="6468" ht="18" customHeight="1"/>
    <row r="6469" ht="18" customHeight="1"/>
    <row r="6470" ht="18" customHeight="1"/>
    <row r="6471" ht="18" customHeight="1"/>
    <row r="6472" ht="18" customHeight="1"/>
    <row r="6473" ht="18" customHeight="1"/>
    <row r="6474" ht="18" customHeight="1"/>
    <row r="6475" ht="18" customHeight="1"/>
    <row r="6476" ht="18" customHeight="1"/>
    <row r="6477" ht="18" customHeight="1"/>
    <row r="6478" ht="18" customHeight="1"/>
    <row r="6479" ht="18" customHeight="1"/>
    <row r="6480" ht="18" customHeight="1"/>
    <row r="6481" ht="18" customHeight="1"/>
    <row r="6482" ht="18" customHeight="1"/>
    <row r="6483" ht="18" customHeight="1"/>
    <row r="6484" ht="18" customHeight="1"/>
    <row r="6485" ht="18" customHeight="1"/>
    <row r="6486" ht="18" customHeight="1"/>
    <row r="6487" ht="18" customHeight="1"/>
    <row r="6488" ht="18" customHeight="1"/>
    <row r="6489" ht="18" customHeight="1"/>
    <row r="6490" ht="18" customHeight="1"/>
    <row r="6491" ht="18" customHeight="1"/>
    <row r="6492" ht="18" customHeight="1"/>
    <row r="6493" ht="18" customHeight="1"/>
    <row r="6494" ht="18" customHeight="1"/>
    <row r="6495" ht="18" customHeight="1"/>
    <row r="6496" ht="18" customHeight="1"/>
    <row r="6497" ht="18" customHeight="1"/>
    <row r="6498" ht="18" customHeight="1"/>
    <row r="6499" ht="18" customHeight="1"/>
    <row r="6500" ht="18" customHeight="1"/>
    <row r="6501" ht="18" customHeight="1"/>
    <row r="6502" ht="18" customHeight="1"/>
    <row r="6503" ht="18" customHeight="1"/>
    <row r="6504" ht="18" customHeight="1"/>
    <row r="6505" ht="18" customHeight="1"/>
    <row r="6506" ht="18" customHeight="1"/>
    <row r="6507" ht="18" customHeight="1"/>
    <row r="6508" ht="18" customHeight="1"/>
    <row r="6509" ht="18" customHeight="1"/>
    <row r="6510" ht="18" customHeight="1"/>
    <row r="6511" ht="18" customHeight="1"/>
    <row r="6512" ht="18" customHeight="1"/>
    <row r="6513" ht="18" customHeight="1"/>
    <row r="6514" ht="18" customHeight="1"/>
    <row r="6515" ht="18" customHeight="1"/>
    <row r="6516" ht="18" customHeight="1"/>
    <row r="6517" ht="18" customHeight="1"/>
    <row r="6518" ht="18" customHeight="1"/>
    <row r="6519" ht="18" customHeight="1"/>
    <row r="6520" ht="18" customHeight="1"/>
    <row r="6521" ht="18" customHeight="1"/>
    <row r="6522" ht="18" customHeight="1"/>
    <row r="6523" ht="18" customHeight="1"/>
    <row r="6524" ht="18" customHeight="1"/>
    <row r="6525" ht="18" customHeight="1"/>
    <row r="6526" ht="18" customHeight="1"/>
    <row r="6527" ht="18" customHeight="1"/>
    <row r="6528" ht="18" customHeight="1"/>
    <row r="6529" ht="18" customHeight="1"/>
    <row r="6530" ht="18" customHeight="1"/>
    <row r="6531" ht="18" customHeight="1"/>
    <row r="6532" ht="18" customHeight="1"/>
    <row r="6533" ht="18" customHeight="1"/>
    <row r="6534" ht="18" customHeight="1"/>
    <row r="6535" ht="18" customHeight="1"/>
    <row r="6536" ht="18" customHeight="1"/>
    <row r="6537" ht="18" customHeight="1"/>
    <row r="6538" ht="18" customHeight="1"/>
    <row r="6539" ht="18" customHeight="1"/>
    <row r="6540" ht="18" customHeight="1"/>
    <row r="6541" ht="18" customHeight="1"/>
    <row r="6542" ht="18" customHeight="1"/>
    <row r="6543" ht="18" customHeight="1"/>
    <row r="6544" ht="18" customHeight="1"/>
    <row r="6545" ht="18" customHeight="1"/>
    <row r="6546" ht="18" customHeight="1"/>
    <row r="6547" ht="18" customHeight="1"/>
    <row r="6548" ht="18" customHeight="1"/>
    <row r="6549" ht="18" customHeight="1"/>
    <row r="6550" ht="18" customHeight="1"/>
    <row r="6551" ht="18" customHeight="1"/>
    <row r="6552" ht="18" customHeight="1"/>
    <row r="6553" ht="18" customHeight="1"/>
    <row r="6554" ht="18" customHeight="1"/>
    <row r="6555" ht="18" customHeight="1"/>
    <row r="6556" ht="18" customHeight="1"/>
    <row r="6557" ht="18" customHeight="1"/>
    <row r="6558" ht="18" customHeight="1"/>
    <row r="6559" ht="18" customHeight="1"/>
    <row r="6560" ht="18" customHeight="1"/>
    <row r="6561" ht="18" customHeight="1"/>
    <row r="6562" ht="18" customHeight="1"/>
    <row r="6563" ht="18" customHeight="1"/>
    <row r="6564" ht="18" customHeight="1"/>
    <row r="6565" ht="18" customHeight="1"/>
    <row r="6566" ht="18" customHeight="1"/>
    <row r="6567" ht="18" customHeight="1"/>
    <row r="6568" ht="18" customHeight="1"/>
    <row r="6569" ht="18" customHeight="1"/>
    <row r="6570" ht="18" customHeight="1"/>
    <row r="6571" ht="18" customHeight="1"/>
    <row r="6572" ht="18" customHeight="1"/>
    <row r="6573" ht="18" customHeight="1"/>
    <row r="6574" ht="18" customHeight="1"/>
    <row r="6575" ht="18" customHeight="1"/>
    <row r="6576" ht="18" customHeight="1"/>
    <row r="6577" ht="18" customHeight="1"/>
    <row r="6578" ht="18" customHeight="1"/>
    <row r="6579" ht="18" customHeight="1"/>
    <row r="6580" ht="18" customHeight="1"/>
    <row r="6581" ht="18" customHeight="1"/>
    <row r="6582" ht="18" customHeight="1"/>
    <row r="6583" ht="18" customHeight="1"/>
    <row r="6584" ht="18" customHeight="1"/>
    <row r="6585" ht="18" customHeight="1"/>
    <row r="6586" ht="18" customHeight="1"/>
    <row r="6587" ht="18" customHeight="1"/>
    <row r="6588" ht="18" customHeight="1"/>
    <row r="6589" ht="18" customHeight="1"/>
    <row r="6590" ht="18" customHeight="1"/>
    <row r="6591" ht="18" customHeight="1"/>
    <row r="6592" ht="18" customHeight="1"/>
    <row r="6593" ht="18" customHeight="1"/>
    <row r="6594" ht="18" customHeight="1"/>
    <row r="6595" ht="18" customHeight="1"/>
    <row r="6596" ht="18" customHeight="1"/>
    <row r="6597" ht="18" customHeight="1"/>
    <row r="6598" ht="18" customHeight="1"/>
    <row r="6599" ht="18" customHeight="1"/>
    <row r="6600" ht="18" customHeight="1"/>
    <row r="6601" ht="18" customHeight="1"/>
    <row r="6602" ht="18" customHeight="1"/>
    <row r="6603" ht="18" customHeight="1"/>
    <row r="6604" ht="18" customHeight="1"/>
    <row r="6605" ht="18" customHeight="1"/>
    <row r="6606" ht="18" customHeight="1"/>
    <row r="6607" ht="18" customHeight="1"/>
    <row r="6608" ht="18" customHeight="1"/>
    <row r="6609" ht="18" customHeight="1"/>
    <row r="6610" ht="18" customHeight="1"/>
    <row r="6611" ht="18" customHeight="1"/>
    <row r="6612" ht="18" customHeight="1"/>
    <row r="6613" ht="18" customHeight="1"/>
    <row r="6614" ht="18" customHeight="1"/>
    <row r="6615" ht="18" customHeight="1"/>
    <row r="6616" ht="18" customHeight="1"/>
    <row r="6617" ht="18" customHeight="1"/>
    <row r="6618" ht="18" customHeight="1"/>
    <row r="6619" ht="18" customHeight="1"/>
    <row r="6620" ht="18" customHeight="1"/>
    <row r="6621" ht="18" customHeight="1"/>
    <row r="6622" ht="18" customHeight="1"/>
    <row r="6623" ht="18" customHeight="1"/>
    <row r="6624" ht="18" customHeight="1"/>
    <row r="6625" ht="18" customHeight="1"/>
    <row r="6626" ht="18" customHeight="1"/>
    <row r="6627" ht="18" customHeight="1"/>
    <row r="6628" ht="18" customHeight="1"/>
    <row r="6629" ht="18" customHeight="1"/>
    <row r="6630" ht="18" customHeight="1"/>
    <row r="6631" ht="18" customHeight="1"/>
    <row r="6632" ht="18" customHeight="1"/>
    <row r="6633" ht="18" customHeight="1"/>
    <row r="6634" ht="18" customHeight="1"/>
    <row r="6635" ht="18" customHeight="1"/>
    <row r="6636" ht="18" customHeight="1"/>
    <row r="6637" ht="18" customHeight="1"/>
    <row r="6638" ht="18" customHeight="1"/>
    <row r="6639" ht="18" customHeight="1"/>
    <row r="6640" ht="18" customHeight="1"/>
    <row r="6641" ht="18" customHeight="1"/>
    <row r="6642" ht="18" customHeight="1"/>
    <row r="6643" ht="18" customHeight="1"/>
    <row r="6644" ht="18" customHeight="1"/>
    <row r="6645" ht="18" customHeight="1"/>
    <row r="6646" ht="18" customHeight="1"/>
    <row r="6647" ht="18" customHeight="1"/>
    <row r="6648" ht="18" customHeight="1"/>
    <row r="6649" ht="18" customHeight="1"/>
    <row r="6650" ht="18" customHeight="1"/>
    <row r="6651" ht="18" customHeight="1"/>
    <row r="6652" ht="18" customHeight="1"/>
    <row r="6653" ht="18" customHeight="1"/>
    <row r="6654" ht="18" customHeight="1"/>
    <row r="6655" ht="18" customHeight="1"/>
    <row r="6656" ht="18" customHeight="1"/>
    <row r="6657" ht="18" customHeight="1"/>
    <row r="6658" ht="18" customHeight="1"/>
    <row r="6659" ht="18" customHeight="1"/>
    <row r="6660" ht="18" customHeight="1"/>
    <row r="6661" ht="18" customHeight="1"/>
    <row r="6662" ht="18" customHeight="1"/>
    <row r="6663" ht="18" customHeight="1"/>
    <row r="6664" ht="18" customHeight="1"/>
    <row r="6665" ht="18" customHeight="1"/>
    <row r="6666" ht="18" customHeight="1"/>
    <row r="6667" ht="18" customHeight="1"/>
    <row r="6668" ht="18" customHeight="1"/>
    <row r="6669" ht="18" customHeight="1"/>
    <row r="6670" ht="18" customHeight="1"/>
    <row r="6671" ht="18" customHeight="1"/>
    <row r="6672" ht="18" customHeight="1"/>
    <row r="6673" ht="18" customHeight="1"/>
    <row r="6674" ht="18" customHeight="1"/>
    <row r="6675" ht="18" customHeight="1"/>
    <row r="6676" ht="18" customHeight="1"/>
    <row r="6677" ht="18" customHeight="1"/>
    <row r="6678" ht="18" customHeight="1"/>
    <row r="6679" ht="18" customHeight="1"/>
    <row r="6680" ht="18" customHeight="1"/>
    <row r="6681" ht="18" customHeight="1"/>
    <row r="6682" ht="18" customHeight="1"/>
    <row r="6683" ht="18" customHeight="1"/>
    <row r="6684" ht="18" customHeight="1"/>
    <row r="6685" ht="18" customHeight="1"/>
    <row r="6686" ht="18" customHeight="1"/>
    <row r="6687" ht="18" customHeight="1"/>
    <row r="6688" ht="18" customHeight="1"/>
    <row r="6689" ht="18" customHeight="1"/>
    <row r="6690" ht="18" customHeight="1"/>
    <row r="6691" ht="18" customHeight="1"/>
    <row r="6692" ht="18" customHeight="1"/>
    <row r="6693" ht="18" customHeight="1"/>
    <row r="6694" ht="18" customHeight="1"/>
    <row r="6695" ht="18" customHeight="1"/>
    <row r="6696" ht="18" customHeight="1"/>
    <row r="6697" ht="18" customHeight="1"/>
    <row r="6698" ht="18" customHeight="1"/>
    <row r="6699" ht="18" customHeight="1"/>
    <row r="6700" ht="18" customHeight="1"/>
    <row r="6701" ht="18" customHeight="1"/>
    <row r="6702" ht="18" customHeight="1"/>
    <row r="6703" ht="18" customHeight="1"/>
    <row r="6704" ht="18" customHeight="1"/>
    <row r="6705" ht="18" customHeight="1"/>
    <row r="6706" ht="18" customHeight="1"/>
    <row r="6707" ht="18" customHeight="1"/>
    <row r="6708" ht="18" customHeight="1"/>
    <row r="6709" ht="18" customHeight="1"/>
    <row r="6710" ht="18" customHeight="1"/>
    <row r="6711" ht="18" customHeight="1"/>
    <row r="6712" ht="18" customHeight="1"/>
    <row r="6713" ht="18" customHeight="1"/>
    <row r="6714" ht="18" customHeight="1"/>
    <row r="6715" ht="18" customHeight="1"/>
    <row r="6716" ht="18" customHeight="1"/>
    <row r="6717" ht="18" customHeight="1"/>
    <row r="6718" ht="18" customHeight="1"/>
    <row r="6719" ht="18" customHeight="1"/>
    <row r="6720" ht="18" customHeight="1"/>
    <row r="6721" ht="18" customHeight="1"/>
    <row r="6722" ht="18" customHeight="1"/>
    <row r="6723" ht="18" customHeight="1"/>
    <row r="6724" ht="18" customHeight="1"/>
    <row r="6725" ht="18" customHeight="1"/>
    <row r="6726" ht="18" customHeight="1"/>
    <row r="6727" ht="18" customHeight="1"/>
    <row r="6728" ht="18" customHeight="1"/>
    <row r="6729" ht="18" customHeight="1"/>
    <row r="6730" ht="18" customHeight="1"/>
    <row r="6731" ht="18" customHeight="1"/>
    <row r="6732" ht="18" customHeight="1"/>
    <row r="6733" ht="18" customHeight="1"/>
    <row r="6734" ht="18" customHeight="1"/>
    <row r="6735" ht="18" customHeight="1"/>
    <row r="6736" ht="18" customHeight="1"/>
    <row r="6737" ht="18" customHeight="1"/>
    <row r="6738" ht="18" customHeight="1"/>
    <row r="6739" ht="18" customHeight="1"/>
    <row r="6740" ht="18" customHeight="1"/>
    <row r="6741" ht="18" customHeight="1"/>
    <row r="6742" ht="18" customHeight="1"/>
    <row r="6743" ht="18" customHeight="1"/>
    <row r="6744" ht="18" customHeight="1"/>
    <row r="6745" ht="18" customHeight="1"/>
    <row r="6746" ht="18" customHeight="1"/>
    <row r="6747" ht="18" customHeight="1"/>
    <row r="6748" ht="18" customHeight="1"/>
    <row r="6749" ht="18" customHeight="1"/>
    <row r="6750" ht="18" customHeight="1"/>
    <row r="6751" ht="18" customHeight="1"/>
    <row r="6752" ht="18" customHeight="1"/>
    <row r="6753" ht="18" customHeight="1"/>
    <row r="6754" ht="18" customHeight="1"/>
    <row r="6755" ht="18" customHeight="1"/>
    <row r="6756" ht="18" customHeight="1"/>
    <row r="6757" ht="18" customHeight="1"/>
    <row r="6758" ht="18" customHeight="1"/>
    <row r="6759" ht="18" customHeight="1"/>
    <row r="6760" ht="18" customHeight="1"/>
    <row r="6761" ht="18" customHeight="1"/>
    <row r="6762" ht="18" customHeight="1"/>
    <row r="6763" ht="18" customHeight="1"/>
    <row r="6764" ht="18" customHeight="1"/>
    <row r="6765" ht="18" customHeight="1"/>
    <row r="6766" ht="18" customHeight="1"/>
    <row r="6767" ht="18" customHeight="1"/>
    <row r="6768" ht="18" customHeight="1"/>
    <row r="6769" ht="18" customHeight="1"/>
    <row r="6770" ht="18" customHeight="1"/>
    <row r="6771" ht="18" customHeight="1"/>
    <row r="6772" ht="18" customHeight="1"/>
    <row r="6773" ht="18" customHeight="1"/>
    <row r="6774" ht="18" customHeight="1"/>
    <row r="6775" ht="18" customHeight="1"/>
    <row r="6776" ht="18" customHeight="1"/>
    <row r="6777" ht="18" customHeight="1"/>
    <row r="6778" ht="18" customHeight="1"/>
    <row r="6779" ht="18" customHeight="1"/>
    <row r="6780" ht="18" customHeight="1"/>
    <row r="6781" ht="18" customHeight="1"/>
    <row r="6782" ht="18" customHeight="1"/>
    <row r="6783" ht="18" customHeight="1"/>
    <row r="6784" ht="18" customHeight="1"/>
    <row r="6785" ht="18" customHeight="1"/>
    <row r="6786" ht="18" customHeight="1"/>
    <row r="6787" ht="18" customHeight="1"/>
    <row r="6788" ht="18" customHeight="1"/>
    <row r="6789" ht="18" customHeight="1"/>
    <row r="6790" ht="18" customHeight="1"/>
    <row r="6791" ht="18" customHeight="1"/>
    <row r="6792" ht="18" customHeight="1"/>
    <row r="6793" ht="18" customHeight="1"/>
    <row r="6794" ht="18" customHeight="1"/>
    <row r="6795" ht="18" customHeight="1"/>
    <row r="6796" ht="18" customHeight="1"/>
    <row r="6797" ht="18" customHeight="1"/>
    <row r="6798" ht="18" customHeight="1"/>
    <row r="6799" ht="18" customHeight="1"/>
    <row r="6800" ht="18" customHeight="1"/>
    <row r="6801" ht="18" customHeight="1"/>
    <row r="6802" ht="18" customHeight="1"/>
    <row r="6803" ht="18" customHeight="1"/>
    <row r="6804" ht="18" customHeight="1"/>
    <row r="6805" ht="18" customHeight="1"/>
    <row r="6806" ht="18" customHeight="1"/>
    <row r="6807" ht="18" customHeight="1"/>
    <row r="6808" ht="18" customHeight="1"/>
    <row r="6809" ht="18" customHeight="1"/>
    <row r="6810" ht="18" customHeight="1"/>
    <row r="6811" ht="18" customHeight="1"/>
    <row r="6812" ht="18" customHeight="1"/>
    <row r="6813" ht="18" customHeight="1"/>
    <row r="6814" ht="18" customHeight="1"/>
    <row r="6815" ht="18" customHeight="1"/>
    <row r="6816" ht="18" customHeight="1"/>
    <row r="6817" ht="18" customHeight="1"/>
    <row r="6818" ht="18" customHeight="1"/>
    <row r="6819" ht="18" customHeight="1"/>
    <row r="6820" ht="18" customHeight="1"/>
    <row r="6821" ht="18" customHeight="1"/>
    <row r="6822" ht="18" customHeight="1"/>
    <row r="6823" ht="18" customHeight="1"/>
    <row r="6824" ht="18" customHeight="1"/>
    <row r="6825" ht="18" customHeight="1"/>
    <row r="6826" ht="18" customHeight="1"/>
    <row r="6827" ht="18" customHeight="1"/>
    <row r="6828" ht="18" customHeight="1"/>
    <row r="6829" ht="18" customHeight="1"/>
    <row r="6830" ht="18" customHeight="1"/>
    <row r="6831" ht="18" customHeight="1"/>
    <row r="6832" ht="18" customHeight="1"/>
    <row r="6833" ht="18" customHeight="1"/>
    <row r="6834" ht="18" customHeight="1"/>
    <row r="6835" ht="18" customHeight="1"/>
    <row r="6836" ht="18" customHeight="1"/>
    <row r="6837" ht="18" customHeight="1"/>
    <row r="6838" ht="18" customHeight="1"/>
    <row r="6839" ht="18" customHeight="1"/>
    <row r="6840" ht="18" customHeight="1"/>
    <row r="6841" ht="18" customHeight="1"/>
    <row r="6842" ht="18" customHeight="1"/>
    <row r="6843" ht="18" customHeight="1"/>
    <row r="6844" ht="18" customHeight="1"/>
    <row r="6845" ht="18" customHeight="1"/>
    <row r="6846" ht="18" customHeight="1"/>
    <row r="6847" ht="18" customHeight="1"/>
    <row r="6848" ht="18" customHeight="1"/>
    <row r="6849" ht="18" customHeight="1"/>
    <row r="6850" ht="18" customHeight="1"/>
    <row r="6851" ht="18" customHeight="1"/>
    <row r="6852" ht="18" customHeight="1"/>
    <row r="6853" ht="18" customHeight="1"/>
    <row r="6854" ht="18" customHeight="1"/>
    <row r="6855" ht="18" customHeight="1"/>
    <row r="6856" ht="18" customHeight="1"/>
    <row r="6857" ht="18" customHeight="1"/>
    <row r="6858" ht="18" customHeight="1"/>
    <row r="6859" ht="18" customHeight="1"/>
    <row r="6860" ht="18" customHeight="1"/>
    <row r="6861" ht="18" customHeight="1"/>
    <row r="6862" ht="18" customHeight="1"/>
    <row r="6863" ht="18" customHeight="1"/>
    <row r="6864" ht="18" customHeight="1"/>
    <row r="6865" ht="18" customHeight="1"/>
    <row r="6866" ht="18" customHeight="1"/>
    <row r="6867" ht="18" customHeight="1"/>
    <row r="6868" ht="18" customHeight="1"/>
    <row r="6869" ht="18" customHeight="1"/>
    <row r="6870" ht="18" customHeight="1"/>
    <row r="6871" ht="18" customHeight="1"/>
    <row r="6872" ht="18" customHeight="1"/>
    <row r="6873" ht="18" customHeight="1"/>
    <row r="6874" ht="18" customHeight="1"/>
    <row r="6875" ht="18" customHeight="1"/>
    <row r="6876" ht="18" customHeight="1"/>
    <row r="6877" ht="18" customHeight="1"/>
    <row r="6878" ht="18" customHeight="1"/>
    <row r="6879" ht="18" customHeight="1"/>
    <row r="6880" ht="18" customHeight="1"/>
    <row r="6881" ht="18" customHeight="1"/>
    <row r="6882" ht="18" customHeight="1"/>
    <row r="6883" ht="18" customHeight="1"/>
    <row r="6884" ht="18" customHeight="1"/>
    <row r="6885" ht="18" customHeight="1"/>
    <row r="6886" ht="18" customHeight="1"/>
    <row r="6887" ht="18" customHeight="1"/>
    <row r="6888" ht="18" customHeight="1"/>
    <row r="6889" ht="18" customHeight="1"/>
    <row r="6890" ht="18" customHeight="1"/>
    <row r="6891" ht="18" customHeight="1"/>
    <row r="6892" ht="18" customHeight="1"/>
    <row r="6893" ht="18" customHeight="1"/>
    <row r="6894" ht="18" customHeight="1"/>
    <row r="6895" ht="18" customHeight="1"/>
    <row r="6896" ht="18" customHeight="1"/>
    <row r="6897" ht="18" customHeight="1"/>
    <row r="6898" ht="18" customHeight="1"/>
    <row r="6899" ht="18" customHeight="1"/>
    <row r="6900" ht="18" customHeight="1"/>
    <row r="6901" ht="18" customHeight="1"/>
    <row r="6902" ht="18" customHeight="1"/>
    <row r="6903" ht="18" customHeight="1"/>
    <row r="6904" ht="18" customHeight="1"/>
    <row r="6905" ht="18" customHeight="1"/>
    <row r="6906" ht="18" customHeight="1"/>
    <row r="6907" ht="18" customHeight="1"/>
    <row r="6908" ht="18" customHeight="1"/>
    <row r="6909" ht="18" customHeight="1"/>
    <row r="6910" ht="18" customHeight="1"/>
    <row r="6911" ht="18" customHeight="1"/>
    <row r="6912" ht="18" customHeight="1"/>
    <row r="6913" ht="18" customHeight="1"/>
    <row r="6914" ht="18" customHeight="1"/>
    <row r="6915" ht="18" customHeight="1"/>
    <row r="6916" ht="18" customHeight="1"/>
    <row r="6917" ht="18" customHeight="1"/>
    <row r="6918" ht="18" customHeight="1"/>
    <row r="6919" ht="18" customHeight="1"/>
    <row r="6920" ht="18" customHeight="1"/>
    <row r="6921" ht="18" customHeight="1"/>
    <row r="6922" ht="18" customHeight="1"/>
    <row r="6923" ht="18" customHeight="1"/>
    <row r="6924" ht="18" customHeight="1"/>
    <row r="6925" ht="18" customHeight="1"/>
    <row r="6926" ht="18" customHeight="1"/>
    <row r="6927" ht="18" customHeight="1"/>
    <row r="6928" ht="18" customHeight="1"/>
    <row r="6929" ht="18" customHeight="1"/>
    <row r="6930" ht="18" customHeight="1"/>
    <row r="6931" ht="18" customHeight="1"/>
    <row r="6932" ht="18" customHeight="1"/>
    <row r="6933" ht="18" customHeight="1"/>
    <row r="6934" ht="18" customHeight="1"/>
    <row r="6935" ht="18" customHeight="1"/>
    <row r="6936" ht="18" customHeight="1"/>
    <row r="6937" ht="18" customHeight="1"/>
    <row r="6938" ht="18" customHeight="1"/>
    <row r="6939" ht="18" customHeight="1"/>
    <row r="6940" ht="18" customHeight="1"/>
    <row r="6941" ht="18" customHeight="1"/>
    <row r="6942" ht="18" customHeight="1"/>
    <row r="6943" ht="18" customHeight="1"/>
    <row r="6944" ht="18" customHeight="1"/>
    <row r="6945" ht="18" customHeight="1"/>
    <row r="6946" ht="18" customHeight="1"/>
    <row r="6947" ht="18" customHeight="1"/>
    <row r="6948" ht="18" customHeight="1"/>
    <row r="6949" ht="18" customHeight="1"/>
    <row r="6950" ht="18" customHeight="1"/>
    <row r="6951" ht="18" customHeight="1"/>
    <row r="6952" ht="18" customHeight="1"/>
    <row r="6953" ht="18" customHeight="1"/>
    <row r="6954" ht="18" customHeight="1"/>
    <row r="6955" ht="18" customHeight="1"/>
    <row r="6956" ht="18" customHeight="1"/>
    <row r="6957" ht="18" customHeight="1"/>
    <row r="6958" ht="18" customHeight="1"/>
    <row r="6959" ht="18" customHeight="1"/>
    <row r="6960" ht="18" customHeight="1"/>
    <row r="6961" ht="18" customHeight="1"/>
    <row r="6962" ht="18" customHeight="1"/>
    <row r="6963" ht="18" customHeight="1"/>
    <row r="6964" ht="18" customHeight="1"/>
    <row r="6965" ht="18" customHeight="1"/>
    <row r="6966" ht="18" customHeight="1"/>
    <row r="6967" ht="18" customHeight="1"/>
    <row r="6968" ht="18" customHeight="1"/>
    <row r="6969" ht="18" customHeight="1"/>
    <row r="6970" ht="18" customHeight="1"/>
    <row r="6971" ht="18" customHeight="1"/>
    <row r="6972" ht="18" customHeight="1"/>
    <row r="6973" ht="18" customHeight="1"/>
    <row r="6974" ht="18" customHeight="1"/>
    <row r="6975" ht="18" customHeight="1"/>
    <row r="6976" ht="18" customHeight="1"/>
    <row r="6977" ht="18" customHeight="1"/>
    <row r="6978" ht="18" customHeight="1"/>
    <row r="6979" ht="18" customHeight="1"/>
    <row r="6980" ht="18" customHeight="1"/>
    <row r="6981" ht="18" customHeight="1"/>
    <row r="6982" ht="18" customHeight="1"/>
    <row r="6983" ht="18" customHeight="1"/>
    <row r="6984" ht="18" customHeight="1"/>
    <row r="6985" ht="18" customHeight="1"/>
    <row r="6986" ht="18" customHeight="1"/>
    <row r="6987" ht="18" customHeight="1"/>
    <row r="6988" ht="18" customHeight="1"/>
    <row r="6989" ht="18" customHeight="1"/>
    <row r="6990" ht="18" customHeight="1"/>
    <row r="6991" ht="18" customHeight="1"/>
    <row r="6992" ht="18" customHeight="1"/>
    <row r="6993" ht="18" customHeight="1"/>
    <row r="6994" ht="18" customHeight="1"/>
    <row r="6995" ht="18" customHeight="1"/>
    <row r="6996" ht="18" customHeight="1"/>
    <row r="6997" ht="18" customHeight="1"/>
    <row r="6998" ht="18" customHeight="1"/>
    <row r="6999" ht="18" customHeight="1"/>
    <row r="7000" ht="18" customHeight="1"/>
    <row r="7001" ht="18" customHeight="1"/>
    <row r="7002" ht="18" customHeight="1"/>
    <row r="7003" ht="18" customHeight="1"/>
    <row r="7004" ht="18" customHeight="1"/>
    <row r="7005" ht="18" customHeight="1"/>
    <row r="7006" ht="18" customHeight="1"/>
    <row r="7007" ht="18" customHeight="1"/>
    <row r="7008" ht="18" customHeight="1"/>
    <row r="7009" ht="18" customHeight="1"/>
    <row r="7010" ht="18" customHeight="1"/>
    <row r="7011" ht="18" customHeight="1"/>
    <row r="7012" ht="18" customHeight="1"/>
    <row r="7013" ht="18" customHeight="1"/>
    <row r="7014" ht="18" customHeight="1"/>
    <row r="7015" ht="18" customHeight="1"/>
    <row r="7016" ht="18" customHeight="1"/>
    <row r="7017" ht="18" customHeight="1"/>
    <row r="7018" ht="18" customHeight="1"/>
    <row r="7019" ht="18" customHeight="1"/>
    <row r="7020" ht="18" customHeight="1"/>
    <row r="7021" ht="18" customHeight="1"/>
    <row r="7022" ht="18" customHeight="1"/>
    <row r="7023" ht="18" customHeight="1"/>
    <row r="7024" ht="18" customHeight="1"/>
    <row r="7025" ht="18" customHeight="1"/>
    <row r="7026" ht="18" customHeight="1"/>
    <row r="7027" ht="18" customHeight="1"/>
    <row r="7028" ht="18" customHeight="1"/>
    <row r="7029" ht="18" customHeight="1"/>
    <row r="7030" ht="18" customHeight="1"/>
    <row r="7031" ht="18" customHeight="1"/>
    <row r="7032" ht="18" customHeight="1"/>
    <row r="7033" ht="18" customHeight="1"/>
    <row r="7034" ht="18" customHeight="1"/>
    <row r="7035" ht="18" customHeight="1"/>
    <row r="7036" ht="18" customHeight="1"/>
    <row r="7037" ht="18" customHeight="1"/>
    <row r="7038" ht="18" customHeight="1"/>
    <row r="7039" ht="18" customHeight="1"/>
    <row r="7040" ht="18" customHeight="1"/>
    <row r="7041" ht="18" customHeight="1"/>
    <row r="7042" ht="18" customHeight="1"/>
    <row r="7043" ht="18" customHeight="1"/>
    <row r="7044" ht="18" customHeight="1"/>
    <row r="7045" ht="18" customHeight="1"/>
    <row r="7046" ht="18" customHeight="1"/>
    <row r="7047" ht="18" customHeight="1"/>
    <row r="7048" ht="18" customHeight="1"/>
    <row r="7049" ht="18" customHeight="1"/>
    <row r="7050" ht="18" customHeight="1"/>
    <row r="7051" ht="18" customHeight="1"/>
    <row r="7052" ht="18" customHeight="1"/>
    <row r="7053" ht="18" customHeight="1"/>
    <row r="7054" ht="18" customHeight="1"/>
    <row r="7055" ht="18" customHeight="1"/>
    <row r="7056" ht="18" customHeight="1"/>
    <row r="7057" ht="18" customHeight="1"/>
    <row r="7058" ht="18" customHeight="1"/>
    <row r="7059" ht="18" customHeight="1"/>
    <row r="7060" ht="18" customHeight="1"/>
    <row r="7061" ht="18" customHeight="1"/>
    <row r="7062" ht="18" customHeight="1"/>
    <row r="7063" ht="18" customHeight="1"/>
    <row r="7064" ht="18" customHeight="1"/>
    <row r="7065" ht="18" customHeight="1"/>
    <row r="7066" ht="18" customHeight="1"/>
    <row r="7067" ht="18" customHeight="1"/>
    <row r="7068" ht="18" customHeight="1"/>
    <row r="7069" ht="18" customHeight="1"/>
    <row r="7070" ht="18" customHeight="1"/>
    <row r="7071" ht="18" customHeight="1"/>
    <row r="7072" ht="18" customHeight="1"/>
    <row r="7073" ht="18" customHeight="1"/>
    <row r="7074" ht="18" customHeight="1"/>
    <row r="7075" ht="18" customHeight="1"/>
    <row r="7076" ht="18" customHeight="1"/>
    <row r="7077" ht="18" customHeight="1"/>
    <row r="7078" ht="18" customHeight="1"/>
    <row r="7079" ht="18" customHeight="1"/>
    <row r="7080" ht="18" customHeight="1"/>
    <row r="7081" ht="18" customHeight="1"/>
    <row r="7082" ht="18" customHeight="1"/>
    <row r="7083" ht="18" customHeight="1"/>
    <row r="7084" ht="18" customHeight="1"/>
    <row r="7085" ht="18" customHeight="1"/>
    <row r="7086" ht="18" customHeight="1"/>
    <row r="7087" ht="18" customHeight="1"/>
    <row r="7088" ht="18" customHeight="1"/>
    <row r="7089" ht="18" customHeight="1"/>
    <row r="7090" ht="18" customHeight="1"/>
    <row r="7091" ht="18" customHeight="1"/>
    <row r="7092" ht="18" customHeight="1"/>
    <row r="7093" ht="18" customHeight="1"/>
    <row r="7094" ht="18" customHeight="1"/>
    <row r="7095" ht="18" customHeight="1"/>
    <row r="7096" ht="18" customHeight="1"/>
    <row r="7097" ht="18" customHeight="1"/>
    <row r="7098" ht="18" customHeight="1"/>
    <row r="7099" ht="18" customHeight="1"/>
    <row r="7100" ht="18" customHeight="1"/>
    <row r="7101" ht="18" customHeight="1"/>
    <row r="7102" ht="18" customHeight="1"/>
    <row r="7103" ht="18" customHeight="1"/>
    <row r="7104" ht="18" customHeight="1"/>
    <row r="7105" ht="18" customHeight="1"/>
    <row r="7106" ht="18" customHeight="1"/>
    <row r="7107" ht="18" customHeight="1"/>
    <row r="7108" ht="18" customHeight="1"/>
    <row r="7109" ht="18" customHeight="1"/>
    <row r="7110" ht="18" customHeight="1"/>
    <row r="7111" ht="18" customHeight="1"/>
    <row r="7112" ht="18" customHeight="1"/>
    <row r="7113" ht="18" customHeight="1"/>
    <row r="7114" ht="18" customHeight="1"/>
    <row r="7115" ht="18" customHeight="1"/>
    <row r="7116" ht="18" customHeight="1"/>
    <row r="7117" ht="18" customHeight="1"/>
    <row r="7118" ht="18" customHeight="1"/>
    <row r="7119" ht="18" customHeight="1"/>
    <row r="7120" ht="18" customHeight="1"/>
    <row r="7121" ht="18" customHeight="1"/>
    <row r="7122" ht="18" customHeight="1"/>
    <row r="7123" ht="18" customHeight="1"/>
    <row r="7124" ht="18" customHeight="1"/>
    <row r="7125" ht="18" customHeight="1"/>
    <row r="7126" ht="18" customHeight="1"/>
    <row r="7127" ht="18" customHeight="1"/>
    <row r="7128" ht="18" customHeight="1"/>
    <row r="7129" ht="18" customHeight="1"/>
    <row r="7130" ht="18" customHeight="1"/>
    <row r="7131" ht="18" customHeight="1"/>
    <row r="7132" ht="18" customHeight="1"/>
    <row r="7133" ht="18" customHeight="1"/>
    <row r="7134" ht="18" customHeight="1"/>
    <row r="7135" ht="18" customHeight="1"/>
    <row r="7136" ht="18" customHeight="1"/>
    <row r="7137" ht="18" customHeight="1"/>
    <row r="7138" ht="18" customHeight="1"/>
    <row r="7139" ht="18" customHeight="1"/>
    <row r="7140" ht="18" customHeight="1"/>
    <row r="7141" ht="18" customHeight="1"/>
    <row r="7142" ht="18" customHeight="1"/>
    <row r="7143" ht="18" customHeight="1"/>
    <row r="7144" ht="18" customHeight="1"/>
    <row r="7145" ht="18" customHeight="1"/>
    <row r="7146" ht="18" customHeight="1"/>
    <row r="7147" ht="18" customHeight="1"/>
    <row r="7148" ht="18" customHeight="1"/>
    <row r="7149" ht="18" customHeight="1"/>
    <row r="7150" ht="18" customHeight="1"/>
    <row r="7151" ht="18" customHeight="1"/>
    <row r="7152" ht="18" customHeight="1"/>
    <row r="7153" ht="18" customHeight="1"/>
    <row r="7154" ht="18" customHeight="1"/>
    <row r="7155" ht="18" customHeight="1"/>
    <row r="7156" ht="18" customHeight="1"/>
    <row r="7157" ht="18" customHeight="1"/>
    <row r="7158" ht="18" customHeight="1"/>
    <row r="7159" ht="18" customHeight="1"/>
    <row r="7160" ht="18" customHeight="1"/>
    <row r="7161" ht="18" customHeight="1"/>
    <row r="7162" ht="18" customHeight="1"/>
    <row r="7163" ht="18" customHeight="1"/>
    <row r="7164" ht="18" customHeight="1"/>
    <row r="7165" ht="18" customHeight="1"/>
    <row r="7166" ht="18" customHeight="1"/>
    <row r="7167" ht="18" customHeight="1"/>
    <row r="7168" ht="18" customHeight="1"/>
    <row r="7169" ht="18" customHeight="1"/>
    <row r="7170" ht="18" customHeight="1"/>
    <row r="7171" ht="18" customHeight="1"/>
    <row r="7172" ht="18" customHeight="1"/>
    <row r="7173" ht="18" customHeight="1"/>
    <row r="7174" ht="18" customHeight="1"/>
    <row r="7175" ht="18" customHeight="1"/>
    <row r="7176" ht="18" customHeight="1"/>
    <row r="7177" ht="18" customHeight="1"/>
    <row r="7178" ht="18" customHeight="1"/>
    <row r="7179" ht="18" customHeight="1"/>
    <row r="7180" ht="18" customHeight="1"/>
    <row r="7181" ht="18" customHeight="1"/>
    <row r="7182" ht="18" customHeight="1"/>
    <row r="7183" ht="18" customHeight="1"/>
    <row r="7184" ht="18" customHeight="1"/>
    <row r="7185" ht="18" customHeight="1"/>
    <row r="7186" ht="18" customHeight="1"/>
    <row r="7187" ht="18" customHeight="1"/>
    <row r="7188" ht="18" customHeight="1"/>
    <row r="7189" ht="18" customHeight="1"/>
    <row r="7190" ht="18" customHeight="1"/>
    <row r="7191" ht="18" customHeight="1"/>
    <row r="7192" ht="18" customHeight="1"/>
    <row r="7193" ht="18" customHeight="1"/>
    <row r="7194" ht="18" customHeight="1"/>
    <row r="7195" ht="18" customHeight="1"/>
    <row r="7196" ht="18" customHeight="1"/>
    <row r="7197" ht="18" customHeight="1"/>
    <row r="7198" ht="18" customHeight="1"/>
    <row r="7199" ht="18" customHeight="1"/>
    <row r="7200" ht="18" customHeight="1"/>
    <row r="7201" ht="18" customHeight="1"/>
    <row r="7202" ht="18" customHeight="1"/>
    <row r="7203" ht="18" customHeight="1"/>
    <row r="7204" ht="18" customHeight="1"/>
    <row r="7205" ht="18" customHeight="1"/>
    <row r="7206" ht="18" customHeight="1"/>
    <row r="7207" ht="18" customHeight="1"/>
    <row r="7208" ht="18" customHeight="1"/>
    <row r="7209" ht="18" customHeight="1"/>
    <row r="7210" ht="18" customHeight="1"/>
    <row r="7211" ht="18" customHeight="1"/>
    <row r="7212" ht="18" customHeight="1"/>
    <row r="7213" ht="18" customHeight="1"/>
    <row r="7214" ht="18" customHeight="1"/>
    <row r="7215" ht="18" customHeight="1"/>
    <row r="7216" ht="18" customHeight="1"/>
    <row r="7217" ht="18" customHeight="1"/>
    <row r="7218" ht="18" customHeight="1"/>
    <row r="7219" ht="18" customHeight="1"/>
    <row r="7220" ht="18" customHeight="1"/>
    <row r="7221" ht="18" customHeight="1"/>
    <row r="7222" ht="18" customHeight="1"/>
    <row r="7223" ht="18" customHeight="1"/>
    <row r="7224" ht="18" customHeight="1"/>
    <row r="7225" ht="18" customHeight="1"/>
    <row r="7226" ht="18" customHeight="1"/>
    <row r="7227" ht="18" customHeight="1"/>
    <row r="7228" ht="18" customHeight="1"/>
    <row r="7229" ht="18" customHeight="1"/>
    <row r="7230" ht="18" customHeight="1"/>
    <row r="7231" ht="18" customHeight="1"/>
    <row r="7232" ht="18" customHeight="1"/>
    <row r="7233" ht="18" customHeight="1"/>
    <row r="7234" ht="18" customHeight="1"/>
    <row r="7235" ht="18" customHeight="1"/>
    <row r="7236" ht="18" customHeight="1"/>
    <row r="7237" ht="18" customHeight="1"/>
    <row r="7238" ht="18" customHeight="1"/>
    <row r="7239" ht="18" customHeight="1"/>
    <row r="7240" ht="18" customHeight="1"/>
    <row r="7241" ht="18" customHeight="1"/>
    <row r="7242" ht="18" customHeight="1"/>
    <row r="7243" ht="18" customHeight="1"/>
    <row r="7244" ht="18" customHeight="1"/>
    <row r="7245" ht="18" customHeight="1"/>
    <row r="7246" ht="18" customHeight="1"/>
    <row r="7247" ht="18" customHeight="1"/>
    <row r="7248" ht="18" customHeight="1"/>
    <row r="7249" ht="18" customHeight="1"/>
    <row r="7250" ht="18" customHeight="1"/>
    <row r="7251" ht="18" customHeight="1"/>
    <row r="7252" ht="18" customHeight="1"/>
    <row r="7253" ht="18" customHeight="1"/>
    <row r="7254" ht="18" customHeight="1"/>
    <row r="7255" ht="18" customHeight="1"/>
    <row r="7256" ht="18" customHeight="1"/>
    <row r="7257" ht="18" customHeight="1"/>
    <row r="7258" ht="18" customHeight="1"/>
    <row r="7259" ht="18" customHeight="1"/>
    <row r="7260" ht="18" customHeight="1"/>
    <row r="7261" ht="18" customHeight="1"/>
    <row r="7262" ht="18" customHeight="1"/>
    <row r="7263" ht="18" customHeight="1"/>
    <row r="7264" ht="18" customHeight="1"/>
    <row r="7265" ht="18" customHeight="1"/>
    <row r="7266" ht="18" customHeight="1"/>
    <row r="7267" ht="18" customHeight="1"/>
    <row r="7268" ht="18" customHeight="1"/>
    <row r="7269" ht="18" customHeight="1"/>
    <row r="7270" ht="18" customHeight="1"/>
    <row r="7271" ht="18" customHeight="1"/>
    <row r="7272" ht="18" customHeight="1"/>
    <row r="7273" ht="18" customHeight="1"/>
    <row r="7274" ht="18" customHeight="1"/>
    <row r="7275" ht="18" customHeight="1"/>
    <row r="7276" ht="18" customHeight="1"/>
    <row r="7277" ht="18" customHeight="1"/>
    <row r="7278" ht="18" customHeight="1"/>
    <row r="7279" ht="18" customHeight="1"/>
    <row r="7280" ht="18" customHeight="1"/>
    <row r="7281" ht="18" customHeight="1"/>
    <row r="7282" ht="18" customHeight="1"/>
    <row r="7283" ht="18" customHeight="1"/>
    <row r="7284" ht="18" customHeight="1"/>
    <row r="7285" ht="18" customHeight="1"/>
    <row r="7286" ht="18" customHeight="1"/>
    <row r="7287" ht="18" customHeight="1"/>
    <row r="7288" ht="18" customHeight="1"/>
    <row r="7289" ht="18" customHeight="1"/>
    <row r="7290" ht="18" customHeight="1"/>
    <row r="7291" ht="18" customHeight="1"/>
    <row r="7292" ht="18" customHeight="1"/>
    <row r="7293" ht="18" customHeight="1"/>
    <row r="7294" ht="18" customHeight="1"/>
    <row r="7295" ht="18" customHeight="1"/>
    <row r="7296" ht="18" customHeight="1"/>
    <row r="7297" ht="18" customHeight="1"/>
    <row r="7298" ht="18" customHeight="1"/>
    <row r="7299" ht="18" customHeight="1"/>
    <row r="7300" ht="18" customHeight="1"/>
    <row r="7301" ht="18" customHeight="1"/>
    <row r="7302" ht="18" customHeight="1"/>
    <row r="7303" ht="18" customHeight="1"/>
    <row r="7304" ht="18" customHeight="1"/>
    <row r="7305" ht="18" customHeight="1"/>
    <row r="7306" ht="18" customHeight="1"/>
    <row r="7307" ht="18" customHeight="1"/>
    <row r="7308" ht="18" customHeight="1"/>
    <row r="7309" ht="18" customHeight="1"/>
    <row r="7310" ht="18" customHeight="1"/>
    <row r="7311" ht="18" customHeight="1"/>
    <row r="7312" ht="18" customHeight="1"/>
    <row r="7313" ht="18" customHeight="1"/>
    <row r="7314" ht="18" customHeight="1"/>
    <row r="7315" ht="18" customHeight="1"/>
    <row r="7316" ht="18" customHeight="1"/>
    <row r="7317" ht="18" customHeight="1"/>
    <row r="7318" ht="18" customHeight="1"/>
    <row r="7319" ht="18" customHeight="1"/>
    <row r="7320" ht="18" customHeight="1"/>
    <row r="7321" ht="18" customHeight="1"/>
    <row r="7322" ht="18" customHeight="1"/>
    <row r="7323" ht="18" customHeight="1"/>
    <row r="7324" ht="18" customHeight="1"/>
    <row r="7325" ht="18" customHeight="1"/>
    <row r="7326" ht="18" customHeight="1"/>
    <row r="7327" ht="18" customHeight="1"/>
    <row r="7328" ht="18" customHeight="1"/>
    <row r="7329" ht="18" customHeight="1"/>
    <row r="7330" ht="18" customHeight="1"/>
    <row r="7331" ht="18" customHeight="1"/>
    <row r="7332" ht="18" customHeight="1"/>
    <row r="7333" ht="18" customHeight="1"/>
    <row r="7334" ht="18" customHeight="1"/>
    <row r="7335" ht="18" customHeight="1"/>
    <row r="7336" ht="18" customHeight="1"/>
    <row r="7337" ht="18" customHeight="1"/>
    <row r="7338" ht="18" customHeight="1"/>
    <row r="7339" ht="18" customHeight="1"/>
    <row r="7340" ht="18" customHeight="1"/>
    <row r="7341" ht="18" customHeight="1"/>
    <row r="7342" ht="18" customHeight="1"/>
    <row r="7343" ht="18" customHeight="1"/>
    <row r="7344" ht="18" customHeight="1"/>
    <row r="7345" ht="18" customHeight="1"/>
    <row r="7346" ht="18" customHeight="1"/>
    <row r="7347" ht="18" customHeight="1"/>
    <row r="7348" ht="18" customHeight="1"/>
    <row r="7349" ht="18" customHeight="1"/>
    <row r="7350" ht="18" customHeight="1"/>
    <row r="7351" ht="18" customHeight="1"/>
    <row r="7352" ht="18" customHeight="1"/>
    <row r="7353" ht="18" customHeight="1"/>
    <row r="7354" ht="18" customHeight="1"/>
    <row r="7355" ht="18" customHeight="1"/>
    <row r="7356" ht="18" customHeight="1"/>
    <row r="7357" ht="18" customHeight="1"/>
    <row r="7358" ht="18" customHeight="1"/>
    <row r="7359" ht="18" customHeight="1"/>
    <row r="7360" ht="18" customHeight="1"/>
    <row r="7361" ht="18" customHeight="1"/>
    <row r="7362" ht="18" customHeight="1"/>
    <row r="7363" ht="18" customHeight="1"/>
    <row r="7364" ht="18" customHeight="1"/>
    <row r="7365" ht="18" customHeight="1"/>
    <row r="7366" ht="18" customHeight="1"/>
    <row r="7367" ht="18" customHeight="1"/>
    <row r="7368" ht="18" customHeight="1"/>
    <row r="7369" ht="18" customHeight="1"/>
    <row r="7370" ht="18" customHeight="1"/>
    <row r="7371" ht="18" customHeight="1"/>
    <row r="7372" ht="18" customHeight="1"/>
    <row r="7373" ht="18" customHeight="1"/>
    <row r="7374" ht="18" customHeight="1"/>
    <row r="7375" ht="18" customHeight="1"/>
    <row r="7376" ht="18" customHeight="1"/>
    <row r="7377" ht="18" customHeight="1"/>
    <row r="7378" ht="18" customHeight="1"/>
    <row r="7379" ht="18" customHeight="1"/>
    <row r="7380" ht="18" customHeight="1"/>
    <row r="7381" ht="18" customHeight="1"/>
    <row r="7382" ht="18" customHeight="1"/>
    <row r="7383" ht="18" customHeight="1"/>
    <row r="7384" ht="18" customHeight="1"/>
    <row r="7385" ht="18" customHeight="1"/>
    <row r="7386" ht="18" customHeight="1"/>
    <row r="7387" ht="18" customHeight="1"/>
    <row r="7388" ht="18" customHeight="1"/>
    <row r="7389" ht="18" customHeight="1"/>
    <row r="7390" ht="18" customHeight="1"/>
    <row r="7391" ht="18" customHeight="1"/>
    <row r="7392" ht="18" customHeight="1"/>
    <row r="7393" ht="18" customHeight="1"/>
    <row r="7394" ht="18" customHeight="1"/>
    <row r="7395" ht="18" customHeight="1"/>
    <row r="7396" ht="18" customHeight="1"/>
    <row r="7397" ht="18" customHeight="1"/>
    <row r="7398" ht="18" customHeight="1"/>
    <row r="7399" ht="18" customHeight="1"/>
    <row r="7400" ht="18" customHeight="1"/>
    <row r="7401" ht="18" customHeight="1"/>
    <row r="7402" ht="18" customHeight="1"/>
    <row r="7403" ht="18" customHeight="1"/>
    <row r="7404" ht="18" customHeight="1"/>
    <row r="7405" ht="18" customHeight="1"/>
    <row r="7406" ht="18" customHeight="1"/>
    <row r="7407" ht="18" customHeight="1"/>
    <row r="7408" ht="18" customHeight="1"/>
    <row r="7409" ht="18" customHeight="1"/>
    <row r="7410" ht="18" customHeight="1"/>
    <row r="7411" ht="18" customHeight="1"/>
    <row r="7412" ht="18" customHeight="1"/>
    <row r="7413" ht="18" customHeight="1"/>
    <row r="7414" ht="18" customHeight="1"/>
    <row r="7415" ht="18" customHeight="1"/>
    <row r="7416" ht="18" customHeight="1"/>
    <row r="7417" ht="18" customHeight="1"/>
    <row r="7418" ht="18" customHeight="1"/>
    <row r="7419" ht="18" customHeight="1"/>
    <row r="7420" ht="18" customHeight="1"/>
    <row r="7421" ht="18" customHeight="1"/>
    <row r="7422" ht="18" customHeight="1"/>
    <row r="7423" ht="18" customHeight="1"/>
    <row r="7424" ht="18" customHeight="1"/>
    <row r="7425" ht="18" customHeight="1"/>
    <row r="7426" ht="18" customHeight="1"/>
    <row r="7427" ht="18" customHeight="1"/>
    <row r="7428" ht="18" customHeight="1"/>
    <row r="7429" ht="18" customHeight="1"/>
    <row r="7430" ht="18" customHeight="1"/>
    <row r="7431" ht="18" customHeight="1"/>
    <row r="7432" ht="18" customHeight="1"/>
    <row r="7433" ht="18" customHeight="1"/>
    <row r="7434" ht="18" customHeight="1"/>
    <row r="7435" ht="18" customHeight="1"/>
    <row r="7436" ht="18" customHeight="1"/>
    <row r="7437" ht="18" customHeight="1"/>
    <row r="7438" ht="18" customHeight="1"/>
    <row r="7439" ht="18" customHeight="1"/>
    <row r="7440" ht="18" customHeight="1"/>
    <row r="7441" ht="18" customHeight="1"/>
    <row r="7442" ht="18" customHeight="1"/>
    <row r="7443" ht="18" customHeight="1"/>
    <row r="7444" ht="18" customHeight="1"/>
    <row r="7445" ht="18" customHeight="1"/>
    <row r="7446" ht="18" customHeight="1"/>
    <row r="7447" ht="18" customHeight="1"/>
    <row r="7448" ht="18" customHeight="1"/>
    <row r="7449" ht="18" customHeight="1"/>
    <row r="7450" ht="18" customHeight="1"/>
    <row r="7451" ht="18" customHeight="1"/>
    <row r="7452" ht="18" customHeight="1"/>
    <row r="7453" ht="18" customHeight="1"/>
    <row r="7454" ht="18" customHeight="1"/>
    <row r="7455" ht="18" customHeight="1"/>
    <row r="7456" ht="18" customHeight="1"/>
    <row r="7457" ht="18" customHeight="1"/>
    <row r="7458" ht="18" customHeight="1"/>
    <row r="7459" ht="18" customHeight="1"/>
    <row r="7460" ht="18" customHeight="1"/>
    <row r="7461" ht="18" customHeight="1"/>
    <row r="7462" ht="18" customHeight="1"/>
    <row r="7463" ht="18" customHeight="1"/>
    <row r="7464" ht="18" customHeight="1"/>
    <row r="7465" ht="18" customHeight="1"/>
    <row r="7466" ht="18" customHeight="1"/>
    <row r="7467" ht="18" customHeight="1"/>
    <row r="7468" ht="18" customHeight="1"/>
    <row r="7469" ht="18" customHeight="1"/>
    <row r="7470" ht="18" customHeight="1"/>
    <row r="7471" ht="18" customHeight="1"/>
    <row r="7472" ht="18" customHeight="1"/>
    <row r="7473" ht="18" customHeight="1"/>
    <row r="7474" ht="18" customHeight="1"/>
    <row r="7475" ht="18" customHeight="1"/>
    <row r="7476" ht="18" customHeight="1"/>
    <row r="7477" ht="18" customHeight="1"/>
    <row r="7478" ht="18" customHeight="1"/>
    <row r="7479" ht="18" customHeight="1"/>
    <row r="7480" ht="18" customHeight="1"/>
    <row r="7481" ht="18" customHeight="1"/>
    <row r="7482" ht="18" customHeight="1"/>
    <row r="7483" ht="18" customHeight="1"/>
    <row r="7484" ht="18" customHeight="1"/>
    <row r="7485" ht="18" customHeight="1"/>
    <row r="7486" ht="18" customHeight="1"/>
    <row r="7487" ht="18" customHeight="1"/>
    <row r="7488" ht="18" customHeight="1"/>
    <row r="7489" ht="18" customHeight="1"/>
    <row r="7490" ht="18" customHeight="1"/>
    <row r="7491" ht="18" customHeight="1"/>
    <row r="7492" ht="18" customHeight="1"/>
    <row r="7493" ht="18" customHeight="1"/>
    <row r="7494" ht="18" customHeight="1"/>
    <row r="7495" ht="18" customHeight="1"/>
    <row r="7496" ht="18" customHeight="1"/>
    <row r="7497" ht="18" customHeight="1"/>
    <row r="7498" ht="18" customHeight="1"/>
    <row r="7499" ht="18" customHeight="1"/>
    <row r="7500" ht="18" customHeight="1"/>
    <row r="7501" ht="18" customHeight="1"/>
    <row r="7502" ht="18" customHeight="1"/>
    <row r="7503" ht="18" customHeight="1"/>
    <row r="7504" ht="18" customHeight="1"/>
    <row r="7505" ht="18" customHeight="1"/>
    <row r="7506" ht="18" customHeight="1"/>
    <row r="7507" ht="18" customHeight="1"/>
    <row r="7508" ht="18" customHeight="1"/>
    <row r="7509" ht="18" customHeight="1"/>
    <row r="7510" ht="18" customHeight="1"/>
    <row r="7511" ht="18" customHeight="1"/>
    <row r="7512" ht="18" customHeight="1"/>
    <row r="7513" ht="18" customHeight="1"/>
    <row r="7514" ht="18" customHeight="1"/>
    <row r="7515" ht="18" customHeight="1"/>
    <row r="7516" ht="18" customHeight="1"/>
    <row r="7517" ht="18" customHeight="1"/>
    <row r="7518" ht="18" customHeight="1"/>
    <row r="7519" ht="18" customHeight="1"/>
    <row r="7520" ht="18" customHeight="1"/>
    <row r="7521" ht="18" customHeight="1"/>
    <row r="7522" ht="18" customHeight="1"/>
    <row r="7523" ht="18" customHeight="1"/>
    <row r="7524" ht="18" customHeight="1"/>
    <row r="7525" ht="18" customHeight="1"/>
    <row r="7526" ht="18" customHeight="1"/>
    <row r="7527" ht="18" customHeight="1"/>
    <row r="7528" ht="18" customHeight="1"/>
    <row r="7529" ht="18" customHeight="1"/>
    <row r="7530" ht="18" customHeight="1"/>
    <row r="7531" ht="18" customHeight="1"/>
    <row r="7532" ht="18" customHeight="1"/>
    <row r="7533" ht="18" customHeight="1"/>
    <row r="7534" ht="18" customHeight="1"/>
    <row r="7535" ht="18" customHeight="1"/>
    <row r="7536" ht="18" customHeight="1"/>
    <row r="7537" ht="18" customHeight="1"/>
    <row r="7538" ht="18" customHeight="1"/>
    <row r="7539" ht="18" customHeight="1"/>
    <row r="7540" ht="18" customHeight="1"/>
    <row r="7541" ht="18" customHeight="1"/>
    <row r="7542" ht="18" customHeight="1"/>
    <row r="7543" ht="18" customHeight="1"/>
    <row r="7544" ht="18" customHeight="1"/>
    <row r="7545" ht="18" customHeight="1"/>
    <row r="7546" ht="18" customHeight="1"/>
    <row r="7547" ht="18" customHeight="1"/>
    <row r="7548" ht="18" customHeight="1"/>
    <row r="7549" ht="18" customHeight="1"/>
    <row r="7550" ht="18" customHeight="1"/>
    <row r="7551" ht="18" customHeight="1"/>
    <row r="7552" ht="18" customHeight="1"/>
    <row r="7553" ht="18" customHeight="1"/>
    <row r="7554" ht="18" customHeight="1"/>
    <row r="7555" ht="18" customHeight="1"/>
    <row r="7556" ht="18" customHeight="1"/>
    <row r="7557" ht="18" customHeight="1"/>
    <row r="7558" ht="18" customHeight="1"/>
    <row r="7559" ht="18" customHeight="1"/>
    <row r="7560" ht="18" customHeight="1"/>
    <row r="7561" ht="18" customHeight="1"/>
    <row r="7562" ht="18" customHeight="1"/>
    <row r="7563" ht="18" customHeight="1"/>
    <row r="7564" ht="18" customHeight="1"/>
    <row r="7565" ht="18" customHeight="1"/>
    <row r="7566" ht="18" customHeight="1"/>
    <row r="7567" ht="18" customHeight="1"/>
    <row r="7568" ht="18" customHeight="1"/>
    <row r="7569" ht="18" customHeight="1"/>
    <row r="7570" ht="18" customHeight="1"/>
    <row r="7571" ht="18" customHeight="1"/>
    <row r="7572" ht="18" customHeight="1"/>
    <row r="7573" ht="18" customHeight="1"/>
    <row r="7574" ht="18" customHeight="1"/>
    <row r="7575" ht="18" customHeight="1"/>
    <row r="7576" ht="18" customHeight="1"/>
    <row r="7577" ht="18" customHeight="1"/>
    <row r="7578" ht="18" customHeight="1"/>
    <row r="7579" ht="18" customHeight="1"/>
    <row r="7580" ht="18" customHeight="1"/>
    <row r="7581" ht="18" customHeight="1"/>
    <row r="7582" ht="18" customHeight="1"/>
    <row r="7583" ht="18" customHeight="1"/>
    <row r="7584" ht="18" customHeight="1"/>
    <row r="7585" ht="18" customHeight="1"/>
    <row r="7586" ht="18" customHeight="1"/>
    <row r="7587" ht="18" customHeight="1"/>
    <row r="7588" ht="18" customHeight="1"/>
    <row r="7589" ht="18" customHeight="1"/>
    <row r="7590" ht="18" customHeight="1"/>
    <row r="7591" ht="18" customHeight="1"/>
    <row r="7592" ht="18" customHeight="1"/>
    <row r="7593" ht="18" customHeight="1"/>
    <row r="7594" ht="18" customHeight="1"/>
    <row r="7595" ht="18" customHeight="1"/>
    <row r="7596" ht="18" customHeight="1"/>
    <row r="7597" ht="18" customHeight="1"/>
    <row r="7598" ht="18" customHeight="1"/>
    <row r="7599" ht="18" customHeight="1"/>
    <row r="7600" ht="18" customHeight="1"/>
    <row r="7601" ht="18" customHeight="1"/>
    <row r="7602" ht="18" customHeight="1"/>
    <row r="7603" ht="18" customHeight="1"/>
    <row r="7604" ht="18" customHeight="1"/>
    <row r="7605" ht="18" customHeight="1"/>
    <row r="7606" ht="18" customHeight="1"/>
    <row r="7607" ht="18" customHeight="1"/>
    <row r="7608" ht="18" customHeight="1"/>
    <row r="7609" ht="18" customHeight="1"/>
    <row r="7610" ht="18" customHeight="1"/>
    <row r="7611" ht="18" customHeight="1"/>
    <row r="7612" ht="18" customHeight="1"/>
    <row r="7613" ht="18" customHeight="1"/>
    <row r="7614" ht="18" customHeight="1"/>
    <row r="7615" ht="18" customHeight="1"/>
    <row r="7616" ht="18" customHeight="1"/>
    <row r="7617" ht="18" customHeight="1"/>
    <row r="7618" ht="18" customHeight="1"/>
    <row r="7619" ht="18" customHeight="1"/>
    <row r="7620" ht="18" customHeight="1"/>
    <row r="7621" ht="18" customHeight="1"/>
    <row r="7622" ht="18" customHeight="1"/>
    <row r="7623" ht="18" customHeight="1"/>
    <row r="7624" ht="18" customHeight="1"/>
    <row r="7625" ht="18" customHeight="1"/>
    <row r="7626" ht="18" customHeight="1"/>
    <row r="7627" ht="18" customHeight="1"/>
    <row r="7628" ht="18" customHeight="1"/>
    <row r="7629" ht="18" customHeight="1"/>
    <row r="7630" ht="18" customHeight="1"/>
    <row r="7631" ht="18" customHeight="1"/>
    <row r="7632" ht="18" customHeight="1"/>
    <row r="7633" ht="18" customHeight="1"/>
    <row r="7634" ht="18" customHeight="1"/>
    <row r="7635" ht="18" customHeight="1"/>
    <row r="7636" ht="18" customHeight="1"/>
    <row r="7637" ht="18" customHeight="1"/>
    <row r="7638" ht="18" customHeight="1"/>
    <row r="7639" ht="18" customHeight="1"/>
    <row r="7640" ht="18" customHeight="1"/>
    <row r="7641" ht="18" customHeight="1"/>
    <row r="7642" ht="18" customHeight="1"/>
    <row r="7643" ht="18" customHeight="1"/>
    <row r="7644" ht="18" customHeight="1"/>
    <row r="7645" ht="18" customHeight="1"/>
    <row r="7646" ht="18" customHeight="1"/>
    <row r="7647" ht="18" customHeight="1"/>
    <row r="7648" ht="18" customHeight="1"/>
    <row r="7649" ht="18" customHeight="1"/>
    <row r="7650" ht="18" customHeight="1"/>
    <row r="7651" ht="18" customHeight="1"/>
    <row r="7652" ht="18" customHeight="1"/>
    <row r="7653" ht="18" customHeight="1"/>
    <row r="7654" ht="18" customHeight="1"/>
    <row r="7655" ht="18" customHeight="1"/>
    <row r="7656" ht="18" customHeight="1"/>
    <row r="7657" ht="18" customHeight="1"/>
    <row r="7658" ht="18" customHeight="1"/>
    <row r="7659" ht="18" customHeight="1"/>
    <row r="7660" ht="18" customHeight="1"/>
    <row r="7661" ht="18" customHeight="1"/>
    <row r="7662" ht="18" customHeight="1"/>
    <row r="7663" ht="18" customHeight="1"/>
    <row r="7664" ht="18" customHeight="1"/>
    <row r="7665" ht="18" customHeight="1"/>
    <row r="7666" ht="18" customHeight="1"/>
    <row r="7667" ht="18" customHeight="1"/>
    <row r="7668" ht="18" customHeight="1"/>
    <row r="7669" ht="18" customHeight="1"/>
    <row r="7670" ht="18" customHeight="1"/>
    <row r="7671" ht="18" customHeight="1"/>
    <row r="7672" ht="18" customHeight="1"/>
    <row r="7673" ht="18" customHeight="1"/>
    <row r="7674" ht="18" customHeight="1"/>
    <row r="7675" ht="18" customHeight="1"/>
    <row r="7676" ht="18" customHeight="1"/>
    <row r="7677" ht="18" customHeight="1"/>
    <row r="7678" ht="18" customHeight="1"/>
    <row r="7679" ht="18" customHeight="1"/>
    <row r="7680" ht="18" customHeight="1"/>
    <row r="7681" ht="18" customHeight="1"/>
    <row r="7682" ht="18" customHeight="1"/>
    <row r="7683" ht="18" customHeight="1"/>
    <row r="7684" ht="18" customHeight="1"/>
    <row r="7685" ht="18" customHeight="1"/>
    <row r="7686" ht="18" customHeight="1"/>
    <row r="7687" ht="18" customHeight="1"/>
    <row r="7688" ht="18" customHeight="1"/>
    <row r="7689" ht="18" customHeight="1"/>
    <row r="7690" ht="18" customHeight="1"/>
    <row r="7691" ht="18" customHeight="1"/>
    <row r="7692" ht="18" customHeight="1"/>
    <row r="7693" ht="18" customHeight="1"/>
    <row r="7694" ht="18" customHeight="1"/>
    <row r="7695" ht="18" customHeight="1"/>
    <row r="7696" ht="18" customHeight="1"/>
    <row r="7697" ht="18" customHeight="1"/>
    <row r="7698" ht="18" customHeight="1"/>
    <row r="7699" ht="18" customHeight="1"/>
    <row r="7700" ht="18" customHeight="1"/>
    <row r="7701" ht="18" customHeight="1"/>
    <row r="7702" ht="18" customHeight="1"/>
    <row r="7703" ht="18" customHeight="1"/>
    <row r="7704" ht="18" customHeight="1"/>
    <row r="7705" ht="18" customHeight="1"/>
    <row r="7706" ht="18" customHeight="1"/>
    <row r="7707" ht="18" customHeight="1"/>
    <row r="7708" ht="18" customHeight="1"/>
    <row r="7709" ht="18" customHeight="1"/>
    <row r="7710" ht="18" customHeight="1"/>
    <row r="7711" ht="18" customHeight="1"/>
    <row r="7712" ht="18" customHeight="1"/>
    <row r="7713" ht="18" customHeight="1"/>
    <row r="7714" ht="18" customHeight="1"/>
    <row r="7715" ht="18" customHeight="1"/>
    <row r="7716" ht="18" customHeight="1"/>
    <row r="7717" ht="18" customHeight="1"/>
    <row r="7718" ht="18" customHeight="1"/>
    <row r="7719" ht="18" customHeight="1"/>
    <row r="7720" ht="18" customHeight="1"/>
    <row r="7721" ht="18" customHeight="1"/>
    <row r="7722" ht="18" customHeight="1"/>
    <row r="7723" ht="18" customHeight="1"/>
    <row r="7724" ht="18" customHeight="1"/>
    <row r="7725" ht="18" customHeight="1"/>
    <row r="7726" ht="18" customHeight="1"/>
    <row r="7727" ht="18" customHeight="1"/>
    <row r="7728" ht="18" customHeight="1"/>
    <row r="7729" ht="18" customHeight="1"/>
    <row r="7730" ht="18" customHeight="1"/>
    <row r="7731" ht="18" customHeight="1"/>
    <row r="7732" ht="18" customHeight="1"/>
    <row r="7733" ht="18" customHeight="1"/>
    <row r="7734" ht="18" customHeight="1"/>
    <row r="7735" ht="18" customHeight="1"/>
    <row r="7736" ht="18" customHeight="1"/>
    <row r="7737" ht="18" customHeight="1"/>
    <row r="7738" ht="18" customHeight="1"/>
    <row r="7739" ht="18" customHeight="1"/>
    <row r="7740" ht="18" customHeight="1"/>
    <row r="7741" ht="18" customHeight="1"/>
    <row r="7742" ht="18" customHeight="1"/>
    <row r="7743" ht="18" customHeight="1"/>
    <row r="7744" ht="18" customHeight="1"/>
    <row r="7745" ht="18" customHeight="1"/>
    <row r="7746" ht="18" customHeight="1"/>
    <row r="7747" ht="18" customHeight="1"/>
    <row r="7748" ht="18" customHeight="1"/>
    <row r="7749" ht="18" customHeight="1"/>
    <row r="7750" ht="18" customHeight="1"/>
    <row r="7751" ht="18" customHeight="1"/>
    <row r="7752" ht="18" customHeight="1"/>
    <row r="7753" ht="18" customHeight="1"/>
    <row r="7754" ht="18" customHeight="1"/>
    <row r="7755" ht="18" customHeight="1"/>
    <row r="7756" ht="18" customHeight="1"/>
    <row r="7757" ht="18" customHeight="1"/>
    <row r="7758" ht="18" customHeight="1"/>
    <row r="7759" ht="18" customHeight="1"/>
    <row r="7760" ht="18" customHeight="1"/>
    <row r="7761" ht="18" customHeight="1"/>
    <row r="7762" ht="18" customHeight="1"/>
    <row r="7763" ht="18" customHeight="1"/>
    <row r="7764" ht="18" customHeight="1"/>
    <row r="7765" ht="18" customHeight="1"/>
    <row r="7766" ht="18" customHeight="1"/>
    <row r="7767" ht="18" customHeight="1"/>
    <row r="7768" ht="18" customHeight="1"/>
    <row r="7769" ht="18" customHeight="1"/>
    <row r="7770" ht="18" customHeight="1"/>
    <row r="7771" ht="18" customHeight="1"/>
    <row r="7772" ht="18" customHeight="1"/>
    <row r="7773" ht="18" customHeight="1"/>
    <row r="7774" ht="18" customHeight="1"/>
    <row r="7775" ht="18" customHeight="1"/>
    <row r="7776" ht="18" customHeight="1"/>
    <row r="7777" ht="18" customHeight="1"/>
    <row r="7778" ht="18" customHeight="1"/>
    <row r="7779" ht="18" customHeight="1"/>
    <row r="7780" ht="18" customHeight="1"/>
    <row r="7781" ht="18" customHeight="1"/>
    <row r="7782" ht="18" customHeight="1"/>
    <row r="7783" ht="18" customHeight="1"/>
    <row r="7784" ht="18" customHeight="1"/>
    <row r="7785" ht="18" customHeight="1"/>
    <row r="7786" ht="18" customHeight="1"/>
    <row r="7787" ht="18" customHeight="1"/>
    <row r="7788" ht="18" customHeight="1"/>
    <row r="7789" ht="18" customHeight="1"/>
    <row r="7790" ht="18" customHeight="1"/>
    <row r="7791" ht="18" customHeight="1"/>
    <row r="7792" ht="18" customHeight="1"/>
    <row r="7793" ht="18" customHeight="1"/>
    <row r="7794" ht="18" customHeight="1"/>
    <row r="7795" ht="18" customHeight="1"/>
    <row r="7796" ht="18" customHeight="1"/>
    <row r="7797" ht="18" customHeight="1"/>
    <row r="7798" ht="18" customHeight="1"/>
    <row r="7799" ht="18" customHeight="1"/>
    <row r="7800" ht="18" customHeight="1"/>
    <row r="7801" ht="18" customHeight="1"/>
    <row r="7802" ht="18" customHeight="1"/>
    <row r="7803" ht="18" customHeight="1"/>
    <row r="7804" ht="18" customHeight="1"/>
    <row r="7805" ht="18" customHeight="1"/>
    <row r="7806" ht="18" customHeight="1"/>
    <row r="7807" ht="18" customHeight="1"/>
    <row r="7808" ht="18" customHeight="1"/>
    <row r="7809" ht="18" customHeight="1"/>
    <row r="7810" ht="18" customHeight="1"/>
    <row r="7811" ht="18" customHeight="1"/>
    <row r="7812" ht="18" customHeight="1"/>
    <row r="7813" ht="18" customHeight="1"/>
    <row r="7814" ht="18" customHeight="1"/>
    <row r="7815" ht="18" customHeight="1"/>
    <row r="7816" ht="18" customHeight="1"/>
    <row r="7817" ht="18" customHeight="1"/>
    <row r="7818" ht="18" customHeight="1"/>
    <row r="7819" ht="18" customHeight="1"/>
    <row r="7820" ht="18" customHeight="1"/>
    <row r="7821" ht="18" customHeight="1"/>
    <row r="7822" ht="18" customHeight="1"/>
    <row r="7823" ht="18" customHeight="1"/>
    <row r="7824" ht="18" customHeight="1"/>
    <row r="7825" ht="18" customHeight="1"/>
    <row r="7826" ht="18" customHeight="1"/>
    <row r="7827" ht="18" customHeight="1"/>
    <row r="7828" ht="18" customHeight="1"/>
    <row r="7829" ht="18" customHeight="1"/>
    <row r="7830" ht="18" customHeight="1"/>
    <row r="7831" ht="18" customHeight="1"/>
    <row r="7832" ht="18" customHeight="1"/>
    <row r="7833" ht="18" customHeight="1"/>
    <row r="7834" ht="18" customHeight="1"/>
    <row r="7835" ht="18" customHeight="1"/>
    <row r="7836" ht="18" customHeight="1"/>
    <row r="7837" ht="18" customHeight="1"/>
    <row r="7838" ht="18" customHeight="1"/>
    <row r="7839" ht="18" customHeight="1"/>
    <row r="7840" ht="18" customHeight="1"/>
    <row r="7841" ht="18" customHeight="1"/>
    <row r="7842" ht="18" customHeight="1"/>
    <row r="7843" ht="18" customHeight="1"/>
    <row r="7844" ht="18" customHeight="1"/>
    <row r="7845" ht="18" customHeight="1"/>
    <row r="7846" ht="18" customHeight="1"/>
    <row r="7847" ht="18" customHeight="1"/>
    <row r="7848" ht="18" customHeight="1"/>
    <row r="7849" ht="18" customHeight="1"/>
    <row r="7850" ht="18" customHeight="1"/>
    <row r="7851" ht="18" customHeight="1"/>
    <row r="7852" ht="18" customHeight="1"/>
    <row r="7853" ht="18" customHeight="1"/>
    <row r="7854" ht="18" customHeight="1"/>
    <row r="7855" ht="18" customHeight="1"/>
    <row r="7856" ht="18" customHeight="1"/>
    <row r="7857" ht="18" customHeight="1"/>
    <row r="7858" ht="18" customHeight="1"/>
    <row r="7859" ht="18" customHeight="1"/>
    <row r="7860" ht="18" customHeight="1"/>
    <row r="7861" ht="18" customHeight="1"/>
    <row r="7862" ht="18" customHeight="1"/>
    <row r="7863" ht="18" customHeight="1"/>
    <row r="7864" ht="18" customHeight="1"/>
    <row r="7865" ht="18" customHeight="1"/>
    <row r="7866" ht="18" customHeight="1"/>
    <row r="7867" ht="18" customHeight="1"/>
    <row r="7868" ht="18" customHeight="1"/>
    <row r="7869" ht="18" customHeight="1"/>
    <row r="7870" ht="18" customHeight="1"/>
    <row r="7871" ht="18" customHeight="1"/>
    <row r="7872" ht="18" customHeight="1"/>
    <row r="7873" ht="18" customHeight="1"/>
    <row r="7874" ht="18" customHeight="1"/>
    <row r="7875" ht="18" customHeight="1"/>
    <row r="7876" ht="18" customHeight="1"/>
    <row r="7877" ht="18" customHeight="1"/>
    <row r="7878" ht="18" customHeight="1"/>
    <row r="7879" ht="18" customHeight="1"/>
    <row r="7880" ht="18" customHeight="1"/>
    <row r="7881" ht="18" customHeight="1"/>
    <row r="7882" ht="18" customHeight="1"/>
    <row r="7883" ht="18" customHeight="1"/>
    <row r="7884" ht="18" customHeight="1"/>
    <row r="7885" ht="18" customHeight="1"/>
    <row r="7886" ht="18" customHeight="1"/>
    <row r="7887" ht="18" customHeight="1"/>
    <row r="7888" ht="18" customHeight="1"/>
    <row r="7889" ht="18" customHeight="1"/>
    <row r="7890" ht="18" customHeight="1"/>
    <row r="7891" ht="18" customHeight="1"/>
    <row r="7892" ht="18" customHeight="1"/>
    <row r="7893" ht="18" customHeight="1"/>
    <row r="7894" ht="18" customHeight="1"/>
    <row r="7895" ht="18" customHeight="1"/>
    <row r="7896" ht="18" customHeight="1"/>
    <row r="7897" ht="18" customHeight="1"/>
    <row r="7898" ht="18" customHeight="1"/>
    <row r="7899" ht="18" customHeight="1"/>
    <row r="7900" ht="18" customHeight="1"/>
    <row r="7901" ht="18" customHeight="1"/>
    <row r="7902" ht="18" customHeight="1"/>
    <row r="7903" ht="18" customHeight="1"/>
    <row r="7904" ht="18" customHeight="1"/>
    <row r="7905" ht="18" customHeight="1"/>
    <row r="7906" ht="18" customHeight="1"/>
    <row r="7907" ht="18" customHeight="1"/>
    <row r="7908" ht="18" customHeight="1"/>
    <row r="7909" ht="18" customHeight="1"/>
    <row r="7910" ht="18" customHeight="1"/>
    <row r="7911" ht="18" customHeight="1"/>
    <row r="7912" ht="18" customHeight="1"/>
    <row r="7913" ht="18" customHeight="1"/>
    <row r="7914" ht="18" customHeight="1"/>
    <row r="7915" ht="18" customHeight="1"/>
    <row r="7916" ht="18" customHeight="1"/>
    <row r="7917" ht="18" customHeight="1"/>
    <row r="7918" ht="18" customHeight="1"/>
    <row r="7919" ht="18" customHeight="1"/>
    <row r="7920" ht="18" customHeight="1"/>
    <row r="7921" ht="18" customHeight="1"/>
    <row r="7922" ht="18" customHeight="1"/>
    <row r="7923" ht="18" customHeight="1"/>
    <row r="7924" ht="18" customHeight="1"/>
    <row r="7925" ht="18" customHeight="1"/>
    <row r="7926" ht="18" customHeight="1"/>
    <row r="7927" ht="18" customHeight="1"/>
    <row r="7928" ht="18" customHeight="1"/>
    <row r="7929" ht="18" customHeight="1"/>
    <row r="7930" ht="18" customHeight="1"/>
    <row r="7931" ht="18" customHeight="1"/>
    <row r="7932" ht="18" customHeight="1"/>
    <row r="7933" ht="18" customHeight="1"/>
    <row r="7934" ht="18" customHeight="1"/>
    <row r="7935" ht="18" customHeight="1"/>
    <row r="7936" ht="18" customHeight="1"/>
    <row r="7937" ht="18" customHeight="1"/>
    <row r="7938" ht="18" customHeight="1"/>
    <row r="7939" ht="18" customHeight="1"/>
    <row r="7940" ht="18" customHeight="1"/>
    <row r="7941" ht="18" customHeight="1"/>
    <row r="7942" ht="18" customHeight="1"/>
    <row r="7943" ht="18" customHeight="1"/>
    <row r="7944" ht="18" customHeight="1"/>
    <row r="7945" ht="18" customHeight="1"/>
    <row r="7946" ht="18" customHeight="1"/>
    <row r="7947" ht="18" customHeight="1"/>
    <row r="7948" ht="18" customHeight="1"/>
    <row r="7949" ht="18" customHeight="1"/>
    <row r="7950" ht="18" customHeight="1"/>
    <row r="7951" ht="18" customHeight="1"/>
    <row r="7952" ht="18" customHeight="1"/>
    <row r="7953" ht="18" customHeight="1"/>
    <row r="7954" ht="18" customHeight="1"/>
    <row r="7955" ht="18" customHeight="1"/>
    <row r="7956" ht="18" customHeight="1"/>
    <row r="7957" ht="18" customHeight="1"/>
    <row r="7958" ht="18" customHeight="1"/>
    <row r="7959" ht="18" customHeight="1"/>
    <row r="7960" ht="18" customHeight="1"/>
    <row r="7961" ht="18" customHeight="1"/>
    <row r="7962" ht="18" customHeight="1"/>
    <row r="7963" ht="18" customHeight="1"/>
    <row r="7964" ht="18" customHeight="1"/>
    <row r="7965" ht="18" customHeight="1"/>
    <row r="7966" ht="18" customHeight="1"/>
    <row r="7967" ht="18" customHeight="1"/>
    <row r="7968" ht="18" customHeight="1"/>
    <row r="7969" ht="18" customHeight="1"/>
    <row r="7970" ht="18" customHeight="1"/>
    <row r="7971" ht="18" customHeight="1"/>
    <row r="7972" ht="18" customHeight="1"/>
    <row r="7973" ht="18" customHeight="1"/>
    <row r="7974" ht="18" customHeight="1"/>
    <row r="7975" ht="18" customHeight="1"/>
    <row r="7976" ht="18" customHeight="1"/>
    <row r="7977" ht="18" customHeight="1"/>
    <row r="7978" ht="18" customHeight="1"/>
    <row r="7979" ht="18" customHeight="1"/>
    <row r="7980" ht="18" customHeight="1"/>
    <row r="7981" ht="18" customHeight="1"/>
    <row r="7982" ht="18" customHeight="1"/>
    <row r="7983" ht="18" customHeight="1"/>
    <row r="7984" ht="18" customHeight="1"/>
    <row r="7985" ht="18" customHeight="1"/>
    <row r="7986" ht="18" customHeight="1"/>
    <row r="7987" ht="18" customHeight="1"/>
    <row r="7988" ht="18" customHeight="1"/>
    <row r="7989" ht="18" customHeight="1"/>
    <row r="7990" ht="18" customHeight="1"/>
    <row r="7991" ht="18" customHeight="1"/>
    <row r="7992" ht="18" customHeight="1"/>
    <row r="7993" ht="18" customHeight="1"/>
    <row r="7994" ht="18" customHeight="1"/>
    <row r="7995" ht="18" customHeight="1"/>
    <row r="7996" ht="18" customHeight="1"/>
    <row r="7997" ht="18" customHeight="1"/>
    <row r="7998" ht="18" customHeight="1"/>
    <row r="7999" ht="18" customHeight="1"/>
    <row r="8000" ht="18" customHeight="1"/>
    <row r="8001" ht="18" customHeight="1"/>
    <row r="8002" ht="18" customHeight="1"/>
    <row r="8003" ht="18" customHeight="1"/>
    <row r="8004" ht="18" customHeight="1"/>
    <row r="8005" ht="18" customHeight="1"/>
    <row r="8006" ht="18" customHeight="1"/>
    <row r="8007" ht="18" customHeight="1"/>
    <row r="8008" ht="18" customHeight="1"/>
    <row r="8009" ht="18" customHeight="1"/>
    <row r="8010" ht="18" customHeight="1"/>
    <row r="8011" ht="18" customHeight="1"/>
    <row r="8012" ht="18" customHeight="1"/>
    <row r="8013" ht="18" customHeight="1"/>
    <row r="8014" ht="18" customHeight="1"/>
    <row r="8015" ht="18" customHeight="1"/>
    <row r="8016" ht="18" customHeight="1"/>
    <row r="8017" ht="18" customHeight="1"/>
    <row r="8018" ht="18" customHeight="1"/>
    <row r="8019" ht="18" customHeight="1"/>
    <row r="8020" ht="18" customHeight="1"/>
    <row r="8021" ht="18" customHeight="1"/>
    <row r="8022" ht="18" customHeight="1"/>
    <row r="8023" ht="18" customHeight="1"/>
    <row r="8024" ht="18" customHeight="1"/>
    <row r="8025" ht="18" customHeight="1"/>
    <row r="8026" ht="18" customHeight="1"/>
    <row r="8027" ht="18" customHeight="1"/>
    <row r="8028" ht="18" customHeight="1"/>
    <row r="8029" ht="18" customHeight="1"/>
    <row r="8030" ht="18" customHeight="1"/>
    <row r="8031" ht="18" customHeight="1"/>
    <row r="8032" ht="18" customHeight="1"/>
    <row r="8033" ht="18" customHeight="1"/>
    <row r="8034" ht="18" customHeight="1"/>
    <row r="8035" ht="18" customHeight="1"/>
    <row r="8036" ht="18" customHeight="1"/>
    <row r="8037" ht="18" customHeight="1"/>
    <row r="8038" ht="18" customHeight="1"/>
    <row r="8039" ht="18" customHeight="1"/>
    <row r="8040" ht="18" customHeight="1"/>
    <row r="8041" ht="18" customHeight="1"/>
    <row r="8042" ht="18" customHeight="1"/>
    <row r="8043" ht="18" customHeight="1"/>
    <row r="8044" ht="18" customHeight="1"/>
    <row r="8045" ht="18" customHeight="1"/>
    <row r="8046" ht="18" customHeight="1"/>
    <row r="8047" ht="18" customHeight="1"/>
    <row r="8048" ht="18" customHeight="1"/>
    <row r="8049" ht="18" customHeight="1"/>
    <row r="8050" ht="18" customHeight="1"/>
    <row r="8051" ht="18" customHeight="1"/>
    <row r="8052" ht="18" customHeight="1"/>
    <row r="8053" ht="18" customHeight="1"/>
    <row r="8054" ht="18" customHeight="1"/>
    <row r="8055" ht="18" customHeight="1"/>
    <row r="8056" ht="18" customHeight="1"/>
    <row r="8057" ht="18" customHeight="1"/>
    <row r="8058" ht="18" customHeight="1"/>
    <row r="8059" ht="18" customHeight="1"/>
    <row r="8060" ht="18" customHeight="1"/>
    <row r="8061" ht="18" customHeight="1"/>
    <row r="8062" ht="18" customHeight="1"/>
    <row r="8063" ht="18" customHeight="1"/>
    <row r="8064" ht="18" customHeight="1"/>
    <row r="8065" ht="18" customHeight="1"/>
    <row r="8066" ht="18" customHeight="1"/>
    <row r="8067" ht="18" customHeight="1"/>
    <row r="8068" ht="18" customHeight="1"/>
    <row r="8069" ht="18" customHeight="1"/>
    <row r="8070" ht="18" customHeight="1"/>
    <row r="8071" ht="18" customHeight="1"/>
    <row r="8072" ht="18" customHeight="1"/>
    <row r="8073" ht="18" customHeight="1"/>
    <row r="8074" ht="18" customHeight="1"/>
    <row r="8075" ht="18" customHeight="1"/>
    <row r="8076" ht="18" customHeight="1"/>
    <row r="8077" ht="18" customHeight="1"/>
    <row r="8078" ht="18" customHeight="1"/>
    <row r="8079" ht="18" customHeight="1"/>
    <row r="8080" ht="18" customHeight="1"/>
    <row r="8081" ht="18" customHeight="1"/>
    <row r="8082" ht="18" customHeight="1"/>
    <row r="8083" ht="18" customHeight="1"/>
    <row r="8084" ht="18" customHeight="1"/>
    <row r="8085" ht="18" customHeight="1"/>
    <row r="8086" ht="18" customHeight="1"/>
    <row r="8087" ht="18" customHeight="1"/>
    <row r="8088" ht="18" customHeight="1"/>
    <row r="8089" ht="18" customHeight="1"/>
    <row r="8090" ht="18" customHeight="1"/>
    <row r="8091" ht="18" customHeight="1"/>
    <row r="8092" ht="18" customHeight="1"/>
    <row r="8093" ht="18" customHeight="1"/>
    <row r="8094" ht="18" customHeight="1"/>
    <row r="8095" ht="18" customHeight="1"/>
    <row r="8096" ht="18" customHeight="1"/>
    <row r="8097" ht="18" customHeight="1"/>
    <row r="8098" ht="18" customHeight="1"/>
    <row r="8099" ht="18" customHeight="1"/>
    <row r="8100" ht="18" customHeight="1"/>
    <row r="8101" ht="18" customHeight="1"/>
    <row r="8102" ht="18" customHeight="1"/>
    <row r="8103" ht="18" customHeight="1"/>
    <row r="8104" ht="18" customHeight="1"/>
    <row r="8105" ht="18" customHeight="1"/>
    <row r="8106" ht="18" customHeight="1"/>
    <row r="8107" ht="18" customHeight="1"/>
    <row r="8108" ht="18" customHeight="1"/>
    <row r="8109" ht="18" customHeight="1"/>
    <row r="8110" ht="18" customHeight="1"/>
    <row r="8111" ht="18" customHeight="1"/>
    <row r="8112" ht="18" customHeight="1"/>
    <row r="8113" ht="18" customHeight="1"/>
    <row r="8114" ht="18" customHeight="1"/>
    <row r="8115" ht="18" customHeight="1"/>
    <row r="8116" ht="18" customHeight="1"/>
    <row r="8117" ht="18" customHeight="1"/>
    <row r="8118" ht="18" customHeight="1"/>
    <row r="8119" ht="18" customHeight="1"/>
    <row r="8120" ht="18" customHeight="1"/>
    <row r="8121" ht="18" customHeight="1"/>
    <row r="8122" ht="18" customHeight="1"/>
    <row r="8123" ht="18" customHeight="1"/>
    <row r="8124" ht="18" customHeight="1"/>
    <row r="8125" ht="18" customHeight="1"/>
    <row r="8126" ht="18" customHeight="1"/>
    <row r="8127" ht="18" customHeight="1"/>
    <row r="8128" ht="18" customHeight="1"/>
    <row r="8129" ht="18" customHeight="1"/>
    <row r="8130" ht="18" customHeight="1"/>
    <row r="8131" ht="18" customHeight="1"/>
    <row r="8132" ht="18" customHeight="1"/>
    <row r="8133" ht="18" customHeight="1"/>
    <row r="8134" ht="18" customHeight="1"/>
    <row r="8135" ht="18" customHeight="1"/>
    <row r="8136" ht="18" customHeight="1"/>
    <row r="8137" ht="18" customHeight="1"/>
    <row r="8138" ht="18" customHeight="1"/>
    <row r="8139" ht="18" customHeight="1"/>
    <row r="8140" ht="18" customHeight="1"/>
    <row r="8141" ht="18" customHeight="1"/>
    <row r="8142" ht="18" customHeight="1"/>
    <row r="8143" ht="18" customHeight="1"/>
    <row r="8144" ht="18" customHeight="1"/>
    <row r="8145" ht="18" customHeight="1"/>
    <row r="8146" ht="18" customHeight="1"/>
    <row r="8147" ht="18" customHeight="1"/>
    <row r="8148" ht="18" customHeight="1"/>
    <row r="8149" ht="18" customHeight="1"/>
    <row r="8150" ht="18" customHeight="1"/>
    <row r="8151" ht="18" customHeight="1"/>
    <row r="8152" ht="18" customHeight="1"/>
    <row r="8153" ht="18" customHeight="1"/>
    <row r="8154" ht="18" customHeight="1"/>
    <row r="8155" ht="18" customHeight="1"/>
    <row r="8156" ht="18" customHeight="1"/>
    <row r="8157" ht="18" customHeight="1"/>
    <row r="8158" ht="18" customHeight="1"/>
    <row r="8159" ht="18" customHeight="1"/>
    <row r="8160" ht="18" customHeight="1"/>
    <row r="8161" ht="18" customHeight="1"/>
    <row r="8162" ht="18" customHeight="1"/>
    <row r="8163" ht="18" customHeight="1"/>
    <row r="8164" ht="18" customHeight="1"/>
    <row r="8165" ht="18" customHeight="1"/>
    <row r="8166" ht="18" customHeight="1"/>
    <row r="8167" ht="18" customHeight="1"/>
    <row r="8168" ht="18" customHeight="1"/>
    <row r="8169" ht="18" customHeight="1"/>
    <row r="8170" ht="18" customHeight="1"/>
    <row r="8171" ht="18" customHeight="1"/>
    <row r="8172" ht="18" customHeight="1"/>
    <row r="8173" ht="18" customHeight="1"/>
    <row r="8174" ht="18" customHeight="1"/>
    <row r="8175" ht="18" customHeight="1"/>
    <row r="8176" ht="18" customHeight="1"/>
    <row r="8177" ht="18" customHeight="1"/>
    <row r="8178" ht="18" customHeight="1"/>
    <row r="8179" ht="18" customHeight="1"/>
    <row r="8180" ht="18" customHeight="1"/>
    <row r="8181" ht="18" customHeight="1"/>
    <row r="8182" ht="18" customHeight="1"/>
    <row r="8183" ht="18" customHeight="1"/>
    <row r="8184" ht="18" customHeight="1"/>
    <row r="8185" ht="18" customHeight="1"/>
    <row r="8186" ht="18" customHeight="1"/>
    <row r="8187" ht="18" customHeight="1"/>
    <row r="8188" ht="18" customHeight="1"/>
    <row r="8189" ht="18" customHeight="1"/>
    <row r="8190" ht="18" customHeight="1"/>
    <row r="8191" ht="18" customHeight="1"/>
    <row r="8192" ht="18" customHeight="1"/>
    <row r="8193" ht="18" customHeight="1"/>
    <row r="8194" ht="18" customHeight="1"/>
    <row r="8195" ht="18" customHeight="1"/>
    <row r="8196" ht="18" customHeight="1"/>
    <row r="8197" ht="18" customHeight="1"/>
    <row r="8198" ht="18" customHeight="1"/>
    <row r="8199" ht="18" customHeight="1"/>
    <row r="8200" ht="18" customHeight="1"/>
    <row r="8201" ht="18" customHeight="1"/>
    <row r="8202" ht="18" customHeight="1"/>
    <row r="8203" ht="18" customHeight="1"/>
    <row r="8204" ht="18" customHeight="1"/>
    <row r="8205" ht="18" customHeight="1"/>
    <row r="8206" ht="18" customHeight="1"/>
    <row r="8207" ht="18" customHeight="1"/>
    <row r="8208" ht="18" customHeight="1"/>
    <row r="8209" ht="18" customHeight="1"/>
    <row r="8210" ht="18" customHeight="1"/>
    <row r="8211" ht="18" customHeight="1"/>
    <row r="8212" ht="18" customHeight="1"/>
    <row r="8213" ht="18" customHeight="1"/>
    <row r="8214" ht="18" customHeight="1"/>
    <row r="8215" ht="18" customHeight="1"/>
    <row r="8216" ht="18" customHeight="1"/>
    <row r="8217" ht="18" customHeight="1"/>
    <row r="8218" ht="18" customHeight="1"/>
    <row r="8219" ht="18" customHeight="1"/>
    <row r="8220" ht="18" customHeight="1"/>
    <row r="8221" ht="18" customHeight="1"/>
    <row r="8222" ht="18" customHeight="1"/>
    <row r="8223" ht="18" customHeight="1"/>
    <row r="8224" ht="18" customHeight="1"/>
    <row r="8225" ht="18" customHeight="1"/>
    <row r="8226" ht="18" customHeight="1"/>
    <row r="8227" ht="18" customHeight="1"/>
    <row r="8228" ht="18" customHeight="1"/>
    <row r="8229" ht="18" customHeight="1"/>
    <row r="8230" ht="18" customHeight="1"/>
    <row r="8231" ht="18" customHeight="1"/>
    <row r="8232" ht="18" customHeight="1"/>
    <row r="8233" ht="18" customHeight="1"/>
    <row r="8234" ht="18" customHeight="1"/>
    <row r="8235" ht="18" customHeight="1"/>
    <row r="8236" ht="18" customHeight="1"/>
    <row r="8237" ht="18" customHeight="1"/>
    <row r="8238" ht="18" customHeight="1"/>
    <row r="8239" ht="18" customHeight="1"/>
    <row r="8240" ht="18" customHeight="1"/>
    <row r="8241" ht="18" customHeight="1"/>
    <row r="8242" ht="18" customHeight="1"/>
    <row r="8243" ht="18" customHeight="1"/>
    <row r="8244" ht="18" customHeight="1"/>
    <row r="8245" ht="18" customHeight="1"/>
    <row r="8246" ht="18" customHeight="1"/>
    <row r="8247" ht="18" customHeight="1"/>
    <row r="8248" ht="18" customHeight="1"/>
    <row r="8249" ht="18" customHeight="1"/>
    <row r="8250" ht="18" customHeight="1"/>
    <row r="8251" ht="18" customHeight="1"/>
    <row r="8252" ht="18" customHeight="1"/>
    <row r="8253" ht="18" customHeight="1"/>
    <row r="8254" ht="18" customHeight="1"/>
    <row r="8255" ht="18" customHeight="1"/>
    <row r="8256" ht="18" customHeight="1"/>
    <row r="8257" ht="18" customHeight="1"/>
    <row r="8258" ht="18" customHeight="1"/>
    <row r="8259" ht="18" customHeight="1"/>
    <row r="8260" ht="18" customHeight="1"/>
    <row r="8261" ht="18" customHeight="1"/>
    <row r="8262" ht="18" customHeight="1"/>
    <row r="8263" ht="18" customHeight="1"/>
    <row r="8264" ht="18" customHeight="1"/>
    <row r="8265" ht="18" customHeight="1"/>
    <row r="8266" ht="18" customHeight="1"/>
    <row r="8267" ht="18" customHeight="1"/>
    <row r="8268" ht="18" customHeight="1"/>
    <row r="8269" ht="18" customHeight="1"/>
    <row r="8270" ht="18" customHeight="1"/>
    <row r="8271" ht="18" customHeight="1"/>
    <row r="8272" ht="18" customHeight="1"/>
    <row r="8273" ht="18" customHeight="1"/>
    <row r="8274" ht="18" customHeight="1"/>
    <row r="8275" ht="18" customHeight="1"/>
    <row r="8276" ht="18" customHeight="1"/>
    <row r="8277" ht="18" customHeight="1"/>
    <row r="8278" ht="18" customHeight="1"/>
    <row r="8279" ht="18" customHeight="1"/>
    <row r="8280" ht="18" customHeight="1"/>
    <row r="8281" ht="18" customHeight="1"/>
    <row r="8282" ht="18" customHeight="1"/>
    <row r="8283" ht="18" customHeight="1"/>
    <row r="8284" ht="18" customHeight="1"/>
    <row r="8285" ht="18" customHeight="1"/>
    <row r="8286" ht="18" customHeight="1"/>
    <row r="8287" ht="18" customHeight="1"/>
    <row r="8288" ht="18" customHeight="1"/>
    <row r="8289" ht="18" customHeight="1"/>
    <row r="8290" ht="18" customHeight="1"/>
    <row r="8291" ht="18" customHeight="1"/>
    <row r="8292" ht="18" customHeight="1"/>
    <row r="8293" ht="18" customHeight="1"/>
    <row r="8294" ht="18" customHeight="1"/>
    <row r="8295" ht="18" customHeight="1"/>
    <row r="8296" ht="18" customHeight="1"/>
    <row r="8297" ht="18" customHeight="1"/>
    <row r="8298" ht="18" customHeight="1"/>
    <row r="8299" ht="18" customHeight="1"/>
    <row r="8300" ht="18" customHeight="1"/>
    <row r="8301" ht="18" customHeight="1"/>
    <row r="8302" ht="18" customHeight="1"/>
    <row r="8303" ht="18" customHeight="1"/>
    <row r="8304" ht="18" customHeight="1"/>
    <row r="8305" ht="18" customHeight="1"/>
    <row r="8306" ht="18" customHeight="1"/>
    <row r="8307" ht="18" customHeight="1"/>
    <row r="8308" ht="18" customHeight="1"/>
    <row r="8309" ht="18" customHeight="1"/>
    <row r="8310" ht="18" customHeight="1"/>
    <row r="8311" ht="18" customHeight="1"/>
    <row r="8312" ht="18" customHeight="1"/>
    <row r="8313" ht="18" customHeight="1"/>
    <row r="8314" ht="18" customHeight="1"/>
    <row r="8315" ht="18" customHeight="1"/>
    <row r="8316" ht="18" customHeight="1"/>
    <row r="8317" ht="18" customHeight="1"/>
    <row r="8318" ht="18" customHeight="1"/>
    <row r="8319" ht="18" customHeight="1"/>
    <row r="8320" ht="18" customHeight="1"/>
    <row r="8321" ht="18" customHeight="1"/>
    <row r="8322" ht="18" customHeight="1"/>
    <row r="8323" ht="18" customHeight="1"/>
    <row r="8324" ht="18" customHeight="1"/>
    <row r="8325" ht="18" customHeight="1"/>
    <row r="8326" ht="18" customHeight="1"/>
    <row r="8327" ht="18" customHeight="1"/>
    <row r="8328" ht="18" customHeight="1"/>
    <row r="8329" ht="18" customHeight="1"/>
    <row r="8330" ht="18" customHeight="1"/>
    <row r="8331" ht="18" customHeight="1"/>
    <row r="8332" ht="18" customHeight="1"/>
    <row r="8333" ht="18" customHeight="1"/>
    <row r="8334" ht="18" customHeight="1"/>
    <row r="8335" ht="18" customHeight="1"/>
    <row r="8336" ht="18" customHeight="1"/>
    <row r="8337" ht="18" customHeight="1"/>
    <row r="8338" ht="18" customHeight="1"/>
    <row r="8339" ht="18" customHeight="1"/>
    <row r="8340" ht="18" customHeight="1"/>
    <row r="8341" ht="18" customHeight="1"/>
    <row r="8342" ht="18" customHeight="1"/>
    <row r="8343" ht="18" customHeight="1"/>
    <row r="8344" ht="18" customHeight="1"/>
    <row r="8345" ht="18" customHeight="1"/>
    <row r="8346" ht="18" customHeight="1"/>
    <row r="8347" ht="18" customHeight="1"/>
    <row r="8348" ht="18" customHeight="1"/>
    <row r="8349" ht="18" customHeight="1"/>
    <row r="8350" ht="18" customHeight="1"/>
    <row r="8351" ht="18" customHeight="1"/>
    <row r="8352" ht="18" customHeight="1"/>
    <row r="8353" ht="18" customHeight="1"/>
    <row r="8354" ht="18" customHeight="1"/>
    <row r="8355" ht="18" customHeight="1"/>
    <row r="8356" ht="18" customHeight="1"/>
    <row r="8357" ht="18" customHeight="1"/>
    <row r="8358" ht="18" customHeight="1"/>
    <row r="8359" ht="18" customHeight="1"/>
    <row r="8360" ht="18" customHeight="1"/>
    <row r="8361" ht="18" customHeight="1"/>
    <row r="8362" ht="18" customHeight="1"/>
    <row r="8363" ht="18" customHeight="1"/>
    <row r="8364" ht="18" customHeight="1"/>
    <row r="8365" ht="18" customHeight="1"/>
    <row r="8366" ht="18" customHeight="1"/>
    <row r="8367" ht="18" customHeight="1"/>
    <row r="8368" ht="18" customHeight="1"/>
    <row r="8369" ht="18" customHeight="1"/>
    <row r="8370" ht="18" customHeight="1"/>
    <row r="8371" ht="18" customHeight="1"/>
    <row r="8372" ht="18" customHeight="1"/>
    <row r="8373" ht="18" customHeight="1"/>
    <row r="8374" ht="18" customHeight="1"/>
    <row r="8375" ht="18" customHeight="1"/>
    <row r="8376" ht="18" customHeight="1"/>
    <row r="8377" ht="18" customHeight="1"/>
    <row r="8378" ht="18" customHeight="1"/>
    <row r="8379" ht="18" customHeight="1"/>
    <row r="8380" ht="18" customHeight="1"/>
    <row r="8381" ht="18" customHeight="1"/>
    <row r="8382" ht="18" customHeight="1"/>
    <row r="8383" ht="18" customHeight="1"/>
    <row r="8384" ht="18" customHeight="1"/>
    <row r="8385" ht="18" customHeight="1"/>
    <row r="8386" ht="18" customHeight="1"/>
    <row r="8387" ht="18" customHeight="1"/>
    <row r="8388" ht="18" customHeight="1"/>
    <row r="8389" ht="18" customHeight="1"/>
    <row r="8390" ht="18" customHeight="1"/>
    <row r="8391" ht="18" customHeight="1"/>
    <row r="8392" ht="18" customHeight="1"/>
    <row r="8393" ht="18" customHeight="1"/>
    <row r="8394" ht="18" customHeight="1"/>
    <row r="8395" ht="18" customHeight="1"/>
    <row r="8396" ht="18" customHeight="1"/>
    <row r="8397" ht="18" customHeight="1"/>
    <row r="8398" ht="18" customHeight="1"/>
    <row r="8399" ht="18" customHeight="1"/>
    <row r="8400" ht="18" customHeight="1"/>
    <row r="8401" ht="18" customHeight="1"/>
    <row r="8402" ht="18" customHeight="1"/>
    <row r="8403" ht="18" customHeight="1"/>
    <row r="8404" ht="18" customHeight="1"/>
    <row r="8405" ht="18" customHeight="1"/>
    <row r="8406" ht="18" customHeight="1"/>
    <row r="8407" ht="18" customHeight="1"/>
    <row r="8408" ht="18" customHeight="1"/>
    <row r="8409" ht="18" customHeight="1"/>
    <row r="8410" ht="18" customHeight="1"/>
    <row r="8411" ht="18" customHeight="1"/>
    <row r="8412" ht="18" customHeight="1"/>
    <row r="8413" ht="18" customHeight="1"/>
    <row r="8414" ht="18" customHeight="1"/>
    <row r="8415" ht="18" customHeight="1"/>
    <row r="8416" ht="18" customHeight="1"/>
    <row r="8417" ht="18" customHeight="1"/>
    <row r="8418" ht="18" customHeight="1"/>
    <row r="8419" ht="18" customHeight="1"/>
    <row r="8420" ht="18" customHeight="1"/>
    <row r="8421" ht="18" customHeight="1"/>
    <row r="8422" ht="18" customHeight="1"/>
    <row r="8423" ht="18" customHeight="1"/>
    <row r="8424" ht="18" customHeight="1"/>
    <row r="8425" ht="18" customHeight="1"/>
    <row r="8426" ht="18" customHeight="1"/>
    <row r="8427" ht="18" customHeight="1"/>
    <row r="8428" ht="18" customHeight="1"/>
    <row r="8429" ht="18" customHeight="1"/>
    <row r="8430" ht="18" customHeight="1"/>
    <row r="8431" ht="18" customHeight="1"/>
    <row r="8432" ht="18" customHeight="1"/>
    <row r="8433" ht="18" customHeight="1"/>
    <row r="8434" ht="18" customHeight="1"/>
    <row r="8435" ht="18" customHeight="1"/>
    <row r="8436" ht="18" customHeight="1"/>
    <row r="8437" ht="18" customHeight="1"/>
    <row r="8438" ht="18" customHeight="1"/>
    <row r="8439" ht="18" customHeight="1"/>
    <row r="8440" ht="18" customHeight="1"/>
    <row r="8441" ht="18" customHeight="1"/>
    <row r="8442" ht="18" customHeight="1"/>
    <row r="8443" ht="18" customHeight="1"/>
    <row r="8444" ht="18" customHeight="1"/>
    <row r="8445" ht="18" customHeight="1"/>
    <row r="8446" ht="18" customHeight="1"/>
    <row r="8447" ht="18" customHeight="1"/>
    <row r="8448" ht="18" customHeight="1"/>
    <row r="8449" ht="18" customHeight="1"/>
    <row r="8450" ht="18" customHeight="1"/>
    <row r="8451" ht="18" customHeight="1"/>
    <row r="8452" ht="18" customHeight="1"/>
    <row r="8453" ht="18" customHeight="1"/>
    <row r="8454" ht="18" customHeight="1"/>
    <row r="8455" ht="18" customHeight="1"/>
    <row r="8456" ht="18" customHeight="1"/>
    <row r="8457" ht="18" customHeight="1"/>
    <row r="8458" ht="18" customHeight="1"/>
    <row r="8459" ht="18" customHeight="1"/>
    <row r="8460" ht="18" customHeight="1"/>
    <row r="8461" ht="18" customHeight="1"/>
    <row r="8462" ht="18" customHeight="1"/>
    <row r="8463" ht="18" customHeight="1"/>
    <row r="8464" ht="18" customHeight="1"/>
    <row r="8465" ht="18" customHeight="1"/>
    <row r="8466" ht="18" customHeight="1"/>
    <row r="8467" ht="18" customHeight="1"/>
    <row r="8468" ht="18" customHeight="1"/>
    <row r="8469" ht="18" customHeight="1"/>
    <row r="8470" ht="18" customHeight="1"/>
    <row r="8471" ht="18" customHeight="1"/>
    <row r="8472" ht="18" customHeight="1"/>
    <row r="8473" ht="18" customHeight="1"/>
    <row r="8474" ht="18" customHeight="1"/>
    <row r="8475" ht="18" customHeight="1"/>
    <row r="8476" ht="18" customHeight="1"/>
    <row r="8477" ht="18" customHeight="1"/>
    <row r="8478" ht="18" customHeight="1"/>
    <row r="8479" ht="18" customHeight="1"/>
    <row r="8480" ht="18" customHeight="1"/>
    <row r="8481" ht="18" customHeight="1"/>
    <row r="8482" ht="18" customHeight="1"/>
    <row r="8483" ht="18" customHeight="1"/>
    <row r="8484" ht="18" customHeight="1"/>
    <row r="8485" ht="18" customHeight="1"/>
    <row r="8486" ht="18" customHeight="1"/>
    <row r="8487" ht="18" customHeight="1"/>
    <row r="8488" ht="18" customHeight="1"/>
    <row r="8489" ht="18" customHeight="1"/>
    <row r="8490" ht="18" customHeight="1"/>
    <row r="8491" ht="18" customHeight="1"/>
    <row r="8492" ht="18" customHeight="1"/>
    <row r="8493" ht="18" customHeight="1"/>
    <row r="8494" ht="18" customHeight="1"/>
    <row r="8495" ht="18" customHeight="1"/>
    <row r="8496" ht="18" customHeight="1"/>
    <row r="8497" ht="18" customHeight="1"/>
    <row r="8498" ht="18" customHeight="1"/>
    <row r="8499" ht="18" customHeight="1"/>
    <row r="8500" ht="18" customHeight="1"/>
    <row r="8501" ht="18" customHeight="1"/>
    <row r="8502" ht="18" customHeight="1"/>
    <row r="8503" ht="18" customHeight="1"/>
    <row r="8504" ht="18" customHeight="1"/>
    <row r="8505" ht="18" customHeight="1"/>
    <row r="8506" ht="18" customHeight="1"/>
    <row r="8507" ht="18" customHeight="1"/>
    <row r="8508" ht="18" customHeight="1"/>
    <row r="8509" ht="18" customHeight="1"/>
    <row r="8510" ht="18" customHeight="1"/>
    <row r="8511" ht="18" customHeight="1"/>
    <row r="8512" ht="18" customHeight="1"/>
    <row r="8513" ht="18" customHeight="1"/>
    <row r="8514" ht="18" customHeight="1"/>
    <row r="8515" ht="18" customHeight="1"/>
    <row r="8516" ht="18" customHeight="1"/>
    <row r="8517" ht="18" customHeight="1"/>
    <row r="8518" ht="18" customHeight="1"/>
    <row r="8519" ht="18" customHeight="1"/>
    <row r="8520" ht="18" customHeight="1"/>
    <row r="8521" ht="18" customHeight="1"/>
    <row r="8522" ht="18" customHeight="1"/>
    <row r="8523" ht="18" customHeight="1"/>
    <row r="8524" ht="18" customHeight="1"/>
    <row r="8525" ht="18" customHeight="1"/>
    <row r="8526" ht="18" customHeight="1"/>
    <row r="8527" ht="18" customHeight="1"/>
    <row r="8528" ht="18" customHeight="1"/>
    <row r="8529" ht="18" customHeight="1"/>
    <row r="8530" ht="18" customHeight="1"/>
    <row r="8531" ht="18" customHeight="1"/>
    <row r="8532" ht="18" customHeight="1"/>
    <row r="8533" ht="18" customHeight="1"/>
    <row r="8534" ht="18" customHeight="1"/>
    <row r="8535" ht="18" customHeight="1"/>
    <row r="8536" ht="18" customHeight="1"/>
    <row r="8537" ht="18" customHeight="1"/>
    <row r="8538" ht="18" customHeight="1"/>
    <row r="8539" ht="18" customHeight="1"/>
    <row r="8540" ht="18" customHeight="1"/>
    <row r="8541" ht="18" customHeight="1"/>
    <row r="8542" ht="18" customHeight="1"/>
    <row r="8543" ht="18" customHeight="1"/>
    <row r="8544" ht="18" customHeight="1"/>
    <row r="8545" ht="18" customHeight="1"/>
    <row r="8546" ht="18" customHeight="1"/>
    <row r="8547" ht="18" customHeight="1"/>
    <row r="8548" ht="18" customHeight="1"/>
    <row r="8549" ht="18" customHeight="1"/>
    <row r="8550" ht="18" customHeight="1"/>
    <row r="8551" ht="18" customHeight="1"/>
    <row r="8552" ht="18" customHeight="1"/>
    <row r="8553" ht="18" customHeight="1"/>
    <row r="8554" ht="18" customHeight="1"/>
    <row r="8555" ht="18" customHeight="1"/>
    <row r="8556" ht="18" customHeight="1"/>
    <row r="8557" ht="18" customHeight="1"/>
    <row r="8558" ht="18" customHeight="1"/>
    <row r="8559" ht="18" customHeight="1"/>
    <row r="8560" ht="18" customHeight="1"/>
    <row r="8561" ht="18" customHeight="1"/>
    <row r="8562" ht="18" customHeight="1"/>
    <row r="8563" ht="18" customHeight="1"/>
    <row r="8564" ht="18" customHeight="1"/>
    <row r="8565" ht="18" customHeight="1"/>
    <row r="8566" ht="18" customHeight="1"/>
    <row r="8567" ht="18" customHeight="1"/>
    <row r="8568" ht="18" customHeight="1"/>
    <row r="8569" ht="18" customHeight="1"/>
    <row r="8570" ht="18" customHeight="1"/>
    <row r="8571" ht="18" customHeight="1"/>
    <row r="8572" ht="18" customHeight="1"/>
    <row r="8573" ht="18" customHeight="1"/>
    <row r="8574" ht="18" customHeight="1"/>
    <row r="8575" ht="18" customHeight="1"/>
    <row r="8576" ht="18" customHeight="1"/>
    <row r="8577" ht="18" customHeight="1"/>
    <row r="8578" ht="18" customHeight="1"/>
    <row r="8579" ht="18" customHeight="1"/>
    <row r="8580" ht="18" customHeight="1"/>
    <row r="8581" ht="18" customHeight="1"/>
    <row r="8582" ht="18" customHeight="1"/>
    <row r="8583" ht="18" customHeight="1"/>
    <row r="8584" ht="18" customHeight="1"/>
    <row r="8585" ht="18" customHeight="1"/>
    <row r="8586" ht="18" customHeight="1"/>
    <row r="8587" ht="18" customHeight="1"/>
    <row r="8588" ht="18" customHeight="1"/>
    <row r="8589" ht="18" customHeight="1"/>
    <row r="8590" ht="18" customHeight="1"/>
    <row r="8591" ht="18" customHeight="1"/>
    <row r="8592" ht="18" customHeight="1"/>
    <row r="8593" ht="18" customHeight="1"/>
    <row r="8594" ht="18" customHeight="1"/>
    <row r="8595" ht="18" customHeight="1"/>
    <row r="8596" ht="18" customHeight="1"/>
    <row r="8597" ht="18" customHeight="1"/>
    <row r="8598" ht="18" customHeight="1"/>
    <row r="8599" ht="18" customHeight="1"/>
    <row r="8600" ht="18" customHeight="1"/>
    <row r="8601" ht="18" customHeight="1"/>
    <row r="8602" ht="18" customHeight="1"/>
    <row r="8603" ht="18" customHeight="1"/>
    <row r="8604" ht="18" customHeight="1"/>
    <row r="8605" ht="18" customHeight="1"/>
    <row r="8606" ht="18" customHeight="1"/>
    <row r="8607" ht="18" customHeight="1"/>
    <row r="8608" ht="18" customHeight="1"/>
    <row r="8609" ht="18" customHeight="1"/>
    <row r="8610" ht="18" customHeight="1"/>
    <row r="8611" ht="18" customHeight="1"/>
    <row r="8612" ht="18" customHeight="1"/>
    <row r="8613" ht="18" customHeight="1"/>
    <row r="8614" ht="18" customHeight="1"/>
    <row r="8615" ht="18" customHeight="1"/>
    <row r="8616" ht="18" customHeight="1"/>
    <row r="8617" ht="18" customHeight="1"/>
    <row r="8618" ht="18" customHeight="1"/>
    <row r="8619" ht="18" customHeight="1"/>
    <row r="8620" ht="18" customHeight="1"/>
    <row r="8621" ht="18" customHeight="1"/>
    <row r="8622" ht="18" customHeight="1"/>
    <row r="8623" ht="18" customHeight="1"/>
    <row r="8624" ht="18" customHeight="1"/>
    <row r="8625" ht="18" customHeight="1"/>
    <row r="8626" ht="18" customHeight="1"/>
    <row r="8627" ht="18" customHeight="1"/>
    <row r="8628" ht="18" customHeight="1"/>
    <row r="8629" ht="18" customHeight="1"/>
    <row r="8630" ht="18" customHeight="1"/>
    <row r="8631" ht="18" customHeight="1"/>
    <row r="8632" ht="18" customHeight="1"/>
    <row r="8633" ht="18" customHeight="1"/>
    <row r="8634" ht="18" customHeight="1"/>
    <row r="8635" ht="18" customHeight="1"/>
    <row r="8636" ht="18" customHeight="1"/>
    <row r="8637" ht="18" customHeight="1"/>
    <row r="8638" ht="18" customHeight="1"/>
    <row r="8639" ht="18" customHeight="1"/>
    <row r="8640" ht="18" customHeight="1"/>
    <row r="8641" ht="18" customHeight="1"/>
    <row r="8642" ht="18" customHeight="1"/>
    <row r="8643" ht="18" customHeight="1"/>
    <row r="8644" ht="18" customHeight="1"/>
    <row r="8645" ht="18" customHeight="1"/>
    <row r="8646" ht="18" customHeight="1"/>
    <row r="8647" ht="18" customHeight="1"/>
    <row r="8648" ht="18" customHeight="1"/>
    <row r="8649" ht="18" customHeight="1"/>
    <row r="8650" ht="18" customHeight="1"/>
    <row r="8651" ht="18" customHeight="1"/>
    <row r="8652" ht="18" customHeight="1"/>
    <row r="8653" ht="18" customHeight="1"/>
    <row r="8654" ht="18" customHeight="1"/>
    <row r="8655" ht="18" customHeight="1"/>
    <row r="8656" ht="18" customHeight="1"/>
    <row r="8657" ht="18" customHeight="1"/>
    <row r="8658" ht="18" customHeight="1"/>
    <row r="8659" ht="18" customHeight="1"/>
    <row r="8660" ht="18" customHeight="1"/>
    <row r="8661" ht="18" customHeight="1"/>
    <row r="8662" ht="18" customHeight="1"/>
    <row r="8663" ht="18" customHeight="1"/>
    <row r="8664" ht="18" customHeight="1"/>
    <row r="8665" ht="18" customHeight="1"/>
    <row r="8666" ht="18" customHeight="1"/>
    <row r="8667" ht="18" customHeight="1"/>
    <row r="8668" ht="18" customHeight="1"/>
    <row r="8669" ht="18" customHeight="1"/>
    <row r="8670" ht="18" customHeight="1"/>
    <row r="8671" ht="18" customHeight="1"/>
    <row r="8672" ht="18" customHeight="1"/>
    <row r="8673" ht="18" customHeight="1"/>
    <row r="8674" ht="18" customHeight="1"/>
    <row r="8675" ht="18" customHeight="1"/>
    <row r="8676" ht="18" customHeight="1"/>
    <row r="8677" ht="18" customHeight="1"/>
    <row r="8678" ht="18" customHeight="1"/>
    <row r="8679" ht="18" customHeight="1"/>
    <row r="8680" ht="18" customHeight="1"/>
    <row r="8681" ht="18" customHeight="1"/>
    <row r="8682" ht="18" customHeight="1"/>
    <row r="8683" ht="18" customHeight="1"/>
    <row r="8684" ht="18" customHeight="1"/>
    <row r="8685" ht="18" customHeight="1"/>
    <row r="8686" ht="18" customHeight="1"/>
    <row r="8687" ht="18" customHeight="1"/>
    <row r="8688" ht="18" customHeight="1"/>
    <row r="8689" ht="18" customHeight="1"/>
    <row r="8690" ht="18" customHeight="1"/>
    <row r="8691" ht="18" customHeight="1"/>
    <row r="8692" ht="18" customHeight="1"/>
    <row r="8693" ht="18" customHeight="1"/>
    <row r="8694" ht="18" customHeight="1"/>
    <row r="8695" ht="18" customHeight="1"/>
    <row r="8696" ht="18" customHeight="1"/>
    <row r="8697" ht="18" customHeight="1"/>
    <row r="8698" ht="18" customHeight="1"/>
    <row r="8699" ht="18" customHeight="1"/>
    <row r="8700" ht="18" customHeight="1"/>
    <row r="8701" ht="18" customHeight="1"/>
    <row r="8702" ht="18" customHeight="1"/>
    <row r="8703" ht="18" customHeight="1"/>
    <row r="8704" ht="18" customHeight="1"/>
    <row r="8705" ht="18" customHeight="1"/>
    <row r="8706" ht="18" customHeight="1"/>
    <row r="8707" ht="18" customHeight="1"/>
    <row r="8708" ht="18" customHeight="1"/>
    <row r="8709" ht="18" customHeight="1"/>
    <row r="8710" ht="18" customHeight="1"/>
    <row r="8711" ht="18" customHeight="1"/>
    <row r="8712" ht="18" customHeight="1"/>
    <row r="8713" ht="18" customHeight="1"/>
    <row r="8714" ht="18" customHeight="1"/>
    <row r="8715" ht="18" customHeight="1"/>
    <row r="8716" ht="18" customHeight="1"/>
    <row r="8717" ht="18" customHeight="1"/>
    <row r="8718" ht="18" customHeight="1"/>
    <row r="8719" ht="18" customHeight="1"/>
    <row r="8720" ht="18" customHeight="1"/>
    <row r="8721" ht="18" customHeight="1"/>
    <row r="8722" ht="18" customHeight="1"/>
    <row r="8723" ht="18" customHeight="1"/>
    <row r="8724" ht="18" customHeight="1"/>
    <row r="8725" ht="18" customHeight="1"/>
    <row r="8726" ht="18" customHeight="1"/>
    <row r="8727" ht="18" customHeight="1"/>
    <row r="8728" ht="18" customHeight="1"/>
    <row r="8729" ht="18" customHeight="1"/>
    <row r="8730" ht="18" customHeight="1"/>
    <row r="8731" ht="18" customHeight="1"/>
    <row r="8732" ht="18" customHeight="1"/>
    <row r="8733" ht="18" customHeight="1"/>
    <row r="8734" ht="18" customHeight="1"/>
    <row r="8735" ht="18" customHeight="1"/>
    <row r="8736" ht="18" customHeight="1"/>
    <row r="8737" ht="18" customHeight="1"/>
    <row r="8738" ht="18" customHeight="1"/>
    <row r="8739" ht="18" customHeight="1"/>
    <row r="8740" ht="18" customHeight="1"/>
    <row r="8741" ht="18" customHeight="1"/>
    <row r="8742" ht="18" customHeight="1"/>
    <row r="8743" ht="18" customHeight="1"/>
    <row r="8744" ht="18" customHeight="1"/>
    <row r="8745" ht="18" customHeight="1"/>
    <row r="8746" ht="18" customHeight="1"/>
    <row r="8747" ht="18" customHeight="1"/>
    <row r="8748" ht="18" customHeight="1"/>
    <row r="8749" ht="18" customHeight="1"/>
    <row r="8750" ht="18" customHeight="1"/>
    <row r="8751" ht="18" customHeight="1"/>
    <row r="8752" ht="18" customHeight="1"/>
    <row r="8753" ht="18" customHeight="1"/>
    <row r="8754" ht="18" customHeight="1"/>
    <row r="8755" ht="18" customHeight="1"/>
    <row r="8756" ht="18" customHeight="1"/>
    <row r="8757" ht="18" customHeight="1"/>
    <row r="8758" ht="18" customHeight="1"/>
    <row r="8759" ht="18" customHeight="1"/>
    <row r="8760" ht="18" customHeight="1"/>
    <row r="8761" ht="18" customHeight="1"/>
    <row r="8762" ht="18" customHeight="1"/>
    <row r="8763" ht="18" customHeight="1"/>
    <row r="8764" ht="18" customHeight="1"/>
    <row r="8765" ht="18" customHeight="1"/>
    <row r="8766" ht="18" customHeight="1"/>
    <row r="8767" ht="18" customHeight="1"/>
    <row r="8768" ht="18" customHeight="1"/>
    <row r="8769" ht="18" customHeight="1"/>
    <row r="8770" ht="18" customHeight="1"/>
    <row r="8771" ht="18" customHeight="1"/>
    <row r="8772" ht="18" customHeight="1"/>
    <row r="8773" ht="18" customHeight="1"/>
    <row r="8774" ht="18" customHeight="1"/>
    <row r="8775" ht="18" customHeight="1"/>
    <row r="8776" ht="18" customHeight="1"/>
    <row r="8777" ht="18" customHeight="1"/>
    <row r="8778" ht="18" customHeight="1"/>
    <row r="8779" ht="18" customHeight="1"/>
    <row r="8780" ht="18" customHeight="1"/>
    <row r="8781" ht="18" customHeight="1"/>
    <row r="8782" ht="18" customHeight="1"/>
    <row r="8783" ht="18" customHeight="1"/>
    <row r="8784" ht="18" customHeight="1"/>
    <row r="8785" ht="18" customHeight="1"/>
    <row r="8786" ht="18" customHeight="1"/>
    <row r="8787" ht="18" customHeight="1"/>
    <row r="8788" ht="18" customHeight="1"/>
    <row r="8789" ht="18" customHeight="1"/>
    <row r="8790" ht="18" customHeight="1"/>
    <row r="8791" ht="18" customHeight="1"/>
    <row r="8792" ht="18" customHeight="1"/>
    <row r="8793" ht="18" customHeight="1"/>
    <row r="8794" ht="18" customHeight="1"/>
    <row r="8795" ht="18" customHeight="1"/>
    <row r="8796" ht="18" customHeight="1"/>
    <row r="8797" ht="18" customHeight="1"/>
    <row r="8798" ht="18" customHeight="1"/>
    <row r="8799" ht="18" customHeight="1"/>
    <row r="8800" ht="18" customHeight="1"/>
    <row r="8801" ht="18" customHeight="1"/>
    <row r="8802" ht="18" customHeight="1"/>
    <row r="8803" ht="18" customHeight="1"/>
    <row r="8804" ht="18" customHeight="1"/>
    <row r="8805" ht="18" customHeight="1"/>
    <row r="8806" ht="18" customHeight="1"/>
    <row r="8807" ht="18" customHeight="1"/>
    <row r="8808" ht="18" customHeight="1"/>
    <row r="8809" ht="18" customHeight="1"/>
    <row r="8810" ht="18" customHeight="1"/>
    <row r="8811" ht="18" customHeight="1"/>
    <row r="8812" ht="18" customHeight="1"/>
    <row r="8813" ht="18" customHeight="1"/>
    <row r="8814" ht="18" customHeight="1"/>
    <row r="8815" ht="18" customHeight="1"/>
    <row r="8816" ht="18" customHeight="1"/>
    <row r="8817" ht="18" customHeight="1"/>
    <row r="8818" ht="18" customHeight="1"/>
    <row r="8819" ht="18" customHeight="1"/>
    <row r="8820" ht="18" customHeight="1"/>
    <row r="8821" ht="18" customHeight="1"/>
    <row r="8822" ht="18" customHeight="1"/>
    <row r="8823" ht="18" customHeight="1"/>
    <row r="8824" ht="18" customHeight="1"/>
    <row r="8825" ht="18" customHeight="1"/>
    <row r="8826" ht="18" customHeight="1"/>
    <row r="8827" ht="18" customHeight="1"/>
    <row r="8828" ht="18" customHeight="1"/>
    <row r="8829" ht="18" customHeight="1"/>
    <row r="8830" ht="18" customHeight="1"/>
    <row r="8831" ht="18" customHeight="1"/>
    <row r="8832" ht="18" customHeight="1"/>
    <row r="8833" ht="18" customHeight="1"/>
    <row r="8834" ht="18" customHeight="1"/>
    <row r="8835" ht="18" customHeight="1"/>
    <row r="8836" ht="18" customHeight="1"/>
    <row r="8837" ht="18" customHeight="1"/>
    <row r="8838" ht="18" customHeight="1"/>
    <row r="8839" ht="18" customHeight="1"/>
    <row r="8840" ht="18" customHeight="1"/>
    <row r="8841" ht="18" customHeight="1"/>
    <row r="8842" ht="18" customHeight="1"/>
    <row r="8843" ht="18" customHeight="1"/>
    <row r="8844" ht="18" customHeight="1"/>
    <row r="8845" ht="18" customHeight="1"/>
    <row r="8846" ht="18" customHeight="1"/>
    <row r="8847" ht="18" customHeight="1"/>
    <row r="8848" ht="18" customHeight="1"/>
    <row r="8849" ht="18" customHeight="1"/>
    <row r="8850" ht="18" customHeight="1"/>
    <row r="8851" ht="18" customHeight="1"/>
    <row r="8852" ht="18" customHeight="1"/>
    <row r="8853" ht="18" customHeight="1"/>
    <row r="8854" ht="18" customHeight="1"/>
    <row r="8855" ht="18" customHeight="1"/>
    <row r="8856" ht="18" customHeight="1"/>
    <row r="8857" ht="18" customHeight="1"/>
    <row r="8858" ht="18" customHeight="1"/>
    <row r="8859" ht="18" customHeight="1"/>
    <row r="8860" ht="18" customHeight="1"/>
    <row r="8861" ht="18" customHeight="1"/>
    <row r="8862" ht="18" customHeight="1"/>
    <row r="8863" ht="18" customHeight="1"/>
    <row r="8864" ht="18" customHeight="1"/>
    <row r="8865" ht="18" customHeight="1"/>
    <row r="8866" ht="18" customHeight="1"/>
    <row r="8867" ht="18" customHeight="1"/>
    <row r="8868" ht="18" customHeight="1"/>
    <row r="8869" ht="18" customHeight="1"/>
    <row r="8870" ht="18" customHeight="1"/>
    <row r="8871" ht="18" customHeight="1"/>
    <row r="8872" ht="18" customHeight="1"/>
    <row r="8873" ht="18" customHeight="1"/>
    <row r="8874" ht="18" customHeight="1"/>
    <row r="8875" ht="18" customHeight="1"/>
    <row r="8876" ht="18" customHeight="1"/>
    <row r="8877" ht="18" customHeight="1"/>
    <row r="8878" ht="18" customHeight="1"/>
    <row r="8879" ht="18" customHeight="1"/>
    <row r="8880" ht="18" customHeight="1"/>
    <row r="8881" ht="18" customHeight="1"/>
    <row r="8882" ht="18" customHeight="1"/>
    <row r="8883" ht="18" customHeight="1"/>
    <row r="8884" ht="18" customHeight="1"/>
    <row r="8885" ht="18" customHeight="1"/>
    <row r="8886" ht="18" customHeight="1"/>
    <row r="8887" ht="18" customHeight="1"/>
    <row r="8888" ht="18" customHeight="1"/>
    <row r="8889" ht="18" customHeight="1"/>
    <row r="8890" ht="18" customHeight="1"/>
    <row r="8891" ht="18" customHeight="1"/>
    <row r="8892" ht="18" customHeight="1"/>
    <row r="8893" ht="18" customHeight="1"/>
    <row r="8894" ht="18" customHeight="1"/>
    <row r="8895" ht="18" customHeight="1"/>
    <row r="8896" ht="18" customHeight="1"/>
    <row r="8897" ht="18" customHeight="1"/>
    <row r="8898" ht="18" customHeight="1"/>
    <row r="8899" ht="18" customHeight="1"/>
    <row r="8900" ht="18" customHeight="1"/>
    <row r="8901" ht="18" customHeight="1"/>
    <row r="8902" ht="18" customHeight="1"/>
    <row r="8903" ht="18" customHeight="1"/>
    <row r="8904" ht="18" customHeight="1"/>
    <row r="8905" ht="18" customHeight="1"/>
    <row r="8906" ht="18" customHeight="1"/>
    <row r="8907" ht="18" customHeight="1"/>
    <row r="8908" ht="18" customHeight="1"/>
    <row r="8909" ht="18" customHeight="1"/>
    <row r="8910" ht="18" customHeight="1"/>
    <row r="8911" ht="18" customHeight="1"/>
    <row r="8912" ht="18" customHeight="1"/>
    <row r="8913" ht="18" customHeight="1"/>
    <row r="8914" ht="18" customHeight="1"/>
    <row r="8915" ht="18" customHeight="1"/>
    <row r="8916" ht="18" customHeight="1"/>
    <row r="8917" ht="18" customHeight="1"/>
    <row r="8918" ht="18" customHeight="1"/>
    <row r="8919" ht="18" customHeight="1"/>
    <row r="8920" ht="18" customHeight="1"/>
    <row r="8921" ht="18" customHeight="1"/>
    <row r="8922" ht="18" customHeight="1"/>
    <row r="8923" ht="18" customHeight="1"/>
    <row r="8924" ht="18" customHeight="1"/>
    <row r="8925" ht="18" customHeight="1"/>
    <row r="8926" ht="18" customHeight="1"/>
    <row r="8927" ht="18" customHeight="1"/>
    <row r="8928" ht="18" customHeight="1"/>
    <row r="8929" ht="18" customHeight="1"/>
    <row r="8930" ht="18" customHeight="1"/>
    <row r="8931" ht="18" customHeight="1"/>
    <row r="8932" ht="18" customHeight="1"/>
    <row r="8933" ht="18" customHeight="1"/>
    <row r="8934" ht="18" customHeight="1"/>
    <row r="8935" ht="18" customHeight="1"/>
    <row r="8936" ht="18" customHeight="1"/>
    <row r="8937" ht="18" customHeight="1"/>
    <row r="8938" ht="18" customHeight="1"/>
    <row r="8939" ht="18" customHeight="1"/>
    <row r="8940" ht="18" customHeight="1"/>
    <row r="8941" ht="18" customHeight="1"/>
    <row r="8942" ht="18" customHeight="1"/>
    <row r="8943" ht="18" customHeight="1"/>
    <row r="8944" ht="18" customHeight="1"/>
    <row r="8945" ht="18" customHeight="1"/>
    <row r="8946" ht="18" customHeight="1"/>
    <row r="8947" ht="18" customHeight="1"/>
    <row r="8948" ht="18" customHeight="1"/>
    <row r="8949" ht="18" customHeight="1"/>
    <row r="8950" ht="18" customHeight="1"/>
    <row r="8951" ht="18" customHeight="1"/>
    <row r="8952" ht="18" customHeight="1"/>
    <row r="8953" ht="18" customHeight="1"/>
    <row r="8954" ht="18" customHeight="1"/>
    <row r="8955" ht="18" customHeight="1"/>
    <row r="8956" ht="18" customHeight="1"/>
    <row r="8957" ht="18" customHeight="1"/>
    <row r="8958" ht="18" customHeight="1"/>
    <row r="8959" ht="18" customHeight="1"/>
    <row r="8960" ht="18" customHeight="1"/>
    <row r="8961" ht="18" customHeight="1"/>
    <row r="8962" ht="18" customHeight="1"/>
    <row r="8963" ht="18" customHeight="1"/>
    <row r="8964" ht="18" customHeight="1"/>
    <row r="8965" ht="18" customHeight="1"/>
    <row r="8966" ht="18" customHeight="1"/>
    <row r="8967" ht="18" customHeight="1"/>
    <row r="8968" ht="18" customHeight="1"/>
    <row r="8969" ht="18" customHeight="1"/>
    <row r="8970" ht="18" customHeight="1"/>
    <row r="8971" ht="18" customHeight="1"/>
    <row r="8972" ht="18" customHeight="1"/>
    <row r="8973" ht="18" customHeight="1"/>
    <row r="8974" ht="18" customHeight="1"/>
    <row r="8975" ht="18" customHeight="1"/>
    <row r="8976" ht="18" customHeight="1"/>
    <row r="8977" ht="18" customHeight="1"/>
    <row r="8978" ht="18" customHeight="1"/>
    <row r="8979" ht="18" customHeight="1"/>
    <row r="8980" ht="18" customHeight="1"/>
    <row r="8981" ht="18" customHeight="1"/>
    <row r="8982" ht="18" customHeight="1"/>
    <row r="8983" ht="18" customHeight="1"/>
    <row r="8984" ht="18" customHeight="1"/>
    <row r="8985" ht="18" customHeight="1"/>
    <row r="8986" ht="18" customHeight="1"/>
    <row r="8987" ht="18" customHeight="1"/>
    <row r="8988" ht="18" customHeight="1"/>
    <row r="8989" ht="18" customHeight="1"/>
    <row r="8990" ht="18" customHeight="1"/>
    <row r="8991" ht="18" customHeight="1"/>
    <row r="8992" ht="18" customHeight="1"/>
    <row r="8993" ht="18" customHeight="1"/>
    <row r="8994" ht="18" customHeight="1"/>
    <row r="8995" ht="18" customHeight="1"/>
    <row r="8996" ht="18" customHeight="1"/>
    <row r="8997" ht="18" customHeight="1"/>
    <row r="8998" ht="18" customHeight="1"/>
    <row r="8999" ht="18" customHeight="1"/>
    <row r="9000" ht="18" customHeight="1"/>
    <row r="9001" ht="18" customHeight="1"/>
    <row r="9002" ht="18" customHeight="1"/>
    <row r="9003" ht="18" customHeight="1"/>
    <row r="9004" ht="18" customHeight="1"/>
    <row r="9005" ht="18" customHeight="1"/>
    <row r="9006" ht="18" customHeight="1"/>
    <row r="9007" ht="18" customHeight="1"/>
    <row r="9008" ht="18" customHeight="1"/>
    <row r="9009" ht="18" customHeight="1"/>
    <row r="9010" ht="18" customHeight="1"/>
    <row r="9011" ht="18" customHeight="1"/>
    <row r="9012" ht="18" customHeight="1"/>
    <row r="9013" ht="18" customHeight="1"/>
    <row r="9014" ht="18" customHeight="1"/>
    <row r="9015" ht="18" customHeight="1"/>
    <row r="9016" ht="18" customHeight="1"/>
    <row r="9017" ht="18" customHeight="1"/>
    <row r="9018" ht="18" customHeight="1"/>
    <row r="9019" ht="18" customHeight="1"/>
    <row r="9020" ht="18" customHeight="1"/>
    <row r="9021" ht="18" customHeight="1"/>
    <row r="9022" ht="18" customHeight="1"/>
    <row r="9023" ht="18" customHeight="1"/>
    <row r="9024" ht="18" customHeight="1"/>
    <row r="9025" ht="18" customHeight="1"/>
    <row r="9026" ht="18" customHeight="1"/>
    <row r="9027" ht="18" customHeight="1"/>
    <row r="9028" ht="18" customHeight="1"/>
    <row r="9029" ht="18" customHeight="1"/>
    <row r="9030" ht="18" customHeight="1"/>
    <row r="9031" ht="18" customHeight="1"/>
    <row r="9032" ht="18" customHeight="1"/>
    <row r="9033" ht="18" customHeight="1"/>
    <row r="9034" ht="18" customHeight="1"/>
    <row r="9035" ht="18" customHeight="1"/>
    <row r="9036" ht="18" customHeight="1"/>
    <row r="9037" ht="18" customHeight="1"/>
    <row r="9038" ht="18" customHeight="1"/>
    <row r="9039" ht="18" customHeight="1"/>
    <row r="9040" ht="18" customHeight="1"/>
    <row r="9041" ht="18" customHeight="1"/>
    <row r="9042" ht="18" customHeight="1"/>
    <row r="9043" ht="18" customHeight="1"/>
    <row r="9044" ht="18" customHeight="1"/>
    <row r="9045" ht="18" customHeight="1"/>
    <row r="9046" ht="18" customHeight="1"/>
    <row r="9047" ht="18" customHeight="1"/>
    <row r="9048" ht="18" customHeight="1"/>
    <row r="9049" ht="18" customHeight="1"/>
    <row r="9050" ht="18" customHeight="1"/>
    <row r="9051" ht="18" customHeight="1"/>
    <row r="9052" ht="18" customHeight="1"/>
    <row r="9053" ht="18" customHeight="1"/>
    <row r="9054" ht="18" customHeight="1"/>
    <row r="9055" ht="18" customHeight="1"/>
    <row r="9056" ht="18" customHeight="1"/>
    <row r="9057" ht="18" customHeight="1"/>
    <row r="9058" ht="18" customHeight="1"/>
    <row r="9059" ht="18" customHeight="1"/>
    <row r="9060" ht="18" customHeight="1"/>
    <row r="9061" ht="18" customHeight="1"/>
    <row r="9062" ht="18" customHeight="1"/>
    <row r="9063" ht="18" customHeight="1"/>
    <row r="9064" ht="18" customHeight="1"/>
    <row r="9065" ht="18" customHeight="1"/>
    <row r="9066" ht="18" customHeight="1"/>
    <row r="9067" ht="18" customHeight="1"/>
    <row r="9068" ht="18" customHeight="1"/>
    <row r="9069" ht="18" customHeight="1"/>
    <row r="9070" ht="18" customHeight="1"/>
    <row r="9071" ht="18" customHeight="1"/>
    <row r="9072" ht="18" customHeight="1"/>
    <row r="9073" ht="18" customHeight="1"/>
    <row r="9074" ht="18" customHeight="1"/>
    <row r="9075" ht="18" customHeight="1"/>
    <row r="9076" ht="18" customHeight="1"/>
    <row r="9077" ht="18" customHeight="1"/>
    <row r="9078" ht="18" customHeight="1"/>
    <row r="9079" ht="18" customHeight="1"/>
    <row r="9080" ht="18" customHeight="1"/>
    <row r="9081" ht="18" customHeight="1"/>
    <row r="9082" ht="18" customHeight="1"/>
    <row r="9083" ht="18" customHeight="1"/>
    <row r="9084" ht="18" customHeight="1"/>
    <row r="9085" ht="18" customHeight="1"/>
    <row r="9086" ht="18" customHeight="1"/>
    <row r="9087" ht="18" customHeight="1"/>
    <row r="9088" ht="18" customHeight="1"/>
    <row r="9089" ht="18" customHeight="1"/>
    <row r="9090" ht="18" customHeight="1"/>
    <row r="9091" ht="18" customHeight="1"/>
    <row r="9092" ht="18" customHeight="1"/>
    <row r="9093" ht="18" customHeight="1"/>
    <row r="9094" ht="18" customHeight="1"/>
    <row r="9095" ht="18" customHeight="1"/>
    <row r="9096" ht="18" customHeight="1"/>
    <row r="9097" ht="18" customHeight="1"/>
    <row r="9098" ht="18" customHeight="1"/>
    <row r="9099" ht="18" customHeight="1"/>
    <row r="9100" ht="18" customHeight="1"/>
    <row r="9101" ht="18" customHeight="1"/>
    <row r="9102" ht="18" customHeight="1"/>
    <row r="9103" ht="18" customHeight="1"/>
    <row r="9104" ht="18" customHeight="1"/>
    <row r="9105" ht="18" customHeight="1"/>
    <row r="9106" ht="18" customHeight="1"/>
    <row r="9107" ht="18" customHeight="1"/>
    <row r="9108" ht="18" customHeight="1"/>
    <row r="9109" ht="18" customHeight="1"/>
    <row r="9110" ht="18" customHeight="1"/>
    <row r="9111" ht="18" customHeight="1"/>
    <row r="9112" ht="18" customHeight="1"/>
    <row r="9113" ht="18" customHeight="1"/>
    <row r="9114" ht="18" customHeight="1"/>
    <row r="9115" ht="18" customHeight="1"/>
    <row r="9116" ht="18" customHeight="1"/>
    <row r="9117" ht="18" customHeight="1"/>
    <row r="9118" ht="18" customHeight="1"/>
    <row r="9119" ht="18" customHeight="1"/>
    <row r="9120" ht="18" customHeight="1"/>
    <row r="9121" ht="18" customHeight="1"/>
    <row r="9122" ht="18" customHeight="1"/>
    <row r="9123" ht="18" customHeight="1"/>
    <row r="9124" ht="18" customHeight="1"/>
    <row r="9125" ht="18" customHeight="1"/>
    <row r="9126" ht="18" customHeight="1"/>
    <row r="9127" ht="18" customHeight="1"/>
    <row r="9128" ht="18" customHeight="1"/>
    <row r="9129" ht="18" customHeight="1"/>
    <row r="9130" ht="18" customHeight="1"/>
    <row r="9131" ht="18" customHeight="1"/>
    <row r="9132" ht="18" customHeight="1"/>
    <row r="9133" ht="18" customHeight="1"/>
    <row r="9134" ht="18" customHeight="1"/>
    <row r="9135" ht="18" customHeight="1"/>
    <row r="9136" ht="18" customHeight="1"/>
    <row r="9137" ht="18" customHeight="1"/>
    <row r="9138" ht="18" customHeight="1"/>
    <row r="9139" ht="18" customHeight="1"/>
    <row r="9140" ht="18" customHeight="1"/>
    <row r="9141" ht="18" customHeight="1"/>
    <row r="9142" ht="18" customHeight="1"/>
    <row r="9143" ht="18" customHeight="1"/>
    <row r="9144" ht="18" customHeight="1"/>
    <row r="9145" ht="18" customHeight="1"/>
    <row r="9146" ht="18" customHeight="1"/>
    <row r="9147" ht="18" customHeight="1"/>
    <row r="9148" ht="18" customHeight="1"/>
    <row r="9149" ht="18" customHeight="1"/>
    <row r="9150" ht="18" customHeight="1"/>
    <row r="9151" ht="18" customHeight="1"/>
    <row r="9152" ht="18" customHeight="1"/>
    <row r="9153" ht="18" customHeight="1"/>
    <row r="9154" ht="18" customHeight="1"/>
    <row r="9155" ht="18" customHeight="1"/>
    <row r="9156" ht="18" customHeight="1"/>
    <row r="9157" ht="18" customHeight="1"/>
    <row r="9158" ht="18" customHeight="1"/>
    <row r="9159" ht="18" customHeight="1"/>
    <row r="9160" ht="18" customHeight="1"/>
    <row r="9161" ht="18" customHeight="1"/>
    <row r="9162" ht="18" customHeight="1"/>
    <row r="9163" ht="18" customHeight="1"/>
    <row r="9164" ht="18" customHeight="1"/>
    <row r="9165" ht="18" customHeight="1"/>
    <row r="9166" ht="18" customHeight="1"/>
    <row r="9167" ht="18" customHeight="1"/>
    <row r="9168" ht="18" customHeight="1"/>
    <row r="9169" ht="18" customHeight="1"/>
    <row r="9170" ht="18" customHeight="1"/>
    <row r="9171" ht="18" customHeight="1"/>
    <row r="9172" ht="18" customHeight="1"/>
    <row r="9173" ht="18" customHeight="1"/>
    <row r="9174" ht="18" customHeight="1"/>
    <row r="9175" ht="18" customHeight="1"/>
    <row r="9176" ht="18" customHeight="1"/>
    <row r="9177" ht="18" customHeight="1"/>
    <row r="9178" ht="18" customHeight="1"/>
    <row r="9179" ht="18" customHeight="1"/>
    <row r="9180" ht="18" customHeight="1"/>
    <row r="9181" ht="18" customHeight="1"/>
    <row r="9182" ht="18" customHeight="1"/>
    <row r="9183" ht="18" customHeight="1"/>
    <row r="9184" ht="18" customHeight="1"/>
    <row r="9185" ht="18" customHeight="1"/>
    <row r="9186" ht="18" customHeight="1"/>
    <row r="9187" ht="18" customHeight="1"/>
    <row r="9188" ht="18" customHeight="1"/>
    <row r="9189" ht="18" customHeight="1"/>
    <row r="9190" ht="18" customHeight="1"/>
    <row r="9191" ht="18" customHeight="1"/>
    <row r="9192" ht="18" customHeight="1"/>
    <row r="9193" ht="18" customHeight="1"/>
    <row r="9194" ht="18" customHeight="1"/>
    <row r="9195" ht="18" customHeight="1"/>
    <row r="9196" ht="18" customHeight="1"/>
    <row r="9197" ht="18" customHeight="1"/>
    <row r="9198" ht="18" customHeight="1"/>
    <row r="9199" ht="18" customHeight="1"/>
    <row r="9200" ht="18" customHeight="1"/>
    <row r="9201" ht="18" customHeight="1"/>
    <row r="9202" ht="18" customHeight="1"/>
    <row r="9203" ht="18" customHeight="1"/>
    <row r="9204" ht="18" customHeight="1"/>
    <row r="9205" ht="18" customHeight="1"/>
    <row r="9206" ht="18" customHeight="1"/>
    <row r="9207" ht="18" customHeight="1"/>
    <row r="9208" ht="18" customHeight="1"/>
    <row r="9209" ht="18" customHeight="1"/>
    <row r="9210" ht="18" customHeight="1"/>
    <row r="9211" ht="18" customHeight="1"/>
    <row r="9212" ht="18" customHeight="1"/>
    <row r="9213" ht="18" customHeight="1"/>
    <row r="9214" ht="18" customHeight="1"/>
    <row r="9215" ht="18" customHeight="1"/>
    <row r="9216" ht="18" customHeight="1"/>
    <row r="9217" ht="18" customHeight="1"/>
    <row r="9218" ht="18" customHeight="1"/>
    <row r="9219" ht="18" customHeight="1"/>
    <row r="9220" ht="18" customHeight="1"/>
    <row r="9221" ht="18" customHeight="1"/>
    <row r="9222" ht="18" customHeight="1"/>
    <row r="9223" ht="18" customHeight="1"/>
    <row r="9224" ht="18" customHeight="1"/>
    <row r="9225" ht="18" customHeight="1"/>
    <row r="9226" ht="18" customHeight="1"/>
    <row r="9227" ht="18" customHeight="1"/>
    <row r="9228" ht="18" customHeight="1"/>
    <row r="9229" ht="18" customHeight="1"/>
    <row r="9230" ht="18" customHeight="1"/>
    <row r="9231" ht="18" customHeight="1"/>
    <row r="9232" ht="18" customHeight="1"/>
    <row r="9233" ht="18" customHeight="1"/>
    <row r="9234" ht="18" customHeight="1"/>
    <row r="9235" ht="18" customHeight="1"/>
    <row r="9236" ht="18" customHeight="1"/>
    <row r="9237" ht="18" customHeight="1"/>
    <row r="9238" ht="18" customHeight="1"/>
    <row r="9239" ht="18" customHeight="1"/>
    <row r="9240" ht="18" customHeight="1"/>
    <row r="9241" ht="18" customHeight="1"/>
    <row r="9242" ht="18" customHeight="1"/>
    <row r="9243" ht="18" customHeight="1"/>
    <row r="9244" ht="18" customHeight="1"/>
    <row r="9245" ht="18" customHeight="1"/>
    <row r="9246" ht="18" customHeight="1"/>
    <row r="9247" ht="18" customHeight="1"/>
    <row r="9248" ht="18" customHeight="1"/>
    <row r="9249" ht="18" customHeight="1"/>
    <row r="9250" ht="18" customHeight="1"/>
    <row r="9251" ht="18" customHeight="1"/>
    <row r="9252" ht="18" customHeight="1"/>
    <row r="9253" ht="18" customHeight="1"/>
    <row r="9254" ht="18" customHeight="1"/>
    <row r="9255" ht="18" customHeight="1"/>
    <row r="9256" ht="18" customHeight="1"/>
    <row r="9257" ht="18" customHeight="1"/>
    <row r="9258" ht="18" customHeight="1"/>
    <row r="9259" ht="18" customHeight="1"/>
    <row r="9260" ht="18" customHeight="1"/>
    <row r="9261" ht="18" customHeight="1"/>
    <row r="9262" ht="18" customHeight="1"/>
    <row r="9263" ht="18" customHeight="1"/>
    <row r="9264" ht="18" customHeight="1"/>
    <row r="9265" ht="18" customHeight="1"/>
    <row r="9266" ht="18" customHeight="1"/>
    <row r="9267" ht="18" customHeight="1"/>
    <row r="9268" ht="18" customHeight="1"/>
    <row r="9269" ht="18" customHeight="1"/>
    <row r="9270" ht="18" customHeight="1"/>
    <row r="9271" ht="18" customHeight="1"/>
    <row r="9272" ht="18" customHeight="1"/>
    <row r="9273" ht="18" customHeight="1"/>
    <row r="9274" ht="18" customHeight="1"/>
    <row r="9275" ht="18" customHeight="1"/>
    <row r="9276" ht="18" customHeight="1"/>
    <row r="9277" ht="18" customHeight="1"/>
    <row r="9278" ht="18" customHeight="1"/>
    <row r="9279" ht="18" customHeight="1"/>
    <row r="9280" ht="18" customHeight="1"/>
    <row r="9281" ht="18" customHeight="1"/>
    <row r="9282" ht="18" customHeight="1"/>
    <row r="9283" ht="18" customHeight="1"/>
    <row r="9284" ht="18" customHeight="1"/>
    <row r="9285" ht="18" customHeight="1"/>
    <row r="9286" ht="18" customHeight="1"/>
    <row r="9287" ht="18" customHeight="1"/>
    <row r="9288" ht="18" customHeight="1"/>
    <row r="9289" ht="18" customHeight="1"/>
    <row r="9290" ht="18" customHeight="1"/>
    <row r="9291" ht="18" customHeight="1"/>
    <row r="9292" ht="18" customHeight="1"/>
    <row r="9293" ht="18" customHeight="1"/>
    <row r="9294" ht="18" customHeight="1"/>
    <row r="9295" ht="18" customHeight="1"/>
    <row r="9296" ht="18" customHeight="1"/>
    <row r="9297" ht="18" customHeight="1"/>
    <row r="9298" ht="18" customHeight="1"/>
    <row r="9299" ht="18" customHeight="1"/>
    <row r="9300" ht="18" customHeight="1"/>
    <row r="9301" ht="18" customHeight="1"/>
    <row r="9302" ht="18" customHeight="1"/>
    <row r="9303" ht="18" customHeight="1"/>
    <row r="9304" ht="18" customHeight="1"/>
    <row r="9305" ht="18" customHeight="1"/>
    <row r="9306" ht="18" customHeight="1"/>
    <row r="9307" ht="18" customHeight="1"/>
    <row r="9308" ht="18" customHeight="1"/>
    <row r="9309" ht="18" customHeight="1"/>
    <row r="9310" ht="18" customHeight="1"/>
    <row r="9311" ht="18" customHeight="1"/>
    <row r="9312" ht="18" customHeight="1"/>
    <row r="9313" ht="18" customHeight="1"/>
    <row r="9314" ht="18" customHeight="1"/>
    <row r="9315" ht="18" customHeight="1"/>
    <row r="9316" ht="18" customHeight="1"/>
    <row r="9317" ht="18" customHeight="1"/>
    <row r="9318" ht="18" customHeight="1"/>
    <row r="9319" ht="18" customHeight="1"/>
    <row r="9320" ht="18" customHeight="1"/>
    <row r="9321" ht="18" customHeight="1"/>
    <row r="9322" ht="18" customHeight="1"/>
    <row r="9323" ht="18" customHeight="1"/>
    <row r="9324" ht="18" customHeight="1"/>
    <row r="9325" ht="18" customHeight="1"/>
    <row r="9326" ht="18" customHeight="1"/>
    <row r="9327" ht="18" customHeight="1"/>
    <row r="9328" ht="18" customHeight="1"/>
    <row r="9329" ht="18" customHeight="1"/>
    <row r="9330" ht="18" customHeight="1"/>
    <row r="9331" ht="18" customHeight="1"/>
    <row r="9332" ht="18" customHeight="1"/>
    <row r="9333" ht="18" customHeight="1"/>
    <row r="9334" ht="18" customHeight="1"/>
    <row r="9335" ht="18" customHeight="1"/>
    <row r="9336" ht="18" customHeight="1"/>
    <row r="9337" ht="18" customHeight="1"/>
    <row r="9338" ht="18" customHeight="1"/>
    <row r="9339" ht="18" customHeight="1"/>
    <row r="9340" ht="18" customHeight="1"/>
    <row r="9341" ht="18" customHeight="1"/>
    <row r="9342" ht="18" customHeight="1"/>
    <row r="9343" ht="18" customHeight="1"/>
    <row r="9344" ht="18" customHeight="1"/>
    <row r="9345" ht="18" customHeight="1"/>
    <row r="9346" ht="18" customHeight="1"/>
    <row r="9347" ht="18" customHeight="1"/>
    <row r="9348" ht="18" customHeight="1"/>
    <row r="9349" ht="18" customHeight="1"/>
    <row r="9350" ht="18" customHeight="1"/>
    <row r="9351" ht="18" customHeight="1"/>
    <row r="9352" ht="18" customHeight="1"/>
    <row r="9353" ht="18" customHeight="1"/>
    <row r="9354" ht="18" customHeight="1"/>
    <row r="9355" ht="18" customHeight="1"/>
    <row r="9356" ht="18" customHeight="1"/>
    <row r="9357" ht="18" customHeight="1"/>
    <row r="9358" ht="18" customHeight="1"/>
    <row r="9359" ht="18" customHeight="1"/>
    <row r="9360" ht="18" customHeight="1"/>
    <row r="9361" ht="18" customHeight="1"/>
    <row r="9362" ht="18" customHeight="1"/>
    <row r="9363" ht="18" customHeight="1"/>
    <row r="9364" ht="18" customHeight="1"/>
    <row r="9365" ht="18" customHeight="1"/>
    <row r="9366" ht="18" customHeight="1"/>
    <row r="9367" ht="18" customHeight="1"/>
    <row r="9368" ht="18" customHeight="1"/>
    <row r="9369" ht="18" customHeight="1"/>
    <row r="9370" ht="18" customHeight="1"/>
    <row r="9371" ht="18" customHeight="1"/>
    <row r="9372" ht="18" customHeight="1"/>
    <row r="9373" ht="18" customHeight="1"/>
    <row r="9374" ht="18" customHeight="1"/>
    <row r="9375" ht="18" customHeight="1"/>
    <row r="9376" ht="18" customHeight="1"/>
    <row r="9377" ht="18" customHeight="1"/>
    <row r="9378" ht="18" customHeight="1"/>
    <row r="9379" ht="18" customHeight="1"/>
    <row r="9380" ht="18" customHeight="1"/>
    <row r="9381" ht="18" customHeight="1"/>
    <row r="9382" ht="18" customHeight="1"/>
    <row r="9383" ht="18" customHeight="1"/>
    <row r="9384" ht="18" customHeight="1"/>
    <row r="9385" ht="18" customHeight="1"/>
    <row r="9386" ht="18" customHeight="1"/>
    <row r="9387" ht="18" customHeight="1"/>
    <row r="9388" ht="18" customHeight="1"/>
    <row r="9389" ht="18" customHeight="1"/>
    <row r="9390" ht="18" customHeight="1"/>
    <row r="9391" ht="18" customHeight="1"/>
    <row r="9392" ht="18" customHeight="1"/>
    <row r="9393" ht="18" customHeight="1"/>
    <row r="9394" ht="18" customHeight="1"/>
    <row r="9395" ht="18" customHeight="1"/>
    <row r="9396" ht="18" customHeight="1"/>
    <row r="9397" ht="18" customHeight="1"/>
    <row r="9398" ht="18" customHeight="1"/>
    <row r="9399" ht="18" customHeight="1"/>
    <row r="9400" ht="18" customHeight="1"/>
    <row r="9401" ht="18" customHeight="1"/>
    <row r="9402" ht="18" customHeight="1"/>
    <row r="9403" ht="18" customHeight="1"/>
    <row r="9404" ht="18" customHeight="1"/>
    <row r="9405" ht="18" customHeight="1"/>
    <row r="9406" ht="18" customHeight="1"/>
    <row r="9407" ht="18" customHeight="1"/>
    <row r="9408" ht="18" customHeight="1"/>
    <row r="9409" ht="18" customHeight="1"/>
    <row r="9410" ht="18" customHeight="1"/>
    <row r="9411" ht="18" customHeight="1"/>
    <row r="9412" ht="18" customHeight="1"/>
    <row r="9413" ht="18" customHeight="1"/>
    <row r="9414" ht="18" customHeight="1"/>
    <row r="9415" ht="18" customHeight="1"/>
    <row r="9416" ht="18" customHeight="1"/>
    <row r="9417" ht="18" customHeight="1"/>
    <row r="9418" ht="18" customHeight="1"/>
    <row r="9419" ht="18" customHeight="1"/>
    <row r="9420" ht="18" customHeight="1"/>
    <row r="9421" ht="18" customHeight="1"/>
    <row r="9422" ht="18" customHeight="1"/>
    <row r="9423" ht="18" customHeight="1"/>
    <row r="9424" ht="18" customHeight="1"/>
    <row r="9425" ht="18" customHeight="1"/>
    <row r="9426" ht="18" customHeight="1"/>
    <row r="9427" ht="18" customHeight="1"/>
    <row r="9428" ht="18" customHeight="1"/>
    <row r="9429" ht="18" customHeight="1"/>
    <row r="9430" ht="18" customHeight="1"/>
    <row r="9431" ht="18" customHeight="1"/>
    <row r="9432" ht="18" customHeight="1"/>
    <row r="9433" ht="18" customHeight="1"/>
    <row r="9434" ht="18" customHeight="1"/>
    <row r="9435" ht="18" customHeight="1"/>
    <row r="9436" ht="18" customHeight="1"/>
    <row r="9437" ht="18" customHeight="1"/>
    <row r="9438" ht="18" customHeight="1"/>
    <row r="9439" ht="18" customHeight="1"/>
    <row r="9440" ht="18" customHeight="1"/>
    <row r="9441" ht="18" customHeight="1"/>
    <row r="9442" ht="18" customHeight="1"/>
    <row r="9443" ht="18" customHeight="1"/>
    <row r="9444" ht="18" customHeight="1"/>
    <row r="9445" ht="18" customHeight="1"/>
    <row r="9446" ht="18" customHeight="1"/>
    <row r="9447" ht="18" customHeight="1"/>
    <row r="9448" ht="18" customHeight="1"/>
    <row r="9449" ht="18" customHeight="1"/>
    <row r="9450" ht="18" customHeight="1"/>
    <row r="9451" ht="18" customHeight="1"/>
    <row r="9452" ht="18" customHeight="1"/>
    <row r="9453" ht="18" customHeight="1"/>
    <row r="9454" ht="18" customHeight="1"/>
    <row r="9455" ht="18" customHeight="1"/>
    <row r="9456" ht="18" customHeight="1"/>
    <row r="9457" ht="18" customHeight="1"/>
    <row r="9458" ht="18" customHeight="1"/>
    <row r="9459" ht="18" customHeight="1"/>
    <row r="9460" ht="18" customHeight="1"/>
    <row r="9461" ht="18" customHeight="1"/>
    <row r="9462" ht="18" customHeight="1"/>
    <row r="9463" ht="18" customHeight="1"/>
    <row r="9464" ht="18" customHeight="1"/>
    <row r="9465" ht="18" customHeight="1"/>
    <row r="9466" ht="18" customHeight="1"/>
    <row r="9467" ht="18" customHeight="1"/>
    <row r="9468" ht="18" customHeight="1"/>
    <row r="9469" ht="18" customHeight="1"/>
    <row r="9470" ht="18" customHeight="1"/>
    <row r="9471" ht="18" customHeight="1"/>
    <row r="9472" ht="18" customHeight="1"/>
    <row r="9473" ht="18" customHeight="1"/>
    <row r="9474" ht="18" customHeight="1"/>
    <row r="9475" ht="18" customHeight="1"/>
    <row r="9476" ht="18" customHeight="1"/>
    <row r="9477" ht="18" customHeight="1"/>
    <row r="9478" ht="18" customHeight="1"/>
    <row r="9479" ht="18" customHeight="1"/>
    <row r="9480" ht="18" customHeight="1"/>
    <row r="9481" ht="18" customHeight="1"/>
    <row r="9482" ht="18" customHeight="1"/>
    <row r="9483" ht="18" customHeight="1"/>
    <row r="9484" ht="18" customHeight="1"/>
    <row r="9485" ht="18" customHeight="1"/>
    <row r="9486" ht="18" customHeight="1"/>
    <row r="9487" ht="18" customHeight="1"/>
    <row r="9488" ht="18" customHeight="1"/>
    <row r="9489" ht="18" customHeight="1"/>
    <row r="9490" ht="18" customHeight="1"/>
    <row r="9491" ht="18" customHeight="1"/>
    <row r="9492" ht="18" customHeight="1"/>
    <row r="9493" ht="18" customHeight="1"/>
    <row r="9494" ht="18" customHeight="1"/>
    <row r="9495" ht="18" customHeight="1"/>
    <row r="9496" ht="18" customHeight="1"/>
    <row r="9497" ht="18" customHeight="1"/>
    <row r="9498" ht="18" customHeight="1"/>
    <row r="9499" ht="18" customHeight="1"/>
    <row r="9500" ht="18" customHeight="1"/>
    <row r="9501" ht="18" customHeight="1"/>
    <row r="9502" ht="18" customHeight="1"/>
    <row r="9503" ht="18" customHeight="1"/>
    <row r="9504" ht="18" customHeight="1"/>
    <row r="9505" ht="18" customHeight="1"/>
    <row r="9506" ht="18" customHeight="1"/>
    <row r="9507" ht="18" customHeight="1"/>
    <row r="9508" ht="18" customHeight="1"/>
    <row r="9509" ht="18" customHeight="1"/>
    <row r="9510" ht="18" customHeight="1"/>
    <row r="9511" ht="18" customHeight="1"/>
    <row r="9512" ht="18" customHeight="1"/>
    <row r="9513" ht="18" customHeight="1"/>
    <row r="9514" ht="18" customHeight="1"/>
    <row r="9515" ht="18" customHeight="1"/>
    <row r="9516" ht="18" customHeight="1"/>
    <row r="9517" ht="18" customHeight="1"/>
    <row r="9518" ht="18" customHeight="1"/>
    <row r="9519" ht="18" customHeight="1"/>
    <row r="9520" ht="18" customHeight="1"/>
    <row r="9521" ht="18" customHeight="1"/>
    <row r="9522" ht="18" customHeight="1"/>
    <row r="9523" ht="18" customHeight="1"/>
    <row r="9524" ht="18" customHeight="1"/>
    <row r="9525" ht="18" customHeight="1"/>
    <row r="9526" ht="18" customHeight="1"/>
    <row r="9527" ht="18" customHeight="1"/>
    <row r="9528" ht="18" customHeight="1"/>
    <row r="9529" ht="18" customHeight="1"/>
    <row r="9530" ht="18" customHeight="1"/>
    <row r="9531" ht="18" customHeight="1"/>
    <row r="9532" ht="18" customHeight="1"/>
    <row r="9533" ht="18" customHeight="1"/>
    <row r="9534" ht="18" customHeight="1"/>
    <row r="9535" ht="18" customHeight="1"/>
    <row r="9536" ht="18" customHeight="1"/>
    <row r="9537" ht="18" customHeight="1"/>
    <row r="9538" ht="18" customHeight="1"/>
    <row r="9539" ht="18" customHeight="1"/>
    <row r="9540" ht="18" customHeight="1"/>
    <row r="9541" ht="18" customHeight="1"/>
    <row r="9542" ht="18" customHeight="1"/>
    <row r="9543" ht="18" customHeight="1"/>
    <row r="9544" ht="18" customHeight="1"/>
    <row r="9545" ht="18" customHeight="1"/>
    <row r="9546" ht="18" customHeight="1"/>
    <row r="9547" ht="18" customHeight="1"/>
    <row r="9548" ht="18" customHeight="1"/>
    <row r="9549" ht="18" customHeight="1"/>
    <row r="9550" ht="18" customHeight="1"/>
    <row r="9551" ht="18" customHeight="1"/>
    <row r="9552" ht="18" customHeight="1"/>
    <row r="9553" ht="18" customHeight="1"/>
    <row r="9554" ht="18" customHeight="1"/>
    <row r="9555" ht="18" customHeight="1"/>
    <row r="9556" ht="18" customHeight="1"/>
    <row r="9557" ht="18" customHeight="1"/>
    <row r="9558" ht="18" customHeight="1"/>
    <row r="9559" ht="18" customHeight="1"/>
    <row r="9560" ht="18" customHeight="1"/>
    <row r="9561" ht="18" customHeight="1"/>
    <row r="9562" ht="18" customHeight="1"/>
    <row r="9563" ht="18" customHeight="1"/>
    <row r="9564" ht="18" customHeight="1"/>
    <row r="9565" ht="18" customHeight="1"/>
    <row r="9566" ht="18" customHeight="1"/>
    <row r="9567" ht="18" customHeight="1"/>
    <row r="9568" ht="18" customHeight="1"/>
    <row r="9569" ht="18" customHeight="1"/>
    <row r="9570" ht="18" customHeight="1"/>
    <row r="9571" ht="18" customHeight="1"/>
    <row r="9572" ht="18" customHeight="1"/>
    <row r="9573" ht="18" customHeight="1"/>
    <row r="9574" ht="18" customHeight="1"/>
    <row r="9575" ht="18" customHeight="1"/>
    <row r="9576" ht="18" customHeight="1"/>
    <row r="9577" ht="18" customHeight="1"/>
    <row r="9578" ht="18" customHeight="1"/>
    <row r="9579" ht="18" customHeight="1"/>
    <row r="9580" ht="18" customHeight="1"/>
    <row r="9581" ht="18" customHeight="1"/>
    <row r="9582" ht="18" customHeight="1"/>
    <row r="9583" ht="18" customHeight="1"/>
    <row r="9584" ht="18" customHeight="1"/>
    <row r="9585" ht="18" customHeight="1"/>
    <row r="9586" ht="18" customHeight="1"/>
    <row r="9587" ht="18" customHeight="1"/>
    <row r="9588" ht="18" customHeight="1"/>
    <row r="9589" ht="18" customHeight="1"/>
    <row r="9590" ht="18" customHeight="1"/>
    <row r="9591" ht="18" customHeight="1"/>
    <row r="9592" ht="18" customHeight="1"/>
    <row r="9593" ht="18" customHeight="1"/>
    <row r="9594" ht="18" customHeight="1"/>
    <row r="9595" ht="18" customHeight="1"/>
    <row r="9596" ht="18" customHeight="1"/>
    <row r="9597" ht="18" customHeight="1"/>
    <row r="9598" ht="18" customHeight="1"/>
    <row r="9599" ht="18" customHeight="1"/>
    <row r="9600" ht="18" customHeight="1"/>
    <row r="9601" ht="18" customHeight="1"/>
    <row r="9602" ht="18" customHeight="1"/>
    <row r="9603" ht="18" customHeight="1"/>
    <row r="9604" ht="18" customHeight="1"/>
    <row r="9605" ht="18" customHeight="1"/>
    <row r="9606" ht="18" customHeight="1"/>
    <row r="9607" ht="18" customHeight="1"/>
    <row r="9608" ht="18" customHeight="1"/>
    <row r="9609" ht="18" customHeight="1"/>
    <row r="9610" ht="18" customHeight="1"/>
    <row r="9611" ht="18" customHeight="1"/>
    <row r="9612" ht="18" customHeight="1"/>
    <row r="9613" ht="18" customHeight="1"/>
    <row r="9614" ht="18" customHeight="1"/>
    <row r="9615" ht="18" customHeight="1"/>
    <row r="9616" ht="18" customHeight="1"/>
    <row r="9617" ht="18" customHeight="1"/>
    <row r="9618" ht="18" customHeight="1"/>
    <row r="9619" ht="18" customHeight="1"/>
    <row r="9620" ht="18" customHeight="1"/>
    <row r="9621" ht="18" customHeight="1"/>
    <row r="9622" ht="18" customHeight="1"/>
    <row r="9623" ht="18" customHeight="1"/>
    <row r="9624" ht="18" customHeight="1"/>
    <row r="9625" ht="18" customHeight="1"/>
    <row r="9626" ht="18" customHeight="1"/>
    <row r="9627" ht="18" customHeight="1"/>
    <row r="9628" ht="18" customHeight="1"/>
    <row r="9629" ht="18" customHeight="1"/>
    <row r="9630" ht="18" customHeight="1"/>
    <row r="9631" ht="18" customHeight="1"/>
    <row r="9632" ht="18" customHeight="1"/>
    <row r="9633" ht="18" customHeight="1"/>
    <row r="9634" ht="18" customHeight="1"/>
    <row r="9635" ht="18" customHeight="1"/>
    <row r="9636" ht="18" customHeight="1"/>
    <row r="9637" ht="18" customHeight="1"/>
    <row r="9638" ht="18" customHeight="1"/>
    <row r="9639" ht="18" customHeight="1"/>
    <row r="9640" ht="18" customHeight="1"/>
    <row r="9641" ht="18" customHeight="1"/>
    <row r="9642" ht="18" customHeight="1"/>
    <row r="9643" ht="18" customHeight="1"/>
    <row r="9644" ht="18" customHeight="1"/>
    <row r="9645" ht="18" customHeight="1"/>
    <row r="9646" ht="18" customHeight="1"/>
    <row r="9647" ht="18" customHeight="1"/>
    <row r="9648" ht="18" customHeight="1"/>
    <row r="9649" ht="18" customHeight="1"/>
    <row r="9650" ht="18" customHeight="1"/>
    <row r="9651" ht="18" customHeight="1"/>
    <row r="9652" ht="18" customHeight="1"/>
    <row r="9653" ht="18" customHeight="1"/>
    <row r="9654" ht="18" customHeight="1"/>
    <row r="9655" ht="18" customHeight="1"/>
    <row r="9656" ht="18" customHeight="1"/>
    <row r="9657" ht="18" customHeight="1"/>
    <row r="9658" ht="18" customHeight="1"/>
    <row r="9659" ht="18" customHeight="1"/>
    <row r="9660" ht="18" customHeight="1"/>
    <row r="9661" ht="18" customHeight="1"/>
    <row r="9662" ht="18" customHeight="1"/>
    <row r="9663" ht="18" customHeight="1"/>
    <row r="9664" ht="18" customHeight="1"/>
    <row r="9665" ht="18" customHeight="1"/>
    <row r="9666" ht="18" customHeight="1"/>
    <row r="9667" ht="18" customHeight="1"/>
    <row r="9668" ht="18" customHeight="1"/>
    <row r="9669" ht="18" customHeight="1"/>
    <row r="9670" ht="18" customHeight="1"/>
    <row r="9671" ht="18" customHeight="1"/>
    <row r="9672" ht="18" customHeight="1"/>
    <row r="9673" ht="18" customHeight="1"/>
    <row r="9674" ht="18" customHeight="1"/>
    <row r="9675" ht="18" customHeight="1"/>
    <row r="9676" ht="18" customHeight="1"/>
    <row r="9677" ht="18" customHeight="1"/>
    <row r="9678" ht="18" customHeight="1"/>
    <row r="9679" ht="18" customHeight="1"/>
    <row r="9680" ht="18" customHeight="1"/>
    <row r="9681" ht="18" customHeight="1"/>
    <row r="9682" ht="18" customHeight="1"/>
    <row r="9683" ht="18" customHeight="1"/>
    <row r="9684" ht="18" customHeight="1"/>
    <row r="9685" ht="18" customHeight="1"/>
    <row r="9686" ht="18" customHeight="1"/>
    <row r="9687" ht="18" customHeight="1"/>
    <row r="9688" ht="18" customHeight="1"/>
    <row r="9689" ht="18" customHeight="1"/>
    <row r="9690" ht="18" customHeight="1"/>
    <row r="9691" ht="18" customHeight="1"/>
    <row r="9692" ht="18" customHeight="1"/>
    <row r="9693" ht="18" customHeight="1"/>
    <row r="9694" ht="18" customHeight="1"/>
    <row r="9695" ht="18" customHeight="1"/>
    <row r="9696" ht="18" customHeight="1"/>
    <row r="9697" ht="18" customHeight="1"/>
    <row r="9698" ht="18" customHeight="1"/>
    <row r="9699" ht="18" customHeight="1"/>
    <row r="9700" ht="18" customHeight="1"/>
    <row r="9701" ht="18" customHeight="1"/>
    <row r="9702" ht="18" customHeight="1"/>
    <row r="9703" ht="18" customHeight="1"/>
    <row r="9704" ht="18" customHeight="1"/>
    <row r="9705" ht="18" customHeight="1"/>
    <row r="9706" ht="18" customHeight="1"/>
    <row r="9707" ht="18" customHeight="1"/>
    <row r="9708" ht="18" customHeight="1"/>
    <row r="9709" ht="18" customHeight="1"/>
    <row r="9710" ht="18" customHeight="1"/>
    <row r="9711" ht="18" customHeight="1"/>
    <row r="9712" ht="18" customHeight="1"/>
    <row r="9713" ht="18" customHeight="1"/>
    <row r="9714" ht="18" customHeight="1"/>
    <row r="9715" ht="18" customHeight="1"/>
    <row r="9716" ht="18" customHeight="1"/>
    <row r="9717" ht="18" customHeight="1"/>
    <row r="9718" ht="18" customHeight="1"/>
    <row r="9719" ht="18" customHeight="1"/>
    <row r="9720" ht="18" customHeight="1"/>
    <row r="9721" ht="18" customHeight="1"/>
    <row r="9722" ht="18" customHeight="1"/>
    <row r="9723" ht="18" customHeight="1"/>
    <row r="9724" ht="18" customHeight="1"/>
    <row r="9725" ht="18" customHeight="1"/>
    <row r="9726" ht="18" customHeight="1"/>
    <row r="9727" ht="18" customHeight="1"/>
    <row r="9728" ht="18" customHeight="1"/>
    <row r="9729" ht="18" customHeight="1"/>
    <row r="9730" ht="18" customHeight="1"/>
    <row r="9731" ht="18" customHeight="1"/>
    <row r="9732" ht="18" customHeight="1"/>
    <row r="9733" ht="18" customHeight="1"/>
    <row r="9734" ht="18" customHeight="1"/>
    <row r="9735" ht="18" customHeight="1"/>
    <row r="9736" ht="18" customHeight="1"/>
    <row r="9737" ht="18" customHeight="1"/>
    <row r="9738" ht="18" customHeight="1"/>
    <row r="9739" ht="18" customHeight="1"/>
    <row r="9740" ht="18" customHeight="1"/>
    <row r="9741" ht="18" customHeight="1"/>
    <row r="9742" ht="18" customHeight="1"/>
    <row r="9743" ht="18" customHeight="1"/>
    <row r="9744" ht="18" customHeight="1"/>
    <row r="9745" ht="18" customHeight="1"/>
    <row r="9746" ht="18" customHeight="1"/>
    <row r="9747" ht="18" customHeight="1"/>
    <row r="9748" ht="18" customHeight="1"/>
    <row r="9749" ht="18" customHeight="1"/>
    <row r="9750" ht="18" customHeight="1"/>
    <row r="9751" ht="18" customHeight="1"/>
    <row r="9752" ht="18" customHeight="1"/>
    <row r="9753" ht="18" customHeight="1"/>
    <row r="9754" ht="18" customHeight="1"/>
    <row r="9755" ht="18" customHeight="1"/>
    <row r="9756" ht="18" customHeight="1"/>
    <row r="9757" ht="18" customHeight="1"/>
    <row r="9758" ht="18" customHeight="1"/>
    <row r="9759" ht="18" customHeight="1"/>
    <row r="9760" ht="18" customHeight="1"/>
    <row r="9761" ht="18" customHeight="1"/>
    <row r="9762" ht="18" customHeight="1"/>
    <row r="9763" ht="18" customHeight="1"/>
    <row r="9764" ht="18" customHeight="1"/>
    <row r="9765" ht="18" customHeight="1"/>
    <row r="9766" ht="18" customHeight="1"/>
    <row r="9767" ht="18" customHeight="1"/>
    <row r="9768" ht="18" customHeight="1"/>
    <row r="9769" ht="18" customHeight="1"/>
    <row r="9770" ht="18" customHeight="1"/>
    <row r="9771" ht="18" customHeight="1"/>
    <row r="9772" ht="18" customHeight="1"/>
    <row r="9773" ht="18" customHeight="1"/>
    <row r="9774" ht="18" customHeight="1"/>
    <row r="9775" ht="18" customHeight="1"/>
    <row r="9776" ht="18" customHeight="1"/>
    <row r="9777" ht="18" customHeight="1"/>
    <row r="9778" ht="18" customHeight="1"/>
    <row r="9779" ht="18" customHeight="1"/>
    <row r="9780" ht="18" customHeight="1"/>
    <row r="9781" ht="18" customHeight="1"/>
    <row r="9782" ht="18" customHeight="1"/>
    <row r="9783" ht="18" customHeight="1"/>
    <row r="9784" ht="18" customHeight="1"/>
    <row r="9785" ht="18" customHeight="1"/>
    <row r="9786" ht="18" customHeight="1"/>
    <row r="9787" ht="18" customHeight="1"/>
    <row r="9788" ht="18" customHeight="1"/>
    <row r="9789" ht="18" customHeight="1"/>
    <row r="9790" ht="18" customHeight="1"/>
    <row r="9791" ht="18" customHeight="1"/>
    <row r="9792" ht="18" customHeight="1"/>
    <row r="9793" ht="18" customHeight="1"/>
    <row r="9794" ht="18" customHeight="1"/>
    <row r="9795" ht="18" customHeight="1"/>
    <row r="9796" ht="18" customHeight="1"/>
    <row r="9797" ht="18" customHeight="1"/>
    <row r="9798" ht="18" customHeight="1"/>
    <row r="9799" ht="18" customHeight="1"/>
    <row r="9800" ht="18" customHeight="1"/>
    <row r="9801" ht="18" customHeight="1"/>
    <row r="9802" ht="18" customHeight="1"/>
    <row r="9803" ht="18" customHeight="1"/>
    <row r="9804" ht="18" customHeight="1"/>
    <row r="9805" ht="18" customHeight="1"/>
    <row r="9806" ht="18" customHeight="1"/>
    <row r="9807" ht="18" customHeight="1"/>
    <row r="9808" ht="18" customHeight="1"/>
    <row r="9809" ht="18" customHeight="1"/>
    <row r="9810" ht="18" customHeight="1"/>
    <row r="9811" ht="18" customHeight="1"/>
    <row r="9812" ht="18" customHeight="1"/>
    <row r="9813" ht="18" customHeight="1"/>
    <row r="9814" ht="18" customHeight="1"/>
    <row r="9815" ht="18" customHeight="1"/>
    <row r="9816" ht="18" customHeight="1"/>
    <row r="9817" ht="18" customHeight="1"/>
    <row r="9818" ht="18" customHeight="1"/>
    <row r="9819" ht="18" customHeight="1"/>
    <row r="9820" ht="18" customHeight="1"/>
    <row r="9821" ht="18" customHeight="1"/>
    <row r="9822" ht="18" customHeight="1"/>
    <row r="9823" ht="18" customHeight="1"/>
    <row r="9824" ht="18" customHeight="1"/>
    <row r="9825" ht="18" customHeight="1"/>
    <row r="9826" ht="18" customHeight="1"/>
    <row r="9827" ht="18" customHeight="1"/>
    <row r="9828" ht="18" customHeight="1"/>
    <row r="9829" ht="18" customHeight="1"/>
    <row r="9830" ht="18" customHeight="1"/>
    <row r="9831" ht="18" customHeight="1"/>
    <row r="9832" ht="18" customHeight="1"/>
    <row r="9833" ht="18" customHeight="1"/>
    <row r="9834" ht="18" customHeight="1"/>
    <row r="9835" ht="18" customHeight="1"/>
    <row r="9836" ht="18" customHeight="1"/>
    <row r="9837" ht="18" customHeight="1"/>
    <row r="9838" ht="18" customHeight="1"/>
    <row r="9839" ht="18" customHeight="1"/>
    <row r="9840" ht="18" customHeight="1"/>
    <row r="9841" ht="18" customHeight="1"/>
    <row r="9842" ht="18" customHeight="1"/>
    <row r="9843" ht="18" customHeight="1"/>
    <row r="9844" ht="18" customHeight="1"/>
    <row r="9845" ht="18" customHeight="1"/>
    <row r="9846" ht="18" customHeight="1"/>
    <row r="9847" ht="18" customHeight="1"/>
    <row r="9848" ht="18" customHeight="1"/>
    <row r="9849" ht="18" customHeight="1"/>
    <row r="9850" ht="18" customHeight="1"/>
    <row r="9851" ht="18" customHeight="1"/>
    <row r="9852" ht="18" customHeight="1"/>
    <row r="9853" ht="18" customHeight="1"/>
    <row r="9854" ht="18" customHeight="1"/>
    <row r="9855" ht="18" customHeight="1"/>
    <row r="9856" ht="18" customHeight="1"/>
    <row r="9857" ht="18" customHeight="1"/>
    <row r="9858" ht="18" customHeight="1"/>
    <row r="9859" ht="18" customHeight="1"/>
    <row r="9860" ht="18" customHeight="1"/>
    <row r="9861" ht="18" customHeight="1"/>
    <row r="9862" ht="18" customHeight="1"/>
    <row r="9863" ht="18" customHeight="1"/>
    <row r="9864" ht="18" customHeight="1"/>
    <row r="9865" ht="18" customHeight="1"/>
    <row r="9866" ht="18" customHeight="1"/>
    <row r="9867" ht="18" customHeight="1"/>
    <row r="9868" ht="18" customHeight="1"/>
    <row r="9869" ht="18" customHeight="1"/>
    <row r="9870" ht="18" customHeight="1"/>
    <row r="9871" ht="18" customHeight="1"/>
    <row r="9872" ht="18" customHeight="1"/>
    <row r="9873" ht="18" customHeight="1"/>
    <row r="9874" ht="18" customHeight="1"/>
    <row r="9875" ht="18" customHeight="1"/>
    <row r="9876" ht="18" customHeight="1"/>
    <row r="9877" ht="18" customHeight="1"/>
    <row r="9878" ht="18" customHeight="1"/>
    <row r="9879" ht="18" customHeight="1"/>
    <row r="9880" ht="18" customHeight="1"/>
    <row r="9881" ht="18" customHeight="1"/>
    <row r="9882" ht="18" customHeight="1"/>
    <row r="9883" ht="18" customHeight="1"/>
    <row r="9884" ht="18" customHeight="1"/>
    <row r="9885" ht="18" customHeight="1"/>
    <row r="9886" ht="18" customHeight="1"/>
    <row r="9887" ht="18" customHeight="1"/>
    <row r="9888" ht="18" customHeight="1"/>
    <row r="9889" ht="18" customHeight="1"/>
    <row r="9890" ht="18" customHeight="1"/>
    <row r="9891" ht="18" customHeight="1"/>
    <row r="9892" ht="18" customHeight="1"/>
    <row r="9893" ht="18" customHeight="1"/>
    <row r="9894" ht="18" customHeight="1"/>
    <row r="9895" ht="18" customHeight="1"/>
    <row r="9896" ht="18" customHeight="1"/>
    <row r="9897" ht="18" customHeight="1"/>
    <row r="9898" ht="18" customHeight="1"/>
    <row r="9899" ht="18" customHeight="1"/>
    <row r="9900" ht="18" customHeight="1"/>
    <row r="9901" ht="18" customHeight="1"/>
    <row r="9902" ht="18" customHeight="1"/>
    <row r="9903" ht="18" customHeight="1"/>
    <row r="9904" ht="18" customHeight="1"/>
    <row r="9905" ht="18" customHeight="1"/>
    <row r="9906" ht="18" customHeight="1"/>
    <row r="9907" ht="18" customHeight="1"/>
    <row r="9908" ht="18" customHeight="1"/>
    <row r="9909" ht="18" customHeight="1"/>
    <row r="9910" ht="18" customHeight="1"/>
    <row r="9911" ht="18" customHeight="1"/>
    <row r="9912" ht="18" customHeight="1"/>
    <row r="9913" ht="18" customHeight="1"/>
    <row r="9914" ht="18" customHeight="1"/>
    <row r="9915" ht="18" customHeight="1"/>
    <row r="9916" ht="18" customHeight="1"/>
    <row r="9917" ht="18" customHeight="1"/>
    <row r="9918" ht="18" customHeight="1"/>
    <row r="9919" ht="18" customHeight="1"/>
    <row r="9920" ht="18" customHeight="1"/>
    <row r="9921" ht="18" customHeight="1"/>
    <row r="9922" ht="18" customHeight="1"/>
    <row r="9923" ht="18" customHeight="1"/>
    <row r="9924" ht="18" customHeight="1"/>
    <row r="9925" ht="18" customHeight="1"/>
    <row r="9926" ht="18" customHeight="1"/>
    <row r="9927" ht="18" customHeight="1"/>
    <row r="9928" ht="18" customHeight="1"/>
    <row r="9929" ht="18" customHeight="1"/>
    <row r="9930" ht="18" customHeight="1"/>
    <row r="9931" ht="18" customHeight="1"/>
    <row r="9932" ht="18" customHeight="1"/>
    <row r="9933" ht="18" customHeight="1"/>
    <row r="9934" ht="18" customHeight="1"/>
    <row r="9935" ht="18" customHeight="1"/>
    <row r="9936" ht="18" customHeight="1"/>
    <row r="9937" ht="18" customHeight="1"/>
    <row r="9938" ht="18" customHeight="1"/>
    <row r="9939" ht="18" customHeight="1"/>
    <row r="9940" ht="18" customHeight="1"/>
    <row r="9941" ht="18" customHeight="1"/>
    <row r="9942" ht="18" customHeight="1"/>
    <row r="9943" ht="18" customHeight="1"/>
    <row r="9944" ht="18" customHeight="1"/>
    <row r="9945" ht="18" customHeight="1"/>
    <row r="9946" ht="18" customHeight="1"/>
    <row r="9947" ht="18" customHeight="1"/>
    <row r="9948" ht="18" customHeight="1"/>
    <row r="9949" ht="18" customHeight="1"/>
    <row r="9950" ht="18" customHeight="1"/>
    <row r="9951" ht="18" customHeight="1"/>
    <row r="9952" ht="18" customHeight="1"/>
    <row r="9953" ht="18" customHeight="1"/>
    <row r="9954" ht="18" customHeight="1"/>
    <row r="9955" ht="18" customHeight="1"/>
    <row r="9956" ht="18" customHeight="1"/>
    <row r="9957" ht="18" customHeight="1"/>
    <row r="9958" ht="18" customHeight="1"/>
    <row r="9959" ht="18" customHeight="1"/>
    <row r="9960" ht="18" customHeight="1"/>
    <row r="9961" ht="18" customHeight="1"/>
    <row r="9962" ht="18" customHeight="1"/>
    <row r="9963" ht="18" customHeight="1"/>
    <row r="9964" ht="18" customHeight="1"/>
    <row r="9965" ht="18" customHeight="1"/>
    <row r="9966" ht="18" customHeight="1"/>
    <row r="9967" ht="18" customHeight="1"/>
    <row r="9968" ht="18" customHeight="1"/>
    <row r="9969" ht="18" customHeight="1"/>
    <row r="9970" ht="18" customHeight="1"/>
    <row r="9971" ht="18" customHeight="1"/>
    <row r="9972" ht="18" customHeight="1"/>
    <row r="9973" ht="18" customHeight="1"/>
    <row r="9974" ht="18" customHeight="1"/>
    <row r="9975" ht="18" customHeight="1"/>
    <row r="9976" ht="18" customHeight="1"/>
    <row r="9977" ht="18" customHeight="1"/>
    <row r="9978" ht="18" customHeight="1"/>
    <row r="9979" ht="18" customHeight="1"/>
    <row r="9980" ht="18" customHeight="1"/>
    <row r="9981" ht="18" customHeight="1"/>
    <row r="9982" ht="18" customHeight="1"/>
    <row r="9983" ht="18" customHeight="1"/>
    <row r="9984" ht="18" customHeight="1"/>
    <row r="9985" ht="18" customHeight="1"/>
    <row r="9986" ht="18" customHeight="1"/>
    <row r="9987" ht="18" customHeight="1"/>
    <row r="9988" ht="18" customHeight="1"/>
    <row r="9989" ht="18" customHeight="1"/>
    <row r="9990" ht="18" customHeight="1"/>
    <row r="9991" ht="18" customHeight="1"/>
    <row r="9992" ht="18" customHeight="1"/>
    <row r="9993" ht="18" customHeight="1"/>
    <row r="9994" ht="18" customHeight="1"/>
    <row r="9995" ht="18" customHeight="1"/>
    <row r="9996" ht="18" customHeight="1"/>
    <row r="9997" ht="18" customHeight="1"/>
    <row r="9998" ht="18" customHeight="1"/>
    <row r="9999" ht="18" customHeight="1"/>
    <row r="10000" ht="18" customHeight="1"/>
  </sheetData>
  <autoFilter ref="A8:AB941" xr:uid="{00000000-0001-0000-0700-000000000000}"/>
  <sortState xmlns:xlrd2="http://schemas.microsoft.com/office/spreadsheetml/2017/richdata2" ref="A401:Z743">
    <sortCondition ref="G8"/>
  </sortState>
  <mergeCells count="6">
    <mergeCell ref="L1:M2"/>
    <mergeCell ref="A1:C1"/>
    <mergeCell ref="A2:C2"/>
    <mergeCell ref="A4:B4"/>
    <mergeCell ref="A5:B5"/>
    <mergeCell ref="K1:K2"/>
  </mergeCells>
  <conditionalFormatting sqref="A9:F2000">
    <cfRule type="expression" dxfId="18" priority="1">
      <formula>OR($M9&lt;&gt;"",$Z9="Bloquear")</formula>
    </cfRule>
  </conditionalFormatting>
  <pageMargins left="0.25" right="0.25" top="0.75" bottom="0.75" header="0.3" footer="0.3"/>
  <pageSetup scale="74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>
    <tabColor theme="8" tint="-0.499984740745262"/>
  </sheetPr>
  <dimension ref="A1:P114"/>
  <sheetViews>
    <sheetView showGridLines="0" showRowColHeaders="0" zoomScale="70" zoomScaleNormal="70" workbookViewId="0">
      <pane ySplit="6" topLeftCell="A7" activePane="bottomLeft" state="frozen"/>
      <selection pane="bottomLeft" activeCell="A3" sqref="A3"/>
    </sheetView>
  </sheetViews>
  <sheetFormatPr baseColWidth="10" defaultColWidth="11.42578125" defaultRowHeight="18.75" customHeight="1"/>
  <cols>
    <col min="1" max="1" width="12.85546875" hidden="1" customWidth="1"/>
    <col min="2" max="2" width="18.28515625" customWidth="1"/>
    <col min="3" max="3" width="11.7109375" customWidth="1"/>
    <col min="4" max="4" width="10.140625" customWidth="1"/>
    <col min="5" max="5" width="34.5703125" customWidth="1"/>
    <col min="6" max="7" width="8.85546875" customWidth="1"/>
    <col min="8" max="8" width="17.85546875" style="48" customWidth="1"/>
    <col min="9" max="9" width="9.28515625" customWidth="1"/>
    <col min="10" max="10" width="18.28515625" customWidth="1"/>
    <col min="11" max="11" width="11.7109375" customWidth="1"/>
    <col min="12" max="12" width="10.140625" customWidth="1"/>
    <col min="13" max="13" width="34.5703125" customWidth="1"/>
    <col min="14" max="15" width="8.85546875" customWidth="1"/>
    <col min="16" max="16" width="17.85546875" customWidth="1"/>
  </cols>
  <sheetData>
    <row r="1" spans="1:16" ht="30.75" customHeight="1">
      <c r="A1" s="563" t="s">
        <v>927</v>
      </c>
      <c r="B1" s="563"/>
      <c r="C1" s="563"/>
      <c r="D1" s="563"/>
      <c r="E1" s="563"/>
      <c r="F1" s="570" t="s">
        <v>2794</v>
      </c>
      <c r="G1" s="571"/>
      <c r="H1" s="571"/>
      <c r="I1" s="571"/>
      <c r="J1" s="571"/>
      <c r="K1" s="571"/>
      <c r="L1" s="571"/>
      <c r="M1" s="571"/>
      <c r="N1" s="571"/>
      <c r="O1" s="566" t="s">
        <v>2846</v>
      </c>
      <c r="P1" s="567"/>
    </row>
    <row r="2" spans="1:16" ht="24" customHeight="1">
      <c r="A2" s="564" t="str">
        <f>IFERROR(Conteos!$A$2,"")</f>
        <v>Tocancipa</v>
      </c>
      <c r="B2" s="564"/>
      <c r="C2" s="564"/>
      <c r="D2" s="564"/>
      <c r="E2" s="564"/>
      <c r="F2" s="570"/>
      <c r="G2" s="571"/>
      <c r="H2" s="571"/>
      <c r="I2" s="571"/>
      <c r="J2" s="571"/>
      <c r="K2" s="571"/>
      <c r="L2" s="571"/>
      <c r="M2" s="571"/>
      <c r="N2" s="571"/>
      <c r="O2" s="568"/>
      <c r="P2" s="569"/>
    </row>
    <row r="3" spans="1:16" ht="14.25" customHeight="1">
      <c r="A3" s="283"/>
      <c r="B3" s="50"/>
      <c r="C3" s="50"/>
      <c r="D3" s="50"/>
      <c r="E3" s="50"/>
      <c r="F3" s="50"/>
      <c r="G3" s="50"/>
      <c r="H3" s="50"/>
      <c r="I3" s="50"/>
      <c r="J3" s="1"/>
      <c r="K3" s="1"/>
      <c r="L3" s="1"/>
      <c r="M3" s="1"/>
      <c r="N3" s="1"/>
      <c r="O3" s="1"/>
      <c r="P3" s="1"/>
    </row>
    <row r="4" spans="1:16" ht="21" customHeight="1">
      <c r="A4" s="51" t="s">
        <v>858</v>
      </c>
      <c r="B4" s="565">
        <v>46184</v>
      </c>
      <c r="C4" s="565"/>
      <c r="D4" s="51" t="s">
        <v>859</v>
      </c>
      <c r="E4" s="52">
        <v>46184.249340625</v>
      </c>
      <c r="F4" s="53"/>
      <c r="G4" s="54"/>
      <c r="H4" s="54"/>
      <c r="I4" s="69"/>
      <c r="J4" s="70"/>
      <c r="K4" s="70"/>
      <c r="L4" s="70"/>
      <c r="M4" s="70"/>
      <c r="N4" s="70"/>
      <c r="O4" s="70"/>
      <c r="P4" s="70"/>
    </row>
    <row r="5" spans="1:16" ht="15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42.75" customHeight="1" thickBot="1">
      <c r="A6" s="55" t="s">
        <v>1992</v>
      </c>
      <c r="B6" s="56" t="s">
        <v>3</v>
      </c>
      <c r="C6" s="57" t="s">
        <v>21</v>
      </c>
      <c r="D6" s="57" t="s">
        <v>4</v>
      </c>
      <c r="E6" s="57" t="s">
        <v>5</v>
      </c>
      <c r="F6" s="57" t="s">
        <v>6</v>
      </c>
      <c r="G6" s="57" t="s">
        <v>1993</v>
      </c>
      <c r="H6" s="58" t="s">
        <v>9</v>
      </c>
      <c r="I6" s="55" t="s">
        <v>1992</v>
      </c>
      <c r="J6" s="57" t="s">
        <v>3</v>
      </c>
      <c r="K6" s="57" t="s">
        <v>21</v>
      </c>
      <c r="L6" s="57" t="s">
        <v>4</v>
      </c>
      <c r="M6" s="57" t="s">
        <v>5</v>
      </c>
      <c r="N6" s="57" t="s">
        <v>6</v>
      </c>
      <c r="O6" s="57" t="s">
        <v>1993</v>
      </c>
      <c r="P6" s="58" t="s">
        <v>9</v>
      </c>
    </row>
    <row r="7" spans="1:16" ht="18.75" customHeight="1">
      <c r="A7" s="218" t="str">
        <f t="shared" ref="A7:A38" si="0">IF(B7&lt;&gt;"",IF(ROW()=7,1,A6+1),"")</f>
        <v/>
      </c>
      <c r="B7" s="235"/>
      <c r="C7" s="224"/>
      <c r="D7" s="225"/>
      <c r="E7" s="59"/>
      <c r="F7" s="232"/>
      <c r="G7" s="60"/>
      <c r="H7" s="439"/>
      <c r="I7" s="220" t="str">
        <f>IF(J7&lt;&gt;"",IF(ROW()=7,51,I6+1),"")</f>
        <v/>
      </c>
      <c r="J7" s="235"/>
      <c r="K7" s="224"/>
      <c r="L7" s="225"/>
      <c r="M7" s="59"/>
      <c r="N7" s="236"/>
      <c r="O7" s="71"/>
      <c r="P7" s="439"/>
    </row>
    <row r="8" spans="1:16" ht="18.75" customHeight="1">
      <c r="A8" s="218" t="str">
        <f t="shared" si="0"/>
        <v/>
      </c>
      <c r="B8" s="228"/>
      <c r="C8" s="226"/>
      <c r="D8" s="227"/>
      <c r="E8" s="61"/>
      <c r="F8" s="233"/>
      <c r="G8" s="62"/>
      <c r="H8" s="440"/>
      <c r="I8" s="218" t="str">
        <f t="shared" ref="I8:I56" si="1">IF(J8&lt;&gt;"",IF(ROW()=7,51,I7+1),"")</f>
        <v/>
      </c>
      <c r="J8" s="228"/>
      <c r="K8" s="226"/>
      <c r="L8" s="227"/>
      <c r="M8" s="61"/>
      <c r="N8" s="237"/>
      <c r="O8" s="72"/>
      <c r="P8" s="440"/>
    </row>
    <row r="9" spans="1:16" ht="18.75" customHeight="1">
      <c r="A9" s="218" t="str">
        <f t="shared" si="0"/>
        <v/>
      </c>
      <c r="B9" s="228"/>
      <c r="C9" s="226"/>
      <c r="D9" s="227"/>
      <c r="E9" s="61"/>
      <c r="F9" s="233"/>
      <c r="G9" s="62"/>
      <c r="H9" s="440"/>
      <c r="I9" s="218" t="str">
        <f t="shared" si="1"/>
        <v/>
      </c>
      <c r="J9" s="228"/>
      <c r="K9" s="226"/>
      <c r="L9" s="227"/>
      <c r="M9" s="61"/>
      <c r="N9" s="237"/>
      <c r="O9" s="72"/>
      <c r="P9" s="440"/>
    </row>
    <row r="10" spans="1:16" ht="18.75" customHeight="1">
      <c r="A10" s="218" t="str">
        <f t="shared" si="0"/>
        <v/>
      </c>
      <c r="B10" s="228"/>
      <c r="C10" s="226"/>
      <c r="D10" s="227"/>
      <c r="E10" s="61"/>
      <c r="F10" s="233"/>
      <c r="G10" s="62"/>
      <c r="H10" s="440"/>
      <c r="I10" s="218" t="str">
        <f t="shared" si="1"/>
        <v/>
      </c>
      <c r="J10" s="228"/>
      <c r="K10" s="226"/>
      <c r="L10" s="227"/>
      <c r="M10" s="61"/>
      <c r="N10" s="237"/>
      <c r="O10" s="72"/>
      <c r="P10" s="440"/>
    </row>
    <row r="11" spans="1:16" ht="18.75" customHeight="1">
      <c r="A11" s="218" t="str">
        <f t="shared" si="0"/>
        <v/>
      </c>
      <c r="B11" s="228"/>
      <c r="C11" s="226"/>
      <c r="D11" s="227"/>
      <c r="E11" s="61"/>
      <c r="F11" s="233"/>
      <c r="G11" s="62"/>
      <c r="H11" s="440"/>
      <c r="I11" s="218" t="str">
        <f t="shared" si="1"/>
        <v/>
      </c>
      <c r="J11" s="228"/>
      <c r="K11" s="226"/>
      <c r="L11" s="227"/>
      <c r="M11" s="61"/>
      <c r="N11" s="237"/>
      <c r="O11" s="72"/>
      <c r="P11" s="440"/>
    </row>
    <row r="12" spans="1:16" ht="18.75" customHeight="1">
      <c r="A12" s="218" t="str">
        <f t="shared" si="0"/>
        <v/>
      </c>
      <c r="B12" s="228"/>
      <c r="C12" s="226"/>
      <c r="D12" s="227"/>
      <c r="E12" s="61"/>
      <c r="F12" s="233"/>
      <c r="G12" s="62"/>
      <c r="H12" s="440"/>
      <c r="I12" s="218" t="str">
        <f t="shared" si="1"/>
        <v/>
      </c>
      <c r="J12" s="228"/>
      <c r="K12" s="226"/>
      <c r="L12" s="227"/>
      <c r="M12" s="61"/>
      <c r="N12" s="237"/>
      <c r="O12" s="72"/>
      <c r="P12" s="440"/>
    </row>
    <row r="13" spans="1:16" ht="18.75" customHeight="1">
      <c r="A13" s="218" t="str">
        <f t="shared" si="0"/>
        <v/>
      </c>
      <c r="B13" s="228"/>
      <c r="C13" s="226"/>
      <c r="D13" s="227"/>
      <c r="E13" s="61"/>
      <c r="F13" s="233"/>
      <c r="G13" s="62"/>
      <c r="H13" s="440"/>
      <c r="I13" s="218" t="str">
        <f t="shared" si="1"/>
        <v/>
      </c>
      <c r="J13" s="228"/>
      <c r="K13" s="226"/>
      <c r="L13" s="227"/>
      <c r="M13" s="61"/>
      <c r="N13" s="237"/>
      <c r="O13" s="72"/>
      <c r="P13" s="440"/>
    </row>
    <row r="14" spans="1:16" ht="18.75" customHeight="1">
      <c r="A14" s="218" t="str">
        <f t="shared" si="0"/>
        <v/>
      </c>
      <c r="B14" s="228"/>
      <c r="C14" s="226"/>
      <c r="D14" s="227"/>
      <c r="E14" s="61"/>
      <c r="F14" s="233"/>
      <c r="G14" s="62"/>
      <c r="H14" s="440"/>
      <c r="I14" s="218" t="str">
        <f t="shared" si="1"/>
        <v/>
      </c>
      <c r="J14" s="228"/>
      <c r="K14" s="226"/>
      <c r="L14" s="227"/>
      <c r="M14" s="61"/>
      <c r="N14" s="237"/>
      <c r="O14" s="72"/>
      <c r="P14" s="440"/>
    </row>
    <row r="15" spans="1:16" ht="18.75" customHeight="1">
      <c r="A15" s="218" t="str">
        <f t="shared" si="0"/>
        <v/>
      </c>
      <c r="B15" s="228"/>
      <c r="C15" s="226"/>
      <c r="D15" s="227"/>
      <c r="E15" s="61"/>
      <c r="F15" s="233"/>
      <c r="G15" s="62"/>
      <c r="H15" s="440"/>
      <c r="I15" s="218" t="str">
        <f t="shared" si="1"/>
        <v/>
      </c>
      <c r="J15" s="228"/>
      <c r="K15" s="226"/>
      <c r="L15" s="227"/>
      <c r="M15" s="61"/>
      <c r="N15" s="237"/>
      <c r="O15" s="72"/>
      <c r="P15" s="440"/>
    </row>
    <row r="16" spans="1:16" ht="18.75" customHeight="1">
      <c r="A16" s="218" t="str">
        <f t="shared" si="0"/>
        <v/>
      </c>
      <c r="B16" s="228"/>
      <c r="C16" s="226"/>
      <c r="D16" s="227"/>
      <c r="E16" s="61"/>
      <c r="F16" s="233"/>
      <c r="G16" s="62"/>
      <c r="H16" s="440"/>
      <c r="I16" s="218" t="str">
        <f t="shared" si="1"/>
        <v/>
      </c>
      <c r="J16" s="228"/>
      <c r="K16" s="226"/>
      <c r="L16" s="227"/>
      <c r="M16" s="61"/>
      <c r="N16" s="237"/>
      <c r="O16" s="72"/>
      <c r="P16" s="440"/>
    </row>
    <row r="17" spans="1:16" ht="18.75" customHeight="1">
      <c r="A17" s="218" t="str">
        <f t="shared" si="0"/>
        <v/>
      </c>
      <c r="B17" s="228"/>
      <c r="C17" s="226"/>
      <c r="D17" s="227"/>
      <c r="E17" s="61"/>
      <c r="F17" s="233"/>
      <c r="G17" s="62"/>
      <c r="H17" s="440"/>
      <c r="I17" s="218" t="str">
        <f t="shared" si="1"/>
        <v/>
      </c>
      <c r="J17" s="228"/>
      <c r="K17" s="226"/>
      <c r="L17" s="227"/>
      <c r="M17" s="61"/>
      <c r="N17" s="237"/>
      <c r="O17" s="72"/>
      <c r="P17" s="440"/>
    </row>
    <row r="18" spans="1:16" ht="18.75" customHeight="1">
      <c r="A18" s="218" t="str">
        <f t="shared" si="0"/>
        <v/>
      </c>
      <c r="B18" s="228"/>
      <c r="C18" s="226"/>
      <c r="D18" s="227"/>
      <c r="E18" s="61"/>
      <c r="F18" s="233"/>
      <c r="G18" s="62"/>
      <c r="H18" s="440"/>
      <c r="I18" s="218" t="str">
        <f t="shared" si="1"/>
        <v/>
      </c>
      <c r="J18" s="228"/>
      <c r="K18" s="226"/>
      <c r="L18" s="227"/>
      <c r="M18" s="61"/>
      <c r="N18" s="237"/>
      <c r="O18" s="72"/>
      <c r="P18" s="440"/>
    </row>
    <row r="19" spans="1:16" ht="18.75" customHeight="1">
      <c r="A19" s="218" t="str">
        <f t="shared" si="0"/>
        <v/>
      </c>
      <c r="B19" s="228"/>
      <c r="C19" s="226"/>
      <c r="D19" s="227"/>
      <c r="E19" s="61"/>
      <c r="F19" s="233"/>
      <c r="G19" s="62"/>
      <c r="H19" s="440"/>
      <c r="I19" s="218" t="str">
        <f t="shared" si="1"/>
        <v/>
      </c>
      <c r="J19" s="228"/>
      <c r="K19" s="226"/>
      <c r="L19" s="227"/>
      <c r="M19" s="61"/>
      <c r="N19" s="237"/>
      <c r="O19" s="72"/>
      <c r="P19" s="440"/>
    </row>
    <row r="20" spans="1:16" ht="18.75" customHeight="1">
      <c r="A20" s="218" t="str">
        <f t="shared" si="0"/>
        <v/>
      </c>
      <c r="B20" s="228"/>
      <c r="C20" s="226"/>
      <c r="D20" s="227"/>
      <c r="E20" s="61"/>
      <c r="F20" s="233"/>
      <c r="G20" s="62"/>
      <c r="H20" s="440"/>
      <c r="I20" s="218" t="str">
        <f t="shared" si="1"/>
        <v/>
      </c>
      <c r="J20" s="228"/>
      <c r="K20" s="226"/>
      <c r="L20" s="227"/>
      <c r="M20" s="61"/>
      <c r="N20" s="237"/>
      <c r="O20" s="72"/>
      <c r="P20" s="440"/>
    </row>
    <row r="21" spans="1:16" ht="18.75" customHeight="1">
      <c r="A21" s="218" t="str">
        <f t="shared" si="0"/>
        <v/>
      </c>
      <c r="B21" s="228"/>
      <c r="C21" s="226"/>
      <c r="D21" s="227"/>
      <c r="E21" s="61"/>
      <c r="F21" s="233"/>
      <c r="G21" s="62"/>
      <c r="H21" s="440"/>
      <c r="I21" s="218" t="str">
        <f t="shared" si="1"/>
        <v/>
      </c>
      <c r="J21" s="228"/>
      <c r="K21" s="226"/>
      <c r="L21" s="227"/>
      <c r="M21" s="61"/>
      <c r="N21" s="237"/>
      <c r="O21" s="72"/>
      <c r="P21" s="440"/>
    </row>
    <row r="22" spans="1:16" ht="18.75" customHeight="1">
      <c r="A22" s="218" t="str">
        <f t="shared" si="0"/>
        <v/>
      </c>
      <c r="B22" s="228"/>
      <c r="C22" s="226"/>
      <c r="D22" s="227"/>
      <c r="E22" s="61"/>
      <c r="F22" s="233"/>
      <c r="G22" s="62"/>
      <c r="H22" s="440"/>
      <c r="I22" s="218" t="str">
        <f t="shared" si="1"/>
        <v/>
      </c>
      <c r="J22" s="228"/>
      <c r="K22" s="226"/>
      <c r="L22" s="227"/>
      <c r="M22" s="61"/>
      <c r="N22" s="237"/>
      <c r="O22" s="72"/>
      <c r="P22" s="440"/>
    </row>
    <row r="23" spans="1:16" ht="18.75" customHeight="1">
      <c r="A23" s="218" t="str">
        <f t="shared" si="0"/>
        <v/>
      </c>
      <c r="B23" s="228"/>
      <c r="C23" s="226"/>
      <c r="D23" s="227"/>
      <c r="E23" s="61"/>
      <c r="F23" s="233"/>
      <c r="G23" s="62"/>
      <c r="H23" s="440"/>
      <c r="I23" s="218" t="str">
        <f t="shared" si="1"/>
        <v/>
      </c>
      <c r="J23" s="228"/>
      <c r="K23" s="226"/>
      <c r="L23" s="227"/>
      <c r="M23" s="61"/>
      <c r="N23" s="237"/>
      <c r="O23" s="72"/>
      <c r="P23" s="440"/>
    </row>
    <row r="24" spans="1:16" ht="18.75" customHeight="1">
      <c r="A24" s="218" t="str">
        <f t="shared" si="0"/>
        <v/>
      </c>
      <c r="B24" s="228"/>
      <c r="C24" s="226"/>
      <c r="D24" s="227"/>
      <c r="E24" s="61"/>
      <c r="F24" s="233"/>
      <c r="G24" s="62"/>
      <c r="H24" s="440"/>
      <c r="I24" s="218" t="str">
        <f t="shared" si="1"/>
        <v/>
      </c>
      <c r="J24" s="228"/>
      <c r="K24" s="226"/>
      <c r="L24" s="227"/>
      <c r="M24" s="61"/>
      <c r="N24" s="237"/>
      <c r="O24" s="72"/>
      <c r="P24" s="440"/>
    </row>
    <row r="25" spans="1:16" ht="18.75" customHeight="1">
      <c r="A25" s="218" t="str">
        <f t="shared" si="0"/>
        <v/>
      </c>
      <c r="B25" s="228"/>
      <c r="C25" s="226"/>
      <c r="D25" s="227"/>
      <c r="E25" s="61"/>
      <c r="F25" s="233"/>
      <c r="G25" s="62"/>
      <c r="H25" s="440"/>
      <c r="I25" s="218" t="str">
        <f t="shared" si="1"/>
        <v/>
      </c>
      <c r="J25" s="228"/>
      <c r="K25" s="226"/>
      <c r="L25" s="227"/>
      <c r="M25" s="61"/>
      <c r="N25" s="237"/>
      <c r="O25" s="72"/>
      <c r="P25" s="440"/>
    </row>
    <row r="26" spans="1:16" ht="18.75" customHeight="1">
      <c r="A26" s="218" t="str">
        <f t="shared" si="0"/>
        <v/>
      </c>
      <c r="B26" s="228"/>
      <c r="C26" s="226"/>
      <c r="D26" s="227"/>
      <c r="E26" s="61"/>
      <c r="F26" s="233"/>
      <c r="G26" s="62"/>
      <c r="H26" s="440"/>
      <c r="I26" s="218" t="str">
        <f t="shared" si="1"/>
        <v/>
      </c>
      <c r="J26" s="228"/>
      <c r="K26" s="226"/>
      <c r="L26" s="227"/>
      <c r="M26" s="61"/>
      <c r="N26" s="237"/>
      <c r="O26" s="72"/>
      <c r="P26" s="440"/>
    </row>
    <row r="27" spans="1:16" ht="18.75" customHeight="1">
      <c r="A27" s="218" t="str">
        <f t="shared" si="0"/>
        <v/>
      </c>
      <c r="B27" s="228"/>
      <c r="C27" s="226"/>
      <c r="D27" s="227"/>
      <c r="E27" s="61"/>
      <c r="F27" s="233"/>
      <c r="G27" s="62"/>
      <c r="H27" s="440"/>
      <c r="I27" s="218" t="str">
        <f t="shared" si="1"/>
        <v/>
      </c>
      <c r="J27" s="228"/>
      <c r="K27" s="226"/>
      <c r="L27" s="227"/>
      <c r="M27" s="61"/>
      <c r="N27" s="237"/>
      <c r="O27" s="72"/>
      <c r="P27" s="440"/>
    </row>
    <row r="28" spans="1:16" ht="18.75" customHeight="1">
      <c r="A28" s="218" t="str">
        <f t="shared" si="0"/>
        <v/>
      </c>
      <c r="B28" s="228"/>
      <c r="C28" s="226"/>
      <c r="D28" s="227"/>
      <c r="E28" s="61"/>
      <c r="F28" s="233"/>
      <c r="G28" s="62"/>
      <c r="H28" s="440"/>
      <c r="I28" s="218" t="str">
        <f t="shared" si="1"/>
        <v/>
      </c>
      <c r="J28" s="228"/>
      <c r="K28" s="226"/>
      <c r="L28" s="227"/>
      <c r="M28" s="61"/>
      <c r="N28" s="237"/>
      <c r="O28" s="72"/>
      <c r="P28" s="440"/>
    </row>
    <row r="29" spans="1:16" ht="18.75" customHeight="1">
      <c r="A29" s="218" t="str">
        <f t="shared" si="0"/>
        <v/>
      </c>
      <c r="B29" s="228"/>
      <c r="C29" s="226"/>
      <c r="D29" s="227"/>
      <c r="E29" s="61"/>
      <c r="F29" s="233"/>
      <c r="G29" s="62"/>
      <c r="H29" s="440"/>
      <c r="I29" s="218" t="str">
        <f t="shared" si="1"/>
        <v/>
      </c>
      <c r="J29" s="228"/>
      <c r="K29" s="226"/>
      <c r="L29" s="227"/>
      <c r="M29" s="61"/>
      <c r="N29" s="237"/>
      <c r="O29" s="72"/>
      <c r="P29" s="440"/>
    </row>
    <row r="30" spans="1:16" ht="18.75" customHeight="1">
      <c r="A30" s="218" t="str">
        <f t="shared" si="0"/>
        <v/>
      </c>
      <c r="B30" s="228"/>
      <c r="C30" s="226"/>
      <c r="D30" s="227"/>
      <c r="E30" s="61"/>
      <c r="F30" s="233"/>
      <c r="G30" s="62"/>
      <c r="H30" s="440"/>
      <c r="I30" s="218" t="str">
        <f t="shared" si="1"/>
        <v/>
      </c>
      <c r="J30" s="228"/>
      <c r="K30" s="226"/>
      <c r="L30" s="227"/>
      <c r="M30" s="61"/>
      <c r="N30" s="237"/>
      <c r="O30" s="72"/>
      <c r="P30" s="440"/>
    </row>
    <row r="31" spans="1:16" ht="18.75" customHeight="1">
      <c r="A31" s="218" t="str">
        <f t="shared" si="0"/>
        <v/>
      </c>
      <c r="B31" s="228"/>
      <c r="C31" s="226"/>
      <c r="D31" s="227"/>
      <c r="E31" s="61"/>
      <c r="F31" s="233"/>
      <c r="G31" s="62"/>
      <c r="H31" s="440"/>
      <c r="I31" s="218" t="str">
        <f t="shared" si="1"/>
        <v/>
      </c>
      <c r="J31" s="228"/>
      <c r="K31" s="226"/>
      <c r="L31" s="227"/>
      <c r="M31" s="61"/>
      <c r="N31" s="237"/>
      <c r="O31" s="72"/>
      <c r="P31" s="440"/>
    </row>
    <row r="32" spans="1:16" ht="15.75">
      <c r="A32" s="218" t="str">
        <f t="shared" si="0"/>
        <v/>
      </c>
      <c r="B32" s="228"/>
      <c r="C32" s="226"/>
      <c r="D32" s="227"/>
      <c r="E32" s="61"/>
      <c r="F32" s="233"/>
      <c r="G32" s="62"/>
      <c r="H32" s="440"/>
      <c r="I32" s="218" t="str">
        <f t="shared" si="1"/>
        <v/>
      </c>
      <c r="J32" s="228"/>
      <c r="K32" s="226"/>
      <c r="L32" s="227"/>
      <c r="M32" s="61"/>
      <c r="N32" s="237"/>
      <c r="O32" s="72"/>
      <c r="P32" s="440"/>
    </row>
    <row r="33" spans="1:16" ht="18.75" customHeight="1">
      <c r="A33" s="218" t="str">
        <f t="shared" si="0"/>
        <v/>
      </c>
      <c r="B33" s="228"/>
      <c r="C33" s="226"/>
      <c r="D33" s="227"/>
      <c r="E33" s="61"/>
      <c r="F33" s="233"/>
      <c r="G33" s="62"/>
      <c r="H33" s="440"/>
      <c r="I33" s="218" t="str">
        <f t="shared" si="1"/>
        <v/>
      </c>
      <c r="J33" s="228"/>
      <c r="K33" s="226"/>
      <c r="L33" s="227"/>
      <c r="M33" s="61"/>
      <c r="N33" s="237"/>
      <c r="O33" s="72"/>
      <c r="P33" s="440"/>
    </row>
    <row r="34" spans="1:16" ht="18.75" customHeight="1">
      <c r="A34" s="218" t="str">
        <f t="shared" si="0"/>
        <v/>
      </c>
      <c r="B34" s="228"/>
      <c r="C34" s="226"/>
      <c r="D34" s="227"/>
      <c r="E34" s="61"/>
      <c r="F34" s="233"/>
      <c r="G34" s="62"/>
      <c r="H34" s="440"/>
      <c r="I34" s="218" t="str">
        <f t="shared" si="1"/>
        <v/>
      </c>
      <c r="J34" s="228"/>
      <c r="K34" s="226"/>
      <c r="L34" s="227"/>
      <c r="M34" s="61"/>
      <c r="N34" s="237"/>
      <c r="O34" s="72"/>
      <c r="P34" s="440"/>
    </row>
    <row r="35" spans="1:16" ht="18.75" customHeight="1">
      <c r="A35" s="218" t="str">
        <f t="shared" si="0"/>
        <v/>
      </c>
      <c r="B35" s="228"/>
      <c r="C35" s="226"/>
      <c r="D35" s="227"/>
      <c r="E35" s="61"/>
      <c r="F35" s="233"/>
      <c r="G35" s="62"/>
      <c r="H35" s="440"/>
      <c r="I35" s="218" t="str">
        <f t="shared" si="1"/>
        <v/>
      </c>
      <c r="J35" s="228"/>
      <c r="K35" s="226"/>
      <c r="L35" s="227"/>
      <c r="M35" s="61"/>
      <c r="N35" s="237"/>
      <c r="O35" s="72"/>
      <c r="P35" s="440"/>
    </row>
    <row r="36" spans="1:16" ht="18.75" customHeight="1">
      <c r="A36" s="218" t="str">
        <f t="shared" si="0"/>
        <v/>
      </c>
      <c r="B36" s="228"/>
      <c r="C36" s="226"/>
      <c r="D36" s="227"/>
      <c r="E36" s="61"/>
      <c r="F36" s="233"/>
      <c r="G36" s="62"/>
      <c r="H36" s="440"/>
      <c r="I36" s="218" t="str">
        <f t="shared" si="1"/>
        <v/>
      </c>
      <c r="J36" s="228"/>
      <c r="K36" s="226"/>
      <c r="L36" s="227"/>
      <c r="M36" s="61"/>
      <c r="N36" s="237"/>
      <c r="O36" s="72"/>
      <c r="P36" s="440"/>
    </row>
    <row r="37" spans="1:16" ht="18.75" customHeight="1">
      <c r="A37" s="218" t="str">
        <f t="shared" si="0"/>
        <v/>
      </c>
      <c r="B37" s="228"/>
      <c r="C37" s="226"/>
      <c r="D37" s="227"/>
      <c r="E37" s="61"/>
      <c r="F37" s="233"/>
      <c r="G37" s="62"/>
      <c r="H37" s="440"/>
      <c r="I37" s="218" t="str">
        <f t="shared" si="1"/>
        <v/>
      </c>
      <c r="J37" s="228"/>
      <c r="K37" s="226"/>
      <c r="L37" s="227"/>
      <c r="M37" s="61"/>
      <c r="N37" s="237"/>
      <c r="O37" s="72"/>
      <c r="P37" s="440"/>
    </row>
    <row r="38" spans="1:16" ht="18.75" customHeight="1">
      <c r="A38" s="218" t="str">
        <f t="shared" si="0"/>
        <v/>
      </c>
      <c r="B38" s="228"/>
      <c r="C38" s="226"/>
      <c r="D38" s="227"/>
      <c r="E38" s="61"/>
      <c r="F38" s="233"/>
      <c r="G38" s="62"/>
      <c r="H38" s="440"/>
      <c r="I38" s="218" t="str">
        <f t="shared" si="1"/>
        <v/>
      </c>
      <c r="J38" s="228"/>
      <c r="K38" s="226"/>
      <c r="L38" s="227"/>
      <c r="M38" s="61"/>
      <c r="N38" s="237"/>
      <c r="O38" s="72"/>
      <c r="P38" s="440"/>
    </row>
    <row r="39" spans="1:16" ht="18.75" customHeight="1">
      <c r="A39" s="218" t="str">
        <f t="shared" ref="A39:A56" si="2">IF(B39&lt;&gt;"",IF(ROW()=7,1,A38+1),"")</f>
        <v/>
      </c>
      <c r="B39" s="228"/>
      <c r="C39" s="226"/>
      <c r="D39" s="227"/>
      <c r="E39" s="61"/>
      <c r="F39" s="233"/>
      <c r="G39" s="62"/>
      <c r="H39" s="440"/>
      <c r="I39" s="218" t="str">
        <f t="shared" si="1"/>
        <v/>
      </c>
      <c r="J39" s="228"/>
      <c r="K39" s="226"/>
      <c r="L39" s="227"/>
      <c r="M39" s="61"/>
      <c r="N39" s="237"/>
      <c r="O39" s="72"/>
      <c r="P39" s="440"/>
    </row>
    <row r="40" spans="1:16" ht="18.75" customHeight="1">
      <c r="A40" s="218" t="str">
        <f t="shared" si="2"/>
        <v/>
      </c>
      <c r="B40" s="228"/>
      <c r="C40" s="226"/>
      <c r="D40" s="227"/>
      <c r="E40" s="61"/>
      <c r="F40" s="233"/>
      <c r="G40" s="62"/>
      <c r="H40" s="440"/>
      <c r="I40" s="218" t="str">
        <f t="shared" si="1"/>
        <v/>
      </c>
      <c r="J40" s="228"/>
      <c r="K40" s="226"/>
      <c r="L40" s="227"/>
      <c r="M40" s="61"/>
      <c r="N40" s="237"/>
      <c r="O40" s="72"/>
      <c r="P40" s="440"/>
    </row>
    <row r="41" spans="1:16" ht="18.75" customHeight="1">
      <c r="A41" s="218" t="str">
        <f t="shared" si="2"/>
        <v/>
      </c>
      <c r="B41" s="228"/>
      <c r="C41" s="226"/>
      <c r="D41" s="227"/>
      <c r="E41" s="61"/>
      <c r="F41" s="233"/>
      <c r="G41" s="62"/>
      <c r="H41" s="440"/>
      <c r="I41" s="218" t="str">
        <f t="shared" si="1"/>
        <v/>
      </c>
      <c r="J41" s="228"/>
      <c r="K41" s="226"/>
      <c r="L41" s="227"/>
      <c r="M41" s="61"/>
      <c r="N41" s="237"/>
      <c r="O41" s="72"/>
      <c r="P41" s="440"/>
    </row>
    <row r="42" spans="1:16" ht="18.75" customHeight="1">
      <c r="A42" s="218" t="str">
        <f t="shared" si="2"/>
        <v/>
      </c>
      <c r="B42" s="228"/>
      <c r="C42" s="226"/>
      <c r="D42" s="227"/>
      <c r="E42" s="61"/>
      <c r="F42" s="233"/>
      <c r="G42" s="62"/>
      <c r="H42" s="440"/>
      <c r="I42" s="218" t="str">
        <f t="shared" si="1"/>
        <v/>
      </c>
      <c r="J42" s="228"/>
      <c r="K42" s="226"/>
      <c r="L42" s="227"/>
      <c r="M42" s="61"/>
      <c r="N42" s="237"/>
      <c r="O42" s="72"/>
      <c r="P42" s="440"/>
    </row>
    <row r="43" spans="1:16" ht="18.75" customHeight="1">
      <c r="A43" s="218" t="str">
        <f t="shared" si="2"/>
        <v/>
      </c>
      <c r="B43" s="228"/>
      <c r="C43" s="226"/>
      <c r="D43" s="227"/>
      <c r="E43" s="61"/>
      <c r="F43" s="233"/>
      <c r="G43" s="62"/>
      <c r="H43" s="440"/>
      <c r="I43" s="218" t="str">
        <f t="shared" si="1"/>
        <v/>
      </c>
      <c r="J43" s="228"/>
      <c r="K43" s="226"/>
      <c r="L43" s="227"/>
      <c r="M43" s="61"/>
      <c r="N43" s="237"/>
      <c r="O43" s="72"/>
      <c r="P43" s="440"/>
    </row>
    <row r="44" spans="1:16" ht="18.75" customHeight="1">
      <c r="A44" s="218" t="str">
        <f t="shared" si="2"/>
        <v/>
      </c>
      <c r="B44" s="228"/>
      <c r="C44" s="226"/>
      <c r="D44" s="227"/>
      <c r="E44" s="61"/>
      <c r="F44" s="233"/>
      <c r="G44" s="62"/>
      <c r="H44" s="440"/>
      <c r="I44" s="218" t="str">
        <f t="shared" si="1"/>
        <v/>
      </c>
      <c r="J44" s="228"/>
      <c r="K44" s="226"/>
      <c r="L44" s="227"/>
      <c r="M44" s="61"/>
      <c r="N44" s="237"/>
      <c r="O44" s="72"/>
      <c r="P44" s="440"/>
    </row>
    <row r="45" spans="1:16" ht="18.75" customHeight="1">
      <c r="A45" s="218" t="str">
        <f t="shared" si="2"/>
        <v/>
      </c>
      <c r="B45" s="228"/>
      <c r="C45" s="226"/>
      <c r="D45" s="227"/>
      <c r="E45" s="61"/>
      <c r="F45" s="233"/>
      <c r="G45" s="62"/>
      <c r="H45" s="440"/>
      <c r="I45" s="218" t="str">
        <f t="shared" si="1"/>
        <v/>
      </c>
      <c r="J45" s="228"/>
      <c r="K45" s="226"/>
      <c r="L45" s="227"/>
      <c r="M45" s="61"/>
      <c r="N45" s="237"/>
      <c r="O45" s="72"/>
      <c r="P45" s="440"/>
    </row>
    <row r="46" spans="1:16" ht="18.75" customHeight="1">
      <c r="A46" s="218" t="str">
        <f t="shared" si="2"/>
        <v/>
      </c>
      <c r="B46" s="228"/>
      <c r="C46" s="226"/>
      <c r="D46" s="227"/>
      <c r="E46" s="61"/>
      <c r="F46" s="233"/>
      <c r="G46" s="62"/>
      <c r="H46" s="440"/>
      <c r="I46" s="218" t="str">
        <f t="shared" si="1"/>
        <v/>
      </c>
      <c r="J46" s="228"/>
      <c r="K46" s="226"/>
      <c r="L46" s="227"/>
      <c r="M46" s="61"/>
      <c r="N46" s="237"/>
      <c r="O46" s="72"/>
      <c r="P46" s="440"/>
    </row>
    <row r="47" spans="1:16" ht="18.75" customHeight="1">
      <c r="A47" s="218" t="str">
        <f t="shared" si="2"/>
        <v/>
      </c>
      <c r="B47" s="228"/>
      <c r="C47" s="226"/>
      <c r="D47" s="227"/>
      <c r="E47" s="61"/>
      <c r="F47" s="233"/>
      <c r="G47" s="62"/>
      <c r="H47" s="440"/>
      <c r="I47" s="218" t="str">
        <f t="shared" si="1"/>
        <v/>
      </c>
      <c r="J47" s="228"/>
      <c r="K47" s="226"/>
      <c r="L47" s="227"/>
      <c r="M47" s="61"/>
      <c r="N47" s="237"/>
      <c r="O47" s="72"/>
      <c r="P47" s="440"/>
    </row>
    <row r="48" spans="1:16" ht="18.75" customHeight="1">
      <c r="A48" s="218" t="str">
        <f t="shared" si="2"/>
        <v/>
      </c>
      <c r="B48" s="228"/>
      <c r="C48" s="226"/>
      <c r="D48" s="227"/>
      <c r="E48" s="61"/>
      <c r="F48" s="233"/>
      <c r="G48" s="62"/>
      <c r="H48" s="440"/>
      <c r="I48" s="218" t="str">
        <f t="shared" si="1"/>
        <v/>
      </c>
      <c r="J48" s="228"/>
      <c r="K48" s="226"/>
      <c r="L48" s="227"/>
      <c r="M48" s="61"/>
      <c r="N48" s="237"/>
      <c r="O48" s="72"/>
      <c r="P48" s="440"/>
    </row>
    <row r="49" spans="1:16" ht="18.75" customHeight="1">
      <c r="A49" s="218" t="str">
        <f t="shared" si="2"/>
        <v/>
      </c>
      <c r="B49" s="228"/>
      <c r="C49" s="226"/>
      <c r="D49" s="227"/>
      <c r="E49" s="61"/>
      <c r="F49" s="233"/>
      <c r="G49" s="62"/>
      <c r="H49" s="440"/>
      <c r="I49" s="218" t="str">
        <f t="shared" si="1"/>
        <v/>
      </c>
      <c r="J49" s="228"/>
      <c r="K49" s="226"/>
      <c r="L49" s="227"/>
      <c r="M49" s="61"/>
      <c r="N49" s="237"/>
      <c r="O49" s="72"/>
      <c r="P49" s="440"/>
    </row>
    <row r="50" spans="1:16" ht="18.75" customHeight="1">
      <c r="A50" s="218" t="str">
        <f t="shared" si="2"/>
        <v/>
      </c>
      <c r="B50" s="228"/>
      <c r="C50" s="226"/>
      <c r="D50" s="227"/>
      <c r="E50" s="61"/>
      <c r="F50" s="233"/>
      <c r="G50" s="62"/>
      <c r="H50" s="440"/>
      <c r="I50" s="218" t="str">
        <f t="shared" si="1"/>
        <v/>
      </c>
      <c r="J50" s="228"/>
      <c r="K50" s="226"/>
      <c r="L50" s="227"/>
      <c r="M50" s="61"/>
      <c r="N50" s="237"/>
      <c r="O50" s="72"/>
      <c r="P50" s="440"/>
    </row>
    <row r="51" spans="1:16" ht="18.75" customHeight="1">
      <c r="A51" s="218" t="str">
        <f t="shared" si="2"/>
        <v/>
      </c>
      <c r="B51" s="228"/>
      <c r="C51" s="226"/>
      <c r="D51" s="227"/>
      <c r="E51" s="61"/>
      <c r="F51" s="233"/>
      <c r="G51" s="62"/>
      <c r="H51" s="440"/>
      <c r="I51" s="218" t="str">
        <f t="shared" si="1"/>
        <v/>
      </c>
      <c r="J51" s="228"/>
      <c r="K51" s="226"/>
      <c r="L51" s="227"/>
      <c r="M51" s="61"/>
      <c r="N51" s="237"/>
      <c r="O51" s="72"/>
      <c r="P51" s="440"/>
    </row>
    <row r="52" spans="1:16" ht="18.75" customHeight="1">
      <c r="A52" s="218" t="str">
        <f t="shared" si="2"/>
        <v/>
      </c>
      <c r="B52" s="228"/>
      <c r="C52" s="226"/>
      <c r="D52" s="227"/>
      <c r="E52" s="61"/>
      <c r="F52" s="233"/>
      <c r="G52" s="62"/>
      <c r="H52" s="440"/>
      <c r="I52" s="218" t="str">
        <f t="shared" si="1"/>
        <v/>
      </c>
      <c r="J52" s="228"/>
      <c r="K52" s="226"/>
      <c r="L52" s="227"/>
      <c r="M52" s="61"/>
      <c r="N52" s="237"/>
      <c r="O52" s="72"/>
      <c r="P52" s="440"/>
    </row>
    <row r="53" spans="1:16" ht="18.75" customHeight="1">
      <c r="A53" s="218" t="str">
        <f t="shared" si="2"/>
        <v/>
      </c>
      <c r="B53" s="228"/>
      <c r="C53" s="226"/>
      <c r="D53" s="227"/>
      <c r="E53" s="61"/>
      <c r="F53" s="233"/>
      <c r="G53" s="62"/>
      <c r="H53" s="440"/>
      <c r="I53" s="218" t="str">
        <f t="shared" si="1"/>
        <v/>
      </c>
      <c r="J53" s="228"/>
      <c r="K53" s="226"/>
      <c r="L53" s="227"/>
      <c r="M53" s="61"/>
      <c r="N53" s="237"/>
      <c r="O53" s="72"/>
      <c r="P53" s="440"/>
    </row>
    <row r="54" spans="1:16" ht="18.75" customHeight="1">
      <c r="A54" s="218" t="str">
        <f t="shared" si="2"/>
        <v/>
      </c>
      <c r="B54" s="228"/>
      <c r="C54" s="226"/>
      <c r="D54" s="227"/>
      <c r="E54" s="61"/>
      <c r="F54" s="233"/>
      <c r="G54" s="62"/>
      <c r="H54" s="440"/>
      <c r="I54" s="218" t="str">
        <f t="shared" si="1"/>
        <v/>
      </c>
      <c r="J54" s="228"/>
      <c r="K54" s="226"/>
      <c r="L54" s="227"/>
      <c r="M54" s="61"/>
      <c r="N54" s="237"/>
      <c r="O54" s="72"/>
      <c r="P54" s="440"/>
    </row>
    <row r="55" spans="1:16" ht="18.75" customHeight="1">
      <c r="A55" s="218" t="str">
        <f t="shared" si="2"/>
        <v/>
      </c>
      <c r="B55" s="228"/>
      <c r="C55" s="226"/>
      <c r="D55" s="227"/>
      <c r="E55" s="61"/>
      <c r="F55" s="233"/>
      <c r="G55" s="62"/>
      <c r="H55" s="440"/>
      <c r="I55" s="218" t="str">
        <f t="shared" si="1"/>
        <v/>
      </c>
      <c r="J55" s="228"/>
      <c r="K55" s="226"/>
      <c r="L55" s="227"/>
      <c r="M55" s="61"/>
      <c r="N55" s="237"/>
      <c r="O55" s="72"/>
      <c r="P55" s="440"/>
    </row>
    <row r="56" spans="1:16" ht="18.75" customHeight="1" thickBot="1">
      <c r="A56" s="219" t="str">
        <f t="shared" si="2"/>
        <v/>
      </c>
      <c r="B56" s="229"/>
      <c r="C56" s="230"/>
      <c r="D56" s="231"/>
      <c r="E56" s="63"/>
      <c r="F56" s="234"/>
      <c r="G56" s="64"/>
      <c r="H56" s="441"/>
      <c r="I56" s="219" t="str">
        <f t="shared" si="1"/>
        <v/>
      </c>
      <c r="J56" s="229"/>
      <c r="K56" s="230"/>
      <c r="L56" s="231"/>
      <c r="M56" s="63"/>
      <c r="N56" s="238"/>
      <c r="O56" s="73"/>
      <c r="P56" s="441"/>
    </row>
    <row r="57" spans="1:16" ht="18.75" customHeight="1">
      <c r="P57" s="48"/>
    </row>
    <row r="58" spans="1:16" ht="18.75" customHeight="1" thickBot="1">
      <c r="P58" s="48"/>
    </row>
    <row r="59" spans="1:16" ht="18.75" customHeight="1">
      <c r="A59" s="66"/>
      <c r="B59" s="66"/>
      <c r="C59" s="66"/>
      <c r="D59" s="66"/>
      <c r="E59" s="50"/>
      <c r="F59" s="50"/>
      <c r="G59" s="50"/>
      <c r="H59" s="442"/>
      <c r="I59" s="50"/>
      <c r="J59" s="50"/>
      <c r="K59" s="50"/>
      <c r="L59" s="50"/>
      <c r="M59" s="50"/>
      <c r="N59" s="50"/>
      <c r="O59" s="75"/>
      <c r="P59" s="26" t="s">
        <v>1994</v>
      </c>
    </row>
    <row r="60" spans="1:16" ht="18.75" customHeight="1">
      <c r="A60" s="221" t="str">
        <f t="shared" ref="A60:A91" si="3">IF(B60&lt;&gt;"",IF(ROW()=60,101,A59+1),"")</f>
        <v/>
      </c>
      <c r="B60" s="239"/>
      <c r="C60" s="240"/>
      <c r="D60" s="241"/>
      <c r="E60" s="67"/>
      <c r="F60" s="242"/>
      <c r="G60" s="68"/>
      <c r="H60" s="443"/>
      <c r="I60" s="221" t="str">
        <f>IF(J60&lt;&gt;"",IF(ROW()=60,151,I59+1),"")</f>
        <v/>
      </c>
      <c r="J60" s="239"/>
      <c r="K60" s="240"/>
      <c r="L60" s="241"/>
      <c r="M60" s="67"/>
      <c r="N60" s="246"/>
      <c r="O60" s="76"/>
      <c r="P60" s="443"/>
    </row>
    <row r="61" spans="1:16" ht="18.75" customHeight="1">
      <c r="A61" s="218" t="str">
        <f t="shared" si="3"/>
        <v/>
      </c>
      <c r="B61" s="228"/>
      <c r="C61" s="226"/>
      <c r="D61" s="227"/>
      <c r="E61" s="61"/>
      <c r="F61" s="233"/>
      <c r="G61" s="62"/>
      <c r="H61" s="444"/>
      <c r="I61" s="218" t="str">
        <f t="shared" ref="I61:I109" si="4">IF(J61&lt;&gt;"",IF(ROW()=60,151,I60+1),"")</f>
        <v/>
      </c>
      <c r="J61" s="228"/>
      <c r="K61" s="226"/>
      <c r="L61" s="227"/>
      <c r="M61" s="61"/>
      <c r="N61" s="237"/>
      <c r="O61" s="72"/>
      <c r="P61" s="444"/>
    </row>
    <row r="62" spans="1:16" ht="18.75" customHeight="1">
      <c r="A62" s="218" t="str">
        <f t="shared" si="3"/>
        <v/>
      </c>
      <c r="B62" s="228"/>
      <c r="C62" s="226"/>
      <c r="D62" s="227"/>
      <c r="E62" s="61"/>
      <c r="F62" s="233"/>
      <c r="G62" s="62"/>
      <c r="H62" s="444"/>
      <c r="I62" s="218" t="str">
        <f t="shared" si="4"/>
        <v/>
      </c>
      <c r="J62" s="228"/>
      <c r="K62" s="226"/>
      <c r="L62" s="227"/>
      <c r="M62" s="61"/>
      <c r="N62" s="237"/>
      <c r="O62" s="72"/>
      <c r="P62" s="444"/>
    </row>
    <row r="63" spans="1:16" ht="18.75" customHeight="1">
      <c r="A63" s="218" t="str">
        <f t="shared" si="3"/>
        <v/>
      </c>
      <c r="B63" s="228"/>
      <c r="C63" s="226"/>
      <c r="D63" s="227"/>
      <c r="E63" s="61"/>
      <c r="F63" s="233"/>
      <c r="G63" s="62"/>
      <c r="H63" s="444"/>
      <c r="I63" s="218" t="str">
        <f t="shared" si="4"/>
        <v/>
      </c>
      <c r="J63" s="228"/>
      <c r="K63" s="226"/>
      <c r="L63" s="227"/>
      <c r="M63" s="61"/>
      <c r="N63" s="237"/>
      <c r="O63" s="72"/>
      <c r="P63" s="444"/>
    </row>
    <row r="64" spans="1:16" ht="18.75" customHeight="1">
      <c r="A64" s="218" t="str">
        <f t="shared" si="3"/>
        <v/>
      </c>
      <c r="B64" s="228"/>
      <c r="C64" s="226"/>
      <c r="D64" s="227"/>
      <c r="E64" s="61"/>
      <c r="F64" s="233"/>
      <c r="G64" s="62"/>
      <c r="H64" s="444"/>
      <c r="I64" s="218" t="str">
        <f t="shared" si="4"/>
        <v/>
      </c>
      <c r="J64" s="228"/>
      <c r="K64" s="226"/>
      <c r="L64" s="227"/>
      <c r="M64" s="61"/>
      <c r="N64" s="237"/>
      <c r="O64" s="72"/>
      <c r="P64" s="444"/>
    </row>
    <row r="65" spans="1:16" ht="18.75" customHeight="1">
      <c r="A65" s="218" t="str">
        <f t="shared" si="3"/>
        <v/>
      </c>
      <c r="B65" s="228"/>
      <c r="C65" s="226"/>
      <c r="D65" s="227"/>
      <c r="E65" s="61"/>
      <c r="F65" s="233"/>
      <c r="G65" s="62"/>
      <c r="H65" s="444"/>
      <c r="I65" s="218" t="str">
        <f t="shared" si="4"/>
        <v/>
      </c>
      <c r="J65" s="228"/>
      <c r="K65" s="226"/>
      <c r="L65" s="227"/>
      <c r="M65" s="61"/>
      <c r="N65" s="237"/>
      <c r="O65" s="72"/>
      <c r="P65" s="444"/>
    </row>
    <row r="66" spans="1:16" ht="18.75" customHeight="1">
      <c r="A66" s="218" t="str">
        <f t="shared" si="3"/>
        <v/>
      </c>
      <c r="B66" s="228"/>
      <c r="C66" s="226"/>
      <c r="D66" s="227"/>
      <c r="E66" s="61"/>
      <c r="F66" s="233"/>
      <c r="G66" s="62"/>
      <c r="H66" s="444"/>
      <c r="I66" s="218" t="str">
        <f t="shared" si="4"/>
        <v/>
      </c>
      <c r="J66" s="228"/>
      <c r="K66" s="226"/>
      <c r="L66" s="227"/>
      <c r="M66" s="61"/>
      <c r="N66" s="237"/>
      <c r="O66" s="72"/>
      <c r="P66" s="444"/>
    </row>
    <row r="67" spans="1:16" ht="18.75" customHeight="1">
      <c r="A67" s="218" t="str">
        <f t="shared" si="3"/>
        <v/>
      </c>
      <c r="B67" s="228"/>
      <c r="C67" s="226"/>
      <c r="D67" s="227"/>
      <c r="E67" s="61"/>
      <c r="F67" s="233"/>
      <c r="G67" s="62"/>
      <c r="H67" s="444"/>
      <c r="I67" s="218" t="str">
        <f t="shared" si="4"/>
        <v/>
      </c>
      <c r="J67" s="228"/>
      <c r="K67" s="226"/>
      <c r="L67" s="243"/>
      <c r="M67" s="77"/>
      <c r="N67" s="247"/>
      <c r="O67" s="72"/>
      <c r="P67" s="444"/>
    </row>
    <row r="68" spans="1:16" ht="18.75" customHeight="1">
      <c r="A68" s="218" t="str">
        <f t="shared" si="3"/>
        <v/>
      </c>
      <c r="B68" s="228"/>
      <c r="C68" s="226"/>
      <c r="D68" s="227"/>
      <c r="E68" s="61"/>
      <c r="F68" s="233"/>
      <c r="G68" s="62"/>
      <c r="H68" s="444"/>
      <c r="I68" s="218" t="str">
        <f t="shared" si="4"/>
        <v/>
      </c>
      <c r="J68" s="228"/>
      <c r="K68" s="226"/>
      <c r="L68" s="244"/>
      <c r="M68" s="78"/>
      <c r="N68" s="248"/>
      <c r="O68" s="72"/>
      <c r="P68" s="444"/>
    </row>
    <row r="69" spans="1:16" ht="18.75" customHeight="1">
      <c r="A69" s="218" t="str">
        <f t="shared" si="3"/>
        <v/>
      </c>
      <c r="B69" s="228"/>
      <c r="C69" s="226"/>
      <c r="D69" s="227"/>
      <c r="E69" s="61"/>
      <c r="F69" s="233"/>
      <c r="G69" s="62"/>
      <c r="H69" s="444"/>
      <c r="I69" s="218" t="str">
        <f t="shared" si="4"/>
        <v/>
      </c>
      <c r="J69" s="228"/>
      <c r="K69" s="226"/>
      <c r="L69" s="244"/>
      <c r="M69" s="78"/>
      <c r="N69" s="248"/>
      <c r="O69" s="72"/>
      <c r="P69" s="444"/>
    </row>
    <row r="70" spans="1:16" ht="18.75" customHeight="1">
      <c r="A70" s="218" t="str">
        <f t="shared" si="3"/>
        <v/>
      </c>
      <c r="B70" s="228"/>
      <c r="C70" s="226"/>
      <c r="D70" s="227"/>
      <c r="E70" s="61"/>
      <c r="F70" s="233"/>
      <c r="G70" s="62"/>
      <c r="H70" s="444"/>
      <c r="I70" s="218" t="str">
        <f t="shared" si="4"/>
        <v/>
      </c>
      <c r="J70" s="228"/>
      <c r="K70" s="226"/>
      <c r="L70" s="244"/>
      <c r="M70" s="78"/>
      <c r="N70" s="248"/>
      <c r="O70" s="72"/>
      <c r="P70" s="444"/>
    </row>
    <row r="71" spans="1:16" ht="18.75" customHeight="1">
      <c r="A71" s="218" t="str">
        <f t="shared" si="3"/>
        <v/>
      </c>
      <c r="B71" s="228"/>
      <c r="C71" s="226"/>
      <c r="D71" s="227"/>
      <c r="E71" s="61"/>
      <c r="F71" s="233"/>
      <c r="G71" s="62"/>
      <c r="H71" s="444"/>
      <c r="I71" s="218" t="str">
        <f t="shared" si="4"/>
        <v/>
      </c>
      <c r="J71" s="228"/>
      <c r="K71" s="226"/>
      <c r="L71" s="244"/>
      <c r="M71" s="78"/>
      <c r="N71" s="248"/>
      <c r="O71" s="72"/>
      <c r="P71" s="444"/>
    </row>
    <row r="72" spans="1:16" ht="18.75" customHeight="1">
      <c r="A72" s="218" t="str">
        <f t="shared" si="3"/>
        <v/>
      </c>
      <c r="B72" s="228"/>
      <c r="C72" s="226"/>
      <c r="D72" s="227"/>
      <c r="E72" s="61"/>
      <c r="F72" s="233"/>
      <c r="G72" s="62"/>
      <c r="H72" s="444"/>
      <c r="I72" s="218" t="str">
        <f t="shared" si="4"/>
        <v/>
      </c>
      <c r="J72" s="228"/>
      <c r="K72" s="226"/>
      <c r="L72" s="244"/>
      <c r="M72" s="78"/>
      <c r="N72" s="248"/>
      <c r="O72" s="72"/>
      <c r="P72" s="444"/>
    </row>
    <row r="73" spans="1:16" ht="18.75" customHeight="1">
      <c r="A73" s="218" t="str">
        <f t="shared" si="3"/>
        <v/>
      </c>
      <c r="B73" s="228"/>
      <c r="C73" s="226"/>
      <c r="D73" s="227"/>
      <c r="E73" s="61"/>
      <c r="F73" s="233"/>
      <c r="G73" s="62"/>
      <c r="H73" s="444"/>
      <c r="I73" s="218" t="str">
        <f t="shared" si="4"/>
        <v/>
      </c>
      <c r="J73" s="228"/>
      <c r="K73" s="226"/>
      <c r="L73" s="244"/>
      <c r="M73" s="78"/>
      <c r="N73" s="248"/>
      <c r="O73" s="72"/>
      <c r="P73" s="444"/>
    </row>
    <row r="74" spans="1:16" ht="18.75" customHeight="1">
      <c r="A74" s="218" t="str">
        <f t="shared" si="3"/>
        <v/>
      </c>
      <c r="B74" s="228"/>
      <c r="C74" s="226"/>
      <c r="D74" s="227"/>
      <c r="E74" s="61"/>
      <c r="F74" s="233"/>
      <c r="G74" s="62"/>
      <c r="H74" s="444"/>
      <c r="I74" s="218" t="str">
        <f t="shared" si="4"/>
        <v/>
      </c>
      <c r="J74" s="228"/>
      <c r="K74" s="226"/>
      <c r="L74" s="244"/>
      <c r="M74" s="78"/>
      <c r="N74" s="248"/>
      <c r="O74" s="72"/>
      <c r="P74" s="444"/>
    </row>
    <row r="75" spans="1:16" ht="18.75" customHeight="1">
      <c r="A75" s="218" t="str">
        <f t="shared" si="3"/>
        <v/>
      </c>
      <c r="B75" s="228"/>
      <c r="C75" s="226"/>
      <c r="D75" s="227"/>
      <c r="E75" s="61"/>
      <c r="F75" s="233"/>
      <c r="G75" s="62"/>
      <c r="H75" s="444"/>
      <c r="I75" s="218" t="str">
        <f t="shared" si="4"/>
        <v/>
      </c>
      <c r="J75" s="228"/>
      <c r="K75" s="226"/>
      <c r="L75" s="244"/>
      <c r="M75" s="78"/>
      <c r="N75" s="248"/>
      <c r="O75" s="72"/>
      <c r="P75" s="444"/>
    </row>
    <row r="76" spans="1:16" ht="18.75" customHeight="1">
      <c r="A76" s="218" t="str">
        <f t="shared" si="3"/>
        <v/>
      </c>
      <c r="B76" s="228"/>
      <c r="C76" s="226"/>
      <c r="D76" s="227"/>
      <c r="E76" s="61"/>
      <c r="F76" s="233"/>
      <c r="G76" s="62"/>
      <c r="H76" s="444"/>
      <c r="I76" s="218" t="str">
        <f t="shared" si="4"/>
        <v/>
      </c>
      <c r="J76" s="228"/>
      <c r="K76" s="226"/>
      <c r="L76" s="244"/>
      <c r="M76" s="78"/>
      <c r="N76" s="248"/>
      <c r="O76" s="72"/>
      <c r="P76" s="444"/>
    </row>
    <row r="77" spans="1:16" ht="18.75" customHeight="1">
      <c r="A77" s="218" t="str">
        <f t="shared" si="3"/>
        <v/>
      </c>
      <c r="B77" s="228"/>
      <c r="C77" s="226"/>
      <c r="D77" s="227"/>
      <c r="E77" s="61"/>
      <c r="F77" s="233"/>
      <c r="G77" s="62"/>
      <c r="H77" s="444"/>
      <c r="I77" s="218" t="str">
        <f t="shared" si="4"/>
        <v/>
      </c>
      <c r="J77" s="228"/>
      <c r="K77" s="226"/>
      <c r="L77" s="244"/>
      <c r="M77" s="78"/>
      <c r="N77" s="248"/>
      <c r="O77" s="72"/>
      <c r="P77" s="444"/>
    </row>
    <row r="78" spans="1:16" ht="18.75" customHeight="1">
      <c r="A78" s="218" t="str">
        <f t="shared" si="3"/>
        <v/>
      </c>
      <c r="B78" s="228"/>
      <c r="C78" s="226"/>
      <c r="D78" s="227"/>
      <c r="E78" s="61"/>
      <c r="F78" s="233"/>
      <c r="G78" s="62"/>
      <c r="H78" s="444"/>
      <c r="I78" s="218" t="str">
        <f t="shared" si="4"/>
        <v/>
      </c>
      <c r="J78" s="228"/>
      <c r="K78" s="226"/>
      <c r="L78" s="244"/>
      <c r="M78" s="78"/>
      <c r="N78" s="248"/>
      <c r="O78" s="72"/>
      <c r="P78" s="444"/>
    </row>
    <row r="79" spans="1:16" ht="18.75" customHeight="1">
      <c r="A79" s="218" t="str">
        <f t="shared" si="3"/>
        <v/>
      </c>
      <c r="B79" s="228"/>
      <c r="C79" s="226"/>
      <c r="D79" s="227"/>
      <c r="E79" s="61"/>
      <c r="F79" s="233"/>
      <c r="G79" s="62"/>
      <c r="H79" s="444"/>
      <c r="I79" s="218" t="str">
        <f t="shared" si="4"/>
        <v/>
      </c>
      <c r="J79" s="228"/>
      <c r="K79" s="226"/>
      <c r="L79" s="244"/>
      <c r="M79" s="78"/>
      <c r="N79" s="248"/>
      <c r="O79" s="72"/>
      <c r="P79" s="444"/>
    </row>
    <row r="80" spans="1:16" ht="18.75" customHeight="1">
      <c r="A80" s="218" t="str">
        <f t="shared" si="3"/>
        <v/>
      </c>
      <c r="B80" s="228"/>
      <c r="C80" s="226"/>
      <c r="D80" s="227"/>
      <c r="E80" s="61"/>
      <c r="F80" s="233"/>
      <c r="G80" s="62"/>
      <c r="H80" s="444"/>
      <c r="I80" s="218" t="str">
        <f t="shared" si="4"/>
        <v/>
      </c>
      <c r="J80" s="228"/>
      <c r="K80" s="226"/>
      <c r="L80" s="244"/>
      <c r="M80" s="78"/>
      <c r="N80" s="248"/>
      <c r="O80" s="72"/>
      <c r="P80" s="444"/>
    </row>
    <row r="81" spans="1:16" ht="18.75" customHeight="1">
      <c r="A81" s="218" t="str">
        <f t="shared" si="3"/>
        <v/>
      </c>
      <c r="B81" s="228"/>
      <c r="C81" s="226"/>
      <c r="D81" s="227"/>
      <c r="E81" s="61"/>
      <c r="F81" s="233"/>
      <c r="G81" s="62"/>
      <c r="H81" s="444"/>
      <c r="I81" s="218" t="str">
        <f t="shared" si="4"/>
        <v/>
      </c>
      <c r="J81" s="228"/>
      <c r="K81" s="226"/>
      <c r="L81" s="245"/>
      <c r="M81" s="79"/>
      <c r="N81" s="249"/>
      <c r="O81" s="72"/>
      <c r="P81" s="444"/>
    </row>
    <row r="82" spans="1:16" ht="18.75" customHeight="1">
      <c r="A82" s="218" t="str">
        <f t="shared" si="3"/>
        <v/>
      </c>
      <c r="B82" s="228"/>
      <c r="C82" s="226"/>
      <c r="D82" s="227"/>
      <c r="E82" s="61"/>
      <c r="F82" s="233"/>
      <c r="G82" s="62"/>
      <c r="H82" s="444"/>
      <c r="I82" s="218" t="str">
        <f t="shared" si="4"/>
        <v/>
      </c>
      <c r="J82" s="228"/>
      <c r="K82" s="226"/>
      <c r="L82" s="227"/>
      <c r="M82" s="61"/>
      <c r="N82" s="237"/>
      <c r="O82" s="72"/>
      <c r="P82" s="444"/>
    </row>
    <row r="83" spans="1:16" ht="18.75" customHeight="1">
      <c r="A83" s="218" t="str">
        <f t="shared" si="3"/>
        <v/>
      </c>
      <c r="B83" s="228"/>
      <c r="C83" s="226"/>
      <c r="D83" s="227"/>
      <c r="E83" s="61"/>
      <c r="F83" s="233"/>
      <c r="G83" s="62"/>
      <c r="H83" s="444"/>
      <c r="I83" s="218" t="str">
        <f t="shared" si="4"/>
        <v/>
      </c>
      <c r="J83" s="228"/>
      <c r="K83" s="226"/>
      <c r="L83" s="227"/>
      <c r="M83" s="61"/>
      <c r="N83" s="237"/>
      <c r="O83" s="72"/>
      <c r="P83" s="444"/>
    </row>
    <row r="84" spans="1:16" ht="18.75" customHeight="1">
      <c r="A84" s="218" t="str">
        <f t="shared" si="3"/>
        <v/>
      </c>
      <c r="B84" s="228"/>
      <c r="C84" s="226"/>
      <c r="D84" s="227"/>
      <c r="E84" s="61"/>
      <c r="F84" s="233"/>
      <c r="G84" s="62"/>
      <c r="H84" s="444"/>
      <c r="I84" s="218" t="str">
        <f t="shared" si="4"/>
        <v/>
      </c>
      <c r="J84" s="228"/>
      <c r="K84" s="226"/>
      <c r="L84" s="227"/>
      <c r="M84" s="61"/>
      <c r="N84" s="237"/>
      <c r="O84" s="72"/>
      <c r="P84" s="444"/>
    </row>
    <row r="85" spans="1:16" ht="18.75" customHeight="1">
      <c r="A85" s="218" t="str">
        <f t="shared" si="3"/>
        <v/>
      </c>
      <c r="B85" s="228"/>
      <c r="C85" s="226"/>
      <c r="D85" s="227"/>
      <c r="E85" s="61"/>
      <c r="F85" s="233"/>
      <c r="G85" s="62"/>
      <c r="H85" s="444"/>
      <c r="I85" s="218" t="str">
        <f t="shared" si="4"/>
        <v/>
      </c>
      <c r="J85" s="228"/>
      <c r="K85" s="226"/>
      <c r="L85" s="227"/>
      <c r="M85" s="61"/>
      <c r="N85" s="237"/>
      <c r="O85" s="72"/>
      <c r="P85" s="444"/>
    </row>
    <row r="86" spans="1:16" ht="18.75" customHeight="1">
      <c r="A86" s="218" t="str">
        <f t="shared" si="3"/>
        <v/>
      </c>
      <c r="B86" s="228"/>
      <c r="C86" s="226"/>
      <c r="D86" s="227"/>
      <c r="E86" s="61"/>
      <c r="F86" s="233"/>
      <c r="G86" s="62"/>
      <c r="H86" s="444"/>
      <c r="I86" s="218" t="str">
        <f t="shared" si="4"/>
        <v/>
      </c>
      <c r="J86" s="228"/>
      <c r="K86" s="226"/>
      <c r="L86" s="227"/>
      <c r="M86" s="61"/>
      <c r="N86" s="237"/>
      <c r="O86" s="72"/>
      <c r="P86" s="444"/>
    </row>
    <row r="87" spans="1:16" ht="18.75" customHeight="1">
      <c r="A87" s="218" t="str">
        <f t="shared" si="3"/>
        <v/>
      </c>
      <c r="B87" s="228"/>
      <c r="C87" s="226"/>
      <c r="D87" s="227"/>
      <c r="E87" s="61"/>
      <c r="F87" s="233"/>
      <c r="G87" s="62"/>
      <c r="H87" s="444"/>
      <c r="I87" s="218" t="str">
        <f t="shared" si="4"/>
        <v/>
      </c>
      <c r="J87" s="228"/>
      <c r="K87" s="226"/>
      <c r="L87" s="227"/>
      <c r="M87" s="61"/>
      <c r="N87" s="237"/>
      <c r="O87" s="72"/>
      <c r="P87" s="444"/>
    </row>
    <row r="88" spans="1:16" ht="18.75" customHeight="1">
      <c r="A88" s="218" t="str">
        <f t="shared" si="3"/>
        <v/>
      </c>
      <c r="B88" s="228"/>
      <c r="C88" s="226"/>
      <c r="D88" s="227"/>
      <c r="E88" s="61"/>
      <c r="F88" s="233"/>
      <c r="G88" s="62"/>
      <c r="H88" s="444"/>
      <c r="I88" s="218" t="str">
        <f t="shared" si="4"/>
        <v/>
      </c>
      <c r="J88" s="228"/>
      <c r="K88" s="226"/>
      <c r="L88" s="227"/>
      <c r="M88" s="61"/>
      <c r="N88" s="237"/>
      <c r="O88" s="72"/>
      <c r="P88" s="444"/>
    </row>
    <row r="89" spans="1:16" ht="18.75" customHeight="1">
      <c r="A89" s="218" t="str">
        <f t="shared" si="3"/>
        <v/>
      </c>
      <c r="B89" s="228"/>
      <c r="C89" s="226"/>
      <c r="D89" s="227"/>
      <c r="E89" s="61"/>
      <c r="F89" s="233"/>
      <c r="G89" s="62"/>
      <c r="H89" s="444"/>
      <c r="I89" s="218" t="str">
        <f t="shared" si="4"/>
        <v/>
      </c>
      <c r="J89" s="228"/>
      <c r="K89" s="226"/>
      <c r="L89" s="227"/>
      <c r="M89" s="61"/>
      <c r="N89" s="237"/>
      <c r="O89" s="72"/>
      <c r="P89" s="444"/>
    </row>
    <row r="90" spans="1:16" ht="18.75" customHeight="1">
      <c r="A90" s="218" t="str">
        <f t="shared" si="3"/>
        <v/>
      </c>
      <c r="B90" s="228"/>
      <c r="C90" s="226"/>
      <c r="D90" s="227"/>
      <c r="E90" s="61"/>
      <c r="F90" s="233"/>
      <c r="G90" s="62"/>
      <c r="H90" s="444"/>
      <c r="I90" s="218" t="str">
        <f t="shared" si="4"/>
        <v/>
      </c>
      <c r="J90" s="228"/>
      <c r="K90" s="226"/>
      <c r="L90" s="227"/>
      <c r="M90" s="61"/>
      <c r="N90" s="237"/>
      <c r="O90" s="72"/>
      <c r="P90" s="444"/>
    </row>
    <row r="91" spans="1:16" ht="18.75" customHeight="1">
      <c r="A91" s="218" t="str">
        <f t="shared" si="3"/>
        <v/>
      </c>
      <c r="B91" s="228"/>
      <c r="C91" s="226"/>
      <c r="D91" s="227"/>
      <c r="E91" s="61"/>
      <c r="F91" s="233"/>
      <c r="G91" s="62"/>
      <c r="H91" s="444"/>
      <c r="I91" s="218" t="str">
        <f t="shared" si="4"/>
        <v/>
      </c>
      <c r="J91" s="228"/>
      <c r="K91" s="226"/>
      <c r="L91" s="227"/>
      <c r="M91" s="61"/>
      <c r="N91" s="237"/>
      <c r="O91" s="72"/>
      <c r="P91" s="444"/>
    </row>
    <row r="92" spans="1:16" ht="18.75" customHeight="1">
      <c r="A92" s="218" t="str">
        <f t="shared" ref="A92:A109" si="5">IF(B92&lt;&gt;"",IF(ROW()=60,101,A91+1),"")</f>
        <v/>
      </c>
      <c r="B92" s="228"/>
      <c r="C92" s="226"/>
      <c r="D92" s="227"/>
      <c r="E92" s="61"/>
      <c r="F92" s="233"/>
      <c r="G92" s="62"/>
      <c r="H92" s="444"/>
      <c r="I92" s="218" t="str">
        <f t="shared" si="4"/>
        <v/>
      </c>
      <c r="J92" s="228"/>
      <c r="K92" s="226"/>
      <c r="L92" s="227"/>
      <c r="M92" s="61"/>
      <c r="N92" s="237"/>
      <c r="O92" s="72"/>
      <c r="P92" s="444"/>
    </row>
    <row r="93" spans="1:16" ht="18.75" customHeight="1">
      <c r="A93" s="218" t="str">
        <f t="shared" si="5"/>
        <v/>
      </c>
      <c r="B93" s="228"/>
      <c r="C93" s="226"/>
      <c r="D93" s="227"/>
      <c r="E93" s="61"/>
      <c r="F93" s="233"/>
      <c r="G93" s="62"/>
      <c r="H93" s="444"/>
      <c r="I93" s="218" t="str">
        <f t="shared" si="4"/>
        <v/>
      </c>
      <c r="J93" s="228"/>
      <c r="K93" s="226"/>
      <c r="L93" s="227"/>
      <c r="M93" s="61"/>
      <c r="N93" s="237"/>
      <c r="O93" s="72"/>
      <c r="P93" s="444"/>
    </row>
    <row r="94" spans="1:16" ht="18.75" customHeight="1">
      <c r="A94" s="218" t="str">
        <f t="shared" si="5"/>
        <v/>
      </c>
      <c r="B94" s="228"/>
      <c r="C94" s="226"/>
      <c r="D94" s="227"/>
      <c r="E94" s="61"/>
      <c r="F94" s="233"/>
      <c r="G94" s="62"/>
      <c r="H94" s="444"/>
      <c r="I94" s="218" t="str">
        <f t="shared" si="4"/>
        <v/>
      </c>
      <c r="J94" s="228"/>
      <c r="K94" s="226"/>
      <c r="L94" s="227"/>
      <c r="M94" s="61"/>
      <c r="N94" s="237"/>
      <c r="O94" s="72"/>
      <c r="P94" s="444"/>
    </row>
    <row r="95" spans="1:16" ht="18.75" customHeight="1">
      <c r="A95" s="218" t="str">
        <f>IF(B95&lt;&gt;"",IF(ROW()=60,101,A92+1),"")</f>
        <v/>
      </c>
      <c r="B95" s="228"/>
      <c r="C95" s="226"/>
      <c r="D95" s="227"/>
      <c r="E95" s="61"/>
      <c r="F95" s="233"/>
      <c r="G95" s="62"/>
      <c r="H95" s="444"/>
      <c r="I95" s="218" t="str">
        <f>IF(J95&lt;&gt;"",IF(ROW()=60,151,I92+1),"")</f>
        <v/>
      </c>
      <c r="J95" s="228"/>
      <c r="K95" s="226"/>
      <c r="L95" s="227"/>
      <c r="M95" s="61"/>
      <c r="N95" s="237"/>
      <c r="O95" s="72"/>
      <c r="P95" s="444"/>
    </row>
    <row r="96" spans="1:16" ht="18.75" customHeight="1">
      <c r="A96" s="218" t="str">
        <f>IF(B96&lt;&gt;"",IF(ROW()=60,101,A93+1),"")</f>
        <v/>
      </c>
      <c r="B96" s="228"/>
      <c r="C96" s="226"/>
      <c r="D96" s="227"/>
      <c r="E96" s="61"/>
      <c r="F96" s="233"/>
      <c r="G96" s="62"/>
      <c r="H96" s="444"/>
      <c r="I96" s="218" t="str">
        <f>IF(J96&lt;&gt;"",IF(ROW()=60,151,I93+1),"")</f>
        <v/>
      </c>
      <c r="J96" s="228"/>
      <c r="K96" s="226"/>
      <c r="L96" s="227"/>
      <c r="M96" s="61"/>
      <c r="N96" s="237"/>
      <c r="O96" s="72"/>
      <c r="P96" s="444"/>
    </row>
    <row r="97" spans="1:16" ht="18.75" customHeight="1">
      <c r="A97" s="218" t="str">
        <f>IF(B97&lt;&gt;"",IF(ROW()=60,101,A94+1),"")</f>
        <v/>
      </c>
      <c r="B97" s="228"/>
      <c r="C97" s="226"/>
      <c r="D97" s="227"/>
      <c r="E97" s="61"/>
      <c r="F97" s="233"/>
      <c r="G97" s="62"/>
      <c r="H97" s="444"/>
      <c r="I97" s="218" t="str">
        <f>IF(J97&lt;&gt;"",IF(ROW()=60,151,I94+1),"")</f>
        <v/>
      </c>
      <c r="J97" s="228"/>
      <c r="K97" s="226"/>
      <c r="L97" s="227"/>
      <c r="M97" s="61"/>
      <c r="N97" s="237"/>
      <c r="O97" s="72"/>
      <c r="P97" s="444"/>
    </row>
    <row r="98" spans="1:16" ht="18.75" customHeight="1">
      <c r="A98" s="218"/>
      <c r="B98" s="228"/>
      <c r="C98" s="226"/>
      <c r="D98" s="227"/>
      <c r="E98" s="61"/>
      <c r="F98" s="233"/>
      <c r="G98" s="62"/>
      <c r="H98" s="444"/>
      <c r="I98" s="218"/>
      <c r="J98" s="228"/>
      <c r="K98" s="226"/>
      <c r="L98" s="227"/>
      <c r="M98" s="61"/>
      <c r="N98" s="237"/>
      <c r="O98" s="72"/>
      <c r="P98" s="444"/>
    </row>
    <row r="99" spans="1:16" ht="18.75" customHeight="1">
      <c r="A99" s="218" t="str">
        <f>IF(B99&lt;&gt;"",IF(ROW()=60,101,A97+1),"")</f>
        <v/>
      </c>
      <c r="B99" s="228"/>
      <c r="C99" s="226"/>
      <c r="D99" s="227"/>
      <c r="E99" s="61"/>
      <c r="F99" s="233"/>
      <c r="G99" s="62"/>
      <c r="H99" s="444"/>
      <c r="I99" s="218" t="str">
        <f>IF(J99&lt;&gt;"",IF(ROW()=60,151,I97+1),"")</f>
        <v/>
      </c>
      <c r="J99" s="228"/>
      <c r="K99" s="226"/>
      <c r="L99" s="227"/>
      <c r="M99" s="61"/>
      <c r="N99" s="237"/>
      <c r="O99" s="72"/>
      <c r="P99" s="444"/>
    </row>
    <row r="100" spans="1:16" ht="18.75" customHeight="1">
      <c r="A100" s="218"/>
      <c r="B100" s="228"/>
      <c r="C100" s="226"/>
      <c r="D100" s="227"/>
      <c r="E100" s="61"/>
      <c r="F100" s="233"/>
      <c r="G100" s="62"/>
      <c r="H100" s="444"/>
      <c r="I100" s="218"/>
      <c r="J100" s="228"/>
      <c r="K100" s="226"/>
      <c r="L100" s="227"/>
      <c r="M100" s="61"/>
      <c r="N100" s="237"/>
      <c r="O100" s="72"/>
      <c r="P100" s="444"/>
    </row>
    <row r="101" spans="1:16" ht="18.75" customHeight="1">
      <c r="A101" s="218" t="str">
        <f>IF(B101&lt;&gt;"",IF(ROW()=60,101,#REF!+1),"")</f>
        <v/>
      </c>
      <c r="B101" s="228"/>
      <c r="C101" s="226"/>
      <c r="D101" s="227"/>
      <c r="E101" s="61"/>
      <c r="F101" s="233"/>
      <c r="G101" s="62"/>
      <c r="H101" s="444"/>
      <c r="I101" s="218" t="str">
        <f>IF(J101&lt;&gt;"",IF(ROW()=60,151,#REF!+1),"")</f>
        <v/>
      </c>
      <c r="J101" s="228"/>
      <c r="K101" s="226"/>
      <c r="L101" s="227"/>
      <c r="M101" s="61"/>
      <c r="N101" s="237"/>
      <c r="O101" s="72"/>
      <c r="P101" s="444"/>
    </row>
    <row r="102" spans="1:16" ht="18.75" customHeight="1">
      <c r="A102" s="218" t="str">
        <f t="shared" si="5"/>
        <v/>
      </c>
      <c r="B102" s="228"/>
      <c r="C102" s="226"/>
      <c r="D102" s="227"/>
      <c r="E102" s="61"/>
      <c r="F102" s="233"/>
      <c r="G102" s="62"/>
      <c r="H102" s="444"/>
      <c r="I102" s="218" t="str">
        <f t="shared" si="4"/>
        <v/>
      </c>
      <c r="J102" s="228"/>
      <c r="K102" s="226"/>
      <c r="L102" s="227"/>
      <c r="M102" s="61"/>
      <c r="N102" s="237"/>
      <c r="O102" s="72"/>
      <c r="P102" s="444"/>
    </row>
    <row r="103" spans="1:16" ht="18.75" customHeight="1">
      <c r="A103" s="218" t="str">
        <f t="shared" si="5"/>
        <v/>
      </c>
      <c r="B103" s="228"/>
      <c r="C103" s="226"/>
      <c r="D103" s="227"/>
      <c r="E103" s="61"/>
      <c r="F103" s="233"/>
      <c r="G103" s="62"/>
      <c r="H103" s="444"/>
      <c r="I103" s="218" t="str">
        <f t="shared" si="4"/>
        <v/>
      </c>
      <c r="J103" s="228"/>
      <c r="K103" s="226"/>
      <c r="L103" s="227"/>
      <c r="M103" s="61"/>
      <c r="N103" s="237"/>
      <c r="O103" s="72"/>
      <c r="P103" s="444"/>
    </row>
    <row r="104" spans="1:16" ht="18.75" customHeight="1">
      <c r="A104" s="218" t="str">
        <f t="shared" si="5"/>
        <v/>
      </c>
      <c r="B104" s="228"/>
      <c r="C104" s="226"/>
      <c r="D104" s="227"/>
      <c r="E104" s="61"/>
      <c r="F104" s="233"/>
      <c r="G104" s="62"/>
      <c r="H104" s="444"/>
      <c r="I104" s="218" t="str">
        <f t="shared" si="4"/>
        <v/>
      </c>
      <c r="J104" s="228"/>
      <c r="K104" s="226"/>
      <c r="L104" s="227"/>
      <c r="M104" s="61"/>
      <c r="N104" s="237"/>
      <c r="O104" s="72"/>
      <c r="P104" s="444"/>
    </row>
    <row r="105" spans="1:16" ht="18.75" customHeight="1">
      <c r="A105" s="218" t="str">
        <f t="shared" si="5"/>
        <v/>
      </c>
      <c r="B105" s="228"/>
      <c r="C105" s="226"/>
      <c r="D105" s="227"/>
      <c r="E105" s="61"/>
      <c r="F105" s="233"/>
      <c r="G105" s="62"/>
      <c r="H105" s="444"/>
      <c r="I105" s="218" t="str">
        <f t="shared" si="4"/>
        <v/>
      </c>
      <c r="J105" s="228"/>
      <c r="K105" s="226"/>
      <c r="L105" s="227"/>
      <c r="M105" s="61"/>
      <c r="N105" s="237"/>
      <c r="O105" s="72"/>
      <c r="P105" s="444"/>
    </row>
    <row r="106" spans="1:16" ht="18.75" customHeight="1">
      <c r="A106" s="218" t="str">
        <f t="shared" si="5"/>
        <v/>
      </c>
      <c r="B106" s="228"/>
      <c r="C106" s="226"/>
      <c r="D106" s="227"/>
      <c r="E106" s="61"/>
      <c r="F106" s="233"/>
      <c r="G106" s="62"/>
      <c r="H106" s="444"/>
      <c r="I106" s="218" t="str">
        <f t="shared" si="4"/>
        <v/>
      </c>
      <c r="J106" s="228"/>
      <c r="K106" s="226"/>
      <c r="L106" s="227"/>
      <c r="M106" s="61"/>
      <c r="N106" s="237"/>
      <c r="O106" s="72"/>
      <c r="P106" s="444"/>
    </row>
    <row r="107" spans="1:16" ht="18.75" customHeight="1">
      <c r="A107" s="218" t="str">
        <f t="shared" si="5"/>
        <v/>
      </c>
      <c r="B107" s="228"/>
      <c r="C107" s="226"/>
      <c r="D107" s="227"/>
      <c r="E107" s="61"/>
      <c r="F107" s="233"/>
      <c r="G107" s="62"/>
      <c r="H107" s="444"/>
      <c r="I107" s="218" t="str">
        <f t="shared" si="4"/>
        <v/>
      </c>
      <c r="J107" s="228"/>
      <c r="K107" s="226"/>
      <c r="L107" s="227"/>
      <c r="M107" s="61"/>
      <c r="N107" s="237"/>
      <c r="O107" s="72"/>
      <c r="P107" s="444"/>
    </row>
    <row r="108" spans="1:16" ht="18.75" customHeight="1">
      <c r="A108" s="218" t="str">
        <f t="shared" si="5"/>
        <v/>
      </c>
      <c r="B108" s="228"/>
      <c r="C108" s="226"/>
      <c r="D108" s="227"/>
      <c r="E108" s="61"/>
      <c r="F108" s="233"/>
      <c r="G108" s="62"/>
      <c r="H108" s="444"/>
      <c r="I108" s="218" t="str">
        <f t="shared" si="4"/>
        <v/>
      </c>
      <c r="J108" s="228"/>
      <c r="K108" s="226"/>
      <c r="L108" s="227"/>
      <c r="M108" s="61"/>
      <c r="N108" s="237"/>
      <c r="O108" s="72"/>
      <c r="P108" s="444"/>
    </row>
    <row r="109" spans="1:16" ht="18.75" customHeight="1" thickBot="1">
      <c r="A109" s="219" t="str">
        <f t="shared" si="5"/>
        <v/>
      </c>
      <c r="B109" s="229"/>
      <c r="C109" s="230"/>
      <c r="D109" s="231"/>
      <c r="E109" s="63"/>
      <c r="F109" s="234"/>
      <c r="G109" s="64"/>
      <c r="H109" s="445"/>
      <c r="I109" s="219" t="str">
        <f t="shared" si="4"/>
        <v/>
      </c>
      <c r="J109" s="229"/>
      <c r="K109" s="230"/>
      <c r="L109" s="231"/>
      <c r="M109" s="63"/>
      <c r="N109" s="238"/>
      <c r="O109" s="73"/>
      <c r="P109" s="445"/>
    </row>
    <row r="110" spans="1:16" ht="18.75" customHeight="1" thickBot="1">
      <c r="A110" s="449"/>
      <c r="B110" s="449"/>
      <c r="C110" s="449"/>
      <c r="D110" s="449"/>
      <c r="E110" s="65"/>
      <c r="F110" s="449"/>
      <c r="G110" s="74"/>
      <c r="H110" s="453"/>
      <c r="I110" s="449"/>
      <c r="J110" s="449"/>
      <c r="K110" s="449"/>
      <c r="L110" s="449"/>
      <c r="M110" s="65"/>
      <c r="N110" s="449"/>
      <c r="O110" s="74"/>
      <c r="P110" s="455"/>
    </row>
    <row r="111" spans="1:16" ht="18.75" customHeight="1">
      <c r="A111" s="450"/>
      <c r="B111" s="450"/>
      <c r="C111" s="450"/>
      <c r="D111" s="450"/>
      <c r="E111" s="50"/>
      <c r="F111" s="451"/>
      <c r="G111" s="3"/>
      <c r="H111" s="454"/>
      <c r="I111" s="451"/>
      <c r="J111" s="451"/>
      <c r="K111" s="451"/>
      <c r="L111" s="451"/>
      <c r="M111" s="50"/>
      <c r="N111" s="451"/>
      <c r="O111" s="452"/>
      <c r="P111" s="456"/>
    </row>
    <row r="112" spans="1:16" ht="18.75" customHeight="1">
      <c r="A112" s="451"/>
      <c r="B112" s="451"/>
      <c r="C112" s="451"/>
      <c r="D112" s="451"/>
      <c r="F112" s="451"/>
      <c r="G112" s="3"/>
      <c r="H112" s="454"/>
      <c r="I112" s="451"/>
      <c r="J112" s="451"/>
      <c r="K112" s="451"/>
      <c r="L112" s="451"/>
      <c r="N112" s="451"/>
      <c r="O112" s="3"/>
      <c r="P112" s="457"/>
    </row>
    <row r="113" spans="1:16" ht="18.75" customHeight="1">
      <c r="A113" s="451"/>
      <c r="B113" s="451"/>
      <c r="C113" s="451"/>
      <c r="D113" s="451"/>
      <c r="F113" s="451"/>
      <c r="G113" s="3"/>
      <c r="H113" s="454"/>
      <c r="I113" s="451"/>
      <c r="J113" s="451"/>
      <c r="K113" s="451"/>
      <c r="L113" s="451"/>
      <c r="N113" s="451"/>
      <c r="O113" s="3"/>
      <c r="P113" s="457"/>
    </row>
    <row r="114" spans="1:16" ht="18.75" customHeight="1">
      <c r="A114" s="451"/>
      <c r="B114" s="451"/>
      <c r="C114" s="451"/>
      <c r="D114" s="451"/>
      <c r="F114" s="451"/>
      <c r="G114" s="3"/>
      <c r="H114" s="454"/>
      <c r="I114" s="451"/>
      <c r="J114" s="451"/>
      <c r="K114" s="451"/>
      <c r="L114" s="451"/>
      <c r="N114" s="451"/>
      <c r="O114" s="3"/>
      <c r="P114" s="457"/>
    </row>
  </sheetData>
  <mergeCells count="5">
    <mergeCell ref="A1:E1"/>
    <mergeCell ref="A2:E2"/>
    <mergeCell ref="B4:C4"/>
    <mergeCell ref="O1:P2"/>
    <mergeCell ref="F1:N2"/>
  </mergeCells>
  <conditionalFormatting sqref="D7:D56 L7:L56 D61:D109 L61:L109">
    <cfRule type="expression" dxfId="22" priority="3">
      <formula>D7&lt;&gt;""</formula>
    </cfRule>
  </conditionalFormatting>
  <conditionalFormatting sqref="D60 L60">
    <cfRule type="expression" dxfId="21" priority="1">
      <formula>D60&lt;&gt;""</formula>
    </cfRule>
  </conditionalFormatting>
  <printOptions horizontalCentered="1"/>
  <pageMargins left="0.23622047244094499" right="0.23622047244094499" top="0.118110236220472" bottom="0.118110236220472" header="0.31496062992126" footer="0.31496062992126"/>
  <pageSetup scale="53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" filterMode="1">
    <tabColor rgb="FF7AF81C"/>
  </sheetPr>
  <dimension ref="A3:AL332"/>
  <sheetViews>
    <sheetView showGridLines="0" zoomScale="120" zoomScaleNormal="120" workbookViewId="0">
      <selection activeCell="B8" sqref="B8"/>
    </sheetView>
  </sheetViews>
  <sheetFormatPr baseColWidth="10" defaultColWidth="11.42578125" defaultRowHeight="15"/>
  <cols>
    <col min="1" max="1" width="10.28515625" customWidth="1"/>
    <col min="2" max="2" width="38.28515625" customWidth="1"/>
    <col min="3" max="6" width="23.42578125" hidden="1" customWidth="1"/>
    <col min="7" max="7" width="23.42578125" customWidth="1"/>
    <col min="8" max="8" width="12" hidden="1" customWidth="1"/>
    <col min="9" max="11" width="23.42578125" hidden="1" customWidth="1"/>
    <col min="12" max="12" width="13.85546875" bestFit="1" customWidth="1"/>
    <col min="13" max="13" width="13.85546875" hidden="1" customWidth="1"/>
    <col min="14" max="15" width="13.28515625" hidden="1" customWidth="1"/>
    <col min="16" max="18" width="15.5703125" hidden="1" customWidth="1"/>
    <col min="19" max="19" width="10.85546875" customWidth="1"/>
    <col min="20" max="20" width="11" customWidth="1"/>
    <col min="35" max="35" width="22.5703125" customWidth="1"/>
    <col min="36" max="36" width="18.140625" customWidth="1"/>
    <col min="37" max="37" width="14.7109375" customWidth="1"/>
  </cols>
  <sheetData>
    <row r="3" spans="1:38">
      <c r="A3" s="223" t="s">
        <v>1995</v>
      </c>
      <c r="B3" s="36"/>
      <c r="C3" s="223" t="s">
        <v>14</v>
      </c>
      <c r="D3" s="36"/>
      <c r="E3" s="36"/>
      <c r="F3" s="36"/>
      <c r="G3" s="36"/>
      <c r="H3" s="36"/>
      <c r="I3" s="36"/>
      <c r="J3" s="36"/>
      <c r="K3" s="36"/>
      <c r="L3" s="38"/>
      <c r="AH3" s="43" t="s">
        <v>1996</v>
      </c>
    </row>
    <row r="4" spans="1:38" ht="26.25" customHeight="1">
      <c r="A4" s="262" t="s">
        <v>4</v>
      </c>
      <c r="B4" s="262" t="s">
        <v>5</v>
      </c>
      <c r="C4" s="261" t="s">
        <v>392</v>
      </c>
      <c r="D4" s="261" t="s">
        <v>67</v>
      </c>
      <c r="E4" s="261" t="s">
        <v>34</v>
      </c>
      <c r="F4" s="261" t="s">
        <v>62</v>
      </c>
      <c r="G4" s="258" t="s">
        <v>2714</v>
      </c>
      <c r="H4" s="261" t="s">
        <v>812</v>
      </c>
      <c r="I4" s="261" t="s">
        <v>2713</v>
      </c>
      <c r="J4" s="261" t="s">
        <v>73</v>
      </c>
      <c r="K4" s="261" t="s">
        <v>890</v>
      </c>
      <c r="L4" s="258" t="s">
        <v>804</v>
      </c>
      <c r="N4" s="37"/>
      <c r="O4" s="37"/>
      <c r="P4" s="39"/>
      <c r="Q4" s="39"/>
      <c r="R4" s="39"/>
      <c r="S4" s="40" t="s">
        <v>1997</v>
      </c>
      <c r="T4" s="41" t="s">
        <v>1998</v>
      </c>
      <c r="AH4" s="44" t="s">
        <v>4</v>
      </c>
      <c r="AI4" s="44" t="s">
        <v>5</v>
      </c>
      <c r="AJ4" s="44" t="s">
        <v>1998</v>
      </c>
      <c r="AK4" s="44" t="s">
        <v>1999</v>
      </c>
      <c r="AL4" s="44" t="s">
        <v>1997</v>
      </c>
    </row>
    <row r="5" spans="1:38" hidden="1">
      <c r="A5" s="37" t="s">
        <v>31</v>
      </c>
      <c r="B5" s="37" t="s">
        <v>32</v>
      </c>
      <c r="C5" s="37"/>
      <c r="D5" s="37"/>
      <c r="E5" s="37">
        <v>6</v>
      </c>
      <c r="F5" s="37"/>
      <c r="G5" s="37"/>
      <c r="H5" s="37">
        <v>350</v>
      </c>
      <c r="I5" s="37"/>
      <c r="J5" s="37"/>
      <c r="K5" s="37"/>
      <c r="L5" s="37">
        <v>356</v>
      </c>
      <c r="N5" s="37"/>
      <c r="O5" s="37"/>
      <c r="P5" s="37"/>
      <c r="Q5" s="37"/>
      <c r="R5" s="37"/>
      <c r="S5" s="42">
        <f>IFERROR($G5/L5,"")</f>
        <v>0</v>
      </c>
      <c r="T5" s="37">
        <f>F5+I5</f>
        <v>0</v>
      </c>
      <c r="AH5" s="45" t="s">
        <v>435</v>
      </c>
      <c r="AI5" s="46" t="str">
        <f t="shared" ref="AI5:AI18" si="0">IF(AH5&lt;&gt;"",VLOOKUP(AH5,A:B,2,0),"")</f>
        <v>Poker R 330cc X 30</v>
      </c>
      <c r="AJ5" s="46">
        <f t="shared" ref="AJ5:AJ18" si="1">IF(AH5&lt;&gt;"",VLOOKUP(AH5,A:T,13,0),"")</f>
        <v>0</v>
      </c>
      <c r="AK5" s="46">
        <f t="shared" ref="AK5:AK18" si="2">IF(AH5&lt;&gt;"",VLOOKUP(AH5,A:I,9,0),"")</f>
        <v>0</v>
      </c>
      <c r="AL5" s="47">
        <f t="shared" ref="AL5:AL18" si="3">IF(AH5&lt;&gt;"",VLOOKUP(AH5,A:S,12,0),"")</f>
        <v>6182</v>
      </c>
    </row>
    <row r="6" spans="1:38" hidden="1">
      <c r="A6" s="37" t="s">
        <v>40</v>
      </c>
      <c r="B6" s="37" t="s">
        <v>41</v>
      </c>
      <c r="C6" s="37"/>
      <c r="D6" s="37"/>
      <c r="E6" s="37">
        <v>2</v>
      </c>
      <c r="F6" s="37"/>
      <c r="G6" s="37"/>
      <c r="H6" s="37"/>
      <c r="I6" s="37"/>
      <c r="J6" s="37"/>
      <c r="K6" s="37"/>
      <c r="L6" s="37">
        <v>2</v>
      </c>
      <c r="N6" s="37"/>
      <c r="O6" s="37"/>
      <c r="P6" s="37"/>
      <c r="Q6" s="37"/>
      <c r="R6" s="37"/>
      <c r="S6" s="42">
        <f t="shared" ref="S6:S69" si="4">IFERROR($H6/L6,"")</f>
        <v>0</v>
      </c>
      <c r="T6" s="37">
        <f t="shared" ref="T6:T69" si="5">F6+I6</f>
        <v>0</v>
      </c>
      <c r="AH6" s="45" t="s">
        <v>970</v>
      </c>
      <c r="AI6" s="46" t="e">
        <f t="shared" si="0"/>
        <v>#N/A</v>
      </c>
      <c r="AJ6" s="46" t="e">
        <f t="shared" si="1"/>
        <v>#N/A</v>
      </c>
      <c r="AK6" s="46" t="e">
        <f t="shared" si="2"/>
        <v>#N/A</v>
      </c>
      <c r="AL6" s="47" t="e">
        <f t="shared" si="3"/>
        <v>#N/A</v>
      </c>
    </row>
    <row r="7" spans="1:38" hidden="1">
      <c r="A7" s="250" t="s">
        <v>44</v>
      </c>
      <c r="B7" s="250" t="s">
        <v>45</v>
      </c>
      <c r="C7" s="37"/>
      <c r="D7" s="37"/>
      <c r="E7" s="37"/>
      <c r="F7" s="37"/>
      <c r="G7" s="250"/>
      <c r="H7" s="37">
        <v>1162</v>
      </c>
      <c r="I7" s="37">
        <v>96</v>
      </c>
      <c r="J7" s="37"/>
      <c r="K7" s="37"/>
      <c r="L7" s="250">
        <v>1258</v>
      </c>
      <c r="N7" s="37"/>
      <c r="O7" s="37"/>
      <c r="P7" s="37"/>
      <c r="Q7" s="37"/>
      <c r="R7" s="37"/>
      <c r="S7" s="264">
        <f t="shared" ref="S7:S8" si="6">IFERROR($G7/L7,"")</f>
        <v>0</v>
      </c>
      <c r="T7" s="250">
        <f t="shared" si="5"/>
        <v>96</v>
      </c>
      <c r="AH7" s="45" t="s">
        <v>498</v>
      </c>
      <c r="AI7" s="46" t="str">
        <f t="shared" si="0"/>
        <v>Aguila RN 330cc X 30</v>
      </c>
      <c r="AJ7" s="46">
        <f t="shared" si="1"/>
        <v>0</v>
      </c>
      <c r="AK7" s="46">
        <f t="shared" si="2"/>
        <v>208</v>
      </c>
      <c r="AL7" s="47">
        <f t="shared" si="3"/>
        <v>3734</v>
      </c>
    </row>
    <row r="8" spans="1:38">
      <c r="A8" s="37" t="s">
        <v>57</v>
      </c>
      <c r="B8" s="37" t="s">
        <v>58</v>
      </c>
      <c r="C8" s="37"/>
      <c r="D8" s="37"/>
      <c r="E8" s="37"/>
      <c r="F8" s="251">
        <v>52</v>
      </c>
      <c r="G8" s="37">
        <v>32</v>
      </c>
      <c r="H8" s="37">
        <v>1169</v>
      </c>
      <c r="I8" s="37"/>
      <c r="J8" s="37"/>
      <c r="K8" s="251"/>
      <c r="L8" s="37">
        <v>1253</v>
      </c>
      <c r="N8" s="37"/>
      <c r="O8" s="37"/>
      <c r="P8" s="37"/>
      <c r="Q8" s="37"/>
      <c r="R8" s="251"/>
      <c r="S8" s="42">
        <f t="shared" si="6"/>
        <v>2.5538707102952914E-2</v>
      </c>
      <c r="T8" s="37">
        <f t="shared" si="5"/>
        <v>52</v>
      </c>
      <c r="AH8" s="45" t="s">
        <v>1245</v>
      </c>
      <c r="AI8" s="46" t="e">
        <f t="shared" si="0"/>
        <v>#N/A</v>
      </c>
      <c r="AJ8" s="46" t="e">
        <f t="shared" si="1"/>
        <v>#N/A</v>
      </c>
      <c r="AK8" s="46" t="e">
        <f t="shared" si="2"/>
        <v>#N/A</v>
      </c>
      <c r="AL8" s="47" t="e">
        <f t="shared" si="3"/>
        <v>#N/A</v>
      </c>
    </row>
    <row r="9" spans="1:38" hidden="1">
      <c r="A9" s="49" t="s">
        <v>71</v>
      </c>
      <c r="B9" s="49" t="s">
        <v>72</v>
      </c>
      <c r="C9" s="37"/>
      <c r="D9" s="37"/>
      <c r="E9" s="37"/>
      <c r="F9" s="37"/>
      <c r="G9" s="49"/>
      <c r="H9" s="37"/>
      <c r="I9" s="37"/>
      <c r="J9" s="37"/>
      <c r="K9" s="37"/>
      <c r="L9" s="37"/>
      <c r="N9" s="37"/>
      <c r="O9" s="37"/>
      <c r="P9" s="37"/>
      <c r="Q9" s="37"/>
      <c r="R9" s="37"/>
      <c r="S9" s="42" t="str">
        <f t="shared" si="4"/>
        <v/>
      </c>
      <c r="T9" s="37">
        <f t="shared" si="5"/>
        <v>0</v>
      </c>
      <c r="AH9" s="45" t="s">
        <v>432</v>
      </c>
      <c r="AI9" s="46" t="str">
        <f t="shared" si="0"/>
        <v>Cola&amp;Pola RN 330cc X 30</v>
      </c>
      <c r="AJ9" s="46">
        <f t="shared" si="1"/>
        <v>0</v>
      </c>
      <c r="AK9" s="46">
        <f t="shared" si="2"/>
        <v>0</v>
      </c>
      <c r="AL9" s="47">
        <f t="shared" si="3"/>
        <v>40</v>
      </c>
    </row>
    <row r="10" spans="1:38" hidden="1">
      <c r="A10" s="37" t="s">
        <v>90</v>
      </c>
      <c r="B10" s="37" t="s">
        <v>91</v>
      </c>
      <c r="C10" s="37"/>
      <c r="D10" s="37"/>
      <c r="E10" s="37">
        <v>15</v>
      </c>
      <c r="F10" s="37">
        <v>14</v>
      </c>
      <c r="G10" s="37"/>
      <c r="H10" s="37">
        <v>42</v>
      </c>
      <c r="I10" s="37"/>
      <c r="J10" s="37"/>
      <c r="K10" s="37"/>
      <c r="L10" s="37">
        <v>71</v>
      </c>
      <c r="N10" s="37"/>
      <c r="O10" s="37"/>
      <c r="P10" s="37"/>
      <c r="Q10" s="37"/>
      <c r="R10" s="37"/>
      <c r="S10" s="42">
        <f>IFERROR($G10/L10,"")</f>
        <v>0</v>
      </c>
      <c r="T10" s="37">
        <f t="shared" si="5"/>
        <v>14</v>
      </c>
      <c r="AH10" s="45"/>
      <c r="AI10" s="46" t="str">
        <f t="shared" si="0"/>
        <v/>
      </c>
      <c r="AJ10" s="46" t="str">
        <f t="shared" si="1"/>
        <v/>
      </c>
      <c r="AK10" s="46" t="str">
        <f t="shared" si="2"/>
        <v/>
      </c>
      <c r="AL10" s="47" t="str">
        <f t="shared" si="3"/>
        <v/>
      </c>
    </row>
    <row r="11" spans="1:38" hidden="1">
      <c r="A11" s="37" t="s">
        <v>113</v>
      </c>
      <c r="B11" s="37" t="s">
        <v>114</v>
      </c>
      <c r="C11" s="37"/>
      <c r="D11" s="37"/>
      <c r="E11" s="37">
        <v>13</v>
      </c>
      <c r="F11" s="37"/>
      <c r="G11" s="37"/>
      <c r="H11" s="37"/>
      <c r="I11" s="37"/>
      <c r="J11" s="37"/>
      <c r="K11" s="37"/>
      <c r="L11" s="37">
        <v>13</v>
      </c>
      <c r="N11" s="37"/>
      <c r="O11" s="37"/>
      <c r="P11" s="37"/>
      <c r="Q11" s="37"/>
      <c r="R11" s="37"/>
      <c r="S11" s="42">
        <f t="shared" si="4"/>
        <v>0</v>
      </c>
      <c r="T11" s="37">
        <f t="shared" si="5"/>
        <v>0</v>
      </c>
      <c r="AH11" s="45"/>
      <c r="AI11" s="46" t="str">
        <f t="shared" si="0"/>
        <v/>
      </c>
      <c r="AJ11" s="46" t="str">
        <f t="shared" si="1"/>
        <v/>
      </c>
      <c r="AK11" s="46" t="str">
        <f t="shared" si="2"/>
        <v/>
      </c>
      <c r="AL11" s="47" t="str">
        <f t="shared" si="3"/>
        <v/>
      </c>
    </row>
    <row r="12" spans="1:38" hidden="1">
      <c r="A12" s="37" t="s">
        <v>116</v>
      </c>
      <c r="B12" s="37" t="s">
        <v>117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N12" s="37"/>
      <c r="O12" s="37"/>
      <c r="P12" s="37"/>
      <c r="Q12" s="37"/>
      <c r="R12" s="37"/>
      <c r="S12" s="42" t="str">
        <f t="shared" si="4"/>
        <v/>
      </c>
      <c r="T12" s="37">
        <f t="shared" si="5"/>
        <v>0</v>
      </c>
      <c r="AH12" s="45"/>
      <c r="AI12" s="46" t="str">
        <f t="shared" si="0"/>
        <v/>
      </c>
      <c r="AJ12" s="46" t="str">
        <f t="shared" si="1"/>
        <v/>
      </c>
      <c r="AK12" s="46" t="str">
        <f t="shared" si="2"/>
        <v/>
      </c>
      <c r="AL12" s="47" t="str">
        <f t="shared" si="3"/>
        <v/>
      </c>
    </row>
    <row r="13" spans="1:38" hidden="1">
      <c r="A13" s="37" t="s">
        <v>132</v>
      </c>
      <c r="B13" s="37" t="s">
        <v>133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N13" s="37"/>
      <c r="O13" s="37"/>
      <c r="P13" s="37"/>
      <c r="Q13" s="37"/>
      <c r="R13" s="37"/>
      <c r="S13" s="42" t="str">
        <f t="shared" si="4"/>
        <v/>
      </c>
      <c r="T13" s="37">
        <f t="shared" si="5"/>
        <v>0</v>
      </c>
      <c r="AH13" s="45"/>
      <c r="AI13" s="46" t="str">
        <f t="shared" si="0"/>
        <v/>
      </c>
      <c r="AJ13" s="46" t="str">
        <f t="shared" si="1"/>
        <v/>
      </c>
      <c r="AK13" s="46" t="str">
        <f t="shared" si="2"/>
        <v/>
      </c>
      <c r="AL13" s="47" t="str">
        <f t="shared" si="3"/>
        <v/>
      </c>
    </row>
    <row r="14" spans="1:38" hidden="1">
      <c r="A14" s="37" t="s">
        <v>143</v>
      </c>
      <c r="B14" s="37" t="s">
        <v>144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N14" s="37"/>
      <c r="O14" s="37"/>
      <c r="P14" s="37"/>
      <c r="Q14" s="37"/>
      <c r="R14" s="37"/>
      <c r="S14" s="42" t="str">
        <f t="shared" si="4"/>
        <v/>
      </c>
      <c r="T14" s="37">
        <f t="shared" si="5"/>
        <v>0</v>
      </c>
      <c r="AH14" s="45"/>
      <c r="AI14" s="46" t="str">
        <f t="shared" si="0"/>
        <v/>
      </c>
      <c r="AJ14" s="46" t="str">
        <f t="shared" si="1"/>
        <v/>
      </c>
      <c r="AK14" s="46" t="str">
        <f t="shared" si="2"/>
        <v/>
      </c>
      <c r="AL14" s="47" t="str">
        <f t="shared" si="3"/>
        <v/>
      </c>
    </row>
    <row r="15" spans="1:38" hidden="1">
      <c r="A15" s="37" t="s">
        <v>169</v>
      </c>
      <c r="B15" s="37" t="s">
        <v>170</v>
      </c>
      <c r="C15" s="37"/>
      <c r="D15" s="37"/>
      <c r="E15" s="37">
        <v>6</v>
      </c>
      <c r="F15" s="37"/>
      <c r="G15" s="37"/>
      <c r="H15" s="37">
        <v>63</v>
      </c>
      <c r="I15" s="37"/>
      <c r="J15" s="37"/>
      <c r="K15" s="37">
        <v>5</v>
      </c>
      <c r="L15" s="37">
        <v>74</v>
      </c>
      <c r="N15" s="37"/>
      <c r="O15" s="37"/>
      <c r="P15" s="37"/>
      <c r="Q15" s="37"/>
      <c r="R15" s="37"/>
      <c r="S15" s="42">
        <f t="shared" ref="S15:S20" si="7">IFERROR($G15/L15,"")</f>
        <v>0</v>
      </c>
      <c r="T15" s="37">
        <f t="shared" si="5"/>
        <v>0</v>
      </c>
      <c r="AH15" s="45"/>
      <c r="AI15" s="46" t="str">
        <f t="shared" si="0"/>
        <v/>
      </c>
      <c r="AJ15" s="46" t="str">
        <f t="shared" si="1"/>
        <v/>
      </c>
      <c r="AK15" s="46" t="str">
        <f t="shared" si="2"/>
        <v/>
      </c>
      <c r="AL15" s="47" t="str">
        <f t="shared" si="3"/>
        <v/>
      </c>
    </row>
    <row r="16" spans="1:38" hidden="1">
      <c r="A16" s="250" t="s">
        <v>175</v>
      </c>
      <c r="B16" s="37" t="s">
        <v>176</v>
      </c>
      <c r="C16" s="37"/>
      <c r="D16" s="37"/>
      <c r="E16" s="37">
        <v>12</v>
      </c>
      <c r="F16" s="37"/>
      <c r="G16" s="37"/>
      <c r="H16" s="37">
        <v>135</v>
      </c>
      <c r="I16" s="37"/>
      <c r="J16" s="37"/>
      <c r="K16" s="37"/>
      <c r="L16" s="37">
        <v>147</v>
      </c>
      <c r="N16" s="37"/>
      <c r="O16" s="37"/>
      <c r="P16" s="37"/>
      <c r="Q16" s="37"/>
      <c r="R16" s="37"/>
      <c r="S16" s="42">
        <f t="shared" si="7"/>
        <v>0</v>
      </c>
      <c r="T16" s="37">
        <f t="shared" si="5"/>
        <v>0</v>
      </c>
      <c r="AH16" s="45"/>
      <c r="AI16" s="46" t="str">
        <f t="shared" si="0"/>
        <v/>
      </c>
      <c r="AJ16" s="46" t="str">
        <f t="shared" si="1"/>
        <v/>
      </c>
      <c r="AK16" s="46" t="str">
        <f t="shared" si="2"/>
        <v/>
      </c>
      <c r="AL16" s="47" t="str">
        <f t="shared" si="3"/>
        <v/>
      </c>
    </row>
    <row r="17" spans="1:38" hidden="1">
      <c r="A17" s="257" t="s">
        <v>1481</v>
      </c>
      <c r="B17" s="37" t="s">
        <v>1482</v>
      </c>
      <c r="C17" s="37"/>
      <c r="D17" s="37"/>
      <c r="E17" s="37"/>
      <c r="F17" s="37"/>
      <c r="G17" s="37"/>
      <c r="H17" s="37">
        <v>128</v>
      </c>
      <c r="I17" s="37"/>
      <c r="J17" s="37"/>
      <c r="K17" s="37"/>
      <c r="L17" s="37">
        <v>128</v>
      </c>
      <c r="N17" s="37"/>
      <c r="O17" s="37"/>
      <c r="P17" s="37"/>
      <c r="Q17" s="37"/>
      <c r="R17" s="37"/>
      <c r="S17" s="42">
        <f t="shared" si="7"/>
        <v>0</v>
      </c>
      <c r="T17" s="37">
        <f t="shared" si="5"/>
        <v>0</v>
      </c>
      <c r="AH17" s="45"/>
      <c r="AI17" s="46" t="str">
        <f t="shared" si="0"/>
        <v/>
      </c>
      <c r="AJ17" s="46" t="str">
        <f t="shared" si="1"/>
        <v/>
      </c>
      <c r="AK17" s="46" t="str">
        <f t="shared" si="2"/>
        <v/>
      </c>
      <c r="AL17" s="47" t="str">
        <f t="shared" si="3"/>
        <v/>
      </c>
    </row>
    <row r="18" spans="1:38" hidden="1">
      <c r="A18" s="37" t="s">
        <v>192</v>
      </c>
      <c r="B18" s="37" t="s">
        <v>193</v>
      </c>
      <c r="C18" s="37"/>
      <c r="D18" s="37"/>
      <c r="E18" s="37">
        <v>34</v>
      </c>
      <c r="F18" s="37"/>
      <c r="G18" s="37"/>
      <c r="H18" s="37">
        <v>675</v>
      </c>
      <c r="I18" s="37"/>
      <c r="J18" s="37"/>
      <c r="K18" s="37"/>
      <c r="L18" s="37">
        <v>709</v>
      </c>
      <c r="N18" s="37"/>
      <c r="O18" s="37"/>
      <c r="P18" s="37"/>
      <c r="Q18" s="37"/>
      <c r="R18" s="37"/>
      <c r="S18" s="42">
        <f t="shared" si="7"/>
        <v>0</v>
      </c>
      <c r="T18" s="37">
        <f t="shared" si="5"/>
        <v>0</v>
      </c>
      <c r="AH18" s="45"/>
      <c r="AI18" s="46" t="str">
        <f t="shared" si="0"/>
        <v/>
      </c>
      <c r="AJ18" s="46" t="str">
        <f t="shared" si="1"/>
        <v/>
      </c>
      <c r="AK18" s="46" t="str">
        <f t="shared" si="2"/>
        <v/>
      </c>
      <c r="AL18" s="47" t="str">
        <f t="shared" si="3"/>
        <v/>
      </c>
    </row>
    <row r="19" spans="1:38" hidden="1">
      <c r="A19" s="37" t="s">
        <v>199</v>
      </c>
      <c r="B19" s="37" t="s">
        <v>200</v>
      </c>
      <c r="C19" s="37"/>
      <c r="D19" s="37"/>
      <c r="E19" s="37"/>
      <c r="F19" s="37"/>
      <c r="G19" s="37"/>
      <c r="H19" s="37">
        <v>286</v>
      </c>
      <c r="I19" s="37"/>
      <c r="J19" s="37"/>
      <c r="K19" s="37"/>
      <c r="L19" s="37">
        <v>286</v>
      </c>
      <c r="N19" s="37"/>
      <c r="O19" s="37"/>
      <c r="P19" s="37"/>
      <c r="Q19" s="37"/>
      <c r="R19" s="37"/>
      <c r="S19" s="42">
        <f t="shared" si="7"/>
        <v>0</v>
      </c>
      <c r="T19" s="37">
        <f t="shared" si="5"/>
        <v>0</v>
      </c>
    </row>
    <row r="20" spans="1:38" hidden="1">
      <c r="A20" s="37" t="s">
        <v>203</v>
      </c>
      <c r="B20" s="37" t="s">
        <v>204</v>
      </c>
      <c r="C20" s="37"/>
      <c r="D20" s="37"/>
      <c r="E20" s="37">
        <v>13</v>
      </c>
      <c r="F20" s="37"/>
      <c r="G20" s="37"/>
      <c r="H20" s="37">
        <v>70</v>
      </c>
      <c r="I20" s="37"/>
      <c r="J20" s="37"/>
      <c r="K20" s="37">
        <v>1</v>
      </c>
      <c r="L20" s="37">
        <v>84</v>
      </c>
      <c r="N20" s="37"/>
      <c r="O20" s="37"/>
      <c r="P20" s="37"/>
      <c r="Q20" s="37"/>
      <c r="R20" s="37"/>
      <c r="S20" s="42">
        <f t="shared" si="7"/>
        <v>0</v>
      </c>
      <c r="T20" s="37">
        <f t="shared" si="5"/>
        <v>0</v>
      </c>
    </row>
    <row r="21" spans="1:38" hidden="1">
      <c r="A21" s="37" t="s">
        <v>206</v>
      </c>
      <c r="B21" s="37" t="s">
        <v>207</v>
      </c>
      <c r="C21" s="37"/>
      <c r="D21" s="37"/>
      <c r="E21" s="37">
        <v>1</v>
      </c>
      <c r="F21" s="37"/>
      <c r="G21" s="37"/>
      <c r="H21" s="37"/>
      <c r="I21" s="37"/>
      <c r="J21" s="37"/>
      <c r="K21" s="37"/>
      <c r="L21" s="37">
        <v>1</v>
      </c>
      <c r="N21" s="37"/>
      <c r="O21" s="37"/>
      <c r="P21" s="37"/>
      <c r="Q21" s="37"/>
      <c r="R21" s="37"/>
      <c r="S21" s="42">
        <f t="shared" si="4"/>
        <v>0</v>
      </c>
      <c r="T21" s="37">
        <f t="shared" si="5"/>
        <v>0</v>
      </c>
    </row>
    <row r="22" spans="1:38" hidden="1">
      <c r="A22" s="37" t="s">
        <v>218</v>
      </c>
      <c r="B22" s="37" t="s">
        <v>219</v>
      </c>
      <c r="C22" s="37"/>
      <c r="D22" s="37"/>
      <c r="E22" s="37"/>
      <c r="F22" s="37"/>
      <c r="G22" s="37"/>
      <c r="H22" s="37">
        <v>2903</v>
      </c>
      <c r="I22" s="37"/>
      <c r="J22" s="37"/>
      <c r="K22" s="37"/>
      <c r="L22" s="37">
        <v>2903</v>
      </c>
      <c r="N22" s="37"/>
      <c r="O22" s="37"/>
      <c r="P22" s="37"/>
      <c r="Q22" s="37"/>
      <c r="R22" s="37"/>
      <c r="S22" s="42">
        <f>IFERROR($G22/L22,"")</f>
        <v>0</v>
      </c>
      <c r="T22" s="37">
        <f t="shared" si="5"/>
        <v>0</v>
      </c>
    </row>
    <row r="23" spans="1:38" hidden="1">
      <c r="A23" s="37" t="s">
        <v>232</v>
      </c>
      <c r="B23" s="37" t="s">
        <v>219</v>
      </c>
      <c r="C23" s="37"/>
      <c r="D23" s="37"/>
      <c r="E23" s="37">
        <v>12</v>
      </c>
      <c r="F23" s="37"/>
      <c r="G23" s="37"/>
      <c r="H23" s="37"/>
      <c r="I23" s="37"/>
      <c r="J23" s="37"/>
      <c r="K23" s="37"/>
      <c r="L23" s="37">
        <v>12</v>
      </c>
      <c r="N23" s="37"/>
      <c r="O23" s="37"/>
      <c r="P23" s="37"/>
      <c r="Q23" s="37"/>
      <c r="R23" s="37"/>
      <c r="S23" s="42">
        <f t="shared" si="4"/>
        <v>0</v>
      </c>
      <c r="T23" s="37">
        <f t="shared" si="5"/>
        <v>0</v>
      </c>
    </row>
    <row r="24" spans="1:38" hidden="1">
      <c r="A24" s="37" t="s">
        <v>233</v>
      </c>
      <c r="B24" s="37" t="s">
        <v>234</v>
      </c>
      <c r="C24" s="37">
        <v>112</v>
      </c>
      <c r="D24" s="37"/>
      <c r="E24" s="37">
        <v>112</v>
      </c>
      <c r="F24" s="37"/>
      <c r="G24" s="37"/>
      <c r="H24" s="37">
        <v>686</v>
      </c>
      <c r="I24" s="37"/>
      <c r="J24" s="37"/>
      <c r="K24" s="37"/>
      <c r="L24" s="37">
        <v>910</v>
      </c>
      <c r="N24" s="37"/>
      <c r="O24" s="37"/>
      <c r="P24" s="37"/>
      <c r="Q24" s="37"/>
      <c r="R24" s="37"/>
      <c r="S24" s="42">
        <f t="shared" ref="S24:S26" si="8">IFERROR($G24/L24,"")</f>
        <v>0</v>
      </c>
      <c r="T24" s="37">
        <f t="shared" si="5"/>
        <v>0</v>
      </c>
    </row>
    <row r="25" spans="1:38" hidden="1">
      <c r="A25" s="37" t="s">
        <v>238</v>
      </c>
      <c r="B25" s="37" t="s">
        <v>239</v>
      </c>
      <c r="C25" s="37"/>
      <c r="D25" s="37"/>
      <c r="E25" s="37"/>
      <c r="F25" s="37"/>
      <c r="G25" s="37"/>
      <c r="H25" s="37">
        <v>150</v>
      </c>
      <c r="I25" s="37"/>
      <c r="J25" s="37"/>
      <c r="K25" s="37"/>
      <c r="L25" s="37">
        <v>150</v>
      </c>
      <c r="N25" s="37"/>
      <c r="O25" s="37"/>
      <c r="P25" s="37"/>
      <c r="Q25" s="37"/>
      <c r="R25" s="37"/>
      <c r="S25" s="42">
        <f t="shared" si="8"/>
        <v>0</v>
      </c>
      <c r="T25" s="37">
        <f t="shared" si="5"/>
        <v>0</v>
      </c>
    </row>
    <row r="26" spans="1:38" hidden="1">
      <c r="A26" s="250" t="s">
        <v>242</v>
      </c>
      <c r="B26" s="37" t="s">
        <v>243</v>
      </c>
      <c r="C26" s="37"/>
      <c r="D26" s="37"/>
      <c r="E26" s="37"/>
      <c r="F26" s="37"/>
      <c r="G26" s="37"/>
      <c r="H26" s="37">
        <v>386</v>
      </c>
      <c r="I26" s="37"/>
      <c r="J26" s="37"/>
      <c r="K26" s="37"/>
      <c r="L26" s="37">
        <v>386</v>
      </c>
      <c r="N26" s="37"/>
      <c r="O26" s="37"/>
      <c r="P26" s="37"/>
      <c r="Q26" s="37"/>
      <c r="R26" s="37"/>
      <c r="S26" s="42">
        <f t="shared" si="8"/>
        <v>0</v>
      </c>
      <c r="T26" s="37">
        <f t="shared" si="5"/>
        <v>0</v>
      </c>
    </row>
    <row r="27" spans="1:38" hidden="1">
      <c r="A27" s="256" t="s">
        <v>801</v>
      </c>
      <c r="B27" s="37" t="s">
        <v>1159</v>
      </c>
      <c r="C27" s="37"/>
      <c r="D27" s="37"/>
      <c r="E27" s="37">
        <v>8</v>
      </c>
      <c r="F27" s="37"/>
      <c r="G27" s="37"/>
      <c r="H27" s="37"/>
      <c r="I27" s="37"/>
      <c r="J27" s="37"/>
      <c r="K27" s="37"/>
      <c r="L27" s="37">
        <v>8</v>
      </c>
      <c r="N27" s="37"/>
      <c r="O27" s="37"/>
      <c r="P27" s="37"/>
      <c r="Q27" s="37"/>
      <c r="R27" s="37"/>
      <c r="S27" s="42">
        <f t="shared" si="4"/>
        <v>0</v>
      </c>
      <c r="T27" s="37">
        <f t="shared" si="5"/>
        <v>0</v>
      </c>
    </row>
    <row r="28" spans="1:38" hidden="1">
      <c r="A28" s="257" t="s">
        <v>1160</v>
      </c>
      <c r="B28" s="37" t="s">
        <v>246</v>
      </c>
      <c r="C28" s="37"/>
      <c r="D28" s="37"/>
      <c r="E28" s="37">
        <v>7</v>
      </c>
      <c r="F28" s="37"/>
      <c r="G28" s="37"/>
      <c r="H28" s="37"/>
      <c r="I28" s="37"/>
      <c r="J28" s="37"/>
      <c r="K28" s="37"/>
      <c r="L28" s="37">
        <v>7</v>
      </c>
      <c r="N28" s="37"/>
      <c r="O28" s="37"/>
      <c r="P28" s="37"/>
      <c r="Q28" s="37"/>
      <c r="R28" s="37"/>
      <c r="S28" s="42">
        <f t="shared" si="4"/>
        <v>0</v>
      </c>
      <c r="T28" s="37">
        <f t="shared" si="5"/>
        <v>0</v>
      </c>
    </row>
    <row r="29" spans="1:38" hidden="1">
      <c r="A29" s="37" t="s">
        <v>249</v>
      </c>
      <c r="B29" s="255" t="s">
        <v>2486</v>
      </c>
      <c r="C29" s="37"/>
      <c r="D29" s="37"/>
      <c r="E29" s="37"/>
      <c r="F29" s="37"/>
      <c r="G29" s="37"/>
      <c r="H29" s="37">
        <v>30</v>
      </c>
      <c r="I29" s="37"/>
      <c r="J29" s="37"/>
      <c r="K29" s="37"/>
      <c r="L29" s="37">
        <v>30</v>
      </c>
      <c r="N29" s="37"/>
      <c r="O29" s="37"/>
      <c r="P29" s="37"/>
      <c r="Q29" s="37"/>
      <c r="R29" s="37"/>
      <c r="S29" s="42">
        <f t="shared" ref="S29:S32" si="9">IFERROR($G29/L29,"")</f>
        <v>0</v>
      </c>
      <c r="T29" s="37">
        <f t="shared" si="5"/>
        <v>0</v>
      </c>
    </row>
    <row r="30" spans="1:38" hidden="1">
      <c r="A30" s="37" t="s">
        <v>258</v>
      </c>
      <c r="B30" s="37" t="s">
        <v>259</v>
      </c>
      <c r="C30" s="37"/>
      <c r="D30" s="37"/>
      <c r="E30" s="37">
        <v>7</v>
      </c>
      <c r="F30" s="37"/>
      <c r="G30" s="37"/>
      <c r="H30" s="37">
        <v>60</v>
      </c>
      <c r="I30" s="37"/>
      <c r="J30" s="37"/>
      <c r="K30" s="37"/>
      <c r="L30" s="37">
        <v>67</v>
      </c>
      <c r="N30" s="37"/>
      <c r="O30" s="37"/>
      <c r="P30" s="37"/>
      <c r="Q30" s="37"/>
      <c r="R30" s="37"/>
      <c r="S30" s="42">
        <f t="shared" si="9"/>
        <v>0</v>
      </c>
      <c r="T30" s="37">
        <f t="shared" si="5"/>
        <v>0</v>
      </c>
    </row>
    <row r="31" spans="1:38" hidden="1">
      <c r="A31" s="37" t="s">
        <v>264</v>
      </c>
      <c r="B31" s="37" t="s">
        <v>265</v>
      </c>
      <c r="C31" s="37"/>
      <c r="D31" s="37"/>
      <c r="E31" s="37">
        <v>2</v>
      </c>
      <c r="F31" s="37"/>
      <c r="G31" s="37"/>
      <c r="H31" s="37">
        <v>31</v>
      </c>
      <c r="I31" s="37"/>
      <c r="J31" s="37"/>
      <c r="K31" s="37"/>
      <c r="L31" s="37">
        <v>33</v>
      </c>
      <c r="N31" s="37"/>
      <c r="O31" s="37"/>
      <c r="P31" s="37"/>
      <c r="Q31" s="37"/>
      <c r="R31" s="37"/>
      <c r="S31" s="42">
        <f t="shared" si="9"/>
        <v>0</v>
      </c>
      <c r="T31" s="37">
        <f t="shared" si="5"/>
        <v>0</v>
      </c>
    </row>
    <row r="32" spans="1:38" hidden="1">
      <c r="A32" s="37" t="s">
        <v>268</v>
      </c>
      <c r="B32" s="37" t="s">
        <v>269</v>
      </c>
      <c r="C32" s="37"/>
      <c r="D32" s="37"/>
      <c r="E32" s="37"/>
      <c r="F32" s="37"/>
      <c r="G32" s="37"/>
      <c r="H32" s="37">
        <v>73</v>
      </c>
      <c r="I32" s="37"/>
      <c r="J32" s="37"/>
      <c r="K32" s="37"/>
      <c r="L32" s="37">
        <v>73</v>
      </c>
      <c r="N32" s="37"/>
      <c r="O32" s="37"/>
      <c r="P32" s="37"/>
      <c r="Q32" s="37"/>
      <c r="R32" s="37"/>
      <c r="S32" s="42">
        <f t="shared" si="9"/>
        <v>0</v>
      </c>
      <c r="T32" s="37">
        <f t="shared" si="5"/>
        <v>0</v>
      </c>
    </row>
    <row r="33" spans="1:20" hidden="1">
      <c r="A33" s="37" t="s">
        <v>271</v>
      </c>
      <c r="B33" s="37" t="s">
        <v>272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N33" s="37"/>
      <c r="O33" s="37"/>
      <c r="P33" s="37"/>
      <c r="Q33" s="37"/>
      <c r="R33" s="37"/>
      <c r="S33" s="42" t="str">
        <f t="shared" si="4"/>
        <v/>
      </c>
      <c r="T33" s="37">
        <f t="shared" si="5"/>
        <v>0</v>
      </c>
    </row>
    <row r="34" spans="1:20" hidden="1">
      <c r="A34" s="37" t="s">
        <v>310</v>
      </c>
      <c r="B34" s="37" t="s">
        <v>311</v>
      </c>
      <c r="C34" s="37"/>
      <c r="D34" s="37"/>
      <c r="E34" s="37">
        <v>37</v>
      </c>
      <c r="F34" s="37"/>
      <c r="G34" s="37"/>
      <c r="H34" s="37">
        <v>16</v>
      </c>
      <c r="I34" s="37"/>
      <c r="J34" s="37"/>
      <c r="K34" s="37"/>
      <c r="L34" s="37">
        <v>53</v>
      </c>
      <c r="N34" s="37"/>
      <c r="O34" s="37"/>
      <c r="P34" s="37"/>
      <c r="Q34" s="37"/>
      <c r="R34" s="37"/>
      <c r="S34" s="42">
        <f t="shared" ref="S34:S38" si="10">IFERROR($G34/L34,"")</f>
        <v>0</v>
      </c>
      <c r="T34" s="37">
        <f t="shared" si="5"/>
        <v>0</v>
      </c>
    </row>
    <row r="35" spans="1:20" hidden="1">
      <c r="A35" s="37" t="s">
        <v>313</v>
      </c>
      <c r="B35" s="37" t="s">
        <v>314</v>
      </c>
      <c r="C35" s="37"/>
      <c r="D35" s="37"/>
      <c r="E35" s="37">
        <v>30</v>
      </c>
      <c r="F35" s="37"/>
      <c r="G35" s="37"/>
      <c r="H35" s="37">
        <v>68</v>
      </c>
      <c r="I35" s="37"/>
      <c r="J35" s="37"/>
      <c r="K35" s="37"/>
      <c r="L35" s="37">
        <v>98</v>
      </c>
      <c r="N35" s="37"/>
      <c r="O35" s="37"/>
      <c r="P35" s="37"/>
      <c r="Q35" s="37"/>
      <c r="R35" s="37"/>
      <c r="S35" s="42">
        <f t="shared" si="10"/>
        <v>0</v>
      </c>
      <c r="T35" s="37">
        <f t="shared" si="5"/>
        <v>0</v>
      </c>
    </row>
    <row r="36" spans="1:20" hidden="1">
      <c r="A36" s="37" t="s">
        <v>316</v>
      </c>
      <c r="B36" s="37" t="s">
        <v>317</v>
      </c>
      <c r="C36" s="37"/>
      <c r="D36" s="37"/>
      <c r="E36" s="37"/>
      <c r="F36" s="37"/>
      <c r="G36" s="37"/>
      <c r="H36" s="37">
        <v>12</v>
      </c>
      <c r="I36" s="37"/>
      <c r="J36" s="37"/>
      <c r="K36" s="37"/>
      <c r="L36" s="37">
        <v>12</v>
      </c>
      <c r="N36" s="37"/>
      <c r="O36" s="37"/>
      <c r="P36" s="37"/>
      <c r="Q36" s="37"/>
      <c r="R36" s="37"/>
      <c r="S36" s="42">
        <f t="shared" si="10"/>
        <v>0</v>
      </c>
      <c r="T36" s="37">
        <f t="shared" si="5"/>
        <v>0</v>
      </c>
    </row>
    <row r="37" spans="1:20" hidden="1">
      <c r="A37" s="37" t="s">
        <v>318</v>
      </c>
      <c r="B37" s="37" t="s">
        <v>319</v>
      </c>
      <c r="C37" s="37"/>
      <c r="D37" s="37">
        <v>75</v>
      </c>
      <c r="E37" s="37">
        <v>14</v>
      </c>
      <c r="F37" s="37">
        <v>34</v>
      </c>
      <c r="G37" s="37"/>
      <c r="H37" s="37">
        <v>1554</v>
      </c>
      <c r="I37" s="37"/>
      <c r="J37" s="37"/>
      <c r="K37" s="37"/>
      <c r="L37" s="37">
        <v>1677</v>
      </c>
      <c r="N37" s="37"/>
      <c r="O37" s="37"/>
      <c r="P37" s="37"/>
      <c r="Q37" s="37"/>
      <c r="R37" s="37"/>
      <c r="S37" s="42">
        <f t="shared" si="10"/>
        <v>0</v>
      </c>
      <c r="T37" s="37">
        <f t="shared" si="5"/>
        <v>34</v>
      </c>
    </row>
    <row r="38" spans="1:20" hidden="1">
      <c r="A38" s="37" t="s">
        <v>336</v>
      </c>
      <c r="B38" s="37" t="s">
        <v>337</v>
      </c>
      <c r="C38" s="37"/>
      <c r="D38" s="37"/>
      <c r="E38" s="37"/>
      <c r="F38" s="37"/>
      <c r="G38" s="37"/>
      <c r="H38" s="37">
        <v>76</v>
      </c>
      <c r="I38" s="37"/>
      <c r="J38" s="37"/>
      <c r="K38" s="37"/>
      <c r="L38" s="37">
        <v>76</v>
      </c>
      <c r="N38" s="37"/>
      <c r="O38" s="37"/>
      <c r="P38" s="37"/>
      <c r="Q38" s="37"/>
      <c r="R38" s="37"/>
      <c r="S38" s="42">
        <f t="shared" si="10"/>
        <v>0</v>
      </c>
      <c r="T38" s="37">
        <f t="shared" si="5"/>
        <v>0</v>
      </c>
    </row>
    <row r="39" spans="1:20" hidden="1">
      <c r="A39" s="257" t="s">
        <v>1142</v>
      </c>
      <c r="B39" s="37" t="s">
        <v>1143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N39" s="37"/>
      <c r="O39" s="37"/>
      <c r="P39" s="37"/>
      <c r="Q39" s="37"/>
      <c r="R39" s="37"/>
      <c r="S39" s="42" t="str">
        <f t="shared" si="4"/>
        <v/>
      </c>
      <c r="T39" s="37">
        <f t="shared" si="5"/>
        <v>0</v>
      </c>
    </row>
    <row r="40" spans="1:20" hidden="1">
      <c r="A40" s="37" t="s">
        <v>342</v>
      </c>
      <c r="B40" s="37" t="s">
        <v>343</v>
      </c>
      <c r="C40" s="37"/>
      <c r="D40" s="37"/>
      <c r="E40" s="37">
        <v>4</v>
      </c>
      <c r="F40" s="37">
        <v>94</v>
      </c>
      <c r="G40" s="37"/>
      <c r="H40" s="37">
        <v>1128</v>
      </c>
      <c r="I40" s="37"/>
      <c r="J40" s="37"/>
      <c r="K40" s="37"/>
      <c r="L40" s="37">
        <v>1226</v>
      </c>
      <c r="N40" s="37"/>
      <c r="O40" s="37"/>
      <c r="P40" s="37"/>
      <c r="Q40" s="37"/>
      <c r="R40" s="37"/>
      <c r="S40" s="42">
        <f>IFERROR($G40/L40,"")</f>
        <v>0</v>
      </c>
      <c r="T40" s="37">
        <f t="shared" si="5"/>
        <v>94</v>
      </c>
    </row>
    <row r="41" spans="1:20" hidden="1">
      <c r="A41" s="37" t="s">
        <v>352</v>
      </c>
      <c r="B41" s="37" t="s">
        <v>353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N41" s="37"/>
      <c r="O41" s="37"/>
      <c r="P41" s="37"/>
      <c r="Q41" s="37"/>
      <c r="R41" s="37"/>
      <c r="S41" s="42" t="str">
        <f t="shared" si="4"/>
        <v/>
      </c>
      <c r="T41" s="37">
        <f t="shared" si="5"/>
        <v>0</v>
      </c>
    </row>
    <row r="42" spans="1:20" hidden="1">
      <c r="A42" s="37" t="s">
        <v>356</v>
      </c>
      <c r="B42" s="37" t="s">
        <v>357</v>
      </c>
      <c r="C42" s="37"/>
      <c r="D42" s="37"/>
      <c r="E42" s="37"/>
      <c r="F42" s="37"/>
      <c r="G42" s="37"/>
      <c r="H42" s="37">
        <v>423</v>
      </c>
      <c r="I42" s="37"/>
      <c r="J42" s="37"/>
      <c r="K42" s="37"/>
      <c r="L42" s="37">
        <v>423</v>
      </c>
      <c r="N42" s="37"/>
      <c r="O42" s="37"/>
      <c r="P42" s="37"/>
      <c r="Q42" s="37"/>
      <c r="R42" s="37"/>
      <c r="S42" s="42">
        <f t="shared" ref="S42:S46" si="11">IFERROR($G42/L42,"")</f>
        <v>0</v>
      </c>
      <c r="T42" s="37">
        <f t="shared" si="5"/>
        <v>0</v>
      </c>
    </row>
    <row r="43" spans="1:20" hidden="1">
      <c r="A43" s="37" t="s">
        <v>360</v>
      </c>
      <c r="B43" s="37" t="s">
        <v>361</v>
      </c>
      <c r="C43" s="37"/>
      <c r="D43" s="37"/>
      <c r="E43" s="37"/>
      <c r="F43" s="37"/>
      <c r="G43" s="37"/>
      <c r="H43" s="37">
        <v>296</v>
      </c>
      <c r="I43" s="37"/>
      <c r="J43" s="37"/>
      <c r="K43" s="37"/>
      <c r="L43" s="37">
        <v>296</v>
      </c>
      <c r="N43" s="37"/>
      <c r="O43" s="37"/>
      <c r="P43" s="37"/>
      <c r="Q43" s="37"/>
      <c r="R43" s="37"/>
      <c r="S43" s="42">
        <f t="shared" si="11"/>
        <v>0</v>
      </c>
      <c r="T43" s="37">
        <f t="shared" si="5"/>
        <v>0</v>
      </c>
    </row>
    <row r="44" spans="1:20" hidden="1">
      <c r="A44" s="37" t="s">
        <v>365</v>
      </c>
      <c r="B44" s="37" t="s">
        <v>366</v>
      </c>
      <c r="C44" s="37"/>
      <c r="D44" s="37"/>
      <c r="E44" s="37"/>
      <c r="F44" s="37"/>
      <c r="G44" s="37"/>
      <c r="H44" s="37">
        <v>15</v>
      </c>
      <c r="I44" s="37"/>
      <c r="J44" s="37"/>
      <c r="K44" s="37"/>
      <c r="L44" s="37">
        <v>15</v>
      </c>
      <c r="N44" s="37"/>
      <c r="O44" s="37"/>
      <c r="P44" s="37"/>
      <c r="Q44" s="37"/>
      <c r="R44" s="37"/>
      <c r="S44" s="42">
        <f t="shared" si="11"/>
        <v>0</v>
      </c>
      <c r="T44" s="37">
        <f t="shared" si="5"/>
        <v>0</v>
      </c>
    </row>
    <row r="45" spans="1:20" hidden="1">
      <c r="A45" s="37" t="s">
        <v>432</v>
      </c>
      <c r="B45" s="37" t="s">
        <v>433</v>
      </c>
      <c r="C45" s="37"/>
      <c r="D45" s="37"/>
      <c r="E45" s="37"/>
      <c r="F45" s="37"/>
      <c r="G45" s="37"/>
      <c r="H45" s="37">
        <v>40</v>
      </c>
      <c r="I45" s="37"/>
      <c r="J45" s="37"/>
      <c r="K45" s="37"/>
      <c r="L45" s="37">
        <v>40</v>
      </c>
      <c r="N45" s="37"/>
      <c r="O45" s="37"/>
      <c r="P45" s="37"/>
      <c r="Q45" s="37"/>
      <c r="R45" s="37"/>
      <c r="S45" s="42">
        <f t="shared" si="11"/>
        <v>0</v>
      </c>
      <c r="T45" s="37">
        <f t="shared" si="5"/>
        <v>0</v>
      </c>
    </row>
    <row r="46" spans="1:20" hidden="1">
      <c r="A46" s="37" t="s">
        <v>435</v>
      </c>
      <c r="B46" s="37" t="s">
        <v>436</v>
      </c>
      <c r="C46" s="37"/>
      <c r="D46" s="37"/>
      <c r="E46" s="37"/>
      <c r="F46" s="37"/>
      <c r="G46" s="37"/>
      <c r="H46" s="37">
        <v>6182</v>
      </c>
      <c r="I46" s="37"/>
      <c r="J46" s="37"/>
      <c r="K46" s="37"/>
      <c r="L46" s="37">
        <v>6182</v>
      </c>
      <c r="N46" s="37"/>
      <c r="O46" s="37"/>
      <c r="P46" s="37"/>
      <c r="Q46" s="37"/>
      <c r="R46" s="37"/>
      <c r="S46" s="42">
        <f t="shared" si="11"/>
        <v>0</v>
      </c>
      <c r="T46" s="37">
        <f t="shared" si="5"/>
        <v>0</v>
      </c>
    </row>
    <row r="47" spans="1:20" hidden="1">
      <c r="A47" s="37" t="s">
        <v>480</v>
      </c>
      <c r="B47" s="37" t="s">
        <v>436</v>
      </c>
      <c r="C47" s="37"/>
      <c r="D47" s="37"/>
      <c r="E47" s="37">
        <v>42</v>
      </c>
      <c r="F47" s="37"/>
      <c r="G47" s="37"/>
      <c r="H47" s="37"/>
      <c r="I47" s="37"/>
      <c r="J47" s="37"/>
      <c r="K47" s="37"/>
      <c r="L47" s="37">
        <v>42</v>
      </c>
      <c r="N47" s="37"/>
      <c r="O47" s="37"/>
      <c r="P47" s="37"/>
      <c r="Q47" s="37"/>
      <c r="R47" s="37"/>
      <c r="S47" s="42">
        <f t="shared" si="4"/>
        <v>0</v>
      </c>
      <c r="T47" s="37">
        <f t="shared" si="5"/>
        <v>0</v>
      </c>
    </row>
    <row r="48" spans="1:20" hidden="1">
      <c r="A48" s="257" t="s">
        <v>1767</v>
      </c>
      <c r="B48" s="37" t="s">
        <v>1768</v>
      </c>
      <c r="C48" s="37"/>
      <c r="D48" s="37"/>
      <c r="E48" s="37"/>
      <c r="F48" s="37"/>
      <c r="G48" s="37"/>
      <c r="H48" s="37">
        <v>42</v>
      </c>
      <c r="I48" s="37"/>
      <c r="J48" s="37"/>
      <c r="K48" s="37"/>
      <c r="L48" s="37">
        <v>42</v>
      </c>
      <c r="N48" s="37"/>
      <c r="O48" s="37"/>
      <c r="P48" s="37"/>
      <c r="Q48" s="37"/>
      <c r="R48" s="37"/>
      <c r="S48" s="42">
        <f t="shared" ref="S48:S52" si="12">IFERROR($G48/L48,"")</f>
        <v>0</v>
      </c>
      <c r="T48" s="37">
        <f t="shared" si="5"/>
        <v>0</v>
      </c>
    </row>
    <row r="49" spans="1:20" hidden="1">
      <c r="A49" s="37" t="s">
        <v>483</v>
      </c>
      <c r="B49" s="37" t="s">
        <v>484</v>
      </c>
      <c r="C49" s="37"/>
      <c r="D49" s="37"/>
      <c r="E49" s="37">
        <v>4</v>
      </c>
      <c r="F49" s="37"/>
      <c r="G49" s="37"/>
      <c r="H49" s="37">
        <v>19</v>
      </c>
      <c r="I49" s="37"/>
      <c r="J49" s="37"/>
      <c r="K49" s="37"/>
      <c r="L49" s="37">
        <v>23</v>
      </c>
      <c r="N49" s="37"/>
      <c r="O49" s="37"/>
      <c r="P49" s="37"/>
      <c r="Q49" s="37"/>
      <c r="R49" s="37"/>
      <c r="S49" s="42">
        <f t="shared" si="12"/>
        <v>0</v>
      </c>
      <c r="T49" s="37">
        <f t="shared" si="5"/>
        <v>0</v>
      </c>
    </row>
    <row r="50" spans="1:20" hidden="1">
      <c r="A50" s="37" t="s">
        <v>487</v>
      </c>
      <c r="B50" s="37" t="s">
        <v>488</v>
      </c>
      <c r="C50" s="37"/>
      <c r="D50" s="37">
        <v>132</v>
      </c>
      <c r="E50" s="37">
        <v>9</v>
      </c>
      <c r="F50" s="37">
        <v>23</v>
      </c>
      <c r="G50" s="37"/>
      <c r="H50" s="37">
        <v>5</v>
      </c>
      <c r="I50" s="37"/>
      <c r="J50" s="37"/>
      <c r="K50" s="37"/>
      <c r="L50" s="37">
        <v>169</v>
      </c>
      <c r="N50" s="37"/>
      <c r="O50" s="37"/>
      <c r="P50" s="37"/>
      <c r="Q50" s="37"/>
      <c r="R50" s="37"/>
      <c r="S50" s="42">
        <f t="shared" si="12"/>
        <v>0</v>
      </c>
      <c r="T50" s="37">
        <f t="shared" si="5"/>
        <v>23</v>
      </c>
    </row>
    <row r="51" spans="1:20" hidden="1">
      <c r="A51" s="250" t="s">
        <v>494</v>
      </c>
      <c r="B51" s="37" t="s">
        <v>495</v>
      </c>
      <c r="C51" s="37"/>
      <c r="D51" s="37">
        <v>6</v>
      </c>
      <c r="E51" s="37"/>
      <c r="F51" s="37"/>
      <c r="G51" s="37"/>
      <c r="H51" s="37">
        <v>63</v>
      </c>
      <c r="I51" s="37"/>
      <c r="J51" s="37"/>
      <c r="K51" s="37"/>
      <c r="L51" s="37">
        <v>69</v>
      </c>
      <c r="N51" s="37"/>
      <c r="O51" s="37"/>
      <c r="P51" s="37"/>
      <c r="Q51" s="37"/>
      <c r="R51" s="37"/>
      <c r="S51" s="42">
        <f t="shared" si="12"/>
        <v>0</v>
      </c>
      <c r="T51" s="37">
        <f t="shared" si="5"/>
        <v>0</v>
      </c>
    </row>
    <row r="52" spans="1:20" hidden="1">
      <c r="A52" s="37" t="s">
        <v>498</v>
      </c>
      <c r="B52" s="37" t="s">
        <v>499</v>
      </c>
      <c r="C52" s="37"/>
      <c r="D52" s="37">
        <v>72</v>
      </c>
      <c r="E52" s="37">
        <v>16</v>
      </c>
      <c r="F52" s="37"/>
      <c r="G52" s="37"/>
      <c r="H52" s="37">
        <v>3438</v>
      </c>
      <c r="I52" s="37">
        <v>208</v>
      </c>
      <c r="J52" s="37"/>
      <c r="K52" s="37"/>
      <c r="L52" s="37">
        <v>3734</v>
      </c>
      <c r="N52" s="37"/>
      <c r="O52" s="37"/>
      <c r="P52" s="37"/>
      <c r="Q52" s="37"/>
      <c r="R52" s="37"/>
      <c r="S52" s="42">
        <f t="shared" si="12"/>
        <v>0</v>
      </c>
      <c r="T52" s="37">
        <f t="shared" si="5"/>
        <v>208</v>
      </c>
    </row>
    <row r="53" spans="1:20" hidden="1">
      <c r="A53" s="37" t="s">
        <v>547</v>
      </c>
      <c r="B53" s="37" t="s">
        <v>499</v>
      </c>
      <c r="C53" s="37"/>
      <c r="D53" s="37"/>
      <c r="E53" s="37">
        <v>102</v>
      </c>
      <c r="F53" s="37"/>
      <c r="G53" s="37"/>
      <c r="H53" s="37"/>
      <c r="I53" s="37"/>
      <c r="J53" s="37"/>
      <c r="K53" s="37"/>
      <c r="L53" s="37">
        <v>102</v>
      </c>
      <c r="N53" s="37"/>
      <c r="O53" s="37"/>
      <c r="P53" s="37"/>
      <c r="Q53" s="37"/>
      <c r="R53" s="37"/>
      <c r="S53" s="42">
        <f t="shared" si="4"/>
        <v>0</v>
      </c>
      <c r="T53" s="37">
        <f t="shared" si="5"/>
        <v>0</v>
      </c>
    </row>
    <row r="54" spans="1:20" hidden="1">
      <c r="A54" s="37" t="s">
        <v>555</v>
      </c>
      <c r="B54" s="37" t="s">
        <v>556</v>
      </c>
      <c r="C54" s="37"/>
      <c r="D54" s="37"/>
      <c r="E54" s="37">
        <v>283</v>
      </c>
      <c r="F54" s="37"/>
      <c r="G54" s="37"/>
      <c r="H54" s="37">
        <v>36</v>
      </c>
      <c r="I54" s="37"/>
      <c r="J54" s="37"/>
      <c r="K54" s="37"/>
      <c r="L54" s="37">
        <v>319</v>
      </c>
      <c r="N54" s="37"/>
      <c r="O54" s="37"/>
      <c r="P54" s="37"/>
      <c r="Q54" s="37"/>
      <c r="R54" s="37"/>
      <c r="S54" s="42">
        <f>IFERROR($G54/L54,"")</f>
        <v>0</v>
      </c>
      <c r="T54" s="37">
        <f t="shared" si="5"/>
        <v>0</v>
      </c>
    </row>
    <row r="55" spans="1:20" hidden="1">
      <c r="A55" s="37" t="s">
        <v>562</v>
      </c>
      <c r="B55" s="37" t="s">
        <v>563</v>
      </c>
      <c r="C55" s="37"/>
      <c r="D55" s="37"/>
      <c r="E55" s="37">
        <v>18</v>
      </c>
      <c r="F55" s="37"/>
      <c r="G55" s="37"/>
      <c r="H55" s="37"/>
      <c r="I55" s="37"/>
      <c r="J55" s="37"/>
      <c r="K55" s="37"/>
      <c r="L55" s="37">
        <v>18</v>
      </c>
      <c r="N55" s="37"/>
      <c r="O55" s="37"/>
      <c r="P55" s="37"/>
      <c r="Q55" s="37"/>
      <c r="R55" s="37"/>
      <c r="S55" s="42">
        <f t="shared" si="4"/>
        <v>0</v>
      </c>
      <c r="T55" s="37">
        <f t="shared" si="5"/>
        <v>0</v>
      </c>
    </row>
    <row r="56" spans="1:20" hidden="1">
      <c r="A56" s="37" t="s">
        <v>566</v>
      </c>
      <c r="B56" s="37" t="s">
        <v>567</v>
      </c>
      <c r="C56" s="37"/>
      <c r="D56" s="37"/>
      <c r="E56" s="37">
        <v>606</v>
      </c>
      <c r="F56" s="37"/>
      <c r="G56" s="37"/>
      <c r="H56" s="37"/>
      <c r="I56" s="37"/>
      <c r="J56" s="37"/>
      <c r="K56" s="37"/>
      <c r="L56" s="37">
        <v>606</v>
      </c>
      <c r="N56" s="37"/>
      <c r="O56" s="37"/>
      <c r="P56" s="37"/>
      <c r="Q56" s="37"/>
      <c r="R56" s="37"/>
      <c r="S56" s="42">
        <f t="shared" si="4"/>
        <v>0</v>
      </c>
      <c r="T56" s="37">
        <f t="shared" si="5"/>
        <v>0</v>
      </c>
    </row>
    <row r="57" spans="1:20" hidden="1">
      <c r="A57" s="37" t="s">
        <v>568</v>
      </c>
      <c r="B57" s="37" t="s">
        <v>569</v>
      </c>
      <c r="C57" s="37"/>
      <c r="D57" s="37"/>
      <c r="E57" s="37">
        <v>127</v>
      </c>
      <c r="F57" s="37"/>
      <c r="G57" s="37"/>
      <c r="H57" s="37"/>
      <c r="I57" s="37">
        <v>104</v>
      </c>
      <c r="J57" s="37"/>
      <c r="K57" s="37"/>
      <c r="L57" s="37">
        <v>231</v>
      </c>
      <c r="N57" s="37"/>
      <c r="O57" s="37"/>
      <c r="P57" s="37"/>
      <c r="Q57" s="37"/>
      <c r="R57" s="37"/>
      <c r="S57" s="42">
        <f t="shared" si="4"/>
        <v>0</v>
      </c>
      <c r="T57" s="37">
        <f t="shared" si="5"/>
        <v>104</v>
      </c>
    </row>
    <row r="58" spans="1:20" hidden="1">
      <c r="A58" s="37" t="s">
        <v>573</v>
      </c>
      <c r="B58" s="37" t="s">
        <v>574</v>
      </c>
      <c r="C58" s="37"/>
      <c r="D58" s="37"/>
      <c r="E58" s="37"/>
      <c r="F58" s="37"/>
      <c r="G58" s="37"/>
      <c r="H58" s="37">
        <v>130</v>
      </c>
      <c r="I58" s="37"/>
      <c r="J58" s="37"/>
      <c r="K58" s="37"/>
      <c r="L58" s="37">
        <v>130</v>
      </c>
      <c r="N58" s="37"/>
      <c r="O58" s="37"/>
      <c r="P58" s="37"/>
      <c r="Q58" s="37"/>
      <c r="R58" s="37"/>
      <c r="S58" s="42">
        <f t="shared" ref="S58:S62" si="13">IFERROR($G58/L58,"")</f>
        <v>0</v>
      </c>
      <c r="T58" s="37">
        <f t="shared" si="5"/>
        <v>0</v>
      </c>
    </row>
    <row r="59" spans="1:20" hidden="1">
      <c r="A59" s="37" t="s">
        <v>582</v>
      </c>
      <c r="B59" s="37" t="s">
        <v>583</v>
      </c>
      <c r="C59" s="37"/>
      <c r="D59" s="37"/>
      <c r="E59" s="37">
        <v>27</v>
      </c>
      <c r="F59" s="37"/>
      <c r="G59" s="37"/>
      <c r="H59" s="37">
        <v>161</v>
      </c>
      <c r="I59" s="37"/>
      <c r="J59" s="37"/>
      <c r="K59" s="37"/>
      <c r="L59" s="37">
        <v>188</v>
      </c>
      <c r="N59" s="37"/>
      <c r="O59" s="37"/>
      <c r="P59" s="37"/>
      <c r="Q59" s="37"/>
      <c r="R59" s="37"/>
      <c r="S59" s="42">
        <f t="shared" si="13"/>
        <v>0</v>
      </c>
      <c r="T59" s="37">
        <f t="shared" si="5"/>
        <v>0</v>
      </c>
    </row>
    <row r="60" spans="1:20" hidden="1">
      <c r="A60" s="37" t="s">
        <v>590</v>
      </c>
      <c r="B60" s="37" t="s">
        <v>591</v>
      </c>
      <c r="C60" s="37"/>
      <c r="D60" s="37"/>
      <c r="E60" s="37">
        <v>5</v>
      </c>
      <c r="F60" s="37"/>
      <c r="G60" s="37"/>
      <c r="H60" s="37">
        <v>275</v>
      </c>
      <c r="I60" s="37"/>
      <c r="J60" s="37"/>
      <c r="K60" s="37"/>
      <c r="L60" s="37">
        <v>280</v>
      </c>
      <c r="N60" s="37"/>
      <c r="O60" s="37"/>
      <c r="P60" s="37"/>
      <c r="Q60" s="37"/>
      <c r="R60" s="37"/>
      <c r="S60" s="42">
        <f t="shared" si="13"/>
        <v>0</v>
      </c>
      <c r="T60" s="37">
        <f t="shared" si="5"/>
        <v>0</v>
      </c>
    </row>
    <row r="61" spans="1:20" hidden="1">
      <c r="A61" s="37" t="s">
        <v>613</v>
      </c>
      <c r="B61" s="37" t="s">
        <v>614</v>
      </c>
      <c r="C61" s="37"/>
      <c r="D61" s="37"/>
      <c r="E61" s="37"/>
      <c r="F61" s="37"/>
      <c r="G61" s="37"/>
      <c r="H61" s="37">
        <v>1</v>
      </c>
      <c r="I61" s="37"/>
      <c r="J61" s="37"/>
      <c r="K61" s="37"/>
      <c r="L61" s="37">
        <v>1</v>
      </c>
      <c r="N61" s="37"/>
      <c r="O61" s="37"/>
      <c r="P61" s="37"/>
      <c r="Q61" s="37"/>
      <c r="R61" s="37"/>
      <c r="S61" s="42">
        <f t="shared" si="13"/>
        <v>0</v>
      </c>
      <c r="T61" s="37">
        <f t="shared" si="5"/>
        <v>0</v>
      </c>
    </row>
    <row r="62" spans="1:20" hidden="1">
      <c r="A62" s="37" t="s">
        <v>615</v>
      </c>
      <c r="B62" s="37" t="s">
        <v>616</v>
      </c>
      <c r="C62" s="37"/>
      <c r="D62" s="37"/>
      <c r="E62" s="37"/>
      <c r="F62" s="37">
        <v>66</v>
      </c>
      <c r="G62" s="37"/>
      <c r="H62" s="37">
        <v>410</v>
      </c>
      <c r="I62" s="37"/>
      <c r="J62" s="37"/>
      <c r="K62" s="37"/>
      <c r="L62" s="37">
        <v>476</v>
      </c>
      <c r="N62" s="37"/>
      <c r="O62" s="37"/>
      <c r="P62" s="37"/>
      <c r="Q62" s="37"/>
      <c r="R62" s="37"/>
      <c r="S62" s="42">
        <f t="shared" si="13"/>
        <v>0</v>
      </c>
      <c r="T62" s="37">
        <f t="shared" si="5"/>
        <v>66</v>
      </c>
    </row>
    <row r="63" spans="1:20" hidden="1">
      <c r="A63" s="37" t="s">
        <v>622</v>
      </c>
      <c r="B63" s="37" t="s">
        <v>623</v>
      </c>
      <c r="C63" s="37"/>
      <c r="D63" s="37"/>
      <c r="E63" s="37">
        <v>56</v>
      </c>
      <c r="F63" s="37">
        <v>48</v>
      </c>
      <c r="G63" s="37"/>
      <c r="H63" s="37"/>
      <c r="I63" s="37"/>
      <c r="J63" s="37"/>
      <c r="K63" s="37"/>
      <c r="L63" s="37">
        <v>104</v>
      </c>
      <c r="N63" s="37"/>
      <c r="O63" s="37"/>
      <c r="P63" s="37"/>
      <c r="Q63" s="37"/>
      <c r="R63" s="37"/>
      <c r="S63" s="42">
        <f t="shared" si="4"/>
        <v>0</v>
      </c>
      <c r="T63" s="37">
        <f t="shared" si="5"/>
        <v>48</v>
      </c>
    </row>
    <row r="64" spans="1:20" hidden="1">
      <c r="A64" s="37" t="s">
        <v>635</v>
      </c>
      <c r="B64" s="37" t="s">
        <v>636</v>
      </c>
      <c r="C64" s="37"/>
      <c r="D64" s="37"/>
      <c r="E64" s="37">
        <v>2</v>
      </c>
      <c r="F64" s="37"/>
      <c r="G64" s="37"/>
      <c r="H64" s="37">
        <v>850</v>
      </c>
      <c r="I64" s="37"/>
      <c r="J64" s="37"/>
      <c r="K64" s="37"/>
      <c r="L64" s="37">
        <v>852</v>
      </c>
      <c r="N64" s="37"/>
      <c r="O64" s="37"/>
      <c r="P64" s="37"/>
      <c r="Q64" s="37"/>
      <c r="R64" s="37"/>
      <c r="S64" s="42">
        <f>IFERROR($G64/L64,"")</f>
        <v>0</v>
      </c>
      <c r="T64" s="37">
        <f t="shared" si="5"/>
        <v>0</v>
      </c>
    </row>
    <row r="65" spans="1:20" hidden="1">
      <c r="A65" s="37" t="s">
        <v>658</v>
      </c>
      <c r="B65" s="37" t="s">
        <v>659</v>
      </c>
      <c r="C65" s="37"/>
      <c r="D65" s="37"/>
      <c r="E65" s="37">
        <v>10</v>
      </c>
      <c r="F65" s="37"/>
      <c r="G65" s="37"/>
      <c r="H65" s="37"/>
      <c r="I65" s="37"/>
      <c r="J65" s="37"/>
      <c r="K65" s="37"/>
      <c r="L65" s="37">
        <v>10</v>
      </c>
      <c r="N65" s="37"/>
      <c r="O65" s="37"/>
      <c r="P65" s="37"/>
      <c r="Q65" s="37"/>
      <c r="R65" s="37"/>
      <c r="S65" s="42">
        <f t="shared" si="4"/>
        <v>0</v>
      </c>
      <c r="T65" s="37">
        <f t="shared" si="5"/>
        <v>0</v>
      </c>
    </row>
    <row r="66" spans="1:20" hidden="1">
      <c r="A66" s="37" t="s">
        <v>661</v>
      </c>
      <c r="B66" s="37" t="s">
        <v>662</v>
      </c>
      <c r="C66" s="37"/>
      <c r="D66" s="37"/>
      <c r="E66" s="37">
        <v>60</v>
      </c>
      <c r="F66" s="37"/>
      <c r="G66" s="37"/>
      <c r="H66" s="37">
        <v>727</v>
      </c>
      <c r="I66" s="37"/>
      <c r="J66" s="37"/>
      <c r="K66" s="37"/>
      <c r="L66" s="37">
        <v>787</v>
      </c>
      <c r="N66" s="37"/>
      <c r="O66" s="37"/>
      <c r="P66" s="37"/>
      <c r="Q66" s="37"/>
      <c r="R66" s="37"/>
      <c r="S66" s="42">
        <f t="shared" ref="S66:S67" si="14">IFERROR($G66/L66,"")</f>
        <v>0</v>
      </c>
      <c r="T66" s="37">
        <f t="shared" si="5"/>
        <v>0</v>
      </c>
    </row>
    <row r="67" spans="1:20" hidden="1">
      <c r="A67" s="37" t="s">
        <v>665</v>
      </c>
      <c r="B67" s="37" t="s">
        <v>666</v>
      </c>
      <c r="C67" s="37"/>
      <c r="D67" s="37"/>
      <c r="E67" s="37"/>
      <c r="F67" s="37"/>
      <c r="G67" s="37"/>
      <c r="H67" s="37">
        <v>27</v>
      </c>
      <c r="I67" s="37"/>
      <c r="J67" s="37"/>
      <c r="K67" s="37"/>
      <c r="L67" s="37">
        <v>27</v>
      </c>
      <c r="N67" s="37"/>
      <c r="O67" s="37"/>
      <c r="P67" s="37"/>
      <c r="Q67" s="37"/>
      <c r="R67" s="37"/>
      <c r="S67" s="42">
        <f t="shared" si="14"/>
        <v>0</v>
      </c>
      <c r="T67" s="37">
        <f t="shared" si="5"/>
        <v>0</v>
      </c>
    </row>
    <row r="68" spans="1:20" hidden="1">
      <c r="A68" s="250" t="s">
        <v>668</v>
      </c>
      <c r="B68" s="37" t="s">
        <v>669</v>
      </c>
      <c r="C68" s="37"/>
      <c r="D68" s="37"/>
      <c r="E68" s="37"/>
      <c r="F68" s="37"/>
      <c r="G68" s="37"/>
      <c r="H68" s="37"/>
      <c r="I68" s="37"/>
      <c r="J68" s="37"/>
      <c r="K68" s="37">
        <v>1</v>
      </c>
      <c r="L68" s="37">
        <v>1</v>
      </c>
      <c r="N68" s="37"/>
      <c r="O68" s="37"/>
      <c r="P68" s="37"/>
      <c r="Q68" s="37"/>
      <c r="R68" s="37"/>
      <c r="S68" s="42">
        <f t="shared" si="4"/>
        <v>0</v>
      </c>
      <c r="T68" s="37">
        <f t="shared" si="5"/>
        <v>0</v>
      </c>
    </row>
    <row r="69" spans="1:20" hidden="1">
      <c r="A69" s="257" t="s">
        <v>1820</v>
      </c>
      <c r="B69" s="37" t="s">
        <v>1821</v>
      </c>
      <c r="C69" s="37"/>
      <c r="D69" s="37"/>
      <c r="E69" s="37">
        <v>13</v>
      </c>
      <c r="F69" s="37"/>
      <c r="G69" s="37"/>
      <c r="H69" s="37"/>
      <c r="I69" s="37"/>
      <c r="J69" s="37"/>
      <c r="K69" s="37"/>
      <c r="L69" s="37">
        <v>13</v>
      </c>
      <c r="N69" s="37"/>
      <c r="O69" s="37"/>
      <c r="P69" s="37"/>
      <c r="Q69" s="37"/>
      <c r="R69" s="37"/>
      <c r="S69" s="42">
        <f t="shared" si="4"/>
        <v>0</v>
      </c>
      <c r="T69" s="37">
        <f t="shared" si="5"/>
        <v>0</v>
      </c>
    </row>
    <row r="70" spans="1:20" hidden="1">
      <c r="A70" s="37" t="s">
        <v>695</v>
      </c>
      <c r="B70" s="37" t="s">
        <v>696</v>
      </c>
      <c r="C70" s="37"/>
      <c r="D70" s="37"/>
      <c r="E70" s="37">
        <v>12</v>
      </c>
      <c r="F70" s="37"/>
      <c r="G70" s="37"/>
      <c r="H70" s="37"/>
      <c r="I70" s="37"/>
      <c r="J70" s="37"/>
      <c r="K70" s="37"/>
      <c r="L70" s="37">
        <v>12</v>
      </c>
      <c r="N70" s="37"/>
      <c r="O70" s="37"/>
      <c r="P70" s="37"/>
      <c r="Q70" s="37"/>
      <c r="R70" s="37"/>
      <c r="S70" s="42">
        <f t="shared" ref="S70:S133" si="15">IFERROR($H70/L70,"")</f>
        <v>0</v>
      </c>
      <c r="T70" s="37">
        <f t="shared" ref="T70:T133" si="16">F70+I70</f>
        <v>0</v>
      </c>
    </row>
    <row r="71" spans="1:20" hidden="1">
      <c r="A71" s="37" t="s">
        <v>699</v>
      </c>
      <c r="B71" s="37" t="s">
        <v>700</v>
      </c>
      <c r="C71" s="37"/>
      <c r="D71" s="37"/>
      <c r="E71" s="37">
        <v>1</v>
      </c>
      <c r="F71" s="37"/>
      <c r="G71" s="37"/>
      <c r="H71" s="37"/>
      <c r="I71" s="37"/>
      <c r="J71" s="37"/>
      <c r="K71" s="37"/>
      <c r="L71" s="37">
        <v>1</v>
      </c>
      <c r="N71" s="37"/>
      <c r="O71" s="37"/>
      <c r="P71" s="37"/>
      <c r="Q71" s="37"/>
      <c r="R71" s="37"/>
      <c r="S71" s="42">
        <f t="shared" si="15"/>
        <v>0</v>
      </c>
      <c r="T71" s="37">
        <f t="shared" si="16"/>
        <v>0</v>
      </c>
    </row>
    <row r="72" spans="1:20" hidden="1">
      <c r="A72" s="37" t="s">
        <v>701</v>
      </c>
      <c r="B72" s="37" t="s">
        <v>702</v>
      </c>
      <c r="C72" s="37"/>
      <c r="D72" s="37"/>
      <c r="E72" s="37">
        <v>10</v>
      </c>
      <c r="F72" s="37"/>
      <c r="G72" s="37"/>
      <c r="H72" s="37">
        <v>28</v>
      </c>
      <c r="I72" s="37"/>
      <c r="J72" s="37"/>
      <c r="K72" s="37"/>
      <c r="L72" s="37">
        <v>38</v>
      </c>
      <c r="N72" s="37"/>
      <c r="O72" s="37"/>
      <c r="P72" s="37"/>
      <c r="Q72" s="37"/>
      <c r="R72" s="37"/>
      <c r="S72" s="42">
        <f t="shared" ref="S72:S74" si="17">IFERROR($G72/L72,"")</f>
        <v>0</v>
      </c>
      <c r="T72" s="37">
        <f t="shared" si="16"/>
        <v>0</v>
      </c>
    </row>
    <row r="73" spans="1:20" hidden="1">
      <c r="A73" s="37" t="s">
        <v>703</v>
      </c>
      <c r="B73" s="37" t="s">
        <v>704</v>
      </c>
      <c r="C73" s="37"/>
      <c r="D73" s="37"/>
      <c r="E73" s="37">
        <v>158</v>
      </c>
      <c r="F73" s="37"/>
      <c r="G73" s="37"/>
      <c r="H73" s="37">
        <v>7136</v>
      </c>
      <c r="I73" s="37">
        <v>225</v>
      </c>
      <c r="J73" s="37"/>
      <c r="K73" s="37"/>
      <c r="L73" s="37">
        <v>7519</v>
      </c>
      <c r="N73" s="37"/>
      <c r="O73" s="37"/>
      <c r="P73" s="37"/>
      <c r="Q73" s="37"/>
      <c r="R73" s="37"/>
      <c r="S73" s="42">
        <f t="shared" si="17"/>
        <v>0</v>
      </c>
      <c r="T73" s="37">
        <f t="shared" si="16"/>
        <v>225</v>
      </c>
    </row>
    <row r="74" spans="1:20" hidden="1">
      <c r="A74" s="250" t="s">
        <v>722</v>
      </c>
      <c r="B74" s="37" t="s">
        <v>723</v>
      </c>
      <c r="C74" s="37"/>
      <c r="D74" s="37"/>
      <c r="E74" s="37"/>
      <c r="F74" s="37"/>
      <c r="G74" s="37"/>
      <c r="H74" s="37">
        <v>247</v>
      </c>
      <c r="I74" s="37">
        <v>61</v>
      </c>
      <c r="J74" s="37"/>
      <c r="K74" s="37"/>
      <c r="L74" s="37">
        <v>308</v>
      </c>
      <c r="N74" s="37"/>
      <c r="O74" s="37"/>
      <c r="P74" s="37"/>
      <c r="Q74" s="37"/>
      <c r="R74" s="37"/>
      <c r="S74" s="42">
        <f t="shared" si="17"/>
        <v>0</v>
      </c>
      <c r="T74" s="37">
        <f t="shared" si="16"/>
        <v>61</v>
      </c>
    </row>
    <row r="75" spans="1:20" hidden="1">
      <c r="A75" s="257" t="s">
        <v>988</v>
      </c>
      <c r="B75" s="37" t="s">
        <v>989</v>
      </c>
      <c r="C75" s="37"/>
      <c r="D75" s="37"/>
      <c r="E75" s="37">
        <v>384</v>
      </c>
      <c r="F75" s="37">
        <v>52</v>
      </c>
      <c r="G75" s="37"/>
      <c r="H75" s="37"/>
      <c r="I75" s="37"/>
      <c r="J75" s="37"/>
      <c r="K75" s="37"/>
      <c r="L75" s="37">
        <v>436</v>
      </c>
      <c r="N75" s="37"/>
      <c r="O75" s="37"/>
      <c r="P75" s="37"/>
      <c r="Q75" s="37"/>
      <c r="R75" s="37"/>
      <c r="S75" s="42">
        <f t="shared" si="15"/>
        <v>0</v>
      </c>
      <c r="T75" s="37">
        <f t="shared" si="16"/>
        <v>52</v>
      </c>
    </row>
    <row r="76" spans="1:20" hidden="1">
      <c r="A76" s="37" t="s">
        <v>812</v>
      </c>
      <c r="B76" s="37"/>
      <c r="C76" s="37"/>
      <c r="D76" s="37"/>
      <c r="E76" s="37"/>
      <c r="F76" s="37"/>
      <c r="G76" s="37"/>
      <c r="H76" s="37">
        <v>0</v>
      </c>
      <c r="I76" s="37"/>
      <c r="J76" s="37"/>
      <c r="K76" s="37"/>
      <c r="L76" s="37">
        <v>0</v>
      </c>
      <c r="N76" s="37"/>
      <c r="O76" s="37"/>
      <c r="P76" s="37"/>
      <c r="Q76" s="37"/>
      <c r="R76" s="37"/>
      <c r="S76" s="42" t="str">
        <f t="shared" si="15"/>
        <v/>
      </c>
      <c r="T76" s="37">
        <f t="shared" si="16"/>
        <v>0</v>
      </c>
    </row>
    <row r="77" spans="1:20" hidden="1">
      <c r="A77" s="251" t="s">
        <v>87</v>
      </c>
      <c r="B77" s="251" t="s">
        <v>88</v>
      </c>
      <c r="C77" s="37"/>
      <c r="D77" s="37"/>
      <c r="E77" s="37"/>
      <c r="F77" s="37"/>
      <c r="G77" s="37"/>
      <c r="H77" s="37">
        <v>14</v>
      </c>
      <c r="I77" s="37"/>
      <c r="J77" s="37"/>
      <c r="K77" s="37"/>
      <c r="L77" s="37">
        <v>14</v>
      </c>
      <c r="N77" s="37"/>
      <c r="O77" s="37"/>
      <c r="P77" s="37"/>
      <c r="Q77" s="37"/>
      <c r="R77" s="37"/>
      <c r="S77" s="42">
        <f>IFERROR($G77/L77,"")</f>
        <v>0</v>
      </c>
      <c r="T77" s="37">
        <f t="shared" si="16"/>
        <v>0</v>
      </c>
    </row>
    <row r="78" spans="1:20" hidden="1">
      <c r="A78" s="251" t="s">
        <v>656</v>
      </c>
      <c r="B78" s="252" t="s">
        <v>657</v>
      </c>
      <c r="C78" s="37"/>
      <c r="D78" s="37"/>
      <c r="E78" s="37">
        <v>10</v>
      </c>
      <c r="F78" s="37"/>
      <c r="G78" s="37"/>
      <c r="H78" s="37"/>
      <c r="I78" s="37"/>
      <c r="J78" s="37"/>
      <c r="K78" s="37"/>
      <c r="L78" s="37">
        <v>10</v>
      </c>
      <c r="N78" s="37"/>
      <c r="O78" s="37"/>
      <c r="P78" s="37"/>
      <c r="Q78" s="37"/>
      <c r="R78" s="37"/>
      <c r="S78" s="42">
        <f t="shared" si="15"/>
        <v>0</v>
      </c>
      <c r="T78" s="37">
        <f t="shared" si="16"/>
        <v>0</v>
      </c>
    </row>
    <row r="79" spans="1:20" hidden="1">
      <c r="A79" s="251" t="s">
        <v>393</v>
      </c>
      <c r="B79" s="251" t="s">
        <v>394</v>
      </c>
      <c r="C79" s="37">
        <v>788</v>
      </c>
      <c r="D79" s="37"/>
      <c r="E79" s="37"/>
      <c r="F79" s="37"/>
      <c r="G79" s="37"/>
      <c r="H79" s="37"/>
      <c r="I79" s="37"/>
      <c r="J79" s="37"/>
      <c r="K79" s="37"/>
      <c r="L79" s="37">
        <v>788</v>
      </c>
      <c r="N79" s="37"/>
      <c r="O79" s="37"/>
      <c r="P79" s="37"/>
      <c r="Q79" s="37"/>
      <c r="R79" s="37"/>
      <c r="S79" s="42">
        <f t="shared" si="15"/>
        <v>0</v>
      </c>
      <c r="T79" s="37">
        <f t="shared" si="16"/>
        <v>0</v>
      </c>
    </row>
    <row r="80" spans="1:20" hidden="1">
      <c r="A80" s="251" t="s">
        <v>141</v>
      </c>
      <c r="B80" s="251" t="s">
        <v>142</v>
      </c>
      <c r="C80" s="37"/>
      <c r="D80" s="37"/>
      <c r="E80" s="37"/>
      <c r="F80" s="37">
        <v>12</v>
      </c>
      <c r="G80" s="37"/>
      <c r="H80" s="37">
        <v>317</v>
      </c>
      <c r="I80" s="37"/>
      <c r="J80" s="37"/>
      <c r="K80" s="37"/>
      <c r="L80" s="37">
        <v>329</v>
      </c>
      <c r="N80" s="37"/>
      <c r="O80" s="37"/>
      <c r="P80" s="37"/>
      <c r="Q80" s="37"/>
      <c r="R80" s="37"/>
      <c r="S80" s="42">
        <f>IFERROR($G80/L80,"")</f>
        <v>0</v>
      </c>
      <c r="T80" s="37">
        <f t="shared" si="16"/>
        <v>12</v>
      </c>
    </row>
    <row r="81" spans="1:20" hidden="1">
      <c r="A81" s="251" t="s">
        <v>339</v>
      </c>
      <c r="B81" s="251" t="s">
        <v>340</v>
      </c>
      <c r="C81" s="37"/>
      <c r="D81" s="37"/>
      <c r="E81" s="37">
        <v>2</v>
      </c>
      <c r="F81" s="37"/>
      <c r="G81" s="37"/>
      <c r="H81" s="37"/>
      <c r="I81" s="37"/>
      <c r="J81" s="37"/>
      <c r="K81" s="37"/>
      <c r="L81" s="37">
        <v>2</v>
      </c>
      <c r="N81" s="37"/>
      <c r="O81" s="37"/>
      <c r="P81" s="37"/>
      <c r="Q81" s="37"/>
      <c r="R81" s="37"/>
      <c r="S81" s="42">
        <f t="shared" si="15"/>
        <v>0</v>
      </c>
      <c r="T81" s="37">
        <f t="shared" si="16"/>
        <v>0</v>
      </c>
    </row>
    <row r="82" spans="1:20" hidden="1">
      <c r="A82" s="251" t="s">
        <v>350</v>
      </c>
      <c r="B82" s="251" t="s">
        <v>351</v>
      </c>
      <c r="C82" s="37"/>
      <c r="D82" s="37"/>
      <c r="E82" s="37">
        <v>1</v>
      </c>
      <c r="F82" s="37"/>
      <c r="G82" s="37"/>
      <c r="H82" s="37"/>
      <c r="I82" s="37"/>
      <c r="J82" s="37"/>
      <c r="K82" s="37"/>
      <c r="L82" s="37">
        <v>1</v>
      </c>
      <c r="N82" s="37"/>
      <c r="O82" s="37"/>
      <c r="P82" s="37"/>
      <c r="Q82" s="37"/>
      <c r="R82" s="37"/>
      <c r="S82" s="42">
        <f t="shared" si="15"/>
        <v>0</v>
      </c>
      <c r="T82" s="37">
        <f t="shared" si="16"/>
        <v>0</v>
      </c>
    </row>
    <row r="83" spans="1:20" hidden="1">
      <c r="A83" s="255" t="s">
        <v>1100</v>
      </c>
      <c r="B83" s="255" t="s">
        <v>1101</v>
      </c>
      <c r="C83" s="37"/>
      <c r="D83" s="37"/>
      <c r="E83" s="37"/>
      <c r="F83" s="37"/>
      <c r="G83" s="37"/>
      <c r="H83" s="37"/>
      <c r="I83" s="37"/>
      <c r="J83" s="37"/>
      <c r="K83" s="37"/>
      <c r="L83" s="37"/>
      <c r="N83" s="37"/>
      <c r="O83" s="37"/>
      <c r="P83" s="37"/>
      <c r="Q83" s="37"/>
      <c r="R83" s="37"/>
      <c r="S83" s="42" t="str">
        <f t="shared" si="15"/>
        <v/>
      </c>
      <c r="T83" s="37">
        <f t="shared" si="16"/>
        <v>0</v>
      </c>
    </row>
    <row r="84" spans="1:20" hidden="1">
      <c r="A84" s="255" t="s">
        <v>1870</v>
      </c>
      <c r="B84" s="255" t="s">
        <v>591</v>
      </c>
      <c r="C84" s="37"/>
      <c r="D84" s="37"/>
      <c r="E84" s="37"/>
      <c r="F84" s="37"/>
      <c r="G84" s="37"/>
      <c r="H84" s="37">
        <v>1</v>
      </c>
      <c r="I84" s="37"/>
      <c r="J84" s="37"/>
      <c r="K84" s="37"/>
      <c r="L84" s="37">
        <v>1</v>
      </c>
      <c r="N84" s="37"/>
      <c r="O84" s="37"/>
      <c r="P84" s="37"/>
      <c r="Q84" s="37"/>
      <c r="R84" s="37"/>
      <c r="S84" s="42">
        <f>IFERROR($G84/L84,"")</f>
        <v>0</v>
      </c>
      <c r="T84" s="37">
        <f t="shared" si="16"/>
        <v>0</v>
      </c>
    </row>
    <row r="85" spans="1:20" hidden="1">
      <c r="A85" s="251" t="s">
        <v>379</v>
      </c>
      <c r="B85" s="251" t="s">
        <v>380</v>
      </c>
      <c r="C85" s="37"/>
      <c r="D85" s="37"/>
      <c r="E85" s="37"/>
      <c r="F85" s="37"/>
      <c r="G85" s="37"/>
      <c r="H85" s="37"/>
      <c r="I85" s="37"/>
      <c r="J85" s="37"/>
      <c r="K85" s="37"/>
      <c r="L85" s="37"/>
      <c r="N85" s="37"/>
      <c r="O85" s="37"/>
      <c r="P85" s="37"/>
      <c r="Q85" s="37"/>
      <c r="R85" s="37"/>
      <c r="S85" s="42" t="str">
        <f t="shared" si="15"/>
        <v/>
      </c>
      <c r="T85" s="37">
        <f t="shared" si="16"/>
        <v>0</v>
      </c>
    </row>
    <row r="86" spans="1:20" hidden="1">
      <c r="A86" s="255" t="s">
        <v>1787</v>
      </c>
      <c r="B86" s="255" t="s">
        <v>1788</v>
      </c>
      <c r="C86" s="37"/>
      <c r="D86" s="37"/>
      <c r="E86" s="37">
        <v>1</v>
      </c>
      <c r="F86" s="37"/>
      <c r="G86" s="37"/>
      <c r="H86" s="37">
        <v>82</v>
      </c>
      <c r="I86" s="37"/>
      <c r="J86" s="37"/>
      <c r="K86" s="37"/>
      <c r="L86" s="37">
        <v>83</v>
      </c>
      <c r="N86" s="37"/>
      <c r="O86" s="37"/>
      <c r="P86" s="37"/>
      <c r="Q86" s="37"/>
      <c r="R86" s="37"/>
      <c r="S86" s="42">
        <f t="shared" ref="S86:S87" si="18">IFERROR($G86/L86,"")</f>
        <v>0</v>
      </c>
      <c r="T86" s="37">
        <f t="shared" si="16"/>
        <v>0</v>
      </c>
    </row>
    <row r="87" spans="1:20" hidden="1">
      <c r="A87" s="251" t="s">
        <v>182</v>
      </c>
      <c r="B87" s="251" t="s">
        <v>183</v>
      </c>
      <c r="C87" s="37"/>
      <c r="D87" s="37"/>
      <c r="E87" s="37"/>
      <c r="F87" s="37"/>
      <c r="G87" s="37"/>
      <c r="H87" s="37">
        <v>331</v>
      </c>
      <c r="I87" s="37"/>
      <c r="J87" s="37"/>
      <c r="K87" s="37"/>
      <c r="L87" s="37">
        <v>331</v>
      </c>
      <c r="N87" s="37"/>
      <c r="O87" s="37"/>
      <c r="P87" s="37"/>
      <c r="Q87" s="37"/>
      <c r="R87" s="37"/>
      <c r="S87" s="42">
        <f t="shared" si="18"/>
        <v>0</v>
      </c>
      <c r="T87" s="37">
        <f t="shared" si="16"/>
        <v>0</v>
      </c>
    </row>
    <row r="88" spans="1:20" hidden="1">
      <c r="A88" s="255" t="s">
        <v>1247</v>
      </c>
      <c r="B88" s="255" t="s">
        <v>1248</v>
      </c>
      <c r="C88" s="37"/>
      <c r="D88" s="37"/>
      <c r="E88" s="37">
        <v>2</v>
      </c>
      <c r="F88" s="37"/>
      <c r="G88" s="37"/>
      <c r="H88" s="37"/>
      <c r="I88" s="37"/>
      <c r="J88" s="37"/>
      <c r="K88" s="37"/>
      <c r="L88" s="37">
        <v>2</v>
      </c>
      <c r="N88" s="37"/>
      <c r="O88" s="37"/>
      <c r="P88" s="37"/>
      <c r="Q88" s="37"/>
      <c r="R88" s="37"/>
      <c r="S88" s="42">
        <f t="shared" si="15"/>
        <v>0</v>
      </c>
      <c r="T88" s="37">
        <f t="shared" si="16"/>
        <v>0</v>
      </c>
    </row>
    <row r="89" spans="1:20" hidden="1">
      <c r="A89" s="251" t="s">
        <v>671</v>
      </c>
      <c r="B89" s="251" t="s">
        <v>672</v>
      </c>
      <c r="C89" s="37"/>
      <c r="D89" s="37"/>
      <c r="E89" s="37"/>
      <c r="F89" s="37"/>
      <c r="G89" s="37"/>
      <c r="H89" s="37"/>
      <c r="I89" s="37"/>
      <c r="J89" s="37"/>
      <c r="K89" s="37"/>
      <c r="L89" s="37"/>
      <c r="N89" s="37"/>
      <c r="O89" s="37"/>
      <c r="P89" s="37"/>
      <c r="Q89" s="37"/>
      <c r="R89" s="37"/>
      <c r="S89" s="42" t="str">
        <f t="shared" si="15"/>
        <v/>
      </c>
      <c r="T89" s="37">
        <f t="shared" si="16"/>
        <v>0</v>
      </c>
    </row>
    <row r="90" spans="1:20" hidden="1">
      <c r="A90" s="251" t="s">
        <v>936</v>
      </c>
      <c r="B90" s="251" t="s">
        <v>937</v>
      </c>
      <c r="C90" s="37"/>
      <c r="D90" s="37"/>
      <c r="E90" s="37">
        <v>10</v>
      </c>
      <c r="F90" s="37">
        <v>17</v>
      </c>
      <c r="G90" s="37"/>
      <c r="H90" s="37">
        <v>132</v>
      </c>
      <c r="I90" s="37"/>
      <c r="J90" s="37"/>
      <c r="K90" s="37"/>
      <c r="L90" s="37">
        <v>159</v>
      </c>
      <c r="N90" s="37"/>
      <c r="O90" s="37"/>
      <c r="P90" s="37"/>
      <c r="Q90" s="37"/>
      <c r="R90" s="37"/>
      <c r="S90" s="42">
        <f t="shared" ref="S90:S95" si="19">IFERROR($G90/L90,"")</f>
        <v>0</v>
      </c>
      <c r="T90" s="37">
        <f t="shared" si="16"/>
        <v>17</v>
      </c>
    </row>
    <row r="91" spans="1:20" hidden="1">
      <c r="A91" s="251" t="s">
        <v>382</v>
      </c>
      <c r="B91" s="252" t="s">
        <v>383</v>
      </c>
      <c r="C91" s="37"/>
      <c r="D91" s="37"/>
      <c r="E91" s="37"/>
      <c r="F91" s="37">
        <v>28</v>
      </c>
      <c r="G91" s="37"/>
      <c r="H91" s="37">
        <v>7</v>
      </c>
      <c r="I91" s="37"/>
      <c r="J91" s="37"/>
      <c r="K91" s="37"/>
      <c r="L91" s="37">
        <v>35</v>
      </c>
      <c r="N91" s="37"/>
      <c r="O91" s="37"/>
      <c r="P91" s="37"/>
      <c r="Q91" s="37"/>
      <c r="R91" s="37"/>
      <c r="S91" s="42">
        <f t="shared" si="19"/>
        <v>0</v>
      </c>
      <c r="T91" s="37">
        <f t="shared" si="16"/>
        <v>28</v>
      </c>
    </row>
    <row r="92" spans="1:20" hidden="1">
      <c r="A92" s="251" t="s">
        <v>1535</v>
      </c>
      <c r="B92" s="251" t="s">
        <v>1536</v>
      </c>
      <c r="C92" s="37"/>
      <c r="D92" s="37"/>
      <c r="E92" s="37">
        <v>7</v>
      </c>
      <c r="F92" s="37">
        <v>93</v>
      </c>
      <c r="G92" s="37"/>
      <c r="H92" s="37">
        <v>92</v>
      </c>
      <c r="I92" s="37"/>
      <c r="J92" s="37"/>
      <c r="K92" s="37">
        <v>20</v>
      </c>
      <c r="L92" s="37">
        <v>212</v>
      </c>
      <c r="N92" s="37"/>
      <c r="O92" s="37"/>
      <c r="P92" s="37"/>
      <c r="Q92" s="37"/>
      <c r="R92" s="37"/>
      <c r="S92" s="42">
        <f t="shared" si="19"/>
        <v>0</v>
      </c>
      <c r="T92" s="37">
        <f t="shared" si="16"/>
        <v>93</v>
      </c>
    </row>
    <row r="93" spans="1:20" hidden="1">
      <c r="A93" s="252" t="s">
        <v>403</v>
      </c>
      <c r="B93" s="251" t="s">
        <v>404</v>
      </c>
      <c r="C93" s="37"/>
      <c r="D93" s="37"/>
      <c r="E93" s="37"/>
      <c r="F93" s="37"/>
      <c r="G93" s="37"/>
      <c r="H93" s="37">
        <v>1886</v>
      </c>
      <c r="I93" s="37">
        <v>320</v>
      </c>
      <c r="J93" s="37"/>
      <c r="K93" s="37"/>
      <c r="L93" s="37">
        <v>2206</v>
      </c>
      <c r="N93" s="37"/>
      <c r="O93" s="37"/>
      <c r="P93" s="37"/>
      <c r="Q93" s="37"/>
      <c r="R93" s="37"/>
      <c r="S93" s="42">
        <f t="shared" si="19"/>
        <v>0</v>
      </c>
      <c r="T93" s="37">
        <f t="shared" si="16"/>
        <v>320</v>
      </c>
    </row>
    <row r="94" spans="1:20" hidden="1">
      <c r="A94" s="260" t="s">
        <v>1966</v>
      </c>
      <c r="B94" s="251" t="s">
        <v>1967</v>
      </c>
      <c r="C94" s="37"/>
      <c r="D94" s="37"/>
      <c r="E94" s="37">
        <v>22</v>
      </c>
      <c r="F94" s="37"/>
      <c r="G94" s="37"/>
      <c r="H94" s="37">
        <v>328</v>
      </c>
      <c r="I94" s="37"/>
      <c r="J94" s="37"/>
      <c r="K94" s="37"/>
      <c r="L94" s="37">
        <v>350</v>
      </c>
      <c r="N94" s="37"/>
      <c r="O94" s="37"/>
      <c r="P94" s="37"/>
      <c r="Q94" s="37"/>
      <c r="R94" s="37"/>
      <c r="S94" s="42">
        <f t="shared" si="19"/>
        <v>0</v>
      </c>
      <c r="T94" s="37">
        <f t="shared" si="16"/>
        <v>0</v>
      </c>
    </row>
    <row r="95" spans="1:20" hidden="1">
      <c r="A95" s="259" t="s">
        <v>1965</v>
      </c>
      <c r="B95" s="251" t="s">
        <v>404</v>
      </c>
      <c r="C95" s="37"/>
      <c r="D95" s="37"/>
      <c r="E95" s="37"/>
      <c r="F95" s="37"/>
      <c r="G95" s="37"/>
      <c r="H95" s="37">
        <v>20</v>
      </c>
      <c r="I95" s="37"/>
      <c r="J95" s="37"/>
      <c r="K95" s="37"/>
      <c r="L95" s="37">
        <v>20</v>
      </c>
      <c r="N95" s="37"/>
      <c r="O95" s="37"/>
      <c r="P95" s="37"/>
      <c r="Q95" s="37"/>
      <c r="R95" s="37"/>
      <c r="S95" s="42">
        <f t="shared" si="19"/>
        <v>0</v>
      </c>
      <c r="T95" s="37">
        <f t="shared" si="16"/>
        <v>0</v>
      </c>
    </row>
    <row r="96" spans="1:20" hidden="1">
      <c r="A96" s="251" t="s">
        <v>429</v>
      </c>
      <c r="B96" s="251" t="s">
        <v>430</v>
      </c>
      <c r="C96" s="37"/>
      <c r="D96" s="37"/>
      <c r="E96" s="37"/>
      <c r="F96" s="37">
        <v>8</v>
      </c>
      <c r="G96" s="37">
        <v>20</v>
      </c>
      <c r="H96" s="37"/>
      <c r="I96" s="37"/>
      <c r="J96" s="37"/>
      <c r="K96" s="37"/>
      <c r="L96" s="37">
        <v>28</v>
      </c>
      <c r="N96" s="37"/>
      <c r="O96" s="37"/>
      <c r="P96" s="37"/>
      <c r="Q96" s="37"/>
      <c r="R96" s="37"/>
      <c r="S96" s="42">
        <f t="shared" si="15"/>
        <v>0</v>
      </c>
      <c r="T96" s="37">
        <f t="shared" si="16"/>
        <v>8</v>
      </c>
    </row>
    <row r="97" spans="1:20" hidden="1">
      <c r="A97" s="251" t="s">
        <v>421</v>
      </c>
      <c r="B97" s="252" t="s">
        <v>422</v>
      </c>
      <c r="C97" s="37"/>
      <c r="D97" s="37"/>
      <c r="E97" s="37">
        <v>2</v>
      </c>
      <c r="F97" s="37"/>
      <c r="G97" s="37"/>
      <c r="H97" s="37">
        <v>64</v>
      </c>
      <c r="I97" s="37"/>
      <c r="J97" s="37"/>
      <c r="K97" s="37"/>
      <c r="L97" s="37">
        <v>66</v>
      </c>
      <c r="N97" s="37"/>
      <c r="O97" s="37"/>
      <c r="P97" s="37"/>
      <c r="Q97" s="37"/>
      <c r="R97" s="37"/>
      <c r="S97" s="42">
        <f t="shared" ref="S97:S101" si="20">IFERROR($G97/L97,"")</f>
        <v>0</v>
      </c>
      <c r="T97" s="37">
        <f t="shared" si="16"/>
        <v>0</v>
      </c>
    </row>
    <row r="98" spans="1:20" hidden="1">
      <c r="A98" s="252" t="s">
        <v>417</v>
      </c>
      <c r="B98" s="252" t="s">
        <v>418</v>
      </c>
      <c r="C98" s="37"/>
      <c r="D98" s="37"/>
      <c r="E98" s="37">
        <v>119</v>
      </c>
      <c r="F98" s="37"/>
      <c r="G98" s="250"/>
      <c r="H98" s="37">
        <v>441</v>
      </c>
      <c r="I98" s="37"/>
      <c r="J98" s="37"/>
      <c r="K98" s="37"/>
      <c r="L98" s="250">
        <v>560</v>
      </c>
      <c r="N98" s="37"/>
      <c r="O98" s="37"/>
      <c r="P98" s="37"/>
      <c r="Q98" s="37"/>
      <c r="R98" s="37"/>
      <c r="S98" s="264">
        <f t="shared" si="20"/>
        <v>0</v>
      </c>
      <c r="T98" s="250">
        <f t="shared" si="16"/>
        <v>0</v>
      </c>
    </row>
    <row r="99" spans="1:20">
      <c r="A99" s="37" t="s">
        <v>2489</v>
      </c>
      <c r="B99" s="37" t="s">
        <v>2490</v>
      </c>
      <c r="C99" s="37"/>
      <c r="D99" s="37"/>
      <c r="E99" s="37">
        <v>33</v>
      </c>
      <c r="F99" s="251"/>
      <c r="G99" s="37">
        <v>11</v>
      </c>
      <c r="H99" s="37">
        <v>76</v>
      </c>
      <c r="I99" s="37"/>
      <c r="J99" s="37"/>
      <c r="K99" s="251"/>
      <c r="L99" s="37">
        <v>120</v>
      </c>
      <c r="N99" s="37"/>
      <c r="O99" s="37"/>
      <c r="P99" s="37"/>
      <c r="Q99" s="37"/>
      <c r="R99" s="251"/>
      <c r="S99" s="42">
        <f t="shared" si="20"/>
        <v>9.166666666666666E-2</v>
      </c>
      <c r="T99" s="37">
        <f t="shared" si="16"/>
        <v>0</v>
      </c>
    </row>
    <row r="100" spans="1:20" hidden="1">
      <c r="A100" s="263" t="s">
        <v>2487</v>
      </c>
      <c r="B100" s="263" t="s">
        <v>2488</v>
      </c>
      <c r="C100" s="37"/>
      <c r="D100" s="37"/>
      <c r="E100" s="37">
        <v>9</v>
      </c>
      <c r="F100" s="37"/>
      <c r="G100" s="49"/>
      <c r="H100" s="37">
        <v>35</v>
      </c>
      <c r="I100" s="37"/>
      <c r="J100" s="37"/>
      <c r="K100" s="37"/>
      <c r="L100" s="37">
        <v>44</v>
      </c>
      <c r="N100" s="37"/>
      <c r="O100" s="37"/>
      <c r="P100" s="37"/>
      <c r="Q100" s="37"/>
      <c r="R100" s="37"/>
      <c r="S100" s="42">
        <f t="shared" si="20"/>
        <v>0</v>
      </c>
      <c r="T100" s="37">
        <f t="shared" si="16"/>
        <v>0</v>
      </c>
    </row>
    <row r="101" spans="1:20" hidden="1">
      <c r="A101" s="255" t="s">
        <v>2491</v>
      </c>
      <c r="B101" s="255" t="s">
        <v>2492</v>
      </c>
      <c r="C101" s="37"/>
      <c r="D101" s="37"/>
      <c r="E101" s="37"/>
      <c r="F101" s="37"/>
      <c r="G101" s="37"/>
      <c r="H101" s="37">
        <v>94</v>
      </c>
      <c r="I101" s="37"/>
      <c r="J101" s="37"/>
      <c r="K101" s="37"/>
      <c r="L101" s="37">
        <v>94</v>
      </c>
      <c r="N101" s="37"/>
      <c r="O101" s="37"/>
      <c r="P101" s="37"/>
      <c r="Q101" s="37"/>
      <c r="R101" s="37"/>
      <c r="S101" s="42">
        <f t="shared" si="20"/>
        <v>0</v>
      </c>
      <c r="T101" s="37">
        <f t="shared" si="16"/>
        <v>0</v>
      </c>
    </row>
    <row r="102" spans="1:20" hidden="1">
      <c r="A102" s="255" t="s">
        <v>2485</v>
      </c>
      <c r="B102" s="255" t="s">
        <v>989</v>
      </c>
      <c r="C102" s="37"/>
      <c r="D102" s="37"/>
      <c r="E102" s="37">
        <v>46</v>
      </c>
      <c r="F102" s="37"/>
      <c r="G102" s="37"/>
      <c r="H102" s="37"/>
      <c r="I102" s="37"/>
      <c r="J102" s="37"/>
      <c r="K102" s="37"/>
      <c r="L102" s="37">
        <v>46</v>
      </c>
      <c r="N102" s="37"/>
      <c r="O102" s="37"/>
      <c r="P102" s="37"/>
      <c r="Q102" s="37"/>
      <c r="R102" s="37"/>
      <c r="S102" s="42">
        <f t="shared" si="15"/>
        <v>0</v>
      </c>
      <c r="T102" s="37">
        <f t="shared" si="16"/>
        <v>0</v>
      </c>
    </row>
    <row r="103" spans="1:20" hidden="1">
      <c r="A103" s="255" t="s">
        <v>2493</v>
      </c>
      <c r="B103" s="255" t="s">
        <v>2494</v>
      </c>
      <c r="C103" s="37"/>
      <c r="D103" s="37"/>
      <c r="E103" s="37"/>
      <c r="F103" s="37"/>
      <c r="G103" s="37"/>
      <c r="H103" s="37">
        <v>1</v>
      </c>
      <c r="I103" s="37"/>
      <c r="J103" s="37"/>
      <c r="K103" s="37"/>
      <c r="L103" s="37">
        <v>1</v>
      </c>
      <c r="N103" s="37"/>
      <c r="O103" s="37"/>
      <c r="P103" s="37"/>
      <c r="Q103" s="37"/>
      <c r="R103" s="37"/>
      <c r="S103" s="42">
        <f>IFERROR($G103/L103,"")</f>
        <v>0</v>
      </c>
      <c r="T103" s="37">
        <f t="shared" si="16"/>
        <v>0</v>
      </c>
    </row>
    <row r="104" spans="1:20" hidden="1">
      <c r="A104" s="255" t="s">
        <v>1915</v>
      </c>
      <c r="B104" s="255" t="s">
        <v>1916</v>
      </c>
      <c r="C104" s="37"/>
      <c r="D104" s="37"/>
      <c r="E104" s="37">
        <v>1</v>
      </c>
      <c r="F104" s="37"/>
      <c r="G104" s="37"/>
      <c r="H104" s="37"/>
      <c r="I104" s="37"/>
      <c r="J104" s="37"/>
      <c r="K104" s="37"/>
      <c r="L104" s="37">
        <v>1</v>
      </c>
      <c r="N104" s="37"/>
      <c r="O104" s="37"/>
      <c r="P104" s="37"/>
      <c r="Q104" s="37"/>
      <c r="R104" s="37"/>
      <c r="S104" s="42">
        <f t="shared" si="15"/>
        <v>0</v>
      </c>
      <c r="T104" s="37">
        <f t="shared" si="16"/>
        <v>0</v>
      </c>
    </row>
    <row r="105" spans="1:20" hidden="1">
      <c r="A105" s="202" t="s">
        <v>804</v>
      </c>
      <c r="B105" s="202"/>
      <c r="C105" s="202">
        <v>900</v>
      </c>
      <c r="D105" s="202">
        <v>285</v>
      </c>
      <c r="E105" s="202">
        <v>2545</v>
      </c>
      <c r="F105" s="202">
        <v>541</v>
      </c>
      <c r="G105" s="202">
        <v>63</v>
      </c>
      <c r="H105" s="202">
        <v>35725</v>
      </c>
      <c r="I105" s="202">
        <v>1014</v>
      </c>
      <c r="J105" s="202"/>
      <c r="K105" s="202">
        <v>27</v>
      </c>
      <c r="L105" s="202">
        <v>41100</v>
      </c>
      <c r="N105" s="37"/>
      <c r="O105" s="37"/>
      <c r="P105" s="37"/>
      <c r="Q105" s="37"/>
      <c r="R105" s="37"/>
      <c r="S105" s="42">
        <f>IFERROR($G105/L105,"")</f>
        <v>1.5328467153284671E-3</v>
      </c>
      <c r="T105" s="37">
        <f t="shared" si="16"/>
        <v>1555</v>
      </c>
    </row>
    <row r="106" spans="1:20" hidden="1">
      <c r="N106" s="37"/>
      <c r="O106" s="37"/>
      <c r="P106" s="37"/>
      <c r="Q106" s="37"/>
      <c r="R106" s="37"/>
      <c r="S106" s="42" t="str">
        <f t="shared" si="15"/>
        <v/>
      </c>
      <c r="T106" s="37">
        <f t="shared" si="16"/>
        <v>0</v>
      </c>
    </row>
    <row r="107" spans="1:20" hidden="1">
      <c r="N107" s="37"/>
      <c r="O107" s="37"/>
      <c r="P107" s="37"/>
      <c r="Q107" s="37"/>
      <c r="R107" s="37"/>
      <c r="S107" s="42" t="str">
        <f t="shared" si="15"/>
        <v/>
      </c>
      <c r="T107" s="37">
        <f t="shared" si="16"/>
        <v>0</v>
      </c>
    </row>
    <row r="108" spans="1:20" hidden="1">
      <c r="N108" s="37"/>
      <c r="O108" s="37"/>
      <c r="P108" s="37"/>
      <c r="Q108" s="37"/>
      <c r="R108" s="37"/>
      <c r="S108" s="42" t="str">
        <f t="shared" si="15"/>
        <v/>
      </c>
      <c r="T108" s="37">
        <f t="shared" si="16"/>
        <v>0</v>
      </c>
    </row>
    <row r="109" spans="1:20" hidden="1">
      <c r="N109" s="37"/>
      <c r="O109" s="37"/>
      <c r="P109" s="37"/>
      <c r="Q109" s="37"/>
      <c r="R109" s="37"/>
      <c r="S109" s="42" t="str">
        <f t="shared" si="15"/>
        <v/>
      </c>
      <c r="T109" s="37">
        <f t="shared" si="16"/>
        <v>0</v>
      </c>
    </row>
    <row r="110" spans="1:20" hidden="1">
      <c r="M110" s="37"/>
      <c r="N110" s="37"/>
      <c r="O110" s="37"/>
      <c r="P110" s="37"/>
      <c r="Q110" s="37"/>
      <c r="R110" s="37"/>
      <c r="S110" s="42" t="str">
        <f t="shared" si="15"/>
        <v/>
      </c>
      <c r="T110" s="37">
        <f t="shared" si="16"/>
        <v>0</v>
      </c>
    </row>
    <row r="111" spans="1:20" hidden="1">
      <c r="M111" s="37"/>
      <c r="N111" s="37"/>
      <c r="O111" s="37"/>
      <c r="P111" s="37"/>
      <c r="Q111" s="37"/>
      <c r="R111" s="37"/>
      <c r="S111" s="42" t="str">
        <f t="shared" si="15"/>
        <v/>
      </c>
      <c r="T111" s="37">
        <f t="shared" si="16"/>
        <v>0</v>
      </c>
    </row>
    <row r="112" spans="1:20" hidden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42" t="str">
        <f t="shared" si="15"/>
        <v/>
      </c>
      <c r="T112" s="37">
        <f t="shared" si="16"/>
        <v>0</v>
      </c>
    </row>
    <row r="113" spans="19:20" hidden="1">
      <c r="S113" s="42" t="str">
        <f t="shared" si="15"/>
        <v/>
      </c>
      <c r="T113" s="37">
        <f t="shared" si="16"/>
        <v>0</v>
      </c>
    </row>
    <row r="114" spans="19:20" hidden="1">
      <c r="S114" s="42" t="str">
        <f t="shared" si="15"/>
        <v/>
      </c>
      <c r="T114" s="37">
        <f t="shared" si="16"/>
        <v>0</v>
      </c>
    </row>
    <row r="115" spans="19:20" hidden="1">
      <c r="S115" s="42" t="str">
        <f t="shared" si="15"/>
        <v/>
      </c>
      <c r="T115" s="37">
        <f t="shared" si="16"/>
        <v>0</v>
      </c>
    </row>
    <row r="116" spans="19:20" hidden="1">
      <c r="S116" s="42" t="str">
        <f t="shared" si="15"/>
        <v/>
      </c>
      <c r="T116" s="37">
        <f t="shared" si="16"/>
        <v>0</v>
      </c>
    </row>
    <row r="117" spans="19:20" hidden="1">
      <c r="S117" s="42" t="str">
        <f t="shared" si="15"/>
        <v/>
      </c>
      <c r="T117" s="37">
        <f t="shared" si="16"/>
        <v>0</v>
      </c>
    </row>
    <row r="118" spans="19:20" hidden="1">
      <c r="S118" s="42" t="str">
        <f t="shared" si="15"/>
        <v/>
      </c>
      <c r="T118" s="37">
        <f t="shared" si="16"/>
        <v>0</v>
      </c>
    </row>
    <row r="119" spans="19:20" hidden="1">
      <c r="S119" s="42" t="str">
        <f t="shared" si="15"/>
        <v/>
      </c>
      <c r="T119" s="37">
        <f t="shared" si="16"/>
        <v>0</v>
      </c>
    </row>
    <row r="120" spans="19:20" hidden="1">
      <c r="S120" s="42" t="str">
        <f t="shared" si="15"/>
        <v/>
      </c>
      <c r="T120" s="37">
        <f t="shared" si="16"/>
        <v>0</v>
      </c>
    </row>
    <row r="121" spans="19:20" hidden="1">
      <c r="S121" s="42" t="str">
        <f t="shared" si="15"/>
        <v/>
      </c>
      <c r="T121" s="37">
        <f t="shared" si="16"/>
        <v>0</v>
      </c>
    </row>
    <row r="122" spans="19:20" hidden="1">
      <c r="S122" s="42" t="str">
        <f t="shared" si="15"/>
        <v/>
      </c>
      <c r="T122" s="37">
        <f t="shared" si="16"/>
        <v>0</v>
      </c>
    </row>
    <row r="123" spans="19:20" hidden="1">
      <c r="S123" s="42" t="str">
        <f t="shared" si="15"/>
        <v/>
      </c>
      <c r="T123" s="37">
        <f t="shared" si="16"/>
        <v>0</v>
      </c>
    </row>
    <row r="124" spans="19:20" hidden="1">
      <c r="S124" s="42" t="str">
        <f t="shared" si="15"/>
        <v/>
      </c>
      <c r="T124" s="37">
        <f t="shared" si="16"/>
        <v>0</v>
      </c>
    </row>
    <row r="125" spans="19:20" hidden="1">
      <c r="S125" s="42" t="str">
        <f t="shared" si="15"/>
        <v/>
      </c>
      <c r="T125" s="37">
        <f t="shared" si="16"/>
        <v>0</v>
      </c>
    </row>
    <row r="126" spans="19:20" hidden="1">
      <c r="S126" s="42" t="str">
        <f t="shared" si="15"/>
        <v/>
      </c>
      <c r="T126" s="37">
        <f t="shared" si="16"/>
        <v>0</v>
      </c>
    </row>
    <row r="127" spans="19:20" hidden="1">
      <c r="S127" s="42" t="str">
        <f t="shared" si="15"/>
        <v/>
      </c>
      <c r="T127" s="37">
        <f t="shared" si="16"/>
        <v>0</v>
      </c>
    </row>
    <row r="128" spans="19:20" hidden="1">
      <c r="S128" s="42" t="str">
        <f t="shared" si="15"/>
        <v/>
      </c>
      <c r="T128" s="37">
        <f t="shared" si="16"/>
        <v>0</v>
      </c>
    </row>
    <row r="129" spans="19:20" hidden="1">
      <c r="S129" s="42" t="str">
        <f t="shared" si="15"/>
        <v/>
      </c>
      <c r="T129" s="37">
        <f t="shared" si="16"/>
        <v>0</v>
      </c>
    </row>
    <row r="130" spans="19:20" hidden="1">
      <c r="S130" s="42" t="str">
        <f t="shared" si="15"/>
        <v/>
      </c>
      <c r="T130" s="37">
        <f t="shared" si="16"/>
        <v>0</v>
      </c>
    </row>
    <row r="131" spans="19:20" hidden="1">
      <c r="S131" s="42" t="str">
        <f t="shared" si="15"/>
        <v/>
      </c>
      <c r="T131" s="37">
        <f t="shared" si="16"/>
        <v>0</v>
      </c>
    </row>
    <row r="132" spans="19:20" hidden="1">
      <c r="S132" s="42" t="str">
        <f t="shared" si="15"/>
        <v/>
      </c>
      <c r="T132" s="37">
        <f t="shared" si="16"/>
        <v>0</v>
      </c>
    </row>
    <row r="133" spans="19:20" hidden="1">
      <c r="S133" s="42" t="str">
        <f t="shared" si="15"/>
        <v/>
      </c>
      <c r="T133" s="37">
        <f t="shared" si="16"/>
        <v>0</v>
      </c>
    </row>
    <row r="134" spans="19:20" hidden="1">
      <c r="S134" s="42" t="str">
        <f t="shared" ref="S134:S197" si="21">IFERROR($H134/L134,"")</f>
        <v/>
      </c>
      <c r="T134" s="37">
        <f t="shared" ref="T134:T197" si="22">F134+I134</f>
        <v>0</v>
      </c>
    </row>
    <row r="135" spans="19:20" hidden="1">
      <c r="S135" s="42" t="str">
        <f t="shared" si="21"/>
        <v/>
      </c>
      <c r="T135" s="37">
        <f t="shared" si="22"/>
        <v>0</v>
      </c>
    </row>
    <row r="136" spans="19:20" hidden="1">
      <c r="S136" s="42" t="str">
        <f t="shared" si="21"/>
        <v/>
      </c>
      <c r="T136" s="37">
        <f t="shared" si="22"/>
        <v>0</v>
      </c>
    </row>
    <row r="137" spans="19:20" hidden="1">
      <c r="S137" s="42" t="str">
        <f t="shared" si="21"/>
        <v/>
      </c>
      <c r="T137" s="37">
        <f t="shared" si="22"/>
        <v>0</v>
      </c>
    </row>
    <row r="138" spans="19:20" hidden="1">
      <c r="S138" s="42" t="str">
        <f t="shared" si="21"/>
        <v/>
      </c>
      <c r="T138" s="37">
        <f t="shared" si="22"/>
        <v>0</v>
      </c>
    </row>
    <row r="139" spans="19:20" hidden="1">
      <c r="S139" s="42" t="str">
        <f t="shared" si="21"/>
        <v/>
      </c>
      <c r="T139" s="49">
        <f t="shared" si="22"/>
        <v>0</v>
      </c>
    </row>
    <row r="140" spans="19:20" hidden="1">
      <c r="S140" s="42" t="str">
        <f t="shared" si="21"/>
        <v/>
      </c>
      <c r="T140" s="37">
        <f t="shared" si="22"/>
        <v>0</v>
      </c>
    </row>
    <row r="141" spans="19:20" hidden="1">
      <c r="S141" s="42" t="str">
        <f t="shared" si="21"/>
        <v/>
      </c>
      <c r="T141" s="37">
        <f t="shared" si="22"/>
        <v>0</v>
      </c>
    </row>
    <row r="142" spans="19:20" hidden="1">
      <c r="S142" s="42" t="str">
        <f t="shared" si="21"/>
        <v/>
      </c>
      <c r="T142" s="37">
        <f t="shared" si="22"/>
        <v>0</v>
      </c>
    </row>
    <row r="143" spans="19:20" hidden="1">
      <c r="S143" s="42" t="str">
        <f t="shared" si="21"/>
        <v/>
      </c>
      <c r="T143" s="37">
        <f t="shared" si="22"/>
        <v>0</v>
      </c>
    </row>
    <row r="144" spans="19:20" hidden="1">
      <c r="S144" s="42" t="str">
        <f t="shared" si="21"/>
        <v/>
      </c>
      <c r="T144" s="37">
        <f t="shared" si="22"/>
        <v>0</v>
      </c>
    </row>
    <row r="145" spans="19:20" hidden="1">
      <c r="S145" s="42" t="str">
        <f t="shared" si="21"/>
        <v/>
      </c>
      <c r="T145" s="37">
        <f t="shared" si="22"/>
        <v>0</v>
      </c>
    </row>
    <row r="146" spans="19:20" hidden="1">
      <c r="S146" s="42" t="str">
        <f t="shared" si="21"/>
        <v/>
      </c>
      <c r="T146" s="37">
        <f t="shared" si="22"/>
        <v>0</v>
      </c>
    </row>
    <row r="147" spans="19:20" hidden="1">
      <c r="S147" s="42" t="str">
        <f t="shared" si="21"/>
        <v/>
      </c>
      <c r="T147" s="37">
        <f t="shared" si="22"/>
        <v>0</v>
      </c>
    </row>
    <row r="148" spans="19:20" hidden="1">
      <c r="S148" s="42" t="str">
        <f t="shared" si="21"/>
        <v/>
      </c>
      <c r="T148" s="37">
        <f t="shared" si="22"/>
        <v>0</v>
      </c>
    </row>
    <row r="149" spans="19:20" hidden="1">
      <c r="S149" s="42" t="str">
        <f t="shared" si="21"/>
        <v/>
      </c>
      <c r="T149" s="37">
        <f t="shared" si="22"/>
        <v>0</v>
      </c>
    </row>
    <row r="150" spans="19:20" hidden="1">
      <c r="S150" s="42" t="str">
        <f t="shared" si="21"/>
        <v/>
      </c>
      <c r="T150" s="37">
        <f t="shared" si="22"/>
        <v>0</v>
      </c>
    </row>
    <row r="151" spans="19:20" hidden="1">
      <c r="S151" s="42" t="str">
        <f t="shared" si="21"/>
        <v/>
      </c>
      <c r="T151" s="37">
        <f t="shared" si="22"/>
        <v>0</v>
      </c>
    </row>
    <row r="152" spans="19:20" hidden="1">
      <c r="S152" s="42" t="str">
        <f t="shared" si="21"/>
        <v/>
      </c>
      <c r="T152" s="37">
        <f t="shared" si="22"/>
        <v>0</v>
      </c>
    </row>
    <row r="153" spans="19:20" hidden="1">
      <c r="S153" s="42" t="str">
        <f t="shared" si="21"/>
        <v/>
      </c>
      <c r="T153" s="37">
        <f t="shared" si="22"/>
        <v>0</v>
      </c>
    </row>
    <row r="154" spans="19:20" hidden="1">
      <c r="S154" s="42" t="str">
        <f t="shared" si="21"/>
        <v/>
      </c>
      <c r="T154" s="37">
        <f t="shared" si="22"/>
        <v>0</v>
      </c>
    </row>
    <row r="155" spans="19:20" hidden="1">
      <c r="S155" s="42" t="str">
        <f t="shared" si="21"/>
        <v/>
      </c>
      <c r="T155" s="37">
        <f t="shared" si="22"/>
        <v>0</v>
      </c>
    </row>
    <row r="156" spans="19:20" hidden="1">
      <c r="S156" s="42" t="str">
        <f t="shared" si="21"/>
        <v/>
      </c>
      <c r="T156" s="37">
        <f t="shared" si="22"/>
        <v>0</v>
      </c>
    </row>
    <row r="157" spans="19:20" hidden="1">
      <c r="S157" s="42" t="str">
        <f t="shared" si="21"/>
        <v/>
      </c>
      <c r="T157" s="37">
        <f t="shared" si="22"/>
        <v>0</v>
      </c>
    </row>
    <row r="158" spans="19:20" hidden="1">
      <c r="S158" s="42" t="str">
        <f t="shared" si="21"/>
        <v/>
      </c>
      <c r="T158" s="37">
        <f t="shared" si="22"/>
        <v>0</v>
      </c>
    </row>
    <row r="159" spans="19:20" hidden="1">
      <c r="S159" s="42" t="str">
        <f t="shared" si="21"/>
        <v/>
      </c>
      <c r="T159" s="37">
        <f t="shared" si="22"/>
        <v>0</v>
      </c>
    </row>
    <row r="160" spans="19:20" hidden="1">
      <c r="S160" s="42" t="str">
        <f t="shared" si="21"/>
        <v/>
      </c>
      <c r="T160" s="37">
        <f t="shared" si="22"/>
        <v>0</v>
      </c>
    </row>
    <row r="161" spans="19:20" hidden="1">
      <c r="S161" s="42" t="str">
        <f t="shared" si="21"/>
        <v/>
      </c>
      <c r="T161" s="37">
        <f t="shared" si="22"/>
        <v>0</v>
      </c>
    </row>
    <row r="162" spans="19:20" hidden="1">
      <c r="S162" s="42" t="str">
        <f t="shared" si="21"/>
        <v/>
      </c>
      <c r="T162" s="37">
        <f t="shared" si="22"/>
        <v>0</v>
      </c>
    </row>
    <row r="163" spans="19:20" hidden="1">
      <c r="S163" s="42" t="str">
        <f t="shared" si="21"/>
        <v/>
      </c>
      <c r="T163" s="37">
        <f t="shared" si="22"/>
        <v>0</v>
      </c>
    </row>
    <row r="164" spans="19:20" hidden="1">
      <c r="S164" s="42" t="str">
        <f t="shared" si="21"/>
        <v/>
      </c>
      <c r="T164" s="37">
        <f t="shared" si="22"/>
        <v>0</v>
      </c>
    </row>
    <row r="165" spans="19:20" hidden="1">
      <c r="S165" s="42" t="str">
        <f t="shared" si="21"/>
        <v/>
      </c>
      <c r="T165" s="37">
        <f t="shared" si="22"/>
        <v>0</v>
      </c>
    </row>
    <row r="166" spans="19:20" hidden="1">
      <c r="S166" s="42" t="str">
        <f t="shared" si="21"/>
        <v/>
      </c>
      <c r="T166" s="37">
        <f t="shared" si="22"/>
        <v>0</v>
      </c>
    </row>
    <row r="167" spans="19:20" hidden="1">
      <c r="S167" s="42" t="str">
        <f t="shared" si="21"/>
        <v/>
      </c>
      <c r="T167" s="37">
        <f t="shared" si="22"/>
        <v>0</v>
      </c>
    </row>
    <row r="168" spans="19:20" hidden="1">
      <c r="S168" s="42" t="str">
        <f t="shared" si="21"/>
        <v/>
      </c>
      <c r="T168" s="37">
        <f t="shared" si="22"/>
        <v>0</v>
      </c>
    </row>
    <row r="169" spans="19:20" hidden="1">
      <c r="S169" s="42" t="str">
        <f t="shared" si="21"/>
        <v/>
      </c>
      <c r="T169" s="37">
        <f t="shared" si="22"/>
        <v>0</v>
      </c>
    </row>
    <row r="170" spans="19:20" hidden="1">
      <c r="S170" s="42" t="str">
        <f t="shared" si="21"/>
        <v/>
      </c>
      <c r="T170" s="37">
        <f t="shared" si="22"/>
        <v>0</v>
      </c>
    </row>
    <row r="171" spans="19:20" hidden="1">
      <c r="S171" s="42" t="str">
        <f t="shared" si="21"/>
        <v/>
      </c>
      <c r="T171" s="37">
        <f t="shared" si="22"/>
        <v>0</v>
      </c>
    </row>
    <row r="172" spans="19:20" hidden="1">
      <c r="S172" s="42" t="str">
        <f t="shared" si="21"/>
        <v/>
      </c>
      <c r="T172" s="37">
        <f t="shared" si="22"/>
        <v>0</v>
      </c>
    </row>
    <row r="173" spans="19:20" hidden="1">
      <c r="S173" s="42" t="str">
        <f t="shared" si="21"/>
        <v/>
      </c>
      <c r="T173" s="37">
        <f t="shared" si="22"/>
        <v>0</v>
      </c>
    </row>
    <row r="174" spans="19:20" hidden="1">
      <c r="S174" s="42" t="str">
        <f t="shared" si="21"/>
        <v/>
      </c>
      <c r="T174" s="37">
        <f t="shared" si="22"/>
        <v>0</v>
      </c>
    </row>
    <row r="175" spans="19:20" hidden="1">
      <c r="S175" s="42" t="str">
        <f t="shared" si="21"/>
        <v/>
      </c>
      <c r="T175" s="37">
        <f t="shared" si="22"/>
        <v>0</v>
      </c>
    </row>
    <row r="176" spans="19:20" hidden="1">
      <c r="S176" s="42" t="str">
        <f t="shared" si="21"/>
        <v/>
      </c>
      <c r="T176" s="37">
        <f t="shared" si="22"/>
        <v>0</v>
      </c>
    </row>
    <row r="177" spans="19:20" hidden="1">
      <c r="S177" s="42" t="str">
        <f t="shared" si="21"/>
        <v/>
      </c>
      <c r="T177" s="37">
        <f t="shared" si="22"/>
        <v>0</v>
      </c>
    </row>
    <row r="178" spans="19:20" hidden="1">
      <c r="S178" s="42" t="str">
        <f t="shared" si="21"/>
        <v/>
      </c>
      <c r="T178" s="37">
        <f t="shared" si="22"/>
        <v>0</v>
      </c>
    </row>
    <row r="179" spans="19:20" hidden="1">
      <c r="S179" s="42" t="str">
        <f t="shared" si="21"/>
        <v/>
      </c>
      <c r="T179" s="37">
        <f t="shared" si="22"/>
        <v>0</v>
      </c>
    </row>
    <row r="180" spans="19:20" hidden="1">
      <c r="S180" s="42" t="str">
        <f t="shared" si="21"/>
        <v/>
      </c>
      <c r="T180" s="37">
        <f t="shared" si="22"/>
        <v>0</v>
      </c>
    </row>
    <row r="181" spans="19:20" hidden="1">
      <c r="S181" s="42" t="str">
        <f t="shared" si="21"/>
        <v/>
      </c>
      <c r="T181" s="37">
        <f t="shared" si="22"/>
        <v>0</v>
      </c>
    </row>
    <row r="182" spans="19:20" hidden="1">
      <c r="S182" s="42" t="str">
        <f t="shared" si="21"/>
        <v/>
      </c>
      <c r="T182" s="37">
        <f t="shared" si="22"/>
        <v>0</v>
      </c>
    </row>
    <row r="183" spans="19:20" hidden="1">
      <c r="S183" s="42" t="str">
        <f t="shared" si="21"/>
        <v/>
      </c>
      <c r="T183" s="37">
        <f t="shared" si="22"/>
        <v>0</v>
      </c>
    </row>
    <row r="184" spans="19:20" hidden="1">
      <c r="S184" s="42" t="str">
        <f t="shared" si="21"/>
        <v/>
      </c>
      <c r="T184" s="37">
        <f t="shared" si="22"/>
        <v>0</v>
      </c>
    </row>
    <row r="185" spans="19:20" hidden="1">
      <c r="S185" s="42" t="str">
        <f t="shared" si="21"/>
        <v/>
      </c>
      <c r="T185" s="37">
        <f t="shared" si="22"/>
        <v>0</v>
      </c>
    </row>
    <row r="186" spans="19:20" hidden="1">
      <c r="S186" s="42" t="str">
        <f t="shared" si="21"/>
        <v/>
      </c>
      <c r="T186" s="37">
        <f t="shared" si="22"/>
        <v>0</v>
      </c>
    </row>
    <row r="187" spans="19:20" hidden="1">
      <c r="S187" s="42" t="str">
        <f t="shared" si="21"/>
        <v/>
      </c>
      <c r="T187" s="37">
        <f t="shared" si="22"/>
        <v>0</v>
      </c>
    </row>
    <row r="188" spans="19:20" hidden="1">
      <c r="S188" s="42" t="str">
        <f t="shared" si="21"/>
        <v/>
      </c>
      <c r="T188" s="37">
        <f t="shared" si="22"/>
        <v>0</v>
      </c>
    </row>
    <row r="189" spans="19:20" hidden="1">
      <c r="S189" s="42" t="str">
        <f t="shared" si="21"/>
        <v/>
      </c>
      <c r="T189" s="37">
        <f t="shared" si="22"/>
        <v>0</v>
      </c>
    </row>
    <row r="190" spans="19:20" hidden="1">
      <c r="S190" s="42" t="str">
        <f t="shared" si="21"/>
        <v/>
      </c>
      <c r="T190" s="37">
        <f t="shared" si="22"/>
        <v>0</v>
      </c>
    </row>
    <row r="191" spans="19:20" hidden="1">
      <c r="S191" s="42" t="str">
        <f t="shared" si="21"/>
        <v/>
      </c>
      <c r="T191" s="37">
        <f t="shared" si="22"/>
        <v>0</v>
      </c>
    </row>
    <row r="192" spans="19:20" hidden="1">
      <c r="S192" s="42" t="str">
        <f t="shared" si="21"/>
        <v/>
      </c>
      <c r="T192" s="37">
        <f t="shared" si="22"/>
        <v>0</v>
      </c>
    </row>
    <row r="193" spans="19:20" hidden="1">
      <c r="S193" s="42" t="str">
        <f t="shared" si="21"/>
        <v/>
      </c>
      <c r="T193" s="37">
        <f t="shared" si="22"/>
        <v>0</v>
      </c>
    </row>
    <row r="194" spans="19:20" hidden="1">
      <c r="S194" s="42" t="str">
        <f t="shared" si="21"/>
        <v/>
      </c>
      <c r="T194" s="37">
        <f t="shared" si="22"/>
        <v>0</v>
      </c>
    </row>
    <row r="195" spans="19:20" hidden="1">
      <c r="S195" s="42" t="str">
        <f t="shared" si="21"/>
        <v/>
      </c>
      <c r="T195" s="37">
        <f t="shared" si="22"/>
        <v>0</v>
      </c>
    </row>
    <row r="196" spans="19:20" hidden="1">
      <c r="S196" s="42" t="str">
        <f t="shared" si="21"/>
        <v/>
      </c>
      <c r="T196" s="37">
        <f t="shared" si="22"/>
        <v>0</v>
      </c>
    </row>
    <row r="197" spans="19:20" hidden="1">
      <c r="S197" s="42" t="str">
        <f t="shared" si="21"/>
        <v/>
      </c>
      <c r="T197" s="37">
        <f t="shared" si="22"/>
        <v>0</v>
      </c>
    </row>
    <row r="198" spans="19:20" hidden="1">
      <c r="S198" s="42" t="str">
        <f t="shared" ref="S198:S261" si="23">IFERROR($H198/L198,"")</f>
        <v/>
      </c>
      <c r="T198" s="37">
        <f t="shared" ref="T198:T261" si="24">F198+I198</f>
        <v>0</v>
      </c>
    </row>
    <row r="199" spans="19:20" hidden="1">
      <c r="S199" s="42" t="str">
        <f t="shared" si="23"/>
        <v/>
      </c>
      <c r="T199" s="37">
        <f t="shared" si="24"/>
        <v>0</v>
      </c>
    </row>
    <row r="200" spans="19:20" hidden="1">
      <c r="S200" s="42" t="str">
        <f t="shared" si="23"/>
        <v/>
      </c>
      <c r="T200" s="37">
        <f t="shared" si="24"/>
        <v>0</v>
      </c>
    </row>
    <row r="201" spans="19:20" hidden="1">
      <c r="S201" s="42" t="str">
        <f t="shared" si="23"/>
        <v/>
      </c>
      <c r="T201" s="37">
        <f t="shared" si="24"/>
        <v>0</v>
      </c>
    </row>
    <row r="202" spans="19:20" hidden="1">
      <c r="S202" s="42" t="str">
        <f t="shared" si="23"/>
        <v/>
      </c>
      <c r="T202" s="37">
        <f t="shared" si="24"/>
        <v>0</v>
      </c>
    </row>
    <row r="203" spans="19:20" hidden="1">
      <c r="S203" s="42" t="str">
        <f t="shared" si="23"/>
        <v/>
      </c>
      <c r="T203" s="37">
        <f t="shared" si="24"/>
        <v>0</v>
      </c>
    </row>
    <row r="204" spans="19:20" hidden="1">
      <c r="S204" s="42" t="str">
        <f t="shared" si="23"/>
        <v/>
      </c>
      <c r="T204" s="37">
        <f t="shared" si="24"/>
        <v>0</v>
      </c>
    </row>
    <row r="205" spans="19:20" hidden="1">
      <c r="S205" s="42" t="str">
        <f t="shared" si="23"/>
        <v/>
      </c>
      <c r="T205" s="37">
        <f t="shared" si="24"/>
        <v>0</v>
      </c>
    </row>
    <row r="206" spans="19:20" hidden="1">
      <c r="S206" s="42" t="str">
        <f t="shared" si="23"/>
        <v/>
      </c>
      <c r="T206" s="37">
        <f t="shared" si="24"/>
        <v>0</v>
      </c>
    </row>
    <row r="207" spans="19:20" hidden="1">
      <c r="S207" s="42" t="str">
        <f t="shared" si="23"/>
        <v/>
      </c>
      <c r="T207" s="37">
        <f t="shared" si="24"/>
        <v>0</v>
      </c>
    </row>
    <row r="208" spans="19:20" hidden="1">
      <c r="S208" s="42" t="str">
        <f t="shared" si="23"/>
        <v/>
      </c>
      <c r="T208" s="37">
        <f t="shared" si="24"/>
        <v>0</v>
      </c>
    </row>
    <row r="209" spans="19:20" hidden="1">
      <c r="S209" s="42" t="str">
        <f t="shared" si="23"/>
        <v/>
      </c>
      <c r="T209" s="37">
        <f t="shared" si="24"/>
        <v>0</v>
      </c>
    </row>
    <row r="210" spans="19:20" hidden="1">
      <c r="S210" s="42" t="str">
        <f t="shared" si="23"/>
        <v/>
      </c>
      <c r="T210" s="37">
        <f t="shared" si="24"/>
        <v>0</v>
      </c>
    </row>
    <row r="211" spans="19:20" hidden="1">
      <c r="S211" s="42" t="str">
        <f t="shared" si="23"/>
        <v/>
      </c>
      <c r="T211" s="37">
        <f t="shared" si="24"/>
        <v>0</v>
      </c>
    </row>
    <row r="212" spans="19:20" hidden="1">
      <c r="S212" s="42" t="str">
        <f t="shared" si="23"/>
        <v/>
      </c>
      <c r="T212" s="37">
        <f t="shared" si="24"/>
        <v>0</v>
      </c>
    </row>
    <row r="213" spans="19:20" hidden="1">
      <c r="S213" s="42" t="str">
        <f t="shared" si="23"/>
        <v/>
      </c>
      <c r="T213" s="37">
        <f t="shared" si="24"/>
        <v>0</v>
      </c>
    </row>
    <row r="214" spans="19:20" hidden="1">
      <c r="S214" s="42" t="str">
        <f t="shared" si="23"/>
        <v/>
      </c>
      <c r="T214" s="37">
        <f t="shared" si="24"/>
        <v>0</v>
      </c>
    </row>
    <row r="215" spans="19:20" hidden="1">
      <c r="S215" s="42" t="str">
        <f t="shared" si="23"/>
        <v/>
      </c>
      <c r="T215" s="37">
        <f t="shared" si="24"/>
        <v>0</v>
      </c>
    </row>
    <row r="216" spans="19:20" hidden="1">
      <c r="S216" s="42" t="str">
        <f t="shared" si="23"/>
        <v/>
      </c>
      <c r="T216" s="37">
        <f t="shared" si="24"/>
        <v>0</v>
      </c>
    </row>
    <row r="217" spans="19:20" hidden="1">
      <c r="S217" s="42" t="str">
        <f t="shared" si="23"/>
        <v/>
      </c>
      <c r="T217" s="37">
        <f t="shared" si="24"/>
        <v>0</v>
      </c>
    </row>
    <row r="218" spans="19:20" hidden="1">
      <c r="S218" s="42" t="str">
        <f t="shared" si="23"/>
        <v/>
      </c>
      <c r="T218" s="37">
        <f t="shared" si="24"/>
        <v>0</v>
      </c>
    </row>
    <row r="219" spans="19:20" hidden="1">
      <c r="S219" s="42" t="str">
        <f t="shared" si="23"/>
        <v/>
      </c>
      <c r="T219" s="37">
        <f t="shared" si="24"/>
        <v>0</v>
      </c>
    </row>
    <row r="220" spans="19:20" hidden="1">
      <c r="S220" s="42" t="str">
        <f t="shared" si="23"/>
        <v/>
      </c>
      <c r="T220" s="37">
        <f t="shared" si="24"/>
        <v>0</v>
      </c>
    </row>
    <row r="221" spans="19:20" hidden="1">
      <c r="S221" s="42" t="str">
        <f t="shared" si="23"/>
        <v/>
      </c>
      <c r="T221" s="37">
        <f t="shared" si="24"/>
        <v>0</v>
      </c>
    </row>
    <row r="222" spans="19:20" hidden="1">
      <c r="S222" s="42" t="str">
        <f t="shared" si="23"/>
        <v/>
      </c>
      <c r="T222" s="37">
        <f t="shared" si="24"/>
        <v>0</v>
      </c>
    </row>
    <row r="223" spans="19:20" hidden="1">
      <c r="S223" s="42" t="str">
        <f t="shared" si="23"/>
        <v/>
      </c>
      <c r="T223" s="37">
        <f t="shared" si="24"/>
        <v>0</v>
      </c>
    </row>
    <row r="224" spans="19:20" hidden="1">
      <c r="S224" s="42" t="str">
        <f t="shared" si="23"/>
        <v/>
      </c>
      <c r="T224" s="37">
        <f t="shared" si="24"/>
        <v>0</v>
      </c>
    </row>
    <row r="225" spans="19:20" hidden="1">
      <c r="S225" s="42" t="str">
        <f t="shared" si="23"/>
        <v/>
      </c>
      <c r="T225" s="37">
        <f t="shared" si="24"/>
        <v>0</v>
      </c>
    </row>
    <row r="226" spans="19:20" hidden="1">
      <c r="S226" s="42" t="str">
        <f t="shared" si="23"/>
        <v/>
      </c>
      <c r="T226" s="37">
        <f t="shared" si="24"/>
        <v>0</v>
      </c>
    </row>
    <row r="227" spans="19:20" hidden="1">
      <c r="S227" s="42" t="str">
        <f t="shared" si="23"/>
        <v/>
      </c>
      <c r="T227" s="37">
        <f t="shared" si="24"/>
        <v>0</v>
      </c>
    </row>
    <row r="228" spans="19:20" hidden="1">
      <c r="S228" s="42" t="str">
        <f t="shared" si="23"/>
        <v/>
      </c>
      <c r="T228" s="37">
        <f t="shared" si="24"/>
        <v>0</v>
      </c>
    </row>
    <row r="229" spans="19:20" hidden="1">
      <c r="S229" s="42" t="str">
        <f t="shared" si="23"/>
        <v/>
      </c>
      <c r="T229" s="37">
        <f t="shared" si="24"/>
        <v>0</v>
      </c>
    </row>
    <row r="230" spans="19:20" hidden="1">
      <c r="S230" s="42" t="str">
        <f t="shared" si="23"/>
        <v/>
      </c>
      <c r="T230" s="37">
        <f t="shared" si="24"/>
        <v>0</v>
      </c>
    </row>
    <row r="231" spans="19:20" hidden="1">
      <c r="S231" s="42" t="str">
        <f t="shared" si="23"/>
        <v/>
      </c>
      <c r="T231" s="37">
        <f t="shared" si="24"/>
        <v>0</v>
      </c>
    </row>
    <row r="232" spans="19:20" hidden="1">
      <c r="S232" s="42" t="str">
        <f t="shared" si="23"/>
        <v/>
      </c>
      <c r="T232" s="37">
        <f t="shared" si="24"/>
        <v>0</v>
      </c>
    </row>
    <row r="233" spans="19:20" hidden="1">
      <c r="S233" s="42" t="str">
        <f t="shared" si="23"/>
        <v/>
      </c>
      <c r="T233" s="37">
        <f t="shared" si="24"/>
        <v>0</v>
      </c>
    </row>
    <row r="234" spans="19:20" hidden="1">
      <c r="S234" s="42" t="str">
        <f t="shared" si="23"/>
        <v/>
      </c>
      <c r="T234" s="37">
        <f t="shared" si="24"/>
        <v>0</v>
      </c>
    </row>
    <row r="235" spans="19:20" hidden="1">
      <c r="S235" s="42" t="str">
        <f t="shared" si="23"/>
        <v/>
      </c>
      <c r="T235" s="37">
        <f t="shared" si="24"/>
        <v>0</v>
      </c>
    </row>
    <row r="236" spans="19:20" hidden="1">
      <c r="S236" s="42" t="str">
        <f t="shared" si="23"/>
        <v/>
      </c>
      <c r="T236" s="37">
        <f t="shared" si="24"/>
        <v>0</v>
      </c>
    </row>
    <row r="237" spans="19:20" hidden="1">
      <c r="S237" s="42" t="str">
        <f t="shared" si="23"/>
        <v/>
      </c>
      <c r="T237" s="37">
        <f t="shared" si="24"/>
        <v>0</v>
      </c>
    </row>
    <row r="238" spans="19:20" hidden="1">
      <c r="S238" s="42" t="str">
        <f t="shared" si="23"/>
        <v/>
      </c>
      <c r="T238" s="37">
        <f t="shared" si="24"/>
        <v>0</v>
      </c>
    </row>
    <row r="239" spans="19:20" hidden="1">
      <c r="S239" s="42" t="str">
        <f t="shared" si="23"/>
        <v/>
      </c>
      <c r="T239" s="37">
        <f t="shared" si="24"/>
        <v>0</v>
      </c>
    </row>
    <row r="240" spans="19:20" hidden="1">
      <c r="S240" s="42" t="str">
        <f t="shared" si="23"/>
        <v/>
      </c>
      <c r="T240" s="37">
        <f t="shared" si="24"/>
        <v>0</v>
      </c>
    </row>
    <row r="241" spans="19:20" hidden="1">
      <c r="S241" s="42" t="str">
        <f t="shared" si="23"/>
        <v/>
      </c>
      <c r="T241" s="37">
        <f t="shared" si="24"/>
        <v>0</v>
      </c>
    </row>
    <row r="242" spans="19:20" hidden="1">
      <c r="S242" s="42" t="str">
        <f t="shared" si="23"/>
        <v/>
      </c>
      <c r="T242" s="37">
        <f t="shared" si="24"/>
        <v>0</v>
      </c>
    </row>
    <row r="243" spans="19:20" hidden="1">
      <c r="S243" s="42" t="str">
        <f t="shared" si="23"/>
        <v/>
      </c>
      <c r="T243" s="37">
        <f t="shared" si="24"/>
        <v>0</v>
      </c>
    </row>
    <row r="244" spans="19:20" hidden="1">
      <c r="S244" s="42" t="str">
        <f t="shared" si="23"/>
        <v/>
      </c>
      <c r="T244" s="37">
        <f t="shared" si="24"/>
        <v>0</v>
      </c>
    </row>
    <row r="245" spans="19:20" hidden="1">
      <c r="S245" s="42" t="str">
        <f t="shared" si="23"/>
        <v/>
      </c>
      <c r="T245" s="37">
        <f t="shared" si="24"/>
        <v>0</v>
      </c>
    </row>
    <row r="246" spans="19:20" hidden="1">
      <c r="S246" s="42" t="str">
        <f t="shared" si="23"/>
        <v/>
      </c>
      <c r="T246" s="37">
        <f t="shared" si="24"/>
        <v>0</v>
      </c>
    </row>
    <row r="247" spans="19:20" hidden="1">
      <c r="S247" s="42" t="str">
        <f t="shared" si="23"/>
        <v/>
      </c>
      <c r="T247" s="37">
        <f t="shared" si="24"/>
        <v>0</v>
      </c>
    </row>
    <row r="248" spans="19:20" hidden="1">
      <c r="S248" s="42" t="str">
        <f t="shared" si="23"/>
        <v/>
      </c>
      <c r="T248" s="37">
        <f t="shared" si="24"/>
        <v>0</v>
      </c>
    </row>
    <row r="249" spans="19:20" hidden="1">
      <c r="S249" s="42" t="str">
        <f t="shared" si="23"/>
        <v/>
      </c>
      <c r="T249" s="37">
        <f t="shared" si="24"/>
        <v>0</v>
      </c>
    </row>
    <row r="250" spans="19:20" hidden="1">
      <c r="S250" s="42" t="str">
        <f t="shared" si="23"/>
        <v/>
      </c>
      <c r="T250" s="37">
        <f t="shared" si="24"/>
        <v>0</v>
      </c>
    </row>
    <row r="251" spans="19:20" hidden="1">
      <c r="S251" s="42" t="str">
        <f t="shared" si="23"/>
        <v/>
      </c>
      <c r="T251" s="37">
        <f t="shared" si="24"/>
        <v>0</v>
      </c>
    </row>
    <row r="252" spans="19:20" hidden="1">
      <c r="S252" s="42" t="str">
        <f t="shared" si="23"/>
        <v/>
      </c>
      <c r="T252" s="37">
        <f t="shared" si="24"/>
        <v>0</v>
      </c>
    </row>
    <row r="253" spans="19:20" hidden="1">
      <c r="S253" s="42" t="str">
        <f t="shared" si="23"/>
        <v/>
      </c>
      <c r="T253" s="37">
        <f t="shared" si="24"/>
        <v>0</v>
      </c>
    </row>
    <row r="254" spans="19:20" hidden="1">
      <c r="S254" s="42" t="str">
        <f t="shared" si="23"/>
        <v/>
      </c>
      <c r="T254" s="37">
        <f t="shared" si="24"/>
        <v>0</v>
      </c>
    </row>
    <row r="255" spans="19:20" hidden="1">
      <c r="S255" s="42" t="str">
        <f t="shared" si="23"/>
        <v/>
      </c>
      <c r="T255" s="37">
        <f t="shared" si="24"/>
        <v>0</v>
      </c>
    </row>
    <row r="256" spans="19:20" hidden="1">
      <c r="S256" s="42" t="str">
        <f t="shared" si="23"/>
        <v/>
      </c>
      <c r="T256" s="37">
        <f t="shared" si="24"/>
        <v>0</v>
      </c>
    </row>
    <row r="257" spans="19:20" hidden="1">
      <c r="S257" s="42" t="str">
        <f t="shared" si="23"/>
        <v/>
      </c>
      <c r="T257" s="37">
        <f t="shared" si="24"/>
        <v>0</v>
      </c>
    </row>
    <row r="258" spans="19:20" hidden="1">
      <c r="S258" s="42" t="str">
        <f t="shared" si="23"/>
        <v/>
      </c>
      <c r="T258" s="37">
        <f t="shared" si="24"/>
        <v>0</v>
      </c>
    </row>
    <row r="259" spans="19:20" hidden="1">
      <c r="S259" s="42" t="str">
        <f t="shared" si="23"/>
        <v/>
      </c>
      <c r="T259" s="37">
        <f t="shared" si="24"/>
        <v>0</v>
      </c>
    </row>
    <row r="260" spans="19:20" hidden="1">
      <c r="S260" s="42" t="str">
        <f t="shared" si="23"/>
        <v/>
      </c>
      <c r="T260" s="37">
        <f t="shared" si="24"/>
        <v>0</v>
      </c>
    </row>
    <row r="261" spans="19:20" hidden="1">
      <c r="S261" s="42" t="str">
        <f t="shared" si="23"/>
        <v/>
      </c>
      <c r="T261" s="37">
        <f t="shared" si="24"/>
        <v>0</v>
      </c>
    </row>
    <row r="262" spans="19:20" hidden="1">
      <c r="S262" s="42" t="str">
        <f t="shared" ref="S262:S325" si="25">IFERROR($H262/L262,"")</f>
        <v/>
      </c>
      <c r="T262" s="37">
        <f t="shared" ref="T262:T325" si="26">F262+I262</f>
        <v>0</v>
      </c>
    </row>
    <row r="263" spans="19:20" hidden="1">
      <c r="S263" s="42" t="str">
        <f t="shared" si="25"/>
        <v/>
      </c>
      <c r="T263" s="37">
        <f t="shared" si="26"/>
        <v>0</v>
      </c>
    </row>
    <row r="264" spans="19:20" hidden="1">
      <c r="S264" s="42" t="str">
        <f t="shared" si="25"/>
        <v/>
      </c>
      <c r="T264" s="37">
        <f t="shared" si="26"/>
        <v>0</v>
      </c>
    </row>
    <row r="265" spans="19:20" hidden="1">
      <c r="S265" s="42" t="str">
        <f t="shared" si="25"/>
        <v/>
      </c>
      <c r="T265" s="37">
        <f t="shared" si="26"/>
        <v>0</v>
      </c>
    </row>
    <row r="266" spans="19:20" hidden="1">
      <c r="S266" s="42" t="str">
        <f t="shared" si="25"/>
        <v/>
      </c>
      <c r="T266" s="37">
        <f t="shared" si="26"/>
        <v>0</v>
      </c>
    </row>
    <row r="267" spans="19:20" hidden="1">
      <c r="S267" s="42" t="str">
        <f t="shared" si="25"/>
        <v/>
      </c>
      <c r="T267" s="37">
        <f t="shared" si="26"/>
        <v>0</v>
      </c>
    </row>
    <row r="268" spans="19:20" hidden="1">
      <c r="S268" s="42" t="str">
        <f t="shared" si="25"/>
        <v/>
      </c>
      <c r="T268" s="37">
        <f t="shared" si="26"/>
        <v>0</v>
      </c>
    </row>
    <row r="269" spans="19:20" hidden="1">
      <c r="S269" s="42" t="str">
        <f t="shared" si="25"/>
        <v/>
      </c>
      <c r="T269" s="37">
        <f t="shared" si="26"/>
        <v>0</v>
      </c>
    </row>
    <row r="270" spans="19:20" hidden="1">
      <c r="S270" s="42" t="str">
        <f t="shared" si="25"/>
        <v/>
      </c>
      <c r="T270" s="37">
        <f t="shared" si="26"/>
        <v>0</v>
      </c>
    </row>
    <row r="271" spans="19:20" hidden="1">
      <c r="S271" s="42" t="str">
        <f t="shared" si="25"/>
        <v/>
      </c>
      <c r="T271" s="37">
        <f t="shared" si="26"/>
        <v>0</v>
      </c>
    </row>
    <row r="272" spans="19:20" hidden="1">
      <c r="S272" s="42" t="str">
        <f t="shared" si="25"/>
        <v/>
      </c>
      <c r="T272" s="37">
        <f t="shared" si="26"/>
        <v>0</v>
      </c>
    </row>
    <row r="273" spans="19:20" hidden="1">
      <c r="S273" s="42" t="str">
        <f t="shared" si="25"/>
        <v/>
      </c>
      <c r="T273" s="37">
        <f t="shared" si="26"/>
        <v>0</v>
      </c>
    </row>
    <row r="274" spans="19:20" hidden="1">
      <c r="S274" s="42" t="str">
        <f t="shared" si="25"/>
        <v/>
      </c>
      <c r="T274" s="37">
        <f t="shared" si="26"/>
        <v>0</v>
      </c>
    </row>
    <row r="275" spans="19:20" hidden="1">
      <c r="S275" s="42" t="str">
        <f t="shared" si="25"/>
        <v/>
      </c>
      <c r="T275" s="37">
        <f t="shared" si="26"/>
        <v>0</v>
      </c>
    </row>
    <row r="276" spans="19:20" hidden="1">
      <c r="S276" s="42" t="str">
        <f t="shared" si="25"/>
        <v/>
      </c>
      <c r="T276" s="37">
        <f t="shared" si="26"/>
        <v>0</v>
      </c>
    </row>
    <row r="277" spans="19:20" hidden="1">
      <c r="S277" s="42" t="str">
        <f t="shared" si="25"/>
        <v/>
      </c>
      <c r="T277" s="37">
        <f t="shared" si="26"/>
        <v>0</v>
      </c>
    </row>
    <row r="278" spans="19:20" hidden="1">
      <c r="S278" s="42" t="str">
        <f t="shared" si="25"/>
        <v/>
      </c>
      <c r="T278" s="37">
        <f t="shared" si="26"/>
        <v>0</v>
      </c>
    </row>
    <row r="279" spans="19:20" hidden="1">
      <c r="S279" s="42" t="str">
        <f t="shared" si="25"/>
        <v/>
      </c>
      <c r="T279" s="37">
        <f t="shared" si="26"/>
        <v>0</v>
      </c>
    </row>
    <row r="280" spans="19:20" hidden="1">
      <c r="S280" s="42" t="str">
        <f t="shared" si="25"/>
        <v/>
      </c>
      <c r="T280" s="37">
        <f t="shared" si="26"/>
        <v>0</v>
      </c>
    </row>
    <row r="281" spans="19:20" hidden="1">
      <c r="S281" s="42" t="str">
        <f t="shared" si="25"/>
        <v/>
      </c>
      <c r="T281" s="37">
        <f t="shared" si="26"/>
        <v>0</v>
      </c>
    </row>
    <row r="282" spans="19:20" hidden="1">
      <c r="S282" s="42" t="str">
        <f t="shared" si="25"/>
        <v/>
      </c>
      <c r="T282" s="37">
        <f t="shared" si="26"/>
        <v>0</v>
      </c>
    </row>
    <row r="283" spans="19:20" hidden="1">
      <c r="S283" s="42" t="str">
        <f t="shared" si="25"/>
        <v/>
      </c>
      <c r="T283" s="37">
        <f t="shared" si="26"/>
        <v>0</v>
      </c>
    </row>
    <row r="284" spans="19:20" hidden="1">
      <c r="S284" s="42" t="str">
        <f t="shared" si="25"/>
        <v/>
      </c>
      <c r="T284" s="37">
        <f t="shared" si="26"/>
        <v>0</v>
      </c>
    </row>
    <row r="285" spans="19:20" hidden="1">
      <c r="S285" s="42" t="str">
        <f t="shared" si="25"/>
        <v/>
      </c>
      <c r="T285" s="37">
        <f t="shared" si="26"/>
        <v>0</v>
      </c>
    </row>
    <row r="286" spans="19:20" hidden="1">
      <c r="S286" s="42" t="str">
        <f t="shared" si="25"/>
        <v/>
      </c>
      <c r="T286" s="37">
        <f t="shared" si="26"/>
        <v>0</v>
      </c>
    </row>
    <row r="287" spans="19:20" hidden="1">
      <c r="S287" s="42" t="str">
        <f t="shared" si="25"/>
        <v/>
      </c>
      <c r="T287" s="37">
        <f t="shared" si="26"/>
        <v>0</v>
      </c>
    </row>
    <row r="288" spans="19:20" hidden="1">
      <c r="S288" s="42" t="str">
        <f t="shared" si="25"/>
        <v/>
      </c>
      <c r="T288" s="37">
        <f t="shared" si="26"/>
        <v>0</v>
      </c>
    </row>
    <row r="289" spans="19:20" hidden="1">
      <c r="S289" s="42" t="str">
        <f t="shared" si="25"/>
        <v/>
      </c>
      <c r="T289" s="37">
        <f t="shared" si="26"/>
        <v>0</v>
      </c>
    </row>
    <row r="290" spans="19:20" hidden="1">
      <c r="S290" s="42" t="str">
        <f t="shared" si="25"/>
        <v/>
      </c>
      <c r="T290" s="37">
        <f t="shared" si="26"/>
        <v>0</v>
      </c>
    </row>
    <row r="291" spans="19:20" hidden="1">
      <c r="S291" s="42" t="str">
        <f t="shared" si="25"/>
        <v/>
      </c>
      <c r="T291" s="37">
        <f t="shared" si="26"/>
        <v>0</v>
      </c>
    </row>
    <row r="292" spans="19:20" hidden="1">
      <c r="S292" s="42" t="str">
        <f t="shared" si="25"/>
        <v/>
      </c>
      <c r="T292" s="37">
        <f t="shared" si="26"/>
        <v>0</v>
      </c>
    </row>
    <row r="293" spans="19:20" hidden="1">
      <c r="S293" s="42" t="str">
        <f t="shared" si="25"/>
        <v/>
      </c>
      <c r="T293" s="37">
        <f t="shared" si="26"/>
        <v>0</v>
      </c>
    </row>
    <row r="294" spans="19:20" hidden="1">
      <c r="S294" s="42" t="str">
        <f t="shared" si="25"/>
        <v/>
      </c>
      <c r="T294" s="37">
        <f t="shared" si="26"/>
        <v>0</v>
      </c>
    </row>
    <row r="295" spans="19:20" hidden="1">
      <c r="S295" s="42" t="str">
        <f t="shared" si="25"/>
        <v/>
      </c>
      <c r="T295" s="37">
        <f t="shared" si="26"/>
        <v>0</v>
      </c>
    </row>
    <row r="296" spans="19:20" hidden="1">
      <c r="S296" s="42" t="str">
        <f t="shared" si="25"/>
        <v/>
      </c>
      <c r="T296" s="37">
        <f t="shared" si="26"/>
        <v>0</v>
      </c>
    </row>
    <row r="297" spans="19:20" hidden="1">
      <c r="S297" s="42" t="str">
        <f t="shared" si="25"/>
        <v/>
      </c>
      <c r="T297" s="37">
        <f t="shared" si="26"/>
        <v>0</v>
      </c>
    </row>
    <row r="298" spans="19:20" hidden="1">
      <c r="S298" s="42" t="str">
        <f t="shared" si="25"/>
        <v/>
      </c>
      <c r="T298" s="37">
        <f t="shared" si="26"/>
        <v>0</v>
      </c>
    </row>
    <row r="299" spans="19:20" hidden="1">
      <c r="S299" s="42" t="str">
        <f t="shared" si="25"/>
        <v/>
      </c>
      <c r="T299" s="37">
        <f t="shared" si="26"/>
        <v>0</v>
      </c>
    </row>
    <row r="300" spans="19:20" hidden="1">
      <c r="S300" s="42" t="str">
        <f t="shared" si="25"/>
        <v/>
      </c>
      <c r="T300" s="37">
        <f t="shared" si="26"/>
        <v>0</v>
      </c>
    </row>
    <row r="301" spans="19:20" hidden="1">
      <c r="S301" s="42" t="str">
        <f t="shared" si="25"/>
        <v/>
      </c>
      <c r="T301" s="37">
        <f t="shared" si="26"/>
        <v>0</v>
      </c>
    </row>
    <row r="302" spans="19:20" hidden="1">
      <c r="S302" s="42" t="str">
        <f t="shared" si="25"/>
        <v/>
      </c>
      <c r="T302" s="37">
        <f t="shared" si="26"/>
        <v>0</v>
      </c>
    </row>
    <row r="303" spans="19:20" hidden="1">
      <c r="S303" s="42" t="str">
        <f t="shared" si="25"/>
        <v/>
      </c>
      <c r="T303" s="37">
        <f t="shared" si="26"/>
        <v>0</v>
      </c>
    </row>
    <row r="304" spans="19:20" hidden="1">
      <c r="S304" s="42" t="str">
        <f t="shared" si="25"/>
        <v/>
      </c>
      <c r="T304" s="37">
        <f t="shared" si="26"/>
        <v>0</v>
      </c>
    </row>
    <row r="305" spans="19:20" hidden="1">
      <c r="S305" s="42" t="str">
        <f t="shared" si="25"/>
        <v/>
      </c>
      <c r="T305" s="37">
        <f t="shared" si="26"/>
        <v>0</v>
      </c>
    </row>
    <row r="306" spans="19:20" hidden="1">
      <c r="S306" s="42" t="str">
        <f t="shared" si="25"/>
        <v/>
      </c>
      <c r="T306" s="37">
        <f t="shared" si="26"/>
        <v>0</v>
      </c>
    </row>
    <row r="307" spans="19:20" hidden="1">
      <c r="S307" s="42" t="str">
        <f t="shared" si="25"/>
        <v/>
      </c>
      <c r="T307" s="37">
        <f t="shared" si="26"/>
        <v>0</v>
      </c>
    </row>
    <row r="308" spans="19:20" hidden="1">
      <c r="S308" s="42" t="str">
        <f t="shared" si="25"/>
        <v/>
      </c>
      <c r="T308" s="37">
        <f t="shared" si="26"/>
        <v>0</v>
      </c>
    </row>
    <row r="309" spans="19:20" hidden="1">
      <c r="S309" s="42" t="str">
        <f t="shared" si="25"/>
        <v/>
      </c>
      <c r="T309" s="37">
        <f t="shared" si="26"/>
        <v>0</v>
      </c>
    </row>
    <row r="310" spans="19:20" hidden="1">
      <c r="S310" s="42" t="str">
        <f t="shared" si="25"/>
        <v/>
      </c>
      <c r="T310" s="37">
        <f t="shared" si="26"/>
        <v>0</v>
      </c>
    </row>
    <row r="311" spans="19:20" hidden="1">
      <c r="S311" s="42" t="str">
        <f t="shared" si="25"/>
        <v/>
      </c>
      <c r="T311" s="37">
        <f t="shared" si="26"/>
        <v>0</v>
      </c>
    </row>
    <row r="312" spans="19:20" hidden="1">
      <c r="S312" s="42" t="str">
        <f t="shared" si="25"/>
        <v/>
      </c>
      <c r="T312" s="37">
        <f t="shared" si="26"/>
        <v>0</v>
      </c>
    </row>
    <row r="313" spans="19:20" hidden="1">
      <c r="S313" s="42" t="str">
        <f t="shared" si="25"/>
        <v/>
      </c>
      <c r="T313" s="37">
        <f t="shared" si="26"/>
        <v>0</v>
      </c>
    </row>
    <row r="314" spans="19:20" hidden="1">
      <c r="S314" s="42" t="str">
        <f t="shared" si="25"/>
        <v/>
      </c>
      <c r="T314" s="37">
        <f t="shared" si="26"/>
        <v>0</v>
      </c>
    </row>
    <row r="315" spans="19:20" hidden="1">
      <c r="S315" s="42" t="str">
        <f t="shared" si="25"/>
        <v/>
      </c>
      <c r="T315" s="37">
        <f t="shared" si="26"/>
        <v>0</v>
      </c>
    </row>
    <row r="316" spans="19:20" hidden="1">
      <c r="S316" s="42" t="str">
        <f t="shared" si="25"/>
        <v/>
      </c>
      <c r="T316" s="37">
        <f t="shared" si="26"/>
        <v>0</v>
      </c>
    </row>
    <row r="317" spans="19:20" hidden="1">
      <c r="S317" s="42" t="str">
        <f t="shared" si="25"/>
        <v/>
      </c>
      <c r="T317" s="37">
        <f t="shared" si="26"/>
        <v>0</v>
      </c>
    </row>
    <row r="318" spans="19:20" hidden="1">
      <c r="S318" s="42" t="str">
        <f t="shared" si="25"/>
        <v/>
      </c>
      <c r="T318" s="37">
        <f t="shared" si="26"/>
        <v>0</v>
      </c>
    </row>
    <row r="319" spans="19:20" hidden="1">
      <c r="S319" s="42" t="str">
        <f t="shared" si="25"/>
        <v/>
      </c>
      <c r="T319" s="37">
        <f t="shared" si="26"/>
        <v>0</v>
      </c>
    </row>
    <row r="320" spans="19:20" hidden="1">
      <c r="S320" s="42" t="str">
        <f t="shared" si="25"/>
        <v/>
      </c>
      <c r="T320" s="37">
        <f t="shared" si="26"/>
        <v>0</v>
      </c>
    </row>
    <row r="321" spans="19:20" hidden="1">
      <c r="S321" s="42" t="str">
        <f t="shared" si="25"/>
        <v/>
      </c>
      <c r="T321" s="37">
        <f t="shared" si="26"/>
        <v>0</v>
      </c>
    </row>
    <row r="322" spans="19:20" hidden="1">
      <c r="S322" s="42" t="str">
        <f t="shared" si="25"/>
        <v/>
      </c>
      <c r="T322" s="37">
        <f t="shared" si="26"/>
        <v>0</v>
      </c>
    </row>
    <row r="323" spans="19:20" hidden="1">
      <c r="S323" s="42" t="str">
        <f t="shared" si="25"/>
        <v/>
      </c>
      <c r="T323" s="37">
        <f t="shared" si="26"/>
        <v>0</v>
      </c>
    </row>
    <row r="324" spans="19:20" hidden="1">
      <c r="S324" s="42" t="str">
        <f t="shared" si="25"/>
        <v/>
      </c>
      <c r="T324" s="37">
        <f t="shared" si="26"/>
        <v>0</v>
      </c>
    </row>
    <row r="325" spans="19:20" hidden="1">
      <c r="S325" s="42" t="str">
        <f t="shared" si="25"/>
        <v/>
      </c>
      <c r="T325" s="37">
        <f t="shared" si="26"/>
        <v>0</v>
      </c>
    </row>
    <row r="326" spans="19:20" hidden="1">
      <c r="S326" s="42" t="str">
        <f t="shared" ref="S326:S332" si="27">IFERROR($H326/L326,"")</f>
        <v/>
      </c>
      <c r="T326" s="37">
        <f t="shared" ref="T326:T332" si="28">F326+I326</f>
        <v>0</v>
      </c>
    </row>
    <row r="327" spans="19:20" hidden="1">
      <c r="S327" s="42" t="str">
        <f t="shared" si="27"/>
        <v/>
      </c>
      <c r="T327" s="37">
        <f t="shared" si="28"/>
        <v>0</v>
      </c>
    </row>
    <row r="328" spans="19:20" hidden="1">
      <c r="S328" s="42" t="str">
        <f t="shared" si="27"/>
        <v/>
      </c>
      <c r="T328" s="37">
        <f t="shared" si="28"/>
        <v>0</v>
      </c>
    </row>
    <row r="329" spans="19:20" hidden="1">
      <c r="S329" s="42" t="str">
        <f t="shared" si="27"/>
        <v/>
      </c>
      <c r="T329" s="37">
        <f t="shared" si="28"/>
        <v>0</v>
      </c>
    </row>
    <row r="330" spans="19:20" hidden="1">
      <c r="S330" s="42" t="str">
        <f t="shared" si="27"/>
        <v/>
      </c>
      <c r="T330" s="37">
        <f t="shared" si="28"/>
        <v>0</v>
      </c>
    </row>
    <row r="331" spans="19:20" hidden="1">
      <c r="S331" s="42" t="str">
        <f t="shared" si="27"/>
        <v/>
      </c>
      <c r="T331" s="37">
        <f t="shared" si="28"/>
        <v>0</v>
      </c>
    </row>
    <row r="332" spans="19:20" hidden="1">
      <c r="S332" s="42" t="str">
        <f t="shared" si="27"/>
        <v/>
      </c>
      <c r="T332" s="37">
        <f t="shared" si="28"/>
        <v>0</v>
      </c>
    </row>
  </sheetData>
  <autoFilter ref="S4:T332" xr:uid="{00000000-0009-0000-0000-000009000000}">
    <filterColumn colId="0">
      <filters>
        <filter val="3%"/>
        <filter val="9%"/>
      </filters>
    </filterColumn>
  </autoFilter>
  <conditionalFormatting sqref="S5:S332">
    <cfRule type="expression" dxfId="20" priority="1">
      <formula>S5&gt;0.75</formula>
    </cfRule>
    <cfRule type="expression" dxfId="19" priority="2">
      <formula>S5&gt;0.5</formula>
    </cfRule>
  </conditionalFormatting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3">
    <tabColor theme="3"/>
  </sheetPr>
  <dimension ref="B2:J310"/>
  <sheetViews>
    <sheetView showGridLines="0" zoomScale="85" zoomScaleNormal="85" workbookViewId="0">
      <pane ySplit="5" topLeftCell="A6" activePane="bottomLeft" state="frozen"/>
      <selection pane="bottomLeft" activeCell="H25" sqref="H25"/>
    </sheetView>
  </sheetViews>
  <sheetFormatPr baseColWidth="10" defaultColWidth="11.42578125" defaultRowHeight="15"/>
  <cols>
    <col min="1" max="1" width="6.42578125" customWidth="1"/>
    <col min="2" max="2" width="12.85546875" customWidth="1"/>
    <col min="3" max="3" width="34.140625" customWidth="1"/>
    <col min="4" max="4" width="24.7109375" customWidth="1"/>
    <col min="7" max="7" width="16.7109375" customWidth="1"/>
    <col min="8" max="8" width="45.140625" customWidth="1"/>
    <col min="9" max="9" width="15.7109375" customWidth="1"/>
    <col min="10" max="10" width="8.7109375" customWidth="1"/>
  </cols>
  <sheetData>
    <row r="2" spans="2:10">
      <c r="B2" s="572" t="s">
        <v>2000</v>
      </c>
      <c r="C2" s="572"/>
      <c r="D2" s="572"/>
      <c r="G2" s="253" t="s">
        <v>25</v>
      </c>
      <c r="H2" t="s">
        <v>37</v>
      </c>
    </row>
    <row r="3" spans="2:10">
      <c r="B3" s="572"/>
      <c r="C3" s="572"/>
      <c r="D3" s="572"/>
      <c r="G3" s="253" t="s">
        <v>11</v>
      </c>
      <c r="H3" t="s">
        <v>2809</v>
      </c>
    </row>
    <row r="5" spans="2:10" ht="23.25" customHeight="1">
      <c r="B5" s="253" t="s">
        <v>4</v>
      </c>
      <c r="C5" s="253" t="s">
        <v>5</v>
      </c>
      <c r="D5" s="253" t="s">
        <v>9</v>
      </c>
      <c r="E5" s="29"/>
      <c r="F5" s="29"/>
      <c r="G5" s="253" t="s">
        <v>4</v>
      </c>
      <c r="H5" s="253" t="s">
        <v>5</v>
      </c>
      <c r="I5" s="253" t="s">
        <v>2001</v>
      </c>
      <c r="J5" s="31" t="s">
        <v>2002</v>
      </c>
    </row>
    <row r="6" spans="2:10">
      <c r="B6" t="s">
        <v>31</v>
      </c>
      <c r="C6" t="s">
        <v>32</v>
      </c>
      <c r="D6" s="30">
        <v>46242</v>
      </c>
      <c r="G6" s="480" t="s">
        <v>31</v>
      </c>
      <c r="H6" t="s">
        <v>32</v>
      </c>
      <c r="I6" s="30">
        <v>46242</v>
      </c>
      <c r="J6" s="32">
        <f ca="1">IF(I6&lt;&gt;"",I6-TODAY(),"")</f>
        <v>58</v>
      </c>
    </row>
    <row r="7" spans="2:10">
      <c r="B7" t="s">
        <v>31</v>
      </c>
      <c r="C7" t="s">
        <v>32</v>
      </c>
      <c r="D7" s="30">
        <v>46241</v>
      </c>
      <c r="G7" s="480" t="s">
        <v>31</v>
      </c>
      <c r="H7" t="s">
        <v>32</v>
      </c>
      <c r="I7" s="30">
        <v>46241</v>
      </c>
      <c r="J7" s="32">
        <f t="shared" ref="J7:J70" ca="1" si="0">IF(I7&lt;&gt;"",I7-TODAY(),"")</f>
        <v>57</v>
      </c>
    </row>
    <row r="8" spans="2:10">
      <c r="B8" t="s">
        <v>40</v>
      </c>
      <c r="C8" t="s">
        <v>41</v>
      </c>
      <c r="D8" s="30">
        <v>46304</v>
      </c>
      <c r="G8" t="s">
        <v>40</v>
      </c>
      <c r="H8" t="s">
        <v>41</v>
      </c>
      <c r="I8" s="30">
        <v>46304</v>
      </c>
      <c r="J8" s="32">
        <f t="shared" ca="1" si="0"/>
        <v>120</v>
      </c>
    </row>
    <row r="9" spans="2:10">
      <c r="B9" t="s">
        <v>40</v>
      </c>
      <c r="C9" t="s">
        <v>41</v>
      </c>
      <c r="D9" s="30">
        <v>46320</v>
      </c>
      <c r="G9" s="480" t="s">
        <v>57</v>
      </c>
      <c r="H9" t="s">
        <v>58</v>
      </c>
      <c r="I9" s="30">
        <v>46303</v>
      </c>
      <c r="J9" s="32">
        <f t="shared" ca="1" si="0"/>
        <v>119</v>
      </c>
    </row>
    <row r="10" spans="2:10">
      <c r="B10" t="s">
        <v>40</v>
      </c>
      <c r="C10" t="s">
        <v>41</v>
      </c>
      <c r="D10" s="30">
        <v>46321</v>
      </c>
      <c r="G10" s="480" t="s">
        <v>57</v>
      </c>
      <c r="H10" t="s">
        <v>58</v>
      </c>
      <c r="I10" s="30">
        <v>46357</v>
      </c>
      <c r="J10" s="32">
        <f t="shared" ca="1" si="0"/>
        <v>173</v>
      </c>
    </row>
    <row r="11" spans="2:10">
      <c r="B11" t="s">
        <v>40</v>
      </c>
      <c r="C11" t="s">
        <v>41</v>
      </c>
      <c r="D11" s="30">
        <v>46327</v>
      </c>
      <c r="G11" s="480" t="s">
        <v>57</v>
      </c>
      <c r="H11" t="s">
        <v>58</v>
      </c>
      <c r="I11" s="30">
        <v>46316</v>
      </c>
      <c r="J11" s="32">
        <f t="shared" ca="1" si="0"/>
        <v>132</v>
      </c>
    </row>
    <row r="12" spans="2:10">
      <c r="B12" t="s">
        <v>40</v>
      </c>
      <c r="C12" t="s">
        <v>41</v>
      </c>
      <c r="D12" s="30">
        <v>46337</v>
      </c>
      <c r="G12" s="480" t="s">
        <v>57</v>
      </c>
      <c r="H12" t="s">
        <v>58</v>
      </c>
      <c r="I12" s="30">
        <v>46291</v>
      </c>
      <c r="J12" s="32">
        <f t="shared" ca="1" si="0"/>
        <v>107</v>
      </c>
    </row>
    <row r="13" spans="2:10">
      <c r="B13" t="s">
        <v>44</v>
      </c>
      <c r="C13" t="s">
        <v>45</v>
      </c>
      <c r="D13" s="30">
        <v>46357</v>
      </c>
      <c r="G13" s="480" t="s">
        <v>57</v>
      </c>
      <c r="H13" t="s">
        <v>58</v>
      </c>
      <c r="I13" s="30">
        <v>46320</v>
      </c>
      <c r="J13" s="32">
        <f t="shared" ca="1" si="0"/>
        <v>136</v>
      </c>
    </row>
    <row r="14" spans="2:10">
      <c r="B14" t="s">
        <v>44</v>
      </c>
      <c r="C14" t="s">
        <v>45</v>
      </c>
      <c r="D14" s="30">
        <v>46356</v>
      </c>
      <c r="G14" s="480" t="s">
        <v>57</v>
      </c>
      <c r="H14" t="s">
        <v>58</v>
      </c>
      <c r="I14" s="30">
        <v>46328</v>
      </c>
      <c r="J14" s="32">
        <f t="shared" ca="1" si="0"/>
        <v>144</v>
      </c>
    </row>
    <row r="15" spans="2:10">
      <c r="B15" t="s">
        <v>44</v>
      </c>
      <c r="C15" t="s">
        <v>45</v>
      </c>
      <c r="D15" s="30">
        <v>46358</v>
      </c>
      <c r="G15" s="480" t="s">
        <v>141</v>
      </c>
      <c r="H15" t="s">
        <v>142</v>
      </c>
      <c r="I15" s="30">
        <v>46423</v>
      </c>
      <c r="J15" s="32">
        <f t="shared" ca="1" si="0"/>
        <v>239</v>
      </c>
    </row>
    <row r="16" spans="2:10">
      <c r="B16" t="s">
        <v>57</v>
      </c>
      <c r="C16" t="s">
        <v>58</v>
      </c>
      <c r="D16" s="30">
        <v>46303</v>
      </c>
      <c r="G16" s="480" t="s">
        <v>169</v>
      </c>
      <c r="H16" t="s">
        <v>170</v>
      </c>
      <c r="I16" s="30">
        <v>46214</v>
      </c>
      <c r="J16" s="32">
        <f t="shared" ca="1" si="0"/>
        <v>30</v>
      </c>
    </row>
    <row r="17" spans="2:10">
      <c r="B17" t="s">
        <v>57</v>
      </c>
      <c r="C17" t="s">
        <v>58</v>
      </c>
      <c r="D17" s="30">
        <v>46357</v>
      </c>
      <c r="G17" s="480" t="s">
        <v>169</v>
      </c>
      <c r="H17" t="s">
        <v>170</v>
      </c>
      <c r="I17" s="30">
        <v>46215</v>
      </c>
      <c r="J17" s="32">
        <f t="shared" ca="1" si="0"/>
        <v>31</v>
      </c>
    </row>
    <row r="18" spans="2:10">
      <c r="B18" t="s">
        <v>57</v>
      </c>
      <c r="C18" t="s">
        <v>58</v>
      </c>
      <c r="D18" s="30">
        <v>46316</v>
      </c>
      <c r="G18" s="480" t="s">
        <v>169</v>
      </c>
      <c r="H18" t="s">
        <v>170</v>
      </c>
      <c r="I18" s="30">
        <v>46250</v>
      </c>
      <c r="J18" s="32">
        <f t="shared" ca="1" si="0"/>
        <v>66</v>
      </c>
    </row>
    <row r="19" spans="2:10">
      <c r="B19" t="s">
        <v>57</v>
      </c>
      <c r="C19" t="s">
        <v>58</v>
      </c>
      <c r="D19" s="30">
        <v>46291</v>
      </c>
      <c r="G19" s="480" t="s">
        <v>169</v>
      </c>
      <c r="H19" t="s">
        <v>170</v>
      </c>
      <c r="I19" s="30">
        <v>46252</v>
      </c>
      <c r="J19" s="32">
        <f t="shared" ca="1" si="0"/>
        <v>68</v>
      </c>
    </row>
    <row r="20" spans="2:10">
      <c r="B20" t="s">
        <v>57</v>
      </c>
      <c r="C20" t="s">
        <v>58</v>
      </c>
      <c r="D20" s="30">
        <v>46320</v>
      </c>
      <c r="G20" s="480" t="s">
        <v>169</v>
      </c>
      <c r="H20" t="s">
        <v>170</v>
      </c>
      <c r="I20" s="30">
        <v>46251</v>
      </c>
      <c r="J20" s="32">
        <f t="shared" ca="1" si="0"/>
        <v>67</v>
      </c>
    </row>
    <row r="21" spans="2:10">
      <c r="B21" t="s">
        <v>57</v>
      </c>
      <c r="C21" t="s">
        <v>58</v>
      </c>
      <c r="D21" s="30">
        <v>46430</v>
      </c>
      <c r="G21" s="480" t="s">
        <v>1160</v>
      </c>
      <c r="H21" t="s">
        <v>246</v>
      </c>
      <c r="I21" s="30">
        <v>46212</v>
      </c>
      <c r="J21" s="32">
        <f t="shared" ca="1" si="0"/>
        <v>28</v>
      </c>
    </row>
    <row r="22" spans="2:10">
      <c r="B22" t="s">
        <v>57</v>
      </c>
      <c r="C22" t="s">
        <v>58</v>
      </c>
      <c r="D22" s="30">
        <v>46328</v>
      </c>
      <c r="G22" t="s">
        <v>310</v>
      </c>
      <c r="H22" t="s">
        <v>311</v>
      </c>
      <c r="I22" s="30">
        <v>46236</v>
      </c>
      <c r="J22" s="32">
        <f t="shared" ca="1" si="0"/>
        <v>52</v>
      </c>
    </row>
    <row r="23" spans="2:10">
      <c r="B23" t="s">
        <v>57</v>
      </c>
      <c r="C23" t="s">
        <v>58</v>
      </c>
      <c r="D23" s="30">
        <v>46431</v>
      </c>
      <c r="G23" s="480" t="s">
        <v>318</v>
      </c>
      <c r="H23" t="s">
        <v>319</v>
      </c>
      <c r="I23" s="30">
        <v>46344</v>
      </c>
      <c r="J23" s="32">
        <f t="shared" ca="1" si="0"/>
        <v>160</v>
      </c>
    </row>
    <row r="24" spans="2:10">
      <c r="B24" t="s">
        <v>57</v>
      </c>
      <c r="C24" t="s">
        <v>58</v>
      </c>
      <c r="D24" s="30">
        <v>46448</v>
      </c>
      <c r="G24" s="480" t="s">
        <v>342</v>
      </c>
      <c r="H24" t="s">
        <v>343</v>
      </c>
      <c r="I24" s="30">
        <v>46330</v>
      </c>
      <c r="J24" s="32">
        <f t="shared" ca="1" si="0"/>
        <v>146</v>
      </c>
    </row>
    <row r="25" spans="2:10">
      <c r="B25" t="s">
        <v>57</v>
      </c>
      <c r="C25" t="s">
        <v>58</v>
      </c>
      <c r="D25" s="30">
        <v>46447</v>
      </c>
      <c r="G25" s="480" t="s">
        <v>342</v>
      </c>
      <c r="H25" t="s">
        <v>343</v>
      </c>
      <c r="I25" s="30">
        <v>46329</v>
      </c>
      <c r="J25" s="32">
        <f t="shared" ca="1" si="0"/>
        <v>145</v>
      </c>
    </row>
    <row r="26" spans="2:10">
      <c r="B26" t="s">
        <v>71</v>
      </c>
      <c r="C26" t="s">
        <v>72</v>
      </c>
      <c r="D26" t="s">
        <v>812</v>
      </c>
      <c r="G26" s="480" t="s">
        <v>342</v>
      </c>
      <c r="H26" t="s">
        <v>343</v>
      </c>
      <c r="I26" s="30">
        <v>46362</v>
      </c>
      <c r="J26" s="32">
        <f t="shared" ca="1" si="0"/>
        <v>178</v>
      </c>
    </row>
    <row r="27" spans="2:10">
      <c r="B27" t="s">
        <v>90</v>
      </c>
      <c r="C27" t="s">
        <v>91</v>
      </c>
      <c r="D27" s="30">
        <v>46310</v>
      </c>
      <c r="G27" s="480" t="s">
        <v>342</v>
      </c>
      <c r="H27" t="s">
        <v>343</v>
      </c>
      <c r="I27" s="30">
        <v>46334</v>
      </c>
      <c r="J27" s="32">
        <f t="shared" ca="1" si="0"/>
        <v>150</v>
      </c>
    </row>
    <row r="28" spans="2:10">
      <c r="B28" t="s">
        <v>90</v>
      </c>
      <c r="C28" t="s">
        <v>91</v>
      </c>
      <c r="D28" s="30">
        <v>46328</v>
      </c>
      <c r="G28" s="480" t="s">
        <v>342</v>
      </c>
      <c r="H28" t="s">
        <v>343</v>
      </c>
      <c r="I28" s="30">
        <v>46327</v>
      </c>
      <c r="J28" s="32">
        <f t="shared" ca="1" si="0"/>
        <v>143</v>
      </c>
    </row>
    <row r="29" spans="2:10">
      <c r="B29" t="s">
        <v>90</v>
      </c>
      <c r="C29" t="s">
        <v>91</v>
      </c>
      <c r="D29" s="30">
        <v>46338</v>
      </c>
      <c r="G29" s="480" t="s">
        <v>555</v>
      </c>
      <c r="H29" t="s">
        <v>556</v>
      </c>
      <c r="I29" s="30">
        <v>46338</v>
      </c>
      <c r="J29" s="32">
        <f t="shared" ca="1" si="0"/>
        <v>154</v>
      </c>
    </row>
    <row r="30" spans="2:10">
      <c r="B30" t="s">
        <v>90</v>
      </c>
      <c r="C30" t="s">
        <v>91</v>
      </c>
      <c r="D30" s="30">
        <v>46337</v>
      </c>
      <c r="G30" s="480" t="s">
        <v>582</v>
      </c>
      <c r="H30" t="s">
        <v>583</v>
      </c>
      <c r="I30" s="30">
        <v>46221</v>
      </c>
      <c r="J30" s="32">
        <f t="shared" ca="1" si="0"/>
        <v>37</v>
      </c>
    </row>
    <row r="31" spans="2:10">
      <c r="B31" t="s">
        <v>113</v>
      </c>
      <c r="C31" t="s">
        <v>114</v>
      </c>
      <c r="D31" s="30">
        <v>46341</v>
      </c>
      <c r="G31" s="480" t="s">
        <v>622</v>
      </c>
      <c r="H31" t="s">
        <v>623</v>
      </c>
      <c r="I31" s="30">
        <v>46226</v>
      </c>
      <c r="J31" s="32">
        <f t="shared" ca="1" si="0"/>
        <v>42</v>
      </c>
    </row>
    <row r="32" spans="2:10">
      <c r="B32" t="s">
        <v>113</v>
      </c>
      <c r="C32" t="s">
        <v>114</v>
      </c>
      <c r="D32" s="30">
        <v>46355</v>
      </c>
      <c r="G32" s="480" t="s">
        <v>622</v>
      </c>
      <c r="H32" t="s">
        <v>623</v>
      </c>
      <c r="I32" s="30">
        <v>46253</v>
      </c>
      <c r="J32" s="32">
        <f t="shared" ca="1" si="0"/>
        <v>69</v>
      </c>
    </row>
    <row r="33" spans="2:10">
      <c r="B33" t="s">
        <v>116</v>
      </c>
      <c r="C33" t="s">
        <v>117</v>
      </c>
      <c r="D33" t="s">
        <v>812</v>
      </c>
      <c r="G33" t="s">
        <v>635</v>
      </c>
      <c r="H33" t="s">
        <v>636</v>
      </c>
      <c r="I33" s="30">
        <v>46255</v>
      </c>
      <c r="J33" s="32">
        <f t="shared" ca="1" si="0"/>
        <v>71</v>
      </c>
    </row>
    <row r="34" spans="2:10">
      <c r="B34" t="s">
        <v>132</v>
      </c>
      <c r="C34" t="s">
        <v>133</v>
      </c>
      <c r="D34" t="s">
        <v>812</v>
      </c>
      <c r="G34" t="s">
        <v>1148</v>
      </c>
      <c r="H34" t="s">
        <v>659</v>
      </c>
      <c r="I34" s="30">
        <v>46299</v>
      </c>
      <c r="J34" s="32">
        <f t="shared" ca="1" si="0"/>
        <v>115</v>
      </c>
    </row>
    <row r="35" spans="2:10">
      <c r="B35" t="s">
        <v>141</v>
      </c>
      <c r="C35" t="s">
        <v>142</v>
      </c>
      <c r="D35" t="s">
        <v>812</v>
      </c>
      <c r="G35" s="480" t="s">
        <v>1820</v>
      </c>
      <c r="H35" t="s">
        <v>1821</v>
      </c>
      <c r="I35" s="30">
        <v>46225</v>
      </c>
      <c r="J35" s="32">
        <f t="shared" ca="1" si="0"/>
        <v>41</v>
      </c>
    </row>
    <row r="36" spans="2:10">
      <c r="B36" t="s">
        <v>141</v>
      </c>
      <c r="C36" t="s">
        <v>142</v>
      </c>
      <c r="D36" s="30">
        <v>46451</v>
      </c>
      <c r="G36" s="481" t="s">
        <v>352</v>
      </c>
      <c r="H36" t="s">
        <v>353</v>
      </c>
      <c r="I36" s="30">
        <v>46208</v>
      </c>
      <c r="J36" s="32">
        <f t="shared" ca="1" si="0"/>
        <v>24</v>
      </c>
    </row>
    <row r="37" spans="2:10">
      <c r="B37" t="s">
        <v>141</v>
      </c>
      <c r="C37" t="s">
        <v>142</v>
      </c>
      <c r="D37" s="30">
        <v>46423</v>
      </c>
      <c r="G37" s="479" t="s">
        <v>379</v>
      </c>
      <c r="H37" t="s">
        <v>380</v>
      </c>
      <c r="I37" s="30">
        <v>46215</v>
      </c>
      <c r="J37" s="33">
        <f t="shared" ca="1" si="0"/>
        <v>31</v>
      </c>
    </row>
    <row r="38" spans="2:10">
      <c r="B38" t="s">
        <v>141</v>
      </c>
      <c r="C38" t="s">
        <v>142</v>
      </c>
      <c r="D38" s="30">
        <v>46515</v>
      </c>
      <c r="G38" t="s">
        <v>936</v>
      </c>
      <c r="H38" t="s">
        <v>2787</v>
      </c>
      <c r="I38" s="30">
        <v>46280</v>
      </c>
      <c r="J38" s="34">
        <f t="shared" ca="1" si="0"/>
        <v>96</v>
      </c>
    </row>
    <row r="39" spans="2:10">
      <c r="B39" t="s">
        <v>141</v>
      </c>
      <c r="C39" t="s">
        <v>142</v>
      </c>
      <c r="D39" s="30">
        <v>46522</v>
      </c>
      <c r="G39" s="480" t="s">
        <v>382</v>
      </c>
      <c r="H39" t="s">
        <v>383</v>
      </c>
      <c r="I39" s="30">
        <v>46263</v>
      </c>
      <c r="J39" s="34">
        <f t="shared" ca="1" si="0"/>
        <v>79</v>
      </c>
    </row>
    <row r="40" spans="2:10">
      <c r="B40" t="s">
        <v>141</v>
      </c>
      <c r="C40" t="s">
        <v>142</v>
      </c>
      <c r="D40" s="30">
        <v>46542</v>
      </c>
      <c r="G40" t="s">
        <v>1966</v>
      </c>
      <c r="H40" t="s">
        <v>1967</v>
      </c>
      <c r="I40" s="30">
        <v>46350</v>
      </c>
      <c r="J40" s="34">
        <f t="shared" ca="1" si="0"/>
        <v>166</v>
      </c>
    </row>
    <row r="41" spans="2:10">
      <c r="B41" t="s">
        <v>141</v>
      </c>
      <c r="C41" t="s">
        <v>142</v>
      </c>
      <c r="D41" s="30">
        <v>46541</v>
      </c>
      <c r="G41" s="480" t="s">
        <v>421</v>
      </c>
      <c r="H41" t="s">
        <v>422</v>
      </c>
      <c r="I41" s="30">
        <v>46308</v>
      </c>
      <c r="J41" s="35">
        <f t="shared" ca="1" si="0"/>
        <v>124</v>
      </c>
    </row>
    <row r="42" spans="2:10">
      <c r="B42" t="s">
        <v>143</v>
      </c>
      <c r="C42" t="s">
        <v>144</v>
      </c>
      <c r="D42" t="s">
        <v>812</v>
      </c>
      <c r="G42" s="480" t="s">
        <v>421</v>
      </c>
      <c r="H42" t="s">
        <v>422</v>
      </c>
      <c r="I42" s="30">
        <v>46309</v>
      </c>
      <c r="J42" s="35">
        <f t="shared" ca="1" si="0"/>
        <v>125</v>
      </c>
    </row>
    <row r="43" spans="2:10">
      <c r="B43" t="s">
        <v>169</v>
      </c>
      <c r="C43" t="s">
        <v>170</v>
      </c>
      <c r="D43" s="30">
        <v>46214</v>
      </c>
      <c r="G43" s="480" t="s">
        <v>2489</v>
      </c>
      <c r="H43" t="s">
        <v>2490</v>
      </c>
      <c r="I43" s="30">
        <v>46324</v>
      </c>
      <c r="J43" s="35">
        <f t="shared" ca="1" si="0"/>
        <v>140</v>
      </c>
    </row>
    <row r="44" spans="2:10">
      <c r="B44" t="s">
        <v>169</v>
      </c>
      <c r="C44" t="s">
        <v>170</v>
      </c>
      <c r="D44" s="30">
        <v>46215</v>
      </c>
      <c r="G44" s="480" t="s">
        <v>2487</v>
      </c>
      <c r="H44" t="s">
        <v>2488</v>
      </c>
      <c r="I44" s="30">
        <v>46243</v>
      </c>
      <c r="J44" s="35">
        <f t="shared" ca="1" si="0"/>
        <v>59</v>
      </c>
    </row>
    <row r="45" spans="2:10">
      <c r="B45" t="s">
        <v>169</v>
      </c>
      <c r="C45" t="s">
        <v>170</v>
      </c>
      <c r="D45" s="30">
        <v>46250</v>
      </c>
      <c r="G45" s="480" t="s">
        <v>2491</v>
      </c>
      <c r="H45" t="s">
        <v>2492</v>
      </c>
      <c r="I45" s="30">
        <v>46254</v>
      </c>
      <c r="J45" s="35">
        <f t="shared" ca="1" si="0"/>
        <v>70</v>
      </c>
    </row>
    <row r="46" spans="2:10">
      <c r="B46" t="s">
        <v>169</v>
      </c>
      <c r="C46" t="s">
        <v>170</v>
      </c>
      <c r="D46" s="30">
        <v>46252</v>
      </c>
      <c r="G46" s="480" t="s">
        <v>2491</v>
      </c>
      <c r="H46" t="s">
        <v>2492</v>
      </c>
      <c r="I46" s="30">
        <v>46255</v>
      </c>
      <c r="J46" s="35">
        <f t="shared" ca="1" si="0"/>
        <v>71</v>
      </c>
    </row>
    <row r="47" spans="2:10">
      <c r="B47" t="s">
        <v>169</v>
      </c>
      <c r="C47" t="s">
        <v>170</v>
      </c>
      <c r="D47" s="30">
        <v>46251</v>
      </c>
      <c r="G47" t="s">
        <v>804</v>
      </c>
      <c r="J47" s="35" t="str">
        <f t="shared" ca="1" si="0"/>
        <v/>
      </c>
    </row>
    <row r="48" spans="2:10">
      <c r="B48" t="s">
        <v>169</v>
      </c>
      <c r="C48" t="s">
        <v>170</v>
      </c>
      <c r="D48" s="30">
        <v>46331</v>
      </c>
      <c r="J48" s="35" t="str">
        <f t="shared" ca="1" si="0"/>
        <v/>
      </c>
    </row>
    <row r="49" spans="2:10">
      <c r="B49" t="s">
        <v>175</v>
      </c>
      <c r="C49" t="s">
        <v>176</v>
      </c>
      <c r="D49" s="30">
        <v>46505</v>
      </c>
      <c r="J49" s="35" t="str">
        <f t="shared" ca="1" si="0"/>
        <v/>
      </c>
    </row>
    <row r="50" spans="2:10">
      <c r="B50" t="s">
        <v>175</v>
      </c>
      <c r="C50" t="s">
        <v>176</v>
      </c>
      <c r="D50" s="30">
        <v>46527</v>
      </c>
      <c r="J50" s="35" t="str">
        <f t="shared" ca="1" si="0"/>
        <v/>
      </c>
    </row>
    <row r="51" spans="2:10">
      <c r="B51" t="s">
        <v>175</v>
      </c>
      <c r="C51" t="s">
        <v>176</v>
      </c>
      <c r="D51" s="30">
        <v>46528</v>
      </c>
      <c r="J51" s="35" t="str">
        <f t="shared" ca="1" si="0"/>
        <v/>
      </c>
    </row>
    <row r="52" spans="2:10">
      <c r="B52" t="s">
        <v>182</v>
      </c>
      <c r="C52" t="s">
        <v>183</v>
      </c>
      <c r="D52" s="30">
        <v>46497</v>
      </c>
      <c r="J52" s="35" t="str">
        <f t="shared" ca="1" si="0"/>
        <v/>
      </c>
    </row>
    <row r="53" spans="2:10">
      <c r="B53" t="s">
        <v>182</v>
      </c>
      <c r="C53" t="s">
        <v>183</v>
      </c>
      <c r="D53" s="30">
        <v>46492</v>
      </c>
      <c r="J53" s="35" t="str">
        <f t="shared" ca="1" si="0"/>
        <v/>
      </c>
    </row>
    <row r="54" spans="2:10">
      <c r="B54" t="s">
        <v>182</v>
      </c>
      <c r="C54" t="s">
        <v>183</v>
      </c>
      <c r="D54" s="30">
        <v>46504</v>
      </c>
      <c r="J54" s="35" t="str">
        <f t="shared" ca="1" si="0"/>
        <v/>
      </c>
    </row>
    <row r="55" spans="2:10">
      <c r="B55" t="s">
        <v>182</v>
      </c>
      <c r="C55" t="s">
        <v>183</v>
      </c>
      <c r="D55" s="30">
        <v>46505</v>
      </c>
      <c r="J55" s="35" t="str">
        <f t="shared" ca="1" si="0"/>
        <v/>
      </c>
    </row>
    <row r="56" spans="2:10">
      <c r="B56" t="s">
        <v>182</v>
      </c>
      <c r="C56" t="s">
        <v>183</v>
      </c>
      <c r="D56" s="30">
        <v>46527</v>
      </c>
      <c r="J56" s="35" t="str">
        <f t="shared" ca="1" si="0"/>
        <v/>
      </c>
    </row>
    <row r="57" spans="2:10">
      <c r="B57" t="s">
        <v>182</v>
      </c>
      <c r="C57" t="s">
        <v>183</v>
      </c>
      <c r="D57" s="30">
        <v>46528</v>
      </c>
      <c r="J57" s="35" t="str">
        <f t="shared" ca="1" si="0"/>
        <v/>
      </c>
    </row>
    <row r="58" spans="2:10">
      <c r="B58" t="s">
        <v>182</v>
      </c>
      <c r="C58" t="s">
        <v>183</v>
      </c>
      <c r="D58" s="30">
        <v>46532</v>
      </c>
      <c r="J58" s="35" t="str">
        <f t="shared" ca="1" si="0"/>
        <v/>
      </c>
    </row>
    <row r="59" spans="2:10">
      <c r="B59" t="s">
        <v>182</v>
      </c>
      <c r="C59" t="s">
        <v>183</v>
      </c>
      <c r="D59" s="30">
        <v>46529</v>
      </c>
      <c r="J59" s="35" t="str">
        <f t="shared" ca="1" si="0"/>
        <v/>
      </c>
    </row>
    <row r="60" spans="2:10">
      <c r="B60" t="s">
        <v>182</v>
      </c>
      <c r="C60" t="s">
        <v>183</v>
      </c>
      <c r="D60" s="30">
        <v>46530</v>
      </c>
      <c r="J60" s="35" t="str">
        <f t="shared" ca="1" si="0"/>
        <v/>
      </c>
    </row>
    <row r="61" spans="2:10">
      <c r="B61" t="s">
        <v>1481</v>
      </c>
      <c r="C61" t="s">
        <v>1482</v>
      </c>
      <c r="D61" s="30">
        <v>46528</v>
      </c>
      <c r="J61" s="35" t="str">
        <f t="shared" ca="1" si="0"/>
        <v/>
      </c>
    </row>
    <row r="62" spans="2:10">
      <c r="B62" t="s">
        <v>1481</v>
      </c>
      <c r="C62" t="s">
        <v>1482</v>
      </c>
      <c r="D62" s="30">
        <v>46530</v>
      </c>
      <c r="J62" s="35" t="str">
        <f t="shared" ca="1" si="0"/>
        <v/>
      </c>
    </row>
    <row r="63" spans="2:10">
      <c r="B63" t="s">
        <v>192</v>
      </c>
      <c r="C63" t="s">
        <v>193</v>
      </c>
      <c r="D63" s="30">
        <v>46519</v>
      </c>
      <c r="J63" s="35" t="str">
        <f t="shared" ca="1" si="0"/>
        <v/>
      </c>
    </row>
    <row r="64" spans="2:10">
      <c r="B64" t="s">
        <v>192</v>
      </c>
      <c r="C64" t="s">
        <v>193</v>
      </c>
      <c r="D64" s="30">
        <v>46522</v>
      </c>
      <c r="J64" s="35" t="str">
        <f t="shared" ca="1" si="0"/>
        <v/>
      </c>
    </row>
    <row r="65" spans="2:10">
      <c r="B65" t="s">
        <v>192</v>
      </c>
      <c r="C65" t="s">
        <v>193</v>
      </c>
      <c r="D65" s="30">
        <v>46520</v>
      </c>
      <c r="J65" s="35" t="str">
        <f t="shared" ca="1" si="0"/>
        <v/>
      </c>
    </row>
    <row r="66" spans="2:10">
      <c r="B66" t="s">
        <v>192</v>
      </c>
      <c r="C66" t="s">
        <v>193</v>
      </c>
      <c r="D66" s="30">
        <v>46540</v>
      </c>
      <c r="J66" s="35" t="str">
        <f t="shared" ca="1" si="0"/>
        <v/>
      </c>
    </row>
    <row r="67" spans="2:10">
      <c r="B67" t="s">
        <v>192</v>
      </c>
      <c r="C67" t="s">
        <v>193</v>
      </c>
      <c r="D67" s="30">
        <v>46539</v>
      </c>
      <c r="J67" s="35" t="str">
        <f t="shared" ca="1" si="0"/>
        <v/>
      </c>
    </row>
    <row r="68" spans="2:10">
      <c r="B68" t="s">
        <v>199</v>
      </c>
      <c r="C68" t="s">
        <v>200</v>
      </c>
      <c r="D68" s="30">
        <v>46522</v>
      </c>
      <c r="J68" s="35" t="str">
        <f t="shared" ca="1" si="0"/>
        <v/>
      </c>
    </row>
    <row r="69" spans="2:10">
      <c r="B69" t="s">
        <v>199</v>
      </c>
      <c r="C69" t="s">
        <v>200</v>
      </c>
      <c r="D69" s="30">
        <v>46523</v>
      </c>
      <c r="J69" s="35" t="str">
        <f t="shared" ca="1" si="0"/>
        <v/>
      </c>
    </row>
    <row r="70" spans="2:10">
      <c r="B70" t="s">
        <v>203</v>
      </c>
      <c r="C70" t="s">
        <v>204</v>
      </c>
      <c r="D70" s="30">
        <v>46415</v>
      </c>
      <c r="J70" s="35" t="str">
        <f t="shared" ca="1" si="0"/>
        <v/>
      </c>
    </row>
    <row r="71" spans="2:10">
      <c r="B71" t="s">
        <v>203</v>
      </c>
      <c r="C71" t="s">
        <v>204</v>
      </c>
      <c r="D71" s="30">
        <v>46418</v>
      </c>
      <c r="J71" s="35" t="str">
        <f t="shared" ref="J71:J133" ca="1" si="1">IF(I71&lt;&gt;"",I71-TODAY(),"")</f>
        <v/>
      </c>
    </row>
    <row r="72" spans="2:10">
      <c r="B72" t="s">
        <v>203</v>
      </c>
      <c r="C72" t="s">
        <v>204</v>
      </c>
      <c r="D72" s="30">
        <v>46393</v>
      </c>
      <c r="J72" s="35" t="str">
        <f t="shared" ca="1" si="1"/>
        <v/>
      </c>
    </row>
    <row r="73" spans="2:10">
      <c r="B73" t="s">
        <v>203</v>
      </c>
      <c r="C73" t="s">
        <v>204</v>
      </c>
      <c r="D73" s="30">
        <v>46417</v>
      </c>
      <c r="J73" s="35" t="str">
        <f t="shared" ca="1" si="1"/>
        <v/>
      </c>
    </row>
    <row r="74" spans="2:10">
      <c r="B74" t="s">
        <v>203</v>
      </c>
      <c r="C74" t="s">
        <v>204</v>
      </c>
      <c r="D74" s="30">
        <v>46444</v>
      </c>
      <c r="J74" s="35" t="str">
        <f t="shared" ca="1" si="1"/>
        <v/>
      </c>
    </row>
    <row r="75" spans="2:10">
      <c r="B75" t="s">
        <v>203</v>
      </c>
      <c r="C75" t="s">
        <v>204</v>
      </c>
      <c r="D75" s="30">
        <v>46443</v>
      </c>
      <c r="J75" s="35" t="str">
        <f t="shared" ca="1" si="1"/>
        <v/>
      </c>
    </row>
    <row r="76" spans="2:10">
      <c r="B76" t="s">
        <v>203</v>
      </c>
      <c r="C76" t="s">
        <v>204</v>
      </c>
      <c r="D76" s="30">
        <v>46442</v>
      </c>
      <c r="J76" s="35" t="str">
        <f t="shared" ca="1" si="1"/>
        <v/>
      </c>
    </row>
    <row r="77" spans="2:10">
      <c r="B77" t="s">
        <v>203</v>
      </c>
      <c r="C77" t="s">
        <v>204</v>
      </c>
      <c r="D77" s="30">
        <v>46441</v>
      </c>
      <c r="J77" s="35" t="str">
        <f t="shared" ca="1" si="1"/>
        <v/>
      </c>
    </row>
    <row r="78" spans="2:10">
      <c r="B78" t="s">
        <v>206</v>
      </c>
      <c r="C78" t="s">
        <v>207</v>
      </c>
      <c r="D78" s="30">
        <v>46424</v>
      </c>
      <c r="J78" s="35" t="str">
        <f t="shared" ca="1" si="1"/>
        <v/>
      </c>
    </row>
    <row r="79" spans="2:10">
      <c r="B79" t="s">
        <v>218</v>
      </c>
      <c r="C79" t="s">
        <v>219</v>
      </c>
      <c r="D79" s="30">
        <v>46353</v>
      </c>
      <c r="J79" s="35" t="str">
        <f t="shared" ca="1" si="1"/>
        <v/>
      </c>
    </row>
    <row r="80" spans="2:10">
      <c r="B80" t="s">
        <v>233</v>
      </c>
      <c r="C80" t="s">
        <v>234</v>
      </c>
      <c r="D80" s="30">
        <v>46344</v>
      </c>
      <c r="J80" s="35" t="str">
        <f t="shared" ca="1" si="1"/>
        <v/>
      </c>
    </row>
    <row r="81" spans="2:10">
      <c r="B81" t="s">
        <v>233</v>
      </c>
      <c r="C81" t="s">
        <v>234</v>
      </c>
      <c r="D81" s="30">
        <v>46352</v>
      </c>
      <c r="J81" s="35" t="str">
        <f t="shared" ca="1" si="1"/>
        <v/>
      </c>
    </row>
    <row r="82" spans="2:10">
      <c r="B82" t="s">
        <v>233</v>
      </c>
      <c r="C82" t="s">
        <v>234</v>
      </c>
      <c r="D82" s="30">
        <v>46353</v>
      </c>
      <c r="J82" s="35" t="str">
        <f t="shared" ca="1" si="1"/>
        <v/>
      </c>
    </row>
    <row r="83" spans="2:10">
      <c r="B83" t="s">
        <v>235</v>
      </c>
      <c r="C83" t="s">
        <v>236</v>
      </c>
      <c r="D83" s="30">
        <v>46433</v>
      </c>
      <c r="J83" s="35" t="str">
        <f t="shared" ca="1" si="1"/>
        <v/>
      </c>
    </row>
    <row r="84" spans="2:10">
      <c r="B84" t="s">
        <v>238</v>
      </c>
      <c r="C84" t="s">
        <v>239</v>
      </c>
      <c r="D84" s="30">
        <v>46350</v>
      </c>
      <c r="J84" s="35" t="str">
        <f t="shared" ca="1" si="1"/>
        <v/>
      </c>
    </row>
    <row r="85" spans="2:10">
      <c r="B85" t="s">
        <v>242</v>
      </c>
      <c r="C85" t="s">
        <v>243</v>
      </c>
      <c r="D85" s="30">
        <v>46351</v>
      </c>
      <c r="J85" s="35" t="str">
        <f t="shared" ca="1" si="1"/>
        <v/>
      </c>
    </row>
    <row r="86" spans="2:10">
      <c r="B86" t="s">
        <v>242</v>
      </c>
      <c r="C86" t="s">
        <v>243</v>
      </c>
      <c r="D86" s="30">
        <v>46350</v>
      </c>
      <c r="J86" s="35" t="str">
        <f t="shared" ca="1" si="1"/>
        <v/>
      </c>
    </row>
    <row r="87" spans="2:10">
      <c r="B87" t="s">
        <v>801</v>
      </c>
      <c r="C87" t="s">
        <v>1159</v>
      </c>
      <c r="D87" s="30">
        <v>46346</v>
      </c>
      <c r="J87" s="35" t="str">
        <f t="shared" ca="1" si="1"/>
        <v/>
      </c>
    </row>
    <row r="88" spans="2:10">
      <c r="B88" t="s">
        <v>801</v>
      </c>
      <c r="C88" t="s">
        <v>1159</v>
      </c>
      <c r="D88" s="30">
        <v>46350</v>
      </c>
      <c r="J88" s="35" t="str">
        <f t="shared" ca="1" si="1"/>
        <v/>
      </c>
    </row>
    <row r="89" spans="2:10">
      <c r="B89" t="s">
        <v>1160</v>
      </c>
      <c r="C89" t="s">
        <v>246</v>
      </c>
      <c r="D89" s="30">
        <v>46212</v>
      </c>
      <c r="J89" s="35" t="str">
        <f t="shared" ca="1" si="1"/>
        <v/>
      </c>
    </row>
    <row r="90" spans="2:10">
      <c r="B90" t="s">
        <v>249</v>
      </c>
      <c r="C90" t="s">
        <v>2486</v>
      </c>
      <c r="D90" s="30">
        <v>46268</v>
      </c>
      <c r="J90" s="35" t="str">
        <f t="shared" ca="1" si="1"/>
        <v/>
      </c>
    </row>
    <row r="91" spans="2:10">
      <c r="B91" t="s">
        <v>264</v>
      </c>
      <c r="C91" t="s">
        <v>265</v>
      </c>
      <c r="D91" s="30">
        <v>46426</v>
      </c>
      <c r="J91" s="35" t="str">
        <f t="shared" ca="1" si="1"/>
        <v/>
      </c>
    </row>
    <row r="92" spans="2:10">
      <c r="B92" t="s">
        <v>264</v>
      </c>
      <c r="C92" t="s">
        <v>265</v>
      </c>
      <c r="D92" s="30">
        <v>46428</v>
      </c>
      <c r="J92" s="35" t="str">
        <f t="shared" ca="1" si="1"/>
        <v/>
      </c>
    </row>
    <row r="93" spans="2:10">
      <c r="B93" t="s">
        <v>264</v>
      </c>
      <c r="C93" t="s">
        <v>265</v>
      </c>
      <c r="D93" s="30">
        <v>46442</v>
      </c>
      <c r="J93" s="35" t="str">
        <f t="shared" ca="1" si="1"/>
        <v/>
      </c>
    </row>
    <row r="94" spans="2:10">
      <c r="B94" t="s">
        <v>1787</v>
      </c>
      <c r="C94" t="s">
        <v>1788</v>
      </c>
      <c r="D94" s="30">
        <v>46427</v>
      </c>
      <c r="J94" s="35" t="str">
        <f t="shared" ca="1" si="1"/>
        <v/>
      </c>
    </row>
    <row r="95" spans="2:10">
      <c r="B95" t="s">
        <v>1787</v>
      </c>
      <c r="C95" t="s">
        <v>1788</v>
      </c>
      <c r="D95" s="30">
        <v>46448</v>
      </c>
      <c r="J95" s="35" t="str">
        <f t="shared" ca="1" si="1"/>
        <v/>
      </c>
    </row>
    <row r="96" spans="2:10">
      <c r="B96" t="s">
        <v>1787</v>
      </c>
      <c r="C96" t="s">
        <v>1788</v>
      </c>
      <c r="D96" s="30">
        <v>46447</v>
      </c>
      <c r="J96" s="35" t="str">
        <f t="shared" ca="1" si="1"/>
        <v/>
      </c>
    </row>
    <row r="97" spans="2:10">
      <c r="B97" t="s">
        <v>1787</v>
      </c>
      <c r="C97" t="s">
        <v>1788</v>
      </c>
      <c r="D97" s="30">
        <v>46446</v>
      </c>
      <c r="J97" s="35" t="str">
        <f t="shared" ca="1" si="1"/>
        <v/>
      </c>
    </row>
    <row r="98" spans="2:10">
      <c r="B98" t="s">
        <v>268</v>
      </c>
      <c r="C98" t="s">
        <v>269</v>
      </c>
      <c r="D98" s="30">
        <v>46516</v>
      </c>
      <c r="J98" s="35" t="str">
        <f t="shared" ca="1" si="1"/>
        <v/>
      </c>
    </row>
    <row r="99" spans="2:10">
      <c r="B99" t="s">
        <v>310</v>
      </c>
      <c r="C99" t="s">
        <v>311</v>
      </c>
      <c r="D99" s="30">
        <v>46258</v>
      </c>
      <c r="J99" s="35" t="str">
        <f t="shared" ca="1" si="1"/>
        <v/>
      </c>
    </row>
    <row r="100" spans="2:10">
      <c r="B100" t="s">
        <v>310</v>
      </c>
      <c r="C100" t="s">
        <v>311</v>
      </c>
      <c r="D100" s="30">
        <v>46247</v>
      </c>
      <c r="J100" s="35" t="str">
        <f t="shared" ca="1" si="1"/>
        <v/>
      </c>
    </row>
    <row r="101" spans="2:10">
      <c r="B101" t="s">
        <v>310</v>
      </c>
      <c r="C101" t="s">
        <v>311</v>
      </c>
      <c r="D101" s="30">
        <v>46236</v>
      </c>
      <c r="J101" s="35" t="str">
        <f t="shared" ca="1" si="1"/>
        <v/>
      </c>
    </row>
    <row r="102" spans="2:10">
      <c r="B102" t="s">
        <v>310</v>
      </c>
      <c r="C102" t="s">
        <v>311</v>
      </c>
      <c r="D102" s="30">
        <v>46257</v>
      </c>
      <c r="J102" s="35" t="str">
        <f t="shared" ca="1" si="1"/>
        <v/>
      </c>
    </row>
    <row r="103" spans="2:10">
      <c r="B103" t="s">
        <v>310</v>
      </c>
      <c r="C103" t="s">
        <v>311</v>
      </c>
      <c r="D103" s="30">
        <v>46256</v>
      </c>
      <c r="J103" s="35" t="str">
        <f t="shared" ca="1" si="1"/>
        <v/>
      </c>
    </row>
    <row r="104" spans="2:10">
      <c r="B104" t="s">
        <v>310</v>
      </c>
      <c r="C104" t="s">
        <v>311</v>
      </c>
      <c r="D104" s="30">
        <v>46255</v>
      </c>
      <c r="J104" s="35" t="str">
        <f t="shared" ca="1" si="1"/>
        <v/>
      </c>
    </row>
    <row r="105" spans="2:10">
      <c r="B105" t="s">
        <v>313</v>
      </c>
      <c r="C105" t="s">
        <v>314</v>
      </c>
      <c r="D105" t="s">
        <v>812</v>
      </c>
      <c r="J105" s="35" t="str">
        <f t="shared" ca="1" si="1"/>
        <v/>
      </c>
    </row>
    <row r="106" spans="2:10">
      <c r="B106" t="s">
        <v>313</v>
      </c>
      <c r="C106" t="s">
        <v>314</v>
      </c>
      <c r="D106" s="30">
        <v>46284</v>
      </c>
      <c r="J106" s="35" t="str">
        <f t="shared" ca="1" si="1"/>
        <v/>
      </c>
    </row>
    <row r="107" spans="2:10">
      <c r="B107" t="s">
        <v>313</v>
      </c>
      <c r="C107" t="s">
        <v>314</v>
      </c>
      <c r="D107" s="30">
        <v>46278</v>
      </c>
      <c r="J107" s="35" t="str">
        <f t="shared" ca="1" si="1"/>
        <v/>
      </c>
    </row>
    <row r="108" spans="2:10">
      <c r="B108" t="s">
        <v>318</v>
      </c>
      <c r="C108" t="s">
        <v>319</v>
      </c>
      <c r="D108" t="s">
        <v>812</v>
      </c>
      <c r="J108" s="35" t="str">
        <f t="shared" ca="1" si="1"/>
        <v/>
      </c>
    </row>
    <row r="109" spans="2:10">
      <c r="B109" t="s">
        <v>318</v>
      </c>
      <c r="C109" t="s">
        <v>319</v>
      </c>
      <c r="D109" s="30">
        <v>46398</v>
      </c>
      <c r="J109" s="35" t="str">
        <f t="shared" ca="1" si="1"/>
        <v/>
      </c>
    </row>
    <row r="110" spans="2:10">
      <c r="B110" t="s">
        <v>318</v>
      </c>
      <c r="C110" t="s">
        <v>319</v>
      </c>
      <c r="D110" s="30">
        <v>46419</v>
      </c>
      <c r="J110" s="35" t="str">
        <f t="shared" ca="1" si="1"/>
        <v/>
      </c>
    </row>
    <row r="111" spans="2:10">
      <c r="B111" t="s">
        <v>318</v>
      </c>
      <c r="C111" t="s">
        <v>319</v>
      </c>
      <c r="D111" s="30">
        <v>46344</v>
      </c>
      <c r="J111" s="35" t="str">
        <f t="shared" ca="1" si="1"/>
        <v/>
      </c>
    </row>
    <row r="112" spans="2:10">
      <c r="B112" t="s">
        <v>318</v>
      </c>
      <c r="C112" t="s">
        <v>319</v>
      </c>
      <c r="D112" s="30">
        <v>46445</v>
      </c>
      <c r="J112" s="35" t="str">
        <f t="shared" ca="1" si="1"/>
        <v/>
      </c>
    </row>
    <row r="113" spans="2:10">
      <c r="B113" t="s">
        <v>318</v>
      </c>
      <c r="C113" t="s">
        <v>319</v>
      </c>
      <c r="D113" s="30">
        <v>46444</v>
      </c>
      <c r="J113" s="35" t="str">
        <f t="shared" ca="1" si="1"/>
        <v/>
      </c>
    </row>
    <row r="114" spans="2:10">
      <c r="B114" t="s">
        <v>318</v>
      </c>
      <c r="C114" t="s">
        <v>319</v>
      </c>
      <c r="D114" s="30">
        <v>46443</v>
      </c>
      <c r="J114" s="35" t="str">
        <f t="shared" ca="1" si="1"/>
        <v/>
      </c>
    </row>
    <row r="115" spans="2:10">
      <c r="B115" t="s">
        <v>318</v>
      </c>
      <c r="C115" t="s">
        <v>319</v>
      </c>
      <c r="D115" s="30">
        <v>46442</v>
      </c>
      <c r="J115" s="35" t="str">
        <f t="shared" ca="1" si="1"/>
        <v/>
      </c>
    </row>
    <row r="116" spans="2:10">
      <c r="B116" t="s">
        <v>318</v>
      </c>
      <c r="C116" t="s">
        <v>319</v>
      </c>
      <c r="D116" s="30">
        <v>46441</v>
      </c>
      <c r="J116" s="35" t="str">
        <f t="shared" ca="1" si="1"/>
        <v/>
      </c>
    </row>
    <row r="117" spans="2:10">
      <c r="B117" t="s">
        <v>318</v>
      </c>
      <c r="C117" t="s">
        <v>319</v>
      </c>
      <c r="D117" s="30">
        <v>46446</v>
      </c>
      <c r="J117" s="35" t="str">
        <f t="shared" ca="1" si="1"/>
        <v/>
      </c>
    </row>
    <row r="118" spans="2:10">
      <c r="B118" t="s">
        <v>336</v>
      </c>
      <c r="C118" t="s">
        <v>337</v>
      </c>
      <c r="D118" s="30">
        <v>46535</v>
      </c>
      <c r="J118" s="35" t="str">
        <f t="shared" ca="1" si="1"/>
        <v/>
      </c>
    </row>
    <row r="119" spans="2:10">
      <c r="B119" t="s">
        <v>342</v>
      </c>
      <c r="C119" t="s">
        <v>343</v>
      </c>
      <c r="D119" s="30">
        <v>46391</v>
      </c>
      <c r="J119" s="35" t="str">
        <f t="shared" ca="1" si="1"/>
        <v/>
      </c>
    </row>
    <row r="120" spans="2:10">
      <c r="B120" t="s">
        <v>342</v>
      </c>
      <c r="C120" t="s">
        <v>343</v>
      </c>
      <c r="D120" s="30">
        <v>46390</v>
      </c>
      <c r="J120" s="35" t="str">
        <f t="shared" ca="1" si="1"/>
        <v/>
      </c>
    </row>
    <row r="121" spans="2:10">
      <c r="B121" t="s">
        <v>342</v>
      </c>
      <c r="C121" t="s">
        <v>343</v>
      </c>
      <c r="D121" s="30">
        <v>46330</v>
      </c>
      <c r="J121" s="35" t="str">
        <f t="shared" ca="1" si="1"/>
        <v/>
      </c>
    </row>
    <row r="122" spans="2:10">
      <c r="B122" t="s">
        <v>342</v>
      </c>
      <c r="C122" t="s">
        <v>343</v>
      </c>
      <c r="D122" s="30">
        <v>46329</v>
      </c>
      <c r="J122" s="35" t="str">
        <f t="shared" ca="1" si="1"/>
        <v/>
      </c>
    </row>
    <row r="123" spans="2:10">
      <c r="B123" t="s">
        <v>342</v>
      </c>
      <c r="C123" t="s">
        <v>343</v>
      </c>
      <c r="D123" s="30">
        <v>46362</v>
      </c>
      <c r="J123" s="35" t="str">
        <f t="shared" ca="1" si="1"/>
        <v/>
      </c>
    </row>
    <row r="124" spans="2:10">
      <c r="B124" t="s">
        <v>342</v>
      </c>
      <c r="C124" t="s">
        <v>343</v>
      </c>
      <c r="D124" s="30">
        <v>46334</v>
      </c>
      <c r="J124" s="35" t="str">
        <f t="shared" ca="1" si="1"/>
        <v/>
      </c>
    </row>
    <row r="125" spans="2:10">
      <c r="B125" t="s">
        <v>342</v>
      </c>
      <c r="C125" t="s">
        <v>343</v>
      </c>
      <c r="D125" s="30">
        <v>46393</v>
      </c>
      <c r="J125" s="35" t="str">
        <f t="shared" ca="1" si="1"/>
        <v/>
      </c>
    </row>
    <row r="126" spans="2:10">
      <c r="B126" t="s">
        <v>342</v>
      </c>
      <c r="C126" t="s">
        <v>343</v>
      </c>
      <c r="D126" s="30">
        <v>46327</v>
      </c>
      <c r="J126" s="35" t="str">
        <f t="shared" ca="1" si="1"/>
        <v/>
      </c>
    </row>
    <row r="127" spans="2:10">
      <c r="B127" t="s">
        <v>342</v>
      </c>
      <c r="C127" t="s">
        <v>343</v>
      </c>
      <c r="D127" s="30">
        <v>46439</v>
      </c>
      <c r="J127" s="35" t="str">
        <f t="shared" ca="1" si="1"/>
        <v/>
      </c>
    </row>
    <row r="128" spans="2:10">
      <c r="B128" t="s">
        <v>342</v>
      </c>
      <c r="C128" t="s">
        <v>343</v>
      </c>
      <c r="D128" s="30">
        <v>46440</v>
      </c>
      <c r="J128" s="35" t="str">
        <f t="shared" ca="1" si="1"/>
        <v/>
      </c>
    </row>
    <row r="129" spans="2:10">
      <c r="B129" t="s">
        <v>356</v>
      </c>
      <c r="C129" t="s">
        <v>357</v>
      </c>
      <c r="D129" s="30">
        <v>46268</v>
      </c>
      <c r="J129" s="35" t="str">
        <f t="shared" ca="1" si="1"/>
        <v/>
      </c>
    </row>
    <row r="130" spans="2:10">
      <c r="B130" t="s">
        <v>356</v>
      </c>
      <c r="C130" t="s">
        <v>357</v>
      </c>
      <c r="D130" s="30">
        <v>46267</v>
      </c>
      <c r="J130" s="35" t="str">
        <f t="shared" ca="1" si="1"/>
        <v/>
      </c>
    </row>
    <row r="131" spans="2:10">
      <c r="B131" t="s">
        <v>356</v>
      </c>
      <c r="C131" t="s">
        <v>357</v>
      </c>
      <c r="D131" s="30">
        <v>46250</v>
      </c>
      <c r="J131" s="35" t="str">
        <f t="shared" ca="1" si="1"/>
        <v/>
      </c>
    </row>
    <row r="132" spans="2:10">
      <c r="B132" t="s">
        <v>356</v>
      </c>
      <c r="C132" t="s">
        <v>357</v>
      </c>
      <c r="D132" s="30">
        <v>46252</v>
      </c>
      <c r="J132" s="35" t="str">
        <f t="shared" ca="1" si="1"/>
        <v/>
      </c>
    </row>
    <row r="133" spans="2:10">
      <c r="B133" t="s">
        <v>356</v>
      </c>
      <c r="C133" t="s">
        <v>357</v>
      </c>
      <c r="D133" s="30">
        <v>46260</v>
      </c>
      <c r="J133" s="35" t="str">
        <f t="shared" ca="1" si="1"/>
        <v/>
      </c>
    </row>
    <row r="134" spans="2:10">
      <c r="B134" t="s">
        <v>356</v>
      </c>
      <c r="C134" t="s">
        <v>357</v>
      </c>
      <c r="D134" s="30">
        <v>46261</v>
      </c>
    </row>
    <row r="135" spans="2:10">
      <c r="B135" t="s">
        <v>360</v>
      </c>
      <c r="C135" t="s">
        <v>361</v>
      </c>
      <c r="D135" s="30">
        <v>46283</v>
      </c>
    </row>
    <row r="136" spans="2:10">
      <c r="B136" t="s">
        <v>360</v>
      </c>
      <c r="C136" t="s">
        <v>361</v>
      </c>
      <c r="D136" s="30">
        <v>46276</v>
      </c>
    </row>
    <row r="137" spans="2:10">
      <c r="B137" t="s">
        <v>360</v>
      </c>
      <c r="C137" t="s">
        <v>361</v>
      </c>
      <c r="D137" s="30">
        <v>46295</v>
      </c>
    </row>
    <row r="138" spans="2:10">
      <c r="B138" t="s">
        <v>360</v>
      </c>
      <c r="C138" t="s">
        <v>361</v>
      </c>
      <c r="D138" s="30">
        <v>46296</v>
      </c>
    </row>
    <row r="139" spans="2:10">
      <c r="B139" t="s">
        <v>432</v>
      </c>
      <c r="C139" t="s">
        <v>433</v>
      </c>
      <c r="D139" s="30">
        <v>46347</v>
      </c>
    </row>
    <row r="140" spans="2:10">
      <c r="B140" t="s">
        <v>435</v>
      </c>
      <c r="C140" t="s">
        <v>436</v>
      </c>
      <c r="D140" s="30">
        <v>46358</v>
      </c>
    </row>
    <row r="141" spans="2:10">
      <c r="B141" t="s">
        <v>1767</v>
      </c>
      <c r="C141" t="s">
        <v>1768</v>
      </c>
      <c r="D141" s="30">
        <v>46394</v>
      </c>
    </row>
    <row r="142" spans="2:10">
      <c r="B142" t="s">
        <v>487</v>
      </c>
      <c r="C142" t="s">
        <v>488</v>
      </c>
      <c r="D142" s="30">
        <v>46357</v>
      </c>
    </row>
    <row r="143" spans="2:10">
      <c r="B143" t="s">
        <v>487</v>
      </c>
      <c r="C143" t="s">
        <v>488</v>
      </c>
      <c r="D143" s="30">
        <v>46356</v>
      </c>
    </row>
    <row r="144" spans="2:10">
      <c r="B144" t="s">
        <v>487</v>
      </c>
      <c r="C144" t="s">
        <v>488</v>
      </c>
      <c r="D144" s="30">
        <v>46342</v>
      </c>
    </row>
    <row r="145" spans="2:4">
      <c r="B145" t="s">
        <v>487</v>
      </c>
      <c r="C145" t="s">
        <v>488</v>
      </c>
      <c r="D145" s="30">
        <v>46343</v>
      </c>
    </row>
    <row r="146" spans="2:4">
      <c r="B146" t="s">
        <v>487</v>
      </c>
      <c r="C146" t="s">
        <v>488</v>
      </c>
      <c r="D146" s="30">
        <v>46344</v>
      </c>
    </row>
    <row r="147" spans="2:4">
      <c r="B147" t="s">
        <v>487</v>
      </c>
      <c r="C147" t="s">
        <v>488</v>
      </c>
      <c r="D147" s="30">
        <v>46345</v>
      </c>
    </row>
    <row r="148" spans="2:4">
      <c r="B148" t="s">
        <v>487</v>
      </c>
      <c r="C148" t="s">
        <v>488</v>
      </c>
      <c r="D148" s="30">
        <v>46355</v>
      </c>
    </row>
    <row r="149" spans="2:4">
      <c r="B149" t="s">
        <v>498</v>
      </c>
      <c r="C149" t="s">
        <v>499</v>
      </c>
      <c r="D149" s="30">
        <v>46357</v>
      </c>
    </row>
    <row r="150" spans="2:4">
      <c r="B150" t="s">
        <v>498</v>
      </c>
      <c r="C150" t="s">
        <v>499</v>
      </c>
      <c r="D150" s="30">
        <v>46356</v>
      </c>
    </row>
    <row r="151" spans="2:4">
      <c r="B151" t="s">
        <v>498</v>
      </c>
      <c r="C151" t="s">
        <v>499</v>
      </c>
      <c r="D151" s="30">
        <v>46358</v>
      </c>
    </row>
    <row r="152" spans="2:4">
      <c r="B152" t="s">
        <v>498</v>
      </c>
      <c r="C152" t="s">
        <v>499</v>
      </c>
      <c r="D152" s="30">
        <v>46354</v>
      </c>
    </row>
    <row r="153" spans="2:4">
      <c r="B153" t="s">
        <v>498</v>
      </c>
      <c r="C153" t="s">
        <v>499</v>
      </c>
      <c r="D153" s="30">
        <v>46355</v>
      </c>
    </row>
    <row r="154" spans="2:4">
      <c r="B154" t="s">
        <v>547</v>
      </c>
      <c r="C154" t="s">
        <v>499</v>
      </c>
      <c r="D154" s="30">
        <v>46348</v>
      </c>
    </row>
    <row r="155" spans="2:4">
      <c r="B155" t="s">
        <v>547</v>
      </c>
      <c r="C155" t="s">
        <v>499</v>
      </c>
      <c r="D155" s="30">
        <v>46338</v>
      </c>
    </row>
    <row r="156" spans="2:4">
      <c r="B156" t="s">
        <v>547</v>
      </c>
      <c r="C156" t="s">
        <v>499</v>
      </c>
      <c r="D156" s="30">
        <v>46335</v>
      </c>
    </row>
    <row r="157" spans="2:4">
      <c r="B157" t="s">
        <v>547</v>
      </c>
      <c r="C157" t="s">
        <v>499</v>
      </c>
      <c r="D157" s="30">
        <v>46336</v>
      </c>
    </row>
    <row r="158" spans="2:4">
      <c r="B158" t="s">
        <v>547</v>
      </c>
      <c r="C158" t="s">
        <v>499</v>
      </c>
      <c r="D158" s="30">
        <v>46337</v>
      </c>
    </row>
    <row r="159" spans="2:4">
      <c r="B159" t="s">
        <v>555</v>
      </c>
      <c r="C159" t="s">
        <v>556</v>
      </c>
      <c r="D159" s="30">
        <v>46338</v>
      </c>
    </row>
    <row r="160" spans="2:4">
      <c r="B160" t="s">
        <v>555</v>
      </c>
      <c r="C160" t="s">
        <v>556</v>
      </c>
      <c r="D160" s="30">
        <v>46428</v>
      </c>
    </row>
    <row r="161" spans="2:4">
      <c r="B161" t="s">
        <v>555</v>
      </c>
      <c r="C161" t="s">
        <v>556</v>
      </c>
      <c r="D161" s="30">
        <v>46429</v>
      </c>
    </row>
    <row r="162" spans="2:4">
      <c r="B162" t="s">
        <v>562</v>
      </c>
      <c r="C162" t="s">
        <v>563</v>
      </c>
      <c r="D162" s="30">
        <v>46331</v>
      </c>
    </row>
    <row r="163" spans="2:4">
      <c r="B163" t="s">
        <v>562</v>
      </c>
      <c r="C163" t="s">
        <v>563</v>
      </c>
      <c r="D163" s="30">
        <v>46344</v>
      </c>
    </row>
    <row r="164" spans="2:4">
      <c r="B164" t="s">
        <v>564</v>
      </c>
      <c r="C164" t="s">
        <v>565</v>
      </c>
      <c r="D164" s="30">
        <v>46355</v>
      </c>
    </row>
    <row r="165" spans="2:4">
      <c r="B165" t="s">
        <v>566</v>
      </c>
      <c r="C165" t="s">
        <v>567</v>
      </c>
      <c r="D165" s="30">
        <v>46343</v>
      </c>
    </row>
    <row r="166" spans="2:4">
      <c r="B166" t="s">
        <v>568</v>
      </c>
      <c r="C166" t="s">
        <v>569</v>
      </c>
      <c r="D166" s="30">
        <v>46344</v>
      </c>
    </row>
    <row r="167" spans="2:4">
      <c r="B167" t="s">
        <v>573</v>
      </c>
      <c r="C167" t="s">
        <v>574</v>
      </c>
      <c r="D167" s="30">
        <v>46333</v>
      </c>
    </row>
    <row r="168" spans="2:4">
      <c r="B168" t="s">
        <v>573</v>
      </c>
      <c r="C168" t="s">
        <v>574</v>
      </c>
      <c r="D168" s="30">
        <v>46350</v>
      </c>
    </row>
    <row r="169" spans="2:4">
      <c r="B169" t="s">
        <v>573</v>
      </c>
      <c r="C169" t="s">
        <v>574</v>
      </c>
      <c r="D169" s="30">
        <v>46349</v>
      </c>
    </row>
    <row r="170" spans="2:4">
      <c r="B170" t="s">
        <v>578</v>
      </c>
      <c r="C170" t="s">
        <v>579</v>
      </c>
      <c r="D170" s="30">
        <v>46320</v>
      </c>
    </row>
    <row r="171" spans="2:4">
      <c r="B171" t="s">
        <v>582</v>
      </c>
      <c r="C171" t="s">
        <v>583</v>
      </c>
      <c r="D171" s="30">
        <v>46221</v>
      </c>
    </row>
    <row r="172" spans="2:4">
      <c r="B172" t="s">
        <v>582</v>
      </c>
      <c r="C172" t="s">
        <v>583</v>
      </c>
      <c r="D172" s="30">
        <v>46347</v>
      </c>
    </row>
    <row r="173" spans="2:4">
      <c r="B173" t="s">
        <v>590</v>
      </c>
      <c r="C173" t="s">
        <v>591</v>
      </c>
      <c r="D173" s="30">
        <v>46259</v>
      </c>
    </row>
    <row r="174" spans="2:4">
      <c r="B174" t="s">
        <v>590</v>
      </c>
      <c r="C174" t="s">
        <v>591</v>
      </c>
      <c r="D174" s="30">
        <v>46265</v>
      </c>
    </row>
    <row r="175" spans="2:4">
      <c r="B175" t="s">
        <v>590</v>
      </c>
      <c r="C175" t="s">
        <v>591</v>
      </c>
      <c r="D175" s="30">
        <v>46264</v>
      </c>
    </row>
    <row r="176" spans="2:4">
      <c r="B176" t="s">
        <v>599</v>
      </c>
      <c r="C176" t="s">
        <v>600</v>
      </c>
      <c r="D176" t="s">
        <v>812</v>
      </c>
    </row>
    <row r="177" spans="2:4">
      <c r="B177" t="s">
        <v>615</v>
      </c>
      <c r="C177" t="s">
        <v>616</v>
      </c>
      <c r="D177" s="30">
        <v>46409</v>
      </c>
    </row>
    <row r="178" spans="2:4">
      <c r="B178" t="s">
        <v>615</v>
      </c>
      <c r="C178" t="s">
        <v>616</v>
      </c>
      <c r="D178" s="30">
        <v>46410</v>
      </c>
    </row>
    <row r="179" spans="2:4">
      <c r="B179" t="s">
        <v>615</v>
      </c>
      <c r="C179" t="s">
        <v>616</v>
      </c>
      <c r="D179" s="30">
        <v>46416</v>
      </c>
    </row>
    <row r="180" spans="2:4">
      <c r="B180" t="s">
        <v>615</v>
      </c>
      <c r="C180" t="s">
        <v>616</v>
      </c>
      <c r="D180" s="30">
        <v>46439</v>
      </c>
    </row>
    <row r="181" spans="2:4">
      <c r="B181" t="s">
        <v>615</v>
      </c>
      <c r="C181" t="s">
        <v>616</v>
      </c>
      <c r="D181" s="30">
        <v>46432</v>
      </c>
    </row>
    <row r="182" spans="2:4">
      <c r="B182" t="s">
        <v>622</v>
      </c>
      <c r="C182" t="s">
        <v>623</v>
      </c>
      <c r="D182" s="30">
        <v>46226</v>
      </c>
    </row>
    <row r="183" spans="2:4">
      <c r="B183" t="s">
        <v>622</v>
      </c>
      <c r="C183" t="s">
        <v>623</v>
      </c>
      <c r="D183" s="30">
        <v>46319</v>
      </c>
    </row>
    <row r="184" spans="2:4">
      <c r="B184" t="s">
        <v>622</v>
      </c>
      <c r="C184" t="s">
        <v>623</v>
      </c>
      <c r="D184" s="30">
        <v>46253</v>
      </c>
    </row>
    <row r="185" spans="2:4">
      <c r="B185" t="s">
        <v>629</v>
      </c>
      <c r="C185" t="s">
        <v>630</v>
      </c>
      <c r="D185" s="30">
        <v>46427</v>
      </c>
    </row>
    <row r="186" spans="2:4">
      <c r="B186" t="s">
        <v>635</v>
      </c>
      <c r="C186" t="s">
        <v>636</v>
      </c>
      <c r="D186" s="30">
        <v>46268</v>
      </c>
    </row>
    <row r="187" spans="2:4">
      <c r="B187" t="s">
        <v>635</v>
      </c>
      <c r="C187" t="s">
        <v>636</v>
      </c>
      <c r="D187" s="30">
        <v>46292</v>
      </c>
    </row>
    <row r="188" spans="2:4">
      <c r="B188" t="s">
        <v>635</v>
      </c>
      <c r="C188" t="s">
        <v>636</v>
      </c>
      <c r="D188" s="30">
        <v>46293</v>
      </c>
    </row>
    <row r="189" spans="2:4">
      <c r="B189" t="s">
        <v>635</v>
      </c>
      <c r="C189" t="s">
        <v>636</v>
      </c>
      <c r="D189" s="30">
        <v>46255</v>
      </c>
    </row>
    <row r="190" spans="2:4">
      <c r="B190" t="s">
        <v>650</v>
      </c>
      <c r="C190" t="s">
        <v>651</v>
      </c>
      <c r="D190" s="30">
        <v>46307</v>
      </c>
    </row>
    <row r="191" spans="2:4">
      <c r="B191" t="s">
        <v>650</v>
      </c>
      <c r="C191" t="s">
        <v>651</v>
      </c>
      <c r="D191" s="30">
        <v>46313</v>
      </c>
    </row>
    <row r="192" spans="2:4">
      <c r="B192" t="s">
        <v>650</v>
      </c>
      <c r="C192" t="s">
        <v>651</v>
      </c>
      <c r="D192" s="30">
        <v>46319</v>
      </c>
    </row>
    <row r="193" spans="2:4">
      <c r="B193" t="s">
        <v>654</v>
      </c>
      <c r="C193" t="s">
        <v>655</v>
      </c>
      <c r="D193" s="30">
        <v>46351</v>
      </c>
    </row>
    <row r="194" spans="2:4">
      <c r="B194" t="s">
        <v>656</v>
      </c>
      <c r="C194" t="s">
        <v>657</v>
      </c>
      <c r="D194" s="30">
        <v>46342</v>
      </c>
    </row>
    <row r="195" spans="2:4">
      <c r="B195" t="s">
        <v>656</v>
      </c>
      <c r="C195" t="s">
        <v>657</v>
      </c>
      <c r="D195" s="30">
        <v>46334</v>
      </c>
    </row>
    <row r="196" spans="2:4">
      <c r="B196" t="s">
        <v>1148</v>
      </c>
      <c r="C196" t="s">
        <v>659</v>
      </c>
      <c r="D196" s="30">
        <v>46299</v>
      </c>
    </row>
    <row r="197" spans="2:4">
      <c r="B197" t="s">
        <v>661</v>
      </c>
      <c r="C197" t="s">
        <v>662</v>
      </c>
      <c r="D197" s="30">
        <v>46423</v>
      </c>
    </row>
    <row r="198" spans="2:4">
      <c r="B198" t="s">
        <v>661</v>
      </c>
      <c r="C198" t="s">
        <v>662</v>
      </c>
      <c r="D198" s="30">
        <v>46424</v>
      </c>
    </row>
    <row r="199" spans="2:4">
      <c r="B199" t="s">
        <v>665</v>
      </c>
      <c r="C199" t="s">
        <v>666</v>
      </c>
      <c r="D199" s="30">
        <v>46407</v>
      </c>
    </row>
    <row r="200" spans="2:4">
      <c r="B200" t="s">
        <v>665</v>
      </c>
      <c r="C200" t="s">
        <v>666</v>
      </c>
      <c r="D200" s="30">
        <v>46420</v>
      </c>
    </row>
    <row r="201" spans="2:4">
      <c r="B201" t="s">
        <v>665</v>
      </c>
      <c r="C201" t="s">
        <v>666</v>
      </c>
      <c r="D201" s="30">
        <v>46438</v>
      </c>
    </row>
    <row r="202" spans="2:4">
      <c r="B202" t="s">
        <v>665</v>
      </c>
      <c r="C202" t="s">
        <v>666</v>
      </c>
      <c r="D202" s="30">
        <v>46445</v>
      </c>
    </row>
    <row r="203" spans="2:4">
      <c r="B203" t="s">
        <v>665</v>
      </c>
      <c r="C203" t="s">
        <v>666</v>
      </c>
      <c r="D203" s="30">
        <v>46443</v>
      </c>
    </row>
    <row r="204" spans="2:4">
      <c r="B204" t="s">
        <v>1232</v>
      </c>
      <c r="C204" t="s">
        <v>1233</v>
      </c>
      <c r="D204" s="30">
        <v>46424</v>
      </c>
    </row>
    <row r="205" spans="2:4">
      <c r="B205" t="s">
        <v>1820</v>
      </c>
      <c r="C205" t="s">
        <v>1821</v>
      </c>
      <c r="D205" s="30">
        <v>46225</v>
      </c>
    </row>
    <row r="206" spans="2:4">
      <c r="B206" t="s">
        <v>695</v>
      </c>
      <c r="C206" t="s">
        <v>696</v>
      </c>
      <c r="D206" s="30">
        <v>46342</v>
      </c>
    </row>
    <row r="207" spans="2:4">
      <c r="B207" t="s">
        <v>695</v>
      </c>
      <c r="C207" t="s">
        <v>696</v>
      </c>
      <c r="D207" s="30">
        <v>46351</v>
      </c>
    </row>
    <row r="208" spans="2:4">
      <c r="B208" t="s">
        <v>695</v>
      </c>
      <c r="C208" t="s">
        <v>696</v>
      </c>
      <c r="D208" s="30">
        <v>46343</v>
      </c>
    </row>
    <row r="209" spans="2:4">
      <c r="B209" t="s">
        <v>699</v>
      </c>
      <c r="C209" t="s">
        <v>700</v>
      </c>
      <c r="D209" s="30">
        <v>46328</v>
      </c>
    </row>
    <row r="210" spans="2:4">
      <c r="B210" t="s">
        <v>701</v>
      </c>
      <c r="C210" t="s">
        <v>702</v>
      </c>
      <c r="D210" s="30">
        <v>46318</v>
      </c>
    </row>
    <row r="211" spans="2:4">
      <c r="B211" t="s">
        <v>701</v>
      </c>
      <c r="C211" t="s">
        <v>702</v>
      </c>
      <c r="D211" s="30">
        <v>46351</v>
      </c>
    </row>
    <row r="212" spans="2:4">
      <c r="B212" t="s">
        <v>701</v>
      </c>
      <c r="C212" t="s">
        <v>702</v>
      </c>
      <c r="D212" s="30">
        <v>46331</v>
      </c>
    </row>
    <row r="213" spans="2:4">
      <c r="B213" t="s">
        <v>701</v>
      </c>
      <c r="C213" t="s">
        <v>702</v>
      </c>
      <c r="D213" s="30">
        <v>46343</v>
      </c>
    </row>
    <row r="214" spans="2:4">
      <c r="B214" t="s">
        <v>703</v>
      </c>
      <c r="C214" t="s">
        <v>704</v>
      </c>
      <c r="D214" s="30">
        <v>46534</v>
      </c>
    </row>
    <row r="215" spans="2:4">
      <c r="B215" t="s">
        <v>703</v>
      </c>
      <c r="C215" t="s">
        <v>704</v>
      </c>
      <c r="D215" s="30">
        <v>46535</v>
      </c>
    </row>
    <row r="216" spans="2:4">
      <c r="B216" t="s">
        <v>703</v>
      </c>
      <c r="C216" t="s">
        <v>704</v>
      </c>
      <c r="D216" s="30">
        <v>46531</v>
      </c>
    </row>
    <row r="217" spans="2:4">
      <c r="B217" t="s">
        <v>703</v>
      </c>
      <c r="C217" t="s">
        <v>704</v>
      </c>
      <c r="D217" s="30">
        <v>46527</v>
      </c>
    </row>
    <row r="218" spans="2:4">
      <c r="B218" t="s">
        <v>703</v>
      </c>
      <c r="C218" t="s">
        <v>704</v>
      </c>
      <c r="D218" s="30">
        <v>46528</v>
      </c>
    </row>
    <row r="219" spans="2:4">
      <c r="B219" t="s">
        <v>703</v>
      </c>
      <c r="C219" t="s">
        <v>704</v>
      </c>
      <c r="D219" s="30">
        <v>46532</v>
      </c>
    </row>
    <row r="220" spans="2:4">
      <c r="B220" t="s">
        <v>703</v>
      </c>
      <c r="C220" t="s">
        <v>704</v>
      </c>
      <c r="D220" s="30">
        <v>46533</v>
      </c>
    </row>
    <row r="221" spans="2:4">
      <c r="B221" t="s">
        <v>703</v>
      </c>
      <c r="C221" t="s">
        <v>704</v>
      </c>
      <c r="D221" s="30">
        <v>46529</v>
      </c>
    </row>
    <row r="222" spans="2:4">
      <c r="B222" t="s">
        <v>703</v>
      </c>
      <c r="C222" t="s">
        <v>704</v>
      </c>
      <c r="D222" s="30">
        <v>46530</v>
      </c>
    </row>
    <row r="223" spans="2:4">
      <c r="B223" t="s">
        <v>703</v>
      </c>
      <c r="C223" t="s">
        <v>704</v>
      </c>
      <c r="D223" s="30">
        <v>46524</v>
      </c>
    </row>
    <row r="224" spans="2:4">
      <c r="B224" t="s">
        <v>703</v>
      </c>
      <c r="C224" t="s">
        <v>704</v>
      </c>
      <c r="D224" s="30">
        <v>46540</v>
      </c>
    </row>
    <row r="225" spans="2:4">
      <c r="B225" t="s">
        <v>703</v>
      </c>
      <c r="C225" t="s">
        <v>704</v>
      </c>
      <c r="D225" s="30">
        <v>46539</v>
      </c>
    </row>
    <row r="226" spans="2:4">
      <c r="B226" t="s">
        <v>703</v>
      </c>
      <c r="C226" t="s">
        <v>704</v>
      </c>
      <c r="D226" s="30">
        <v>46537</v>
      </c>
    </row>
    <row r="227" spans="2:4">
      <c r="B227" t="s">
        <v>703</v>
      </c>
      <c r="C227" t="s">
        <v>704</v>
      </c>
      <c r="D227" s="30">
        <v>46536</v>
      </c>
    </row>
    <row r="228" spans="2:4">
      <c r="B228" t="s">
        <v>703</v>
      </c>
      <c r="C228" t="s">
        <v>704</v>
      </c>
      <c r="D228" s="30">
        <v>46538</v>
      </c>
    </row>
    <row r="229" spans="2:4">
      <c r="B229" t="s">
        <v>703</v>
      </c>
      <c r="C229" t="s">
        <v>704</v>
      </c>
      <c r="D229" s="30">
        <v>46542</v>
      </c>
    </row>
    <row r="230" spans="2:4">
      <c r="B230" t="s">
        <v>703</v>
      </c>
      <c r="C230" t="s">
        <v>704</v>
      </c>
      <c r="D230" s="30">
        <v>46543</v>
      </c>
    </row>
    <row r="231" spans="2:4">
      <c r="B231" t="s">
        <v>703</v>
      </c>
      <c r="C231" t="s">
        <v>704</v>
      </c>
      <c r="D231" s="30">
        <v>46541</v>
      </c>
    </row>
    <row r="232" spans="2:4">
      <c r="B232" t="s">
        <v>722</v>
      </c>
      <c r="C232" t="s">
        <v>723</v>
      </c>
      <c r="D232" s="30">
        <v>46427</v>
      </c>
    </row>
    <row r="233" spans="2:4">
      <c r="B233" t="s">
        <v>722</v>
      </c>
      <c r="C233" t="s">
        <v>723</v>
      </c>
      <c r="D233" s="30">
        <v>46405</v>
      </c>
    </row>
    <row r="234" spans="2:4">
      <c r="B234" t="s">
        <v>722</v>
      </c>
      <c r="C234" t="s">
        <v>723</v>
      </c>
      <c r="D234" s="30">
        <v>46421</v>
      </c>
    </row>
    <row r="235" spans="2:4">
      <c r="B235" t="s">
        <v>722</v>
      </c>
      <c r="C235" t="s">
        <v>723</v>
      </c>
      <c r="D235" s="30">
        <v>46426</v>
      </c>
    </row>
    <row r="236" spans="2:4">
      <c r="B236" t="s">
        <v>722</v>
      </c>
      <c r="C236" t="s">
        <v>723</v>
      </c>
      <c r="D236" s="30">
        <v>46425</v>
      </c>
    </row>
    <row r="237" spans="2:4">
      <c r="B237" t="s">
        <v>724</v>
      </c>
      <c r="C237" t="s">
        <v>725</v>
      </c>
      <c r="D237" s="30">
        <v>46347</v>
      </c>
    </row>
    <row r="238" spans="2:4">
      <c r="B238" t="s">
        <v>988</v>
      </c>
      <c r="C238" t="s">
        <v>989</v>
      </c>
      <c r="D238" s="30">
        <v>46397</v>
      </c>
    </row>
    <row r="239" spans="2:4">
      <c r="B239" t="s">
        <v>988</v>
      </c>
      <c r="C239" t="s">
        <v>989</v>
      </c>
      <c r="D239" s="30">
        <v>46408</v>
      </c>
    </row>
    <row r="240" spans="2:4">
      <c r="B240" t="s">
        <v>988</v>
      </c>
      <c r="C240" t="s">
        <v>989</v>
      </c>
      <c r="D240" s="30">
        <v>46394</v>
      </c>
    </row>
    <row r="241" spans="2:4">
      <c r="B241" t="s">
        <v>988</v>
      </c>
      <c r="C241" t="s">
        <v>989</v>
      </c>
      <c r="D241" s="30">
        <v>46421</v>
      </c>
    </row>
    <row r="242" spans="2:4">
      <c r="B242" t="s">
        <v>988</v>
      </c>
      <c r="C242" t="s">
        <v>989</v>
      </c>
      <c r="D242" s="30">
        <v>46445</v>
      </c>
    </row>
    <row r="243" spans="2:4">
      <c r="B243" t="s">
        <v>988</v>
      </c>
      <c r="C243" t="s">
        <v>989</v>
      </c>
      <c r="D243" s="30">
        <v>46443</v>
      </c>
    </row>
    <row r="244" spans="2:4">
      <c r="B244" t="s">
        <v>988</v>
      </c>
      <c r="C244" t="s">
        <v>989</v>
      </c>
      <c r="D244" s="30">
        <v>46442</v>
      </c>
    </row>
    <row r="245" spans="2:4">
      <c r="B245" t="s">
        <v>988</v>
      </c>
      <c r="C245" t="s">
        <v>989</v>
      </c>
      <c r="D245" s="30">
        <v>46446</v>
      </c>
    </row>
    <row r="246" spans="2:4">
      <c r="B246" t="s">
        <v>812</v>
      </c>
      <c r="C246" t="s">
        <v>39</v>
      </c>
      <c r="D246" t="s">
        <v>812</v>
      </c>
    </row>
    <row r="247" spans="2:4">
      <c r="B247" t="s">
        <v>812</v>
      </c>
      <c r="C247" t="s">
        <v>812</v>
      </c>
      <c r="D247" t="s">
        <v>812</v>
      </c>
    </row>
    <row r="248" spans="2:4">
      <c r="B248" t="s">
        <v>232</v>
      </c>
      <c r="C248" t="s">
        <v>219</v>
      </c>
      <c r="D248" s="30">
        <v>46333</v>
      </c>
    </row>
    <row r="249" spans="2:4">
      <c r="B249" t="s">
        <v>352</v>
      </c>
      <c r="C249" t="s">
        <v>353</v>
      </c>
      <c r="D249" s="30">
        <v>46208</v>
      </c>
    </row>
    <row r="250" spans="2:4">
      <c r="B250" t="s">
        <v>352</v>
      </c>
      <c r="C250" t="s">
        <v>353</v>
      </c>
      <c r="D250" s="30">
        <v>46222</v>
      </c>
    </row>
    <row r="251" spans="2:4">
      <c r="B251" t="s">
        <v>352</v>
      </c>
      <c r="C251" t="s">
        <v>353</v>
      </c>
      <c r="D251" s="30">
        <v>46231</v>
      </c>
    </row>
    <row r="252" spans="2:4">
      <c r="B252" t="s">
        <v>316</v>
      </c>
      <c r="C252" t="s">
        <v>317</v>
      </c>
      <c r="D252" s="30">
        <v>46338</v>
      </c>
    </row>
    <row r="253" spans="2:4">
      <c r="B253" t="s">
        <v>316</v>
      </c>
      <c r="C253" t="s">
        <v>317</v>
      </c>
      <c r="D253" s="30">
        <v>46337</v>
      </c>
    </row>
    <row r="254" spans="2:4">
      <c r="B254" t="s">
        <v>350</v>
      </c>
      <c r="C254" t="s">
        <v>351</v>
      </c>
      <c r="D254" s="30">
        <v>46348</v>
      </c>
    </row>
    <row r="255" spans="2:4">
      <c r="B255" t="s">
        <v>339</v>
      </c>
      <c r="C255" t="s">
        <v>340</v>
      </c>
      <c r="D255" s="30">
        <v>46292</v>
      </c>
    </row>
    <row r="256" spans="2:4">
      <c r="B256" t="s">
        <v>339</v>
      </c>
      <c r="C256" t="s">
        <v>340</v>
      </c>
      <c r="D256" s="30">
        <v>46286</v>
      </c>
    </row>
    <row r="257" spans="2:4">
      <c r="B257" t="s">
        <v>1142</v>
      </c>
      <c r="C257" t="s">
        <v>1143</v>
      </c>
      <c r="D257" s="30">
        <v>46231</v>
      </c>
    </row>
    <row r="258" spans="2:4">
      <c r="B258" t="s">
        <v>365</v>
      </c>
      <c r="C258" t="s">
        <v>366</v>
      </c>
      <c r="D258" s="30">
        <v>46526</v>
      </c>
    </row>
    <row r="259" spans="2:4">
      <c r="B259" t="s">
        <v>372</v>
      </c>
      <c r="C259" t="s">
        <v>373</v>
      </c>
      <c r="D259" s="30">
        <v>46406</v>
      </c>
    </row>
    <row r="260" spans="2:4">
      <c r="B260" t="s">
        <v>372</v>
      </c>
      <c r="C260" t="s">
        <v>373</v>
      </c>
      <c r="D260" s="30">
        <v>46420</v>
      </c>
    </row>
    <row r="261" spans="2:4">
      <c r="B261" t="s">
        <v>372</v>
      </c>
      <c r="C261" t="s">
        <v>373</v>
      </c>
      <c r="D261" s="30">
        <v>46437</v>
      </c>
    </row>
    <row r="262" spans="2:4">
      <c r="B262" t="s">
        <v>372</v>
      </c>
      <c r="C262" t="s">
        <v>373</v>
      </c>
      <c r="D262" s="30">
        <v>46441</v>
      </c>
    </row>
    <row r="263" spans="2:4">
      <c r="B263" t="s">
        <v>393</v>
      </c>
      <c r="C263" t="s">
        <v>394</v>
      </c>
      <c r="D263" s="30">
        <v>46540</v>
      </c>
    </row>
    <row r="264" spans="2:4">
      <c r="B264" t="s">
        <v>393</v>
      </c>
      <c r="C264" t="s">
        <v>394</v>
      </c>
      <c r="D264" s="30">
        <v>46539</v>
      </c>
    </row>
    <row r="265" spans="2:4">
      <c r="B265" t="s">
        <v>393</v>
      </c>
      <c r="C265" t="s">
        <v>394</v>
      </c>
      <c r="D265" s="30">
        <v>46542</v>
      </c>
    </row>
    <row r="266" spans="2:4">
      <c r="B266" t="s">
        <v>393</v>
      </c>
      <c r="C266" t="s">
        <v>394</v>
      </c>
      <c r="D266" s="30">
        <v>46543</v>
      </c>
    </row>
    <row r="267" spans="2:4">
      <c r="B267" t="s">
        <v>393</v>
      </c>
      <c r="C267" t="s">
        <v>394</v>
      </c>
      <c r="D267" s="30">
        <v>46541</v>
      </c>
    </row>
    <row r="268" spans="2:4">
      <c r="B268" t="s">
        <v>379</v>
      </c>
      <c r="C268" t="s">
        <v>380</v>
      </c>
      <c r="D268" s="30">
        <v>46215</v>
      </c>
    </row>
    <row r="269" spans="2:4">
      <c r="B269" t="s">
        <v>379</v>
      </c>
      <c r="C269" t="s">
        <v>380</v>
      </c>
      <c r="D269" s="30">
        <v>46222</v>
      </c>
    </row>
    <row r="270" spans="2:4">
      <c r="B270" t="s">
        <v>379</v>
      </c>
      <c r="C270" t="s">
        <v>380</v>
      </c>
      <c r="D270" s="30">
        <v>46224</v>
      </c>
    </row>
    <row r="271" spans="2:4">
      <c r="B271" t="s">
        <v>671</v>
      </c>
      <c r="C271" t="s">
        <v>672</v>
      </c>
      <c r="D271" t="s">
        <v>812</v>
      </c>
    </row>
    <row r="272" spans="2:4">
      <c r="B272" t="s">
        <v>403</v>
      </c>
      <c r="C272" t="s">
        <v>404</v>
      </c>
      <c r="D272" s="30">
        <v>46357</v>
      </c>
    </row>
    <row r="273" spans="2:4">
      <c r="B273" t="s">
        <v>403</v>
      </c>
      <c r="C273" t="s">
        <v>404</v>
      </c>
      <c r="D273" s="30">
        <v>46356</v>
      </c>
    </row>
    <row r="274" spans="2:4">
      <c r="B274" t="s">
        <v>403</v>
      </c>
      <c r="C274" t="s">
        <v>404</v>
      </c>
      <c r="D274" s="30">
        <v>46358</v>
      </c>
    </row>
    <row r="275" spans="2:4">
      <c r="B275" t="s">
        <v>1535</v>
      </c>
      <c r="C275" t="s">
        <v>1536</v>
      </c>
      <c r="D275" s="30">
        <v>46425</v>
      </c>
    </row>
    <row r="276" spans="2:4">
      <c r="B276" t="s">
        <v>1535</v>
      </c>
      <c r="C276" t="s">
        <v>1536</v>
      </c>
      <c r="D276" s="30">
        <v>46424</v>
      </c>
    </row>
    <row r="277" spans="2:4">
      <c r="B277" t="s">
        <v>1535</v>
      </c>
      <c r="C277" t="s">
        <v>1536</v>
      </c>
      <c r="D277" s="30">
        <v>46437</v>
      </c>
    </row>
    <row r="278" spans="2:4">
      <c r="B278" t="s">
        <v>1535</v>
      </c>
      <c r="C278" t="s">
        <v>1536</v>
      </c>
      <c r="D278" s="30">
        <v>46432</v>
      </c>
    </row>
    <row r="279" spans="2:4">
      <c r="B279" t="s">
        <v>936</v>
      </c>
      <c r="C279" t="s">
        <v>2787</v>
      </c>
      <c r="D279" s="30">
        <v>46280</v>
      </c>
    </row>
    <row r="280" spans="2:4">
      <c r="B280" t="s">
        <v>936</v>
      </c>
      <c r="C280" t="s">
        <v>2787</v>
      </c>
      <c r="D280" s="30">
        <v>46329</v>
      </c>
    </row>
    <row r="281" spans="2:4">
      <c r="B281" t="s">
        <v>936</v>
      </c>
      <c r="C281" t="s">
        <v>2787</v>
      </c>
      <c r="D281" s="30">
        <v>46337</v>
      </c>
    </row>
    <row r="282" spans="2:4">
      <c r="B282" t="s">
        <v>1963</v>
      </c>
      <c r="C282" t="s">
        <v>1964</v>
      </c>
      <c r="D282" s="30">
        <v>46510</v>
      </c>
    </row>
    <row r="283" spans="2:4">
      <c r="B283" t="s">
        <v>382</v>
      </c>
      <c r="C283" t="s">
        <v>383</v>
      </c>
      <c r="D283" s="30">
        <v>46263</v>
      </c>
    </row>
    <row r="284" spans="2:4">
      <c r="B284" t="s">
        <v>382</v>
      </c>
      <c r="C284" t="s">
        <v>383</v>
      </c>
      <c r="D284" s="30">
        <v>46338</v>
      </c>
    </row>
    <row r="285" spans="2:4">
      <c r="B285" t="s">
        <v>382</v>
      </c>
      <c r="C285" t="s">
        <v>383</v>
      </c>
      <c r="D285" s="30">
        <v>46329</v>
      </c>
    </row>
    <row r="286" spans="2:4">
      <c r="B286" t="s">
        <v>382</v>
      </c>
      <c r="C286" t="s">
        <v>383</v>
      </c>
      <c r="D286" s="30">
        <v>46349</v>
      </c>
    </row>
    <row r="287" spans="2:4">
      <c r="B287" t="s">
        <v>1966</v>
      </c>
      <c r="C287" t="s">
        <v>1967</v>
      </c>
      <c r="D287" s="30">
        <v>46380</v>
      </c>
    </row>
    <row r="288" spans="2:4">
      <c r="B288" t="s">
        <v>1966</v>
      </c>
      <c r="C288" t="s">
        <v>1967</v>
      </c>
      <c r="D288" s="30">
        <v>46410</v>
      </c>
    </row>
    <row r="289" spans="2:4">
      <c r="B289" t="s">
        <v>1966</v>
      </c>
      <c r="C289" t="s">
        <v>1967</v>
      </c>
      <c r="D289" s="30">
        <v>46350</v>
      </c>
    </row>
    <row r="290" spans="2:4">
      <c r="B290" t="s">
        <v>1966</v>
      </c>
      <c r="C290" t="s">
        <v>1967</v>
      </c>
      <c r="D290" s="30">
        <v>46424</v>
      </c>
    </row>
    <row r="291" spans="2:4">
      <c r="B291" t="s">
        <v>1966</v>
      </c>
      <c r="C291" t="s">
        <v>1967</v>
      </c>
      <c r="D291" s="30">
        <v>46435</v>
      </c>
    </row>
    <row r="292" spans="2:4">
      <c r="B292" t="s">
        <v>1966</v>
      </c>
      <c r="C292" t="s">
        <v>1967</v>
      </c>
      <c r="D292" s="30">
        <v>46434</v>
      </c>
    </row>
    <row r="293" spans="2:4">
      <c r="B293" t="s">
        <v>1966</v>
      </c>
      <c r="C293" t="s">
        <v>1967</v>
      </c>
      <c r="D293" s="30">
        <v>46447</v>
      </c>
    </row>
    <row r="294" spans="2:4">
      <c r="B294" t="s">
        <v>1965</v>
      </c>
      <c r="C294" t="s">
        <v>404</v>
      </c>
      <c r="D294" s="30">
        <v>46336</v>
      </c>
    </row>
    <row r="295" spans="2:4">
      <c r="B295" t="s">
        <v>429</v>
      </c>
      <c r="C295" t="s">
        <v>430</v>
      </c>
      <c r="D295" s="30">
        <v>46352</v>
      </c>
    </row>
    <row r="296" spans="2:4">
      <c r="B296" t="s">
        <v>421</v>
      </c>
      <c r="C296" t="s">
        <v>422</v>
      </c>
      <c r="D296" s="30">
        <v>46308</v>
      </c>
    </row>
    <row r="297" spans="2:4">
      <c r="B297" t="s">
        <v>421</v>
      </c>
      <c r="C297" t="s">
        <v>422</v>
      </c>
      <c r="D297" s="30">
        <v>46309</v>
      </c>
    </row>
    <row r="298" spans="2:4">
      <c r="B298" t="s">
        <v>101</v>
      </c>
      <c r="C298" t="s">
        <v>102</v>
      </c>
      <c r="D298" t="s">
        <v>812</v>
      </c>
    </row>
    <row r="299" spans="2:4">
      <c r="B299" t="s">
        <v>417</v>
      </c>
      <c r="C299" t="s">
        <v>418</v>
      </c>
      <c r="D299" s="30">
        <v>46425</v>
      </c>
    </row>
    <row r="300" spans="2:4">
      <c r="B300" t="s">
        <v>417</v>
      </c>
      <c r="C300" t="s">
        <v>418</v>
      </c>
      <c r="D300" s="30">
        <v>46424</v>
      </c>
    </row>
    <row r="301" spans="2:4">
      <c r="B301" t="s">
        <v>2489</v>
      </c>
      <c r="C301" t="s">
        <v>2490</v>
      </c>
      <c r="D301" s="30">
        <v>46324</v>
      </c>
    </row>
    <row r="302" spans="2:4">
      <c r="B302" t="s">
        <v>2489</v>
      </c>
      <c r="C302" t="s">
        <v>2490</v>
      </c>
      <c r="D302" s="30">
        <v>46436</v>
      </c>
    </row>
    <row r="303" spans="2:4">
      <c r="B303" t="s">
        <v>2487</v>
      </c>
      <c r="C303" t="s">
        <v>2488</v>
      </c>
      <c r="D303" s="30">
        <v>46243</v>
      </c>
    </row>
    <row r="304" spans="2:4">
      <c r="B304" t="s">
        <v>2487</v>
      </c>
      <c r="C304" t="s">
        <v>2488</v>
      </c>
      <c r="D304" s="30">
        <v>46348</v>
      </c>
    </row>
    <row r="305" spans="2:4">
      <c r="B305" t="s">
        <v>2491</v>
      </c>
      <c r="C305" t="s">
        <v>2492</v>
      </c>
      <c r="D305" s="30">
        <v>46254</v>
      </c>
    </row>
    <row r="306" spans="2:4">
      <c r="B306" t="s">
        <v>2491</v>
      </c>
      <c r="C306" t="s">
        <v>2492</v>
      </c>
      <c r="D306" s="30">
        <v>46255</v>
      </c>
    </row>
    <row r="307" spans="2:4">
      <c r="B307" t="s">
        <v>2493</v>
      </c>
      <c r="C307" t="s">
        <v>2494</v>
      </c>
      <c r="D307" s="30">
        <v>46348</v>
      </c>
    </row>
    <row r="308" spans="2:4">
      <c r="B308" t="s">
        <v>2493</v>
      </c>
      <c r="C308" t="s">
        <v>2494</v>
      </c>
      <c r="D308" s="30">
        <v>46334</v>
      </c>
    </row>
    <row r="309" spans="2:4">
      <c r="B309" t="s">
        <v>2785</v>
      </c>
      <c r="C309" t="s">
        <v>418</v>
      </c>
      <c r="D309" s="30">
        <v>46426</v>
      </c>
    </row>
    <row r="310" spans="2:4">
      <c r="B310" t="s">
        <v>804</v>
      </c>
    </row>
  </sheetData>
  <mergeCells count="1">
    <mergeCell ref="B2:D3"/>
  </mergeCells>
  <pageMargins left="0.7" right="0.7" top="0.75" bottom="0.75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/>
  <dimension ref="A1:AX642"/>
  <sheetViews>
    <sheetView showGridLines="0" zoomScale="85" zoomScaleNormal="85" workbookViewId="0">
      <pane xSplit="4" ySplit="6" topLeftCell="E7" activePane="bottomRight" state="frozen"/>
      <selection pane="topRight"/>
      <selection pane="bottomLeft"/>
      <selection pane="bottomRight" activeCell="H3" sqref="H3"/>
    </sheetView>
  </sheetViews>
  <sheetFormatPr baseColWidth="10" defaultColWidth="11.42578125" defaultRowHeight="18" customHeight="1"/>
  <cols>
    <col min="1" max="1" width="14.42578125" customWidth="1"/>
    <col min="3" max="3" width="36.28515625" customWidth="1"/>
    <col min="4" max="4" width="14.5703125" customWidth="1"/>
    <col min="8" max="8" width="14.28515625" customWidth="1"/>
    <col min="9" max="9" width="12.28515625" customWidth="1"/>
    <col min="10" max="10" width="24.7109375" customWidth="1"/>
    <col min="11" max="11" width="16.42578125" customWidth="1"/>
    <col min="12" max="12" width="35.85546875" customWidth="1"/>
    <col min="13" max="13" width="22.140625" customWidth="1"/>
    <col min="14" max="14" width="23.140625" customWidth="1"/>
    <col min="15" max="15" width="10.7109375" customWidth="1"/>
    <col min="25" max="25" width="12" customWidth="1"/>
    <col min="26" max="26" width="11.5703125" customWidth="1"/>
  </cols>
  <sheetData>
    <row r="1" spans="1:50" ht="29.25" customHeight="1">
      <c r="A1" s="573" t="s">
        <v>2003</v>
      </c>
      <c r="B1" s="573"/>
      <c r="C1" s="573"/>
      <c r="D1" s="57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5" t="s">
        <v>21</v>
      </c>
      <c r="AX1" t="s">
        <v>28</v>
      </c>
    </row>
    <row r="2" spans="1:50" ht="24" customHeight="1">
      <c r="A2" s="562" t="s">
        <v>2004</v>
      </c>
      <c r="B2" s="562"/>
      <c r="C2" s="562"/>
      <c r="D2" s="56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6" t="s">
        <v>36</v>
      </c>
      <c r="AX2" t="s">
        <v>28</v>
      </c>
    </row>
    <row r="3" spans="1:50" ht="23.25" customHeight="1">
      <c r="A3" s="2"/>
      <c r="B3" s="1"/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50" ht="18" customHeight="1">
      <c r="A4" s="3"/>
      <c r="B4" s="3"/>
      <c r="C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50" ht="3.7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50" ht="51" customHeight="1">
      <c r="A6" s="6" t="s">
        <v>3</v>
      </c>
      <c r="B6" s="6" t="s">
        <v>4</v>
      </c>
      <c r="C6" s="6" t="s">
        <v>5</v>
      </c>
      <c r="D6" s="7" t="s">
        <v>21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7" t="s">
        <v>13</v>
      </c>
      <c r="M6" s="7" t="s">
        <v>14</v>
      </c>
      <c r="N6" s="7" t="s">
        <v>16</v>
      </c>
      <c r="O6" s="7" t="s">
        <v>17</v>
      </c>
      <c r="P6" s="7" t="s">
        <v>18</v>
      </c>
      <c r="Q6" s="19" t="s">
        <v>19</v>
      </c>
      <c r="R6" s="7" t="s">
        <v>20</v>
      </c>
      <c r="S6" s="7" t="s">
        <v>22</v>
      </c>
      <c r="T6" s="20" t="s">
        <v>23</v>
      </c>
      <c r="U6" s="20" t="s">
        <v>24</v>
      </c>
      <c r="V6" s="21" t="s">
        <v>25</v>
      </c>
      <c r="W6" s="21" t="s">
        <v>27</v>
      </c>
      <c r="X6" s="22" t="s">
        <v>28</v>
      </c>
      <c r="Y6" s="22" t="s">
        <v>29</v>
      </c>
      <c r="Z6" s="27" t="s">
        <v>30</v>
      </c>
    </row>
    <row r="7" spans="1:50" ht="18" customHeight="1">
      <c r="A7" s="8" t="s">
        <v>2005</v>
      </c>
      <c r="B7" s="9" t="s">
        <v>1857</v>
      </c>
      <c r="C7" s="10" t="s">
        <v>1858</v>
      </c>
      <c r="D7" s="11" t="s">
        <v>36</v>
      </c>
      <c r="E7" s="12">
        <v>32</v>
      </c>
      <c r="F7" s="12"/>
      <c r="G7" s="12"/>
      <c r="H7" s="13">
        <v>43936</v>
      </c>
      <c r="I7" s="14">
        <v>29</v>
      </c>
      <c r="J7" s="15" t="s">
        <v>211</v>
      </c>
      <c r="K7" s="16">
        <v>0.32222222222222202</v>
      </c>
      <c r="L7" s="17"/>
      <c r="M7" s="12"/>
      <c r="N7" s="18">
        <v>43846</v>
      </c>
      <c r="O7" s="14">
        <v>3456</v>
      </c>
      <c r="P7" s="14">
        <v>6912</v>
      </c>
      <c r="Q7" s="23">
        <v>13.824</v>
      </c>
      <c r="R7" s="11">
        <v>12117</v>
      </c>
      <c r="S7" s="11">
        <v>90</v>
      </c>
      <c r="T7" s="24" t="s">
        <v>37</v>
      </c>
      <c r="U7" s="24" t="s">
        <v>37</v>
      </c>
      <c r="V7" s="24" t="s">
        <v>38</v>
      </c>
      <c r="W7" s="24" t="s">
        <v>38</v>
      </c>
      <c r="X7" s="24" t="s">
        <v>37</v>
      </c>
      <c r="Y7" s="28">
        <v>43906</v>
      </c>
      <c r="Z7" s="24" t="s">
        <v>39</v>
      </c>
    </row>
    <row r="8" spans="1:50" ht="18" customHeight="1">
      <c r="A8" s="8" t="s">
        <v>2006</v>
      </c>
      <c r="B8" s="9" t="s">
        <v>1903</v>
      </c>
      <c r="C8" s="10" t="s">
        <v>1904</v>
      </c>
      <c r="D8" s="11" t="s">
        <v>36</v>
      </c>
      <c r="E8" s="12">
        <v>6</v>
      </c>
      <c r="F8" s="12"/>
      <c r="G8" s="12"/>
      <c r="H8" s="13">
        <v>43982</v>
      </c>
      <c r="I8" s="14">
        <v>75</v>
      </c>
      <c r="J8" s="15" t="s">
        <v>312</v>
      </c>
      <c r="K8" s="16">
        <v>0.83333333333333304</v>
      </c>
      <c r="L8" s="8"/>
      <c r="M8" s="12"/>
      <c r="N8" s="18">
        <v>43892</v>
      </c>
      <c r="O8" s="14">
        <v>3072</v>
      </c>
      <c r="P8" s="14">
        <v>18432</v>
      </c>
      <c r="Q8" s="23">
        <v>36.863999999999997</v>
      </c>
      <c r="R8" s="11">
        <v>11961</v>
      </c>
      <c r="S8" s="11">
        <v>90</v>
      </c>
      <c r="T8" s="24" t="s">
        <v>38</v>
      </c>
      <c r="U8" s="24" t="s">
        <v>37</v>
      </c>
      <c r="V8" s="24" t="s">
        <v>38</v>
      </c>
      <c r="W8" s="24" t="s">
        <v>38</v>
      </c>
      <c r="X8" s="24" t="s">
        <v>37</v>
      </c>
      <c r="Y8" s="28">
        <v>43952</v>
      </c>
      <c r="Z8" s="24" t="s">
        <v>39</v>
      </c>
    </row>
    <row r="9" spans="1:50" ht="18" customHeight="1">
      <c r="A9" s="8" t="s">
        <v>2007</v>
      </c>
      <c r="B9" s="9" t="s">
        <v>1863</v>
      </c>
      <c r="C9" s="10" t="s">
        <v>1864</v>
      </c>
      <c r="D9" s="11" t="s">
        <v>36</v>
      </c>
      <c r="E9" s="12">
        <v>27</v>
      </c>
      <c r="F9" s="12">
        <v>596</v>
      </c>
      <c r="G9" s="12"/>
      <c r="H9" s="13">
        <v>43982</v>
      </c>
      <c r="I9" s="14">
        <v>75</v>
      </c>
      <c r="J9" s="15" t="s">
        <v>312</v>
      </c>
      <c r="K9" s="16">
        <v>0.83333333333333304</v>
      </c>
      <c r="L9" s="8"/>
      <c r="M9" s="12"/>
      <c r="N9" s="18">
        <v>43892</v>
      </c>
      <c r="O9" s="14">
        <v>14420</v>
      </c>
      <c r="P9" s="14">
        <v>86520</v>
      </c>
      <c r="Q9" s="23">
        <v>173.04</v>
      </c>
      <c r="R9" s="11">
        <v>2759</v>
      </c>
      <c r="S9" s="11">
        <v>90</v>
      </c>
      <c r="T9" s="24" t="s">
        <v>38</v>
      </c>
      <c r="U9" s="24" t="s">
        <v>37</v>
      </c>
      <c r="V9" s="24" t="s">
        <v>38</v>
      </c>
      <c r="W9" s="24" t="s">
        <v>38</v>
      </c>
      <c r="X9" s="24" t="s">
        <v>37</v>
      </c>
      <c r="Y9" s="28">
        <v>43952</v>
      </c>
      <c r="Z9" s="24" t="s">
        <v>39</v>
      </c>
    </row>
    <row r="10" spans="1:50" ht="18" customHeight="1">
      <c r="A10" s="8" t="s">
        <v>2008</v>
      </c>
      <c r="B10" s="9" t="s">
        <v>1863</v>
      </c>
      <c r="C10" s="10" t="s">
        <v>1864</v>
      </c>
      <c r="D10" s="11" t="s">
        <v>36</v>
      </c>
      <c r="E10" s="12">
        <v>28</v>
      </c>
      <c r="F10" s="12"/>
      <c r="G10" s="12"/>
      <c r="H10" s="13">
        <v>43982</v>
      </c>
      <c r="I10" s="14">
        <v>75</v>
      </c>
      <c r="J10" s="15" t="s">
        <v>312</v>
      </c>
      <c r="K10" s="16">
        <v>0.83333333333333304</v>
      </c>
      <c r="L10" s="8"/>
      <c r="M10" s="12"/>
      <c r="N10" s="18">
        <v>43892</v>
      </c>
      <c r="O10" s="14">
        <v>14336</v>
      </c>
      <c r="P10" s="14">
        <v>86016</v>
      </c>
      <c r="Q10" s="23">
        <v>172.03200000000001</v>
      </c>
      <c r="R10" s="11">
        <v>2759</v>
      </c>
      <c r="S10" s="11">
        <v>90</v>
      </c>
      <c r="T10" s="24" t="s">
        <v>38</v>
      </c>
      <c r="U10" s="24" t="s">
        <v>37</v>
      </c>
      <c r="V10" s="24" t="s">
        <v>38</v>
      </c>
      <c r="W10" s="24" t="s">
        <v>38</v>
      </c>
      <c r="X10" s="24" t="s">
        <v>37</v>
      </c>
      <c r="Y10" s="28">
        <v>43952</v>
      </c>
      <c r="Z10" s="24" t="s">
        <v>39</v>
      </c>
    </row>
    <row r="11" spans="1:50" ht="18" customHeight="1">
      <c r="A11" s="8" t="s">
        <v>2009</v>
      </c>
      <c r="B11" s="9" t="s">
        <v>1706</v>
      </c>
      <c r="C11" s="10" t="s">
        <v>1707</v>
      </c>
      <c r="D11" s="11" t="s">
        <v>36</v>
      </c>
      <c r="E11" s="12">
        <v>45</v>
      </c>
      <c r="F11" s="12"/>
      <c r="G11" s="12"/>
      <c r="H11" s="13">
        <v>43983</v>
      </c>
      <c r="I11" s="14">
        <v>76</v>
      </c>
      <c r="J11" s="15" t="s">
        <v>312</v>
      </c>
      <c r="K11" s="16">
        <v>0.844444444444444</v>
      </c>
      <c r="L11" s="8"/>
      <c r="M11" s="12"/>
      <c r="N11" s="18">
        <v>43893</v>
      </c>
      <c r="O11" s="14">
        <v>4050</v>
      </c>
      <c r="P11" s="14">
        <v>97200</v>
      </c>
      <c r="Q11" s="23">
        <v>388.8</v>
      </c>
      <c r="R11" s="11">
        <v>8881</v>
      </c>
      <c r="S11" s="11">
        <v>90</v>
      </c>
      <c r="T11" s="24" t="s">
        <v>38</v>
      </c>
      <c r="U11" s="24" t="s">
        <v>37</v>
      </c>
      <c r="V11" s="24" t="s">
        <v>38</v>
      </c>
      <c r="W11" s="24" t="s">
        <v>38</v>
      </c>
      <c r="X11" s="24" t="s">
        <v>37</v>
      </c>
      <c r="Y11" s="28">
        <v>43953</v>
      </c>
      <c r="Z11" s="24" t="s">
        <v>39</v>
      </c>
    </row>
    <row r="12" spans="1:50" ht="18" customHeight="1">
      <c r="A12" s="8" t="s">
        <v>2010</v>
      </c>
      <c r="B12" s="9" t="s">
        <v>1706</v>
      </c>
      <c r="C12" s="10" t="s">
        <v>1707</v>
      </c>
      <c r="D12" s="11" t="s">
        <v>36</v>
      </c>
      <c r="E12" s="12">
        <v>56</v>
      </c>
      <c r="F12" s="12"/>
      <c r="G12" s="12"/>
      <c r="H12" s="13">
        <v>43983</v>
      </c>
      <c r="I12" s="14">
        <v>76</v>
      </c>
      <c r="J12" s="15" t="s">
        <v>312</v>
      </c>
      <c r="K12" s="16">
        <v>0.844444444444444</v>
      </c>
      <c r="L12" s="8"/>
      <c r="M12" s="12"/>
      <c r="N12" s="18">
        <v>43893</v>
      </c>
      <c r="O12" s="14">
        <v>5040</v>
      </c>
      <c r="P12" s="14">
        <v>120960</v>
      </c>
      <c r="Q12" s="23">
        <v>483.84</v>
      </c>
      <c r="R12" s="11">
        <v>8881</v>
      </c>
      <c r="S12" s="11">
        <v>90</v>
      </c>
      <c r="T12" s="24" t="s">
        <v>38</v>
      </c>
      <c r="U12" s="24" t="s">
        <v>37</v>
      </c>
      <c r="V12" s="24" t="s">
        <v>38</v>
      </c>
      <c r="W12" s="24" t="s">
        <v>38</v>
      </c>
      <c r="X12" s="24" t="s">
        <v>37</v>
      </c>
      <c r="Y12" s="28">
        <v>43953</v>
      </c>
      <c r="Z12" s="24" t="s">
        <v>39</v>
      </c>
    </row>
    <row r="13" spans="1:50" ht="18" customHeight="1">
      <c r="A13" s="8" t="s">
        <v>2011</v>
      </c>
      <c r="B13" s="9" t="s">
        <v>1708</v>
      </c>
      <c r="C13" s="10" t="s">
        <v>2012</v>
      </c>
      <c r="D13" s="11" t="s">
        <v>36</v>
      </c>
      <c r="E13" s="12">
        <v>1</v>
      </c>
      <c r="F13" s="12"/>
      <c r="G13" s="12"/>
      <c r="H13" s="13">
        <v>43984</v>
      </c>
      <c r="I13" s="14">
        <v>77</v>
      </c>
      <c r="J13" s="15" t="s">
        <v>312</v>
      </c>
      <c r="K13" s="16">
        <v>0.85555555555555596</v>
      </c>
      <c r="L13" s="8"/>
      <c r="M13" s="12"/>
      <c r="N13" s="18">
        <v>43894</v>
      </c>
      <c r="O13" s="14">
        <v>360</v>
      </c>
      <c r="P13" s="14">
        <v>2160</v>
      </c>
      <c r="Q13" s="23">
        <v>8.64</v>
      </c>
      <c r="R13" s="11">
        <v>8878</v>
      </c>
      <c r="S13" s="11">
        <v>90</v>
      </c>
      <c r="T13" s="24" t="s">
        <v>38</v>
      </c>
      <c r="U13" s="24" t="s">
        <v>37</v>
      </c>
      <c r="V13" s="24" t="s">
        <v>38</v>
      </c>
      <c r="W13" s="24" t="s">
        <v>38</v>
      </c>
      <c r="X13" s="24" t="s">
        <v>37</v>
      </c>
      <c r="Y13" s="28">
        <v>43954</v>
      </c>
      <c r="Z13" s="24" t="s">
        <v>39</v>
      </c>
    </row>
    <row r="14" spans="1:50" ht="18" customHeight="1">
      <c r="A14" s="8" t="s">
        <v>2013</v>
      </c>
      <c r="B14" s="9" t="s">
        <v>356</v>
      </c>
      <c r="C14" s="10" t="s">
        <v>357</v>
      </c>
      <c r="D14" s="11" t="s">
        <v>36</v>
      </c>
      <c r="E14" s="12">
        <v>1</v>
      </c>
      <c r="F14" s="12"/>
      <c r="G14" s="12"/>
      <c r="H14" s="13">
        <v>43984</v>
      </c>
      <c r="I14" s="14">
        <v>77</v>
      </c>
      <c r="J14" s="15" t="s">
        <v>312</v>
      </c>
      <c r="K14" s="16">
        <v>0.85555555555555596</v>
      </c>
      <c r="L14" s="8"/>
      <c r="M14" s="12"/>
      <c r="N14" s="18">
        <v>43894</v>
      </c>
      <c r="O14" s="14">
        <v>96</v>
      </c>
      <c r="P14" s="14">
        <v>2304</v>
      </c>
      <c r="Q14" s="23">
        <v>7.6032000000000002</v>
      </c>
      <c r="R14" s="11">
        <v>2222</v>
      </c>
      <c r="S14" s="11">
        <v>90</v>
      </c>
      <c r="T14" s="24" t="s">
        <v>38</v>
      </c>
      <c r="U14" s="24" t="s">
        <v>37</v>
      </c>
      <c r="V14" s="24" t="s">
        <v>38</v>
      </c>
      <c r="W14" s="24" t="s">
        <v>38</v>
      </c>
      <c r="X14" s="24" t="s">
        <v>37</v>
      </c>
      <c r="Y14" s="28">
        <v>43954</v>
      </c>
      <c r="Z14" s="24" t="s">
        <v>39</v>
      </c>
    </row>
    <row r="15" spans="1:50" ht="18" customHeight="1">
      <c r="A15" s="8" t="s">
        <v>2014</v>
      </c>
      <c r="B15" s="9" t="s">
        <v>1863</v>
      </c>
      <c r="C15" s="10" t="s">
        <v>1864</v>
      </c>
      <c r="D15" s="11" t="s">
        <v>36</v>
      </c>
      <c r="E15" s="12">
        <v>2</v>
      </c>
      <c r="F15" s="12"/>
      <c r="G15" s="12"/>
      <c r="H15" s="13">
        <v>43984</v>
      </c>
      <c r="I15" s="14">
        <v>77</v>
      </c>
      <c r="J15" s="15" t="s">
        <v>312</v>
      </c>
      <c r="K15" s="16">
        <v>0.85555555555555596</v>
      </c>
      <c r="L15" s="8"/>
      <c r="M15" s="12"/>
      <c r="N15" s="18">
        <v>43894</v>
      </c>
      <c r="O15" s="14">
        <v>1024</v>
      </c>
      <c r="P15" s="14">
        <v>6144</v>
      </c>
      <c r="Q15" s="23">
        <v>12.288</v>
      </c>
      <c r="R15" s="11">
        <v>2759</v>
      </c>
      <c r="S15" s="11">
        <v>90</v>
      </c>
      <c r="T15" s="24" t="s">
        <v>38</v>
      </c>
      <c r="U15" s="24" t="s">
        <v>37</v>
      </c>
      <c r="V15" s="24" t="s">
        <v>38</v>
      </c>
      <c r="W15" s="24" t="s">
        <v>38</v>
      </c>
      <c r="X15" s="24" t="s">
        <v>37</v>
      </c>
      <c r="Y15" s="28">
        <v>43954</v>
      </c>
      <c r="Z15" s="24" t="s">
        <v>39</v>
      </c>
    </row>
    <row r="16" spans="1:50" ht="18" customHeight="1">
      <c r="A16" s="8" t="s">
        <v>2015</v>
      </c>
      <c r="B16" s="9" t="s">
        <v>1708</v>
      </c>
      <c r="C16" s="10" t="s">
        <v>2012</v>
      </c>
      <c r="D16" s="11" t="s">
        <v>36</v>
      </c>
      <c r="E16" s="12">
        <v>28</v>
      </c>
      <c r="F16" s="12"/>
      <c r="G16" s="12"/>
      <c r="H16" s="13">
        <v>43984</v>
      </c>
      <c r="I16" s="14">
        <v>77</v>
      </c>
      <c r="J16" s="15" t="s">
        <v>312</v>
      </c>
      <c r="K16" s="16">
        <v>0.85555555555555596</v>
      </c>
      <c r="L16" s="8"/>
      <c r="M16" s="12"/>
      <c r="N16" s="18">
        <v>43894</v>
      </c>
      <c r="O16" s="14">
        <v>10080</v>
      </c>
      <c r="P16" s="14">
        <v>60480</v>
      </c>
      <c r="Q16" s="23">
        <v>241.92</v>
      </c>
      <c r="R16" s="11">
        <v>8878</v>
      </c>
      <c r="S16" s="11">
        <v>90</v>
      </c>
      <c r="T16" s="24" t="s">
        <v>38</v>
      </c>
      <c r="U16" s="24" t="s">
        <v>37</v>
      </c>
      <c r="V16" s="24" t="s">
        <v>38</v>
      </c>
      <c r="W16" s="24" t="s">
        <v>38</v>
      </c>
      <c r="X16" s="24" t="s">
        <v>37</v>
      </c>
      <c r="Y16" s="28">
        <v>43954</v>
      </c>
      <c r="Z16" s="24" t="s">
        <v>39</v>
      </c>
    </row>
    <row r="17" spans="1:26" ht="18" customHeight="1">
      <c r="A17" s="8" t="s">
        <v>2016</v>
      </c>
      <c r="B17" s="9" t="s">
        <v>1708</v>
      </c>
      <c r="C17" s="10" t="s">
        <v>2012</v>
      </c>
      <c r="D17" s="11" t="s">
        <v>36</v>
      </c>
      <c r="E17" s="12">
        <v>28</v>
      </c>
      <c r="F17" s="12"/>
      <c r="G17" s="12"/>
      <c r="H17" s="13">
        <v>43984</v>
      </c>
      <c r="I17" s="14">
        <v>77</v>
      </c>
      <c r="J17" s="15" t="s">
        <v>312</v>
      </c>
      <c r="K17" s="16">
        <v>0.85555555555555596</v>
      </c>
      <c r="L17" s="8"/>
      <c r="M17" s="12"/>
      <c r="N17" s="18">
        <v>43894</v>
      </c>
      <c r="O17" s="14">
        <v>10080</v>
      </c>
      <c r="P17" s="14">
        <v>60480</v>
      </c>
      <c r="Q17" s="23">
        <v>241.92</v>
      </c>
      <c r="R17" s="11">
        <v>8878</v>
      </c>
      <c r="S17" s="11">
        <v>90</v>
      </c>
      <c r="T17" s="24" t="s">
        <v>38</v>
      </c>
      <c r="U17" s="24" t="s">
        <v>37</v>
      </c>
      <c r="V17" s="24" t="s">
        <v>38</v>
      </c>
      <c r="W17" s="24" t="s">
        <v>38</v>
      </c>
      <c r="X17" s="24" t="s">
        <v>37</v>
      </c>
      <c r="Y17" s="28">
        <v>43954</v>
      </c>
      <c r="Z17" s="24" t="s">
        <v>39</v>
      </c>
    </row>
    <row r="18" spans="1:26" ht="18" customHeight="1">
      <c r="A18" s="8" t="s">
        <v>2017</v>
      </c>
      <c r="B18" s="9" t="s">
        <v>356</v>
      </c>
      <c r="C18" s="10" t="s">
        <v>357</v>
      </c>
      <c r="D18" s="11" t="s">
        <v>36</v>
      </c>
      <c r="E18" s="12">
        <v>28</v>
      </c>
      <c r="F18" s="12"/>
      <c r="G18" s="12"/>
      <c r="H18" s="13">
        <v>43984</v>
      </c>
      <c r="I18" s="14">
        <v>77</v>
      </c>
      <c r="J18" s="15" t="s">
        <v>312</v>
      </c>
      <c r="K18" s="16">
        <v>0.85555555555555596</v>
      </c>
      <c r="L18" s="8"/>
      <c r="M18" s="12"/>
      <c r="N18" s="18">
        <v>43894</v>
      </c>
      <c r="O18" s="14">
        <v>2688</v>
      </c>
      <c r="P18" s="14">
        <v>64512</v>
      </c>
      <c r="Q18" s="23">
        <v>212.8896</v>
      </c>
      <c r="R18" s="11">
        <v>2222</v>
      </c>
      <c r="S18" s="11">
        <v>90</v>
      </c>
      <c r="T18" s="24" t="s">
        <v>38</v>
      </c>
      <c r="U18" s="24" t="s">
        <v>37</v>
      </c>
      <c r="V18" s="24" t="s">
        <v>38</v>
      </c>
      <c r="W18" s="24" t="s">
        <v>38</v>
      </c>
      <c r="X18" s="24" t="s">
        <v>37</v>
      </c>
      <c r="Y18" s="28">
        <v>43954</v>
      </c>
      <c r="Z18" s="24" t="s">
        <v>39</v>
      </c>
    </row>
    <row r="19" spans="1:26" ht="18" customHeight="1">
      <c r="A19" s="8" t="s">
        <v>2018</v>
      </c>
      <c r="B19" s="9" t="s">
        <v>356</v>
      </c>
      <c r="C19" s="10" t="s">
        <v>357</v>
      </c>
      <c r="D19" s="11" t="s">
        <v>36</v>
      </c>
      <c r="E19" s="12">
        <v>20</v>
      </c>
      <c r="F19" s="12"/>
      <c r="G19" s="12"/>
      <c r="H19" s="13">
        <v>43984</v>
      </c>
      <c r="I19" s="14">
        <v>77</v>
      </c>
      <c r="J19" s="15" t="s">
        <v>312</v>
      </c>
      <c r="K19" s="16">
        <v>0.85555555555555596</v>
      </c>
      <c r="L19" s="8"/>
      <c r="M19" s="12"/>
      <c r="N19" s="18">
        <v>43894</v>
      </c>
      <c r="O19" s="14">
        <v>1920</v>
      </c>
      <c r="P19" s="14">
        <v>46080</v>
      </c>
      <c r="Q19" s="23">
        <v>152.06399999999999</v>
      </c>
      <c r="R19" s="11">
        <v>2222</v>
      </c>
      <c r="S19" s="11">
        <v>90</v>
      </c>
      <c r="T19" s="24" t="s">
        <v>38</v>
      </c>
      <c r="U19" s="24" t="s">
        <v>37</v>
      </c>
      <c r="V19" s="24" t="s">
        <v>38</v>
      </c>
      <c r="W19" s="24" t="s">
        <v>38</v>
      </c>
      <c r="X19" s="24" t="s">
        <v>37</v>
      </c>
      <c r="Y19" s="28">
        <v>43954</v>
      </c>
      <c r="Z19" s="24" t="s">
        <v>39</v>
      </c>
    </row>
    <row r="20" spans="1:26" ht="18" customHeight="1">
      <c r="A20" s="8" t="s">
        <v>2019</v>
      </c>
      <c r="B20" s="9" t="s">
        <v>1863</v>
      </c>
      <c r="C20" s="10" t="s">
        <v>1864</v>
      </c>
      <c r="D20" s="11" t="s">
        <v>36</v>
      </c>
      <c r="E20" s="12">
        <v>25</v>
      </c>
      <c r="F20" s="12"/>
      <c r="G20" s="12"/>
      <c r="H20" s="13">
        <v>43984</v>
      </c>
      <c r="I20" s="14">
        <v>77</v>
      </c>
      <c r="J20" s="15" t="s">
        <v>312</v>
      </c>
      <c r="K20" s="16">
        <v>0.85555555555555596</v>
      </c>
      <c r="L20" s="8"/>
      <c r="M20" s="12"/>
      <c r="N20" s="18">
        <v>43894</v>
      </c>
      <c r="O20" s="14">
        <v>12800</v>
      </c>
      <c r="P20" s="14">
        <v>76800</v>
      </c>
      <c r="Q20" s="23">
        <v>153.6</v>
      </c>
      <c r="R20" s="11">
        <v>2759</v>
      </c>
      <c r="S20" s="11">
        <v>90</v>
      </c>
      <c r="T20" s="24" t="s">
        <v>38</v>
      </c>
      <c r="U20" s="24" t="s">
        <v>37</v>
      </c>
      <c r="V20" s="24" t="s">
        <v>38</v>
      </c>
      <c r="W20" s="24" t="s">
        <v>38</v>
      </c>
      <c r="X20" s="24" t="s">
        <v>37</v>
      </c>
      <c r="Y20" s="28">
        <v>43954</v>
      </c>
      <c r="Z20" s="24" t="s">
        <v>39</v>
      </c>
    </row>
    <row r="21" spans="1:26" ht="18" customHeight="1">
      <c r="A21" s="8" t="s">
        <v>2020</v>
      </c>
      <c r="B21" s="9" t="s">
        <v>1708</v>
      </c>
      <c r="C21" s="10" t="s">
        <v>2012</v>
      </c>
      <c r="D21" s="11" t="s">
        <v>36</v>
      </c>
      <c r="E21" s="12">
        <v>28</v>
      </c>
      <c r="F21" s="12"/>
      <c r="G21" s="12"/>
      <c r="H21" s="13">
        <v>43984</v>
      </c>
      <c r="I21" s="14">
        <v>77</v>
      </c>
      <c r="J21" s="15" t="s">
        <v>312</v>
      </c>
      <c r="K21" s="16">
        <v>0.85555555555555596</v>
      </c>
      <c r="L21" s="8"/>
      <c r="M21" s="12"/>
      <c r="N21" s="18">
        <v>43894</v>
      </c>
      <c r="O21" s="14">
        <v>10080</v>
      </c>
      <c r="P21" s="14">
        <v>60480</v>
      </c>
      <c r="Q21" s="23">
        <v>241.92</v>
      </c>
      <c r="R21" s="11">
        <v>8878</v>
      </c>
      <c r="S21" s="11">
        <v>90</v>
      </c>
      <c r="T21" s="24" t="s">
        <v>38</v>
      </c>
      <c r="U21" s="24" t="s">
        <v>37</v>
      </c>
      <c r="V21" s="24" t="s">
        <v>38</v>
      </c>
      <c r="W21" s="24" t="s">
        <v>38</v>
      </c>
      <c r="X21" s="24" t="s">
        <v>37</v>
      </c>
      <c r="Y21" s="28">
        <v>43954</v>
      </c>
      <c r="Z21" s="24" t="s">
        <v>39</v>
      </c>
    </row>
    <row r="22" spans="1:26" ht="18" customHeight="1">
      <c r="A22" s="8" t="s">
        <v>2021</v>
      </c>
      <c r="B22" s="9" t="s">
        <v>1873</v>
      </c>
      <c r="C22" s="10" t="s">
        <v>1874</v>
      </c>
      <c r="D22" s="11" t="s">
        <v>36</v>
      </c>
      <c r="E22" s="12">
        <v>24</v>
      </c>
      <c r="F22" s="12"/>
      <c r="G22" s="12"/>
      <c r="H22" s="13">
        <v>43985</v>
      </c>
      <c r="I22" s="14">
        <v>78</v>
      </c>
      <c r="J22" s="15" t="s">
        <v>312</v>
      </c>
      <c r="K22" s="16">
        <v>0.86666666666666703</v>
      </c>
      <c r="L22" s="8"/>
      <c r="M22" s="12"/>
      <c r="N22" s="18">
        <v>43895</v>
      </c>
      <c r="O22" s="14">
        <v>9216</v>
      </c>
      <c r="P22" s="14">
        <v>55296</v>
      </c>
      <c r="Q22" s="23">
        <v>182.4768</v>
      </c>
      <c r="R22" s="11">
        <v>2223</v>
      </c>
      <c r="S22" s="11">
        <v>90</v>
      </c>
      <c r="T22" s="24" t="s">
        <v>38</v>
      </c>
      <c r="U22" s="24" t="s">
        <v>37</v>
      </c>
      <c r="V22" s="24" t="s">
        <v>38</v>
      </c>
      <c r="W22" s="24" t="s">
        <v>38</v>
      </c>
      <c r="X22" s="24" t="s">
        <v>37</v>
      </c>
      <c r="Y22" s="28">
        <v>43955</v>
      </c>
      <c r="Z22" s="24" t="s">
        <v>39</v>
      </c>
    </row>
    <row r="23" spans="1:26" ht="18" customHeight="1">
      <c r="A23" s="8" t="s">
        <v>2022</v>
      </c>
      <c r="B23" s="9" t="s">
        <v>1873</v>
      </c>
      <c r="C23" s="10" t="s">
        <v>1874</v>
      </c>
      <c r="D23" s="11" t="s">
        <v>36</v>
      </c>
      <c r="E23" s="12">
        <v>24</v>
      </c>
      <c r="F23" s="12"/>
      <c r="G23" s="12"/>
      <c r="H23" s="13">
        <v>43985</v>
      </c>
      <c r="I23" s="14">
        <v>78</v>
      </c>
      <c r="J23" s="15" t="s">
        <v>312</v>
      </c>
      <c r="K23" s="16">
        <v>0.86666666666666703</v>
      </c>
      <c r="L23" s="8" t="s">
        <v>2023</v>
      </c>
      <c r="M23" s="12"/>
      <c r="N23" s="18">
        <v>43895</v>
      </c>
      <c r="O23" s="14">
        <v>9216</v>
      </c>
      <c r="P23" s="14">
        <v>55296</v>
      </c>
      <c r="Q23" s="23">
        <v>182.4768</v>
      </c>
      <c r="R23" s="11">
        <v>2223</v>
      </c>
      <c r="S23" s="11">
        <v>90</v>
      </c>
      <c r="T23" s="24" t="s">
        <v>38</v>
      </c>
      <c r="U23" s="24" t="s">
        <v>37</v>
      </c>
      <c r="V23" s="24" t="s">
        <v>38</v>
      </c>
      <c r="W23" s="24" t="s">
        <v>38</v>
      </c>
      <c r="X23" s="24" t="s">
        <v>37</v>
      </c>
      <c r="Y23" s="28">
        <v>43955</v>
      </c>
      <c r="Z23" s="24" t="s">
        <v>39</v>
      </c>
    </row>
    <row r="24" spans="1:26" ht="18" customHeight="1">
      <c r="A24" s="8" t="s">
        <v>2024</v>
      </c>
      <c r="B24" s="9" t="s">
        <v>1873</v>
      </c>
      <c r="C24" s="10" t="s">
        <v>1874</v>
      </c>
      <c r="D24" s="11" t="s">
        <v>36</v>
      </c>
      <c r="E24" s="12">
        <v>24</v>
      </c>
      <c r="F24" s="12"/>
      <c r="G24" s="12"/>
      <c r="H24" s="13">
        <v>43985</v>
      </c>
      <c r="I24" s="14">
        <v>78</v>
      </c>
      <c r="J24" s="15" t="s">
        <v>312</v>
      </c>
      <c r="K24" s="16">
        <v>0.86666666666666703</v>
      </c>
      <c r="L24" s="8" t="s">
        <v>2023</v>
      </c>
      <c r="M24" s="12"/>
      <c r="N24" s="18">
        <v>43895</v>
      </c>
      <c r="O24" s="14">
        <v>9216</v>
      </c>
      <c r="P24" s="14">
        <v>55296</v>
      </c>
      <c r="Q24" s="23">
        <v>182.4768</v>
      </c>
      <c r="R24" s="11">
        <v>2223</v>
      </c>
      <c r="S24" s="11">
        <v>90</v>
      </c>
      <c r="T24" s="24" t="s">
        <v>38</v>
      </c>
      <c r="U24" s="24" t="s">
        <v>37</v>
      </c>
      <c r="V24" s="24" t="s">
        <v>38</v>
      </c>
      <c r="W24" s="24" t="s">
        <v>38</v>
      </c>
      <c r="X24" s="24" t="s">
        <v>37</v>
      </c>
      <c r="Y24" s="28">
        <v>43955</v>
      </c>
      <c r="Z24" s="24" t="s">
        <v>39</v>
      </c>
    </row>
    <row r="25" spans="1:26" ht="18" customHeight="1">
      <c r="A25" s="8" t="s">
        <v>2025</v>
      </c>
      <c r="B25" s="9" t="s">
        <v>356</v>
      </c>
      <c r="C25" s="10" t="s">
        <v>357</v>
      </c>
      <c r="D25" s="11" t="s">
        <v>36</v>
      </c>
      <c r="E25" s="12">
        <v>56</v>
      </c>
      <c r="F25" s="12"/>
      <c r="G25" s="12"/>
      <c r="H25" s="13">
        <v>43985</v>
      </c>
      <c r="I25" s="14">
        <v>78</v>
      </c>
      <c r="J25" s="15" t="s">
        <v>312</v>
      </c>
      <c r="K25" s="16">
        <v>0.86666666666666703</v>
      </c>
      <c r="L25" s="8"/>
      <c r="M25" s="12"/>
      <c r="N25" s="18">
        <v>43895</v>
      </c>
      <c r="O25" s="14">
        <v>5376</v>
      </c>
      <c r="P25" s="14">
        <v>129024</v>
      </c>
      <c r="Q25" s="23">
        <v>425.7792</v>
      </c>
      <c r="R25" s="11">
        <v>2222</v>
      </c>
      <c r="S25" s="11">
        <v>90</v>
      </c>
      <c r="T25" s="24" t="s">
        <v>38</v>
      </c>
      <c r="U25" s="24" t="s">
        <v>37</v>
      </c>
      <c r="V25" s="24" t="s">
        <v>38</v>
      </c>
      <c r="W25" s="24" t="s">
        <v>38</v>
      </c>
      <c r="X25" s="24" t="s">
        <v>37</v>
      </c>
      <c r="Y25" s="28">
        <v>43955</v>
      </c>
      <c r="Z25" s="24" t="s">
        <v>39</v>
      </c>
    </row>
    <row r="26" spans="1:26" ht="18" customHeight="1">
      <c r="A26" s="8" t="s">
        <v>2026</v>
      </c>
      <c r="B26" s="9" t="s">
        <v>356</v>
      </c>
      <c r="C26" s="10" t="s">
        <v>357</v>
      </c>
      <c r="D26" s="11" t="s">
        <v>36</v>
      </c>
      <c r="E26" s="12">
        <v>56</v>
      </c>
      <c r="F26" s="12"/>
      <c r="G26" s="12"/>
      <c r="H26" s="13">
        <v>43985</v>
      </c>
      <c r="I26" s="14">
        <v>78</v>
      </c>
      <c r="J26" s="15" t="s">
        <v>312</v>
      </c>
      <c r="K26" s="16">
        <v>0.86666666666666703</v>
      </c>
      <c r="L26" s="8"/>
      <c r="M26" s="12"/>
      <c r="N26" s="18">
        <v>43895</v>
      </c>
      <c r="O26" s="14">
        <v>5376</v>
      </c>
      <c r="P26" s="14">
        <v>129024</v>
      </c>
      <c r="Q26" s="23">
        <v>425.7792</v>
      </c>
      <c r="R26" s="11">
        <v>2222</v>
      </c>
      <c r="S26" s="11">
        <v>90</v>
      </c>
      <c r="T26" s="24" t="s">
        <v>38</v>
      </c>
      <c r="U26" s="24" t="s">
        <v>37</v>
      </c>
      <c r="V26" s="24" t="s">
        <v>38</v>
      </c>
      <c r="W26" s="24" t="s">
        <v>38</v>
      </c>
      <c r="X26" s="24" t="s">
        <v>37</v>
      </c>
      <c r="Y26" s="28">
        <v>43955</v>
      </c>
      <c r="Z26" s="24" t="s">
        <v>39</v>
      </c>
    </row>
    <row r="27" spans="1:26" ht="18" customHeight="1">
      <c r="A27" s="8" t="s">
        <v>2027</v>
      </c>
      <c r="B27" s="9" t="s">
        <v>356</v>
      </c>
      <c r="C27" s="10" t="s">
        <v>357</v>
      </c>
      <c r="D27" s="11" t="s">
        <v>36</v>
      </c>
      <c r="E27" s="12">
        <v>52</v>
      </c>
      <c r="F27" s="12"/>
      <c r="G27" s="12"/>
      <c r="H27" s="13">
        <v>43985</v>
      </c>
      <c r="I27" s="14">
        <v>78</v>
      </c>
      <c r="J27" s="15" t="s">
        <v>312</v>
      </c>
      <c r="K27" s="16">
        <v>0.86666666666666703</v>
      </c>
      <c r="L27" s="8"/>
      <c r="M27" s="12"/>
      <c r="N27" s="18">
        <v>43895</v>
      </c>
      <c r="O27" s="14">
        <v>4992</v>
      </c>
      <c r="P27" s="14">
        <v>119808</v>
      </c>
      <c r="Q27" s="23">
        <v>395.3664</v>
      </c>
      <c r="R27" s="11">
        <v>2222</v>
      </c>
      <c r="S27" s="11">
        <v>90</v>
      </c>
      <c r="T27" s="24" t="s">
        <v>38</v>
      </c>
      <c r="U27" s="24" t="s">
        <v>37</v>
      </c>
      <c r="V27" s="24" t="s">
        <v>38</v>
      </c>
      <c r="W27" s="24" t="s">
        <v>38</v>
      </c>
      <c r="X27" s="24" t="s">
        <v>37</v>
      </c>
      <c r="Y27" s="28">
        <v>43955</v>
      </c>
      <c r="Z27" s="24" t="s">
        <v>39</v>
      </c>
    </row>
    <row r="28" spans="1:26" ht="18" customHeight="1">
      <c r="A28" s="8" t="s">
        <v>2028</v>
      </c>
      <c r="B28" s="9" t="s">
        <v>356</v>
      </c>
      <c r="C28" s="10" t="s">
        <v>357</v>
      </c>
      <c r="D28" s="11" t="s">
        <v>36</v>
      </c>
      <c r="E28" s="12">
        <v>56</v>
      </c>
      <c r="F28" s="12"/>
      <c r="G28" s="12"/>
      <c r="H28" s="13">
        <v>43985</v>
      </c>
      <c r="I28" s="14">
        <v>78</v>
      </c>
      <c r="J28" s="15" t="s">
        <v>312</v>
      </c>
      <c r="K28" s="16">
        <v>0.86666666666666703</v>
      </c>
      <c r="L28" s="8"/>
      <c r="M28" s="12"/>
      <c r="N28" s="18">
        <v>43895</v>
      </c>
      <c r="O28" s="14">
        <v>5376</v>
      </c>
      <c r="P28" s="14">
        <v>129024</v>
      </c>
      <c r="Q28" s="23">
        <v>425.7792</v>
      </c>
      <c r="R28" s="11">
        <v>2222</v>
      </c>
      <c r="S28" s="11">
        <v>90</v>
      </c>
      <c r="T28" s="24" t="s">
        <v>38</v>
      </c>
      <c r="U28" s="24" t="s">
        <v>37</v>
      </c>
      <c r="V28" s="24" t="s">
        <v>38</v>
      </c>
      <c r="W28" s="24" t="s">
        <v>38</v>
      </c>
      <c r="X28" s="24" t="s">
        <v>37</v>
      </c>
      <c r="Y28" s="28">
        <v>43955</v>
      </c>
      <c r="Z28" s="24" t="s">
        <v>39</v>
      </c>
    </row>
    <row r="29" spans="1:26" ht="18" customHeight="1">
      <c r="A29" s="8" t="s">
        <v>392</v>
      </c>
      <c r="B29" s="9" t="s">
        <v>356</v>
      </c>
      <c r="C29" s="10" t="s">
        <v>357</v>
      </c>
      <c r="D29" s="11" t="s">
        <v>36</v>
      </c>
      <c r="E29" s="12">
        <v>30</v>
      </c>
      <c r="F29" s="12">
        <v>10</v>
      </c>
      <c r="G29" s="12"/>
      <c r="H29" s="13">
        <v>43985</v>
      </c>
      <c r="I29" s="14">
        <v>78</v>
      </c>
      <c r="J29" s="15" t="s">
        <v>312</v>
      </c>
      <c r="K29" s="16">
        <v>0.86666666666666703</v>
      </c>
      <c r="L29" s="8"/>
      <c r="M29" s="12"/>
      <c r="N29" s="18">
        <v>43895</v>
      </c>
      <c r="O29" s="14">
        <v>2890</v>
      </c>
      <c r="P29" s="14">
        <v>69360</v>
      </c>
      <c r="Q29" s="23">
        <v>228.88800000000001</v>
      </c>
      <c r="R29" s="11">
        <v>2222</v>
      </c>
      <c r="S29" s="11">
        <v>90</v>
      </c>
      <c r="T29" s="24" t="s">
        <v>38</v>
      </c>
      <c r="U29" s="24" t="s">
        <v>37</v>
      </c>
      <c r="V29" s="24" t="s">
        <v>38</v>
      </c>
      <c r="W29" s="24" t="s">
        <v>38</v>
      </c>
      <c r="X29" s="24" t="s">
        <v>37</v>
      </c>
      <c r="Y29" s="28">
        <v>43955</v>
      </c>
      <c r="Z29" s="24" t="s">
        <v>39</v>
      </c>
    </row>
    <row r="30" spans="1:26" ht="18" customHeight="1">
      <c r="A30" s="8" t="s">
        <v>2029</v>
      </c>
      <c r="B30" s="9" t="s">
        <v>356</v>
      </c>
      <c r="C30" s="10" t="s">
        <v>357</v>
      </c>
      <c r="D30" s="11" t="s">
        <v>36</v>
      </c>
      <c r="E30" s="12">
        <v>28</v>
      </c>
      <c r="F30" s="12"/>
      <c r="G30" s="12"/>
      <c r="H30" s="13">
        <v>43985</v>
      </c>
      <c r="I30" s="14">
        <v>78</v>
      </c>
      <c r="J30" s="15" t="s">
        <v>312</v>
      </c>
      <c r="K30" s="16">
        <v>0.86666666666666703</v>
      </c>
      <c r="L30" s="8"/>
      <c r="M30" s="12"/>
      <c r="N30" s="18">
        <v>43895</v>
      </c>
      <c r="O30" s="14">
        <v>2688</v>
      </c>
      <c r="P30" s="14">
        <v>64512</v>
      </c>
      <c r="Q30" s="23">
        <v>212.8896</v>
      </c>
      <c r="R30" s="11">
        <v>2222</v>
      </c>
      <c r="S30" s="11">
        <v>90</v>
      </c>
      <c r="T30" s="24" t="s">
        <v>38</v>
      </c>
      <c r="U30" s="24" t="s">
        <v>37</v>
      </c>
      <c r="V30" s="24" t="s">
        <v>38</v>
      </c>
      <c r="W30" s="24" t="s">
        <v>38</v>
      </c>
      <c r="X30" s="24" t="s">
        <v>37</v>
      </c>
      <c r="Y30" s="28">
        <v>43955</v>
      </c>
      <c r="Z30" s="24" t="s">
        <v>39</v>
      </c>
    </row>
    <row r="31" spans="1:26" ht="18" customHeight="1">
      <c r="A31" s="8" t="s">
        <v>2030</v>
      </c>
      <c r="B31" s="9" t="s">
        <v>590</v>
      </c>
      <c r="C31" s="10" t="s">
        <v>591</v>
      </c>
      <c r="D31" s="11" t="s">
        <v>36</v>
      </c>
      <c r="E31" s="12">
        <v>48</v>
      </c>
      <c r="F31" s="12"/>
      <c r="G31" s="12"/>
      <c r="H31" s="13">
        <v>43986</v>
      </c>
      <c r="I31" s="14">
        <v>79</v>
      </c>
      <c r="J31" s="15" t="s">
        <v>312</v>
      </c>
      <c r="K31" s="16">
        <v>0.87777777777777799</v>
      </c>
      <c r="L31" s="8"/>
      <c r="M31" s="12"/>
      <c r="N31" s="18">
        <v>43896</v>
      </c>
      <c r="O31" s="14">
        <v>6144</v>
      </c>
      <c r="P31" s="14">
        <v>184320</v>
      </c>
      <c r="Q31" s="23">
        <v>368.64</v>
      </c>
      <c r="R31" s="11">
        <v>3810</v>
      </c>
      <c r="S31" s="11">
        <v>90</v>
      </c>
      <c r="T31" s="24" t="s">
        <v>38</v>
      </c>
      <c r="U31" s="24" t="s">
        <v>37</v>
      </c>
      <c r="V31" s="24" t="s">
        <v>38</v>
      </c>
      <c r="W31" s="24" t="s">
        <v>38</v>
      </c>
      <c r="X31" s="24" t="s">
        <v>37</v>
      </c>
      <c r="Y31" s="28">
        <v>43956</v>
      </c>
      <c r="Z31" s="24" t="s">
        <v>39</v>
      </c>
    </row>
    <row r="32" spans="1:26" ht="18" customHeight="1">
      <c r="A32" s="8" t="s">
        <v>2031</v>
      </c>
      <c r="B32" s="9" t="s">
        <v>590</v>
      </c>
      <c r="C32" s="10" t="s">
        <v>591</v>
      </c>
      <c r="D32" s="11" t="s">
        <v>36</v>
      </c>
      <c r="E32" s="12">
        <v>36</v>
      </c>
      <c r="F32" s="12"/>
      <c r="G32" s="12"/>
      <c r="H32" s="13">
        <v>43986</v>
      </c>
      <c r="I32" s="14">
        <v>79</v>
      </c>
      <c r="J32" s="15" t="s">
        <v>312</v>
      </c>
      <c r="K32" s="16">
        <v>0.87777777777777799</v>
      </c>
      <c r="L32" s="8" t="s">
        <v>2032</v>
      </c>
      <c r="M32" s="12"/>
      <c r="N32" s="18">
        <v>43896</v>
      </c>
      <c r="O32" s="14">
        <v>4608</v>
      </c>
      <c r="P32" s="14">
        <v>138240</v>
      </c>
      <c r="Q32" s="23">
        <v>276.48</v>
      </c>
      <c r="R32" s="11">
        <v>3810</v>
      </c>
      <c r="S32" s="11">
        <v>90</v>
      </c>
      <c r="T32" s="24" t="s">
        <v>38</v>
      </c>
      <c r="U32" s="24" t="s">
        <v>37</v>
      </c>
      <c r="V32" s="24" t="s">
        <v>38</v>
      </c>
      <c r="W32" s="24" t="s">
        <v>38</v>
      </c>
      <c r="X32" s="24" t="s">
        <v>37</v>
      </c>
      <c r="Y32" s="28">
        <v>43956</v>
      </c>
      <c r="Z32" s="24" t="s">
        <v>39</v>
      </c>
    </row>
    <row r="33" spans="1:26" ht="18" customHeight="1">
      <c r="A33" s="8" t="s">
        <v>2033</v>
      </c>
      <c r="B33" s="9" t="s">
        <v>590</v>
      </c>
      <c r="C33" s="10" t="s">
        <v>591</v>
      </c>
      <c r="D33" s="11" t="s">
        <v>36</v>
      </c>
      <c r="E33" s="12">
        <v>3</v>
      </c>
      <c r="F33" s="12">
        <v>13</v>
      </c>
      <c r="G33" s="12"/>
      <c r="H33" s="13">
        <v>43986</v>
      </c>
      <c r="I33" s="14">
        <v>79</v>
      </c>
      <c r="J33" s="15" t="s">
        <v>312</v>
      </c>
      <c r="K33" s="16">
        <v>0.87777777777777799</v>
      </c>
      <c r="L33" s="8"/>
      <c r="M33" s="12"/>
      <c r="N33" s="18">
        <v>43896</v>
      </c>
      <c r="O33" s="14">
        <v>397</v>
      </c>
      <c r="P33" s="14">
        <v>11910</v>
      </c>
      <c r="Q33" s="23">
        <v>23.82</v>
      </c>
      <c r="R33" s="11">
        <v>3810</v>
      </c>
      <c r="S33" s="11">
        <v>90</v>
      </c>
      <c r="T33" s="24" t="s">
        <v>38</v>
      </c>
      <c r="U33" s="24" t="s">
        <v>37</v>
      </c>
      <c r="V33" s="24" t="s">
        <v>38</v>
      </c>
      <c r="W33" s="24" t="s">
        <v>38</v>
      </c>
      <c r="X33" s="24" t="s">
        <v>37</v>
      </c>
      <c r="Y33" s="28">
        <v>43956</v>
      </c>
      <c r="Z33" s="24" t="s">
        <v>39</v>
      </c>
    </row>
    <row r="34" spans="1:26" ht="18" customHeight="1">
      <c r="A34" s="8" t="s">
        <v>2034</v>
      </c>
      <c r="B34" s="9" t="s">
        <v>360</v>
      </c>
      <c r="C34" s="10" t="s">
        <v>361</v>
      </c>
      <c r="D34" s="11" t="s">
        <v>36</v>
      </c>
      <c r="E34" s="12">
        <v>1</v>
      </c>
      <c r="F34" s="12"/>
      <c r="G34" s="12"/>
      <c r="H34" s="13">
        <v>43986</v>
      </c>
      <c r="I34" s="14">
        <v>79</v>
      </c>
      <c r="J34" s="15" t="s">
        <v>312</v>
      </c>
      <c r="K34" s="16">
        <v>0.87777777777777799</v>
      </c>
      <c r="L34" s="8"/>
      <c r="M34" s="12"/>
      <c r="N34" s="18">
        <v>43896</v>
      </c>
      <c r="O34" s="14">
        <v>100</v>
      </c>
      <c r="P34" s="14">
        <v>600</v>
      </c>
      <c r="Q34" s="23">
        <v>9</v>
      </c>
      <c r="R34" s="11">
        <v>2224</v>
      </c>
      <c r="S34" s="11">
        <v>90</v>
      </c>
      <c r="T34" s="24" t="s">
        <v>38</v>
      </c>
      <c r="U34" s="24" t="s">
        <v>37</v>
      </c>
      <c r="V34" s="24" t="s">
        <v>38</v>
      </c>
      <c r="W34" s="24" t="s">
        <v>38</v>
      </c>
      <c r="X34" s="24" t="s">
        <v>37</v>
      </c>
      <c r="Y34" s="28">
        <v>43956</v>
      </c>
      <c r="Z34" s="24" t="s">
        <v>39</v>
      </c>
    </row>
    <row r="35" spans="1:26" ht="18" customHeight="1">
      <c r="A35" s="8" t="s">
        <v>2035</v>
      </c>
      <c r="B35" s="9" t="s">
        <v>590</v>
      </c>
      <c r="C35" s="10" t="s">
        <v>591</v>
      </c>
      <c r="D35" s="11" t="s">
        <v>36</v>
      </c>
      <c r="E35" s="12">
        <v>28</v>
      </c>
      <c r="F35" s="12"/>
      <c r="G35" s="12"/>
      <c r="H35" s="13">
        <v>43986</v>
      </c>
      <c r="I35" s="14">
        <v>79</v>
      </c>
      <c r="J35" s="15" t="s">
        <v>312</v>
      </c>
      <c r="K35" s="16">
        <v>0.87777777777777799</v>
      </c>
      <c r="L35" s="8"/>
      <c r="M35" s="12"/>
      <c r="N35" s="18">
        <v>43896</v>
      </c>
      <c r="O35" s="14">
        <v>3584</v>
      </c>
      <c r="P35" s="14">
        <v>107520</v>
      </c>
      <c r="Q35" s="23">
        <v>215.04</v>
      </c>
      <c r="R35" s="11">
        <v>3810</v>
      </c>
      <c r="S35" s="11">
        <v>90</v>
      </c>
      <c r="T35" s="24" t="s">
        <v>38</v>
      </c>
      <c r="U35" s="24" t="s">
        <v>37</v>
      </c>
      <c r="V35" s="24" t="s">
        <v>38</v>
      </c>
      <c r="W35" s="24" t="s">
        <v>38</v>
      </c>
      <c r="X35" s="24" t="s">
        <v>37</v>
      </c>
      <c r="Y35" s="28">
        <v>43956</v>
      </c>
      <c r="Z35" s="24" t="s">
        <v>39</v>
      </c>
    </row>
    <row r="36" spans="1:26" ht="18" customHeight="1">
      <c r="A36" s="8" t="s">
        <v>2036</v>
      </c>
      <c r="B36" s="9" t="s">
        <v>1873</v>
      </c>
      <c r="C36" s="10" t="s">
        <v>1874</v>
      </c>
      <c r="D36" s="11" t="s">
        <v>36</v>
      </c>
      <c r="E36" s="12">
        <v>54</v>
      </c>
      <c r="F36" s="12">
        <v>376</v>
      </c>
      <c r="G36" s="12"/>
      <c r="H36" s="13">
        <v>43986</v>
      </c>
      <c r="I36" s="14">
        <v>79</v>
      </c>
      <c r="J36" s="15" t="s">
        <v>312</v>
      </c>
      <c r="K36" s="16">
        <v>0.87777777777777799</v>
      </c>
      <c r="L36" s="8"/>
      <c r="M36" s="12"/>
      <c r="N36" s="18">
        <v>43896</v>
      </c>
      <c r="O36" s="14">
        <v>21112</v>
      </c>
      <c r="P36" s="14">
        <v>126672</v>
      </c>
      <c r="Q36" s="23">
        <v>418.01760000000002</v>
      </c>
      <c r="R36" s="11">
        <v>2223</v>
      </c>
      <c r="S36" s="11">
        <v>90</v>
      </c>
      <c r="T36" s="24" t="s">
        <v>38</v>
      </c>
      <c r="U36" s="24" t="s">
        <v>37</v>
      </c>
      <c r="V36" s="24" t="s">
        <v>38</v>
      </c>
      <c r="W36" s="24" t="s">
        <v>38</v>
      </c>
      <c r="X36" s="24" t="s">
        <v>37</v>
      </c>
      <c r="Y36" s="28">
        <v>43956</v>
      </c>
      <c r="Z36" s="24" t="s">
        <v>39</v>
      </c>
    </row>
    <row r="37" spans="1:26" ht="18" customHeight="1">
      <c r="A37" s="8" t="s">
        <v>2037</v>
      </c>
      <c r="B37" s="9" t="s">
        <v>360</v>
      </c>
      <c r="C37" s="10" t="s">
        <v>361</v>
      </c>
      <c r="D37" s="11" t="s">
        <v>36</v>
      </c>
      <c r="E37" s="12">
        <v>24</v>
      </c>
      <c r="F37" s="12"/>
      <c r="G37" s="12"/>
      <c r="H37" s="13">
        <v>43987</v>
      </c>
      <c r="I37" s="14">
        <v>80</v>
      </c>
      <c r="J37" s="15" t="s">
        <v>312</v>
      </c>
      <c r="K37" s="16">
        <v>0.88888888888888895</v>
      </c>
      <c r="L37" s="8"/>
      <c r="M37" s="12" t="s">
        <v>2038</v>
      </c>
      <c r="N37" s="18">
        <v>43897</v>
      </c>
      <c r="O37" s="14">
        <v>2400</v>
      </c>
      <c r="P37" s="14">
        <v>14400</v>
      </c>
      <c r="Q37" s="23">
        <v>216</v>
      </c>
      <c r="R37" s="11">
        <v>2224</v>
      </c>
      <c r="S37" s="11">
        <v>90</v>
      </c>
      <c r="T37" s="24" t="s">
        <v>38</v>
      </c>
      <c r="U37" s="24" t="s">
        <v>37</v>
      </c>
      <c r="V37" s="24" t="s">
        <v>38</v>
      </c>
      <c r="W37" s="24" t="s">
        <v>38</v>
      </c>
      <c r="X37" s="24" t="s">
        <v>37</v>
      </c>
      <c r="Y37" s="28">
        <v>43957</v>
      </c>
      <c r="Z37" s="24" t="s">
        <v>39</v>
      </c>
    </row>
    <row r="38" spans="1:26" ht="18" customHeight="1">
      <c r="A38" s="8" t="s">
        <v>2039</v>
      </c>
      <c r="B38" s="9" t="s">
        <v>360</v>
      </c>
      <c r="C38" s="10" t="s">
        <v>361</v>
      </c>
      <c r="D38" s="11" t="s">
        <v>36</v>
      </c>
      <c r="E38" s="12">
        <v>24</v>
      </c>
      <c r="F38" s="12"/>
      <c r="G38" s="12"/>
      <c r="H38" s="13">
        <v>43987</v>
      </c>
      <c r="I38" s="14">
        <v>80</v>
      </c>
      <c r="J38" s="15" t="s">
        <v>312</v>
      </c>
      <c r="K38" s="16">
        <v>0.88888888888888895</v>
      </c>
      <c r="L38" s="8"/>
      <c r="M38" s="12" t="s">
        <v>2038</v>
      </c>
      <c r="N38" s="18">
        <v>43897</v>
      </c>
      <c r="O38" s="14">
        <v>2400</v>
      </c>
      <c r="P38" s="14">
        <v>14400</v>
      </c>
      <c r="Q38" s="23">
        <v>216</v>
      </c>
      <c r="R38" s="11">
        <v>2224</v>
      </c>
      <c r="S38" s="11">
        <v>90</v>
      </c>
      <c r="T38" s="24" t="s">
        <v>38</v>
      </c>
      <c r="U38" s="24" t="s">
        <v>37</v>
      </c>
      <c r="V38" s="24" t="s">
        <v>38</v>
      </c>
      <c r="W38" s="24" t="s">
        <v>38</v>
      </c>
      <c r="X38" s="24" t="s">
        <v>37</v>
      </c>
      <c r="Y38" s="28">
        <v>43957</v>
      </c>
      <c r="Z38" s="24" t="s">
        <v>39</v>
      </c>
    </row>
    <row r="39" spans="1:26" ht="18" customHeight="1">
      <c r="A39" s="8" t="s">
        <v>2040</v>
      </c>
      <c r="B39" s="9" t="s">
        <v>360</v>
      </c>
      <c r="C39" s="10" t="s">
        <v>361</v>
      </c>
      <c r="D39" s="11" t="s">
        <v>36</v>
      </c>
      <c r="E39" s="12">
        <v>24</v>
      </c>
      <c r="F39" s="12"/>
      <c r="G39" s="12"/>
      <c r="H39" s="13">
        <v>43987</v>
      </c>
      <c r="I39" s="14">
        <v>80</v>
      </c>
      <c r="J39" s="15" t="s">
        <v>312</v>
      </c>
      <c r="K39" s="16">
        <v>0.88888888888888895</v>
      </c>
      <c r="L39" s="8"/>
      <c r="M39" s="12" t="s">
        <v>2038</v>
      </c>
      <c r="N39" s="18">
        <v>43897</v>
      </c>
      <c r="O39" s="14">
        <v>2400</v>
      </c>
      <c r="P39" s="14">
        <v>14400</v>
      </c>
      <c r="Q39" s="23">
        <v>216</v>
      </c>
      <c r="R39" s="11">
        <v>2224</v>
      </c>
      <c r="S39" s="11">
        <v>90</v>
      </c>
      <c r="T39" s="24" t="s">
        <v>38</v>
      </c>
      <c r="U39" s="24" t="s">
        <v>37</v>
      </c>
      <c r="V39" s="24" t="s">
        <v>38</v>
      </c>
      <c r="W39" s="24" t="s">
        <v>38</v>
      </c>
      <c r="X39" s="24" t="s">
        <v>37</v>
      </c>
      <c r="Y39" s="28">
        <v>43957</v>
      </c>
      <c r="Z39" s="24" t="s">
        <v>39</v>
      </c>
    </row>
    <row r="40" spans="1:26" ht="18" customHeight="1">
      <c r="A40" s="8" t="s">
        <v>2041</v>
      </c>
      <c r="B40" s="9" t="s">
        <v>360</v>
      </c>
      <c r="C40" s="10" t="s">
        <v>361</v>
      </c>
      <c r="D40" s="11" t="s">
        <v>36</v>
      </c>
      <c r="E40" s="12">
        <v>24</v>
      </c>
      <c r="F40" s="12"/>
      <c r="G40" s="12"/>
      <c r="H40" s="13">
        <v>43987</v>
      </c>
      <c r="I40" s="14">
        <v>80</v>
      </c>
      <c r="J40" s="15" t="s">
        <v>312</v>
      </c>
      <c r="K40" s="16">
        <v>0.88888888888888895</v>
      </c>
      <c r="L40" s="8"/>
      <c r="M40" s="12" t="s">
        <v>2038</v>
      </c>
      <c r="N40" s="18">
        <v>43897</v>
      </c>
      <c r="O40" s="14">
        <v>2400</v>
      </c>
      <c r="P40" s="14">
        <v>14400</v>
      </c>
      <c r="Q40" s="23">
        <v>216</v>
      </c>
      <c r="R40" s="11">
        <v>2224</v>
      </c>
      <c r="S40" s="11">
        <v>90</v>
      </c>
      <c r="T40" s="24" t="s">
        <v>38</v>
      </c>
      <c r="U40" s="24" t="s">
        <v>37</v>
      </c>
      <c r="V40" s="24" t="s">
        <v>38</v>
      </c>
      <c r="W40" s="24" t="s">
        <v>38</v>
      </c>
      <c r="X40" s="24" t="s">
        <v>37</v>
      </c>
      <c r="Y40" s="28">
        <v>43957</v>
      </c>
      <c r="Z40" s="24" t="s">
        <v>39</v>
      </c>
    </row>
    <row r="41" spans="1:26" ht="18" customHeight="1">
      <c r="A41" s="8" t="s">
        <v>2042</v>
      </c>
      <c r="B41" s="9" t="s">
        <v>360</v>
      </c>
      <c r="C41" s="10" t="s">
        <v>361</v>
      </c>
      <c r="D41" s="11" t="s">
        <v>36</v>
      </c>
      <c r="E41" s="12">
        <v>24</v>
      </c>
      <c r="F41" s="12"/>
      <c r="G41" s="12"/>
      <c r="H41" s="13">
        <v>43987</v>
      </c>
      <c r="I41" s="14">
        <v>80</v>
      </c>
      <c r="J41" s="15" t="s">
        <v>312</v>
      </c>
      <c r="K41" s="16">
        <v>0.88888888888888895</v>
      </c>
      <c r="L41" s="8"/>
      <c r="M41" s="12" t="s">
        <v>2038</v>
      </c>
      <c r="N41" s="18">
        <v>43897</v>
      </c>
      <c r="O41" s="14">
        <v>2400</v>
      </c>
      <c r="P41" s="14">
        <v>14400</v>
      </c>
      <c r="Q41" s="23">
        <v>216</v>
      </c>
      <c r="R41" s="11">
        <v>2224</v>
      </c>
      <c r="S41" s="11">
        <v>90</v>
      </c>
      <c r="T41" s="24" t="s">
        <v>38</v>
      </c>
      <c r="U41" s="24" t="s">
        <v>37</v>
      </c>
      <c r="V41" s="24" t="s">
        <v>38</v>
      </c>
      <c r="W41" s="24" t="s">
        <v>38</v>
      </c>
      <c r="X41" s="24" t="s">
        <v>37</v>
      </c>
      <c r="Y41" s="28">
        <v>43957</v>
      </c>
      <c r="Z41" s="24" t="s">
        <v>39</v>
      </c>
    </row>
    <row r="42" spans="1:26" ht="18" customHeight="1">
      <c r="A42" s="8" t="s">
        <v>2043</v>
      </c>
      <c r="B42" s="9" t="s">
        <v>360</v>
      </c>
      <c r="C42" s="10" t="s">
        <v>361</v>
      </c>
      <c r="D42" s="11" t="s">
        <v>36</v>
      </c>
      <c r="E42" s="12">
        <v>56</v>
      </c>
      <c r="F42" s="12"/>
      <c r="G42" s="12"/>
      <c r="H42" s="13">
        <v>43987</v>
      </c>
      <c r="I42" s="14">
        <v>80</v>
      </c>
      <c r="J42" s="15" t="s">
        <v>312</v>
      </c>
      <c r="K42" s="16">
        <v>0.88888888888888895</v>
      </c>
      <c r="L42" s="8"/>
      <c r="M42" s="12" t="s">
        <v>2038</v>
      </c>
      <c r="N42" s="18">
        <v>43897</v>
      </c>
      <c r="O42" s="14">
        <v>5600</v>
      </c>
      <c r="P42" s="14">
        <v>33600</v>
      </c>
      <c r="Q42" s="23">
        <v>504</v>
      </c>
      <c r="R42" s="11">
        <v>2224</v>
      </c>
      <c r="S42" s="11">
        <v>90</v>
      </c>
      <c r="T42" s="24" t="s">
        <v>38</v>
      </c>
      <c r="U42" s="24" t="s">
        <v>37</v>
      </c>
      <c r="V42" s="24" t="s">
        <v>38</v>
      </c>
      <c r="W42" s="24" t="s">
        <v>38</v>
      </c>
      <c r="X42" s="24" t="s">
        <v>37</v>
      </c>
      <c r="Y42" s="28">
        <v>43957</v>
      </c>
      <c r="Z42" s="24" t="s">
        <v>39</v>
      </c>
    </row>
    <row r="43" spans="1:26" ht="18" customHeight="1">
      <c r="A43" s="8" t="s">
        <v>2044</v>
      </c>
      <c r="B43" s="9" t="s">
        <v>360</v>
      </c>
      <c r="C43" s="10" t="s">
        <v>361</v>
      </c>
      <c r="D43" s="11" t="s">
        <v>36</v>
      </c>
      <c r="E43" s="12">
        <v>56</v>
      </c>
      <c r="F43" s="12"/>
      <c r="G43" s="12"/>
      <c r="H43" s="13">
        <v>43987</v>
      </c>
      <c r="I43" s="14">
        <v>80</v>
      </c>
      <c r="J43" s="15" t="s">
        <v>312</v>
      </c>
      <c r="K43" s="16">
        <v>0.88888888888888895</v>
      </c>
      <c r="L43" s="8"/>
      <c r="M43" s="12" t="s">
        <v>2038</v>
      </c>
      <c r="N43" s="18">
        <v>43897</v>
      </c>
      <c r="O43" s="14">
        <v>5600</v>
      </c>
      <c r="P43" s="14">
        <v>33600</v>
      </c>
      <c r="Q43" s="23">
        <v>504</v>
      </c>
      <c r="R43" s="11">
        <v>2224</v>
      </c>
      <c r="S43" s="11">
        <v>90</v>
      </c>
      <c r="T43" s="24" t="s">
        <v>38</v>
      </c>
      <c r="U43" s="24" t="s">
        <v>37</v>
      </c>
      <c r="V43" s="24" t="s">
        <v>38</v>
      </c>
      <c r="W43" s="24" t="s">
        <v>38</v>
      </c>
      <c r="X43" s="24" t="s">
        <v>37</v>
      </c>
      <c r="Y43" s="28">
        <v>43957</v>
      </c>
      <c r="Z43" s="24" t="s">
        <v>39</v>
      </c>
    </row>
    <row r="44" spans="1:26" ht="18" customHeight="1">
      <c r="A44" s="8" t="s">
        <v>2045</v>
      </c>
      <c r="B44" s="9" t="s">
        <v>360</v>
      </c>
      <c r="C44" s="10" t="s">
        <v>361</v>
      </c>
      <c r="D44" s="11" t="s">
        <v>36</v>
      </c>
      <c r="E44" s="12">
        <v>56</v>
      </c>
      <c r="F44" s="12"/>
      <c r="G44" s="12"/>
      <c r="H44" s="13">
        <v>43987</v>
      </c>
      <c r="I44" s="14">
        <v>80</v>
      </c>
      <c r="J44" s="15" t="s">
        <v>312</v>
      </c>
      <c r="K44" s="16">
        <v>0.88888888888888895</v>
      </c>
      <c r="L44" s="8"/>
      <c r="M44" s="12" t="s">
        <v>2038</v>
      </c>
      <c r="N44" s="18">
        <v>43897</v>
      </c>
      <c r="O44" s="14">
        <v>5600</v>
      </c>
      <c r="P44" s="14">
        <v>33600</v>
      </c>
      <c r="Q44" s="23">
        <v>504</v>
      </c>
      <c r="R44" s="11">
        <v>2224</v>
      </c>
      <c r="S44" s="11">
        <v>90</v>
      </c>
      <c r="T44" s="24" t="s">
        <v>38</v>
      </c>
      <c r="U44" s="24" t="s">
        <v>37</v>
      </c>
      <c r="V44" s="24" t="s">
        <v>38</v>
      </c>
      <c r="W44" s="24" t="s">
        <v>38</v>
      </c>
      <c r="X44" s="24" t="s">
        <v>37</v>
      </c>
      <c r="Y44" s="28">
        <v>43957</v>
      </c>
      <c r="Z44" s="24" t="s">
        <v>39</v>
      </c>
    </row>
    <row r="45" spans="1:26" ht="18" customHeight="1">
      <c r="A45" s="8" t="s">
        <v>2046</v>
      </c>
      <c r="B45" s="9" t="s">
        <v>360</v>
      </c>
      <c r="C45" s="10" t="s">
        <v>361</v>
      </c>
      <c r="D45" s="11" t="s">
        <v>36</v>
      </c>
      <c r="E45" s="12">
        <v>88</v>
      </c>
      <c r="F45" s="12"/>
      <c r="G45" s="12"/>
      <c r="H45" s="13">
        <v>43987</v>
      </c>
      <c r="I45" s="14">
        <v>80</v>
      </c>
      <c r="J45" s="15" t="s">
        <v>312</v>
      </c>
      <c r="K45" s="16">
        <v>0.88888888888888895</v>
      </c>
      <c r="L45" s="8"/>
      <c r="M45" s="12" t="s">
        <v>2038</v>
      </c>
      <c r="N45" s="18">
        <v>43897</v>
      </c>
      <c r="O45" s="14">
        <v>8800</v>
      </c>
      <c r="P45" s="14">
        <v>52800</v>
      </c>
      <c r="Q45" s="23">
        <v>792</v>
      </c>
      <c r="R45" s="11">
        <v>2224</v>
      </c>
      <c r="S45" s="11">
        <v>90</v>
      </c>
      <c r="T45" s="24" t="s">
        <v>38</v>
      </c>
      <c r="U45" s="24" t="s">
        <v>37</v>
      </c>
      <c r="V45" s="24" t="s">
        <v>38</v>
      </c>
      <c r="W45" s="24" t="s">
        <v>38</v>
      </c>
      <c r="X45" s="24" t="s">
        <v>37</v>
      </c>
      <c r="Y45" s="28">
        <v>43957</v>
      </c>
      <c r="Z45" s="24" t="s">
        <v>39</v>
      </c>
    </row>
    <row r="46" spans="1:26" ht="18" customHeight="1">
      <c r="A46" s="8" t="s">
        <v>2047</v>
      </c>
      <c r="B46" s="9" t="s">
        <v>360</v>
      </c>
      <c r="C46" s="10" t="s">
        <v>361</v>
      </c>
      <c r="D46" s="11" t="s">
        <v>36</v>
      </c>
      <c r="E46" s="12">
        <v>84</v>
      </c>
      <c r="F46" s="12"/>
      <c r="G46" s="12"/>
      <c r="H46" s="13">
        <v>43987</v>
      </c>
      <c r="I46" s="14">
        <v>80</v>
      </c>
      <c r="J46" s="15" t="s">
        <v>312</v>
      </c>
      <c r="K46" s="16">
        <v>0.88888888888888895</v>
      </c>
      <c r="L46" s="8"/>
      <c r="M46" s="12" t="s">
        <v>2038</v>
      </c>
      <c r="N46" s="18">
        <v>43897</v>
      </c>
      <c r="O46" s="14">
        <v>8400</v>
      </c>
      <c r="P46" s="14">
        <v>50400</v>
      </c>
      <c r="Q46" s="23">
        <v>756</v>
      </c>
      <c r="R46" s="11">
        <v>2224</v>
      </c>
      <c r="S46" s="11">
        <v>90</v>
      </c>
      <c r="T46" s="24" t="s">
        <v>38</v>
      </c>
      <c r="U46" s="24" t="s">
        <v>37</v>
      </c>
      <c r="V46" s="24" t="s">
        <v>38</v>
      </c>
      <c r="W46" s="24" t="s">
        <v>38</v>
      </c>
      <c r="X46" s="24" t="s">
        <v>37</v>
      </c>
      <c r="Y46" s="28">
        <v>43957</v>
      </c>
      <c r="Z46" s="24" t="s">
        <v>39</v>
      </c>
    </row>
    <row r="47" spans="1:26" ht="18" customHeight="1">
      <c r="A47" s="8" t="s">
        <v>2048</v>
      </c>
      <c r="B47" s="9" t="s">
        <v>360</v>
      </c>
      <c r="C47" s="10" t="s">
        <v>361</v>
      </c>
      <c r="D47" s="11" t="s">
        <v>36</v>
      </c>
      <c r="E47" s="12">
        <v>56</v>
      </c>
      <c r="F47" s="12"/>
      <c r="G47" s="12"/>
      <c r="H47" s="13">
        <v>43987</v>
      </c>
      <c r="I47" s="14">
        <v>80</v>
      </c>
      <c r="J47" s="15" t="s">
        <v>312</v>
      </c>
      <c r="K47" s="16">
        <v>0.88888888888888895</v>
      </c>
      <c r="L47" s="8" t="s">
        <v>2049</v>
      </c>
      <c r="M47" s="12" t="s">
        <v>2038</v>
      </c>
      <c r="N47" s="18">
        <v>43897</v>
      </c>
      <c r="O47" s="14">
        <v>5600</v>
      </c>
      <c r="P47" s="14">
        <v>33600</v>
      </c>
      <c r="Q47" s="23">
        <v>504</v>
      </c>
      <c r="R47" s="11">
        <v>2224</v>
      </c>
      <c r="S47" s="11">
        <v>90</v>
      </c>
      <c r="T47" s="24" t="s">
        <v>38</v>
      </c>
      <c r="U47" s="24" t="s">
        <v>37</v>
      </c>
      <c r="V47" s="24" t="s">
        <v>38</v>
      </c>
      <c r="W47" s="24" t="s">
        <v>38</v>
      </c>
      <c r="X47" s="24" t="s">
        <v>37</v>
      </c>
      <c r="Y47" s="28">
        <v>43957</v>
      </c>
      <c r="Z47" s="24" t="s">
        <v>39</v>
      </c>
    </row>
    <row r="48" spans="1:26" ht="18" customHeight="1">
      <c r="A48" s="8" t="s">
        <v>2050</v>
      </c>
      <c r="B48" s="9" t="s">
        <v>360</v>
      </c>
      <c r="C48" s="10" t="s">
        <v>361</v>
      </c>
      <c r="D48" s="11" t="s">
        <v>36</v>
      </c>
      <c r="E48" s="12">
        <v>28</v>
      </c>
      <c r="F48" s="12"/>
      <c r="G48" s="12"/>
      <c r="H48" s="13">
        <v>43987</v>
      </c>
      <c r="I48" s="14">
        <v>80</v>
      </c>
      <c r="J48" s="15" t="s">
        <v>312</v>
      </c>
      <c r="K48" s="16">
        <v>0.88888888888888895</v>
      </c>
      <c r="L48" s="8"/>
      <c r="M48" s="12" t="s">
        <v>2038</v>
      </c>
      <c r="N48" s="18">
        <v>43897</v>
      </c>
      <c r="O48" s="14">
        <v>2800</v>
      </c>
      <c r="P48" s="14">
        <v>16800</v>
      </c>
      <c r="Q48" s="23">
        <v>252</v>
      </c>
      <c r="R48" s="11">
        <v>2224</v>
      </c>
      <c r="S48" s="11">
        <v>90</v>
      </c>
      <c r="T48" s="24" t="s">
        <v>38</v>
      </c>
      <c r="U48" s="24" t="s">
        <v>37</v>
      </c>
      <c r="V48" s="24" t="s">
        <v>38</v>
      </c>
      <c r="W48" s="24" t="s">
        <v>38</v>
      </c>
      <c r="X48" s="24" t="s">
        <v>37</v>
      </c>
      <c r="Y48" s="28">
        <v>43957</v>
      </c>
      <c r="Z48" s="24" t="s">
        <v>39</v>
      </c>
    </row>
    <row r="49" spans="1:26" ht="18" customHeight="1">
      <c r="A49" s="8" t="s">
        <v>2051</v>
      </c>
      <c r="B49" s="9" t="s">
        <v>360</v>
      </c>
      <c r="C49" s="10" t="s">
        <v>361</v>
      </c>
      <c r="D49" s="11" t="s">
        <v>36</v>
      </c>
      <c r="E49" s="12">
        <v>28</v>
      </c>
      <c r="F49" s="12"/>
      <c r="G49" s="12"/>
      <c r="H49" s="13">
        <v>43987</v>
      </c>
      <c r="I49" s="14">
        <v>80</v>
      </c>
      <c r="J49" s="15" t="s">
        <v>312</v>
      </c>
      <c r="K49" s="16">
        <v>0.88888888888888895</v>
      </c>
      <c r="L49" s="8"/>
      <c r="M49" s="12" t="s">
        <v>2038</v>
      </c>
      <c r="N49" s="18">
        <v>43897</v>
      </c>
      <c r="O49" s="14">
        <v>2800</v>
      </c>
      <c r="P49" s="14">
        <v>16800</v>
      </c>
      <c r="Q49" s="23">
        <v>252</v>
      </c>
      <c r="R49" s="11">
        <v>2224</v>
      </c>
      <c r="S49" s="11">
        <v>90</v>
      </c>
      <c r="T49" s="24" t="s">
        <v>38</v>
      </c>
      <c r="U49" s="24" t="s">
        <v>37</v>
      </c>
      <c r="V49" s="24" t="s">
        <v>38</v>
      </c>
      <c r="W49" s="24" t="s">
        <v>38</v>
      </c>
      <c r="X49" s="24" t="s">
        <v>37</v>
      </c>
      <c r="Y49" s="28">
        <v>43957</v>
      </c>
      <c r="Z49" s="24" t="s">
        <v>39</v>
      </c>
    </row>
    <row r="50" spans="1:26" ht="18" customHeight="1">
      <c r="A50" s="8" t="s">
        <v>2052</v>
      </c>
      <c r="B50" s="9" t="s">
        <v>360</v>
      </c>
      <c r="C50" s="10" t="s">
        <v>361</v>
      </c>
      <c r="D50" s="11" t="s">
        <v>36</v>
      </c>
      <c r="E50" s="12">
        <v>84</v>
      </c>
      <c r="F50" s="12"/>
      <c r="G50" s="12"/>
      <c r="H50" s="13">
        <v>43987</v>
      </c>
      <c r="I50" s="14">
        <v>80</v>
      </c>
      <c r="J50" s="15" t="s">
        <v>312</v>
      </c>
      <c r="K50" s="16">
        <v>0.88888888888888895</v>
      </c>
      <c r="L50" s="8"/>
      <c r="M50" s="12" t="s">
        <v>2038</v>
      </c>
      <c r="N50" s="18">
        <v>43897</v>
      </c>
      <c r="O50" s="14">
        <v>8400</v>
      </c>
      <c r="P50" s="14">
        <v>50400</v>
      </c>
      <c r="Q50" s="23">
        <v>756</v>
      </c>
      <c r="R50" s="11">
        <v>2224</v>
      </c>
      <c r="S50" s="11">
        <v>90</v>
      </c>
      <c r="T50" s="24" t="s">
        <v>38</v>
      </c>
      <c r="U50" s="24" t="s">
        <v>37</v>
      </c>
      <c r="V50" s="24" t="s">
        <v>38</v>
      </c>
      <c r="W50" s="24" t="s">
        <v>38</v>
      </c>
      <c r="X50" s="24" t="s">
        <v>37</v>
      </c>
      <c r="Y50" s="28">
        <v>43957</v>
      </c>
      <c r="Z50" s="24" t="s">
        <v>39</v>
      </c>
    </row>
    <row r="51" spans="1:26" ht="18" customHeight="1">
      <c r="A51" s="8" t="s">
        <v>2053</v>
      </c>
      <c r="B51" s="9" t="s">
        <v>360</v>
      </c>
      <c r="C51" s="10" t="s">
        <v>361</v>
      </c>
      <c r="D51" s="11" t="s">
        <v>36</v>
      </c>
      <c r="E51" s="12">
        <v>80</v>
      </c>
      <c r="F51" s="12"/>
      <c r="G51" s="12"/>
      <c r="H51" s="13">
        <v>43987</v>
      </c>
      <c r="I51" s="14">
        <v>80</v>
      </c>
      <c r="J51" s="15" t="s">
        <v>312</v>
      </c>
      <c r="K51" s="16">
        <v>0.88888888888888895</v>
      </c>
      <c r="L51" s="8"/>
      <c r="M51" s="12" t="s">
        <v>2038</v>
      </c>
      <c r="N51" s="18">
        <v>43897</v>
      </c>
      <c r="O51" s="14">
        <v>8000</v>
      </c>
      <c r="P51" s="14">
        <v>48000</v>
      </c>
      <c r="Q51" s="23">
        <v>720</v>
      </c>
      <c r="R51" s="11">
        <v>2224</v>
      </c>
      <c r="S51" s="11">
        <v>90</v>
      </c>
      <c r="T51" s="24" t="s">
        <v>38</v>
      </c>
      <c r="U51" s="24" t="s">
        <v>37</v>
      </c>
      <c r="V51" s="24" t="s">
        <v>38</v>
      </c>
      <c r="W51" s="24" t="s">
        <v>38</v>
      </c>
      <c r="X51" s="24" t="s">
        <v>37</v>
      </c>
      <c r="Y51" s="28">
        <v>43957</v>
      </c>
      <c r="Z51" s="24" t="s">
        <v>39</v>
      </c>
    </row>
    <row r="52" spans="1:26" ht="18" customHeight="1">
      <c r="A52" s="8" t="s">
        <v>2054</v>
      </c>
      <c r="B52" s="9" t="s">
        <v>360</v>
      </c>
      <c r="C52" s="10" t="s">
        <v>361</v>
      </c>
      <c r="D52" s="11" t="s">
        <v>36</v>
      </c>
      <c r="E52" s="12">
        <v>18</v>
      </c>
      <c r="F52" s="12"/>
      <c r="G52" s="12"/>
      <c r="H52" s="13">
        <v>43988</v>
      </c>
      <c r="I52" s="14">
        <v>81</v>
      </c>
      <c r="J52" s="15" t="s">
        <v>312</v>
      </c>
      <c r="K52" s="16">
        <v>0.9</v>
      </c>
      <c r="L52" s="8"/>
      <c r="M52" s="12" t="s">
        <v>2038</v>
      </c>
      <c r="N52" s="18">
        <v>43898</v>
      </c>
      <c r="O52" s="14">
        <v>1800</v>
      </c>
      <c r="P52" s="14">
        <v>10800</v>
      </c>
      <c r="Q52" s="23">
        <v>162</v>
      </c>
      <c r="R52" s="11">
        <v>2224</v>
      </c>
      <c r="S52" s="11">
        <v>90</v>
      </c>
      <c r="T52" s="24" t="s">
        <v>38</v>
      </c>
      <c r="U52" s="24" t="s">
        <v>37</v>
      </c>
      <c r="V52" s="24" t="s">
        <v>38</v>
      </c>
      <c r="W52" s="24" t="s">
        <v>38</v>
      </c>
      <c r="X52" s="24" t="s">
        <v>37</v>
      </c>
      <c r="Y52" s="28">
        <v>43958</v>
      </c>
      <c r="Z52" s="24" t="s">
        <v>39</v>
      </c>
    </row>
    <row r="53" spans="1:26" ht="18" customHeight="1">
      <c r="A53" s="8" t="s">
        <v>2055</v>
      </c>
      <c r="B53" s="9" t="s">
        <v>360</v>
      </c>
      <c r="C53" s="10" t="s">
        <v>361</v>
      </c>
      <c r="D53" s="11" t="s">
        <v>36</v>
      </c>
      <c r="E53" s="12">
        <v>24</v>
      </c>
      <c r="F53" s="12"/>
      <c r="G53" s="12"/>
      <c r="H53" s="13">
        <v>43988</v>
      </c>
      <c r="I53" s="14">
        <v>81</v>
      </c>
      <c r="J53" s="15" t="s">
        <v>312</v>
      </c>
      <c r="K53" s="16">
        <v>0.9</v>
      </c>
      <c r="L53" s="8"/>
      <c r="M53" s="12" t="s">
        <v>2038</v>
      </c>
      <c r="N53" s="18">
        <v>43898</v>
      </c>
      <c r="O53" s="14">
        <v>2400</v>
      </c>
      <c r="P53" s="14">
        <v>14400</v>
      </c>
      <c r="Q53" s="23">
        <v>216</v>
      </c>
      <c r="R53" s="11">
        <v>2224</v>
      </c>
      <c r="S53" s="11">
        <v>90</v>
      </c>
      <c r="T53" s="24" t="s">
        <v>38</v>
      </c>
      <c r="U53" s="24" t="s">
        <v>37</v>
      </c>
      <c r="V53" s="24" t="s">
        <v>38</v>
      </c>
      <c r="W53" s="24" t="s">
        <v>38</v>
      </c>
      <c r="X53" s="24" t="s">
        <v>37</v>
      </c>
      <c r="Y53" s="28">
        <v>43958</v>
      </c>
      <c r="Z53" s="24" t="s">
        <v>39</v>
      </c>
    </row>
    <row r="54" spans="1:26" ht="18" customHeight="1">
      <c r="A54" s="8" t="s">
        <v>2056</v>
      </c>
      <c r="B54" s="9" t="s">
        <v>360</v>
      </c>
      <c r="C54" s="10" t="s">
        <v>361</v>
      </c>
      <c r="D54" s="11" t="s">
        <v>36</v>
      </c>
      <c r="E54" s="12">
        <v>24</v>
      </c>
      <c r="F54" s="12"/>
      <c r="G54" s="12"/>
      <c r="H54" s="13">
        <v>43988</v>
      </c>
      <c r="I54" s="14">
        <v>81</v>
      </c>
      <c r="J54" s="15" t="s">
        <v>312</v>
      </c>
      <c r="K54" s="16">
        <v>0.9</v>
      </c>
      <c r="L54" s="8"/>
      <c r="M54" s="12" t="s">
        <v>2038</v>
      </c>
      <c r="N54" s="18">
        <v>43898</v>
      </c>
      <c r="O54" s="14">
        <v>2400</v>
      </c>
      <c r="P54" s="14">
        <v>14400</v>
      </c>
      <c r="Q54" s="23">
        <v>216</v>
      </c>
      <c r="R54" s="11">
        <v>2224</v>
      </c>
      <c r="S54" s="11">
        <v>90</v>
      </c>
      <c r="T54" s="24" t="s">
        <v>38</v>
      </c>
      <c r="U54" s="24" t="s">
        <v>37</v>
      </c>
      <c r="V54" s="24" t="s">
        <v>38</v>
      </c>
      <c r="W54" s="24" t="s">
        <v>38</v>
      </c>
      <c r="X54" s="24" t="s">
        <v>37</v>
      </c>
      <c r="Y54" s="28">
        <v>43958</v>
      </c>
      <c r="Z54" s="24" t="s">
        <v>39</v>
      </c>
    </row>
    <row r="55" spans="1:26" ht="18" customHeight="1">
      <c r="A55" s="8" t="s">
        <v>2057</v>
      </c>
      <c r="B55" s="9" t="s">
        <v>360</v>
      </c>
      <c r="C55" s="10" t="s">
        <v>361</v>
      </c>
      <c r="D55" s="11" t="s">
        <v>36</v>
      </c>
      <c r="E55" s="12">
        <v>2</v>
      </c>
      <c r="F55" s="12">
        <v>43</v>
      </c>
      <c r="G55" s="12"/>
      <c r="H55" s="13">
        <v>43988</v>
      </c>
      <c r="I55" s="14">
        <v>81</v>
      </c>
      <c r="J55" s="15" t="s">
        <v>312</v>
      </c>
      <c r="K55" s="16">
        <v>0.9</v>
      </c>
      <c r="L55" s="8"/>
      <c r="M55" s="12" t="s">
        <v>2038</v>
      </c>
      <c r="N55" s="18">
        <v>43898</v>
      </c>
      <c r="O55" s="14">
        <v>243</v>
      </c>
      <c r="P55" s="14">
        <v>1458</v>
      </c>
      <c r="Q55" s="23">
        <v>21.87</v>
      </c>
      <c r="R55" s="11">
        <v>2224</v>
      </c>
      <c r="S55" s="11">
        <v>90</v>
      </c>
      <c r="T55" s="24" t="s">
        <v>38</v>
      </c>
      <c r="U55" s="24" t="s">
        <v>37</v>
      </c>
      <c r="V55" s="24" t="s">
        <v>38</v>
      </c>
      <c r="W55" s="24" t="s">
        <v>38</v>
      </c>
      <c r="X55" s="24" t="s">
        <v>37</v>
      </c>
      <c r="Y55" s="28">
        <v>43958</v>
      </c>
      <c r="Z55" s="24" t="s">
        <v>39</v>
      </c>
    </row>
    <row r="56" spans="1:26" ht="18" customHeight="1">
      <c r="A56" s="8" t="s">
        <v>2058</v>
      </c>
      <c r="B56" s="9" t="s">
        <v>360</v>
      </c>
      <c r="C56" s="10" t="s">
        <v>361</v>
      </c>
      <c r="D56" s="11" t="s">
        <v>36</v>
      </c>
      <c r="E56" s="12">
        <v>24</v>
      </c>
      <c r="F56" s="12"/>
      <c r="G56" s="12"/>
      <c r="H56" s="13">
        <v>43988</v>
      </c>
      <c r="I56" s="14">
        <v>81</v>
      </c>
      <c r="J56" s="15" t="s">
        <v>312</v>
      </c>
      <c r="K56" s="16">
        <v>0.9</v>
      </c>
      <c r="L56" s="8"/>
      <c r="M56" s="12" t="s">
        <v>2038</v>
      </c>
      <c r="N56" s="18">
        <v>43898</v>
      </c>
      <c r="O56" s="14">
        <v>2400</v>
      </c>
      <c r="P56" s="14">
        <v>14400</v>
      </c>
      <c r="Q56" s="23">
        <v>216</v>
      </c>
      <c r="R56" s="11">
        <v>2224</v>
      </c>
      <c r="S56" s="11">
        <v>90</v>
      </c>
      <c r="T56" s="24" t="s">
        <v>38</v>
      </c>
      <c r="U56" s="24" t="s">
        <v>37</v>
      </c>
      <c r="V56" s="24" t="s">
        <v>38</v>
      </c>
      <c r="W56" s="24" t="s">
        <v>38</v>
      </c>
      <c r="X56" s="24" t="s">
        <v>37</v>
      </c>
      <c r="Y56" s="28">
        <v>43958</v>
      </c>
      <c r="Z56" s="24" t="s">
        <v>39</v>
      </c>
    </row>
    <row r="57" spans="1:26" ht="18" customHeight="1">
      <c r="A57" s="8" t="s">
        <v>2059</v>
      </c>
      <c r="B57" s="9" t="s">
        <v>360</v>
      </c>
      <c r="C57" s="10" t="s">
        <v>361</v>
      </c>
      <c r="D57" s="11" t="s">
        <v>36</v>
      </c>
      <c r="E57" s="12">
        <v>24</v>
      </c>
      <c r="F57" s="12"/>
      <c r="G57" s="12"/>
      <c r="H57" s="13">
        <v>43988</v>
      </c>
      <c r="I57" s="14">
        <v>81</v>
      </c>
      <c r="J57" s="15" t="s">
        <v>312</v>
      </c>
      <c r="K57" s="16">
        <v>0.9</v>
      </c>
      <c r="L57" s="8"/>
      <c r="M57" s="12" t="s">
        <v>2038</v>
      </c>
      <c r="N57" s="18">
        <v>43898</v>
      </c>
      <c r="O57" s="14">
        <v>2400</v>
      </c>
      <c r="P57" s="14">
        <v>14400</v>
      </c>
      <c r="Q57" s="23">
        <v>216</v>
      </c>
      <c r="R57" s="11">
        <v>2224</v>
      </c>
      <c r="S57" s="11">
        <v>90</v>
      </c>
      <c r="T57" s="24" t="s">
        <v>38</v>
      </c>
      <c r="U57" s="24" t="s">
        <v>37</v>
      </c>
      <c r="V57" s="24" t="s">
        <v>38</v>
      </c>
      <c r="W57" s="24" t="s">
        <v>38</v>
      </c>
      <c r="X57" s="24" t="s">
        <v>37</v>
      </c>
      <c r="Y57" s="28">
        <v>43958</v>
      </c>
      <c r="Z57" s="24" t="s">
        <v>39</v>
      </c>
    </row>
    <row r="58" spans="1:26" ht="18" customHeight="1">
      <c r="A58" s="8" t="s">
        <v>2060</v>
      </c>
      <c r="B58" s="9" t="s">
        <v>360</v>
      </c>
      <c r="C58" s="10" t="s">
        <v>361</v>
      </c>
      <c r="D58" s="11" t="s">
        <v>36</v>
      </c>
      <c r="E58" s="12">
        <v>52</v>
      </c>
      <c r="F58" s="12"/>
      <c r="G58" s="12"/>
      <c r="H58" s="13">
        <v>43988</v>
      </c>
      <c r="I58" s="14">
        <v>81</v>
      </c>
      <c r="J58" s="15" t="s">
        <v>312</v>
      </c>
      <c r="K58" s="16">
        <v>0.9</v>
      </c>
      <c r="L58" s="8"/>
      <c r="M58" s="12" t="s">
        <v>2038</v>
      </c>
      <c r="N58" s="18">
        <v>43898</v>
      </c>
      <c r="O58" s="14">
        <v>5200</v>
      </c>
      <c r="P58" s="14">
        <v>31200</v>
      </c>
      <c r="Q58" s="23">
        <v>468</v>
      </c>
      <c r="R58" s="11">
        <v>2224</v>
      </c>
      <c r="S58" s="11">
        <v>90</v>
      </c>
      <c r="T58" s="24" t="s">
        <v>38</v>
      </c>
      <c r="U58" s="24" t="s">
        <v>37</v>
      </c>
      <c r="V58" s="24" t="s">
        <v>38</v>
      </c>
      <c r="W58" s="24" t="s">
        <v>38</v>
      </c>
      <c r="X58" s="24" t="s">
        <v>37</v>
      </c>
      <c r="Y58" s="28">
        <v>43958</v>
      </c>
      <c r="Z58" s="24" t="s">
        <v>39</v>
      </c>
    </row>
    <row r="59" spans="1:26" ht="18" customHeight="1">
      <c r="A59" s="8" t="s">
        <v>2061</v>
      </c>
      <c r="B59" s="9" t="s">
        <v>360</v>
      </c>
      <c r="C59" s="10" t="s">
        <v>361</v>
      </c>
      <c r="D59" s="11" t="s">
        <v>36</v>
      </c>
      <c r="E59" s="12">
        <v>28</v>
      </c>
      <c r="F59" s="12"/>
      <c r="G59" s="12"/>
      <c r="H59" s="13">
        <v>43988</v>
      </c>
      <c r="I59" s="14">
        <v>81</v>
      </c>
      <c r="J59" s="15" t="s">
        <v>312</v>
      </c>
      <c r="K59" s="16">
        <v>0.9</v>
      </c>
      <c r="L59" s="8"/>
      <c r="M59" s="12" t="s">
        <v>2038</v>
      </c>
      <c r="N59" s="18">
        <v>43898</v>
      </c>
      <c r="O59" s="14">
        <v>2800</v>
      </c>
      <c r="P59" s="14">
        <v>16800</v>
      </c>
      <c r="Q59" s="23">
        <v>252</v>
      </c>
      <c r="R59" s="11">
        <v>2224</v>
      </c>
      <c r="S59" s="11">
        <v>90</v>
      </c>
      <c r="T59" s="24" t="s">
        <v>38</v>
      </c>
      <c r="U59" s="24" t="s">
        <v>37</v>
      </c>
      <c r="V59" s="24" t="s">
        <v>38</v>
      </c>
      <c r="W59" s="24" t="s">
        <v>38</v>
      </c>
      <c r="X59" s="24" t="s">
        <v>37</v>
      </c>
      <c r="Y59" s="28">
        <v>43958</v>
      </c>
      <c r="Z59" s="24" t="s">
        <v>39</v>
      </c>
    </row>
    <row r="60" spans="1:26" ht="18" customHeight="1">
      <c r="A60" s="8" t="s">
        <v>2062</v>
      </c>
      <c r="B60" s="9" t="s">
        <v>356</v>
      </c>
      <c r="C60" s="10" t="s">
        <v>357</v>
      </c>
      <c r="D60" s="11" t="s">
        <v>36</v>
      </c>
      <c r="E60" s="12">
        <v>88</v>
      </c>
      <c r="F60" s="12"/>
      <c r="G60" s="12"/>
      <c r="H60" s="13">
        <v>43991</v>
      </c>
      <c r="I60" s="14">
        <v>84</v>
      </c>
      <c r="J60" s="15" t="s">
        <v>312</v>
      </c>
      <c r="K60" s="16">
        <v>0.93333333333333302</v>
      </c>
      <c r="L60" s="8"/>
      <c r="M60" s="12" t="s">
        <v>2038</v>
      </c>
      <c r="N60" s="18">
        <v>43901</v>
      </c>
      <c r="O60" s="14">
        <v>8448</v>
      </c>
      <c r="P60" s="14">
        <v>202752</v>
      </c>
      <c r="Q60" s="23">
        <v>669.08159999999998</v>
      </c>
      <c r="R60" s="11">
        <v>2222</v>
      </c>
      <c r="S60" s="11">
        <v>90</v>
      </c>
      <c r="T60" s="24" t="s">
        <v>38</v>
      </c>
      <c r="U60" s="24" t="s">
        <v>37</v>
      </c>
      <c r="V60" s="24" t="s">
        <v>38</v>
      </c>
      <c r="W60" s="24" t="s">
        <v>38</v>
      </c>
      <c r="X60" s="24" t="s">
        <v>37</v>
      </c>
      <c r="Y60" s="28">
        <v>43961</v>
      </c>
      <c r="Z60" s="24" t="s">
        <v>39</v>
      </c>
    </row>
    <row r="61" spans="1:26" ht="18" customHeight="1">
      <c r="A61" s="8" t="s">
        <v>2063</v>
      </c>
      <c r="B61" s="9" t="s">
        <v>356</v>
      </c>
      <c r="C61" s="10" t="s">
        <v>357</v>
      </c>
      <c r="D61" s="11" t="s">
        <v>36</v>
      </c>
      <c r="E61" s="12">
        <v>88</v>
      </c>
      <c r="F61" s="12"/>
      <c r="G61" s="12"/>
      <c r="H61" s="13">
        <v>43991</v>
      </c>
      <c r="I61" s="14">
        <v>84</v>
      </c>
      <c r="J61" s="15" t="s">
        <v>312</v>
      </c>
      <c r="K61" s="16">
        <v>0.93333333333333302</v>
      </c>
      <c r="L61" s="8"/>
      <c r="M61" s="12" t="s">
        <v>2038</v>
      </c>
      <c r="N61" s="18">
        <v>43901</v>
      </c>
      <c r="O61" s="14">
        <v>8448</v>
      </c>
      <c r="P61" s="14">
        <v>202752</v>
      </c>
      <c r="Q61" s="23">
        <v>669.08159999999998</v>
      </c>
      <c r="R61" s="11">
        <v>2222</v>
      </c>
      <c r="S61" s="11">
        <v>90</v>
      </c>
      <c r="T61" s="24" t="s">
        <v>38</v>
      </c>
      <c r="U61" s="24" t="s">
        <v>37</v>
      </c>
      <c r="V61" s="24" t="s">
        <v>38</v>
      </c>
      <c r="W61" s="24" t="s">
        <v>38</v>
      </c>
      <c r="X61" s="24" t="s">
        <v>37</v>
      </c>
      <c r="Y61" s="28">
        <v>43961</v>
      </c>
      <c r="Z61" s="24" t="s">
        <v>39</v>
      </c>
    </row>
    <row r="62" spans="1:26" ht="18" customHeight="1">
      <c r="A62" s="8" t="s">
        <v>2064</v>
      </c>
      <c r="B62" s="9" t="s">
        <v>590</v>
      </c>
      <c r="C62" s="10" t="s">
        <v>591</v>
      </c>
      <c r="D62" s="11" t="s">
        <v>36</v>
      </c>
      <c r="E62" s="12">
        <v>56</v>
      </c>
      <c r="F62" s="12"/>
      <c r="G62" s="12"/>
      <c r="H62" s="13">
        <v>43991</v>
      </c>
      <c r="I62" s="14">
        <v>84</v>
      </c>
      <c r="J62" s="15" t="s">
        <v>312</v>
      </c>
      <c r="K62" s="16">
        <v>0.93333333333333302</v>
      </c>
      <c r="L62" s="8"/>
      <c r="M62" s="12" t="s">
        <v>2038</v>
      </c>
      <c r="N62" s="18">
        <v>43901</v>
      </c>
      <c r="O62" s="14">
        <v>7168</v>
      </c>
      <c r="P62" s="14">
        <v>215040</v>
      </c>
      <c r="Q62" s="23">
        <v>430.08</v>
      </c>
      <c r="R62" s="11">
        <v>3810</v>
      </c>
      <c r="S62" s="11">
        <v>90</v>
      </c>
      <c r="T62" s="24" t="s">
        <v>38</v>
      </c>
      <c r="U62" s="24" t="s">
        <v>37</v>
      </c>
      <c r="V62" s="24" t="s">
        <v>38</v>
      </c>
      <c r="W62" s="24" t="s">
        <v>38</v>
      </c>
      <c r="X62" s="24" t="s">
        <v>37</v>
      </c>
      <c r="Y62" s="28">
        <v>43961</v>
      </c>
      <c r="Z62" s="24" t="s">
        <v>39</v>
      </c>
    </row>
    <row r="63" spans="1:26" ht="18" customHeight="1">
      <c r="A63" s="8" t="s">
        <v>2065</v>
      </c>
      <c r="B63" s="9" t="s">
        <v>590</v>
      </c>
      <c r="C63" s="10" t="s">
        <v>591</v>
      </c>
      <c r="D63" s="11" t="s">
        <v>36</v>
      </c>
      <c r="E63" s="12">
        <v>56</v>
      </c>
      <c r="F63" s="12"/>
      <c r="G63" s="12"/>
      <c r="H63" s="13">
        <v>43991</v>
      </c>
      <c r="I63" s="14">
        <v>84</v>
      </c>
      <c r="J63" s="15" t="s">
        <v>312</v>
      </c>
      <c r="K63" s="16">
        <v>0.93333333333333302</v>
      </c>
      <c r="L63" s="8"/>
      <c r="M63" s="12" t="s">
        <v>2038</v>
      </c>
      <c r="N63" s="18">
        <v>43901</v>
      </c>
      <c r="O63" s="14">
        <v>7168</v>
      </c>
      <c r="P63" s="14">
        <v>215040</v>
      </c>
      <c r="Q63" s="23">
        <v>430.08</v>
      </c>
      <c r="R63" s="11">
        <v>3810</v>
      </c>
      <c r="S63" s="11">
        <v>90</v>
      </c>
      <c r="T63" s="24" t="s">
        <v>38</v>
      </c>
      <c r="U63" s="24" t="s">
        <v>37</v>
      </c>
      <c r="V63" s="24" t="s">
        <v>38</v>
      </c>
      <c r="W63" s="24" t="s">
        <v>38</v>
      </c>
      <c r="X63" s="24" t="s">
        <v>37</v>
      </c>
      <c r="Y63" s="28">
        <v>43961</v>
      </c>
      <c r="Z63" s="24" t="s">
        <v>39</v>
      </c>
    </row>
    <row r="64" spans="1:26" ht="18" customHeight="1">
      <c r="A64" s="8" t="s">
        <v>2066</v>
      </c>
      <c r="B64" s="9" t="s">
        <v>590</v>
      </c>
      <c r="C64" s="10" t="s">
        <v>591</v>
      </c>
      <c r="D64" s="11" t="s">
        <v>36</v>
      </c>
      <c r="E64" s="12">
        <v>28</v>
      </c>
      <c r="F64" s="12"/>
      <c r="G64" s="12"/>
      <c r="H64" s="13">
        <v>43991</v>
      </c>
      <c r="I64" s="14">
        <v>84</v>
      </c>
      <c r="J64" s="15" t="s">
        <v>312</v>
      </c>
      <c r="K64" s="16">
        <v>0.93333333333333302</v>
      </c>
      <c r="L64" s="8"/>
      <c r="M64" s="12" t="s">
        <v>2038</v>
      </c>
      <c r="N64" s="18">
        <v>43901</v>
      </c>
      <c r="O64" s="14">
        <v>3584</v>
      </c>
      <c r="P64" s="14">
        <v>107520</v>
      </c>
      <c r="Q64" s="23">
        <v>215.04</v>
      </c>
      <c r="R64" s="11">
        <v>3810</v>
      </c>
      <c r="S64" s="11">
        <v>90</v>
      </c>
      <c r="T64" s="24" t="s">
        <v>38</v>
      </c>
      <c r="U64" s="24" t="s">
        <v>37</v>
      </c>
      <c r="V64" s="24" t="s">
        <v>38</v>
      </c>
      <c r="W64" s="24" t="s">
        <v>38</v>
      </c>
      <c r="X64" s="24" t="s">
        <v>37</v>
      </c>
      <c r="Y64" s="28">
        <v>43961</v>
      </c>
      <c r="Z64" s="24" t="s">
        <v>39</v>
      </c>
    </row>
    <row r="65" spans="1:26" ht="18" customHeight="1">
      <c r="A65" s="8" t="s">
        <v>2067</v>
      </c>
      <c r="B65" s="9" t="s">
        <v>590</v>
      </c>
      <c r="C65" s="10" t="s">
        <v>591</v>
      </c>
      <c r="D65" s="11" t="s">
        <v>36</v>
      </c>
      <c r="E65" s="12">
        <v>13</v>
      </c>
      <c r="F65" s="12"/>
      <c r="G65" s="12"/>
      <c r="H65" s="13">
        <v>43991</v>
      </c>
      <c r="I65" s="14">
        <v>84</v>
      </c>
      <c r="J65" s="15" t="s">
        <v>312</v>
      </c>
      <c r="K65" s="16">
        <v>0.93333333333333302</v>
      </c>
      <c r="L65" s="8"/>
      <c r="M65" s="12" t="s">
        <v>2038</v>
      </c>
      <c r="N65" s="18">
        <v>43901</v>
      </c>
      <c r="O65" s="14">
        <v>1664</v>
      </c>
      <c r="P65" s="14">
        <v>49920</v>
      </c>
      <c r="Q65" s="23">
        <v>99.84</v>
      </c>
      <c r="R65" s="11">
        <v>3810</v>
      </c>
      <c r="S65" s="11">
        <v>90</v>
      </c>
      <c r="T65" s="24" t="s">
        <v>38</v>
      </c>
      <c r="U65" s="24" t="s">
        <v>37</v>
      </c>
      <c r="V65" s="24" t="s">
        <v>38</v>
      </c>
      <c r="W65" s="24" t="s">
        <v>38</v>
      </c>
      <c r="X65" s="24" t="s">
        <v>37</v>
      </c>
      <c r="Y65" s="28">
        <v>43961</v>
      </c>
      <c r="Z65" s="24" t="s">
        <v>39</v>
      </c>
    </row>
    <row r="66" spans="1:26" ht="18" customHeight="1">
      <c r="A66" s="8" t="s">
        <v>2068</v>
      </c>
      <c r="B66" s="9" t="s">
        <v>356</v>
      </c>
      <c r="C66" s="10" t="s">
        <v>357</v>
      </c>
      <c r="D66" s="11" t="s">
        <v>36</v>
      </c>
      <c r="E66" s="12">
        <v>56</v>
      </c>
      <c r="F66" s="12"/>
      <c r="G66" s="12"/>
      <c r="H66" s="13">
        <v>43992</v>
      </c>
      <c r="I66" s="14">
        <v>85</v>
      </c>
      <c r="J66" s="15" t="s">
        <v>312</v>
      </c>
      <c r="K66" s="16">
        <v>0.94444444444444398</v>
      </c>
      <c r="L66" s="8"/>
      <c r="M66" s="12" t="s">
        <v>2038</v>
      </c>
      <c r="N66" s="18">
        <v>43902</v>
      </c>
      <c r="O66" s="14">
        <v>5376</v>
      </c>
      <c r="P66" s="14">
        <v>129024</v>
      </c>
      <c r="Q66" s="23">
        <v>425.7792</v>
      </c>
      <c r="R66" s="11">
        <v>2222</v>
      </c>
      <c r="S66" s="11">
        <v>90</v>
      </c>
      <c r="T66" s="24" t="s">
        <v>38</v>
      </c>
      <c r="U66" s="24" t="s">
        <v>37</v>
      </c>
      <c r="V66" s="24" t="s">
        <v>38</v>
      </c>
      <c r="W66" s="24" t="s">
        <v>38</v>
      </c>
      <c r="X66" s="24" t="s">
        <v>37</v>
      </c>
      <c r="Y66" s="28">
        <v>43962</v>
      </c>
      <c r="Z66" s="24" t="s">
        <v>39</v>
      </c>
    </row>
    <row r="67" spans="1:26" ht="18" customHeight="1">
      <c r="A67" s="8" t="s">
        <v>2069</v>
      </c>
      <c r="B67" s="9" t="s">
        <v>31</v>
      </c>
      <c r="C67" s="10" t="s">
        <v>2070</v>
      </c>
      <c r="D67" s="11" t="s">
        <v>36</v>
      </c>
      <c r="E67" s="12">
        <v>15</v>
      </c>
      <c r="F67" s="12">
        <v>119</v>
      </c>
      <c r="G67" s="12"/>
      <c r="H67" s="13">
        <v>43996</v>
      </c>
      <c r="I67" s="14">
        <v>89</v>
      </c>
      <c r="J67" s="15" t="s">
        <v>312</v>
      </c>
      <c r="K67" s="16">
        <v>0.49444444444444402</v>
      </c>
      <c r="L67" s="8"/>
      <c r="M67" s="12"/>
      <c r="N67" s="18">
        <v>43816</v>
      </c>
      <c r="O67" s="14">
        <v>1919</v>
      </c>
      <c r="P67" s="14">
        <v>23028</v>
      </c>
      <c r="Q67" s="23">
        <v>138.16800000000001</v>
      </c>
      <c r="R67" s="11">
        <v>12026</v>
      </c>
      <c r="S67" s="11">
        <v>180</v>
      </c>
      <c r="T67" s="24" t="s">
        <v>37</v>
      </c>
      <c r="U67" s="24" t="s">
        <v>37</v>
      </c>
      <c r="V67" s="24" t="s">
        <v>38</v>
      </c>
      <c r="W67" s="24" t="s">
        <v>38</v>
      </c>
      <c r="X67" s="24" t="s">
        <v>37</v>
      </c>
      <c r="Y67" s="28">
        <v>43966</v>
      </c>
      <c r="Z67" s="24" t="s">
        <v>39</v>
      </c>
    </row>
    <row r="68" spans="1:26" ht="18" customHeight="1">
      <c r="A68" s="8" t="s">
        <v>2071</v>
      </c>
      <c r="B68" s="9" t="s">
        <v>919</v>
      </c>
      <c r="C68" s="10" t="s">
        <v>920</v>
      </c>
      <c r="D68" s="11" t="s">
        <v>42</v>
      </c>
      <c r="E68" s="12">
        <v>19</v>
      </c>
      <c r="F68" s="12"/>
      <c r="G68" s="12"/>
      <c r="H68" s="13">
        <v>43999</v>
      </c>
      <c r="I68" s="14">
        <v>92</v>
      </c>
      <c r="J68" s="15" t="s">
        <v>171</v>
      </c>
      <c r="K68" s="16">
        <v>0.51111111111111096</v>
      </c>
      <c r="L68" s="8"/>
      <c r="M68" s="12"/>
      <c r="N68" s="18">
        <v>43819</v>
      </c>
      <c r="O68" s="14">
        <v>2470</v>
      </c>
      <c r="P68" s="14">
        <v>59280</v>
      </c>
      <c r="Q68" s="23">
        <v>159.4632</v>
      </c>
      <c r="R68" s="11">
        <v>9141</v>
      </c>
      <c r="S68" s="11">
        <v>180</v>
      </c>
      <c r="T68" s="24" t="s">
        <v>38</v>
      </c>
      <c r="U68" s="24" t="s">
        <v>37</v>
      </c>
      <c r="V68" s="24" t="s">
        <v>38</v>
      </c>
      <c r="W68" s="24" t="s">
        <v>38</v>
      </c>
      <c r="X68" s="24" t="s">
        <v>37</v>
      </c>
      <c r="Y68" s="28">
        <v>43999</v>
      </c>
      <c r="Z68" s="24" t="s">
        <v>39</v>
      </c>
    </row>
    <row r="69" spans="1:26" ht="18" customHeight="1">
      <c r="A69" s="8" t="s">
        <v>2072</v>
      </c>
      <c r="B69" s="9" t="s">
        <v>1408</v>
      </c>
      <c r="C69" s="10" t="s">
        <v>1409</v>
      </c>
      <c r="D69" s="11" t="s">
        <v>194</v>
      </c>
      <c r="E69" s="12">
        <v>44</v>
      </c>
      <c r="F69" s="12"/>
      <c r="G69" s="12"/>
      <c r="H69" s="13">
        <v>44013</v>
      </c>
      <c r="I69" s="14">
        <v>106</v>
      </c>
      <c r="J69" s="15" t="s">
        <v>171</v>
      </c>
      <c r="K69" s="16">
        <v>0.58888888888888902</v>
      </c>
      <c r="L69" s="8"/>
      <c r="M69" s="12" t="s">
        <v>2073</v>
      </c>
      <c r="N69" s="18">
        <v>43833</v>
      </c>
      <c r="O69" s="14">
        <v>1980</v>
      </c>
      <c r="P69" s="14">
        <v>59400</v>
      </c>
      <c r="Q69" s="23">
        <v>196.02</v>
      </c>
      <c r="R69" s="11">
        <v>9800</v>
      </c>
      <c r="S69" s="11">
        <v>180</v>
      </c>
      <c r="T69" s="24" t="s">
        <v>38</v>
      </c>
      <c r="U69" s="24" t="s">
        <v>37</v>
      </c>
      <c r="V69" s="24" t="s">
        <v>38</v>
      </c>
      <c r="W69" s="24" t="s">
        <v>38</v>
      </c>
      <c r="X69" s="24" t="s">
        <v>37</v>
      </c>
      <c r="Y69" s="28">
        <v>43983</v>
      </c>
      <c r="Z69" s="24" t="s">
        <v>39</v>
      </c>
    </row>
    <row r="70" spans="1:26" ht="18" customHeight="1">
      <c r="A70" s="8" t="s">
        <v>2074</v>
      </c>
      <c r="B70" s="9" t="s">
        <v>582</v>
      </c>
      <c r="C70" s="10" t="s">
        <v>583</v>
      </c>
      <c r="D70" s="11" t="s">
        <v>194</v>
      </c>
      <c r="E70" s="12">
        <v>9</v>
      </c>
      <c r="F70" s="12"/>
      <c r="G70" s="12"/>
      <c r="H70" s="13">
        <v>44013</v>
      </c>
      <c r="I70" s="14">
        <v>106</v>
      </c>
      <c r="J70" s="15" t="s">
        <v>171</v>
      </c>
      <c r="K70" s="16">
        <v>0.58888888888888902</v>
      </c>
      <c r="L70" s="8"/>
      <c r="M70" s="12"/>
      <c r="N70" s="18">
        <v>43833</v>
      </c>
      <c r="O70" s="14">
        <v>2700</v>
      </c>
      <c r="P70" s="14">
        <v>16200</v>
      </c>
      <c r="Q70" s="23">
        <v>53.46</v>
      </c>
      <c r="R70" s="11">
        <v>3787</v>
      </c>
      <c r="S70" s="11">
        <v>180</v>
      </c>
      <c r="T70" s="24" t="s">
        <v>38</v>
      </c>
      <c r="U70" s="24" t="s">
        <v>37</v>
      </c>
      <c r="V70" s="24" t="s">
        <v>38</v>
      </c>
      <c r="W70" s="24" t="s">
        <v>38</v>
      </c>
      <c r="X70" s="24" t="s">
        <v>37</v>
      </c>
      <c r="Y70" s="28">
        <v>43983</v>
      </c>
      <c r="Z70" s="24" t="s">
        <v>39</v>
      </c>
    </row>
    <row r="71" spans="1:26" ht="18" customHeight="1">
      <c r="A71" s="8" t="s">
        <v>2075</v>
      </c>
      <c r="B71" s="9" t="s">
        <v>1412</v>
      </c>
      <c r="C71" s="10" t="s">
        <v>1413</v>
      </c>
      <c r="D71" s="11" t="s">
        <v>194</v>
      </c>
      <c r="E71" s="12">
        <v>2</v>
      </c>
      <c r="F71" s="12"/>
      <c r="G71" s="12"/>
      <c r="H71" s="13">
        <v>44013</v>
      </c>
      <c r="I71" s="14">
        <v>106</v>
      </c>
      <c r="J71" s="15" t="s">
        <v>171</v>
      </c>
      <c r="K71" s="16">
        <v>0.58888888888888902</v>
      </c>
      <c r="L71" s="8"/>
      <c r="M71" s="12"/>
      <c r="N71" s="18">
        <v>43833</v>
      </c>
      <c r="O71" s="14">
        <v>600</v>
      </c>
      <c r="P71" s="14">
        <v>3600</v>
      </c>
      <c r="Q71" s="23">
        <v>11.88</v>
      </c>
      <c r="R71" s="11">
        <v>3788</v>
      </c>
      <c r="S71" s="11">
        <v>180</v>
      </c>
      <c r="T71" s="24" t="s">
        <v>38</v>
      </c>
      <c r="U71" s="24" t="s">
        <v>37</v>
      </c>
      <c r="V71" s="24" t="s">
        <v>38</v>
      </c>
      <c r="W71" s="24" t="s">
        <v>38</v>
      </c>
      <c r="X71" s="24" t="s">
        <v>37</v>
      </c>
      <c r="Y71" s="28">
        <v>43983</v>
      </c>
      <c r="Z71" s="24" t="s">
        <v>39</v>
      </c>
    </row>
    <row r="72" spans="1:26" ht="18" customHeight="1">
      <c r="A72" s="8" t="s">
        <v>2076</v>
      </c>
      <c r="B72" s="9" t="s">
        <v>1805</v>
      </c>
      <c r="C72" s="10" t="s">
        <v>1806</v>
      </c>
      <c r="D72" s="11" t="s">
        <v>42</v>
      </c>
      <c r="E72" s="12">
        <v>90</v>
      </c>
      <c r="F72" s="12"/>
      <c r="G72" s="12"/>
      <c r="H72" s="13">
        <v>44015</v>
      </c>
      <c r="I72" s="14">
        <v>108</v>
      </c>
      <c r="J72" s="15" t="s">
        <v>171</v>
      </c>
      <c r="K72" s="16">
        <v>0.6</v>
      </c>
      <c r="L72" s="8"/>
      <c r="M72" s="12"/>
      <c r="N72" s="18">
        <v>43835</v>
      </c>
      <c r="O72" s="14">
        <v>43200</v>
      </c>
      <c r="P72" s="14">
        <v>259200</v>
      </c>
      <c r="Q72" s="23">
        <v>920.16</v>
      </c>
      <c r="R72" s="11">
        <v>8065</v>
      </c>
      <c r="S72" s="11">
        <v>180</v>
      </c>
      <c r="T72" s="24" t="s">
        <v>38</v>
      </c>
      <c r="U72" s="24" t="s">
        <v>37</v>
      </c>
      <c r="V72" s="24" t="s">
        <v>38</v>
      </c>
      <c r="W72" s="24" t="s">
        <v>38</v>
      </c>
      <c r="X72" s="24" t="s">
        <v>37</v>
      </c>
      <c r="Y72" s="28">
        <v>43985</v>
      </c>
      <c r="Z72" s="24" t="s">
        <v>39</v>
      </c>
    </row>
    <row r="73" spans="1:26" ht="18" customHeight="1">
      <c r="A73" s="8" t="s">
        <v>2077</v>
      </c>
      <c r="B73" s="9" t="s">
        <v>1805</v>
      </c>
      <c r="C73" s="10" t="s">
        <v>1806</v>
      </c>
      <c r="D73" s="11" t="s">
        <v>42</v>
      </c>
      <c r="E73" s="12"/>
      <c r="F73" s="12">
        <v>476</v>
      </c>
      <c r="G73" s="12"/>
      <c r="H73" s="13">
        <v>44015</v>
      </c>
      <c r="I73" s="14">
        <v>108</v>
      </c>
      <c r="J73" s="15" t="s">
        <v>171</v>
      </c>
      <c r="K73" s="16">
        <v>0.6</v>
      </c>
      <c r="L73" s="8"/>
      <c r="M73" s="12"/>
      <c r="N73" s="18">
        <v>43835</v>
      </c>
      <c r="O73" s="14">
        <v>476</v>
      </c>
      <c r="P73" s="14">
        <v>2856</v>
      </c>
      <c r="Q73" s="23">
        <v>10.1388</v>
      </c>
      <c r="R73" s="11">
        <v>8065</v>
      </c>
      <c r="S73" s="11">
        <v>180</v>
      </c>
      <c r="T73" s="24" t="s">
        <v>38</v>
      </c>
      <c r="U73" s="24" t="s">
        <v>37</v>
      </c>
      <c r="V73" s="24" t="s">
        <v>38</v>
      </c>
      <c r="W73" s="24" t="s">
        <v>38</v>
      </c>
      <c r="X73" s="24" t="s">
        <v>37</v>
      </c>
      <c r="Y73" s="28">
        <v>43985</v>
      </c>
      <c r="Z73" s="24" t="s">
        <v>39</v>
      </c>
    </row>
    <row r="74" spans="1:26" ht="18" customHeight="1">
      <c r="A74" s="8" t="s">
        <v>2078</v>
      </c>
      <c r="B74" s="9" t="s">
        <v>1805</v>
      </c>
      <c r="C74" s="10" t="s">
        <v>1806</v>
      </c>
      <c r="D74" s="11" t="s">
        <v>42</v>
      </c>
      <c r="E74" s="12">
        <v>94</v>
      </c>
      <c r="F74" s="12"/>
      <c r="G74" s="12"/>
      <c r="H74" s="13">
        <v>44015</v>
      </c>
      <c r="I74" s="14">
        <v>108</v>
      </c>
      <c r="J74" s="15" t="s">
        <v>171</v>
      </c>
      <c r="K74" s="16">
        <v>0.6</v>
      </c>
      <c r="L74" s="8"/>
      <c r="M74" s="12"/>
      <c r="N74" s="18">
        <v>43835</v>
      </c>
      <c r="O74" s="14">
        <v>45120</v>
      </c>
      <c r="P74" s="14">
        <v>270720</v>
      </c>
      <c r="Q74" s="23">
        <v>961.05600000000004</v>
      </c>
      <c r="R74" s="11">
        <v>8065</v>
      </c>
      <c r="S74" s="11">
        <v>180</v>
      </c>
      <c r="T74" s="24" t="s">
        <v>38</v>
      </c>
      <c r="U74" s="24" t="s">
        <v>37</v>
      </c>
      <c r="V74" s="24" t="s">
        <v>38</v>
      </c>
      <c r="W74" s="24" t="s">
        <v>38</v>
      </c>
      <c r="X74" s="24" t="s">
        <v>37</v>
      </c>
      <c r="Y74" s="28">
        <v>43985</v>
      </c>
      <c r="Z74" s="24" t="s">
        <v>39</v>
      </c>
    </row>
    <row r="75" spans="1:26" ht="18" customHeight="1">
      <c r="A75" s="8" t="s">
        <v>2079</v>
      </c>
      <c r="B75" s="9" t="s">
        <v>919</v>
      </c>
      <c r="C75" s="10" t="s">
        <v>920</v>
      </c>
      <c r="D75" s="11" t="s">
        <v>42</v>
      </c>
      <c r="E75" s="12">
        <v>1</v>
      </c>
      <c r="F75" s="12"/>
      <c r="G75" s="12"/>
      <c r="H75" s="13">
        <v>44016</v>
      </c>
      <c r="I75" s="14">
        <v>109</v>
      </c>
      <c r="J75" s="15" t="s">
        <v>171</v>
      </c>
      <c r="K75" s="16">
        <v>0.60555555555555596</v>
      </c>
      <c r="L75" s="8"/>
      <c r="M75" s="12"/>
      <c r="N75" s="18">
        <v>43836</v>
      </c>
      <c r="O75" s="14">
        <v>130</v>
      </c>
      <c r="P75" s="14">
        <v>3120</v>
      </c>
      <c r="Q75" s="23">
        <v>8.3927999999999994</v>
      </c>
      <c r="R75" s="11">
        <v>9141</v>
      </c>
      <c r="S75" s="11">
        <v>180</v>
      </c>
      <c r="T75" s="24" t="s">
        <v>38</v>
      </c>
      <c r="U75" s="24" t="s">
        <v>37</v>
      </c>
      <c r="V75" s="24" t="s">
        <v>38</v>
      </c>
      <c r="W75" s="24" t="s">
        <v>38</v>
      </c>
      <c r="X75" s="24" t="s">
        <v>37</v>
      </c>
      <c r="Y75" s="28">
        <v>44016</v>
      </c>
      <c r="Z75" s="24" t="s">
        <v>39</v>
      </c>
    </row>
    <row r="76" spans="1:26" ht="18" customHeight="1">
      <c r="A76" s="8" t="s">
        <v>2080</v>
      </c>
      <c r="B76" s="9" t="s">
        <v>658</v>
      </c>
      <c r="C76" s="10" t="s">
        <v>659</v>
      </c>
      <c r="D76" s="11" t="s">
        <v>247</v>
      </c>
      <c r="E76" s="12">
        <v>9</v>
      </c>
      <c r="F76" s="12"/>
      <c r="G76" s="12"/>
      <c r="H76" s="13">
        <v>44017</v>
      </c>
      <c r="I76" s="14">
        <v>110</v>
      </c>
      <c r="J76" s="15" t="s">
        <v>171</v>
      </c>
      <c r="K76" s="16">
        <v>0.61111111111111105</v>
      </c>
      <c r="L76" s="8"/>
      <c r="M76" s="12"/>
      <c r="N76" s="18">
        <v>43837</v>
      </c>
      <c r="O76" s="14">
        <v>3240</v>
      </c>
      <c r="P76" s="14">
        <v>12960</v>
      </c>
      <c r="Q76" s="23">
        <v>42.768000000000001</v>
      </c>
      <c r="R76" s="11">
        <v>7605</v>
      </c>
      <c r="S76" s="11">
        <v>180</v>
      </c>
      <c r="T76" s="24" t="s">
        <v>38</v>
      </c>
      <c r="U76" s="24" t="s">
        <v>37</v>
      </c>
      <c r="V76" s="24" t="s">
        <v>38</v>
      </c>
      <c r="W76" s="24" t="s">
        <v>38</v>
      </c>
      <c r="X76" s="24" t="s">
        <v>37</v>
      </c>
      <c r="Y76" s="28">
        <v>43987</v>
      </c>
      <c r="Z76" s="24" t="s">
        <v>39</v>
      </c>
    </row>
    <row r="77" spans="1:26" ht="18" customHeight="1">
      <c r="A77" s="8" t="s">
        <v>2006</v>
      </c>
      <c r="B77" s="9" t="s">
        <v>656</v>
      </c>
      <c r="C77" s="10" t="s">
        <v>657</v>
      </c>
      <c r="D77" s="11" t="s">
        <v>247</v>
      </c>
      <c r="E77" s="12">
        <v>9</v>
      </c>
      <c r="F77" s="12"/>
      <c r="G77" s="12"/>
      <c r="H77" s="13">
        <v>44018</v>
      </c>
      <c r="I77" s="14">
        <v>111</v>
      </c>
      <c r="J77" s="15" t="s">
        <v>171</v>
      </c>
      <c r="K77" s="16">
        <v>0.61666666666666703</v>
      </c>
      <c r="L77" s="8"/>
      <c r="M77" s="12"/>
      <c r="N77" s="18">
        <v>43838</v>
      </c>
      <c r="O77" s="14">
        <v>3240</v>
      </c>
      <c r="P77" s="14">
        <v>12960</v>
      </c>
      <c r="Q77" s="23">
        <v>42.768000000000001</v>
      </c>
      <c r="R77" s="11">
        <v>7599</v>
      </c>
      <c r="S77" s="11">
        <v>180</v>
      </c>
      <c r="T77" s="24" t="s">
        <v>38</v>
      </c>
      <c r="U77" s="24" t="s">
        <v>37</v>
      </c>
      <c r="V77" s="24" t="s">
        <v>38</v>
      </c>
      <c r="W77" s="24" t="s">
        <v>38</v>
      </c>
      <c r="X77" s="24" t="s">
        <v>37</v>
      </c>
      <c r="Y77" s="28">
        <v>43988</v>
      </c>
      <c r="Z77" s="24" t="s">
        <v>39</v>
      </c>
    </row>
    <row r="78" spans="1:26" ht="18" customHeight="1">
      <c r="A78" s="8" t="s">
        <v>2081</v>
      </c>
      <c r="B78" s="9" t="s">
        <v>1805</v>
      </c>
      <c r="C78" s="10" t="s">
        <v>1806</v>
      </c>
      <c r="D78" s="11" t="s">
        <v>42</v>
      </c>
      <c r="E78" s="12">
        <v>6</v>
      </c>
      <c r="F78" s="12"/>
      <c r="G78" s="12"/>
      <c r="H78" s="13">
        <v>44018</v>
      </c>
      <c r="I78" s="14">
        <v>111</v>
      </c>
      <c r="J78" s="15" t="s">
        <v>171</v>
      </c>
      <c r="K78" s="16">
        <v>0.61666666666666703</v>
      </c>
      <c r="L78" s="8"/>
      <c r="M78" s="12"/>
      <c r="N78" s="18">
        <v>43838</v>
      </c>
      <c r="O78" s="14">
        <v>2880</v>
      </c>
      <c r="P78" s="14">
        <v>17280</v>
      </c>
      <c r="Q78" s="23">
        <v>61.344000000000001</v>
      </c>
      <c r="R78" s="11">
        <v>8065</v>
      </c>
      <c r="S78" s="11">
        <v>180</v>
      </c>
      <c r="T78" s="24" t="s">
        <v>38</v>
      </c>
      <c r="U78" s="24" t="s">
        <v>37</v>
      </c>
      <c r="V78" s="24" t="s">
        <v>38</v>
      </c>
      <c r="W78" s="24" t="s">
        <v>38</v>
      </c>
      <c r="X78" s="24" t="s">
        <v>37</v>
      </c>
      <c r="Y78" s="28">
        <v>43988</v>
      </c>
      <c r="Z78" s="24" t="s">
        <v>39</v>
      </c>
    </row>
    <row r="79" spans="1:26" ht="18" customHeight="1">
      <c r="A79" s="8" t="s">
        <v>2082</v>
      </c>
      <c r="B79" s="9" t="s">
        <v>656</v>
      </c>
      <c r="C79" s="10" t="s">
        <v>657</v>
      </c>
      <c r="D79" s="11" t="s">
        <v>247</v>
      </c>
      <c r="E79" s="12">
        <v>1</v>
      </c>
      <c r="F79" s="12"/>
      <c r="G79" s="12"/>
      <c r="H79" s="13">
        <v>44018</v>
      </c>
      <c r="I79" s="14">
        <v>111</v>
      </c>
      <c r="J79" s="15" t="s">
        <v>171</v>
      </c>
      <c r="K79" s="16">
        <v>0.61666666666666703</v>
      </c>
      <c r="L79" s="8"/>
      <c r="M79" s="12"/>
      <c r="N79" s="18">
        <v>43838</v>
      </c>
      <c r="O79" s="14">
        <v>360</v>
      </c>
      <c r="P79" s="14">
        <v>1440</v>
      </c>
      <c r="Q79" s="23">
        <v>4.7519999999999998</v>
      </c>
      <c r="R79" s="11">
        <v>7599</v>
      </c>
      <c r="S79" s="11">
        <v>180</v>
      </c>
      <c r="T79" s="24" t="s">
        <v>38</v>
      </c>
      <c r="U79" s="24" t="s">
        <v>37</v>
      </c>
      <c r="V79" s="24" t="s">
        <v>38</v>
      </c>
      <c r="W79" s="24" t="s">
        <v>38</v>
      </c>
      <c r="X79" s="24" t="s">
        <v>37</v>
      </c>
      <c r="Y79" s="28">
        <v>43988</v>
      </c>
      <c r="Z79" s="24" t="s">
        <v>39</v>
      </c>
    </row>
    <row r="80" spans="1:26" ht="18" customHeight="1">
      <c r="A80" s="8" t="s">
        <v>2075</v>
      </c>
      <c r="B80" s="9" t="s">
        <v>656</v>
      </c>
      <c r="C80" s="10" t="s">
        <v>657</v>
      </c>
      <c r="D80" s="11" t="s">
        <v>247</v>
      </c>
      <c r="E80" s="12">
        <v>2</v>
      </c>
      <c r="F80" s="12"/>
      <c r="G80" s="12"/>
      <c r="H80" s="13">
        <v>44019</v>
      </c>
      <c r="I80" s="14">
        <v>112</v>
      </c>
      <c r="J80" s="15" t="s">
        <v>171</v>
      </c>
      <c r="K80" s="16">
        <v>0.62222222222222201</v>
      </c>
      <c r="L80" s="8"/>
      <c r="M80" s="12"/>
      <c r="N80" s="18">
        <v>43839</v>
      </c>
      <c r="O80" s="14">
        <v>720</v>
      </c>
      <c r="P80" s="14">
        <v>2880</v>
      </c>
      <c r="Q80" s="23">
        <v>9.5039999999999996</v>
      </c>
      <c r="R80" s="11">
        <v>7599</v>
      </c>
      <c r="S80" s="11">
        <v>180</v>
      </c>
      <c r="T80" s="24" t="s">
        <v>38</v>
      </c>
      <c r="U80" s="24" t="s">
        <v>37</v>
      </c>
      <c r="V80" s="24" t="s">
        <v>38</v>
      </c>
      <c r="W80" s="24" t="s">
        <v>38</v>
      </c>
      <c r="X80" s="24" t="s">
        <v>37</v>
      </c>
      <c r="Y80" s="28">
        <v>43989</v>
      </c>
      <c r="Z80" s="24" t="s">
        <v>39</v>
      </c>
    </row>
    <row r="81" spans="1:26" ht="18" customHeight="1">
      <c r="A81" s="8" t="s">
        <v>2006</v>
      </c>
      <c r="B81" s="9" t="s">
        <v>1263</v>
      </c>
      <c r="C81" s="10" t="s">
        <v>1264</v>
      </c>
      <c r="D81" s="11" t="s">
        <v>42</v>
      </c>
      <c r="E81" s="12">
        <v>3</v>
      </c>
      <c r="F81" s="12"/>
      <c r="G81" s="12"/>
      <c r="H81" s="13">
        <v>44021</v>
      </c>
      <c r="I81" s="14">
        <v>114</v>
      </c>
      <c r="J81" s="15" t="s">
        <v>171</v>
      </c>
      <c r="K81" s="16">
        <v>0.63333333333333297</v>
      </c>
      <c r="L81" s="8"/>
      <c r="M81" s="12"/>
      <c r="N81" s="18">
        <v>43841</v>
      </c>
      <c r="O81" s="14">
        <v>1440</v>
      </c>
      <c r="P81" s="14">
        <v>8640</v>
      </c>
      <c r="Q81" s="23">
        <v>28.512</v>
      </c>
      <c r="R81" s="11">
        <v>8723</v>
      </c>
      <c r="S81" s="11">
        <v>180</v>
      </c>
      <c r="T81" s="24" t="s">
        <v>38</v>
      </c>
      <c r="U81" s="24" t="s">
        <v>37</v>
      </c>
      <c r="V81" s="24" t="s">
        <v>38</v>
      </c>
      <c r="W81" s="24" t="s">
        <v>38</v>
      </c>
      <c r="X81" s="24" t="s">
        <v>37</v>
      </c>
      <c r="Y81" s="28">
        <v>43991</v>
      </c>
      <c r="Z81" s="24" t="s">
        <v>39</v>
      </c>
    </row>
    <row r="82" spans="1:26" ht="18" customHeight="1">
      <c r="A82" s="8" t="s">
        <v>2083</v>
      </c>
      <c r="B82" s="9" t="s">
        <v>1805</v>
      </c>
      <c r="C82" s="10" t="s">
        <v>1806</v>
      </c>
      <c r="D82" s="11" t="s">
        <v>42</v>
      </c>
      <c r="E82" s="12">
        <v>16</v>
      </c>
      <c r="F82" s="12"/>
      <c r="G82" s="12"/>
      <c r="H82" s="13">
        <v>44022</v>
      </c>
      <c r="I82" s="14">
        <v>115</v>
      </c>
      <c r="J82" s="15" t="s">
        <v>171</v>
      </c>
      <c r="K82" s="16">
        <v>0.63888888888888895</v>
      </c>
      <c r="L82" s="8"/>
      <c r="M82" s="12"/>
      <c r="N82" s="18">
        <v>43842</v>
      </c>
      <c r="O82" s="14">
        <v>7680</v>
      </c>
      <c r="P82" s="14">
        <v>46080</v>
      </c>
      <c r="Q82" s="23">
        <v>163.584</v>
      </c>
      <c r="R82" s="11">
        <v>8065</v>
      </c>
      <c r="S82" s="11">
        <v>180</v>
      </c>
      <c r="T82" s="24" t="s">
        <v>38</v>
      </c>
      <c r="U82" s="24" t="s">
        <v>37</v>
      </c>
      <c r="V82" s="24" t="s">
        <v>38</v>
      </c>
      <c r="W82" s="24" t="s">
        <v>38</v>
      </c>
      <c r="X82" s="24" t="s">
        <v>37</v>
      </c>
      <c r="Y82" s="28">
        <v>43992</v>
      </c>
      <c r="Z82" s="24" t="s">
        <v>39</v>
      </c>
    </row>
    <row r="83" spans="1:26" ht="18" customHeight="1">
      <c r="A83" s="8" t="s">
        <v>2084</v>
      </c>
      <c r="B83" s="9" t="s">
        <v>1312</v>
      </c>
      <c r="C83" s="10" t="s">
        <v>1313</v>
      </c>
      <c r="D83" s="11" t="s">
        <v>42</v>
      </c>
      <c r="E83" s="12">
        <v>3</v>
      </c>
      <c r="F83" s="12"/>
      <c r="G83" s="12"/>
      <c r="H83" s="13">
        <v>44022</v>
      </c>
      <c r="I83" s="14">
        <v>115</v>
      </c>
      <c r="J83" s="15" t="s">
        <v>171</v>
      </c>
      <c r="K83" s="16">
        <v>0.63888888888888895</v>
      </c>
      <c r="L83" s="8"/>
      <c r="M83" s="12"/>
      <c r="N83" s="18">
        <v>43842</v>
      </c>
      <c r="O83" s="14">
        <v>390</v>
      </c>
      <c r="P83" s="14">
        <v>9360</v>
      </c>
      <c r="Q83" s="23">
        <v>25.1784</v>
      </c>
      <c r="R83" s="11">
        <v>7487</v>
      </c>
      <c r="S83" s="11">
        <v>180</v>
      </c>
      <c r="T83" s="24" t="s">
        <v>38</v>
      </c>
      <c r="U83" s="24" t="s">
        <v>37</v>
      </c>
      <c r="V83" s="24" t="s">
        <v>38</v>
      </c>
      <c r="W83" s="24" t="s">
        <v>38</v>
      </c>
      <c r="X83" s="24" t="s">
        <v>37</v>
      </c>
      <c r="Y83" s="28">
        <v>43992</v>
      </c>
      <c r="Z83" s="24" t="s">
        <v>39</v>
      </c>
    </row>
    <row r="84" spans="1:26" ht="18" customHeight="1">
      <c r="A84" s="8" t="s">
        <v>2085</v>
      </c>
      <c r="B84" s="9" t="s">
        <v>2086</v>
      </c>
      <c r="C84" s="10" t="s">
        <v>2087</v>
      </c>
      <c r="D84" s="11" t="s">
        <v>194</v>
      </c>
      <c r="E84" s="12">
        <v>7</v>
      </c>
      <c r="F84" s="12"/>
      <c r="G84" s="12"/>
      <c r="H84" s="13">
        <v>44023</v>
      </c>
      <c r="I84" s="14">
        <v>116</v>
      </c>
      <c r="J84" s="15" t="s">
        <v>171</v>
      </c>
      <c r="K84" s="16">
        <v>0.64444444444444404</v>
      </c>
      <c r="L84" s="8"/>
      <c r="M84" s="12"/>
      <c r="N84" s="18">
        <v>43843</v>
      </c>
      <c r="O84" s="14">
        <v>1820</v>
      </c>
      <c r="P84" s="14">
        <v>10920</v>
      </c>
      <c r="Q84" s="23">
        <v>36.036000000000001</v>
      </c>
      <c r="R84" s="11">
        <v>5506</v>
      </c>
      <c r="S84" s="11">
        <v>180</v>
      </c>
      <c r="T84" s="24" t="s">
        <v>38</v>
      </c>
      <c r="U84" s="24" t="s">
        <v>37</v>
      </c>
      <c r="V84" s="24" t="s">
        <v>38</v>
      </c>
      <c r="W84" s="24" t="s">
        <v>38</v>
      </c>
      <c r="X84" s="24" t="s">
        <v>37</v>
      </c>
      <c r="Y84" s="28">
        <v>43993</v>
      </c>
      <c r="Z84" s="24" t="s">
        <v>39</v>
      </c>
    </row>
    <row r="85" spans="1:26" ht="18" customHeight="1">
      <c r="A85" s="8" t="s">
        <v>2081</v>
      </c>
      <c r="B85" s="9" t="s">
        <v>1805</v>
      </c>
      <c r="C85" s="10" t="s">
        <v>1806</v>
      </c>
      <c r="D85" s="11" t="s">
        <v>42</v>
      </c>
      <c r="E85" s="12">
        <v>12</v>
      </c>
      <c r="F85" s="12"/>
      <c r="G85" s="12"/>
      <c r="H85" s="13">
        <v>44023</v>
      </c>
      <c r="I85" s="14">
        <v>116</v>
      </c>
      <c r="J85" s="15" t="s">
        <v>171</v>
      </c>
      <c r="K85" s="16">
        <v>0.64444444444444404</v>
      </c>
      <c r="L85" s="8"/>
      <c r="M85" s="12"/>
      <c r="N85" s="18">
        <v>43843</v>
      </c>
      <c r="O85" s="14">
        <v>5760</v>
      </c>
      <c r="P85" s="14">
        <v>34560</v>
      </c>
      <c r="Q85" s="23">
        <v>122.688</v>
      </c>
      <c r="R85" s="11">
        <v>8065</v>
      </c>
      <c r="S85" s="11">
        <v>180</v>
      </c>
      <c r="T85" s="24" t="s">
        <v>38</v>
      </c>
      <c r="U85" s="24" t="s">
        <v>37</v>
      </c>
      <c r="V85" s="24" t="s">
        <v>38</v>
      </c>
      <c r="W85" s="24" t="s">
        <v>38</v>
      </c>
      <c r="X85" s="24" t="s">
        <v>37</v>
      </c>
      <c r="Y85" s="28">
        <v>43993</v>
      </c>
      <c r="Z85" s="24" t="s">
        <v>39</v>
      </c>
    </row>
    <row r="86" spans="1:26" ht="18" customHeight="1">
      <c r="A86" s="8" t="s">
        <v>2088</v>
      </c>
      <c r="B86" s="9" t="s">
        <v>1809</v>
      </c>
      <c r="C86" s="10" t="s">
        <v>1810</v>
      </c>
      <c r="D86" s="11" t="s">
        <v>42</v>
      </c>
      <c r="E86" s="12">
        <v>71</v>
      </c>
      <c r="F86" s="12"/>
      <c r="G86" s="12"/>
      <c r="H86" s="13">
        <v>44025</v>
      </c>
      <c r="I86" s="14">
        <v>118</v>
      </c>
      <c r="J86" s="15" t="s">
        <v>171</v>
      </c>
      <c r="K86" s="16">
        <v>0.655555555555556</v>
      </c>
      <c r="L86" s="8"/>
      <c r="M86" s="12"/>
      <c r="N86" s="18">
        <v>43845</v>
      </c>
      <c r="O86" s="14">
        <v>6390</v>
      </c>
      <c r="P86" s="14">
        <v>115020</v>
      </c>
      <c r="Q86" s="23">
        <v>544.04459999999995</v>
      </c>
      <c r="R86" s="11">
        <v>5268</v>
      </c>
      <c r="S86" s="11">
        <v>180</v>
      </c>
      <c r="T86" s="24" t="s">
        <v>38</v>
      </c>
      <c r="U86" s="24" t="s">
        <v>37</v>
      </c>
      <c r="V86" s="24" t="s">
        <v>38</v>
      </c>
      <c r="W86" s="24" t="s">
        <v>38</v>
      </c>
      <c r="X86" s="24" t="s">
        <v>37</v>
      </c>
      <c r="Y86" s="28">
        <v>43995</v>
      </c>
      <c r="Z86" s="24" t="s">
        <v>39</v>
      </c>
    </row>
    <row r="87" spans="1:26" ht="18" customHeight="1">
      <c r="A87" s="8" t="s">
        <v>2089</v>
      </c>
      <c r="B87" s="9" t="s">
        <v>1250</v>
      </c>
      <c r="C87" s="10" t="s">
        <v>1251</v>
      </c>
      <c r="D87" s="11" t="s">
        <v>194</v>
      </c>
      <c r="E87" s="12">
        <v>51</v>
      </c>
      <c r="F87" s="12">
        <v>27</v>
      </c>
      <c r="G87" s="12"/>
      <c r="H87" s="13">
        <v>44026</v>
      </c>
      <c r="I87" s="14">
        <v>119</v>
      </c>
      <c r="J87" s="15" t="s">
        <v>171</v>
      </c>
      <c r="K87" s="16">
        <v>0.66111111111111098</v>
      </c>
      <c r="L87" s="8" t="s">
        <v>2090</v>
      </c>
      <c r="M87" s="12" t="s">
        <v>2091</v>
      </c>
      <c r="N87" s="18">
        <v>43846</v>
      </c>
      <c r="O87" s="14">
        <v>3852</v>
      </c>
      <c r="P87" s="14">
        <v>92448</v>
      </c>
      <c r="Q87" s="23">
        <v>291.21120000000002</v>
      </c>
      <c r="R87" s="11">
        <v>7994</v>
      </c>
      <c r="S87" s="11">
        <v>180</v>
      </c>
      <c r="T87" s="24" t="s">
        <v>38</v>
      </c>
      <c r="U87" s="24" t="s">
        <v>37</v>
      </c>
      <c r="V87" s="24" t="s">
        <v>38</v>
      </c>
      <c r="W87" s="24" t="s">
        <v>38</v>
      </c>
      <c r="X87" s="24" t="s">
        <v>37</v>
      </c>
      <c r="Y87" s="28">
        <v>43996</v>
      </c>
      <c r="Z87" s="24" t="s">
        <v>39</v>
      </c>
    </row>
    <row r="88" spans="1:26" ht="18" customHeight="1">
      <c r="A88" s="8" t="s">
        <v>2092</v>
      </c>
      <c r="B88" s="9" t="s">
        <v>1805</v>
      </c>
      <c r="C88" s="10" t="s">
        <v>1806</v>
      </c>
      <c r="D88" s="11" t="s">
        <v>42</v>
      </c>
      <c r="E88" s="12">
        <v>72</v>
      </c>
      <c r="F88" s="12"/>
      <c r="G88" s="12"/>
      <c r="H88" s="13">
        <v>44026</v>
      </c>
      <c r="I88" s="14">
        <v>119</v>
      </c>
      <c r="J88" s="15" t="s">
        <v>171</v>
      </c>
      <c r="K88" s="16">
        <v>0.66111111111111098</v>
      </c>
      <c r="L88" s="8"/>
      <c r="M88" s="12"/>
      <c r="N88" s="18">
        <v>43846</v>
      </c>
      <c r="O88" s="14">
        <v>34560</v>
      </c>
      <c r="P88" s="14">
        <v>207360</v>
      </c>
      <c r="Q88" s="23">
        <v>736.12800000000004</v>
      </c>
      <c r="R88" s="11">
        <v>8065</v>
      </c>
      <c r="S88" s="11">
        <v>180</v>
      </c>
      <c r="T88" s="24" t="s">
        <v>38</v>
      </c>
      <c r="U88" s="24" t="s">
        <v>37</v>
      </c>
      <c r="V88" s="24" t="s">
        <v>38</v>
      </c>
      <c r="W88" s="24" t="s">
        <v>38</v>
      </c>
      <c r="X88" s="24" t="s">
        <v>37</v>
      </c>
      <c r="Y88" s="28">
        <v>43996</v>
      </c>
      <c r="Z88" s="24" t="s">
        <v>39</v>
      </c>
    </row>
    <row r="89" spans="1:26" ht="18" customHeight="1">
      <c r="A89" s="8" t="s">
        <v>2093</v>
      </c>
      <c r="B89" s="9" t="s">
        <v>1252</v>
      </c>
      <c r="C89" s="10" t="s">
        <v>1253</v>
      </c>
      <c r="D89" s="11" t="s">
        <v>194</v>
      </c>
      <c r="E89" s="12">
        <v>1</v>
      </c>
      <c r="F89" s="12"/>
      <c r="G89" s="12"/>
      <c r="H89" s="13">
        <v>44026</v>
      </c>
      <c r="I89" s="14">
        <v>119</v>
      </c>
      <c r="J89" s="15" t="s">
        <v>171</v>
      </c>
      <c r="K89" s="16">
        <v>0.66111111111111098</v>
      </c>
      <c r="L89" s="8"/>
      <c r="M89" s="12"/>
      <c r="N89" s="18">
        <v>43846</v>
      </c>
      <c r="O89" s="14">
        <v>260</v>
      </c>
      <c r="P89" s="14">
        <v>1560</v>
      </c>
      <c r="Q89" s="23">
        <v>4.9139999999999997</v>
      </c>
      <c r="R89" s="11">
        <v>8061</v>
      </c>
      <c r="S89" s="11">
        <v>180</v>
      </c>
      <c r="T89" s="24" t="s">
        <v>38</v>
      </c>
      <c r="U89" s="24" t="s">
        <v>37</v>
      </c>
      <c r="V89" s="24" t="s">
        <v>38</v>
      </c>
      <c r="W89" s="24" t="s">
        <v>38</v>
      </c>
      <c r="X89" s="24" t="s">
        <v>37</v>
      </c>
      <c r="Y89" s="28">
        <v>43996</v>
      </c>
      <c r="Z89" s="24" t="s">
        <v>39</v>
      </c>
    </row>
    <row r="90" spans="1:26" ht="18" customHeight="1">
      <c r="A90" s="8" t="s">
        <v>2093</v>
      </c>
      <c r="B90" s="9" t="s">
        <v>1252</v>
      </c>
      <c r="C90" s="10" t="s">
        <v>1253</v>
      </c>
      <c r="D90" s="11" t="s">
        <v>194</v>
      </c>
      <c r="E90" s="12">
        <v>1</v>
      </c>
      <c r="F90" s="12"/>
      <c r="G90" s="12"/>
      <c r="H90" s="13">
        <v>44026</v>
      </c>
      <c r="I90" s="14">
        <v>119</v>
      </c>
      <c r="J90" s="15" t="s">
        <v>171</v>
      </c>
      <c r="K90" s="16">
        <v>0.66111111111111098</v>
      </c>
      <c r="L90" s="8"/>
      <c r="M90" s="12"/>
      <c r="N90" s="18">
        <v>43846</v>
      </c>
      <c r="O90" s="14">
        <v>260</v>
      </c>
      <c r="P90" s="14">
        <v>1560</v>
      </c>
      <c r="Q90" s="23">
        <v>4.9139999999999997</v>
      </c>
      <c r="R90" s="11">
        <v>8061</v>
      </c>
      <c r="S90" s="11">
        <v>180</v>
      </c>
      <c r="T90" s="24" t="s">
        <v>38</v>
      </c>
      <c r="U90" s="24" t="s">
        <v>37</v>
      </c>
      <c r="V90" s="24" t="s">
        <v>38</v>
      </c>
      <c r="W90" s="24" t="s">
        <v>38</v>
      </c>
      <c r="X90" s="24" t="s">
        <v>37</v>
      </c>
      <c r="Y90" s="28">
        <v>43996</v>
      </c>
      <c r="Z90" s="24" t="s">
        <v>39</v>
      </c>
    </row>
    <row r="91" spans="1:26" ht="18" customHeight="1">
      <c r="A91" s="8" t="s">
        <v>2094</v>
      </c>
      <c r="B91" s="9" t="s">
        <v>1805</v>
      </c>
      <c r="C91" s="10" t="s">
        <v>1806</v>
      </c>
      <c r="D91" s="11" t="s">
        <v>42</v>
      </c>
      <c r="E91" s="12">
        <v>102</v>
      </c>
      <c r="F91" s="12"/>
      <c r="G91" s="12"/>
      <c r="H91" s="13">
        <v>44027</v>
      </c>
      <c r="I91" s="14">
        <v>120</v>
      </c>
      <c r="J91" s="15" t="s">
        <v>33</v>
      </c>
      <c r="K91" s="16">
        <v>0.66666666666666696</v>
      </c>
      <c r="L91" s="8"/>
      <c r="M91" s="12"/>
      <c r="N91" s="18">
        <v>43847</v>
      </c>
      <c r="O91" s="14">
        <v>48960</v>
      </c>
      <c r="P91" s="14">
        <v>293760</v>
      </c>
      <c r="Q91" s="23">
        <v>1042.848</v>
      </c>
      <c r="R91" s="11">
        <v>8065</v>
      </c>
      <c r="S91" s="11">
        <v>180</v>
      </c>
      <c r="T91" s="24" t="s">
        <v>38</v>
      </c>
      <c r="U91" s="24" t="s">
        <v>37</v>
      </c>
      <c r="V91" s="24" t="s">
        <v>38</v>
      </c>
      <c r="W91" s="24" t="s">
        <v>38</v>
      </c>
      <c r="X91" s="24" t="s">
        <v>37</v>
      </c>
      <c r="Y91" s="28">
        <v>43997</v>
      </c>
      <c r="Z91" s="24" t="s">
        <v>39</v>
      </c>
    </row>
    <row r="92" spans="1:26" ht="18" customHeight="1">
      <c r="A92" s="8" t="s">
        <v>2095</v>
      </c>
      <c r="B92" s="9" t="s">
        <v>1805</v>
      </c>
      <c r="C92" s="10" t="s">
        <v>1806</v>
      </c>
      <c r="D92" s="11" t="s">
        <v>42</v>
      </c>
      <c r="E92" s="12">
        <v>102</v>
      </c>
      <c r="F92" s="12"/>
      <c r="G92" s="12"/>
      <c r="H92" s="13">
        <v>44028</v>
      </c>
      <c r="I92" s="14">
        <v>121</v>
      </c>
      <c r="J92" s="15" t="s">
        <v>33</v>
      </c>
      <c r="K92" s="16">
        <v>0.67222222222222205</v>
      </c>
      <c r="L92" s="8"/>
      <c r="M92" s="12"/>
      <c r="N92" s="18">
        <v>43848</v>
      </c>
      <c r="O92" s="14">
        <v>48960</v>
      </c>
      <c r="P92" s="14">
        <v>293760</v>
      </c>
      <c r="Q92" s="23">
        <v>1042.848</v>
      </c>
      <c r="R92" s="11">
        <v>8065</v>
      </c>
      <c r="S92" s="11">
        <v>180</v>
      </c>
      <c r="T92" s="24" t="s">
        <v>37</v>
      </c>
      <c r="U92" s="24" t="s">
        <v>37</v>
      </c>
      <c r="V92" s="24" t="s">
        <v>38</v>
      </c>
      <c r="W92" s="24" t="s">
        <v>38</v>
      </c>
      <c r="X92" s="24" t="s">
        <v>37</v>
      </c>
      <c r="Y92" s="28">
        <v>43998</v>
      </c>
      <c r="Z92" s="24" t="s">
        <v>39</v>
      </c>
    </row>
    <row r="93" spans="1:26" ht="18" customHeight="1">
      <c r="A93" s="8" t="s">
        <v>2096</v>
      </c>
      <c r="B93" s="9" t="s">
        <v>615</v>
      </c>
      <c r="C93" s="10" t="s">
        <v>616</v>
      </c>
      <c r="D93" s="11" t="s">
        <v>42</v>
      </c>
      <c r="E93" s="12">
        <v>86</v>
      </c>
      <c r="F93" s="12"/>
      <c r="G93" s="12"/>
      <c r="H93" s="13">
        <v>44028</v>
      </c>
      <c r="I93" s="14">
        <v>121</v>
      </c>
      <c r="J93" s="15" t="s">
        <v>33</v>
      </c>
      <c r="K93" s="16">
        <v>0.67222222222222205</v>
      </c>
      <c r="L93" s="8"/>
      <c r="M93" s="12"/>
      <c r="N93" s="18">
        <v>43848</v>
      </c>
      <c r="O93" s="14">
        <v>41280</v>
      </c>
      <c r="P93" s="14">
        <v>247680</v>
      </c>
      <c r="Q93" s="23">
        <v>817.34400000000005</v>
      </c>
      <c r="R93" s="11">
        <v>5252</v>
      </c>
      <c r="S93" s="11">
        <v>180</v>
      </c>
      <c r="T93" s="24" t="s">
        <v>37</v>
      </c>
      <c r="U93" s="24" t="s">
        <v>37</v>
      </c>
      <c r="V93" s="24" t="s">
        <v>38</v>
      </c>
      <c r="W93" s="24" t="s">
        <v>38</v>
      </c>
      <c r="X93" s="24" t="s">
        <v>37</v>
      </c>
      <c r="Y93" s="28">
        <v>43998</v>
      </c>
      <c r="Z93" s="24" t="s">
        <v>39</v>
      </c>
    </row>
    <row r="94" spans="1:26" ht="18" customHeight="1">
      <c r="A94" s="8" t="s">
        <v>2097</v>
      </c>
      <c r="B94" s="9" t="s">
        <v>615</v>
      </c>
      <c r="C94" s="10" t="s">
        <v>616</v>
      </c>
      <c r="D94" s="11" t="s">
        <v>42</v>
      </c>
      <c r="E94" s="12">
        <v>49</v>
      </c>
      <c r="F94" s="12"/>
      <c r="G94" s="12"/>
      <c r="H94" s="13">
        <v>44028</v>
      </c>
      <c r="I94" s="14">
        <v>121</v>
      </c>
      <c r="J94" s="15" t="s">
        <v>33</v>
      </c>
      <c r="K94" s="16">
        <v>0.67222222222222205</v>
      </c>
      <c r="L94" s="8"/>
      <c r="M94" s="12" t="s">
        <v>2098</v>
      </c>
      <c r="N94" s="18">
        <v>43848</v>
      </c>
      <c r="O94" s="14">
        <v>23520</v>
      </c>
      <c r="P94" s="14">
        <v>141120</v>
      </c>
      <c r="Q94" s="23">
        <v>465.69600000000003</v>
      </c>
      <c r="R94" s="11">
        <v>5252</v>
      </c>
      <c r="S94" s="11">
        <v>180</v>
      </c>
      <c r="T94" s="24" t="s">
        <v>37</v>
      </c>
      <c r="U94" s="24" t="s">
        <v>37</v>
      </c>
      <c r="V94" s="24" t="s">
        <v>38</v>
      </c>
      <c r="W94" s="24" t="s">
        <v>38</v>
      </c>
      <c r="X94" s="24" t="s">
        <v>37</v>
      </c>
      <c r="Y94" s="28">
        <v>43998</v>
      </c>
      <c r="Z94" s="24" t="s">
        <v>39</v>
      </c>
    </row>
    <row r="95" spans="1:26" ht="18" customHeight="1">
      <c r="A95" s="8" t="s">
        <v>2099</v>
      </c>
      <c r="B95" s="9" t="s">
        <v>615</v>
      </c>
      <c r="C95" s="10" t="s">
        <v>616</v>
      </c>
      <c r="D95" s="11" t="s">
        <v>42</v>
      </c>
      <c r="E95" s="12">
        <v>13</v>
      </c>
      <c r="F95" s="12">
        <v>332</v>
      </c>
      <c r="G95" s="12"/>
      <c r="H95" s="13">
        <v>44028</v>
      </c>
      <c r="I95" s="14">
        <v>121</v>
      </c>
      <c r="J95" s="15" t="s">
        <v>33</v>
      </c>
      <c r="K95" s="16">
        <v>0.67222222222222205</v>
      </c>
      <c r="L95" s="8"/>
      <c r="M95" s="12" t="s">
        <v>2098</v>
      </c>
      <c r="N95" s="18">
        <v>43848</v>
      </c>
      <c r="O95" s="14">
        <v>6572</v>
      </c>
      <c r="P95" s="14">
        <v>39432</v>
      </c>
      <c r="Q95" s="23">
        <v>130.12559999999999</v>
      </c>
      <c r="R95" s="11">
        <v>5252</v>
      </c>
      <c r="S95" s="11">
        <v>180</v>
      </c>
      <c r="T95" s="24" t="s">
        <v>37</v>
      </c>
      <c r="U95" s="24" t="s">
        <v>37</v>
      </c>
      <c r="V95" s="24" t="s">
        <v>38</v>
      </c>
      <c r="W95" s="24" t="s">
        <v>38</v>
      </c>
      <c r="X95" s="24" t="s">
        <v>37</v>
      </c>
      <c r="Y95" s="28">
        <v>43998</v>
      </c>
      <c r="Z95" s="24" t="s">
        <v>39</v>
      </c>
    </row>
    <row r="96" spans="1:26" ht="18" customHeight="1">
      <c r="A96" s="8" t="s">
        <v>2100</v>
      </c>
      <c r="B96" s="9" t="s">
        <v>1200</v>
      </c>
      <c r="C96" s="10" t="s">
        <v>1201</v>
      </c>
      <c r="D96" s="11" t="s">
        <v>1073</v>
      </c>
      <c r="E96" s="12">
        <v>69</v>
      </c>
      <c r="F96" s="12">
        <v>272</v>
      </c>
      <c r="G96" s="12"/>
      <c r="H96" s="13">
        <v>44029</v>
      </c>
      <c r="I96" s="14">
        <v>122</v>
      </c>
      <c r="J96" s="15" t="s">
        <v>33</v>
      </c>
      <c r="K96" s="16">
        <v>0.67777777777777803</v>
      </c>
      <c r="L96" s="8"/>
      <c r="M96" s="12" t="s">
        <v>2098</v>
      </c>
      <c r="N96" s="18">
        <v>43849</v>
      </c>
      <c r="O96" s="14">
        <v>33392</v>
      </c>
      <c r="P96" s="14">
        <v>200352</v>
      </c>
      <c r="Q96" s="23">
        <v>711.24959999999999</v>
      </c>
      <c r="R96" s="11">
        <v>8828</v>
      </c>
      <c r="S96" s="11">
        <v>180</v>
      </c>
      <c r="T96" s="24" t="s">
        <v>37</v>
      </c>
      <c r="U96" s="24" t="s">
        <v>37</v>
      </c>
      <c r="V96" s="24" t="s">
        <v>38</v>
      </c>
      <c r="W96" s="24" t="s">
        <v>38</v>
      </c>
      <c r="X96" s="24" t="s">
        <v>37</v>
      </c>
      <c r="Y96" s="28">
        <v>43999</v>
      </c>
      <c r="Z96" s="24" t="s">
        <v>39</v>
      </c>
    </row>
    <row r="97" spans="1:26" ht="18" customHeight="1">
      <c r="A97" s="8" t="s">
        <v>2101</v>
      </c>
      <c r="B97" s="9" t="s">
        <v>1200</v>
      </c>
      <c r="C97" s="10" t="s">
        <v>1201</v>
      </c>
      <c r="D97" s="11" t="s">
        <v>1073</v>
      </c>
      <c r="E97" s="12">
        <v>24</v>
      </c>
      <c r="F97" s="12">
        <v>476</v>
      </c>
      <c r="G97" s="12"/>
      <c r="H97" s="13">
        <v>44029</v>
      </c>
      <c r="I97" s="14">
        <v>122</v>
      </c>
      <c r="J97" s="15" t="s">
        <v>33</v>
      </c>
      <c r="K97" s="16">
        <v>0.67777777777777803</v>
      </c>
      <c r="L97" s="8"/>
      <c r="M97" s="12" t="s">
        <v>2098</v>
      </c>
      <c r="N97" s="18">
        <v>43849</v>
      </c>
      <c r="O97" s="14">
        <v>11996</v>
      </c>
      <c r="P97" s="14">
        <v>71976</v>
      </c>
      <c r="Q97" s="23">
        <v>255.51480000000001</v>
      </c>
      <c r="R97" s="11">
        <v>8828</v>
      </c>
      <c r="S97" s="11">
        <v>180</v>
      </c>
      <c r="T97" s="24" t="s">
        <v>37</v>
      </c>
      <c r="U97" s="24" t="s">
        <v>37</v>
      </c>
      <c r="V97" s="24" t="s">
        <v>38</v>
      </c>
      <c r="W97" s="24" t="s">
        <v>38</v>
      </c>
      <c r="X97" s="24" t="s">
        <v>37</v>
      </c>
      <c r="Y97" s="28">
        <v>43999</v>
      </c>
      <c r="Z97" s="24" t="s">
        <v>39</v>
      </c>
    </row>
    <row r="98" spans="1:26" ht="18" customHeight="1">
      <c r="A98" s="8" t="s">
        <v>2102</v>
      </c>
      <c r="B98" s="9" t="s">
        <v>919</v>
      </c>
      <c r="C98" s="10" t="s">
        <v>920</v>
      </c>
      <c r="D98" s="11" t="s">
        <v>42</v>
      </c>
      <c r="E98" s="12">
        <v>1</v>
      </c>
      <c r="F98" s="12"/>
      <c r="G98" s="12"/>
      <c r="H98" s="13">
        <v>44030</v>
      </c>
      <c r="I98" s="14">
        <v>123</v>
      </c>
      <c r="J98" s="15" t="s">
        <v>33</v>
      </c>
      <c r="K98" s="16">
        <v>0.68333333333333302</v>
      </c>
      <c r="L98" s="8"/>
      <c r="M98" s="12"/>
      <c r="N98" s="18">
        <v>43850</v>
      </c>
      <c r="O98" s="14">
        <v>130</v>
      </c>
      <c r="P98" s="14">
        <v>3120</v>
      </c>
      <c r="Q98" s="23">
        <v>8.3927999999999994</v>
      </c>
      <c r="R98" s="11">
        <v>9141</v>
      </c>
      <c r="S98" s="11">
        <v>180</v>
      </c>
      <c r="T98" s="24" t="s">
        <v>37</v>
      </c>
      <c r="U98" s="24" t="s">
        <v>37</v>
      </c>
      <c r="V98" s="24" t="s">
        <v>38</v>
      </c>
      <c r="W98" s="24" t="s">
        <v>38</v>
      </c>
      <c r="X98" s="24" t="s">
        <v>37</v>
      </c>
      <c r="Y98" s="28">
        <v>44030</v>
      </c>
      <c r="Z98" s="24" t="s">
        <v>39</v>
      </c>
    </row>
    <row r="99" spans="1:26" ht="18" customHeight="1">
      <c r="A99" s="8" t="s">
        <v>2079</v>
      </c>
      <c r="B99" s="9" t="s">
        <v>919</v>
      </c>
      <c r="C99" s="10" t="s">
        <v>920</v>
      </c>
      <c r="D99" s="11" t="s">
        <v>42</v>
      </c>
      <c r="E99" s="12">
        <v>8</v>
      </c>
      <c r="F99" s="12"/>
      <c r="G99" s="12"/>
      <c r="H99" s="13">
        <v>44030</v>
      </c>
      <c r="I99" s="14">
        <v>123</v>
      </c>
      <c r="J99" s="15" t="s">
        <v>33</v>
      </c>
      <c r="K99" s="16">
        <v>0.68333333333333302</v>
      </c>
      <c r="L99" s="8"/>
      <c r="M99" s="12"/>
      <c r="N99" s="18">
        <v>43850</v>
      </c>
      <c r="O99" s="14">
        <v>1040</v>
      </c>
      <c r="P99" s="14">
        <v>24960</v>
      </c>
      <c r="Q99" s="23">
        <v>67.142399999999995</v>
      </c>
      <c r="R99" s="11">
        <v>9141</v>
      </c>
      <c r="S99" s="11">
        <v>180</v>
      </c>
      <c r="T99" s="24" t="s">
        <v>37</v>
      </c>
      <c r="U99" s="24" t="s">
        <v>37</v>
      </c>
      <c r="V99" s="24" t="s">
        <v>38</v>
      </c>
      <c r="W99" s="24" t="s">
        <v>38</v>
      </c>
      <c r="X99" s="24" t="s">
        <v>37</v>
      </c>
      <c r="Y99" s="28">
        <v>44030</v>
      </c>
      <c r="Z99" s="24" t="s">
        <v>39</v>
      </c>
    </row>
    <row r="100" spans="1:26" ht="18" customHeight="1">
      <c r="A100" s="8" t="s">
        <v>2100</v>
      </c>
      <c r="B100" s="9" t="s">
        <v>1200</v>
      </c>
      <c r="C100" s="10" t="s">
        <v>1201</v>
      </c>
      <c r="D100" s="11" t="s">
        <v>1073</v>
      </c>
      <c r="E100" s="12">
        <v>14</v>
      </c>
      <c r="F100" s="12"/>
      <c r="G100" s="12"/>
      <c r="H100" s="13">
        <v>44030</v>
      </c>
      <c r="I100" s="14">
        <v>123</v>
      </c>
      <c r="J100" s="15" t="s">
        <v>33</v>
      </c>
      <c r="K100" s="16">
        <v>0.68333333333333302</v>
      </c>
      <c r="L100" s="8"/>
      <c r="M100" s="12" t="s">
        <v>2098</v>
      </c>
      <c r="N100" s="18">
        <v>43850</v>
      </c>
      <c r="O100" s="14">
        <v>6720</v>
      </c>
      <c r="P100" s="14">
        <v>40320</v>
      </c>
      <c r="Q100" s="23">
        <v>143.136</v>
      </c>
      <c r="R100" s="11">
        <v>8828</v>
      </c>
      <c r="S100" s="11">
        <v>180</v>
      </c>
      <c r="T100" s="24" t="s">
        <v>37</v>
      </c>
      <c r="U100" s="24" t="s">
        <v>37</v>
      </c>
      <c r="V100" s="24" t="s">
        <v>38</v>
      </c>
      <c r="W100" s="24" t="s">
        <v>38</v>
      </c>
      <c r="X100" s="24" t="s">
        <v>37</v>
      </c>
      <c r="Y100" s="28">
        <v>44000</v>
      </c>
      <c r="Z100" s="24" t="s">
        <v>39</v>
      </c>
    </row>
    <row r="101" spans="1:26" ht="18" customHeight="1">
      <c r="A101" s="8" t="s">
        <v>2103</v>
      </c>
      <c r="B101" s="9" t="s">
        <v>919</v>
      </c>
      <c r="C101" s="10" t="s">
        <v>920</v>
      </c>
      <c r="D101" s="11" t="s">
        <v>42</v>
      </c>
      <c r="E101" s="12">
        <v>25</v>
      </c>
      <c r="F101" s="12"/>
      <c r="G101" s="12"/>
      <c r="H101" s="13">
        <v>44030</v>
      </c>
      <c r="I101" s="14">
        <v>123</v>
      </c>
      <c r="J101" s="15" t="s">
        <v>33</v>
      </c>
      <c r="K101" s="16">
        <v>0.68333333333333302</v>
      </c>
      <c r="L101" s="8"/>
      <c r="M101" s="12"/>
      <c r="N101" s="18">
        <v>43850</v>
      </c>
      <c r="O101" s="14">
        <v>3250</v>
      </c>
      <c r="P101" s="14">
        <v>78000</v>
      </c>
      <c r="Q101" s="23">
        <v>209.82</v>
      </c>
      <c r="R101" s="11">
        <v>9141</v>
      </c>
      <c r="S101" s="11">
        <v>180</v>
      </c>
      <c r="T101" s="24" t="s">
        <v>37</v>
      </c>
      <c r="U101" s="24" t="s">
        <v>37</v>
      </c>
      <c r="V101" s="24" t="s">
        <v>38</v>
      </c>
      <c r="W101" s="24" t="s">
        <v>38</v>
      </c>
      <c r="X101" s="24" t="s">
        <v>37</v>
      </c>
      <c r="Y101" s="28">
        <v>44030</v>
      </c>
      <c r="Z101" s="24" t="s">
        <v>39</v>
      </c>
    </row>
    <row r="102" spans="1:26" ht="18" customHeight="1">
      <c r="A102" s="8" t="s">
        <v>2104</v>
      </c>
      <c r="B102" s="9" t="s">
        <v>1805</v>
      </c>
      <c r="C102" s="10" t="s">
        <v>1806</v>
      </c>
      <c r="D102" s="11" t="s">
        <v>42</v>
      </c>
      <c r="E102" s="12">
        <v>19</v>
      </c>
      <c r="F102" s="12"/>
      <c r="G102" s="12"/>
      <c r="H102" s="13">
        <v>44031</v>
      </c>
      <c r="I102" s="14">
        <v>124</v>
      </c>
      <c r="J102" s="15" t="s">
        <v>33</v>
      </c>
      <c r="K102" s="16">
        <v>0.68888888888888899</v>
      </c>
      <c r="L102" s="8"/>
      <c r="M102" s="12"/>
      <c r="N102" s="18">
        <v>43851</v>
      </c>
      <c r="O102" s="14">
        <v>9120</v>
      </c>
      <c r="P102" s="14">
        <v>54720</v>
      </c>
      <c r="Q102" s="23">
        <v>194.256</v>
      </c>
      <c r="R102" s="11">
        <v>8065</v>
      </c>
      <c r="S102" s="11">
        <v>180</v>
      </c>
      <c r="T102" s="24" t="s">
        <v>37</v>
      </c>
      <c r="U102" s="24" t="s">
        <v>37</v>
      </c>
      <c r="V102" s="24" t="s">
        <v>38</v>
      </c>
      <c r="W102" s="24" t="s">
        <v>38</v>
      </c>
      <c r="X102" s="24" t="s">
        <v>37</v>
      </c>
      <c r="Y102" s="28">
        <v>44001</v>
      </c>
      <c r="Z102" s="24" t="s">
        <v>39</v>
      </c>
    </row>
    <row r="103" spans="1:26" ht="18" customHeight="1">
      <c r="A103" s="8" t="s">
        <v>2105</v>
      </c>
      <c r="B103" s="9" t="s">
        <v>1805</v>
      </c>
      <c r="C103" s="10" t="s">
        <v>1806</v>
      </c>
      <c r="D103" s="11" t="s">
        <v>42</v>
      </c>
      <c r="E103" s="12">
        <v>40</v>
      </c>
      <c r="F103" s="12"/>
      <c r="G103" s="12"/>
      <c r="H103" s="13">
        <v>44031</v>
      </c>
      <c r="I103" s="14">
        <v>124</v>
      </c>
      <c r="J103" s="15" t="s">
        <v>33</v>
      </c>
      <c r="K103" s="16">
        <v>0.68888888888888899</v>
      </c>
      <c r="L103" s="8"/>
      <c r="M103" s="12"/>
      <c r="N103" s="18">
        <v>43851</v>
      </c>
      <c r="O103" s="14">
        <v>19200</v>
      </c>
      <c r="P103" s="14">
        <v>115200</v>
      </c>
      <c r="Q103" s="23">
        <v>408.96</v>
      </c>
      <c r="R103" s="11">
        <v>8065</v>
      </c>
      <c r="S103" s="11">
        <v>180</v>
      </c>
      <c r="T103" s="24" t="s">
        <v>37</v>
      </c>
      <c r="U103" s="24" t="s">
        <v>37</v>
      </c>
      <c r="V103" s="24" t="s">
        <v>38</v>
      </c>
      <c r="W103" s="24" t="s">
        <v>38</v>
      </c>
      <c r="X103" s="24" t="s">
        <v>37</v>
      </c>
      <c r="Y103" s="28">
        <v>44001</v>
      </c>
      <c r="Z103" s="24" t="s">
        <v>39</v>
      </c>
    </row>
    <row r="104" spans="1:26" ht="18" customHeight="1">
      <c r="A104" s="8" t="s">
        <v>2106</v>
      </c>
      <c r="B104" s="9" t="s">
        <v>1805</v>
      </c>
      <c r="C104" s="10" t="s">
        <v>1806</v>
      </c>
      <c r="D104" s="11" t="s">
        <v>42</v>
      </c>
      <c r="E104" s="12">
        <v>260</v>
      </c>
      <c r="F104" s="12"/>
      <c r="G104" s="12"/>
      <c r="H104" s="13">
        <v>44032</v>
      </c>
      <c r="I104" s="14">
        <v>125</v>
      </c>
      <c r="J104" s="15" t="s">
        <v>33</v>
      </c>
      <c r="K104" s="16">
        <v>0.69444444444444398</v>
      </c>
      <c r="L104" s="8"/>
      <c r="M104" s="12"/>
      <c r="N104" s="18">
        <v>43852</v>
      </c>
      <c r="O104" s="14">
        <v>124800</v>
      </c>
      <c r="P104" s="14">
        <v>748800</v>
      </c>
      <c r="Q104" s="23">
        <v>2658.24</v>
      </c>
      <c r="R104" s="11">
        <v>8065</v>
      </c>
      <c r="S104" s="11">
        <v>180</v>
      </c>
      <c r="T104" s="24" t="s">
        <v>37</v>
      </c>
      <c r="U104" s="24" t="s">
        <v>37</v>
      </c>
      <c r="V104" s="24" t="s">
        <v>38</v>
      </c>
      <c r="W104" s="24" t="s">
        <v>38</v>
      </c>
      <c r="X104" s="24" t="s">
        <v>37</v>
      </c>
      <c r="Y104" s="28">
        <v>44002</v>
      </c>
      <c r="Z104" s="24" t="s">
        <v>39</v>
      </c>
    </row>
    <row r="105" spans="1:26" ht="18" customHeight="1">
      <c r="A105" s="8" t="s">
        <v>2107</v>
      </c>
      <c r="B105" s="9" t="s">
        <v>654</v>
      </c>
      <c r="C105" s="10" t="s">
        <v>655</v>
      </c>
      <c r="D105" s="11" t="s">
        <v>247</v>
      </c>
      <c r="E105" s="12">
        <v>7</v>
      </c>
      <c r="F105" s="12"/>
      <c r="G105" s="12"/>
      <c r="H105" s="13">
        <v>44032</v>
      </c>
      <c r="I105" s="14">
        <v>125</v>
      </c>
      <c r="J105" s="15" t="s">
        <v>33</v>
      </c>
      <c r="K105" s="16">
        <v>0.69444444444444398</v>
      </c>
      <c r="L105" s="8"/>
      <c r="M105" s="12"/>
      <c r="N105" s="18">
        <v>43852</v>
      </c>
      <c r="O105" s="14">
        <v>1680</v>
      </c>
      <c r="P105" s="14">
        <v>10080</v>
      </c>
      <c r="Q105" s="23">
        <v>33.264000000000003</v>
      </c>
      <c r="R105" s="11">
        <v>7596</v>
      </c>
      <c r="S105" s="11">
        <v>180</v>
      </c>
      <c r="T105" s="24" t="s">
        <v>37</v>
      </c>
      <c r="U105" s="24" t="s">
        <v>37</v>
      </c>
      <c r="V105" s="24" t="s">
        <v>38</v>
      </c>
      <c r="W105" s="24" t="s">
        <v>38</v>
      </c>
      <c r="X105" s="24" t="s">
        <v>37</v>
      </c>
      <c r="Y105" s="28">
        <v>44002</v>
      </c>
      <c r="Z105" s="24" t="s">
        <v>39</v>
      </c>
    </row>
    <row r="106" spans="1:26" ht="18" customHeight="1">
      <c r="A106" s="8" t="s">
        <v>2081</v>
      </c>
      <c r="B106" s="9" t="s">
        <v>1805</v>
      </c>
      <c r="C106" s="10" t="s">
        <v>1806</v>
      </c>
      <c r="D106" s="11" t="s">
        <v>42</v>
      </c>
      <c r="E106" s="12">
        <v>16</v>
      </c>
      <c r="F106" s="12"/>
      <c r="G106" s="12"/>
      <c r="H106" s="13">
        <v>44032</v>
      </c>
      <c r="I106" s="14">
        <v>125</v>
      </c>
      <c r="J106" s="15" t="s">
        <v>33</v>
      </c>
      <c r="K106" s="16">
        <v>0.69444444444444398</v>
      </c>
      <c r="L106" s="8"/>
      <c r="M106" s="12"/>
      <c r="N106" s="18">
        <v>43852</v>
      </c>
      <c r="O106" s="14">
        <v>7680</v>
      </c>
      <c r="P106" s="14">
        <v>46080</v>
      </c>
      <c r="Q106" s="23">
        <v>163.584</v>
      </c>
      <c r="R106" s="11">
        <v>8065</v>
      </c>
      <c r="S106" s="11">
        <v>180</v>
      </c>
      <c r="T106" s="24" t="s">
        <v>37</v>
      </c>
      <c r="U106" s="24" t="s">
        <v>37</v>
      </c>
      <c r="V106" s="24" t="s">
        <v>38</v>
      </c>
      <c r="W106" s="24" t="s">
        <v>38</v>
      </c>
      <c r="X106" s="24" t="s">
        <v>37</v>
      </c>
      <c r="Y106" s="28">
        <v>44002</v>
      </c>
      <c r="Z106" s="24" t="s">
        <v>39</v>
      </c>
    </row>
    <row r="107" spans="1:26" ht="18" customHeight="1">
      <c r="A107" s="8" t="s">
        <v>2108</v>
      </c>
      <c r="B107" s="9" t="s">
        <v>1805</v>
      </c>
      <c r="C107" s="10" t="s">
        <v>1806</v>
      </c>
      <c r="D107" s="11" t="s">
        <v>42</v>
      </c>
      <c r="E107" s="12">
        <v>46</v>
      </c>
      <c r="F107" s="12"/>
      <c r="G107" s="12"/>
      <c r="H107" s="13">
        <v>44032</v>
      </c>
      <c r="I107" s="14">
        <v>125</v>
      </c>
      <c r="J107" s="15" t="s">
        <v>33</v>
      </c>
      <c r="K107" s="16">
        <v>0.69444444444444398</v>
      </c>
      <c r="L107" s="8"/>
      <c r="M107" s="12"/>
      <c r="N107" s="18">
        <v>43852</v>
      </c>
      <c r="O107" s="14">
        <v>22080</v>
      </c>
      <c r="P107" s="14">
        <v>132480</v>
      </c>
      <c r="Q107" s="23">
        <v>470.30399999999997</v>
      </c>
      <c r="R107" s="11">
        <v>8065</v>
      </c>
      <c r="S107" s="11">
        <v>180</v>
      </c>
      <c r="T107" s="24" t="s">
        <v>37</v>
      </c>
      <c r="U107" s="24" t="s">
        <v>37</v>
      </c>
      <c r="V107" s="24" t="s">
        <v>38</v>
      </c>
      <c r="W107" s="24" t="s">
        <v>38</v>
      </c>
      <c r="X107" s="24" t="s">
        <v>37</v>
      </c>
      <c r="Y107" s="28">
        <v>44002</v>
      </c>
      <c r="Z107" s="24" t="s">
        <v>39</v>
      </c>
    </row>
    <row r="108" spans="1:26" ht="18" customHeight="1">
      <c r="A108" s="8" t="s">
        <v>2109</v>
      </c>
      <c r="B108" s="9" t="s">
        <v>578</v>
      </c>
      <c r="C108" s="10" t="s">
        <v>579</v>
      </c>
      <c r="D108" s="11" t="s">
        <v>46</v>
      </c>
      <c r="E108" s="12">
        <v>130</v>
      </c>
      <c r="F108" s="12"/>
      <c r="G108" s="12"/>
      <c r="H108" s="13">
        <v>44033</v>
      </c>
      <c r="I108" s="14">
        <v>126</v>
      </c>
      <c r="J108" s="15" t="s">
        <v>33</v>
      </c>
      <c r="K108" s="16">
        <v>0.7</v>
      </c>
      <c r="L108" s="8"/>
      <c r="M108" s="12"/>
      <c r="N108" s="18">
        <v>43853</v>
      </c>
      <c r="O108" s="14">
        <v>5850</v>
      </c>
      <c r="P108" s="14">
        <v>175500</v>
      </c>
      <c r="Q108" s="23">
        <v>579.15</v>
      </c>
      <c r="R108" s="11">
        <v>3759</v>
      </c>
      <c r="S108" s="11">
        <v>180</v>
      </c>
      <c r="T108" s="24" t="s">
        <v>37</v>
      </c>
      <c r="U108" s="24" t="s">
        <v>37</v>
      </c>
      <c r="V108" s="24" t="s">
        <v>38</v>
      </c>
      <c r="W108" s="24" t="s">
        <v>38</v>
      </c>
      <c r="X108" s="24" t="s">
        <v>37</v>
      </c>
      <c r="Y108" s="28">
        <v>44003</v>
      </c>
      <c r="Z108" s="24" t="s">
        <v>39</v>
      </c>
    </row>
    <row r="109" spans="1:26" ht="18" customHeight="1">
      <c r="A109" s="8" t="s">
        <v>2110</v>
      </c>
      <c r="B109" s="9" t="s">
        <v>568</v>
      </c>
      <c r="C109" s="10" t="s">
        <v>569</v>
      </c>
      <c r="D109" s="11" t="s">
        <v>46</v>
      </c>
      <c r="E109" s="12">
        <v>16</v>
      </c>
      <c r="F109" s="12"/>
      <c r="G109" s="12"/>
      <c r="H109" s="13">
        <v>44033</v>
      </c>
      <c r="I109" s="14">
        <v>126</v>
      </c>
      <c r="J109" s="15" t="s">
        <v>33</v>
      </c>
      <c r="K109" s="16">
        <v>0.7</v>
      </c>
      <c r="L109" s="8"/>
      <c r="M109" s="12"/>
      <c r="N109" s="18">
        <v>43853</v>
      </c>
      <c r="O109" s="14">
        <v>576</v>
      </c>
      <c r="P109" s="14">
        <v>9216</v>
      </c>
      <c r="Q109" s="23">
        <v>69.12</v>
      </c>
      <c r="R109" s="11">
        <v>3664</v>
      </c>
      <c r="S109" s="11">
        <v>180</v>
      </c>
      <c r="T109" s="24" t="s">
        <v>37</v>
      </c>
      <c r="U109" s="24" t="s">
        <v>37</v>
      </c>
      <c r="V109" s="24" t="s">
        <v>38</v>
      </c>
      <c r="W109" s="24" t="s">
        <v>38</v>
      </c>
      <c r="X109" s="24" t="s">
        <v>37</v>
      </c>
      <c r="Y109" s="28">
        <v>44003</v>
      </c>
      <c r="Z109" s="24" t="s">
        <v>39</v>
      </c>
    </row>
    <row r="110" spans="1:26" ht="18" customHeight="1">
      <c r="A110" s="8" t="s">
        <v>2111</v>
      </c>
      <c r="B110" s="9" t="s">
        <v>1404</v>
      </c>
      <c r="C110" s="10" t="s">
        <v>1405</v>
      </c>
      <c r="D110" s="11" t="s">
        <v>194</v>
      </c>
      <c r="E110" s="12">
        <v>12</v>
      </c>
      <c r="F110" s="12"/>
      <c r="G110" s="12"/>
      <c r="H110" s="13">
        <v>44033</v>
      </c>
      <c r="I110" s="14">
        <v>126</v>
      </c>
      <c r="J110" s="15" t="s">
        <v>33</v>
      </c>
      <c r="K110" s="16">
        <v>0.7</v>
      </c>
      <c r="L110" s="8"/>
      <c r="M110" s="12"/>
      <c r="N110" s="18">
        <v>43853</v>
      </c>
      <c r="O110" s="14">
        <v>900</v>
      </c>
      <c r="P110" s="14">
        <v>21600</v>
      </c>
      <c r="Q110" s="23">
        <v>71.28</v>
      </c>
      <c r="R110" s="11">
        <v>9851</v>
      </c>
      <c r="S110" s="11">
        <v>180</v>
      </c>
      <c r="T110" s="24" t="s">
        <v>37</v>
      </c>
      <c r="U110" s="24" t="s">
        <v>37</v>
      </c>
      <c r="V110" s="24" t="s">
        <v>38</v>
      </c>
      <c r="W110" s="24" t="s">
        <v>38</v>
      </c>
      <c r="X110" s="24" t="s">
        <v>37</v>
      </c>
      <c r="Y110" s="28">
        <v>44003</v>
      </c>
      <c r="Z110" s="24" t="s">
        <v>39</v>
      </c>
    </row>
    <row r="111" spans="1:26" ht="18" customHeight="1">
      <c r="A111" s="8" t="s">
        <v>2104</v>
      </c>
      <c r="B111" s="9" t="s">
        <v>1805</v>
      </c>
      <c r="C111" s="10" t="s">
        <v>1806</v>
      </c>
      <c r="D111" s="11" t="s">
        <v>42</v>
      </c>
      <c r="E111" s="12">
        <v>82</v>
      </c>
      <c r="F111" s="12"/>
      <c r="G111" s="12"/>
      <c r="H111" s="13">
        <v>44033</v>
      </c>
      <c r="I111" s="14">
        <v>126</v>
      </c>
      <c r="J111" s="15" t="s">
        <v>33</v>
      </c>
      <c r="K111" s="16">
        <v>0.7</v>
      </c>
      <c r="L111" s="8"/>
      <c r="M111" s="12"/>
      <c r="N111" s="18">
        <v>43853</v>
      </c>
      <c r="O111" s="14">
        <v>39360</v>
      </c>
      <c r="P111" s="14">
        <v>236160</v>
      </c>
      <c r="Q111" s="23">
        <v>838.36800000000005</v>
      </c>
      <c r="R111" s="11">
        <v>8065</v>
      </c>
      <c r="S111" s="11">
        <v>180</v>
      </c>
      <c r="T111" s="24" t="s">
        <v>37</v>
      </c>
      <c r="U111" s="24" t="s">
        <v>37</v>
      </c>
      <c r="V111" s="24" t="s">
        <v>38</v>
      </c>
      <c r="W111" s="24" t="s">
        <v>38</v>
      </c>
      <c r="X111" s="24" t="s">
        <v>37</v>
      </c>
      <c r="Y111" s="28">
        <v>44003</v>
      </c>
      <c r="Z111" s="24" t="s">
        <v>39</v>
      </c>
    </row>
    <row r="112" spans="1:26" ht="18" customHeight="1">
      <c r="A112" s="8" t="s">
        <v>2099</v>
      </c>
      <c r="B112" s="9" t="s">
        <v>1001</v>
      </c>
      <c r="C112" s="10" t="s">
        <v>1002</v>
      </c>
      <c r="D112" s="11" t="s">
        <v>42</v>
      </c>
      <c r="E112" s="12">
        <v>6</v>
      </c>
      <c r="F112" s="12"/>
      <c r="G112" s="12"/>
      <c r="H112" s="13">
        <v>44033</v>
      </c>
      <c r="I112" s="14">
        <v>126</v>
      </c>
      <c r="J112" s="15" t="s">
        <v>33</v>
      </c>
      <c r="K112" s="16">
        <v>0.7</v>
      </c>
      <c r="L112" s="8"/>
      <c r="M112" s="12"/>
      <c r="N112" s="18">
        <v>43853</v>
      </c>
      <c r="O112" s="14">
        <v>2880</v>
      </c>
      <c r="P112" s="14">
        <v>17280</v>
      </c>
      <c r="Q112" s="23">
        <v>61.344000000000001</v>
      </c>
      <c r="R112" s="11">
        <v>8073</v>
      </c>
      <c r="S112" s="11">
        <v>180</v>
      </c>
      <c r="T112" s="24" t="s">
        <v>37</v>
      </c>
      <c r="U112" s="24" t="s">
        <v>37</v>
      </c>
      <c r="V112" s="24" t="s">
        <v>38</v>
      </c>
      <c r="W112" s="24" t="s">
        <v>38</v>
      </c>
      <c r="X112" s="24" t="s">
        <v>37</v>
      </c>
      <c r="Y112" s="28">
        <v>44003</v>
      </c>
      <c r="Z112" s="24" t="s">
        <v>39</v>
      </c>
    </row>
    <row r="113" spans="1:26" ht="18" customHeight="1">
      <c r="A113" s="8" t="s">
        <v>2112</v>
      </c>
      <c r="B113" s="9" t="s">
        <v>1001</v>
      </c>
      <c r="C113" s="10" t="s">
        <v>1002</v>
      </c>
      <c r="D113" s="11" t="s">
        <v>42</v>
      </c>
      <c r="E113" s="12">
        <v>9</v>
      </c>
      <c r="F113" s="12"/>
      <c r="G113" s="12"/>
      <c r="H113" s="13">
        <v>44033</v>
      </c>
      <c r="I113" s="14">
        <v>126</v>
      </c>
      <c r="J113" s="15" t="s">
        <v>33</v>
      </c>
      <c r="K113" s="16">
        <v>0.7</v>
      </c>
      <c r="L113" s="8"/>
      <c r="M113" s="12"/>
      <c r="N113" s="18">
        <v>43853</v>
      </c>
      <c r="O113" s="14">
        <v>4320</v>
      </c>
      <c r="P113" s="14">
        <v>25920</v>
      </c>
      <c r="Q113" s="23">
        <v>92.016000000000005</v>
      </c>
      <c r="R113" s="11">
        <v>8073</v>
      </c>
      <c r="S113" s="11">
        <v>180</v>
      </c>
      <c r="T113" s="24" t="s">
        <v>37</v>
      </c>
      <c r="U113" s="24" t="s">
        <v>37</v>
      </c>
      <c r="V113" s="24" t="s">
        <v>38</v>
      </c>
      <c r="W113" s="24" t="s">
        <v>38</v>
      </c>
      <c r="X113" s="24" t="s">
        <v>37</v>
      </c>
      <c r="Y113" s="28">
        <v>44003</v>
      </c>
      <c r="Z113" s="24" t="s">
        <v>39</v>
      </c>
    </row>
    <row r="114" spans="1:26" ht="18" customHeight="1">
      <c r="A114" s="8" t="s">
        <v>2113</v>
      </c>
      <c r="B114" s="9" t="s">
        <v>1955</v>
      </c>
      <c r="C114" s="10" t="s">
        <v>1953</v>
      </c>
      <c r="D114" s="11" t="s">
        <v>1073</v>
      </c>
      <c r="E114" s="12">
        <v>40</v>
      </c>
      <c r="F114" s="12"/>
      <c r="G114" s="12"/>
      <c r="H114" s="13">
        <v>44033</v>
      </c>
      <c r="I114" s="14">
        <v>126</v>
      </c>
      <c r="J114" s="15" t="s">
        <v>33</v>
      </c>
      <c r="K114" s="16">
        <v>0.34520547945205499</v>
      </c>
      <c r="L114" s="8"/>
      <c r="M114" s="12"/>
      <c r="N114" s="18">
        <v>43668</v>
      </c>
      <c r="O114" s="14">
        <v>13440</v>
      </c>
      <c r="P114" s="14">
        <v>80640</v>
      </c>
      <c r="Q114" s="23">
        <v>266.11200000000002</v>
      </c>
      <c r="R114" s="11">
        <v>7611</v>
      </c>
      <c r="S114" s="11">
        <v>365</v>
      </c>
      <c r="T114" s="24" t="s">
        <v>38</v>
      </c>
      <c r="U114" s="24" t="s">
        <v>37</v>
      </c>
      <c r="V114" s="24" t="s">
        <v>38</v>
      </c>
      <c r="W114" s="24" t="s">
        <v>38</v>
      </c>
      <c r="X114" s="24" t="s">
        <v>37</v>
      </c>
      <c r="Y114" s="28">
        <v>44003</v>
      </c>
      <c r="Z114" s="24" t="s">
        <v>39</v>
      </c>
    </row>
    <row r="115" spans="1:26" ht="18" customHeight="1">
      <c r="A115" s="8" t="s">
        <v>2114</v>
      </c>
      <c r="B115" s="9" t="s">
        <v>1040</v>
      </c>
      <c r="C115" s="10" t="s">
        <v>1041</v>
      </c>
      <c r="D115" s="11" t="s">
        <v>46</v>
      </c>
      <c r="E115" s="12">
        <v>168</v>
      </c>
      <c r="F115" s="12"/>
      <c r="G115" s="12"/>
      <c r="H115" s="13">
        <v>44034</v>
      </c>
      <c r="I115" s="14">
        <v>127</v>
      </c>
      <c r="J115" s="15" t="s">
        <v>33</v>
      </c>
      <c r="K115" s="16">
        <v>0.70555555555555605</v>
      </c>
      <c r="L115" s="8"/>
      <c r="M115" s="12"/>
      <c r="N115" s="18">
        <v>43854</v>
      </c>
      <c r="O115" s="14">
        <v>7560</v>
      </c>
      <c r="P115" s="14">
        <v>226800</v>
      </c>
      <c r="Q115" s="23">
        <v>748.44</v>
      </c>
      <c r="R115" s="11">
        <v>9675</v>
      </c>
      <c r="S115" s="11">
        <v>180</v>
      </c>
      <c r="T115" s="24" t="s">
        <v>37</v>
      </c>
      <c r="U115" s="24" t="s">
        <v>37</v>
      </c>
      <c r="V115" s="24" t="s">
        <v>38</v>
      </c>
      <c r="W115" s="24" t="s">
        <v>38</v>
      </c>
      <c r="X115" s="24" t="s">
        <v>37</v>
      </c>
      <c r="Y115" s="28">
        <v>44004</v>
      </c>
      <c r="Z115" s="24" t="s">
        <v>39</v>
      </c>
    </row>
    <row r="116" spans="1:26" ht="18" customHeight="1">
      <c r="A116" s="8" t="s">
        <v>2113</v>
      </c>
      <c r="B116" s="9" t="s">
        <v>1955</v>
      </c>
      <c r="C116" s="10" t="s">
        <v>1953</v>
      </c>
      <c r="D116" s="11" t="s">
        <v>1073</v>
      </c>
      <c r="E116" s="12">
        <v>25</v>
      </c>
      <c r="F116" s="12"/>
      <c r="G116" s="12"/>
      <c r="H116" s="13">
        <v>44034</v>
      </c>
      <c r="I116" s="14">
        <v>127</v>
      </c>
      <c r="J116" s="15" t="s">
        <v>33</v>
      </c>
      <c r="K116" s="16">
        <v>0.34794520547945201</v>
      </c>
      <c r="L116" s="8"/>
      <c r="M116" s="12"/>
      <c r="N116" s="18">
        <v>43669</v>
      </c>
      <c r="O116" s="14">
        <v>8400</v>
      </c>
      <c r="P116" s="14">
        <v>50400</v>
      </c>
      <c r="Q116" s="23">
        <v>166.32</v>
      </c>
      <c r="R116" s="11">
        <v>7611</v>
      </c>
      <c r="S116" s="11">
        <v>365</v>
      </c>
      <c r="T116" s="24" t="s">
        <v>38</v>
      </c>
      <c r="U116" s="24" t="s">
        <v>37</v>
      </c>
      <c r="V116" s="24" t="s">
        <v>38</v>
      </c>
      <c r="W116" s="24" t="s">
        <v>38</v>
      </c>
      <c r="X116" s="24" t="s">
        <v>37</v>
      </c>
      <c r="Y116" s="28">
        <v>44004</v>
      </c>
      <c r="Z116" s="24" t="s">
        <v>39</v>
      </c>
    </row>
    <row r="117" spans="1:26" ht="18" customHeight="1">
      <c r="A117" s="8" t="s">
        <v>2115</v>
      </c>
      <c r="B117" s="9" t="s">
        <v>962</v>
      </c>
      <c r="C117" s="10" t="s">
        <v>963</v>
      </c>
      <c r="D117" s="11" t="s">
        <v>42</v>
      </c>
      <c r="E117" s="12">
        <v>22</v>
      </c>
      <c r="F117" s="12"/>
      <c r="G117" s="12"/>
      <c r="H117" s="13">
        <v>44035</v>
      </c>
      <c r="I117" s="14">
        <v>128</v>
      </c>
      <c r="J117" s="15" t="s">
        <v>33</v>
      </c>
      <c r="K117" s="16">
        <v>0.71111111111111103</v>
      </c>
      <c r="L117" s="8"/>
      <c r="M117" s="12" t="s">
        <v>2116</v>
      </c>
      <c r="N117" s="18">
        <v>43855</v>
      </c>
      <c r="O117" s="14">
        <v>10560</v>
      </c>
      <c r="P117" s="14">
        <v>63360</v>
      </c>
      <c r="Q117" s="23">
        <v>209.08799999999999</v>
      </c>
      <c r="R117" s="11">
        <v>2171</v>
      </c>
      <c r="S117" s="11">
        <v>180</v>
      </c>
      <c r="T117" s="24" t="s">
        <v>37</v>
      </c>
      <c r="U117" s="24" t="s">
        <v>37</v>
      </c>
      <c r="V117" s="24" t="s">
        <v>38</v>
      </c>
      <c r="W117" s="24" t="s">
        <v>38</v>
      </c>
      <c r="X117" s="24" t="s">
        <v>37</v>
      </c>
      <c r="Y117" s="28">
        <v>44005</v>
      </c>
      <c r="Z117" s="24" t="s">
        <v>39</v>
      </c>
    </row>
    <row r="118" spans="1:26" ht="18" customHeight="1">
      <c r="A118" s="8" t="s">
        <v>2117</v>
      </c>
      <c r="B118" s="9" t="s">
        <v>962</v>
      </c>
      <c r="C118" s="10" t="s">
        <v>963</v>
      </c>
      <c r="D118" s="11" t="s">
        <v>42</v>
      </c>
      <c r="E118" s="12">
        <v>35</v>
      </c>
      <c r="F118" s="12"/>
      <c r="G118" s="12"/>
      <c r="H118" s="13">
        <v>44035</v>
      </c>
      <c r="I118" s="14">
        <v>128</v>
      </c>
      <c r="J118" s="15" t="s">
        <v>33</v>
      </c>
      <c r="K118" s="16">
        <v>0.71111111111111103</v>
      </c>
      <c r="L118" s="8"/>
      <c r="M118" s="12"/>
      <c r="N118" s="18">
        <v>43855</v>
      </c>
      <c r="O118" s="14">
        <v>16800</v>
      </c>
      <c r="P118" s="14">
        <v>100800</v>
      </c>
      <c r="Q118" s="23">
        <v>332.64</v>
      </c>
      <c r="R118" s="11">
        <v>2171</v>
      </c>
      <c r="S118" s="11">
        <v>180</v>
      </c>
      <c r="T118" s="24" t="s">
        <v>37</v>
      </c>
      <c r="U118" s="24" t="s">
        <v>37</v>
      </c>
      <c r="V118" s="24" t="s">
        <v>38</v>
      </c>
      <c r="W118" s="24" t="s">
        <v>38</v>
      </c>
      <c r="X118" s="24" t="s">
        <v>37</v>
      </c>
      <c r="Y118" s="28">
        <v>44005</v>
      </c>
      <c r="Z118" s="24" t="s">
        <v>39</v>
      </c>
    </row>
    <row r="119" spans="1:26" ht="18" customHeight="1">
      <c r="A119" s="8" t="s">
        <v>2118</v>
      </c>
      <c r="B119" s="9" t="s">
        <v>1046</v>
      </c>
      <c r="C119" s="10" t="s">
        <v>1047</v>
      </c>
      <c r="D119" s="11" t="s">
        <v>42</v>
      </c>
      <c r="E119" s="12">
        <v>1</v>
      </c>
      <c r="F119" s="12"/>
      <c r="G119" s="12"/>
      <c r="H119" s="13">
        <v>44036</v>
      </c>
      <c r="I119" s="14">
        <v>129</v>
      </c>
      <c r="J119" s="15" t="s">
        <v>33</v>
      </c>
      <c r="K119" s="16">
        <v>0.71666666666666701</v>
      </c>
      <c r="L119" s="8"/>
      <c r="M119" s="12"/>
      <c r="N119" s="18">
        <v>43856</v>
      </c>
      <c r="O119" s="14">
        <v>120</v>
      </c>
      <c r="P119" s="14">
        <v>2880</v>
      </c>
      <c r="Q119" s="23">
        <v>9.5039999999999996</v>
      </c>
      <c r="R119" s="11">
        <v>9963</v>
      </c>
      <c r="S119" s="11">
        <v>180</v>
      </c>
      <c r="T119" s="24" t="s">
        <v>37</v>
      </c>
      <c r="U119" s="24" t="s">
        <v>37</v>
      </c>
      <c r="V119" s="24" t="s">
        <v>38</v>
      </c>
      <c r="W119" s="24" t="s">
        <v>38</v>
      </c>
      <c r="X119" s="24" t="s">
        <v>37</v>
      </c>
      <c r="Y119" s="28">
        <v>44006</v>
      </c>
      <c r="Z119" s="24" t="s">
        <v>39</v>
      </c>
    </row>
    <row r="120" spans="1:26" ht="18" customHeight="1">
      <c r="A120" s="8" t="s">
        <v>2117</v>
      </c>
      <c r="B120" s="9" t="s">
        <v>962</v>
      </c>
      <c r="C120" s="10" t="s">
        <v>963</v>
      </c>
      <c r="D120" s="11" t="s">
        <v>42</v>
      </c>
      <c r="E120" s="12">
        <v>10</v>
      </c>
      <c r="F120" s="12"/>
      <c r="G120" s="12"/>
      <c r="H120" s="13">
        <v>44036</v>
      </c>
      <c r="I120" s="14">
        <v>129</v>
      </c>
      <c r="J120" s="15" t="s">
        <v>33</v>
      </c>
      <c r="K120" s="16">
        <v>0.71666666666666701</v>
      </c>
      <c r="L120" s="8"/>
      <c r="M120" s="12"/>
      <c r="N120" s="18">
        <v>43856</v>
      </c>
      <c r="O120" s="14">
        <v>4800</v>
      </c>
      <c r="P120" s="14">
        <v>28800</v>
      </c>
      <c r="Q120" s="23">
        <v>95.04</v>
      </c>
      <c r="R120" s="11">
        <v>2171</v>
      </c>
      <c r="S120" s="11">
        <v>180</v>
      </c>
      <c r="T120" s="24" t="s">
        <v>37</v>
      </c>
      <c r="U120" s="24" t="s">
        <v>37</v>
      </c>
      <c r="V120" s="24" t="s">
        <v>38</v>
      </c>
      <c r="W120" s="24" t="s">
        <v>38</v>
      </c>
      <c r="X120" s="24" t="s">
        <v>37</v>
      </c>
      <c r="Y120" s="28">
        <v>44006</v>
      </c>
      <c r="Z120" s="24" t="s">
        <v>39</v>
      </c>
    </row>
    <row r="121" spans="1:26" ht="18" customHeight="1">
      <c r="A121" s="8" t="s">
        <v>2117</v>
      </c>
      <c r="B121" s="9" t="s">
        <v>962</v>
      </c>
      <c r="C121" s="10" t="s">
        <v>963</v>
      </c>
      <c r="D121" s="11" t="s">
        <v>42</v>
      </c>
      <c r="E121" s="12">
        <v>19</v>
      </c>
      <c r="F121" s="12"/>
      <c r="G121" s="12"/>
      <c r="H121" s="13">
        <v>44038</v>
      </c>
      <c r="I121" s="14">
        <v>131</v>
      </c>
      <c r="J121" s="15" t="s">
        <v>33</v>
      </c>
      <c r="K121" s="16">
        <v>0.72777777777777797</v>
      </c>
      <c r="L121" s="8"/>
      <c r="M121" s="12"/>
      <c r="N121" s="18">
        <v>43858</v>
      </c>
      <c r="O121" s="14">
        <v>9120</v>
      </c>
      <c r="P121" s="14">
        <v>54720</v>
      </c>
      <c r="Q121" s="23">
        <v>180.57599999999999</v>
      </c>
      <c r="R121" s="11">
        <v>2171</v>
      </c>
      <c r="S121" s="11">
        <v>180</v>
      </c>
      <c r="T121" s="24" t="s">
        <v>37</v>
      </c>
      <c r="U121" s="24" t="s">
        <v>37</v>
      </c>
      <c r="V121" s="24" t="s">
        <v>38</v>
      </c>
      <c r="W121" s="24" t="s">
        <v>38</v>
      </c>
      <c r="X121" s="24" t="s">
        <v>37</v>
      </c>
      <c r="Y121" s="28">
        <v>44008</v>
      </c>
      <c r="Z121" s="24" t="s">
        <v>39</v>
      </c>
    </row>
    <row r="122" spans="1:26" ht="18" customHeight="1">
      <c r="A122" s="8" t="s">
        <v>2119</v>
      </c>
      <c r="B122" s="9" t="s">
        <v>1110</v>
      </c>
      <c r="C122" s="10" t="s">
        <v>1109</v>
      </c>
      <c r="D122" s="11" t="s">
        <v>247</v>
      </c>
      <c r="E122" s="12">
        <v>2</v>
      </c>
      <c r="F122" s="12"/>
      <c r="G122" s="12"/>
      <c r="H122" s="13">
        <v>44038</v>
      </c>
      <c r="I122" s="14">
        <v>131</v>
      </c>
      <c r="J122" s="15" t="s">
        <v>33</v>
      </c>
      <c r="K122" s="16">
        <v>0.72777777777777797</v>
      </c>
      <c r="L122" s="8"/>
      <c r="M122" s="12"/>
      <c r="N122" s="18">
        <v>43858</v>
      </c>
      <c r="O122" s="14">
        <v>720</v>
      </c>
      <c r="P122" s="14">
        <v>2880</v>
      </c>
      <c r="Q122" s="23">
        <v>9.5039999999999996</v>
      </c>
      <c r="R122" s="11">
        <v>7603</v>
      </c>
      <c r="S122" s="11">
        <v>180</v>
      </c>
      <c r="T122" s="24" t="s">
        <v>37</v>
      </c>
      <c r="U122" s="24" t="s">
        <v>37</v>
      </c>
      <c r="V122" s="24" t="s">
        <v>38</v>
      </c>
      <c r="W122" s="24" t="s">
        <v>38</v>
      </c>
      <c r="X122" s="24" t="s">
        <v>37</v>
      </c>
      <c r="Y122" s="28">
        <v>44008</v>
      </c>
      <c r="Z122" s="24" t="s">
        <v>39</v>
      </c>
    </row>
    <row r="123" spans="1:26" ht="18" customHeight="1">
      <c r="A123" s="8" t="s">
        <v>2077</v>
      </c>
      <c r="B123" s="9" t="s">
        <v>1805</v>
      </c>
      <c r="C123" s="10" t="s">
        <v>1806</v>
      </c>
      <c r="D123" s="11" t="s">
        <v>42</v>
      </c>
      <c r="E123" s="12">
        <v>3</v>
      </c>
      <c r="F123" s="12"/>
      <c r="G123" s="12"/>
      <c r="H123" s="13">
        <v>44039</v>
      </c>
      <c r="I123" s="14">
        <v>132</v>
      </c>
      <c r="J123" s="15" t="s">
        <v>33</v>
      </c>
      <c r="K123" s="16">
        <v>0.73333333333333295</v>
      </c>
      <c r="L123" s="8"/>
      <c r="M123" s="12"/>
      <c r="N123" s="18">
        <v>43859</v>
      </c>
      <c r="O123" s="14">
        <v>1440</v>
      </c>
      <c r="P123" s="14">
        <v>8640</v>
      </c>
      <c r="Q123" s="23">
        <v>30.672000000000001</v>
      </c>
      <c r="R123" s="11">
        <v>8065</v>
      </c>
      <c r="S123" s="11">
        <v>180</v>
      </c>
      <c r="T123" s="24" t="s">
        <v>37</v>
      </c>
      <c r="U123" s="24" t="s">
        <v>37</v>
      </c>
      <c r="V123" s="24" t="s">
        <v>38</v>
      </c>
      <c r="W123" s="24" t="s">
        <v>38</v>
      </c>
      <c r="X123" s="24" t="s">
        <v>37</v>
      </c>
      <c r="Y123" s="28">
        <v>44009</v>
      </c>
      <c r="Z123" s="24" t="s">
        <v>39</v>
      </c>
    </row>
    <row r="124" spans="1:26" ht="18" customHeight="1">
      <c r="A124" s="8" t="s">
        <v>2120</v>
      </c>
      <c r="B124" s="9" t="s">
        <v>1801</v>
      </c>
      <c r="C124" s="10" t="s">
        <v>1802</v>
      </c>
      <c r="D124" s="11" t="s">
        <v>42</v>
      </c>
      <c r="E124" s="12">
        <v>6</v>
      </c>
      <c r="F124" s="12"/>
      <c r="G124" s="12"/>
      <c r="H124" s="13">
        <v>44039</v>
      </c>
      <c r="I124" s="14">
        <v>132</v>
      </c>
      <c r="J124" s="15" t="s">
        <v>33</v>
      </c>
      <c r="K124" s="16">
        <v>0.73333333333333295</v>
      </c>
      <c r="L124" s="8"/>
      <c r="M124" s="12"/>
      <c r="N124" s="18">
        <v>43859</v>
      </c>
      <c r="O124" s="14">
        <v>720</v>
      </c>
      <c r="P124" s="14">
        <v>17280</v>
      </c>
      <c r="Q124" s="23">
        <v>61.344000000000001</v>
      </c>
      <c r="R124" s="11">
        <v>8066</v>
      </c>
      <c r="S124" s="11">
        <v>180</v>
      </c>
      <c r="T124" s="24" t="s">
        <v>37</v>
      </c>
      <c r="U124" s="24" t="s">
        <v>37</v>
      </c>
      <c r="V124" s="24" t="s">
        <v>38</v>
      </c>
      <c r="W124" s="24" t="s">
        <v>38</v>
      </c>
      <c r="X124" s="24" t="s">
        <v>37</v>
      </c>
      <c r="Y124" s="28">
        <v>44009</v>
      </c>
      <c r="Z124" s="24" t="s">
        <v>39</v>
      </c>
    </row>
    <row r="125" spans="1:26" ht="18" customHeight="1">
      <c r="A125" s="8" t="s">
        <v>2121</v>
      </c>
      <c r="B125" s="9" t="s">
        <v>31</v>
      </c>
      <c r="C125" s="10" t="s">
        <v>2070</v>
      </c>
      <c r="D125" s="11" t="s">
        <v>36</v>
      </c>
      <c r="E125" s="12">
        <v>4</v>
      </c>
      <c r="F125" s="12"/>
      <c r="G125" s="12"/>
      <c r="H125" s="13">
        <v>44040</v>
      </c>
      <c r="I125" s="14">
        <v>133</v>
      </c>
      <c r="J125" s="15" t="s">
        <v>33</v>
      </c>
      <c r="K125" s="16">
        <v>0.73888888888888904</v>
      </c>
      <c r="L125" s="8"/>
      <c r="M125" s="12"/>
      <c r="N125" s="18">
        <v>43860</v>
      </c>
      <c r="O125" s="14">
        <v>480</v>
      </c>
      <c r="P125" s="14">
        <v>5760</v>
      </c>
      <c r="Q125" s="23">
        <v>34.56</v>
      </c>
      <c r="R125" s="11">
        <v>12026</v>
      </c>
      <c r="S125" s="11">
        <v>180</v>
      </c>
      <c r="T125" s="24" t="s">
        <v>37</v>
      </c>
      <c r="U125" s="24" t="s">
        <v>37</v>
      </c>
      <c r="V125" s="24" t="s">
        <v>38</v>
      </c>
      <c r="W125" s="24" t="s">
        <v>38</v>
      </c>
      <c r="X125" s="24" t="s">
        <v>37</v>
      </c>
      <c r="Y125" s="28">
        <v>44010</v>
      </c>
      <c r="Z125" s="24" t="s">
        <v>39</v>
      </c>
    </row>
    <row r="126" spans="1:26" ht="18" customHeight="1">
      <c r="A126" s="8" t="s">
        <v>2122</v>
      </c>
      <c r="B126" s="9" t="s">
        <v>1001</v>
      </c>
      <c r="C126" s="10" t="s">
        <v>1002</v>
      </c>
      <c r="D126" s="11" t="s">
        <v>42</v>
      </c>
      <c r="E126" s="12">
        <v>90</v>
      </c>
      <c r="F126" s="12"/>
      <c r="G126" s="12"/>
      <c r="H126" s="13">
        <v>44040</v>
      </c>
      <c r="I126" s="14">
        <v>133</v>
      </c>
      <c r="J126" s="15" t="s">
        <v>33</v>
      </c>
      <c r="K126" s="16">
        <v>0.73888888888888904</v>
      </c>
      <c r="L126" s="8"/>
      <c r="M126" s="12"/>
      <c r="N126" s="18">
        <v>43860</v>
      </c>
      <c r="O126" s="14">
        <v>43200</v>
      </c>
      <c r="P126" s="14">
        <v>259200</v>
      </c>
      <c r="Q126" s="23">
        <v>920.16</v>
      </c>
      <c r="R126" s="11">
        <v>8073</v>
      </c>
      <c r="S126" s="11">
        <v>180</v>
      </c>
      <c r="T126" s="24" t="s">
        <v>37</v>
      </c>
      <c r="U126" s="24" t="s">
        <v>37</v>
      </c>
      <c r="V126" s="24" t="s">
        <v>38</v>
      </c>
      <c r="W126" s="24" t="s">
        <v>38</v>
      </c>
      <c r="X126" s="24" t="s">
        <v>37</v>
      </c>
      <c r="Y126" s="28">
        <v>44010</v>
      </c>
      <c r="Z126" s="24" t="s">
        <v>39</v>
      </c>
    </row>
    <row r="127" spans="1:26" ht="18" customHeight="1">
      <c r="A127" s="8" t="s">
        <v>2123</v>
      </c>
      <c r="B127" s="9" t="s">
        <v>615</v>
      </c>
      <c r="C127" s="10" t="s">
        <v>616</v>
      </c>
      <c r="D127" s="11" t="s">
        <v>42</v>
      </c>
      <c r="E127" s="12">
        <v>22</v>
      </c>
      <c r="F127" s="12">
        <v>336</v>
      </c>
      <c r="G127" s="12"/>
      <c r="H127" s="13">
        <v>44040</v>
      </c>
      <c r="I127" s="14">
        <v>133</v>
      </c>
      <c r="J127" s="15" t="s">
        <v>33</v>
      </c>
      <c r="K127" s="16">
        <v>0.73888888888888904</v>
      </c>
      <c r="L127" s="8"/>
      <c r="M127" s="12" t="s">
        <v>2098</v>
      </c>
      <c r="N127" s="18">
        <v>43860</v>
      </c>
      <c r="O127" s="14">
        <v>10896</v>
      </c>
      <c r="P127" s="14">
        <v>65376</v>
      </c>
      <c r="Q127" s="23">
        <v>215.74080000000001</v>
      </c>
      <c r="R127" s="11">
        <v>5252</v>
      </c>
      <c r="S127" s="11">
        <v>180</v>
      </c>
      <c r="T127" s="24" t="s">
        <v>37</v>
      </c>
      <c r="U127" s="24" t="s">
        <v>37</v>
      </c>
      <c r="V127" s="24" t="s">
        <v>38</v>
      </c>
      <c r="W127" s="24" t="s">
        <v>38</v>
      </c>
      <c r="X127" s="24" t="s">
        <v>37</v>
      </c>
      <c r="Y127" s="28">
        <v>44010</v>
      </c>
      <c r="Z127" s="24" t="s">
        <v>39</v>
      </c>
    </row>
    <row r="128" spans="1:26" ht="18" customHeight="1">
      <c r="A128" s="8" t="s">
        <v>2124</v>
      </c>
      <c r="B128" s="9" t="s">
        <v>1805</v>
      </c>
      <c r="C128" s="10" t="s">
        <v>1806</v>
      </c>
      <c r="D128" s="11" t="s">
        <v>42</v>
      </c>
      <c r="E128" s="12">
        <v>36</v>
      </c>
      <c r="F128" s="12"/>
      <c r="G128" s="12"/>
      <c r="H128" s="13">
        <v>44040</v>
      </c>
      <c r="I128" s="14">
        <v>133</v>
      </c>
      <c r="J128" s="15" t="s">
        <v>33</v>
      </c>
      <c r="K128" s="16">
        <v>0.73888888888888904</v>
      </c>
      <c r="L128" s="8"/>
      <c r="M128" s="12"/>
      <c r="N128" s="18">
        <v>43860</v>
      </c>
      <c r="O128" s="14">
        <v>17280</v>
      </c>
      <c r="P128" s="14">
        <v>103680</v>
      </c>
      <c r="Q128" s="23">
        <v>368.06400000000002</v>
      </c>
      <c r="R128" s="11">
        <v>8065</v>
      </c>
      <c r="S128" s="11">
        <v>180</v>
      </c>
      <c r="T128" s="24" t="s">
        <v>37</v>
      </c>
      <c r="U128" s="24" t="s">
        <v>37</v>
      </c>
      <c r="V128" s="24" t="s">
        <v>38</v>
      </c>
      <c r="W128" s="24" t="s">
        <v>38</v>
      </c>
      <c r="X128" s="24" t="s">
        <v>37</v>
      </c>
      <c r="Y128" s="28">
        <v>44010</v>
      </c>
      <c r="Z128" s="24" t="s">
        <v>39</v>
      </c>
    </row>
    <row r="129" spans="1:26" ht="18" customHeight="1">
      <c r="A129" s="8" t="s">
        <v>2125</v>
      </c>
      <c r="B129" s="9" t="s">
        <v>31</v>
      </c>
      <c r="C129" s="10" t="s">
        <v>2070</v>
      </c>
      <c r="D129" s="11" t="s">
        <v>36</v>
      </c>
      <c r="E129" s="12">
        <v>17</v>
      </c>
      <c r="F129" s="12"/>
      <c r="G129" s="12"/>
      <c r="H129" s="13">
        <v>44041</v>
      </c>
      <c r="I129" s="14">
        <v>134</v>
      </c>
      <c r="J129" s="15" t="s">
        <v>33</v>
      </c>
      <c r="K129" s="16">
        <v>0.74444444444444402</v>
      </c>
      <c r="L129" s="8"/>
      <c r="M129" s="12"/>
      <c r="N129" s="18">
        <v>43861</v>
      </c>
      <c r="O129" s="14">
        <v>2040</v>
      </c>
      <c r="P129" s="14">
        <v>24480</v>
      </c>
      <c r="Q129" s="23">
        <v>146.88</v>
      </c>
      <c r="R129" s="11">
        <v>12026</v>
      </c>
      <c r="S129" s="11">
        <v>180</v>
      </c>
      <c r="T129" s="24" t="s">
        <v>37</v>
      </c>
      <c r="U129" s="24" t="s">
        <v>37</v>
      </c>
      <c r="V129" s="24" t="s">
        <v>38</v>
      </c>
      <c r="W129" s="24" t="s">
        <v>38</v>
      </c>
      <c r="X129" s="24" t="s">
        <v>37</v>
      </c>
      <c r="Y129" s="28">
        <v>44011</v>
      </c>
      <c r="Z129" s="24" t="s">
        <v>39</v>
      </c>
    </row>
    <row r="130" spans="1:26" ht="18" customHeight="1">
      <c r="A130" s="8" t="s">
        <v>2126</v>
      </c>
      <c r="B130" s="9" t="s">
        <v>1001</v>
      </c>
      <c r="C130" s="10" t="s">
        <v>1002</v>
      </c>
      <c r="D130" s="11" t="s">
        <v>42</v>
      </c>
      <c r="E130" s="12">
        <v>84</v>
      </c>
      <c r="F130" s="12"/>
      <c r="G130" s="12"/>
      <c r="H130" s="13">
        <v>44041</v>
      </c>
      <c r="I130" s="14">
        <v>134</v>
      </c>
      <c r="J130" s="15" t="s">
        <v>33</v>
      </c>
      <c r="K130" s="16">
        <v>0.74444444444444402</v>
      </c>
      <c r="L130" s="8"/>
      <c r="M130" s="12"/>
      <c r="N130" s="18">
        <v>43861</v>
      </c>
      <c r="O130" s="14">
        <v>40320</v>
      </c>
      <c r="P130" s="14">
        <v>241920</v>
      </c>
      <c r="Q130" s="23">
        <v>858.81600000000003</v>
      </c>
      <c r="R130" s="11">
        <v>8073</v>
      </c>
      <c r="S130" s="11">
        <v>180</v>
      </c>
      <c r="T130" s="24" t="s">
        <v>37</v>
      </c>
      <c r="U130" s="24" t="s">
        <v>37</v>
      </c>
      <c r="V130" s="24" t="s">
        <v>38</v>
      </c>
      <c r="W130" s="24" t="s">
        <v>38</v>
      </c>
      <c r="X130" s="24" t="s">
        <v>37</v>
      </c>
      <c r="Y130" s="28">
        <v>44011</v>
      </c>
      <c r="Z130" s="24" t="s">
        <v>39</v>
      </c>
    </row>
    <row r="131" spans="1:26" ht="18" customHeight="1">
      <c r="A131" s="8" t="s">
        <v>2127</v>
      </c>
      <c r="B131" s="9" t="s">
        <v>1001</v>
      </c>
      <c r="C131" s="10" t="s">
        <v>1002</v>
      </c>
      <c r="D131" s="11" t="s">
        <v>42</v>
      </c>
      <c r="E131" s="12">
        <v>88</v>
      </c>
      <c r="F131" s="12"/>
      <c r="G131" s="12"/>
      <c r="H131" s="13">
        <v>44041</v>
      </c>
      <c r="I131" s="14">
        <v>134</v>
      </c>
      <c r="J131" s="15" t="s">
        <v>33</v>
      </c>
      <c r="K131" s="16">
        <v>0.74444444444444402</v>
      </c>
      <c r="L131" s="8"/>
      <c r="M131" s="12"/>
      <c r="N131" s="18">
        <v>43861</v>
      </c>
      <c r="O131" s="14">
        <v>42240</v>
      </c>
      <c r="P131" s="14">
        <v>253440</v>
      </c>
      <c r="Q131" s="23">
        <v>899.71199999999999</v>
      </c>
      <c r="R131" s="11">
        <v>8073</v>
      </c>
      <c r="S131" s="11">
        <v>180</v>
      </c>
      <c r="T131" s="24" t="s">
        <v>37</v>
      </c>
      <c r="U131" s="24" t="s">
        <v>37</v>
      </c>
      <c r="V131" s="24" t="s">
        <v>38</v>
      </c>
      <c r="W131" s="24" t="s">
        <v>38</v>
      </c>
      <c r="X131" s="24" t="s">
        <v>37</v>
      </c>
      <c r="Y131" s="28">
        <v>44011</v>
      </c>
      <c r="Z131" s="24" t="s">
        <v>39</v>
      </c>
    </row>
    <row r="132" spans="1:26" ht="18" customHeight="1">
      <c r="A132" s="8" t="s">
        <v>2128</v>
      </c>
      <c r="B132" s="9" t="s">
        <v>1001</v>
      </c>
      <c r="C132" s="10" t="s">
        <v>1002</v>
      </c>
      <c r="D132" s="11" t="s">
        <v>42</v>
      </c>
      <c r="E132" s="12">
        <v>102</v>
      </c>
      <c r="F132" s="12"/>
      <c r="G132" s="12"/>
      <c r="H132" s="13">
        <v>44041</v>
      </c>
      <c r="I132" s="14">
        <v>134</v>
      </c>
      <c r="J132" s="15" t="s">
        <v>33</v>
      </c>
      <c r="K132" s="16">
        <v>0.74444444444444402</v>
      </c>
      <c r="L132" s="8"/>
      <c r="M132" s="12"/>
      <c r="N132" s="18">
        <v>43861</v>
      </c>
      <c r="O132" s="14">
        <v>48960</v>
      </c>
      <c r="P132" s="14">
        <v>293760</v>
      </c>
      <c r="Q132" s="23">
        <v>1042.848</v>
      </c>
      <c r="R132" s="11">
        <v>8073</v>
      </c>
      <c r="S132" s="11">
        <v>180</v>
      </c>
      <c r="T132" s="24" t="s">
        <v>37</v>
      </c>
      <c r="U132" s="24" t="s">
        <v>37</v>
      </c>
      <c r="V132" s="24" t="s">
        <v>38</v>
      </c>
      <c r="W132" s="24" t="s">
        <v>38</v>
      </c>
      <c r="X132" s="24" t="s">
        <v>37</v>
      </c>
      <c r="Y132" s="28">
        <v>44011</v>
      </c>
      <c r="Z132" s="24" t="s">
        <v>39</v>
      </c>
    </row>
    <row r="133" spans="1:26" ht="18" customHeight="1">
      <c r="A133" s="8" t="s">
        <v>2129</v>
      </c>
      <c r="B133" s="9" t="s">
        <v>1001</v>
      </c>
      <c r="C133" s="10" t="s">
        <v>1002</v>
      </c>
      <c r="D133" s="11" t="s">
        <v>42</v>
      </c>
      <c r="E133" s="12">
        <v>102</v>
      </c>
      <c r="F133" s="12"/>
      <c r="G133" s="12"/>
      <c r="H133" s="13">
        <v>44041</v>
      </c>
      <c r="I133" s="14">
        <v>134</v>
      </c>
      <c r="J133" s="15" t="s">
        <v>33</v>
      </c>
      <c r="K133" s="16">
        <v>0.74444444444444402</v>
      </c>
      <c r="L133" s="8"/>
      <c r="M133" s="12"/>
      <c r="N133" s="18">
        <v>43861</v>
      </c>
      <c r="O133" s="14">
        <v>48960</v>
      </c>
      <c r="P133" s="14">
        <v>293760</v>
      </c>
      <c r="Q133" s="23">
        <v>1042.848</v>
      </c>
      <c r="R133" s="11">
        <v>8073</v>
      </c>
      <c r="S133" s="11">
        <v>180</v>
      </c>
      <c r="T133" s="24" t="s">
        <v>37</v>
      </c>
      <c r="U133" s="24" t="s">
        <v>37</v>
      </c>
      <c r="V133" s="24" t="s">
        <v>38</v>
      </c>
      <c r="W133" s="24" t="s">
        <v>38</v>
      </c>
      <c r="X133" s="24" t="s">
        <v>37</v>
      </c>
      <c r="Y133" s="28">
        <v>44011</v>
      </c>
      <c r="Z133" s="24" t="s">
        <v>39</v>
      </c>
    </row>
    <row r="134" spans="1:26" ht="18" customHeight="1">
      <c r="A134" s="8" t="s">
        <v>2115</v>
      </c>
      <c r="B134" s="9" t="s">
        <v>1001</v>
      </c>
      <c r="C134" s="10" t="s">
        <v>1002</v>
      </c>
      <c r="D134" s="11" t="s">
        <v>42</v>
      </c>
      <c r="E134" s="12">
        <v>26</v>
      </c>
      <c r="F134" s="12"/>
      <c r="G134" s="12"/>
      <c r="H134" s="13">
        <v>44041</v>
      </c>
      <c r="I134" s="14">
        <v>134</v>
      </c>
      <c r="J134" s="15" t="s">
        <v>33</v>
      </c>
      <c r="K134" s="16">
        <v>0.74444444444444402</v>
      </c>
      <c r="L134" s="8"/>
      <c r="M134" s="12" t="s">
        <v>2116</v>
      </c>
      <c r="N134" s="18">
        <v>43861</v>
      </c>
      <c r="O134" s="14">
        <v>12480</v>
      </c>
      <c r="P134" s="14">
        <v>74880</v>
      </c>
      <c r="Q134" s="23">
        <v>265.82400000000001</v>
      </c>
      <c r="R134" s="11">
        <v>8073</v>
      </c>
      <c r="S134" s="11">
        <v>180</v>
      </c>
      <c r="T134" s="24" t="s">
        <v>37</v>
      </c>
      <c r="U134" s="24" t="s">
        <v>37</v>
      </c>
      <c r="V134" s="24" t="s">
        <v>38</v>
      </c>
      <c r="W134" s="24" t="s">
        <v>38</v>
      </c>
      <c r="X134" s="24" t="s">
        <v>37</v>
      </c>
      <c r="Y134" s="28">
        <v>44011</v>
      </c>
      <c r="Z134" s="24" t="s">
        <v>39</v>
      </c>
    </row>
    <row r="135" spans="1:26" ht="18" customHeight="1">
      <c r="A135" s="8" t="s">
        <v>2130</v>
      </c>
      <c r="B135" s="9" t="s">
        <v>31</v>
      </c>
      <c r="C135" s="10" t="s">
        <v>2070</v>
      </c>
      <c r="D135" s="11" t="s">
        <v>36</v>
      </c>
      <c r="E135" s="12">
        <v>34</v>
      </c>
      <c r="F135" s="12">
        <v>115</v>
      </c>
      <c r="G135" s="12"/>
      <c r="H135" s="13">
        <v>44041</v>
      </c>
      <c r="I135" s="14">
        <v>134</v>
      </c>
      <c r="J135" s="15" t="s">
        <v>33</v>
      </c>
      <c r="K135" s="16">
        <v>0.74444444444444402</v>
      </c>
      <c r="L135" s="8"/>
      <c r="M135" s="12"/>
      <c r="N135" s="18">
        <v>43861</v>
      </c>
      <c r="O135" s="14">
        <v>4195</v>
      </c>
      <c r="P135" s="14">
        <v>50340</v>
      </c>
      <c r="Q135" s="23">
        <v>302.04000000000002</v>
      </c>
      <c r="R135" s="11">
        <v>12026</v>
      </c>
      <c r="S135" s="11">
        <v>180</v>
      </c>
      <c r="T135" s="24" t="s">
        <v>37</v>
      </c>
      <c r="U135" s="24" t="s">
        <v>37</v>
      </c>
      <c r="V135" s="24" t="s">
        <v>38</v>
      </c>
      <c r="W135" s="24" t="s">
        <v>38</v>
      </c>
      <c r="X135" s="24" t="s">
        <v>37</v>
      </c>
      <c r="Y135" s="28">
        <v>44011</v>
      </c>
      <c r="Z135" s="24" t="s">
        <v>39</v>
      </c>
    </row>
    <row r="136" spans="1:26" ht="18" customHeight="1">
      <c r="A136" s="8" t="s">
        <v>2131</v>
      </c>
      <c r="B136" s="9" t="s">
        <v>31</v>
      </c>
      <c r="C136" s="10" t="s">
        <v>2070</v>
      </c>
      <c r="D136" s="11" t="s">
        <v>36</v>
      </c>
      <c r="E136" s="12">
        <v>32</v>
      </c>
      <c r="F136" s="12"/>
      <c r="G136" s="12"/>
      <c r="H136" s="13">
        <v>44041</v>
      </c>
      <c r="I136" s="14">
        <v>134</v>
      </c>
      <c r="J136" s="15" t="s">
        <v>33</v>
      </c>
      <c r="K136" s="16">
        <v>0.74444444444444402</v>
      </c>
      <c r="L136" s="8"/>
      <c r="M136" s="12"/>
      <c r="N136" s="18">
        <v>43861</v>
      </c>
      <c r="O136" s="14">
        <v>3840</v>
      </c>
      <c r="P136" s="14">
        <v>46080</v>
      </c>
      <c r="Q136" s="23">
        <v>276.48</v>
      </c>
      <c r="R136" s="11">
        <v>12026</v>
      </c>
      <c r="S136" s="11">
        <v>180</v>
      </c>
      <c r="T136" s="24" t="s">
        <v>37</v>
      </c>
      <c r="U136" s="24" t="s">
        <v>37</v>
      </c>
      <c r="V136" s="24" t="s">
        <v>38</v>
      </c>
      <c r="W136" s="24" t="s">
        <v>38</v>
      </c>
      <c r="X136" s="24" t="s">
        <v>37</v>
      </c>
      <c r="Y136" s="28">
        <v>44011</v>
      </c>
      <c r="Z136" s="24" t="s">
        <v>39</v>
      </c>
    </row>
    <row r="137" spans="1:26" ht="18" customHeight="1">
      <c r="A137" s="8" t="s">
        <v>2132</v>
      </c>
      <c r="B137" s="9" t="s">
        <v>928</v>
      </c>
      <c r="C137" s="10" t="s">
        <v>929</v>
      </c>
      <c r="D137" s="11" t="s">
        <v>194</v>
      </c>
      <c r="E137" s="12">
        <v>4</v>
      </c>
      <c r="F137" s="12"/>
      <c r="G137" s="12"/>
      <c r="H137" s="13">
        <v>44042</v>
      </c>
      <c r="I137" s="14">
        <v>135</v>
      </c>
      <c r="J137" s="15" t="s">
        <v>33</v>
      </c>
      <c r="K137" s="16">
        <v>0.75</v>
      </c>
      <c r="L137" s="8"/>
      <c r="M137" s="12"/>
      <c r="N137" s="18">
        <v>43862</v>
      </c>
      <c r="O137" s="14">
        <v>1040</v>
      </c>
      <c r="P137" s="14">
        <v>6240</v>
      </c>
      <c r="Q137" s="23">
        <v>20.591999999999999</v>
      </c>
      <c r="R137" s="11">
        <v>11182</v>
      </c>
      <c r="S137" s="11">
        <v>180</v>
      </c>
      <c r="T137" s="24" t="s">
        <v>37</v>
      </c>
      <c r="U137" s="24" t="s">
        <v>37</v>
      </c>
      <c r="V137" s="24" t="s">
        <v>38</v>
      </c>
      <c r="W137" s="24" t="s">
        <v>38</v>
      </c>
      <c r="X137" s="24" t="s">
        <v>37</v>
      </c>
      <c r="Y137" s="28">
        <v>44012</v>
      </c>
      <c r="Z137" s="24" t="s">
        <v>39</v>
      </c>
    </row>
    <row r="138" spans="1:26" ht="18" customHeight="1">
      <c r="A138" s="8" t="s">
        <v>2133</v>
      </c>
      <c r="B138" s="9" t="s">
        <v>962</v>
      </c>
      <c r="C138" s="10" t="s">
        <v>963</v>
      </c>
      <c r="D138" s="11" t="s">
        <v>42</v>
      </c>
      <c r="E138" s="12">
        <v>42</v>
      </c>
      <c r="F138" s="12"/>
      <c r="G138" s="12"/>
      <c r="H138" s="13">
        <v>44042</v>
      </c>
      <c r="I138" s="14">
        <v>135</v>
      </c>
      <c r="J138" s="15" t="s">
        <v>33</v>
      </c>
      <c r="K138" s="16">
        <v>0.75</v>
      </c>
      <c r="L138" s="8"/>
      <c r="M138" s="12"/>
      <c r="N138" s="18">
        <v>43862</v>
      </c>
      <c r="O138" s="14">
        <v>20160</v>
      </c>
      <c r="P138" s="14">
        <v>120960</v>
      </c>
      <c r="Q138" s="23">
        <v>399.16800000000001</v>
      </c>
      <c r="R138" s="11">
        <v>2171</v>
      </c>
      <c r="S138" s="11">
        <v>180</v>
      </c>
      <c r="T138" s="24" t="s">
        <v>37</v>
      </c>
      <c r="U138" s="24" t="s">
        <v>37</v>
      </c>
      <c r="V138" s="24" t="s">
        <v>38</v>
      </c>
      <c r="W138" s="24" t="s">
        <v>38</v>
      </c>
      <c r="X138" s="24" t="s">
        <v>37</v>
      </c>
      <c r="Y138" s="28">
        <v>44012</v>
      </c>
      <c r="Z138" s="24" t="s">
        <v>39</v>
      </c>
    </row>
    <row r="139" spans="1:26" ht="18" customHeight="1">
      <c r="A139" s="8" t="s">
        <v>2134</v>
      </c>
      <c r="B139" s="9" t="s">
        <v>914</v>
      </c>
      <c r="C139" s="10" t="s">
        <v>915</v>
      </c>
      <c r="D139" s="11" t="s">
        <v>194</v>
      </c>
      <c r="E139" s="12">
        <v>10</v>
      </c>
      <c r="F139" s="12">
        <v>39</v>
      </c>
      <c r="G139" s="12"/>
      <c r="H139" s="13">
        <v>44043</v>
      </c>
      <c r="I139" s="14">
        <v>136</v>
      </c>
      <c r="J139" s="15" t="s">
        <v>33</v>
      </c>
      <c r="K139" s="16">
        <v>0.75555555555555598</v>
      </c>
      <c r="L139" s="8"/>
      <c r="M139" s="12" t="s">
        <v>2073</v>
      </c>
      <c r="N139" s="18">
        <v>43863</v>
      </c>
      <c r="O139" s="14">
        <v>489</v>
      </c>
      <c r="P139" s="14">
        <v>14670</v>
      </c>
      <c r="Q139" s="23">
        <v>48.411000000000001</v>
      </c>
      <c r="R139" s="11">
        <v>9847</v>
      </c>
      <c r="S139" s="11">
        <v>180</v>
      </c>
      <c r="T139" s="24" t="s">
        <v>37</v>
      </c>
      <c r="U139" s="24" t="s">
        <v>37</v>
      </c>
      <c r="V139" s="24" t="s">
        <v>38</v>
      </c>
      <c r="W139" s="24" t="s">
        <v>38</v>
      </c>
      <c r="X139" s="24" t="s">
        <v>37</v>
      </c>
      <c r="Y139" s="28">
        <v>44013</v>
      </c>
      <c r="Z139" s="24" t="s">
        <v>39</v>
      </c>
    </row>
    <row r="140" spans="1:26" ht="18" customHeight="1">
      <c r="A140" s="8" t="s">
        <v>2135</v>
      </c>
      <c r="B140" s="9" t="s">
        <v>911</v>
      </c>
      <c r="C140" s="10" t="s">
        <v>912</v>
      </c>
      <c r="D140" s="11" t="s">
        <v>194</v>
      </c>
      <c r="E140" s="12">
        <v>2</v>
      </c>
      <c r="F140" s="12"/>
      <c r="G140" s="12"/>
      <c r="H140" s="13">
        <v>44043</v>
      </c>
      <c r="I140" s="14">
        <v>136</v>
      </c>
      <c r="J140" s="15" t="s">
        <v>33</v>
      </c>
      <c r="K140" s="16">
        <v>0.75555555555555598</v>
      </c>
      <c r="L140" s="8"/>
      <c r="M140" s="12"/>
      <c r="N140" s="18">
        <v>43863</v>
      </c>
      <c r="O140" s="14">
        <v>150</v>
      </c>
      <c r="P140" s="14">
        <v>3600</v>
      </c>
      <c r="Q140" s="23">
        <v>11.88</v>
      </c>
      <c r="R140" s="11">
        <v>9857</v>
      </c>
      <c r="S140" s="11">
        <v>180</v>
      </c>
      <c r="T140" s="24" t="s">
        <v>37</v>
      </c>
      <c r="U140" s="24" t="s">
        <v>37</v>
      </c>
      <c r="V140" s="24" t="s">
        <v>38</v>
      </c>
      <c r="W140" s="24" t="s">
        <v>38</v>
      </c>
      <c r="X140" s="24" t="s">
        <v>37</v>
      </c>
      <c r="Y140" s="28">
        <v>44013</v>
      </c>
      <c r="Z140" s="24" t="s">
        <v>39</v>
      </c>
    </row>
    <row r="141" spans="1:26" ht="18" customHeight="1">
      <c r="A141" s="8" t="s">
        <v>2136</v>
      </c>
      <c r="B141" s="9" t="s">
        <v>911</v>
      </c>
      <c r="C141" s="10" t="s">
        <v>912</v>
      </c>
      <c r="D141" s="11" t="s">
        <v>194</v>
      </c>
      <c r="E141" s="12">
        <v>7</v>
      </c>
      <c r="F141" s="12"/>
      <c r="G141" s="12"/>
      <c r="H141" s="13">
        <v>44043</v>
      </c>
      <c r="I141" s="14">
        <v>136</v>
      </c>
      <c r="J141" s="15" t="s">
        <v>33</v>
      </c>
      <c r="K141" s="16">
        <v>0.75555555555555598</v>
      </c>
      <c r="L141" s="8"/>
      <c r="M141" s="12"/>
      <c r="N141" s="18">
        <v>43863</v>
      </c>
      <c r="O141" s="14">
        <v>525</v>
      </c>
      <c r="P141" s="14">
        <v>12600</v>
      </c>
      <c r="Q141" s="23">
        <v>41.58</v>
      </c>
      <c r="R141" s="11">
        <v>9857</v>
      </c>
      <c r="S141" s="11">
        <v>180</v>
      </c>
      <c r="T141" s="24" t="s">
        <v>37</v>
      </c>
      <c r="U141" s="24" t="s">
        <v>37</v>
      </c>
      <c r="V141" s="24" t="s">
        <v>38</v>
      </c>
      <c r="W141" s="24" t="s">
        <v>38</v>
      </c>
      <c r="X141" s="24" t="s">
        <v>37</v>
      </c>
      <c r="Y141" s="28">
        <v>44013</v>
      </c>
      <c r="Z141" s="24" t="s">
        <v>39</v>
      </c>
    </row>
    <row r="142" spans="1:26" ht="18" customHeight="1">
      <c r="A142" s="8" t="s">
        <v>2107</v>
      </c>
      <c r="B142" s="9" t="s">
        <v>654</v>
      </c>
      <c r="C142" s="10" t="s">
        <v>655</v>
      </c>
      <c r="D142" s="11" t="s">
        <v>247</v>
      </c>
      <c r="E142" s="12">
        <v>7</v>
      </c>
      <c r="F142" s="12"/>
      <c r="G142" s="12"/>
      <c r="H142" s="13">
        <v>44044</v>
      </c>
      <c r="I142" s="14">
        <v>137</v>
      </c>
      <c r="J142" s="15" t="s">
        <v>33</v>
      </c>
      <c r="K142" s="16">
        <v>0.76111111111111096</v>
      </c>
      <c r="L142" s="8"/>
      <c r="M142" s="12"/>
      <c r="N142" s="18">
        <v>43864</v>
      </c>
      <c r="O142" s="14">
        <v>1680</v>
      </c>
      <c r="P142" s="14">
        <v>10080</v>
      </c>
      <c r="Q142" s="23">
        <v>33.264000000000003</v>
      </c>
      <c r="R142" s="11">
        <v>7596</v>
      </c>
      <c r="S142" s="11">
        <v>180</v>
      </c>
      <c r="T142" s="24" t="s">
        <v>37</v>
      </c>
      <c r="U142" s="24" t="s">
        <v>37</v>
      </c>
      <c r="V142" s="24" t="s">
        <v>38</v>
      </c>
      <c r="W142" s="24" t="s">
        <v>38</v>
      </c>
      <c r="X142" s="24" t="s">
        <v>37</v>
      </c>
      <c r="Y142" s="28">
        <v>44014</v>
      </c>
      <c r="Z142" s="24" t="s">
        <v>39</v>
      </c>
    </row>
    <row r="143" spans="1:26" ht="18" customHeight="1">
      <c r="A143" s="8" t="s">
        <v>2080</v>
      </c>
      <c r="B143" s="9" t="s">
        <v>658</v>
      </c>
      <c r="C143" s="10" t="s">
        <v>659</v>
      </c>
      <c r="D143" s="11" t="s">
        <v>247</v>
      </c>
      <c r="E143" s="12">
        <v>2</v>
      </c>
      <c r="F143" s="12"/>
      <c r="G143" s="12"/>
      <c r="H143" s="13">
        <v>44044</v>
      </c>
      <c r="I143" s="14">
        <v>137</v>
      </c>
      <c r="J143" s="15" t="s">
        <v>33</v>
      </c>
      <c r="K143" s="16">
        <v>0.76111111111111096</v>
      </c>
      <c r="L143" s="8"/>
      <c r="M143" s="12"/>
      <c r="N143" s="18">
        <v>43864</v>
      </c>
      <c r="O143" s="14">
        <v>720</v>
      </c>
      <c r="P143" s="14">
        <v>2880</v>
      </c>
      <c r="Q143" s="23">
        <v>9.5039999999999996</v>
      </c>
      <c r="R143" s="11">
        <v>7605</v>
      </c>
      <c r="S143" s="11">
        <v>180</v>
      </c>
      <c r="T143" s="24" t="s">
        <v>37</v>
      </c>
      <c r="U143" s="24" t="s">
        <v>37</v>
      </c>
      <c r="V143" s="24" t="s">
        <v>38</v>
      </c>
      <c r="W143" s="24" t="s">
        <v>38</v>
      </c>
      <c r="X143" s="24" t="s">
        <v>37</v>
      </c>
      <c r="Y143" s="28">
        <v>44014</v>
      </c>
      <c r="Z143" s="24" t="s">
        <v>39</v>
      </c>
    </row>
    <row r="144" spans="1:26" ht="18" customHeight="1">
      <c r="A144" s="8" t="s">
        <v>2080</v>
      </c>
      <c r="B144" s="9" t="s">
        <v>1148</v>
      </c>
      <c r="C144" s="10" t="s">
        <v>659</v>
      </c>
      <c r="D144" s="11" t="s">
        <v>247</v>
      </c>
      <c r="E144" s="12">
        <v>1</v>
      </c>
      <c r="F144" s="12">
        <v>12</v>
      </c>
      <c r="G144" s="12"/>
      <c r="H144" s="13">
        <v>44044</v>
      </c>
      <c r="I144" s="14">
        <v>137</v>
      </c>
      <c r="J144" s="15" t="s">
        <v>33</v>
      </c>
      <c r="K144" s="16">
        <v>0.76111111111111096</v>
      </c>
      <c r="L144" s="8"/>
      <c r="M144" s="12"/>
      <c r="N144" s="18">
        <v>43864</v>
      </c>
      <c r="O144" s="14">
        <v>372</v>
      </c>
      <c r="P144" s="14">
        <v>1488</v>
      </c>
      <c r="Q144" s="23">
        <v>4.9104000000000001</v>
      </c>
      <c r="R144" s="11">
        <v>7605</v>
      </c>
      <c r="S144" s="11">
        <v>180</v>
      </c>
      <c r="T144" s="24" t="s">
        <v>37</v>
      </c>
      <c r="U144" s="24" t="s">
        <v>37</v>
      </c>
      <c r="V144" s="24" t="s">
        <v>38</v>
      </c>
      <c r="W144" s="24" t="s">
        <v>38</v>
      </c>
      <c r="X144" s="24" t="s">
        <v>37</v>
      </c>
      <c r="Y144" s="28">
        <v>44014</v>
      </c>
      <c r="Z144" s="24" t="s">
        <v>39</v>
      </c>
    </row>
    <row r="145" spans="1:26" ht="18" customHeight="1">
      <c r="A145" s="8" t="s">
        <v>2085</v>
      </c>
      <c r="B145" s="9" t="s">
        <v>1125</v>
      </c>
      <c r="C145" s="10" t="s">
        <v>1126</v>
      </c>
      <c r="D145" s="11" t="s">
        <v>42</v>
      </c>
      <c r="E145" s="12">
        <v>48</v>
      </c>
      <c r="F145" s="12"/>
      <c r="G145" s="12"/>
      <c r="H145" s="13">
        <v>44045</v>
      </c>
      <c r="I145" s="14">
        <v>138</v>
      </c>
      <c r="J145" s="15" t="s">
        <v>33</v>
      </c>
      <c r="K145" s="16">
        <v>0.76666666666666705</v>
      </c>
      <c r="L145" s="8"/>
      <c r="M145" s="12"/>
      <c r="N145" s="18">
        <v>43865</v>
      </c>
      <c r="O145" s="14">
        <v>37440</v>
      </c>
      <c r="P145" s="14">
        <v>149760</v>
      </c>
      <c r="Q145" s="23">
        <v>402.8544</v>
      </c>
      <c r="R145" s="11">
        <v>12012</v>
      </c>
      <c r="S145" s="11">
        <v>180</v>
      </c>
      <c r="T145" s="24" t="s">
        <v>37</v>
      </c>
      <c r="U145" s="24" t="s">
        <v>37</v>
      </c>
      <c r="V145" s="24" t="s">
        <v>38</v>
      </c>
      <c r="W145" s="24" t="s">
        <v>38</v>
      </c>
      <c r="X145" s="24" t="s">
        <v>37</v>
      </c>
      <c r="Y145" s="28">
        <v>44015</v>
      </c>
      <c r="Z145" s="24" t="s">
        <v>39</v>
      </c>
    </row>
    <row r="146" spans="1:26" ht="18" customHeight="1">
      <c r="A146" s="8" t="s">
        <v>2137</v>
      </c>
      <c r="B146" s="9" t="s">
        <v>1123</v>
      </c>
      <c r="C146" s="10" t="s">
        <v>1124</v>
      </c>
      <c r="D146" s="11" t="s">
        <v>42</v>
      </c>
      <c r="E146" s="12">
        <v>1</v>
      </c>
      <c r="F146" s="12"/>
      <c r="G146" s="12"/>
      <c r="H146" s="13">
        <v>44045</v>
      </c>
      <c r="I146" s="14">
        <v>138</v>
      </c>
      <c r="J146" s="15" t="s">
        <v>33</v>
      </c>
      <c r="K146" s="16">
        <v>0.76666666666666705</v>
      </c>
      <c r="L146" s="8"/>
      <c r="M146" s="12"/>
      <c r="N146" s="18">
        <v>43865</v>
      </c>
      <c r="O146" s="14">
        <v>130</v>
      </c>
      <c r="P146" s="14">
        <v>3120</v>
      </c>
      <c r="Q146" s="23">
        <v>8.3927999999999994</v>
      </c>
      <c r="R146" s="11">
        <v>12013</v>
      </c>
      <c r="S146" s="11">
        <v>180</v>
      </c>
      <c r="T146" s="24" t="s">
        <v>37</v>
      </c>
      <c r="U146" s="24" t="s">
        <v>37</v>
      </c>
      <c r="V146" s="24" t="s">
        <v>38</v>
      </c>
      <c r="W146" s="24" t="s">
        <v>38</v>
      </c>
      <c r="X146" s="24" t="s">
        <v>37</v>
      </c>
      <c r="Y146" s="28">
        <v>44015</v>
      </c>
      <c r="Z146" s="24" t="s">
        <v>39</v>
      </c>
    </row>
    <row r="147" spans="1:26" ht="18" customHeight="1">
      <c r="A147" s="8" t="s">
        <v>2006</v>
      </c>
      <c r="B147" s="9" t="s">
        <v>1123</v>
      </c>
      <c r="C147" s="10" t="s">
        <v>1124</v>
      </c>
      <c r="D147" s="11" t="s">
        <v>42</v>
      </c>
      <c r="E147" s="12">
        <v>5</v>
      </c>
      <c r="F147" s="12"/>
      <c r="G147" s="12"/>
      <c r="H147" s="13">
        <v>44045</v>
      </c>
      <c r="I147" s="14">
        <v>138</v>
      </c>
      <c r="J147" s="15" t="s">
        <v>33</v>
      </c>
      <c r="K147" s="16">
        <v>0.76666666666666705</v>
      </c>
      <c r="L147" s="8"/>
      <c r="M147" s="12"/>
      <c r="N147" s="18">
        <v>43865</v>
      </c>
      <c r="O147" s="14">
        <v>650</v>
      </c>
      <c r="P147" s="14">
        <v>15600</v>
      </c>
      <c r="Q147" s="23">
        <v>41.963999999999999</v>
      </c>
      <c r="R147" s="11">
        <v>12013</v>
      </c>
      <c r="S147" s="11">
        <v>180</v>
      </c>
      <c r="T147" s="24" t="s">
        <v>37</v>
      </c>
      <c r="U147" s="24" t="s">
        <v>37</v>
      </c>
      <c r="V147" s="24" t="s">
        <v>38</v>
      </c>
      <c r="W147" s="24" t="s">
        <v>38</v>
      </c>
      <c r="X147" s="24" t="s">
        <v>37</v>
      </c>
      <c r="Y147" s="28">
        <v>44015</v>
      </c>
      <c r="Z147" s="24" t="s">
        <v>39</v>
      </c>
    </row>
    <row r="148" spans="1:26" ht="18" customHeight="1">
      <c r="A148" s="8" t="s">
        <v>2138</v>
      </c>
      <c r="B148" s="9" t="s">
        <v>1123</v>
      </c>
      <c r="C148" s="10" t="s">
        <v>1124</v>
      </c>
      <c r="D148" s="11" t="s">
        <v>42</v>
      </c>
      <c r="E148" s="12">
        <v>68</v>
      </c>
      <c r="F148" s="12"/>
      <c r="G148" s="12"/>
      <c r="H148" s="13">
        <v>44045</v>
      </c>
      <c r="I148" s="14">
        <v>138</v>
      </c>
      <c r="J148" s="15" t="s">
        <v>33</v>
      </c>
      <c r="K148" s="16">
        <v>0.76666666666666705</v>
      </c>
      <c r="L148" s="8"/>
      <c r="M148" s="12"/>
      <c r="N148" s="18">
        <v>43865</v>
      </c>
      <c r="O148" s="14">
        <v>8840</v>
      </c>
      <c r="P148" s="14">
        <v>212160</v>
      </c>
      <c r="Q148" s="23">
        <v>570.71040000000005</v>
      </c>
      <c r="R148" s="11">
        <v>12013</v>
      </c>
      <c r="S148" s="11">
        <v>180</v>
      </c>
      <c r="T148" s="24" t="s">
        <v>37</v>
      </c>
      <c r="U148" s="24" t="s">
        <v>37</v>
      </c>
      <c r="V148" s="24" t="s">
        <v>38</v>
      </c>
      <c r="W148" s="24" t="s">
        <v>38</v>
      </c>
      <c r="X148" s="24" t="s">
        <v>37</v>
      </c>
      <c r="Y148" s="28">
        <v>44015</v>
      </c>
      <c r="Z148" s="24" t="s">
        <v>39</v>
      </c>
    </row>
    <row r="149" spans="1:26" ht="18" customHeight="1">
      <c r="A149" s="8" t="s">
        <v>2139</v>
      </c>
      <c r="B149" s="9" t="s">
        <v>1125</v>
      </c>
      <c r="C149" s="10" t="s">
        <v>1126</v>
      </c>
      <c r="D149" s="11" t="s">
        <v>42</v>
      </c>
      <c r="E149" s="12">
        <v>33</v>
      </c>
      <c r="F149" s="12"/>
      <c r="G149" s="12"/>
      <c r="H149" s="13">
        <v>44045</v>
      </c>
      <c r="I149" s="14">
        <v>138</v>
      </c>
      <c r="J149" s="15" t="s">
        <v>33</v>
      </c>
      <c r="K149" s="16">
        <v>0.76666666666666705</v>
      </c>
      <c r="L149" s="8"/>
      <c r="M149" s="12"/>
      <c r="N149" s="18">
        <v>43865</v>
      </c>
      <c r="O149" s="14">
        <v>25740</v>
      </c>
      <c r="P149" s="14">
        <v>102960</v>
      </c>
      <c r="Q149" s="23">
        <v>276.9624</v>
      </c>
      <c r="R149" s="11">
        <v>12012</v>
      </c>
      <c r="S149" s="11">
        <v>180</v>
      </c>
      <c r="T149" s="24" t="s">
        <v>37</v>
      </c>
      <c r="U149" s="24" t="s">
        <v>37</v>
      </c>
      <c r="V149" s="24" t="s">
        <v>38</v>
      </c>
      <c r="W149" s="24" t="s">
        <v>38</v>
      </c>
      <c r="X149" s="24" t="s">
        <v>37</v>
      </c>
      <c r="Y149" s="28">
        <v>44015</v>
      </c>
      <c r="Z149" s="24" t="s">
        <v>39</v>
      </c>
    </row>
    <row r="150" spans="1:26" ht="18" customHeight="1">
      <c r="A150" s="8" t="s">
        <v>2140</v>
      </c>
      <c r="B150" s="9" t="s">
        <v>1123</v>
      </c>
      <c r="C150" s="10" t="s">
        <v>1124</v>
      </c>
      <c r="D150" s="11" t="s">
        <v>42</v>
      </c>
      <c r="E150" s="12">
        <v>26</v>
      </c>
      <c r="F150" s="12"/>
      <c r="G150" s="12"/>
      <c r="H150" s="13">
        <v>44045</v>
      </c>
      <c r="I150" s="14">
        <v>138</v>
      </c>
      <c r="J150" s="15" t="s">
        <v>33</v>
      </c>
      <c r="K150" s="16">
        <v>0.76666666666666705</v>
      </c>
      <c r="L150" s="8"/>
      <c r="M150" s="12"/>
      <c r="N150" s="18">
        <v>43865</v>
      </c>
      <c r="O150" s="14">
        <v>3380</v>
      </c>
      <c r="P150" s="14">
        <v>81120</v>
      </c>
      <c r="Q150" s="23">
        <v>218.21279999999999</v>
      </c>
      <c r="R150" s="11">
        <v>12013</v>
      </c>
      <c r="S150" s="11">
        <v>180</v>
      </c>
      <c r="T150" s="24" t="s">
        <v>37</v>
      </c>
      <c r="U150" s="24" t="s">
        <v>37</v>
      </c>
      <c r="V150" s="24" t="s">
        <v>38</v>
      </c>
      <c r="W150" s="24" t="s">
        <v>38</v>
      </c>
      <c r="X150" s="24" t="s">
        <v>37</v>
      </c>
      <c r="Y150" s="28">
        <v>44015</v>
      </c>
      <c r="Z150" s="24" t="s">
        <v>39</v>
      </c>
    </row>
    <row r="151" spans="1:26" ht="18" customHeight="1">
      <c r="A151" s="8" t="s">
        <v>2141</v>
      </c>
      <c r="B151" s="9" t="s">
        <v>1123</v>
      </c>
      <c r="C151" s="10" t="s">
        <v>1124</v>
      </c>
      <c r="D151" s="11" t="s">
        <v>42</v>
      </c>
      <c r="E151" s="12">
        <v>55</v>
      </c>
      <c r="F151" s="12"/>
      <c r="G151" s="12"/>
      <c r="H151" s="13">
        <v>44045</v>
      </c>
      <c r="I151" s="14">
        <v>138</v>
      </c>
      <c r="J151" s="15" t="s">
        <v>33</v>
      </c>
      <c r="K151" s="16">
        <v>0.76666666666666705</v>
      </c>
      <c r="L151" s="8"/>
      <c r="M151" s="12"/>
      <c r="N151" s="18">
        <v>43865</v>
      </c>
      <c r="O151" s="14">
        <v>7150</v>
      </c>
      <c r="P151" s="14">
        <v>171600</v>
      </c>
      <c r="Q151" s="23">
        <v>461.60399999999998</v>
      </c>
      <c r="R151" s="11">
        <v>12013</v>
      </c>
      <c r="S151" s="11">
        <v>180</v>
      </c>
      <c r="T151" s="24" t="s">
        <v>37</v>
      </c>
      <c r="U151" s="24" t="s">
        <v>37</v>
      </c>
      <c r="V151" s="24" t="s">
        <v>38</v>
      </c>
      <c r="W151" s="24" t="s">
        <v>38</v>
      </c>
      <c r="X151" s="24" t="s">
        <v>37</v>
      </c>
      <c r="Y151" s="28">
        <v>44015</v>
      </c>
      <c r="Z151" s="24" t="s">
        <v>39</v>
      </c>
    </row>
    <row r="152" spans="1:26" ht="18" customHeight="1">
      <c r="A152" s="8" t="s">
        <v>2142</v>
      </c>
      <c r="B152" s="9" t="s">
        <v>1123</v>
      </c>
      <c r="C152" s="10" t="s">
        <v>1124</v>
      </c>
      <c r="D152" s="11" t="s">
        <v>42</v>
      </c>
      <c r="E152" s="12">
        <v>85</v>
      </c>
      <c r="F152" s="12"/>
      <c r="G152" s="12"/>
      <c r="H152" s="13">
        <v>44045</v>
      </c>
      <c r="I152" s="14">
        <v>138</v>
      </c>
      <c r="J152" s="15" t="s">
        <v>33</v>
      </c>
      <c r="K152" s="16">
        <v>0.76666666666666705</v>
      </c>
      <c r="L152" s="8"/>
      <c r="M152" s="12"/>
      <c r="N152" s="18">
        <v>43865</v>
      </c>
      <c r="O152" s="14">
        <v>11050</v>
      </c>
      <c r="P152" s="14">
        <v>265200</v>
      </c>
      <c r="Q152" s="23">
        <v>713.38800000000003</v>
      </c>
      <c r="R152" s="11">
        <v>12013</v>
      </c>
      <c r="S152" s="11">
        <v>180</v>
      </c>
      <c r="T152" s="24" t="s">
        <v>37</v>
      </c>
      <c r="U152" s="24" t="s">
        <v>37</v>
      </c>
      <c r="V152" s="24" t="s">
        <v>38</v>
      </c>
      <c r="W152" s="24" t="s">
        <v>38</v>
      </c>
      <c r="X152" s="24" t="s">
        <v>37</v>
      </c>
      <c r="Y152" s="28">
        <v>44015</v>
      </c>
      <c r="Z152" s="24" t="s">
        <v>39</v>
      </c>
    </row>
    <row r="153" spans="1:26" ht="18" customHeight="1">
      <c r="A153" s="8" t="s">
        <v>2143</v>
      </c>
      <c r="B153" s="9" t="s">
        <v>1125</v>
      </c>
      <c r="C153" s="10" t="s">
        <v>1126</v>
      </c>
      <c r="D153" s="11" t="s">
        <v>42</v>
      </c>
      <c r="E153" s="12">
        <v>3</v>
      </c>
      <c r="F153" s="12"/>
      <c r="G153" s="12"/>
      <c r="H153" s="13">
        <v>44045</v>
      </c>
      <c r="I153" s="14">
        <v>138</v>
      </c>
      <c r="J153" s="15" t="s">
        <v>33</v>
      </c>
      <c r="K153" s="16">
        <v>0.76666666666666705</v>
      </c>
      <c r="L153" s="8"/>
      <c r="M153" s="12"/>
      <c r="N153" s="18">
        <v>43865</v>
      </c>
      <c r="O153" s="14">
        <v>2340</v>
      </c>
      <c r="P153" s="14">
        <v>9360</v>
      </c>
      <c r="Q153" s="23">
        <v>25.1784</v>
      </c>
      <c r="R153" s="11">
        <v>12012</v>
      </c>
      <c r="S153" s="11">
        <v>180</v>
      </c>
      <c r="T153" s="24" t="s">
        <v>37</v>
      </c>
      <c r="U153" s="24" t="s">
        <v>37</v>
      </c>
      <c r="V153" s="24" t="s">
        <v>38</v>
      </c>
      <c r="W153" s="24" t="s">
        <v>38</v>
      </c>
      <c r="X153" s="24" t="s">
        <v>37</v>
      </c>
      <c r="Y153" s="28">
        <v>44015</v>
      </c>
      <c r="Z153" s="24" t="s">
        <v>39</v>
      </c>
    </row>
    <row r="154" spans="1:26" ht="18" customHeight="1">
      <c r="A154" s="8" t="s">
        <v>2144</v>
      </c>
      <c r="B154" s="9" t="s">
        <v>1001</v>
      </c>
      <c r="C154" s="10" t="s">
        <v>1002</v>
      </c>
      <c r="D154" s="11" t="s">
        <v>42</v>
      </c>
      <c r="E154" s="12">
        <v>13</v>
      </c>
      <c r="F154" s="12"/>
      <c r="G154" s="12"/>
      <c r="H154" s="13">
        <v>44046</v>
      </c>
      <c r="I154" s="14">
        <v>139</v>
      </c>
      <c r="J154" s="15" t="s">
        <v>33</v>
      </c>
      <c r="K154" s="16">
        <v>0.77222222222222203</v>
      </c>
      <c r="L154" s="8"/>
      <c r="M154" s="12"/>
      <c r="N154" s="18">
        <v>43866</v>
      </c>
      <c r="O154" s="14">
        <v>6240</v>
      </c>
      <c r="P154" s="14">
        <v>37440</v>
      </c>
      <c r="Q154" s="23">
        <v>132.91200000000001</v>
      </c>
      <c r="R154" s="11">
        <v>8073</v>
      </c>
      <c r="S154" s="11">
        <v>180</v>
      </c>
      <c r="T154" s="24" t="s">
        <v>37</v>
      </c>
      <c r="U154" s="24" t="s">
        <v>37</v>
      </c>
      <c r="V154" s="24" t="s">
        <v>38</v>
      </c>
      <c r="W154" s="24" t="s">
        <v>38</v>
      </c>
      <c r="X154" s="24" t="s">
        <v>37</v>
      </c>
      <c r="Y154" s="28">
        <v>44016</v>
      </c>
      <c r="Z154" s="24" t="s">
        <v>39</v>
      </c>
    </row>
    <row r="155" spans="1:26" ht="18" customHeight="1">
      <c r="A155" s="8" t="s">
        <v>2099</v>
      </c>
      <c r="B155" s="9" t="s">
        <v>1001</v>
      </c>
      <c r="C155" s="10" t="s">
        <v>1002</v>
      </c>
      <c r="D155" s="11" t="s">
        <v>42</v>
      </c>
      <c r="E155" s="12">
        <v>24</v>
      </c>
      <c r="F155" s="12"/>
      <c r="G155" s="12"/>
      <c r="H155" s="13">
        <v>44046</v>
      </c>
      <c r="I155" s="14">
        <v>139</v>
      </c>
      <c r="J155" s="15" t="s">
        <v>33</v>
      </c>
      <c r="K155" s="16">
        <v>0.77222222222222203</v>
      </c>
      <c r="L155" s="8"/>
      <c r="M155" s="12"/>
      <c r="N155" s="18">
        <v>43866</v>
      </c>
      <c r="O155" s="14">
        <v>11520</v>
      </c>
      <c r="P155" s="14">
        <v>69120</v>
      </c>
      <c r="Q155" s="23">
        <v>245.376</v>
      </c>
      <c r="R155" s="11">
        <v>8073</v>
      </c>
      <c r="S155" s="11">
        <v>180</v>
      </c>
      <c r="T155" s="24" t="s">
        <v>37</v>
      </c>
      <c r="U155" s="24" t="s">
        <v>37</v>
      </c>
      <c r="V155" s="24" t="s">
        <v>38</v>
      </c>
      <c r="W155" s="24" t="s">
        <v>38</v>
      </c>
      <c r="X155" s="24" t="s">
        <v>37</v>
      </c>
      <c r="Y155" s="28">
        <v>44016</v>
      </c>
      <c r="Z155" s="24" t="s">
        <v>39</v>
      </c>
    </row>
    <row r="156" spans="1:26" ht="18" customHeight="1">
      <c r="A156" s="8" t="s">
        <v>2145</v>
      </c>
      <c r="B156" s="9" t="s">
        <v>656</v>
      </c>
      <c r="C156" s="10" t="s">
        <v>657</v>
      </c>
      <c r="D156" s="11" t="s">
        <v>247</v>
      </c>
      <c r="E156" s="12">
        <v>14</v>
      </c>
      <c r="F156" s="12"/>
      <c r="G156" s="12"/>
      <c r="H156" s="13">
        <v>44046</v>
      </c>
      <c r="I156" s="14">
        <v>139</v>
      </c>
      <c r="J156" s="15" t="s">
        <v>33</v>
      </c>
      <c r="K156" s="16">
        <v>0.77222222222222203</v>
      </c>
      <c r="L156" s="8"/>
      <c r="M156" s="12"/>
      <c r="N156" s="18">
        <v>43866</v>
      </c>
      <c r="O156" s="14">
        <v>5040</v>
      </c>
      <c r="P156" s="14">
        <v>20160</v>
      </c>
      <c r="Q156" s="23">
        <v>66.528000000000006</v>
      </c>
      <c r="R156" s="11">
        <v>7599</v>
      </c>
      <c r="S156" s="11">
        <v>180</v>
      </c>
      <c r="T156" s="24" t="s">
        <v>37</v>
      </c>
      <c r="U156" s="24" t="s">
        <v>37</v>
      </c>
      <c r="V156" s="24" t="s">
        <v>38</v>
      </c>
      <c r="W156" s="24" t="s">
        <v>38</v>
      </c>
      <c r="X156" s="24" t="s">
        <v>37</v>
      </c>
      <c r="Y156" s="28">
        <v>44016</v>
      </c>
      <c r="Z156" s="24" t="s">
        <v>39</v>
      </c>
    </row>
    <row r="157" spans="1:26" ht="18" customHeight="1">
      <c r="A157" s="8" t="s">
        <v>2077</v>
      </c>
      <c r="B157" s="9" t="s">
        <v>622</v>
      </c>
      <c r="C157" s="10" t="s">
        <v>623</v>
      </c>
      <c r="D157" s="11" t="s">
        <v>42</v>
      </c>
      <c r="E157" s="12">
        <v>1</v>
      </c>
      <c r="F157" s="12"/>
      <c r="G157" s="12"/>
      <c r="H157" s="13">
        <v>44047</v>
      </c>
      <c r="I157" s="14">
        <v>140</v>
      </c>
      <c r="J157" s="15" t="s">
        <v>33</v>
      </c>
      <c r="K157" s="16">
        <v>0.77777777777777801</v>
      </c>
      <c r="L157" s="8"/>
      <c r="M157" s="12"/>
      <c r="N157" s="18">
        <v>43867</v>
      </c>
      <c r="O157" s="14">
        <v>480</v>
      </c>
      <c r="P157" s="14">
        <v>2880</v>
      </c>
      <c r="Q157" s="23">
        <v>9.5039999999999996</v>
      </c>
      <c r="R157" s="11">
        <v>5255</v>
      </c>
      <c r="S157" s="11">
        <v>180</v>
      </c>
      <c r="T157" s="24" t="s">
        <v>37</v>
      </c>
      <c r="U157" s="24" t="s">
        <v>37</v>
      </c>
      <c r="V157" s="24" t="s">
        <v>38</v>
      </c>
      <c r="W157" s="24" t="s">
        <v>38</v>
      </c>
      <c r="X157" s="24" t="s">
        <v>37</v>
      </c>
      <c r="Y157" s="28">
        <v>44017</v>
      </c>
      <c r="Z157" s="24" t="s">
        <v>39</v>
      </c>
    </row>
    <row r="158" spans="1:26" ht="18" customHeight="1">
      <c r="A158" s="8" t="s">
        <v>2077</v>
      </c>
      <c r="B158" s="9" t="s">
        <v>1001</v>
      </c>
      <c r="C158" s="10" t="s">
        <v>1002</v>
      </c>
      <c r="D158" s="11" t="s">
        <v>42</v>
      </c>
      <c r="E158" s="12">
        <v>1</v>
      </c>
      <c r="F158" s="12"/>
      <c r="G158" s="12"/>
      <c r="H158" s="13">
        <v>44047</v>
      </c>
      <c r="I158" s="14">
        <v>140</v>
      </c>
      <c r="J158" s="15" t="s">
        <v>33</v>
      </c>
      <c r="K158" s="16">
        <v>0.77777777777777801</v>
      </c>
      <c r="L158" s="8"/>
      <c r="M158" s="12" t="s">
        <v>2091</v>
      </c>
      <c r="N158" s="18">
        <v>43867</v>
      </c>
      <c r="O158" s="14">
        <v>480</v>
      </c>
      <c r="P158" s="14">
        <v>2880</v>
      </c>
      <c r="Q158" s="23">
        <v>10.224</v>
      </c>
      <c r="R158" s="11">
        <v>8073</v>
      </c>
      <c r="S158" s="11">
        <v>180</v>
      </c>
      <c r="T158" s="24" t="s">
        <v>37</v>
      </c>
      <c r="U158" s="24" t="s">
        <v>37</v>
      </c>
      <c r="V158" s="24" t="s">
        <v>38</v>
      </c>
      <c r="W158" s="24" t="s">
        <v>38</v>
      </c>
      <c r="X158" s="24" t="s">
        <v>37</v>
      </c>
      <c r="Y158" s="28">
        <v>44017</v>
      </c>
      <c r="Z158" s="24" t="s">
        <v>39</v>
      </c>
    </row>
    <row r="159" spans="1:26" ht="18" customHeight="1">
      <c r="A159" s="8" t="s">
        <v>2146</v>
      </c>
      <c r="B159" s="9" t="s">
        <v>1001</v>
      </c>
      <c r="C159" s="10" t="s">
        <v>1002</v>
      </c>
      <c r="D159" s="11" t="s">
        <v>42</v>
      </c>
      <c r="E159" s="12">
        <v>1</v>
      </c>
      <c r="F159" s="12"/>
      <c r="G159" s="12"/>
      <c r="H159" s="13">
        <v>44047</v>
      </c>
      <c r="I159" s="14">
        <v>140</v>
      </c>
      <c r="J159" s="15" t="s">
        <v>33</v>
      </c>
      <c r="K159" s="16">
        <v>0.77777777777777801</v>
      </c>
      <c r="L159" s="8"/>
      <c r="M159" s="12" t="s">
        <v>2091</v>
      </c>
      <c r="N159" s="18">
        <v>43867</v>
      </c>
      <c r="O159" s="14">
        <v>480</v>
      </c>
      <c r="P159" s="14">
        <v>2880</v>
      </c>
      <c r="Q159" s="23">
        <v>10.224</v>
      </c>
      <c r="R159" s="11">
        <v>8073</v>
      </c>
      <c r="S159" s="11">
        <v>180</v>
      </c>
      <c r="T159" s="24" t="s">
        <v>37</v>
      </c>
      <c r="U159" s="24" t="s">
        <v>37</v>
      </c>
      <c r="V159" s="24" t="s">
        <v>38</v>
      </c>
      <c r="W159" s="24" t="s">
        <v>38</v>
      </c>
      <c r="X159" s="24" t="s">
        <v>37</v>
      </c>
      <c r="Y159" s="28">
        <v>44017</v>
      </c>
      <c r="Z159" s="24" t="s">
        <v>39</v>
      </c>
    </row>
    <row r="160" spans="1:26" ht="18" customHeight="1">
      <c r="A160" s="8" t="s">
        <v>2147</v>
      </c>
      <c r="B160" s="9" t="s">
        <v>1001</v>
      </c>
      <c r="C160" s="10" t="s">
        <v>1002</v>
      </c>
      <c r="D160" s="11" t="s">
        <v>42</v>
      </c>
      <c r="E160" s="12">
        <v>6</v>
      </c>
      <c r="F160" s="12"/>
      <c r="G160" s="12"/>
      <c r="H160" s="13">
        <v>44047</v>
      </c>
      <c r="I160" s="14">
        <v>140</v>
      </c>
      <c r="J160" s="15" t="s">
        <v>33</v>
      </c>
      <c r="K160" s="16">
        <v>0.77777777777777801</v>
      </c>
      <c r="L160" s="8"/>
      <c r="M160" s="12"/>
      <c r="N160" s="18">
        <v>43867</v>
      </c>
      <c r="O160" s="14">
        <v>2880</v>
      </c>
      <c r="P160" s="14">
        <v>17280</v>
      </c>
      <c r="Q160" s="23">
        <v>61.344000000000001</v>
      </c>
      <c r="R160" s="11">
        <v>8073</v>
      </c>
      <c r="S160" s="11">
        <v>180</v>
      </c>
      <c r="T160" s="24" t="s">
        <v>37</v>
      </c>
      <c r="U160" s="24" t="s">
        <v>37</v>
      </c>
      <c r="V160" s="24" t="s">
        <v>38</v>
      </c>
      <c r="W160" s="24" t="s">
        <v>38</v>
      </c>
      <c r="X160" s="24" t="s">
        <v>37</v>
      </c>
      <c r="Y160" s="28">
        <v>44017</v>
      </c>
      <c r="Z160" s="24" t="s">
        <v>39</v>
      </c>
    </row>
    <row r="161" spans="1:26" ht="18" customHeight="1">
      <c r="A161" s="8" t="s">
        <v>2148</v>
      </c>
      <c r="B161" s="9" t="s">
        <v>1001</v>
      </c>
      <c r="C161" s="10" t="s">
        <v>1002</v>
      </c>
      <c r="D161" s="11" t="s">
        <v>42</v>
      </c>
      <c r="E161" s="12">
        <v>86</v>
      </c>
      <c r="F161" s="12"/>
      <c r="G161" s="12"/>
      <c r="H161" s="13">
        <v>44047</v>
      </c>
      <c r="I161" s="14">
        <v>140</v>
      </c>
      <c r="J161" s="15" t="s">
        <v>33</v>
      </c>
      <c r="K161" s="16">
        <v>0.77777777777777801</v>
      </c>
      <c r="L161" s="8"/>
      <c r="M161" s="12"/>
      <c r="N161" s="18">
        <v>43867</v>
      </c>
      <c r="O161" s="14">
        <v>41280</v>
      </c>
      <c r="P161" s="14">
        <v>247680</v>
      </c>
      <c r="Q161" s="23">
        <v>879.26400000000001</v>
      </c>
      <c r="R161" s="11">
        <v>8073</v>
      </c>
      <c r="S161" s="11">
        <v>180</v>
      </c>
      <c r="T161" s="24" t="s">
        <v>37</v>
      </c>
      <c r="U161" s="24" t="s">
        <v>37</v>
      </c>
      <c r="V161" s="24" t="s">
        <v>38</v>
      </c>
      <c r="W161" s="24" t="s">
        <v>38</v>
      </c>
      <c r="X161" s="24" t="s">
        <v>37</v>
      </c>
      <c r="Y161" s="28">
        <v>44017</v>
      </c>
      <c r="Z161" s="24" t="s">
        <v>39</v>
      </c>
    </row>
    <row r="162" spans="1:26" ht="18" customHeight="1">
      <c r="A162" s="8" t="s">
        <v>2149</v>
      </c>
      <c r="B162" s="9" t="s">
        <v>1805</v>
      </c>
      <c r="C162" s="10" t="s">
        <v>1806</v>
      </c>
      <c r="D162" s="11" t="s">
        <v>42</v>
      </c>
      <c r="E162" s="12">
        <v>84</v>
      </c>
      <c r="F162" s="12"/>
      <c r="G162" s="12"/>
      <c r="H162" s="13">
        <v>44047</v>
      </c>
      <c r="I162" s="14">
        <v>140</v>
      </c>
      <c r="J162" s="15" t="s">
        <v>33</v>
      </c>
      <c r="K162" s="16">
        <v>0.77777777777777801</v>
      </c>
      <c r="L162" s="8">
        <v>44048</v>
      </c>
      <c r="M162" s="12"/>
      <c r="N162" s="18">
        <v>43867</v>
      </c>
      <c r="O162" s="14">
        <v>40320</v>
      </c>
      <c r="P162" s="14">
        <v>241920</v>
      </c>
      <c r="Q162" s="23">
        <v>858.81600000000003</v>
      </c>
      <c r="R162" s="11">
        <v>8065</v>
      </c>
      <c r="S162" s="11">
        <v>180</v>
      </c>
      <c r="T162" s="24" t="s">
        <v>37</v>
      </c>
      <c r="U162" s="24" t="s">
        <v>37</v>
      </c>
      <c r="V162" s="24" t="s">
        <v>38</v>
      </c>
      <c r="W162" s="24" t="s">
        <v>38</v>
      </c>
      <c r="X162" s="24" t="s">
        <v>37</v>
      </c>
      <c r="Y162" s="28">
        <v>44017</v>
      </c>
      <c r="Z162" s="24" t="s">
        <v>39</v>
      </c>
    </row>
    <row r="163" spans="1:26" ht="18" customHeight="1">
      <c r="A163" s="8" t="s">
        <v>2145</v>
      </c>
      <c r="B163" s="9" t="s">
        <v>656</v>
      </c>
      <c r="C163" s="10" t="s">
        <v>657</v>
      </c>
      <c r="D163" s="11" t="s">
        <v>247</v>
      </c>
      <c r="E163" s="12">
        <v>4</v>
      </c>
      <c r="F163" s="12">
        <v>432</v>
      </c>
      <c r="G163" s="12"/>
      <c r="H163" s="13">
        <v>44047</v>
      </c>
      <c r="I163" s="14">
        <v>140</v>
      </c>
      <c r="J163" s="15" t="s">
        <v>33</v>
      </c>
      <c r="K163" s="16">
        <v>0.77777777777777801</v>
      </c>
      <c r="L163" s="8"/>
      <c r="M163" s="12"/>
      <c r="N163" s="18">
        <v>43867</v>
      </c>
      <c r="O163" s="14">
        <v>1872</v>
      </c>
      <c r="P163" s="14">
        <v>7488</v>
      </c>
      <c r="Q163" s="23">
        <v>24.7104</v>
      </c>
      <c r="R163" s="11">
        <v>7599</v>
      </c>
      <c r="S163" s="11">
        <v>180</v>
      </c>
      <c r="T163" s="24" t="s">
        <v>37</v>
      </c>
      <c r="U163" s="24" t="s">
        <v>37</v>
      </c>
      <c r="V163" s="24" t="s">
        <v>38</v>
      </c>
      <c r="W163" s="24" t="s">
        <v>38</v>
      </c>
      <c r="X163" s="24" t="s">
        <v>37</v>
      </c>
      <c r="Y163" s="28">
        <v>44017</v>
      </c>
      <c r="Z163" s="24" t="s">
        <v>39</v>
      </c>
    </row>
    <row r="164" spans="1:26" ht="18" customHeight="1">
      <c r="A164" s="8" t="s">
        <v>2145</v>
      </c>
      <c r="B164" s="9" t="s">
        <v>656</v>
      </c>
      <c r="C164" s="10" t="s">
        <v>657</v>
      </c>
      <c r="D164" s="11" t="s">
        <v>247</v>
      </c>
      <c r="E164" s="12">
        <v>3</v>
      </c>
      <c r="F164" s="12"/>
      <c r="G164" s="12"/>
      <c r="H164" s="13">
        <v>44047</v>
      </c>
      <c r="I164" s="14">
        <v>140</v>
      </c>
      <c r="J164" s="15" t="s">
        <v>33</v>
      </c>
      <c r="K164" s="16">
        <v>0.77777777777777801</v>
      </c>
      <c r="L164" s="8"/>
      <c r="M164" s="12"/>
      <c r="N164" s="18">
        <v>43867</v>
      </c>
      <c r="O164" s="14">
        <v>1080</v>
      </c>
      <c r="P164" s="14">
        <v>4320</v>
      </c>
      <c r="Q164" s="23">
        <v>14.256</v>
      </c>
      <c r="R164" s="11">
        <v>7599</v>
      </c>
      <c r="S164" s="11">
        <v>180</v>
      </c>
      <c r="T164" s="24" t="s">
        <v>37</v>
      </c>
      <c r="U164" s="24" t="s">
        <v>37</v>
      </c>
      <c r="V164" s="24" t="s">
        <v>38</v>
      </c>
      <c r="W164" s="24" t="s">
        <v>38</v>
      </c>
      <c r="X164" s="24" t="s">
        <v>37</v>
      </c>
      <c r="Y164" s="28">
        <v>44017</v>
      </c>
      <c r="Z164" s="24" t="s">
        <v>39</v>
      </c>
    </row>
    <row r="165" spans="1:26" ht="18" customHeight="1">
      <c r="A165" s="8" t="s">
        <v>2150</v>
      </c>
      <c r="B165" s="9" t="s">
        <v>656</v>
      </c>
      <c r="C165" s="10" t="s">
        <v>657</v>
      </c>
      <c r="D165" s="11" t="s">
        <v>247</v>
      </c>
      <c r="E165" s="12">
        <v>8</v>
      </c>
      <c r="F165" s="12"/>
      <c r="G165" s="12"/>
      <c r="H165" s="13">
        <v>44047</v>
      </c>
      <c r="I165" s="14">
        <v>140</v>
      </c>
      <c r="J165" s="15" t="s">
        <v>33</v>
      </c>
      <c r="K165" s="16">
        <v>0.77777777777777801</v>
      </c>
      <c r="L165" s="8"/>
      <c r="M165" s="12"/>
      <c r="N165" s="18">
        <v>43867</v>
      </c>
      <c r="O165" s="14">
        <v>2880</v>
      </c>
      <c r="P165" s="14">
        <v>11520</v>
      </c>
      <c r="Q165" s="23">
        <v>38.015999999999998</v>
      </c>
      <c r="R165" s="11">
        <v>7599</v>
      </c>
      <c r="S165" s="11">
        <v>180</v>
      </c>
      <c r="T165" s="24" t="s">
        <v>37</v>
      </c>
      <c r="U165" s="24" t="s">
        <v>37</v>
      </c>
      <c r="V165" s="24" t="s">
        <v>38</v>
      </c>
      <c r="W165" s="24" t="s">
        <v>38</v>
      </c>
      <c r="X165" s="24" t="s">
        <v>37</v>
      </c>
      <c r="Y165" s="28">
        <v>44017</v>
      </c>
      <c r="Z165" s="24" t="s">
        <v>39</v>
      </c>
    </row>
    <row r="166" spans="1:26" ht="18" customHeight="1">
      <c r="A166" s="8" t="s">
        <v>2137</v>
      </c>
      <c r="B166" s="9" t="s">
        <v>1267</v>
      </c>
      <c r="C166" s="10" t="s">
        <v>1268</v>
      </c>
      <c r="D166" s="11" t="s">
        <v>46</v>
      </c>
      <c r="E166" s="12">
        <v>1</v>
      </c>
      <c r="F166" s="12"/>
      <c r="G166" s="12"/>
      <c r="H166" s="13">
        <v>44048</v>
      </c>
      <c r="I166" s="14">
        <v>141</v>
      </c>
      <c r="J166" s="15" t="s">
        <v>33</v>
      </c>
      <c r="K166" s="16">
        <v>0.78333333333333299</v>
      </c>
      <c r="L166" s="8"/>
      <c r="M166" s="12"/>
      <c r="N166" s="18">
        <v>43868</v>
      </c>
      <c r="O166" s="14">
        <v>45</v>
      </c>
      <c r="P166" s="14">
        <v>1350</v>
      </c>
      <c r="Q166" s="23">
        <v>4.4550000000000001</v>
      </c>
      <c r="R166" s="11">
        <v>8814</v>
      </c>
      <c r="S166" s="11">
        <v>180</v>
      </c>
      <c r="T166" s="24" t="s">
        <v>37</v>
      </c>
      <c r="U166" s="24" t="s">
        <v>37</v>
      </c>
      <c r="V166" s="24" t="s">
        <v>38</v>
      </c>
      <c r="W166" s="24" t="s">
        <v>38</v>
      </c>
      <c r="X166" s="24" t="s">
        <v>37</v>
      </c>
      <c r="Y166" s="28">
        <v>44018</v>
      </c>
      <c r="Z166" s="24" t="s">
        <v>39</v>
      </c>
    </row>
    <row r="167" spans="1:26" ht="18" customHeight="1">
      <c r="A167" s="8" t="s">
        <v>2132</v>
      </c>
      <c r="B167" s="9" t="s">
        <v>1822</v>
      </c>
      <c r="C167" s="10" t="s">
        <v>1823</v>
      </c>
      <c r="D167" s="11" t="s">
        <v>42</v>
      </c>
      <c r="E167" s="12">
        <v>22</v>
      </c>
      <c r="F167" s="12"/>
      <c r="G167" s="12"/>
      <c r="H167" s="13">
        <v>44048</v>
      </c>
      <c r="I167" s="14">
        <v>141</v>
      </c>
      <c r="J167" s="15" t="s">
        <v>33</v>
      </c>
      <c r="K167" s="16">
        <v>0.78333333333333299</v>
      </c>
      <c r="L167" s="8"/>
      <c r="M167" s="12" t="s">
        <v>2116</v>
      </c>
      <c r="N167" s="18">
        <v>43868</v>
      </c>
      <c r="O167" s="14">
        <v>10560</v>
      </c>
      <c r="P167" s="14">
        <v>63360</v>
      </c>
      <c r="Q167" s="23">
        <v>224.928</v>
      </c>
      <c r="R167" s="11">
        <v>12398</v>
      </c>
      <c r="S167" s="11">
        <v>180</v>
      </c>
      <c r="T167" s="24" t="s">
        <v>37</v>
      </c>
      <c r="U167" s="24" t="s">
        <v>37</v>
      </c>
      <c r="V167" s="24" t="s">
        <v>38</v>
      </c>
      <c r="W167" s="24" t="s">
        <v>38</v>
      </c>
      <c r="X167" s="24" t="s">
        <v>37</v>
      </c>
      <c r="Y167" s="28">
        <v>44018</v>
      </c>
      <c r="Z167" s="24" t="s">
        <v>39</v>
      </c>
    </row>
    <row r="168" spans="1:26" ht="18" customHeight="1">
      <c r="A168" s="8" t="s">
        <v>2132</v>
      </c>
      <c r="B168" s="9" t="s">
        <v>1805</v>
      </c>
      <c r="C168" s="10" t="s">
        <v>1806</v>
      </c>
      <c r="D168" s="11" t="s">
        <v>42</v>
      </c>
      <c r="E168" s="12">
        <v>18</v>
      </c>
      <c r="F168" s="12"/>
      <c r="G168" s="12"/>
      <c r="H168" s="13">
        <v>44048</v>
      </c>
      <c r="I168" s="14">
        <v>141</v>
      </c>
      <c r="J168" s="15" t="s">
        <v>33</v>
      </c>
      <c r="K168" s="16">
        <v>0.78333333333333299</v>
      </c>
      <c r="L168" s="8"/>
      <c r="M168" s="12"/>
      <c r="N168" s="18">
        <v>43868</v>
      </c>
      <c r="O168" s="14">
        <v>8640</v>
      </c>
      <c r="P168" s="14">
        <v>51840</v>
      </c>
      <c r="Q168" s="23">
        <v>184.03200000000001</v>
      </c>
      <c r="R168" s="11">
        <v>8065</v>
      </c>
      <c r="S168" s="11">
        <v>180</v>
      </c>
      <c r="T168" s="24" t="s">
        <v>37</v>
      </c>
      <c r="U168" s="24" t="s">
        <v>37</v>
      </c>
      <c r="V168" s="24" t="s">
        <v>38</v>
      </c>
      <c r="W168" s="24" t="s">
        <v>38</v>
      </c>
      <c r="X168" s="24" t="s">
        <v>37</v>
      </c>
      <c r="Y168" s="28">
        <v>44018</v>
      </c>
      <c r="Z168" s="24" t="s">
        <v>39</v>
      </c>
    </row>
    <row r="169" spans="1:26" ht="18" customHeight="1">
      <c r="A169" s="8" t="s">
        <v>2093</v>
      </c>
      <c r="B169" s="9" t="s">
        <v>668</v>
      </c>
      <c r="C169" s="10" t="s">
        <v>669</v>
      </c>
      <c r="D169" s="11" t="s">
        <v>42</v>
      </c>
      <c r="E169" s="12"/>
      <c r="F169" s="12">
        <v>436</v>
      </c>
      <c r="G169" s="12"/>
      <c r="H169" s="13">
        <v>44048</v>
      </c>
      <c r="I169" s="14">
        <v>141</v>
      </c>
      <c r="J169" s="15" t="s">
        <v>33</v>
      </c>
      <c r="K169" s="16">
        <v>0.78333333333333299</v>
      </c>
      <c r="L169" s="8"/>
      <c r="M169" s="12" t="s">
        <v>2091</v>
      </c>
      <c r="N169" s="18">
        <v>43868</v>
      </c>
      <c r="O169" s="14">
        <v>436</v>
      </c>
      <c r="P169" s="14">
        <v>2616</v>
      </c>
      <c r="Q169" s="23">
        <v>8.6327999999999996</v>
      </c>
      <c r="R169" s="11">
        <v>8923</v>
      </c>
      <c r="S169" s="11">
        <v>180</v>
      </c>
      <c r="T169" s="24" t="s">
        <v>37</v>
      </c>
      <c r="U169" s="24" t="s">
        <v>37</v>
      </c>
      <c r="V169" s="24" t="s">
        <v>38</v>
      </c>
      <c r="W169" s="24" t="s">
        <v>38</v>
      </c>
      <c r="X169" s="24" t="s">
        <v>37</v>
      </c>
      <c r="Y169" s="28">
        <v>44018</v>
      </c>
      <c r="Z169" s="24" t="s">
        <v>39</v>
      </c>
    </row>
    <row r="170" spans="1:26" ht="18" customHeight="1">
      <c r="A170" s="8" t="s">
        <v>2151</v>
      </c>
      <c r="B170" s="9" t="s">
        <v>1805</v>
      </c>
      <c r="C170" s="10" t="s">
        <v>1806</v>
      </c>
      <c r="D170" s="11" t="s">
        <v>42</v>
      </c>
      <c r="E170" s="12">
        <v>34</v>
      </c>
      <c r="F170" s="12"/>
      <c r="G170" s="12"/>
      <c r="H170" s="13">
        <v>44048</v>
      </c>
      <c r="I170" s="14">
        <v>141</v>
      </c>
      <c r="J170" s="15" t="s">
        <v>33</v>
      </c>
      <c r="K170" s="16">
        <v>0.78333333333333299</v>
      </c>
      <c r="L170" s="8" t="s">
        <v>85</v>
      </c>
      <c r="M170" s="12"/>
      <c r="N170" s="18">
        <v>43868</v>
      </c>
      <c r="O170" s="14">
        <v>16320</v>
      </c>
      <c r="P170" s="14">
        <v>97920</v>
      </c>
      <c r="Q170" s="23">
        <v>347.61599999999999</v>
      </c>
      <c r="R170" s="11">
        <v>8065</v>
      </c>
      <c r="S170" s="11">
        <v>180</v>
      </c>
      <c r="T170" s="24" t="s">
        <v>37</v>
      </c>
      <c r="U170" s="24" t="s">
        <v>37</v>
      </c>
      <c r="V170" s="24" t="s">
        <v>38</v>
      </c>
      <c r="W170" s="24" t="s">
        <v>38</v>
      </c>
      <c r="X170" s="24" t="s">
        <v>37</v>
      </c>
      <c r="Y170" s="28">
        <v>44018</v>
      </c>
      <c r="Z170" s="24" t="s">
        <v>39</v>
      </c>
    </row>
    <row r="171" spans="1:26" ht="18" customHeight="1">
      <c r="A171" s="8" t="s">
        <v>2081</v>
      </c>
      <c r="B171" s="9" t="s">
        <v>1805</v>
      </c>
      <c r="C171" s="10" t="s">
        <v>1806</v>
      </c>
      <c r="D171" s="11" t="s">
        <v>42</v>
      </c>
      <c r="E171" s="12">
        <v>12</v>
      </c>
      <c r="F171" s="12"/>
      <c r="G171" s="12"/>
      <c r="H171" s="13">
        <v>44048</v>
      </c>
      <c r="I171" s="14">
        <v>141</v>
      </c>
      <c r="J171" s="15" t="s">
        <v>33</v>
      </c>
      <c r="K171" s="16">
        <v>0.78333333333333299</v>
      </c>
      <c r="L171" s="8"/>
      <c r="M171" s="12"/>
      <c r="N171" s="18">
        <v>43868</v>
      </c>
      <c r="O171" s="14">
        <v>5760</v>
      </c>
      <c r="P171" s="14">
        <v>34560</v>
      </c>
      <c r="Q171" s="23">
        <v>122.688</v>
      </c>
      <c r="R171" s="11">
        <v>8065</v>
      </c>
      <c r="S171" s="11">
        <v>180</v>
      </c>
      <c r="T171" s="24" t="s">
        <v>37</v>
      </c>
      <c r="U171" s="24" t="s">
        <v>37</v>
      </c>
      <c r="V171" s="24" t="s">
        <v>38</v>
      </c>
      <c r="W171" s="24" t="s">
        <v>38</v>
      </c>
      <c r="X171" s="24" t="s">
        <v>37</v>
      </c>
      <c r="Y171" s="28">
        <v>44018</v>
      </c>
      <c r="Z171" s="24" t="s">
        <v>39</v>
      </c>
    </row>
    <row r="172" spans="1:26" ht="18" customHeight="1">
      <c r="A172" s="8" t="s">
        <v>2152</v>
      </c>
      <c r="B172" s="9" t="s">
        <v>970</v>
      </c>
      <c r="C172" s="10" t="s">
        <v>971</v>
      </c>
      <c r="D172" s="11" t="s">
        <v>46</v>
      </c>
      <c r="E172" s="12">
        <v>240</v>
      </c>
      <c r="F172" s="12"/>
      <c r="G172" s="12"/>
      <c r="H172" s="13">
        <v>44049</v>
      </c>
      <c r="I172" s="14">
        <v>142</v>
      </c>
      <c r="J172" s="15" t="s">
        <v>33</v>
      </c>
      <c r="K172" s="16">
        <v>0.78888888888888897</v>
      </c>
      <c r="L172" s="8"/>
      <c r="M172" s="12" t="s">
        <v>2153</v>
      </c>
      <c r="N172" s="18">
        <v>43869</v>
      </c>
      <c r="O172" s="14">
        <v>10800</v>
      </c>
      <c r="P172" s="14">
        <v>324000</v>
      </c>
      <c r="Q172" s="23">
        <v>1069.2</v>
      </c>
      <c r="R172" s="11">
        <v>2160</v>
      </c>
      <c r="S172" s="11">
        <v>180</v>
      </c>
      <c r="T172" s="24" t="s">
        <v>37</v>
      </c>
      <c r="U172" s="24" t="s">
        <v>37</v>
      </c>
      <c r="V172" s="24" t="s">
        <v>38</v>
      </c>
      <c r="W172" s="24" t="s">
        <v>38</v>
      </c>
      <c r="X172" s="24" t="s">
        <v>37</v>
      </c>
      <c r="Y172" s="28">
        <v>44019</v>
      </c>
      <c r="Z172" s="24" t="s">
        <v>39</v>
      </c>
    </row>
    <row r="173" spans="1:26" ht="18" customHeight="1">
      <c r="A173" s="8" t="s">
        <v>2154</v>
      </c>
      <c r="B173" s="9" t="s">
        <v>435</v>
      </c>
      <c r="C173" s="10" t="s">
        <v>436</v>
      </c>
      <c r="D173" s="11" t="s">
        <v>46</v>
      </c>
      <c r="E173" s="12">
        <v>240</v>
      </c>
      <c r="F173" s="12"/>
      <c r="G173" s="12"/>
      <c r="H173" s="13">
        <v>44049</v>
      </c>
      <c r="I173" s="14">
        <v>142</v>
      </c>
      <c r="J173" s="15" t="s">
        <v>33</v>
      </c>
      <c r="K173" s="16">
        <v>0.78888888888888897</v>
      </c>
      <c r="L173" s="8"/>
      <c r="M173" s="12"/>
      <c r="N173" s="18">
        <v>43869</v>
      </c>
      <c r="O173" s="14">
        <v>10800</v>
      </c>
      <c r="P173" s="14">
        <v>324000</v>
      </c>
      <c r="Q173" s="23">
        <v>1069.2</v>
      </c>
      <c r="R173" s="11">
        <v>2512</v>
      </c>
      <c r="S173" s="11">
        <v>180</v>
      </c>
      <c r="T173" s="24" t="s">
        <v>37</v>
      </c>
      <c r="U173" s="24" t="s">
        <v>37</v>
      </c>
      <c r="V173" s="24" t="s">
        <v>38</v>
      </c>
      <c r="W173" s="24" t="s">
        <v>38</v>
      </c>
      <c r="X173" s="24" t="s">
        <v>37</v>
      </c>
      <c r="Y173" s="28">
        <v>44019</v>
      </c>
      <c r="Z173" s="24" t="s">
        <v>39</v>
      </c>
    </row>
    <row r="174" spans="1:26" ht="18" customHeight="1">
      <c r="A174" s="8" t="s">
        <v>2155</v>
      </c>
      <c r="B174" s="9" t="s">
        <v>435</v>
      </c>
      <c r="C174" s="10" t="s">
        <v>436</v>
      </c>
      <c r="D174" s="11" t="s">
        <v>46</v>
      </c>
      <c r="E174" s="12">
        <v>120</v>
      </c>
      <c r="F174" s="12"/>
      <c r="G174" s="12"/>
      <c r="H174" s="13">
        <v>44049</v>
      </c>
      <c r="I174" s="14">
        <v>142</v>
      </c>
      <c r="J174" s="15" t="s">
        <v>33</v>
      </c>
      <c r="K174" s="16">
        <v>0.78888888888888897</v>
      </c>
      <c r="L174" s="8"/>
      <c r="M174" s="12"/>
      <c r="N174" s="18">
        <v>43869</v>
      </c>
      <c r="O174" s="14">
        <v>5400</v>
      </c>
      <c r="P174" s="14">
        <v>162000</v>
      </c>
      <c r="Q174" s="23">
        <v>534.6</v>
      </c>
      <c r="R174" s="11">
        <v>2512</v>
      </c>
      <c r="S174" s="11">
        <v>180</v>
      </c>
      <c r="T174" s="24" t="s">
        <v>37</v>
      </c>
      <c r="U174" s="24" t="s">
        <v>37</v>
      </c>
      <c r="V174" s="24" t="s">
        <v>38</v>
      </c>
      <c r="W174" s="24" t="s">
        <v>38</v>
      </c>
      <c r="X174" s="24" t="s">
        <v>37</v>
      </c>
      <c r="Y174" s="28">
        <v>44019</v>
      </c>
      <c r="Z174" s="24" t="s">
        <v>39</v>
      </c>
    </row>
    <row r="175" spans="1:26" ht="18" customHeight="1">
      <c r="A175" s="8" t="s">
        <v>2156</v>
      </c>
      <c r="B175" s="9" t="s">
        <v>1241</v>
      </c>
      <c r="C175" s="10" t="s">
        <v>1242</v>
      </c>
      <c r="D175" s="11" t="s">
        <v>42</v>
      </c>
      <c r="E175" s="12">
        <v>34</v>
      </c>
      <c r="F175" s="12"/>
      <c r="G175" s="12"/>
      <c r="H175" s="13">
        <v>44049</v>
      </c>
      <c r="I175" s="14">
        <v>142</v>
      </c>
      <c r="J175" s="15" t="s">
        <v>33</v>
      </c>
      <c r="K175" s="16">
        <v>0.78888888888888897</v>
      </c>
      <c r="L175" s="8"/>
      <c r="M175" s="12"/>
      <c r="N175" s="18">
        <v>43869</v>
      </c>
      <c r="O175" s="14">
        <v>16320</v>
      </c>
      <c r="P175" s="14">
        <v>97920</v>
      </c>
      <c r="Q175" s="23">
        <v>347.61599999999999</v>
      </c>
      <c r="R175" s="11">
        <v>11177</v>
      </c>
      <c r="S175" s="11">
        <v>180</v>
      </c>
      <c r="T175" s="24" t="s">
        <v>37</v>
      </c>
      <c r="U175" s="24" t="s">
        <v>37</v>
      </c>
      <c r="V175" s="24" t="s">
        <v>38</v>
      </c>
      <c r="W175" s="24" t="s">
        <v>38</v>
      </c>
      <c r="X175" s="24" t="s">
        <v>37</v>
      </c>
      <c r="Y175" s="28">
        <v>44019</v>
      </c>
      <c r="Z175" s="24" t="s">
        <v>39</v>
      </c>
    </row>
    <row r="176" spans="1:26" ht="18" customHeight="1">
      <c r="A176" s="8" t="s">
        <v>2157</v>
      </c>
      <c r="B176" s="9" t="s">
        <v>668</v>
      </c>
      <c r="C176" s="10" t="s">
        <v>669</v>
      </c>
      <c r="D176" s="11" t="s">
        <v>42</v>
      </c>
      <c r="E176" s="12">
        <v>26</v>
      </c>
      <c r="F176" s="12"/>
      <c r="G176" s="12"/>
      <c r="H176" s="13">
        <v>44049</v>
      </c>
      <c r="I176" s="14">
        <v>142</v>
      </c>
      <c r="J176" s="15" t="s">
        <v>33</v>
      </c>
      <c r="K176" s="16">
        <v>0.78888888888888897</v>
      </c>
      <c r="L176" s="8"/>
      <c r="M176" s="12"/>
      <c r="N176" s="18">
        <v>43869</v>
      </c>
      <c r="O176" s="14">
        <v>12480</v>
      </c>
      <c r="P176" s="14">
        <v>74880</v>
      </c>
      <c r="Q176" s="23">
        <v>247.10400000000001</v>
      </c>
      <c r="R176" s="11">
        <v>8923</v>
      </c>
      <c r="S176" s="11">
        <v>180</v>
      </c>
      <c r="T176" s="24" t="s">
        <v>37</v>
      </c>
      <c r="U176" s="24" t="s">
        <v>37</v>
      </c>
      <c r="V176" s="24" t="s">
        <v>38</v>
      </c>
      <c r="W176" s="24" t="s">
        <v>38</v>
      </c>
      <c r="X176" s="24" t="s">
        <v>37</v>
      </c>
      <c r="Y176" s="28">
        <v>44019</v>
      </c>
      <c r="Z176" s="24" t="s">
        <v>39</v>
      </c>
    </row>
    <row r="177" spans="1:26" ht="18" customHeight="1">
      <c r="A177" s="8" t="s">
        <v>2158</v>
      </c>
      <c r="B177" s="9" t="s">
        <v>1241</v>
      </c>
      <c r="C177" s="10" t="s">
        <v>1242</v>
      </c>
      <c r="D177" s="11" t="s">
        <v>42</v>
      </c>
      <c r="E177" s="12">
        <v>28</v>
      </c>
      <c r="F177" s="12"/>
      <c r="G177" s="12"/>
      <c r="H177" s="13">
        <v>44049</v>
      </c>
      <c r="I177" s="14">
        <v>142</v>
      </c>
      <c r="J177" s="15" t="s">
        <v>33</v>
      </c>
      <c r="K177" s="16">
        <v>0.78888888888888897</v>
      </c>
      <c r="L177" s="8"/>
      <c r="M177" s="12"/>
      <c r="N177" s="18">
        <v>43869</v>
      </c>
      <c r="O177" s="14">
        <v>13440</v>
      </c>
      <c r="P177" s="14">
        <v>80640</v>
      </c>
      <c r="Q177" s="23">
        <v>286.27199999999999</v>
      </c>
      <c r="R177" s="11">
        <v>11177</v>
      </c>
      <c r="S177" s="11">
        <v>180</v>
      </c>
      <c r="T177" s="24" t="s">
        <v>37</v>
      </c>
      <c r="U177" s="24" t="s">
        <v>37</v>
      </c>
      <c r="V177" s="24" t="s">
        <v>38</v>
      </c>
      <c r="W177" s="24" t="s">
        <v>38</v>
      </c>
      <c r="X177" s="24" t="s">
        <v>37</v>
      </c>
      <c r="Y177" s="28">
        <v>44019</v>
      </c>
      <c r="Z177" s="24" t="s">
        <v>39</v>
      </c>
    </row>
    <row r="178" spans="1:26" ht="18" customHeight="1">
      <c r="A178" s="8" t="s">
        <v>2132</v>
      </c>
      <c r="B178" s="9" t="s">
        <v>2159</v>
      </c>
      <c r="C178" s="10" t="s">
        <v>2160</v>
      </c>
      <c r="D178" s="11" t="s">
        <v>42</v>
      </c>
      <c r="E178" s="12">
        <v>1</v>
      </c>
      <c r="F178" s="12"/>
      <c r="G178" s="12"/>
      <c r="H178" s="13">
        <v>44049</v>
      </c>
      <c r="I178" s="14">
        <v>142</v>
      </c>
      <c r="J178" s="15" t="s">
        <v>33</v>
      </c>
      <c r="K178" s="16">
        <v>0.78888888888888897</v>
      </c>
      <c r="L178" s="8"/>
      <c r="M178" s="12" t="s">
        <v>2116</v>
      </c>
      <c r="N178" s="18">
        <v>43869</v>
      </c>
      <c r="O178" s="14">
        <v>480</v>
      </c>
      <c r="P178" s="14">
        <v>2880</v>
      </c>
      <c r="Q178" s="23">
        <v>10.224</v>
      </c>
      <c r="R178" s="11">
        <v>8163</v>
      </c>
      <c r="S178" s="11">
        <v>180</v>
      </c>
      <c r="T178" s="24" t="s">
        <v>37</v>
      </c>
      <c r="U178" s="24" t="s">
        <v>37</v>
      </c>
      <c r="V178" s="24" t="s">
        <v>38</v>
      </c>
      <c r="W178" s="24" t="s">
        <v>38</v>
      </c>
      <c r="X178" s="24" t="s">
        <v>37</v>
      </c>
      <c r="Y178" s="28">
        <v>44019</v>
      </c>
      <c r="Z178" s="24" t="s">
        <v>39</v>
      </c>
    </row>
    <row r="179" spans="1:26" ht="18" customHeight="1">
      <c r="A179" s="8" t="s">
        <v>2093</v>
      </c>
      <c r="B179" s="9" t="s">
        <v>1822</v>
      </c>
      <c r="C179" s="10" t="s">
        <v>1823</v>
      </c>
      <c r="D179" s="11" t="s">
        <v>42</v>
      </c>
      <c r="E179" s="12">
        <v>0</v>
      </c>
      <c r="F179" s="12">
        <v>104</v>
      </c>
      <c r="G179" s="12"/>
      <c r="H179" s="13">
        <v>44049</v>
      </c>
      <c r="I179" s="14">
        <v>142</v>
      </c>
      <c r="J179" s="15" t="s">
        <v>33</v>
      </c>
      <c r="K179" s="16">
        <v>0.78888888888888897</v>
      </c>
      <c r="L179" s="8"/>
      <c r="M179" s="12" t="s">
        <v>2091</v>
      </c>
      <c r="N179" s="18">
        <v>43869</v>
      </c>
      <c r="O179" s="14">
        <v>104</v>
      </c>
      <c r="P179" s="14">
        <v>624</v>
      </c>
      <c r="Q179" s="23">
        <v>2.2151999999999998</v>
      </c>
      <c r="R179" s="11">
        <v>12398</v>
      </c>
      <c r="S179" s="11">
        <v>180</v>
      </c>
      <c r="T179" s="24" t="s">
        <v>37</v>
      </c>
      <c r="U179" s="24" t="s">
        <v>37</v>
      </c>
      <c r="V179" s="24" t="s">
        <v>38</v>
      </c>
      <c r="W179" s="24" t="s">
        <v>38</v>
      </c>
      <c r="X179" s="24" t="s">
        <v>37</v>
      </c>
      <c r="Y179" s="28">
        <v>44019</v>
      </c>
      <c r="Z179" s="24" t="s">
        <v>39</v>
      </c>
    </row>
    <row r="180" spans="1:26" ht="18" customHeight="1">
      <c r="A180" s="8" t="s">
        <v>2161</v>
      </c>
      <c r="B180" s="9" t="s">
        <v>668</v>
      </c>
      <c r="C180" s="10" t="s">
        <v>669</v>
      </c>
      <c r="D180" s="11" t="s">
        <v>42</v>
      </c>
      <c r="E180" s="12">
        <v>6</v>
      </c>
      <c r="F180" s="12"/>
      <c r="G180" s="12"/>
      <c r="H180" s="13">
        <v>44049</v>
      </c>
      <c r="I180" s="14">
        <v>142</v>
      </c>
      <c r="J180" s="15" t="s">
        <v>33</v>
      </c>
      <c r="K180" s="16">
        <v>0.78888888888888897</v>
      </c>
      <c r="L180" s="8"/>
      <c r="M180" s="12"/>
      <c r="N180" s="18">
        <v>43869</v>
      </c>
      <c r="O180" s="14">
        <v>2880</v>
      </c>
      <c r="P180" s="14">
        <v>17280</v>
      </c>
      <c r="Q180" s="23">
        <v>57.024000000000001</v>
      </c>
      <c r="R180" s="11">
        <v>8923</v>
      </c>
      <c r="S180" s="11">
        <v>180</v>
      </c>
      <c r="T180" s="24" t="s">
        <v>37</v>
      </c>
      <c r="U180" s="24" t="s">
        <v>37</v>
      </c>
      <c r="V180" s="24" t="s">
        <v>38</v>
      </c>
      <c r="W180" s="24" t="s">
        <v>38</v>
      </c>
      <c r="X180" s="24" t="s">
        <v>37</v>
      </c>
      <c r="Y180" s="28">
        <v>44019</v>
      </c>
      <c r="Z180" s="24" t="s">
        <v>39</v>
      </c>
    </row>
    <row r="181" spans="1:26" ht="18" customHeight="1">
      <c r="A181" s="8" t="s">
        <v>2162</v>
      </c>
      <c r="B181" s="9" t="s">
        <v>615</v>
      </c>
      <c r="C181" s="10" t="s">
        <v>616</v>
      </c>
      <c r="D181" s="11" t="s">
        <v>42</v>
      </c>
      <c r="E181" s="12">
        <v>8</v>
      </c>
      <c r="F181" s="12">
        <v>476</v>
      </c>
      <c r="G181" s="12"/>
      <c r="H181" s="13">
        <v>44049</v>
      </c>
      <c r="I181" s="14">
        <v>142</v>
      </c>
      <c r="J181" s="15" t="s">
        <v>33</v>
      </c>
      <c r="K181" s="16">
        <v>0.78888888888888897</v>
      </c>
      <c r="L181" s="8"/>
      <c r="M181" s="12" t="s">
        <v>2116</v>
      </c>
      <c r="N181" s="18">
        <v>43869</v>
      </c>
      <c r="O181" s="14">
        <v>4316</v>
      </c>
      <c r="P181" s="14">
        <v>25896</v>
      </c>
      <c r="Q181" s="23">
        <v>85.456800000000001</v>
      </c>
      <c r="R181" s="11">
        <v>5252</v>
      </c>
      <c r="S181" s="11">
        <v>180</v>
      </c>
      <c r="T181" s="24" t="s">
        <v>37</v>
      </c>
      <c r="U181" s="24" t="s">
        <v>37</v>
      </c>
      <c r="V181" s="24" t="s">
        <v>38</v>
      </c>
      <c r="W181" s="24" t="s">
        <v>38</v>
      </c>
      <c r="X181" s="24" t="s">
        <v>37</v>
      </c>
      <c r="Y181" s="28">
        <v>44019</v>
      </c>
      <c r="Z181" s="24" t="s">
        <v>39</v>
      </c>
    </row>
    <row r="182" spans="1:26" ht="18" customHeight="1">
      <c r="A182" s="8" t="s">
        <v>2163</v>
      </c>
      <c r="B182" s="9" t="s">
        <v>962</v>
      </c>
      <c r="C182" s="10" t="s">
        <v>963</v>
      </c>
      <c r="D182" s="11" t="s">
        <v>42</v>
      </c>
      <c r="E182" s="12">
        <v>17</v>
      </c>
      <c r="F182" s="12"/>
      <c r="G182" s="12"/>
      <c r="H182" s="13">
        <v>44050</v>
      </c>
      <c r="I182" s="14">
        <v>143</v>
      </c>
      <c r="J182" s="15" t="s">
        <v>33</v>
      </c>
      <c r="K182" s="16">
        <v>0.79444444444444395</v>
      </c>
      <c r="L182" s="8" t="s">
        <v>2164</v>
      </c>
      <c r="M182" s="12"/>
      <c r="N182" s="18">
        <v>43870</v>
      </c>
      <c r="O182" s="14">
        <v>8160</v>
      </c>
      <c r="P182" s="14">
        <v>48960</v>
      </c>
      <c r="Q182" s="23">
        <v>161.56800000000001</v>
      </c>
      <c r="R182" s="11">
        <v>2171</v>
      </c>
      <c r="S182" s="11">
        <v>180</v>
      </c>
      <c r="T182" s="24" t="s">
        <v>37</v>
      </c>
      <c r="U182" s="24" t="s">
        <v>37</v>
      </c>
      <c r="V182" s="24" t="s">
        <v>38</v>
      </c>
      <c r="W182" s="24" t="s">
        <v>38</v>
      </c>
      <c r="X182" s="24" t="s">
        <v>37</v>
      </c>
      <c r="Y182" s="28">
        <v>44020</v>
      </c>
      <c r="Z182" s="24" t="s">
        <v>39</v>
      </c>
    </row>
    <row r="183" spans="1:26" ht="18" customHeight="1">
      <c r="A183" s="8" t="s">
        <v>2165</v>
      </c>
      <c r="B183" s="9" t="s">
        <v>695</v>
      </c>
      <c r="C183" s="10" t="s">
        <v>696</v>
      </c>
      <c r="D183" s="11" t="s">
        <v>46</v>
      </c>
      <c r="E183" s="12">
        <v>1</v>
      </c>
      <c r="F183" s="12"/>
      <c r="G183" s="12"/>
      <c r="H183" s="13">
        <v>44050</v>
      </c>
      <c r="I183" s="14">
        <v>143</v>
      </c>
      <c r="J183" s="15" t="s">
        <v>33</v>
      </c>
      <c r="K183" s="16">
        <v>0.79444444444444395</v>
      </c>
      <c r="L183" s="8"/>
      <c r="M183" s="12"/>
      <c r="N183" s="18">
        <v>43870</v>
      </c>
      <c r="O183" s="14">
        <v>36</v>
      </c>
      <c r="P183" s="14">
        <v>468</v>
      </c>
      <c r="Q183" s="23">
        <v>4.68</v>
      </c>
      <c r="R183" s="11">
        <v>9480</v>
      </c>
      <c r="S183" s="11">
        <v>180</v>
      </c>
      <c r="T183" s="24" t="s">
        <v>37</v>
      </c>
      <c r="U183" s="24" t="s">
        <v>37</v>
      </c>
      <c r="V183" s="24" t="s">
        <v>38</v>
      </c>
      <c r="W183" s="24" t="s">
        <v>38</v>
      </c>
      <c r="X183" s="24" t="s">
        <v>37</v>
      </c>
      <c r="Y183" s="28">
        <v>44020</v>
      </c>
      <c r="Z183" s="24" t="s">
        <v>39</v>
      </c>
    </row>
    <row r="184" spans="1:26" ht="18" customHeight="1">
      <c r="A184" s="8" t="s">
        <v>2166</v>
      </c>
      <c r="B184" s="9" t="s">
        <v>962</v>
      </c>
      <c r="C184" s="10" t="s">
        <v>963</v>
      </c>
      <c r="D184" s="11" t="s">
        <v>42</v>
      </c>
      <c r="E184" s="12">
        <v>110</v>
      </c>
      <c r="F184" s="12"/>
      <c r="G184" s="12"/>
      <c r="H184" s="13">
        <v>44050</v>
      </c>
      <c r="I184" s="14">
        <v>143</v>
      </c>
      <c r="J184" s="15" t="s">
        <v>33</v>
      </c>
      <c r="K184" s="16">
        <v>0.79444444444444395</v>
      </c>
      <c r="L184" s="8"/>
      <c r="M184" s="12"/>
      <c r="N184" s="18">
        <v>43870</v>
      </c>
      <c r="O184" s="14">
        <v>52800</v>
      </c>
      <c r="P184" s="14">
        <v>316800</v>
      </c>
      <c r="Q184" s="23">
        <v>1045.44</v>
      </c>
      <c r="R184" s="11">
        <v>2171</v>
      </c>
      <c r="S184" s="11">
        <v>180</v>
      </c>
      <c r="T184" s="24" t="s">
        <v>37</v>
      </c>
      <c r="U184" s="24" t="s">
        <v>37</v>
      </c>
      <c r="V184" s="24" t="s">
        <v>38</v>
      </c>
      <c r="W184" s="24" t="s">
        <v>38</v>
      </c>
      <c r="X184" s="24" t="s">
        <v>37</v>
      </c>
      <c r="Y184" s="28">
        <v>44020</v>
      </c>
      <c r="Z184" s="24" t="s">
        <v>39</v>
      </c>
    </row>
    <row r="185" spans="1:26" ht="18" customHeight="1">
      <c r="A185" s="8" t="s">
        <v>2117</v>
      </c>
      <c r="B185" s="9" t="s">
        <v>962</v>
      </c>
      <c r="C185" s="10" t="s">
        <v>963</v>
      </c>
      <c r="D185" s="11" t="s">
        <v>42</v>
      </c>
      <c r="E185" s="12">
        <v>16</v>
      </c>
      <c r="F185" s="12"/>
      <c r="G185" s="12"/>
      <c r="H185" s="13">
        <v>44050</v>
      </c>
      <c r="I185" s="14">
        <v>143</v>
      </c>
      <c r="J185" s="15" t="s">
        <v>33</v>
      </c>
      <c r="K185" s="16">
        <v>0.79444444444444395</v>
      </c>
      <c r="L185" s="8"/>
      <c r="M185" s="12"/>
      <c r="N185" s="18">
        <v>43870</v>
      </c>
      <c r="O185" s="14">
        <v>7680</v>
      </c>
      <c r="P185" s="14">
        <v>46080</v>
      </c>
      <c r="Q185" s="23">
        <v>152.06399999999999</v>
      </c>
      <c r="R185" s="11">
        <v>2171</v>
      </c>
      <c r="S185" s="11">
        <v>180</v>
      </c>
      <c r="T185" s="24" t="s">
        <v>37</v>
      </c>
      <c r="U185" s="24" t="s">
        <v>37</v>
      </c>
      <c r="V185" s="24" t="s">
        <v>38</v>
      </c>
      <c r="W185" s="24" t="s">
        <v>38</v>
      </c>
      <c r="X185" s="24" t="s">
        <v>37</v>
      </c>
      <c r="Y185" s="28">
        <v>44020</v>
      </c>
      <c r="Z185" s="24" t="s">
        <v>39</v>
      </c>
    </row>
    <row r="186" spans="1:26" ht="18" customHeight="1">
      <c r="A186" s="8" t="s">
        <v>2167</v>
      </c>
      <c r="B186" s="9" t="s">
        <v>962</v>
      </c>
      <c r="C186" s="10" t="s">
        <v>963</v>
      </c>
      <c r="D186" s="11" t="s">
        <v>42</v>
      </c>
      <c r="E186" s="12">
        <v>44</v>
      </c>
      <c r="F186" s="12"/>
      <c r="G186" s="12"/>
      <c r="H186" s="13">
        <v>44050</v>
      </c>
      <c r="I186" s="14">
        <v>143</v>
      </c>
      <c r="J186" s="15" t="s">
        <v>33</v>
      </c>
      <c r="K186" s="16">
        <v>0.79444444444444395</v>
      </c>
      <c r="L186" s="8" t="s">
        <v>2168</v>
      </c>
      <c r="M186" s="12"/>
      <c r="N186" s="18">
        <v>43870</v>
      </c>
      <c r="O186" s="14">
        <v>21120</v>
      </c>
      <c r="P186" s="14">
        <v>126720</v>
      </c>
      <c r="Q186" s="23">
        <v>418.17599999999999</v>
      </c>
      <c r="R186" s="11">
        <v>2171</v>
      </c>
      <c r="S186" s="11">
        <v>180</v>
      </c>
      <c r="T186" s="24" t="s">
        <v>37</v>
      </c>
      <c r="U186" s="24" t="s">
        <v>37</v>
      </c>
      <c r="V186" s="24" t="s">
        <v>38</v>
      </c>
      <c r="W186" s="24" t="s">
        <v>38</v>
      </c>
      <c r="X186" s="24" t="s">
        <v>37</v>
      </c>
      <c r="Y186" s="28">
        <v>44020</v>
      </c>
      <c r="Z186" s="24" t="s">
        <v>39</v>
      </c>
    </row>
    <row r="187" spans="1:26" ht="18" customHeight="1">
      <c r="A187" s="8" t="s">
        <v>2169</v>
      </c>
      <c r="B187" s="9" t="s">
        <v>1692</v>
      </c>
      <c r="C187" s="10" t="s">
        <v>1693</v>
      </c>
      <c r="D187" s="11" t="s">
        <v>42</v>
      </c>
      <c r="E187" s="12">
        <v>24</v>
      </c>
      <c r="F187" s="12"/>
      <c r="G187" s="12"/>
      <c r="H187" s="13">
        <v>44050</v>
      </c>
      <c r="I187" s="14">
        <v>143</v>
      </c>
      <c r="J187" s="15" t="s">
        <v>33</v>
      </c>
      <c r="K187" s="16">
        <v>0.79444444444444395</v>
      </c>
      <c r="L187" s="8"/>
      <c r="M187" s="12"/>
      <c r="N187" s="18">
        <v>43870</v>
      </c>
      <c r="O187" s="14">
        <v>2880</v>
      </c>
      <c r="P187" s="14">
        <v>69120</v>
      </c>
      <c r="Q187" s="23">
        <v>228.096</v>
      </c>
      <c r="R187" s="11">
        <v>9084</v>
      </c>
      <c r="S187" s="11">
        <v>180</v>
      </c>
      <c r="T187" s="24" t="s">
        <v>37</v>
      </c>
      <c r="U187" s="24" t="s">
        <v>37</v>
      </c>
      <c r="V187" s="24" t="s">
        <v>38</v>
      </c>
      <c r="W187" s="24" t="s">
        <v>38</v>
      </c>
      <c r="X187" s="24" t="s">
        <v>37</v>
      </c>
      <c r="Y187" s="28">
        <v>44020</v>
      </c>
      <c r="Z187" s="24" t="s">
        <v>39</v>
      </c>
    </row>
    <row r="188" spans="1:26" ht="18" customHeight="1">
      <c r="A188" s="8" t="s">
        <v>2170</v>
      </c>
      <c r="B188" s="9" t="s">
        <v>435</v>
      </c>
      <c r="C188" s="10" t="s">
        <v>436</v>
      </c>
      <c r="D188" s="11" t="s">
        <v>46</v>
      </c>
      <c r="E188" s="12">
        <v>240</v>
      </c>
      <c r="F188" s="12"/>
      <c r="G188" s="12"/>
      <c r="H188" s="13">
        <v>44051</v>
      </c>
      <c r="I188" s="14">
        <v>144</v>
      </c>
      <c r="J188" s="15" t="s">
        <v>33</v>
      </c>
      <c r="K188" s="16">
        <v>0.8</v>
      </c>
      <c r="L188" s="8"/>
      <c r="M188" s="12"/>
      <c r="N188" s="18">
        <v>43871</v>
      </c>
      <c r="O188" s="14">
        <v>10800</v>
      </c>
      <c r="P188" s="14">
        <v>324000</v>
      </c>
      <c r="Q188" s="23">
        <v>1069.2</v>
      </c>
      <c r="R188" s="11">
        <v>2512</v>
      </c>
      <c r="S188" s="11">
        <v>180</v>
      </c>
      <c r="T188" s="24" t="s">
        <v>37</v>
      </c>
      <c r="U188" s="24" t="s">
        <v>37</v>
      </c>
      <c r="V188" s="24" t="s">
        <v>38</v>
      </c>
      <c r="W188" s="24" t="s">
        <v>38</v>
      </c>
      <c r="X188" s="24" t="s">
        <v>37</v>
      </c>
      <c r="Y188" s="28">
        <v>44021</v>
      </c>
      <c r="Z188" s="24" t="s">
        <v>39</v>
      </c>
    </row>
    <row r="189" spans="1:26" ht="18" customHeight="1">
      <c r="A189" s="8" t="s">
        <v>2171</v>
      </c>
      <c r="B189" s="9" t="s">
        <v>435</v>
      </c>
      <c r="C189" s="10" t="s">
        <v>436</v>
      </c>
      <c r="D189" s="11" t="s">
        <v>46</v>
      </c>
      <c r="E189" s="12">
        <v>240</v>
      </c>
      <c r="F189" s="12"/>
      <c r="G189" s="12"/>
      <c r="H189" s="13">
        <v>44051</v>
      </c>
      <c r="I189" s="14">
        <v>144</v>
      </c>
      <c r="J189" s="15" t="s">
        <v>33</v>
      </c>
      <c r="K189" s="16">
        <v>0.8</v>
      </c>
      <c r="L189" s="8"/>
      <c r="M189" s="12"/>
      <c r="N189" s="18">
        <v>43871</v>
      </c>
      <c r="O189" s="14">
        <v>10800</v>
      </c>
      <c r="P189" s="14">
        <v>324000</v>
      </c>
      <c r="Q189" s="23">
        <v>1069.2</v>
      </c>
      <c r="R189" s="11">
        <v>2512</v>
      </c>
      <c r="S189" s="11">
        <v>180</v>
      </c>
      <c r="T189" s="24" t="s">
        <v>37</v>
      </c>
      <c r="U189" s="24" t="s">
        <v>37</v>
      </c>
      <c r="V189" s="24" t="s">
        <v>38</v>
      </c>
      <c r="W189" s="24" t="s">
        <v>38</v>
      </c>
      <c r="X189" s="24" t="s">
        <v>37</v>
      </c>
      <c r="Y189" s="28">
        <v>44021</v>
      </c>
      <c r="Z189" s="24" t="s">
        <v>39</v>
      </c>
    </row>
    <row r="190" spans="1:26" ht="18" customHeight="1">
      <c r="A190" s="8" t="s">
        <v>2172</v>
      </c>
      <c r="B190" s="9" t="s">
        <v>498</v>
      </c>
      <c r="C190" s="10" t="s">
        <v>499</v>
      </c>
      <c r="D190" s="11" t="s">
        <v>46</v>
      </c>
      <c r="E190" s="12">
        <v>116</v>
      </c>
      <c r="F190" s="12"/>
      <c r="G190" s="12"/>
      <c r="H190" s="13">
        <v>44052</v>
      </c>
      <c r="I190" s="14">
        <v>145</v>
      </c>
      <c r="J190" s="15" t="s">
        <v>33</v>
      </c>
      <c r="K190" s="16">
        <v>0.80555555555555602</v>
      </c>
      <c r="L190" s="8"/>
      <c r="M190" s="12" t="s">
        <v>2098</v>
      </c>
      <c r="N190" s="18">
        <v>43872</v>
      </c>
      <c r="O190" s="14">
        <v>5220</v>
      </c>
      <c r="P190" s="14">
        <v>156600</v>
      </c>
      <c r="Q190" s="23">
        <v>516.78</v>
      </c>
      <c r="R190" s="11">
        <v>3128</v>
      </c>
      <c r="S190" s="11">
        <v>180</v>
      </c>
      <c r="T190" s="24" t="s">
        <v>37</v>
      </c>
      <c r="U190" s="24" t="s">
        <v>37</v>
      </c>
      <c r="V190" s="24" t="s">
        <v>38</v>
      </c>
      <c r="W190" s="24" t="s">
        <v>38</v>
      </c>
      <c r="X190" s="24" t="s">
        <v>37</v>
      </c>
      <c r="Y190" s="28">
        <v>44022</v>
      </c>
      <c r="Z190" s="24" t="s">
        <v>39</v>
      </c>
    </row>
    <row r="191" spans="1:26" ht="18" customHeight="1">
      <c r="A191" s="8" t="s">
        <v>2173</v>
      </c>
      <c r="B191" s="9" t="s">
        <v>498</v>
      </c>
      <c r="C191" s="10" t="s">
        <v>499</v>
      </c>
      <c r="D191" s="11" t="s">
        <v>46</v>
      </c>
      <c r="E191" s="12">
        <v>54</v>
      </c>
      <c r="F191" s="12"/>
      <c r="G191" s="12"/>
      <c r="H191" s="13">
        <v>44052</v>
      </c>
      <c r="I191" s="14">
        <v>145</v>
      </c>
      <c r="J191" s="15" t="s">
        <v>33</v>
      </c>
      <c r="K191" s="16">
        <v>0.80555555555555602</v>
      </c>
      <c r="L191" s="8"/>
      <c r="M191" s="12"/>
      <c r="N191" s="18">
        <v>43872</v>
      </c>
      <c r="O191" s="14">
        <v>2430</v>
      </c>
      <c r="P191" s="14">
        <v>72900</v>
      </c>
      <c r="Q191" s="23">
        <v>240.57</v>
      </c>
      <c r="R191" s="11">
        <v>3128</v>
      </c>
      <c r="S191" s="11">
        <v>180</v>
      </c>
      <c r="T191" s="24" t="s">
        <v>37</v>
      </c>
      <c r="U191" s="24" t="s">
        <v>37</v>
      </c>
      <c r="V191" s="24" t="s">
        <v>38</v>
      </c>
      <c r="W191" s="24" t="s">
        <v>38</v>
      </c>
      <c r="X191" s="24" t="s">
        <v>37</v>
      </c>
      <c r="Y191" s="28">
        <v>44022</v>
      </c>
      <c r="Z191" s="24" t="s">
        <v>39</v>
      </c>
    </row>
    <row r="192" spans="1:26" ht="18" customHeight="1">
      <c r="A192" s="8" t="s">
        <v>2174</v>
      </c>
      <c r="B192" s="9" t="s">
        <v>1247</v>
      </c>
      <c r="C192" s="10" t="s">
        <v>1248</v>
      </c>
      <c r="D192" s="11" t="s">
        <v>194</v>
      </c>
      <c r="E192" s="12">
        <v>1</v>
      </c>
      <c r="F192" s="12"/>
      <c r="G192" s="12"/>
      <c r="H192" s="13">
        <v>44052</v>
      </c>
      <c r="I192" s="14">
        <v>145</v>
      </c>
      <c r="J192" s="15" t="s">
        <v>33</v>
      </c>
      <c r="K192" s="16">
        <v>0.80555555555555602</v>
      </c>
      <c r="L192" s="8"/>
      <c r="M192" s="12"/>
      <c r="N192" s="18">
        <v>43872</v>
      </c>
      <c r="O192" s="14">
        <v>300</v>
      </c>
      <c r="P192" s="14">
        <v>1800</v>
      </c>
      <c r="Q192" s="23">
        <v>4.5</v>
      </c>
      <c r="R192" s="11">
        <v>8042</v>
      </c>
      <c r="S192" s="11">
        <v>180</v>
      </c>
      <c r="T192" s="24" t="s">
        <v>37</v>
      </c>
      <c r="U192" s="24" t="s">
        <v>37</v>
      </c>
      <c r="V192" s="24" t="s">
        <v>38</v>
      </c>
      <c r="W192" s="24" t="s">
        <v>38</v>
      </c>
      <c r="X192" s="24" t="s">
        <v>37</v>
      </c>
      <c r="Y192" s="28">
        <v>44052</v>
      </c>
      <c r="Z192" s="24" t="s">
        <v>39</v>
      </c>
    </row>
    <row r="193" spans="1:26" ht="18" customHeight="1">
      <c r="A193" s="8" t="s">
        <v>2175</v>
      </c>
      <c r="B193" s="9" t="s">
        <v>487</v>
      </c>
      <c r="C193" s="10" t="s">
        <v>488</v>
      </c>
      <c r="D193" s="11" t="s">
        <v>42</v>
      </c>
      <c r="E193" s="12">
        <v>108</v>
      </c>
      <c r="F193" s="12"/>
      <c r="G193" s="12"/>
      <c r="H193" s="13">
        <v>44052</v>
      </c>
      <c r="I193" s="14">
        <v>145</v>
      </c>
      <c r="J193" s="15" t="s">
        <v>33</v>
      </c>
      <c r="K193" s="16">
        <v>0.80555555555555602</v>
      </c>
      <c r="L193" s="8">
        <v>43975</v>
      </c>
      <c r="M193" s="12" t="s">
        <v>2176</v>
      </c>
      <c r="N193" s="18">
        <v>43872</v>
      </c>
      <c r="O193" s="14">
        <v>51840</v>
      </c>
      <c r="P193" s="14">
        <v>311040</v>
      </c>
      <c r="Q193" s="23">
        <v>1026.432</v>
      </c>
      <c r="R193" s="11">
        <v>2976</v>
      </c>
      <c r="S193" s="11">
        <v>180</v>
      </c>
      <c r="T193" s="24" t="s">
        <v>37</v>
      </c>
      <c r="U193" s="24" t="s">
        <v>37</v>
      </c>
      <c r="V193" s="24" t="s">
        <v>38</v>
      </c>
      <c r="W193" s="24" t="s">
        <v>38</v>
      </c>
      <c r="X193" s="24" t="s">
        <v>37</v>
      </c>
      <c r="Y193" s="28">
        <v>44022</v>
      </c>
      <c r="Z193" s="24" t="s">
        <v>39</v>
      </c>
    </row>
    <row r="194" spans="1:26" ht="18" customHeight="1">
      <c r="A194" s="8" t="s">
        <v>2177</v>
      </c>
      <c r="B194" s="9" t="s">
        <v>1805</v>
      </c>
      <c r="C194" s="10" t="s">
        <v>1806</v>
      </c>
      <c r="D194" s="11" t="s">
        <v>42</v>
      </c>
      <c r="E194" s="12">
        <v>10</v>
      </c>
      <c r="F194" s="12"/>
      <c r="G194" s="12"/>
      <c r="H194" s="13">
        <v>44052</v>
      </c>
      <c r="I194" s="14">
        <v>145</v>
      </c>
      <c r="J194" s="15" t="s">
        <v>33</v>
      </c>
      <c r="K194" s="16">
        <v>0.80555555555555602</v>
      </c>
      <c r="L194" s="8"/>
      <c r="M194" s="12" t="s">
        <v>2176</v>
      </c>
      <c r="N194" s="18">
        <v>43872</v>
      </c>
      <c r="O194" s="14">
        <v>4800</v>
      </c>
      <c r="P194" s="14">
        <v>28800</v>
      </c>
      <c r="Q194" s="23">
        <v>102.24</v>
      </c>
      <c r="R194" s="11">
        <v>8065</v>
      </c>
      <c r="S194" s="11">
        <v>180</v>
      </c>
      <c r="T194" s="24" t="s">
        <v>37</v>
      </c>
      <c r="U194" s="24" t="s">
        <v>37</v>
      </c>
      <c r="V194" s="24" t="s">
        <v>38</v>
      </c>
      <c r="W194" s="24" t="s">
        <v>38</v>
      </c>
      <c r="X194" s="24" t="s">
        <v>37</v>
      </c>
      <c r="Y194" s="28">
        <v>44022</v>
      </c>
      <c r="Z194" s="24" t="s">
        <v>39</v>
      </c>
    </row>
    <row r="195" spans="1:26" ht="18" customHeight="1">
      <c r="A195" s="8" t="s">
        <v>2178</v>
      </c>
      <c r="B195" s="9" t="s">
        <v>613</v>
      </c>
      <c r="C195" s="10" t="s">
        <v>614</v>
      </c>
      <c r="D195" s="11" t="s">
        <v>42</v>
      </c>
      <c r="E195" s="12">
        <v>50</v>
      </c>
      <c r="F195" s="12"/>
      <c r="G195" s="12"/>
      <c r="H195" s="13">
        <v>44052</v>
      </c>
      <c r="I195" s="14">
        <v>145</v>
      </c>
      <c r="J195" s="15" t="s">
        <v>33</v>
      </c>
      <c r="K195" s="16">
        <v>0.80555555555555602</v>
      </c>
      <c r="L195" s="8"/>
      <c r="M195" s="12"/>
      <c r="N195" s="18">
        <v>43872</v>
      </c>
      <c r="O195" s="14">
        <v>16800</v>
      </c>
      <c r="P195" s="14">
        <v>100800</v>
      </c>
      <c r="Q195" s="23">
        <v>476.78399999999999</v>
      </c>
      <c r="R195" s="11">
        <v>5150</v>
      </c>
      <c r="S195" s="11">
        <v>180</v>
      </c>
      <c r="T195" s="24" t="s">
        <v>37</v>
      </c>
      <c r="U195" s="24" t="s">
        <v>37</v>
      </c>
      <c r="V195" s="24" t="s">
        <v>38</v>
      </c>
      <c r="W195" s="24" t="s">
        <v>38</v>
      </c>
      <c r="X195" s="24" t="s">
        <v>37</v>
      </c>
      <c r="Y195" s="28">
        <v>44022</v>
      </c>
      <c r="Z195" s="24" t="s">
        <v>39</v>
      </c>
    </row>
    <row r="196" spans="1:26" ht="18" customHeight="1">
      <c r="A196" s="8" t="s">
        <v>2179</v>
      </c>
      <c r="B196" s="9" t="s">
        <v>1805</v>
      </c>
      <c r="C196" s="10" t="s">
        <v>1806</v>
      </c>
      <c r="D196" s="11" t="s">
        <v>42</v>
      </c>
      <c r="E196" s="12">
        <v>56</v>
      </c>
      <c r="F196" s="12"/>
      <c r="G196" s="12"/>
      <c r="H196" s="13">
        <v>44052</v>
      </c>
      <c r="I196" s="14">
        <v>145</v>
      </c>
      <c r="J196" s="15" t="s">
        <v>33</v>
      </c>
      <c r="K196" s="16">
        <v>0.80555555555555602</v>
      </c>
      <c r="L196" s="8"/>
      <c r="M196" s="12"/>
      <c r="N196" s="18">
        <v>43872</v>
      </c>
      <c r="O196" s="14">
        <v>26880</v>
      </c>
      <c r="P196" s="14">
        <v>161280</v>
      </c>
      <c r="Q196" s="23">
        <v>572.54399999999998</v>
      </c>
      <c r="R196" s="11">
        <v>8065</v>
      </c>
      <c r="S196" s="11">
        <v>180</v>
      </c>
      <c r="T196" s="24" t="s">
        <v>37</v>
      </c>
      <c r="U196" s="24" t="s">
        <v>37</v>
      </c>
      <c r="V196" s="24" t="s">
        <v>38</v>
      </c>
      <c r="W196" s="24" t="s">
        <v>38</v>
      </c>
      <c r="X196" s="24" t="s">
        <v>37</v>
      </c>
      <c r="Y196" s="28">
        <v>44022</v>
      </c>
      <c r="Z196" s="24" t="s">
        <v>39</v>
      </c>
    </row>
    <row r="197" spans="1:26" ht="18" customHeight="1">
      <c r="A197" s="8" t="s">
        <v>2081</v>
      </c>
      <c r="B197" s="9" t="s">
        <v>1805</v>
      </c>
      <c r="C197" s="10" t="s">
        <v>1806</v>
      </c>
      <c r="D197" s="11" t="s">
        <v>42</v>
      </c>
      <c r="E197" s="12">
        <v>24</v>
      </c>
      <c r="F197" s="12"/>
      <c r="G197" s="12"/>
      <c r="H197" s="13">
        <v>44052</v>
      </c>
      <c r="I197" s="14">
        <v>145</v>
      </c>
      <c r="J197" s="15" t="s">
        <v>33</v>
      </c>
      <c r="K197" s="16">
        <v>0.80555555555555602</v>
      </c>
      <c r="L197" s="8"/>
      <c r="M197" s="12"/>
      <c r="N197" s="18">
        <v>43872</v>
      </c>
      <c r="O197" s="14">
        <v>11520</v>
      </c>
      <c r="P197" s="14">
        <v>69120</v>
      </c>
      <c r="Q197" s="23">
        <v>245.376</v>
      </c>
      <c r="R197" s="11">
        <v>8065</v>
      </c>
      <c r="S197" s="11">
        <v>180</v>
      </c>
      <c r="T197" s="24" t="s">
        <v>37</v>
      </c>
      <c r="U197" s="24" t="s">
        <v>37</v>
      </c>
      <c r="V197" s="24" t="s">
        <v>38</v>
      </c>
      <c r="W197" s="24" t="s">
        <v>38</v>
      </c>
      <c r="X197" s="24" t="s">
        <v>37</v>
      </c>
      <c r="Y197" s="28">
        <v>44022</v>
      </c>
      <c r="Z197" s="24" t="s">
        <v>39</v>
      </c>
    </row>
    <row r="198" spans="1:26" ht="18" customHeight="1">
      <c r="A198" s="8" t="s">
        <v>2180</v>
      </c>
      <c r="B198" s="9" t="s">
        <v>1805</v>
      </c>
      <c r="C198" s="10" t="s">
        <v>1806</v>
      </c>
      <c r="D198" s="11" t="s">
        <v>42</v>
      </c>
      <c r="E198" s="12">
        <v>42</v>
      </c>
      <c r="F198" s="12"/>
      <c r="G198" s="12"/>
      <c r="H198" s="13">
        <v>44052</v>
      </c>
      <c r="I198" s="14">
        <v>145</v>
      </c>
      <c r="J198" s="15" t="s">
        <v>33</v>
      </c>
      <c r="K198" s="16">
        <v>0.80555555555555602</v>
      </c>
      <c r="L198" s="8"/>
      <c r="M198" s="12"/>
      <c r="N198" s="18">
        <v>43872</v>
      </c>
      <c r="O198" s="14">
        <v>20160</v>
      </c>
      <c r="P198" s="14">
        <v>120960</v>
      </c>
      <c r="Q198" s="23">
        <v>429.40800000000002</v>
      </c>
      <c r="R198" s="11">
        <v>8065</v>
      </c>
      <c r="S198" s="11">
        <v>180</v>
      </c>
      <c r="T198" s="24" t="s">
        <v>37</v>
      </c>
      <c r="U198" s="24" t="s">
        <v>37</v>
      </c>
      <c r="V198" s="24" t="s">
        <v>38</v>
      </c>
      <c r="W198" s="24" t="s">
        <v>38</v>
      </c>
      <c r="X198" s="24" t="s">
        <v>37</v>
      </c>
      <c r="Y198" s="28">
        <v>44022</v>
      </c>
      <c r="Z198" s="24" t="s">
        <v>39</v>
      </c>
    </row>
    <row r="199" spans="1:26" ht="18" customHeight="1">
      <c r="A199" s="8" t="s">
        <v>2082</v>
      </c>
      <c r="B199" s="9" t="s">
        <v>1247</v>
      </c>
      <c r="C199" s="10" t="s">
        <v>1248</v>
      </c>
      <c r="D199" s="11" t="s">
        <v>194</v>
      </c>
      <c r="E199" s="12">
        <v>3</v>
      </c>
      <c r="F199" s="12"/>
      <c r="G199" s="12"/>
      <c r="H199" s="13">
        <v>44052</v>
      </c>
      <c r="I199" s="14">
        <v>145</v>
      </c>
      <c r="J199" s="15" t="s">
        <v>33</v>
      </c>
      <c r="K199" s="16">
        <v>0.80555555555555602</v>
      </c>
      <c r="L199" s="8"/>
      <c r="M199" s="12"/>
      <c r="N199" s="18">
        <v>43872</v>
      </c>
      <c r="O199" s="14">
        <v>900</v>
      </c>
      <c r="P199" s="14">
        <v>5400</v>
      </c>
      <c r="Q199" s="23">
        <v>13.5</v>
      </c>
      <c r="R199" s="11">
        <v>8042</v>
      </c>
      <c r="S199" s="11">
        <v>180</v>
      </c>
      <c r="T199" s="24" t="s">
        <v>37</v>
      </c>
      <c r="U199" s="24" t="s">
        <v>37</v>
      </c>
      <c r="V199" s="24" t="s">
        <v>38</v>
      </c>
      <c r="W199" s="24" t="s">
        <v>38</v>
      </c>
      <c r="X199" s="24" t="s">
        <v>37</v>
      </c>
      <c r="Y199" s="28">
        <v>44052</v>
      </c>
      <c r="Z199" s="24" t="s">
        <v>39</v>
      </c>
    </row>
    <row r="200" spans="1:26" ht="18" customHeight="1">
      <c r="A200" s="8" t="s">
        <v>2082</v>
      </c>
      <c r="B200" s="9" t="s">
        <v>656</v>
      </c>
      <c r="C200" s="10" t="s">
        <v>657</v>
      </c>
      <c r="D200" s="11" t="s">
        <v>247</v>
      </c>
      <c r="E200" s="12">
        <v>2</v>
      </c>
      <c r="F200" s="12"/>
      <c r="G200" s="12"/>
      <c r="H200" s="13">
        <v>44052</v>
      </c>
      <c r="I200" s="14">
        <v>145</v>
      </c>
      <c r="J200" s="15" t="s">
        <v>33</v>
      </c>
      <c r="K200" s="16">
        <v>0.80555555555555602</v>
      </c>
      <c r="L200" s="8"/>
      <c r="M200" s="12"/>
      <c r="N200" s="18">
        <v>43872</v>
      </c>
      <c r="O200" s="14">
        <v>720</v>
      </c>
      <c r="P200" s="14">
        <v>2880</v>
      </c>
      <c r="Q200" s="23">
        <v>9.5039999999999996</v>
      </c>
      <c r="R200" s="11">
        <v>7599</v>
      </c>
      <c r="S200" s="11">
        <v>180</v>
      </c>
      <c r="T200" s="24" t="s">
        <v>37</v>
      </c>
      <c r="U200" s="24" t="s">
        <v>37</v>
      </c>
      <c r="V200" s="24" t="s">
        <v>38</v>
      </c>
      <c r="W200" s="24" t="s">
        <v>38</v>
      </c>
      <c r="X200" s="24" t="s">
        <v>37</v>
      </c>
      <c r="Y200" s="28">
        <v>44022</v>
      </c>
      <c r="Z200" s="24" t="s">
        <v>39</v>
      </c>
    </row>
    <row r="201" spans="1:26" ht="18" customHeight="1">
      <c r="A201" s="8" t="s">
        <v>2181</v>
      </c>
      <c r="B201" s="9" t="s">
        <v>435</v>
      </c>
      <c r="C201" s="10" t="s">
        <v>436</v>
      </c>
      <c r="D201" s="11" t="s">
        <v>46</v>
      </c>
      <c r="E201" s="12">
        <v>144</v>
      </c>
      <c r="F201" s="12"/>
      <c r="G201" s="12"/>
      <c r="H201" s="13">
        <v>44053</v>
      </c>
      <c r="I201" s="14">
        <v>146</v>
      </c>
      <c r="J201" s="15" t="s">
        <v>33</v>
      </c>
      <c r="K201" s="16">
        <v>0.81111111111111101</v>
      </c>
      <c r="L201" s="8"/>
      <c r="M201" s="12"/>
      <c r="N201" s="18">
        <v>43873</v>
      </c>
      <c r="O201" s="14">
        <v>6480</v>
      </c>
      <c r="P201" s="14">
        <v>194400</v>
      </c>
      <c r="Q201" s="23">
        <v>641.52</v>
      </c>
      <c r="R201" s="11">
        <v>2512</v>
      </c>
      <c r="S201" s="11">
        <v>180</v>
      </c>
      <c r="T201" s="24" t="s">
        <v>37</v>
      </c>
      <c r="U201" s="24" t="s">
        <v>37</v>
      </c>
      <c r="V201" s="24" t="s">
        <v>38</v>
      </c>
      <c r="W201" s="24" t="s">
        <v>38</v>
      </c>
      <c r="X201" s="24" t="s">
        <v>37</v>
      </c>
      <c r="Y201" s="28">
        <v>44023</v>
      </c>
      <c r="Z201" s="24" t="s">
        <v>39</v>
      </c>
    </row>
    <row r="202" spans="1:26" ht="18" customHeight="1">
      <c r="A202" s="8" t="s">
        <v>2182</v>
      </c>
      <c r="B202" s="9" t="s">
        <v>1001</v>
      </c>
      <c r="C202" s="10" t="s">
        <v>1002</v>
      </c>
      <c r="D202" s="11" t="s">
        <v>42</v>
      </c>
      <c r="E202" s="12">
        <v>96</v>
      </c>
      <c r="F202" s="12"/>
      <c r="G202" s="12"/>
      <c r="H202" s="13">
        <v>44053</v>
      </c>
      <c r="I202" s="14">
        <v>146</v>
      </c>
      <c r="J202" s="15" t="s">
        <v>33</v>
      </c>
      <c r="K202" s="16">
        <v>0.81111111111111101</v>
      </c>
      <c r="L202" s="8"/>
      <c r="M202" s="12"/>
      <c r="N202" s="18">
        <v>43873</v>
      </c>
      <c r="O202" s="14">
        <v>46080</v>
      </c>
      <c r="P202" s="14">
        <v>276480</v>
      </c>
      <c r="Q202" s="23">
        <v>981.50400000000002</v>
      </c>
      <c r="R202" s="11">
        <v>8073</v>
      </c>
      <c r="S202" s="11">
        <v>180</v>
      </c>
      <c r="T202" s="24" t="s">
        <v>37</v>
      </c>
      <c r="U202" s="24" t="s">
        <v>37</v>
      </c>
      <c r="V202" s="24" t="s">
        <v>38</v>
      </c>
      <c r="W202" s="24" t="s">
        <v>38</v>
      </c>
      <c r="X202" s="24" t="s">
        <v>37</v>
      </c>
      <c r="Y202" s="28">
        <v>44023</v>
      </c>
      <c r="Z202" s="24" t="s">
        <v>39</v>
      </c>
    </row>
    <row r="203" spans="1:26" ht="18" customHeight="1">
      <c r="A203" s="8" t="s">
        <v>2183</v>
      </c>
      <c r="B203" s="9" t="s">
        <v>615</v>
      </c>
      <c r="C203" s="10" t="s">
        <v>616</v>
      </c>
      <c r="D203" s="11" t="s">
        <v>42</v>
      </c>
      <c r="E203" s="12">
        <v>20</v>
      </c>
      <c r="F203" s="12"/>
      <c r="G203" s="12"/>
      <c r="H203" s="13">
        <v>44053</v>
      </c>
      <c r="I203" s="14">
        <v>146</v>
      </c>
      <c r="J203" s="15" t="s">
        <v>33</v>
      </c>
      <c r="K203" s="16">
        <v>0.81111111111111101</v>
      </c>
      <c r="L203" s="8"/>
      <c r="M203" s="12" t="s">
        <v>2116</v>
      </c>
      <c r="N203" s="18">
        <v>43873</v>
      </c>
      <c r="O203" s="14">
        <v>9600</v>
      </c>
      <c r="P203" s="14">
        <v>57600</v>
      </c>
      <c r="Q203" s="23">
        <v>190.08</v>
      </c>
      <c r="R203" s="11">
        <v>5252</v>
      </c>
      <c r="S203" s="11">
        <v>180</v>
      </c>
      <c r="T203" s="24" t="s">
        <v>37</v>
      </c>
      <c r="U203" s="24" t="s">
        <v>37</v>
      </c>
      <c r="V203" s="24" t="s">
        <v>38</v>
      </c>
      <c r="W203" s="24" t="s">
        <v>38</v>
      </c>
      <c r="X203" s="24" t="s">
        <v>37</v>
      </c>
      <c r="Y203" s="28">
        <v>44023</v>
      </c>
      <c r="Z203" s="24" t="s">
        <v>39</v>
      </c>
    </row>
    <row r="204" spans="1:26" ht="18" customHeight="1">
      <c r="A204" s="8" t="s">
        <v>2184</v>
      </c>
      <c r="B204" s="9" t="s">
        <v>1805</v>
      </c>
      <c r="C204" s="10" t="s">
        <v>1806</v>
      </c>
      <c r="D204" s="11" t="s">
        <v>42</v>
      </c>
      <c r="E204" s="12">
        <v>5</v>
      </c>
      <c r="F204" s="12"/>
      <c r="G204" s="12"/>
      <c r="H204" s="13">
        <v>44053</v>
      </c>
      <c r="I204" s="14">
        <v>146</v>
      </c>
      <c r="J204" s="15" t="s">
        <v>33</v>
      </c>
      <c r="K204" s="16">
        <v>0.81111111111111101</v>
      </c>
      <c r="L204" s="8"/>
      <c r="M204" s="12"/>
      <c r="N204" s="18">
        <v>43873</v>
      </c>
      <c r="O204" s="14">
        <v>2400</v>
      </c>
      <c r="P204" s="14">
        <v>14400</v>
      </c>
      <c r="Q204" s="23">
        <v>51.12</v>
      </c>
      <c r="R204" s="11">
        <v>8065</v>
      </c>
      <c r="S204" s="11">
        <v>180</v>
      </c>
      <c r="T204" s="24" t="s">
        <v>37</v>
      </c>
      <c r="U204" s="24" t="s">
        <v>37</v>
      </c>
      <c r="V204" s="24" t="s">
        <v>38</v>
      </c>
      <c r="W204" s="24" t="s">
        <v>38</v>
      </c>
      <c r="X204" s="24" t="s">
        <v>37</v>
      </c>
      <c r="Y204" s="28">
        <v>44023</v>
      </c>
      <c r="Z204" s="24" t="s">
        <v>39</v>
      </c>
    </row>
    <row r="205" spans="1:26" ht="18" customHeight="1">
      <c r="A205" s="8" t="s">
        <v>2112</v>
      </c>
      <c r="B205" s="9" t="s">
        <v>615</v>
      </c>
      <c r="C205" s="10" t="s">
        <v>616</v>
      </c>
      <c r="D205" s="11" t="s">
        <v>42</v>
      </c>
      <c r="E205" s="12">
        <v>15</v>
      </c>
      <c r="F205" s="12"/>
      <c r="G205" s="12"/>
      <c r="H205" s="13">
        <v>44053</v>
      </c>
      <c r="I205" s="14">
        <v>146</v>
      </c>
      <c r="J205" s="15" t="s">
        <v>33</v>
      </c>
      <c r="K205" s="16">
        <v>0.81111111111111101</v>
      </c>
      <c r="L205" s="8"/>
      <c r="M205" s="12" t="s">
        <v>2098</v>
      </c>
      <c r="N205" s="18">
        <v>43873</v>
      </c>
      <c r="O205" s="14">
        <v>7200</v>
      </c>
      <c r="P205" s="14">
        <v>43200</v>
      </c>
      <c r="Q205" s="23">
        <v>142.56</v>
      </c>
      <c r="R205" s="11">
        <v>5252</v>
      </c>
      <c r="S205" s="11">
        <v>180</v>
      </c>
      <c r="T205" s="24" t="s">
        <v>37</v>
      </c>
      <c r="U205" s="24" t="s">
        <v>37</v>
      </c>
      <c r="V205" s="24" t="s">
        <v>38</v>
      </c>
      <c r="W205" s="24" t="s">
        <v>38</v>
      </c>
      <c r="X205" s="24" t="s">
        <v>37</v>
      </c>
      <c r="Y205" s="28">
        <v>44023</v>
      </c>
      <c r="Z205" s="24" t="s">
        <v>39</v>
      </c>
    </row>
    <row r="206" spans="1:26" ht="18" customHeight="1">
      <c r="A206" s="8" t="s">
        <v>2185</v>
      </c>
      <c r="B206" s="9" t="s">
        <v>1065</v>
      </c>
      <c r="C206" s="10" t="s">
        <v>1064</v>
      </c>
      <c r="D206" s="11" t="s">
        <v>247</v>
      </c>
      <c r="E206" s="12">
        <v>3</v>
      </c>
      <c r="F206" s="12"/>
      <c r="G206" s="12"/>
      <c r="H206" s="13">
        <v>44054</v>
      </c>
      <c r="I206" s="14">
        <v>147</v>
      </c>
      <c r="J206" s="15" t="s">
        <v>33</v>
      </c>
      <c r="K206" s="16">
        <v>0.81666666666666698</v>
      </c>
      <c r="L206" s="8"/>
      <c r="M206" s="12"/>
      <c r="N206" s="18">
        <v>43874</v>
      </c>
      <c r="O206" s="14">
        <v>1080</v>
      </c>
      <c r="P206" s="14">
        <v>4320</v>
      </c>
      <c r="Q206" s="23">
        <v>14.256</v>
      </c>
      <c r="R206" s="11">
        <v>7594</v>
      </c>
      <c r="S206" s="11">
        <v>180</v>
      </c>
      <c r="T206" s="24" t="s">
        <v>37</v>
      </c>
      <c r="U206" s="24" t="s">
        <v>37</v>
      </c>
      <c r="V206" s="24" t="s">
        <v>38</v>
      </c>
      <c r="W206" s="24" t="s">
        <v>38</v>
      </c>
      <c r="X206" s="24" t="s">
        <v>37</v>
      </c>
      <c r="Y206" s="28">
        <v>44024</v>
      </c>
      <c r="Z206" s="24" t="s">
        <v>39</v>
      </c>
    </row>
    <row r="207" spans="1:26" ht="18" customHeight="1">
      <c r="A207" s="8" t="s">
        <v>2151</v>
      </c>
      <c r="B207" s="9" t="s">
        <v>1763</v>
      </c>
      <c r="C207" s="10" t="s">
        <v>1764</v>
      </c>
      <c r="D207" s="11" t="s">
        <v>42</v>
      </c>
      <c r="E207" s="12">
        <v>2</v>
      </c>
      <c r="F207" s="12"/>
      <c r="G207" s="12"/>
      <c r="H207" s="13">
        <v>44054</v>
      </c>
      <c r="I207" s="14">
        <v>147</v>
      </c>
      <c r="J207" s="15" t="s">
        <v>33</v>
      </c>
      <c r="K207" s="16">
        <v>0.81666666666666698</v>
      </c>
      <c r="L207" s="8"/>
      <c r="M207" s="12"/>
      <c r="N207" s="18">
        <v>43874</v>
      </c>
      <c r="O207" s="14">
        <v>960</v>
      </c>
      <c r="P207" s="14">
        <v>5760</v>
      </c>
      <c r="Q207" s="23">
        <v>20.448</v>
      </c>
      <c r="R207" s="11">
        <v>8071</v>
      </c>
      <c r="S207" s="11">
        <v>180</v>
      </c>
      <c r="T207" s="24" t="s">
        <v>37</v>
      </c>
      <c r="U207" s="24" t="s">
        <v>37</v>
      </c>
      <c r="V207" s="24" t="s">
        <v>38</v>
      </c>
      <c r="W207" s="24" t="s">
        <v>38</v>
      </c>
      <c r="X207" s="24" t="s">
        <v>37</v>
      </c>
      <c r="Y207" s="28">
        <v>44024</v>
      </c>
      <c r="Z207" s="24" t="s">
        <v>39</v>
      </c>
    </row>
    <row r="208" spans="1:26" ht="18" customHeight="1">
      <c r="A208" s="8" t="s">
        <v>2119</v>
      </c>
      <c r="B208" s="9" t="s">
        <v>1110</v>
      </c>
      <c r="C208" s="10" t="s">
        <v>1109</v>
      </c>
      <c r="D208" s="11" t="s">
        <v>247</v>
      </c>
      <c r="E208" s="12">
        <v>3</v>
      </c>
      <c r="F208" s="12"/>
      <c r="G208" s="12"/>
      <c r="H208" s="13">
        <v>44054</v>
      </c>
      <c r="I208" s="14">
        <v>147</v>
      </c>
      <c r="J208" s="15" t="s">
        <v>33</v>
      </c>
      <c r="K208" s="16">
        <v>0.81666666666666698</v>
      </c>
      <c r="L208" s="8"/>
      <c r="M208" s="12"/>
      <c r="N208" s="18">
        <v>43874</v>
      </c>
      <c r="O208" s="14">
        <v>1080</v>
      </c>
      <c r="P208" s="14">
        <v>4320</v>
      </c>
      <c r="Q208" s="23">
        <v>14.256</v>
      </c>
      <c r="R208" s="11">
        <v>7603</v>
      </c>
      <c r="S208" s="11">
        <v>180</v>
      </c>
      <c r="T208" s="24" t="s">
        <v>37</v>
      </c>
      <c r="U208" s="24" t="s">
        <v>37</v>
      </c>
      <c r="V208" s="24" t="s">
        <v>38</v>
      </c>
      <c r="W208" s="24" t="s">
        <v>38</v>
      </c>
      <c r="X208" s="24" t="s">
        <v>37</v>
      </c>
      <c r="Y208" s="28">
        <v>44024</v>
      </c>
      <c r="Z208" s="24" t="s">
        <v>39</v>
      </c>
    </row>
    <row r="209" spans="1:26" ht="18" customHeight="1">
      <c r="A209" s="8" t="s">
        <v>2186</v>
      </c>
      <c r="B209" s="9" t="s">
        <v>498</v>
      </c>
      <c r="C209" s="10" t="s">
        <v>499</v>
      </c>
      <c r="D209" s="11" t="s">
        <v>46</v>
      </c>
      <c r="E209" s="12">
        <v>28</v>
      </c>
      <c r="F209" s="12">
        <v>13</v>
      </c>
      <c r="G209" s="12"/>
      <c r="H209" s="13">
        <v>44055</v>
      </c>
      <c r="I209" s="14">
        <v>148</v>
      </c>
      <c r="J209" s="15" t="s">
        <v>33</v>
      </c>
      <c r="K209" s="16">
        <v>0.82222222222222197</v>
      </c>
      <c r="L209" s="8"/>
      <c r="M209" s="12" t="s">
        <v>2153</v>
      </c>
      <c r="N209" s="18">
        <v>43875</v>
      </c>
      <c r="O209" s="14">
        <v>1273</v>
      </c>
      <c r="P209" s="14">
        <v>38190</v>
      </c>
      <c r="Q209" s="23">
        <v>126.027</v>
      </c>
      <c r="R209" s="11">
        <v>3128</v>
      </c>
      <c r="S209" s="11">
        <v>180</v>
      </c>
      <c r="T209" s="24" t="s">
        <v>37</v>
      </c>
      <c r="U209" s="24" t="s">
        <v>37</v>
      </c>
      <c r="V209" s="24" t="s">
        <v>38</v>
      </c>
      <c r="W209" s="24" t="s">
        <v>38</v>
      </c>
      <c r="X209" s="24" t="s">
        <v>37</v>
      </c>
      <c r="Y209" s="28">
        <v>44025</v>
      </c>
      <c r="Z209" s="24" t="s">
        <v>39</v>
      </c>
    </row>
    <row r="210" spans="1:26" ht="18" customHeight="1">
      <c r="A210" s="8" t="s">
        <v>2165</v>
      </c>
      <c r="B210" s="9" t="s">
        <v>1809</v>
      </c>
      <c r="C210" s="10" t="s">
        <v>1810</v>
      </c>
      <c r="D210" s="11" t="s">
        <v>42</v>
      </c>
      <c r="E210" s="12">
        <v>26</v>
      </c>
      <c r="F210" s="12"/>
      <c r="G210" s="12"/>
      <c r="H210" s="13">
        <v>44055</v>
      </c>
      <c r="I210" s="14">
        <v>148</v>
      </c>
      <c r="J210" s="15" t="s">
        <v>33</v>
      </c>
      <c r="K210" s="16">
        <v>0.82222222222222197</v>
      </c>
      <c r="L210" s="8"/>
      <c r="M210" s="12"/>
      <c r="N210" s="18">
        <v>43875</v>
      </c>
      <c r="O210" s="14">
        <v>2340</v>
      </c>
      <c r="P210" s="14">
        <v>42120</v>
      </c>
      <c r="Q210" s="23">
        <v>199.2276</v>
      </c>
      <c r="R210" s="11">
        <v>5268</v>
      </c>
      <c r="S210" s="11">
        <v>180</v>
      </c>
      <c r="T210" s="24" t="s">
        <v>37</v>
      </c>
      <c r="U210" s="24" t="s">
        <v>37</v>
      </c>
      <c r="V210" s="24" t="s">
        <v>38</v>
      </c>
      <c r="W210" s="24" t="s">
        <v>38</v>
      </c>
      <c r="X210" s="24" t="s">
        <v>37</v>
      </c>
      <c r="Y210" s="28">
        <v>44025</v>
      </c>
      <c r="Z210" s="24" t="s">
        <v>39</v>
      </c>
    </row>
    <row r="211" spans="1:26" ht="18" customHeight="1">
      <c r="A211" s="8" t="s">
        <v>2187</v>
      </c>
      <c r="B211" s="9" t="s">
        <v>435</v>
      </c>
      <c r="C211" s="10" t="s">
        <v>436</v>
      </c>
      <c r="D211" s="11" t="s">
        <v>46</v>
      </c>
      <c r="E211" s="12">
        <v>240</v>
      </c>
      <c r="F211" s="12"/>
      <c r="G211" s="12"/>
      <c r="H211" s="13">
        <v>44055</v>
      </c>
      <c r="I211" s="14">
        <v>148</v>
      </c>
      <c r="J211" s="15" t="s">
        <v>33</v>
      </c>
      <c r="K211" s="16">
        <v>0.82222222222222197</v>
      </c>
      <c r="L211" s="8"/>
      <c r="M211" s="12"/>
      <c r="N211" s="18">
        <v>43875</v>
      </c>
      <c r="O211" s="14">
        <v>10800</v>
      </c>
      <c r="P211" s="14">
        <v>324000</v>
      </c>
      <c r="Q211" s="23">
        <v>1069.2</v>
      </c>
      <c r="R211" s="11">
        <v>2512</v>
      </c>
      <c r="S211" s="11">
        <v>180</v>
      </c>
      <c r="T211" s="24" t="s">
        <v>37</v>
      </c>
      <c r="U211" s="24" t="s">
        <v>37</v>
      </c>
      <c r="V211" s="24" t="s">
        <v>38</v>
      </c>
      <c r="W211" s="24" t="s">
        <v>38</v>
      </c>
      <c r="X211" s="24" t="s">
        <v>37</v>
      </c>
      <c r="Y211" s="28">
        <v>44025</v>
      </c>
      <c r="Z211" s="24" t="s">
        <v>39</v>
      </c>
    </row>
    <row r="212" spans="1:26" ht="18" customHeight="1">
      <c r="A212" s="8" t="s">
        <v>2075</v>
      </c>
      <c r="B212" s="9" t="s">
        <v>1809</v>
      </c>
      <c r="C212" s="10" t="s">
        <v>1810</v>
      </c>
      <c r="D212" s="11" t="s">
        <v>42</v>
      </c>
      <c r="E212" s="12">
        <v>25</v>
      </c>
      <c r="F212" s="12"/>
      <c r="G212" s="12"/>
      <c r="H212" s="13">
        <v>44055</v>
      </c>
      <c r="I212" s="14">
        <v>148</v>
      </c>
      <c r="J212" s="15" t="s">
        <v>33</v>
      </c>
      <c r="K212" s="16">
        <v>0.82222222222222197</v>
      </c>
      <c r="L212" s="8"/>
      <c r="M212" s="12"/>
      <c r="N212" s="18">
        <v>43875</v>
      </c>
      <c r="O212" s="14">
        <v>2250</v>
      </c>
      <c r="P212" s="14">
        <v>40500</v>
      </c>
      <c r="Q212" s="23">
        <v>191.565</v>
      </c>
      <c r="R212" s="11">
        <v>5268</v>
      </c>
      <c r="S212" s="11">
        <v>180</v>
      </c>
      <c r="T212" s="24" t="s">
        <v>37</v>
      </c>
      <c r="U212" s="24" t="s">
        <v>37</v>
      </c>
      <c r="V212" s="24" t="s">
        <v>38</v>
      </c>
      <c r="W212" s="24" t="s">
        <v>38</v>
      </c>
      <c r="X212" s="24" t="s">
        <v>37</v>
      </c>
      <c r="Y212" s="28">
        <v>44025</v>
      </c>
      <c r="Z212" s="24" t="s">
        <v>39</v>
      </c>
    </row>
    <row r="213" spans="1:26" ht="18" customHeight="1">
      <c r="A213" s="8" t="s">
        <v>2075</v>
      </c>
      <c r="B213" s="9" t="s">
        <v>1141</v>
      </c>
      <c r="C213" s="10" t="s">
        <v>1140</v>
      </c>
      <c r="D213" s="11" t="s">
        <v>247</v>
      </c>
      <c r="E213" s="12">
        <v>2</v>
      </c>
      <c r="F213" s="12"/>
      <c r="G213" s="12"/>
      <c r="H213" s="13">
        <v>44055</v>
      </c>
      <c r="I213" s="14">
        <v>148</v>
      </c>
      <c r="J213" s="15" t="s">
        <v>33</v>
      </c>
      <c r="K213" s="16">
        <v>0.82222222222222197</v>
      </c>
      <c r="L213" s="8"/>
      <c r="M213" s="12"/>
      <c r="N213" s="18">
        <v>43875</v>
      </c>
      <c r="O213" s="14">
        <v>720</v>
      </c>
      <c r="P213" s="14">
        <v>2880</v>
      </c>
      <c r="Q213" s="23">
        <v>9.5039999999999996</v>
      </c>
      <c r="R213" s="11">
        <v>8085</v>
      </c>
      <c r="S213" s="11">
        <v>180</v>
      </c>
      <c r="T213" s="24" t="s">
        <v>37</v>
      </c>
      <c r="U213" s="24" t="s">
        <v>37</v>
      </c>
      <c r="V213" s="24" t="s">
        <v>38</v>
      </c>
      <c r="W213" s="24" t="s">
        <v>38</v>
      </c>
      <c r="X213" s="24" t="s">
        <v>37</v>
      </c>
      <c r="Y213" s="28">
        <v>44025</v>
      </c>
      <c r="Z213" s="24" t="s">
        <v>39</v>
      </c>
    </row>
    <row r="214" spans="1:26" ht="18" customHeight="1">
      <c r="A214" s="8" t="s">
        <v>2188</v>
      </c>
      <c r="B214" s="9" t="s">
        <v>970</v>
      </c>
      <c r="C214" s="10" t="s">
        <v>971</v>
      </c>
      <c r="D214" s="11" t="s">
        <v>46</v>
      </c>
      <c r="E214" s="12">
        <v>120</v>
      </c>
      <c r="F214" s="12"/>
      <c r="G214" s="12"/>
      <c r="H214" s="13">
        <v>44056</v>
      </c>
      <c r="I214" s="14">
        <v>149</v>
      </c>
      <c r="J214" s="15" t="s">
        <v>33</v>
      </c>
      <c r="K214" s="16">
        <v>0.82777777777777795</v>
      </c>
      <c r="L214" s="8"/>
      <c r="M214" s="12"/>
      <c r="N214" s="18">
        <v>43876</v>
      </c>
      <c r="O214" s="14">
        <v>5400</v>
      </c>
      <c r="P214" s="14">
        <v>162000</v>
      </c>
      <c r="Q214" s="23">
        <v>534.6</v>
      </c>
      <c r="R214" s="11">
        <v>2160</v>
      </c>
      <c r="S214" s="11">
        <v>180</v>
      </c>
      <c r="T214" s="24" t="s">
        <v>37</v>
      </c>
      <c r="U214" s="24" t="s">
        <v>37</v>
      </c>
      <c r="V214" s="24" t="s">
        <v>38</v>
      </c>
      <c r="W214" s="24" t="s">
        <v>38</v>
      </c>
      <c r="X214" s="24" t="s">
        <v>37</v>
      </c>
      <c r="Y214" s="28">
        <v>44026</v>
      </c>
      <c r="Z214" s="24" t="s">
        <v>39</v>
      </c>
    </row>
    <row r="215" spans="1:26" ht="18" customHeight="1">
      <c r="A215" s="8" t="s">
        <v>2189</v>
      </c>
      <c r="B215" s="9" t="s">
        <v>568</v>
      </c>
      <c r="C215" s="10" t="s">
        <v>569</v>
      </c>
      <c r="D215" s="11" t="s">
        <v>46</v>
      </c>
      <c r="E215" s="12">
        <v>26</v>
      </c>
      <c r="F215" s="12"/>
      <c r="G215" s="12"/>
      <c r="H215" s="13">
        <v>44056</v>
      </c>
      <c r="I215" s="14">
        <v>149</v>
      </c>
      <c r="J215" s="15" t="s">
        <v>33</v>
      </c>
      <c r="K215" s="16">
        <v>0.82777777777777795</v>
      </c>
      <c r="L215" s="8"/>
      <c r="M215" s="12"/>
      <c r="N215" s="18">
        <v>43876</v>
      </c>
      <c r="O215" s="14">
        <v>936</v>
      </c>
      <c r="P215" s="14">
        <v>14976</v>
      </c>
      <c r="Q215" s="23">
        <v>112.32</v>
      </c>
      <c r="R215" s="11">
        <v>3664</v>
      </c>
      <c r="S215" s="11">
        <v>180</v>
      </c>
      <c r="T215" s="24" t="s">
        <v>37</v>
      </c>
      <c r="U215" s="24" t="s">
        <v>37</v>
      </c>
      <c r="V215" s="24" t="s">
        <v>38</v>
      </c>
      <c r="W215" s="24" t="s">
        <v>38</v>
      </c>
      <c r="X215" s="24" t="s">
        <v>37</v>
      </c>
      <c r="Y215" s="28">
        <v>44026</v>
      </c>
      <c r="Z215" s="24" t="s">
        <v>39</v>
      </c>
    </row>
    <row r="216" spans="1:26" ht="18" customHeight="1">
      <c r="A216" s="8" t="s">
        <v>2077</v>
      </c>
      <c r="B216" s="9" t="s">
        <v>661</v>
      </c>
      <c r="C216" s="10" t="s">
        <v>662</v>
      </c>
      <c r="D216" s="11" t="s">
        <v>42</v>
      </c>
      <c r="E216" s="12"/>
      <c r="F216" s="12">
        <v>124</v>
      </c>
      <c r="G216" s="12"/>
      <c r="H216" s="13">
        <v>44056</v>
      </c>
      <c r="I216" s="14">
        <v>149</v>
      </c>
      <c r="J216" s="15" t="s">
        <v>33</v>
      </c>
      <c r="K216" s="16">
        <v>0.82777777777777795</v>
      </c>
      <c r="L216" s="8"/>
      <c r="M216" s="12"/>
      <c r="N216" s="18">
        <v>43876</v>
      </c>
      <c r="O216" s="14">
        <v>124</v>
      </c>
      <c r="P216" s="14">
        <v>2976</v>
      </c>
      <c r="Q216" s="23">
        <v>8.0054400000000001</v>
      </c>
      <c r="R216" s="11">
        <v>7993</v>
      </c>
      <c r="S216" s="11">
        <v>180</v>
      </c>
      <c r="T216" s="24" t="s">
        <v>37</v>
      </c>
      <c r="U216" s="24" t="s">
        <v>37</v>
      </c>
      <c r="V216" s="24" t="s">
        <v>38</v>
      </c>
      <c r="W216" s="24" t="s">
        <v>38</v>
      </c>
      <c r="X216" s="24" t="s">
        <v>37</v>
      </c>
      <c r="Y216" s="28">
        <v>44056</v>
      </c>
      <c r="Z216" s="24" t="s">
        <v>39</v>
      </c>
    </row>
    <row r="217" spans="1:26" ht="18" customHeight="1">
      <c r="A217" s="8" t="s">
        <v>2190</v>
      </c>
      <c r="B217" s="9" t="s">
        <v>1805</v>
      </c>
      <c r="C217" s="10" t="s">
        <v>1806</v>
      </c>
      <c r="D217" s="11" t="s">
        <v>42</v>
      </c>
      <c r="E217" s="12">
        <v>86</v>
      </c>
      <c r="F217" s="12"/>
      <c r="G217" s="12"/>
      <c r="H217" s="13">
        <v>44056</v>
      </c>
      <c r="I217" s="14">
        <v>149</v>
      </c>
      <c r="J217" s="15" t="s">
        <v>33</v>
      </c>
      <c r="K217" s="16">
        <v>0.82777777777777795</v>
      </c>
      <c r="L217" s="8"/>
      <c r="M217" s="12"/>
      <c r="N217" s="18">
        <v>43876</v>
      </c>
      <c r="O217" s="14">
        <v>41280</v>
      </c>
      <c r="P217" s="14">
        <v>247680</v>
      </c>
      <c r="Q217" s="23">
        <v>879.26400000000001</v>
      </c>
      <c r="R217" s="11">
        <v>8065</v>
      </c>
      <c r="S217" s="11">
        <v>180</v>
      </c>
      <c r="T217" s="24" t="s">
        <v>37</v>
      </c>
      <c r="U217" s="24" t="s">
        <v>37</v>
      </c>
      <c r="V217" s="24" t="s">
        <v>38</v>
      </c>
      <c r="W217" s="24" t="s">
        <v>38</v>
      </c>
      <c r="X217" s="24" t="s">
        <v>37</v>
      </c>
      <c r="Y217" s="28">
        <v>44026</v>
      </c>
      <c r="Z217" s="24" t="s">
        <v>39</v>
      </c>
    </row>
    <row r="218" spans="1:26" ht="18" customHeight="1">
      <c r="A218" s="8" t="s">
        <v>2191</v>
      </c>
      <c r="B218" s="9" t="s">
        <v>970</v>
      </c>
      <c r="C218" s="10" t="s">
        <v>971</v>
      </c>
      <c r="D218" s="11" t="s">
        <v>46</v>
      </c>
      <c r="E218" s="12">
        <v>240</v>
      </c>
      <c r="F218" s="12"/>
      <c r="G218" s="12"/>
      <c r="H218" s="13">
        <v>44057</v>
      </c>
      <c r="I218" s="14">
        <v>150</v>
      </c>
      <c r="J218" s="15" t="s">
        <v>33</v>
      </c>
      <c r="K218" s="16">
        <v>0.83333333333333304</v>
      </c>
      <c r="L218" s="8"/>
      <c r="M218" s="12"/>
      <c r="N218" s="18">
        <v>43877</v>
      </c>
      <c r="O218" s="14">
        <v>10800</v>
      </c>
      <c r="P218" s="14">
        <v>324000</v>
      </c>
      <c r="Q218" s="23">
        <v>1069.2</v>
      </c>
      <c r="R218" s="11">
        <v>2160</v>
      </c>
      <c r="S218" s="11">
        <v>180</v>
      </c>
      <c r="T218" s="24" t="s">
        <v>37</v>
      </c>
      <c r="U218" s="24" t="s">
        <v>37</v>
      </c>
      <c r="V218" s="24" t="s">
        <v>38</v>
      </c>
      <c r="W218" s="24" t="s">
        <v>38</v>
      </c>
      <c r="X218" s="24" t="s">
        <v>37</v>
      </c>
      <c r="Y218" s="28">
        <v>44027</v>
      </c>
      <c r="Z218" s="24" t="s">
        <v>39</v>
      </c>
    </row>
    <row r="219" spans="1:26" ht="18" customHeight="1">
      <c r="A219" s="8" t="s">
        <v>2192</v>
      </c>
      <c r="B219" s="9" t="s">
        <v>1805</v>
      </c>
      <c r="C219" s="10" t="s">
        <v>1806</v>
      </c>
      <c r="D219" s="11" t="s">
        <v>42</v>
      </c>
      <c r="E219" s="12">
        <v>260</v>
      </c>
      <c r="F219" s="12"/>
      <c r="G219" s="12"/>
      <c r="H219" s="13">
        <v>44057</v>
      </c>
      <c r="I219" s="14">
        <v>150</v>
      </c>
      <c r="J219" s="15" t="s">
        <v>33</v>
      </c>
      <c r="K219" s="16">
        <v>0.83333333333333304</v>
      </c>
      <c r="L219" s="8"/>
      <c r="M219" s="12"/>
      <c r="N219" s="18">
        <v>43877</v>
      </c>
      <c r="O219" s="14">
        <v>124800</v>
      </c>
      <c r="P219" s="14">
        <v>748800</v>
      </c>
      <c r="Q219" s="23">
        <v>2658.24</v>
      </c>
      <c r="R219" s="11">
        <v>8065</v>
      </c>
      <c r="S219" s="11">
        <v>180</v>
      </c>
      <c r="T219" s="24" t="s">
        <v>37</v>
      </c>
      <c r="U219" s="24" t="s">
        <v>37</v>
      </c>
      <c r="V219" s="24" t="s">
        <v>38</v>
      </c>
      <c r="W219" s="24" t="s">
        <v>38</v>
      </c>
      <c r="X219" s="24" t="s">
        <v>37</v>
      </c>
      <c r="Y219" s="28">
        <v>44027</v>
      </c>
      <c r="Z219" s="24" t="s">
        <v>39</v>
      </c>
    </row>
    <row r="220" spans="1:26" ht="18" customHeight="1">
      <c r="A220" s="8" t="s">
        <v>2113</v>
      </c>
      <c r="B220" s="9" t="s">
        <v>1955</v>
      </c>
      <c r="C220" s="10" t="s">
        <v>1953</v>
      </c>
      <c r="D220" s="11" t="s">
        <v>1073</v>
      </c>
      <c r="E220" s="12">
        <v>10</v>
      </c>
      <c r="F220" s="12"/>
      <c r="G220" s="12"/>
      <c r="H220" s="13">
        <v>44057</v>
      </c>
      <c r="I220" s="14">
        <v>150</v>
      </c>
      <c r="J220" s="15" t="s">
        <v>33</v>
      </c>
      <c r="K220" s="16">
        <v>0.41095890410958902</v>
      </c>
      <c r="L220" s="8"/>
      <c r="M220" s="12"/>
      <c r="N220" s="18">
        <v>43692</v>
      </c>
      <c r="O220" s="14">
        <v>3360</v>
      </c>
      <c r="P220" s="14">
        <v>20160</v>
      </c>
      <c r="Q220" s="23">
        <v>66.528000000000006</v>
      </c>
      <c r="R220" s="11">
        <v>7611</v>
      </c>
      <c r="S220" s="11">
        <v>365</v>
      </c>
      <c r="T220" s="24" t="s">
        <v>38</v>
      </c>
      <c r="U220" s="24" t="s">
        <v>37</v>
      </c>
      <c r="V220" s="24" t="s">
        <v>38</v>
      </c>
      <c r="W220" s="24" t="s">
        <v>38</v>
      </c>
      <c r="X220" s="24" t="s">
        <v>37</v>
      </c>
      <c r="Y220" s="28">
        <v>44027</v>
      </c>
      <c r="Z220" s="24" t="s">
        <v>39</v>
      </c>
    </row>
    <row r="221" spans="1:26" ht="18" customHeight="1">
      <c r="A221" s="8" t="s">
        <v>2193</v>
      </c>
      <c r="B221" s="9" t="s">
        <v>970</v>
      </c>
      <c r="C221" s="10" t="s">
        <v>971</v>
      </c>
      <c r="D221" s="11" t="s">
        <v>46</v>
      </c>
      <c r="E221" s="12">
        <v>136</v>
      </c>
      <c r="F221" s="12"/>
      <c r="G221" s="12"/>
      <c r="H221" s="13">
        <v>44058</v>
      </c>
      <c r="I221" s="14">
        <v>151</v>
      </c>
      <c r="J221" s="15" t="s">
        <v>33</v>
      </c>
      <c r="K221" s="16">
        <v>0.83888888888888902</v>
      </c>
      <c r="L221" s="8"/>
      <c r="M221" s="12"/>
      <c r="N221" s="18">
        <v>43878</v>
      </c>
      <c r="O221" s="14">
        <v>6120</v>
      </c>
      <c r="P221" s="14">
        <v>183600</v>
      </c>
      <c r="Q221" s="23">
        <v>605.88</v>
      </c>
      <c r="R221" s="11">
        <v>2160</v>
      </c>
      <c r="S221" s="11">
        <v>180</v>
      </c>
      <c r="T221" s="24" t="s">
        <v>37</v>
      </c>
      <c r="U221" s="24" t="s">
        <v>37</v>
      </c>
      <c r="V221" s="24" t="s">
        <v>38</v>
      </c>
      <c r="W221" s="24" t="s">
        <v>38</v>
      </c>
      <c r="X221" s="24" t="s">
        <v>37</v>
      </c>
      <c r="Y221" s="28">
        <v>44028</v>
      </c>
      <c r="Z221" s="24" t="s">
        <v>39</v>
      </c>
    </row>
    <row r="222" spans="1:26" ht="18" customHeight="1">
      <c r="A222" s="8" t="s">
        <v>2194</v>
      </c>
      <c r="B222" s="9" t="s">
        <v>435</v>
      </c>
      <c r="C222" s="10" t="s">
        <v>436</v>
      </c>
      <c r="D222" s="11" t="s">
        <v>46</v>
      </c>
      <c r="E222" s="12">
        <v>224</v>
      </c>
      <c r="F222" s="12"/>
      <c r="G222" s="12"/>
      <c r="H222" s="13">
        <v>44058</v>
      </c>
      <c r="I222" s="14">
        <v>151</v>
      </c>
      <c r="J222" s="15" t="s">
        <v>33</v>
      </c>
      <c r="K222" s="16">
        <v>0.83888888888888902</v>
      </c>
      <c r="L222" s="8"/>
      <c r="M222" s="12"/>
      <c r="N222" s="18">
        <v>43878</v>
      </c>
      <c r="O222" s="14">
        <v>10080</v>
      </c>
      <c r="P222" s="14">
        <v>302400</v>
      </c>
      <c r="Q222" s="23">
        <v>997.92</v>
      </c>
      <c r="R222" s="11">
        <v>2512</v>
      </c>
      <c r="S222" s="11">
        <v>180</v>
      </c>
      <c r="T222" s="24" t="s">
        <v>37</v>
      </c>
      <c r="U222" s="24" t="s">
        <v>37</v>
      </c>
      <c r="V222" s="24" t="s">
        <v>38</v>
      </c>
      <c r="W222" s="24" t="s">
        <v>38</v>
      </c>
      <c r="X222" s="24" t="s">
        <v>37</v>
      </c>
      <c r="Y222" s="28">
        <v>44028</v>
      </c>
      <c r="Z222" s="24" t="s">
        <v>39</v>
      </c>
    </row>
    <row r="223" spans="1:26" ht="18" customHeight="1">
      <c r="A223" s="8" t="s">
        <v>2195</v>
      </c>
      <c r="B223" s="9" t="s">
        <v>435</v>
      </c>
      <c r="C223" s="10" t="s">
        <v>436</v>
      </c>
      <c r="D223" s="11" t="s">
        <v>46</v>
      </c>
      <c r="E223" s="12">
        <v>112</v>
      </c>
      <c r="F223" s="12"/>
      <c r="G223" s="12"/>
      <c r="H223" s="13">
        <v>44058</v>
      </c>
      <c r="I223" s="14">
        <v>151</v>
      </c>
      <c r="J223" s="15" t="s">
        <v>33</v>
      </c>
      <c r="K223" s="16">
        <v>0.83888888888888902</v>
      </c>
      <c r="L223" s="8"/>
      <c r="M223" s="12"/>
      <c r="N223" s="18">
        <v>43878</v>
      </c>
      <c r="O223" s="14">
        <v>5040</v>
      </c>
      <c r="P223" s="14">
        <v>151200</v>
      </c>
      <c r="Q223" s="23">
        <v>498.96</v>
      </c>
      <c r="R223" s="11">
        <v>2512</v>
      </c>
      <c r="S223" s="11">
        <v>180</v>
      </c>
      <c r="T223" s="24" t="s">
        <v>37</v>
      </c>
      <c r="U223" s="24" t="s">
        <v>37</v>
      </c>
      <c r="V223" s="24" t="s">
        <v>38</v>
      </c>
      <c r="W223" s="24" t="s">
        <v>38</v>
      </c>
      <c r="X223" s="24" t="s">
        <v>37</v>
      </c>
      <c r="Y223" s="28">
        <v>44028</v>
      </c>
      <c r="Z223" s="24" t="s">
        <v>39</v>
      </c>
    </row>
    <row r="224" spans="1:26" ht="18" customHeight="1">
      <c r="A224" s="8" t="s">
        <v>2196</v>
      </c>
      <c r="B224" s="9" t="s">
        <v>928</v>
      </c>
      <c r="C224" s="10" t="s">
        <v>929</v>
      </c>
      <c r="D224" s="11" t="s">
        <v>194</v>
      </c>
      <c r="E224" s="12">
        <v>5</v>
      </c>
      <c r="F224" s="12"/>
      <c r="G224" s="12"/>
      <c r="H224" s="13">
        <v>44058</v>
      </c>
      <c r="I224" s="14">
        <v>151</v>
      </c>
      <c r="J224" s="15" t="s">
        <v>33</v>
      </c>
      <c r="K224" s="16">
        <v>0.83888888888888902</v>
      </c>
      <c r="L224" s="8"/>
      <c r="M224" s="12"/>
      <c r="N224" s="18">
        <v>43878</v>
      </c>
      <c r="O224" s="14">
        <v>1300</v>
      </c>
      <c r="P224" s="14">
        <v>7800</v>
      </c>
      <c r="Q224" s="23">
        <v>25.74</v>
      </c>
      <c r="R224" s="11">
        <v>11182</v>
      </c>
      <c r="S224" s="11">
        <v>180</v>
      </c>
      <c r="T224" s="24" t="s">
        <v>37</v>
      </c>
      <c r="U224" s="24" t="s">
        <v>37</v>
      </c>
      <c r="V224" s="24" t="s">
        <v>38</v>
      </c>
      <c r="W224" s="24" t="s">
        <v>38</v>
      </c>
      <c r="X224" s="24" t="s">
        <v>37</v>
      </c>
      <c r="Y224" s="28">
        <v>44028</v>
      </c>
      <c r="Z224" s="24" t="s">
        <v>39</v>
      </c>
    </row>
    <row r="225" spans="1:26" ht="18" customHeight="1">
      <c r="A225" s="8" t="s">
        <v>2132</v>
      </c>
      <c r="B225" s="9" t="s">
        <v>928</v>
      </c>
      <c r="C225" s="10" t="s">
        <v>929</v>
      </c>
      <c r="D225" s="11" t="s">
        <v>194</v>
      </c>
      <c r="E225" s="12">
        <v>4</v>
      </c>
      <c r="F225" s="12"/>
      <c r="G225" s="12"/>
      <c r="H225" s="13">
        <v>44058</v>
      </c>
      <c r="I225" s="14">
        <v>151</v>
      </c>
      <c r="J225" s="15" t="s">
        <v>33</v>
      </c>
      <c r="K225" s="16">
        <v>0.83888888888888902</v>
      </c>
      <c r="L225" s="8"/>
      <c r="M225" s="12"/>
      <c r="N225" s="18">
        <v>43878</v>
      </c>
      <c r="O225" s="14">
        <v>1040</v>
      </c>
      <c r="P225" s="14">
        <v>6240</v>
      </c>
      <c r="Q225" s="23">
        <v>20.591999999999999</v>
      </c>
      <c r="R225" s="11">
        <v>11182</v>
      </c>
      <c r="S225" s="11">
        <v>180</v>
      </c>
      <c r="T225" s="24" t="s">
        <v>37</v>
      </c>
      <c r="U225" s="24" t="s">
        <v>37</v>
      </c>
      <c r="V225" s="24" t="s">
        <v>38</v>
      </c>
      <c r="W225" s="24" t="s">
        <v>38</v>
      </c>
      <c r="X225" s="24" t="s">
        <v>37</v>
      </c>
      <c r="Y225" s="28">
        <v>44028</v>
      </c>
      <c r="Z225" s="24" t="s">
        <v>39</v>
      </c>
    </row>
    <row r="226" spans="1:26" ht="18" customHeight="1">
      <c r="A226" s="8" t="s">
        <v>2079</v>
      </c>
      <c r="B226" s="9" t="s">
        <v>650</v>
      </c>
      <c r="C226" s="10" t="s">
        <v>651</v>
      </c>
      <c r="D226" s="11" t="s">
        <v>42</v>
      </c>
      <c r="E226" s="12">
        <v>1</v>
      </c>
      <c r="F226" s="12"/>
      <c r="G226" s="12"/>
      <c r="H226" s="13">
        <v>44058</v>
      </c>
      <c r="I226" s="14">
        <v>151</v>
      </c>
      <c r="J226" s="15" t="s">
        <v>33</v>
      </c>
      <c r="K226" s="16">
        <v>0.83888888888888902</v>
      </c>
      <c r="L226" s="8"/>
      <c r="M226" s="12"/>
      <c r="N226" s="18">
        <v>43878</v>
      </c>
      <c r="O226" s="14">
        <v>520</v>
      </c>
      <c r="P226" s="14">
        <v>3120</v>
      </c>
      <c r="Q226" s="23">
        <v>8.3927999999999994</v>
      </c>
      <c r="R226" s="11">
        <v>7584</v>
      </c>
      <c r="S226" s="11">
        <v>180</v>
      </c>
      <c r="T226" s="24" t="s">
        <v>37</v>
      </c>
      <c r="U226" s="24" t="s">
        <v>37</v>
      </c>
      <c r="V226" s="24" t="s">
        <v>38</v>
      </c>
      <c r="W226" s="24" t="s">
        <v>38</v>
      </c>
      <c r="X226" s="24" t="s">
        <v>37</v>
      </c>
      <c r="Y226" s="28">
        <v>44058</v>
      </c>
      <c r="Z226" s="24" t="s">
        <v>39</v>
      </c>
    </row>
    <row r="227" spans="1:26" ht="18" customHeight="1">
      <c r="A227" s="8" t="s">
        <v>2082</v>
      </c>
      <c r="B227" s="9" t="s">
        <v>928</v>
      </c>
      <c r="C227" s="10" t="s">
        <v>929</v>
      </c>
      <c r="D227" s="11" t="s">
        <v>194</v>
      </c>
      <c r="E227" s="12">
        <v>2</v>
      </c>
      <c r="F227" s="12"/>
      <c r="G227" s="12"/>
      <c r="H227" s="13">
        <v>44058</v>
      </c>
      <c r="I227" s="14">
        <v>151</v>
      </c>
      <c r="J227" s="15" t="s">
        <v>33</v>
      </c>
      <c r="K227" s="16">
        <v>0.83888888888888902</v>
      </c>
      <c r="L227" s="8"/>
      <c r="M227" s="12"/>
      <c r="N227" s="18">
        <v>43878</v>
      </c>
      <c r="O227" s="14">
        <v>520</v>
      </c>
      <c r="P227" s="14">
        <v>3120</v>
      </c>
      <c r="Q227" s="23">
        <v>10.295999999999999</v>
      </c>
      <c r="R227" s="11">
        <v>11182</v>
      </c>
      <c r="S227" s="11">
        <v>180</v>
      </c>
      <c r="T227" s="24" t="s">
        <v>37</v>
      </c>
      <c r="U227" s="24" t="s">
        <v>37</v>
      </c>
      <c r="V227" s="24" t="s">
        <v>38</v>
      </c>
      <c r="W227" s="24" t="s">
        <v>38</v>
      </c>
      <c r="X227" s="24" t="s">
        <v>37</v>
      </c>
      <c r="Y227" s="28">
        <v>44028</v>
      </c>
      <c r="Z227" s="24" t="s">
        <v>39</v>
      </c>
    </row>
    <row r="228" spans="1:26" ht="18" customHeight="1">
      <c r="A228" s="8" t="s">
        <v>2197</v>
      </c>
      <c r="B228" s="9" t="s">
        <v>970</v>
      </c>
      <c r="C228" s="10" t="s">
        <v>971</v>
      </c>
      <c r="D228" s="11" t="s">
        <v>46</v>
      </c>
      <c r="E228" s="12">
        <v>218</v>
      </c>
      <c r="F228" s="12"/>
      <c r="G228" s="12"/>
      <c r="H228" s="13">
        <v>44059</v>
      </c>
      <c r="I228" s="14">
        <v>152</v>
      </c>
      <c r="J228" s="15" t="s">
        <v>33</v>
      </c>
      <c r="K228" s="16">
        <v>0.844444444444444</v>
      </c>
      <c r="L228" s="8"/>
      <c r="M228" s="12"/>
      <c r="N228" s="18">
        <v>43879</v>
      </c>
      <c r="O228" s="14">
        <v>9810</v>
      </c>
      <c r="P228" s="14">
        <v>294300</v>
      </c>
      <c r="Q228" s="23">
        <v>971.19</v>
      </c>
      <c r="R228" s="11">
        <v>2160</v>
      </c>
      <c r="S228" s="11">
        <v>180</v>
      </c>
      <c r="T228" s="24" t="s">
        <v>37</v>
      </c>
      <c r="U228" s="24" t="s">
        <v>37</v>
      </c>
      <c r="V228" s="24" t="s">
        <v>38</v>
      </c>
      <c r="W228" s="24" t="s">
        <v>38</v>
      </c>
      <c r="X228" s="24" t="s">
        <v>37</v>
      </c>
      <c r="Y228" s="28">
        <v>44029</v>
      </c>
      <c r="Z228" s="24" t="s">
        <v>39</v>
      </c>
    </row>
    <row r="229" spans="1:26" ht="18" customHeight="1">
      <c r="A229" s="8" t="s">
        <v>2079</v>
      </c>
      <c r="B229" s="9" t="s">
        <v>1533</v>
      </c>
      <c r="C229" s="10" t="s">
        <v>1534</v>
      </c>
      <c r="D229" s="11" t="s">
        <v>42</v>
      </c>
      <c r="E229" s="12">
        <v>20</v>
      </c>
      <c r="F229" s="12">
        <v>336</v>
      </c>
      <c r="G229" s="12"/>
      <c r="H229" s="13">
        <v>44059</v>
      </c>
      <c r="I229" s="14">
        <v>152</v>
      </c>
      <c r="J229" s="15" t="s">
        <v>33</v>
      </c>
      <c r="K229" s="16">
        <v>0.844444444444444</v>
      </c>
      <c r="L229" s="8"/>
      <c r="M229" s="12" t="s">
        <v>2116</v>
      </c>
      <c r="N229" s="18">
        <v>43879</v>
      </c>
      <c r="O229" s="14">
        <v>9936</v>
      </c>
      <c r="P229" s="14">
        <v>59616</v>
      </c>
      <c r="Q229" s="23">
        <v>196.7328</v>
      </c>
      <c r="R229" s="11">
        <v>1413</v>
      </c>
      <c r="S229" s="11">
        <v>180</v>
      </c>
      <c r="T229" s="24" t="s">
        <v>37</v>
      </c>
      <c r="U229" s="24" t="s">
        <v>37</v>
      </c>
      <c r="V229" s="24" t="s">
        <v>38</v>
      </c>
      <c r="W229" s="24" t="s">
        <v>38</v>
      </c>
      <c r="X229" s="24" t="s">
        <v>37</v>
      </c>
      <c r="Y229" s="28">
        <v>44029</v>
      </c>
      <c r="Z229" s="24" t="s">
        <v>39</v>
      </c>
    </row>
    <row r="230" spans="1:26" ht="18" customHeight="1">
      <c r="A230" s="8" t="s">
        <v>2198</v>
      </c>
      <c r="B230" s="9" t="s">
        <v>1533</v>
      </c>
      <c r="C230" s="10" t="s">
        <v>1534</v>
      </c>
      <c r="D230" s="11" t="s">
        <v>42</v>
      </c>
      <c r="E230" s="12">
        <v>31</v>
      </c>
      <c r="F230" s="12"/>
      <c r="G230" s="12"/>
      <c r="H230" s="13">
        <v>44059</v>
      </c>
      <c r="I230" s="14">
        <v>152</v>
      </c>
      <c r="J230" s="15" t="s">
        <v>33</v>
      </c>
      <c r="K230" s="16">
        <v>0.844444444444444</v>
      </c>
      <c r="L230" s="8"/>
      <c r="M230" s="12"/>
      <c r="N230" s="18">
        <v>43879</v>
      </c>
      <c r="O230" s="14">
        <v>14880</v>
      </c>
      <c r="P230" s="14">
        <v>89280</v>
      </c>
      <c r="Q230" s="23">
        <v>294.62400000000002</v>
      </c>
      <c r="R230" s="11">
        <v>1413</v>
      </c>
      <c r="S230" s="11">
        <v>180</v>
      </c>
      <c r="T230" s="24" t="s">
        <v>37</v>
      </c>
      <c r="U230" s="24" t="s">
        <v>37</v>
      </c>
      <c r="V230" s="24" t="s">
        <v>38</v>
      </c>
      <c r="W230" s="24" t="s">
        <v>38</v>
      </c>
      <c r="X230" s="24" t="s">
        <v>37</v>
      </c>
      <c r="Y230" s="28">
        <v>44029</v>
      </c>
      <c r="Z230" s="24" t="s">
        <v>39</v>
      </c>
    </row>
    <row r="231" spans="1:26" ht="18" customHeight="1">
      <c r="A231" s="8" t="s">
        <v>2199</v>
      </c>
      <c r="B231" s="9" t="s">
        <v>1533</v>
      </c>
      <c r="C231" s="10" t="s">
        <v>1534</v>
      </c>
      <c r="D231" s="11" t="s">
        <v>42</v>
      </c>
      <c r="E231" s="12">
        <v>28</v>
      </c>
      <c r="F231" s="12"/>
      <c r="G231" s="12"/>
      <c r="H231" s="13">
        <v>44059</v>
      </c>
      <c r="I231" s="14">
        <v>152</v>
      </c>
      <c r="J231" s="15" t="s">
        <v>33</v>
      </c>
      <c r="K231" s="16">
        <v>0.844444444444444</v>
      </c>
      <c r="L231" s="8"/>
      <c r="M231" s="12"/>
      <c r="N231" s="18">
        <v>43879</v>
      </c>
      <c r="O231" s="14">
        <v>13440</v>
      </c>
      <c r="P231" s="14">
        <v>80640</v>
      </c>
      <c r="Q231" s="23">
        <v>266.11200000000002</v>
      </c>
      <c r="R231" s="11">
        <v>1413</v>
      </c>
      <c r="S231" s="11">
        <v>180</v>
      </c>
      <c r="T231" s="24" t="s">
        <v>37</v>
      </c>
      <c r="U231" s="24" t="s">
        <v>37</v>
      </c>
      <c r="V231" s="24" t="s">
        <v>38</v>
      </c>
      <c r="W231" s="24" t="s">
        <v>38</v>
      </c>
      <c r="X231" s="24" t="s">
        <v>37</v>
      </c>
      <c r="Y231" s="28">
        <v>44029</v>
      </c>
      <c r="Z231" s="24" t="s">
        <v>39</v>
      </c>
    </row>
    <row r="232" spans="1:26" ht="18" customHeight="1">
      <c r="A232" s="8" t="s">
        <v>2200</v>
      </c>
      <c r="B232" s="9" t="s">
        <v>498</v>
      </c>
      <c r="C232" s="10" t="s">
        <v>499</v>
      </c>
      <c r="D232" s="11" t="s">
        <v>46</v>
      </c>
      <c r="E232" s="12">
        <v>240</v>
      </c>
      <c r="F232" s="12"/>
      <c r="G232" s="12"/>
      <c r="H232" s="13">
        <v>44060</v>
      </c>
      <c r="I232" s="14">
        <v>153</v>
      </c>
      <c r="J232" s="15" t="s">
        <v>33</v>
      </c>
      <c r="K232" s="16">
        <v>0.85</v>
      </c>
      <c r="L232" s="8"/>
      <c r="M232" s="12"/>
      <c r="N232" s="18">
        <v>43880</v>
      </c>
      <c r="O232" s="14">
        <v>10800</v>
      </c>
      <c r="P232" s="14">
        <v>324000</v>
      </c>
      <c r="Q232" s="23">
        <v>1069.2</v>
      </c>
      <c r="R232" s="11">
        <v>3128</v>
      </c>
      <c r="S232" s="11">
        <v>180</v>
      </c>
      <c r="T232" s="24" t="s">
        <v>37</v>
      </c>
      <c r="U232" s="24" t="s">
        <v>37</v>
      </c>
      <c r="V232" s="24" t="s">
        <v>38</v>
      </c>
      <c r="W232" s="24" t="s">
        <v>38</v>
      </c>
      <c r="X232" s="24" t="s">
        <v>37</v>
      </c>
      <c r="Y232" s="28">
        <v>44030</v>
      </c>
      <c r="Z232" s="24" t="s">
        <v>39</v>
      </c>
    </row>
    <row r="233" spans="1:26" ht="18" customHeight="1">
      <c r="A233" s="8" t="s">
        <v>2201</v>
      </c>
      <c r="B233" s="9" t="s">
        <v>435</v>
      </c>
      <c r="C233" s="10" t="s">
        <v>436</v>
      </c>
      <c r="D233" s="11" t="s">
        <v>46</v>
      </c>
      <c r="E233" s="12">
        <v>240</v>
      </c>
      <c r="F233" s="12"/>
      <c r="G233" s="12"/>
      <c r="H233" s="13">
        <v>44060</v>
      </c>
      <c r="I233" s="14">
        <v>153</v>
      </c>
      <c r="J233" s="15" t="s">
        <v>33</v>
      </c>
      <c r="K233" s="16">
        <v>0.85</v>
      </c>
      <c r="L233" s="8"/>
      <c r="M233" s="12"/>
      <c r="N233" s="18">
        <v>43880</v>
      </c>
      <c r="O233" s="14">
        <v>10800</v>
      </c>
      <c r="P233" s="14">
        <v>324000</v>
      </c>
      <c r="Q233" s="23">
        <v>1069.2</v>
      </c>
      <c r="R233" s="11">
        <v>2512</v>
      </c>
      <c r="S233" s="11">
        <v>180</v>
      </c>
      <c r="T233" s="24" t="s">
        <v>37</v>
      </c>
      <c r="U233" s="24" t="s">
        <v>37</v>
      </c>
      <c r="V233" s="24" t="s">
        <v>38</v>
      </c>
      <c r="W233" s="24" t="s">
        <v>38</v>
      </c>
      <c r="X233" s="24" t="s">
        <v>37</v>
      </c>
      <c r="Y233" s="28">
        <v>44030</v>
      </c>
      <c r="Z233" s="24" t="s">
        <v>39</v>
      </c>
    </row>
    <row r="234" spans="1:26" ht="18" customHeight="1">
      <c r="A234" s="8" t="s">
        <v>2202</v>
      </c>
      <c r="B234" s="9" t="s">
        <v>435</v>
      </c>
      <c r="C234" s="10" t="s">
        <v>436</v>
      </c>
      <c r="D234" s="11" t="s">
        <v>46</v>
      </c>
      <c r="E234" s="12">
        <v>112</v>
      </c>
      <c r="F234" s="12"/>
      <c r="G234" s="12"/>
      <c r="H234" s="13">
        <v>44060</v>
      </c>
      <c r="I234" s="14">
        <v>153</v>
      </c>
      <c r="J234" s="15" t="s">
        <v>33</v>
      </c>
      <c r="K234" s="16">
        <v>0.85</v>
      </c>
      <c r="L234" s="8"/>
      <c r="M234" s="12"/>
      <c r="N234" s="18">
        <v>43880</v>
      </c>
      <c r="O234" s="14">
        <v>5040</v>
      </c>
      <c r="P234" s="14">
        <v>151200</v>
      </c>
      <c r="Q234" s="23">
        <v>498.96</v>
      </c>
      <c r="R234" s="11">
        <v>2512</v>
      </c>
      <c r="S234" s="11">
        <v>180</v>
      </c>
      <c r="T234" s="24" t="s">
        <v>37</v>
      </c>
      <c r="U234" s="24" t="s">
        <v>37</v>
      </c>
      <c r="V234" s="24" t="s">
        <v>38</v>
      </c>
      <c r="W234" s="24" t="s">
        <v>38</v>
      </c>
      <c r="X234" s="24" t="s">
        <v>37</v>
      </c>
      <c r="Y234" s="28">
        <v>44030</v>
      </c>
      <c r="Z234" s="24" t="s">
        <v>39</v>
      </c>
    </row>
    <row r="235" spans="1:26" ht="18" customHeight="1">
      <c r="A235" s="8" t="s">
        <v>2076</v>
      </c>
      <c r="B235" s="9" t="s">
        <v>435</v>
      </c>
      <c r="C235" s="10" t="s">
        <v>436</v>
      </c>
      <c r="D235" s="11" t="s">
        <v>46</v>
      </c>
      <c r="E235" s="12">
        <v>104</v>
      </c>
      <c r="F235" s="12"/>
      <c r="G235" s="12"/>
      <c r="H235" s="13">
        <v>44060</v>
      </c>
      <c r="I235" s="14">
        <v>153</v>
      </c>
      <c r="J235" s="15" t="s">
        <v>33</v>
      </c>
      <c r="K235" s="16">
        <v>0.85</v>
      </c>
      <c r="L235" s="8"/>
      <c r="M235" s="12"/>
      <c r="N235" s="18">
        <v>43880</v>
      </c>
      <c r="O235" s="14">
        <v>4680</v>
      </c>
      <c r="P235" s="14">
        <v>140400</v>
      </c>
      <c r="Q235" s="23">
        <v>463.32</v>
      </c>
      <c r="R235" s="11">
        <v>2512</v>
      </c>
      <c r="S235" s="11">
        <v>180</v>
      </c>
      <c r="T235" s="24" t="s">
        <v>37</v>
      </c>
      <c r="U235" s="24" t="s">
        <v>37</v>
      </c>
      <c r="V235" s="24" t="s">
        <v>38</v>
      </c>
      <c r="W235" s="24" t="s">
        <v>38</v>
      </c>
      <c r="X235" s="24" t="s">
        <v>37</v>
      </c>
      <c r="Y235" s="28">
        <v>44030</v>
      </c>
      <c r="Z235" s="24" t="s">
        <v>39</v>
      </c>
    </row>
    <row r="236" spans="1:26" ht="18" customHeight="1">
      <c r="A236" s="8" t="s">
        <v>2203</v>
      </c>
      <c r="B236" s="9" t="s">
        <v>498</v>
      </c>
      <c r="C236" s="10" t="s">
        <v>499</v>
      </c>
      <c r="D236" s="11" t="s">
        <v>46</v>
      </c>
      <c r="E236" s="12">
        <v>240</v>
      </c>
      <c r="F236" s="12"/>
      <c r="G236" s="12"/>
      <c r="H236" s="13">
        <v>44061</v>
      </c>
      <c r="I236" s="14">
        <v>154</v>
      </c>
      <c r="J236" s="15" t="s">
        <v>33</v>
      </c>
      <c r="K236" s="16">
        <v>0.85555555555555596</v>
      </c>
      <c r="L236" s="8"/>
      <c r="M236" s="12"/>
      <c r="N236" s="18">
        <v>43881</v>
      </c>
      <c r="O236" s="14">
        <v>10800</v>
      </c>
      <c r="P236" s="14">
        <v>324000</v>
      </c>
      <c r="Q236" s="23">
        <v>1069.2</v>
      </c>
      <c r="R236" s="11">
        <v>3128</v>
      </c>
      <c r="S236" s="11">
        <v>180</v>
      </c>
      <c r="T236" s="24" t="s">
        <v>37</v>
      </c>
      <c r="U236" s="24" t="s">
        <v>37</v>
      </c>
      <c r="V236" s="24" t="s">
        <v>38</v>
      </c>
      <c r="W236" s="24" t="s">
        <v>38</v>
      </c>
      <c r="X236" s="24" t="s">
        <v>37</v>
      </c>
      <c r="Y236" s="28">
        <v>44031</v>
      </c>
      <c r="Z236" s="24" t="s">
        <v>39</v>
      </c>
    </row>
    <row r="237" spans="1:26" ht="18" customHeight="1">
      <c r="A237" s="8" t="s">
        <v>2204</v>
      </c>
      <c r="B237" s="9" t="s">
        <v>1040</v>
      </c>
      <c r="C237" s="10" t="s">
        <v>1041</v>
      </c>
      <c r="D237" s="11" t="s">
        <v>46</v>
      </c>
      <c r="E237" s="12">
        <v>64</v>
      </c>
      <c r="F237" s="12"/>
      <c r="G237" s="12"/>
      <c r="H237" s="13">
        <v>44061</v>
      </c>
      <c r="I237" s="14">
        <v>154</v>
      </c>
      <c r="J237" s="15" t="s">
        <v>33</v>
      </c>
      <c r="K237" s="16">
        <v>0.85555555555555596</v>
      </c>
      <c r="L237" s="8"/>
      <c r="M237" s="12"/>
      <c r="N237" s="18">
        <v>43881</v>
      </c>
      <c r="O237" s="14">
        <v>2880</v>
      </c>
      <c r="P237" s="14">
        <v>86400</v>
      </c>
      <c r="Q237" s="23">
        <v>285.12</v>
      </c>
      <c r="R237" s="11">
        <v>9675</v>
      </c>
      <c r="S237" s="11">
        <v>180</v>
      </c>
      <c r="T237" s="24" t="s">
        <v>37</v>
      </c>
      <c r="U237" s="24" t="s">
        <v>37</v>
      </c>
      <c r="V237" s="24" t="s">
        <v>38</v>
      </c>
      <c r="W237" s="24" t="s">
        <v>38</v>
      </c>
      <c r="X237" s="24" t="s">
        <v>37</v>
      </c>
      <c r="Y237" s="28">
        <v>44031</v>
      </c>
      <c r="Z237" s="24" t="s">
        <v>39</v>
      </c>
    </row>
    <row r="238" spans="1:26" ht="18" customHeight="1">
      <c r="A238" s="8" t="s">
        <v>2205</v>
      </c>
      <c r="B238" s="9" t="s">
        <v>578</v>
      </c>
      <c r="C238" s="10" t="s">
        <v>579</v>
      </c>
      <c r="D238" s="11" t="s">
        <v>46</v>
      </c>
      <c r="E238" s="12">
        <v>96</v>
      </c>
      <c r="F238" s="12"/>
      <c r="G238" s="12"/>
      <c r="H238" s="13">
        <v>44061</v>
      </c>
      <c r="I238" s="14">
        <v>154</v>
      </c>
      <c r="J238" s="15" t="s">
        <v>33</v>
      </c>
      <c r="K238" s="16">
        <v>0.85555555555555596</v>
      </c>
      <c r="L238" s="8"/>
      <c r="M238" s="12"/>
      <c r="N238" s="18">
        <v>43881</v>
      </c>
      <c r="O238" s="14">
        <v>4320</v>
      </c>
      <c r="P238" s="14">
        <v>129600</v>
      </c>
      <c r="Q238" s="23">
        <v>427.68</v>
      </c>
      <c r="R238" s="11">
        <v>3759</v>
      </c>
      <c r="S238" s="11">
        <v>180</v>
      </c>
      <c r="T238" s="24" t="s">
        <v>37</v>
      </c>
      <c r="U238" s="24" t="s">
        <v>37</v>
      </c>
      <c r="V238" s="24" t="s">
        <v>38</v>
      </c>
      <c r="W238" s="24" t="s">
        <v>38</v>
      </c>
      <c r="X238" s="24" t="s">
        <v>37</v>
      </c>
      <c r="Y238" s="28">
        <v>44031</v>
      </c>
      <c r="Z238" s="24" t="s">
        <v>39</v>
      </c>
    </row>
    <row r="239" spans="1:26" ht="18" customHeight="1">
      <c r="A239" s="8" t="s">
        <v>2123</v>
      </c>
      <c r="B239" s="9" t="s">
        <v>622</v>
      </c>
      <c r="C239" s="10" t="s">
        <v>623</v>
      </c>
      <c r="D239" s="11" t="s">
        <v>42</v>
      </c>
      <c r="E239" s="12">
        <v>4</v>
      </c>
      <c r="F239" s="12"/>
      <c r="G239" s="12"/>
      <c r="H239" s="13">
        <v>44061</v>
      </c>
      <c r="I239" s="14">
        <v>154</v>
      </c>
      <c r="J239" s="15" t="s">
        <v>33</v>
      </c>
      <c r="K239" s="16">
        <v>0.85555555555555596</v>
      </c>
      <c r="L239" s="8"/>
      <c r="M239" s="12" t="s">
        <v>2116</v>
      </c>
      <c r="N239" s="18">
        <v>43881</v>
      </c>
      <c r="O239" s="14">
        <v>1920</v>
      </c>
      <c r="P239" s="14">
        <v>11520</v>
      </c>
      <c r="Q239" s="23">
        <v>38.015999999999998</v>
      </c>
      <c r="R239" s="11">
        <v>5255</v>
      </c>
      <c r="S239" s="11">
        <v>180</v>
      </c>
      <c r="T239" s="24" t="s">
        <v>37</v>
      </c>
      <c r="U239" s="24" t="s">
        <v>37</v>
      </c>
      <c r="V239" s="24" t="s">
        <v>38</v>
      </c>
      <c r="W239" s="24" t="s">
        <v>38</v>
      </c>
      <c r="X239" s="24" t="s">
        <v>37</v>
      </c>
      <c r="Y239" s="28">
        <v>44031</v>
      </c>
      <c r="Z239" s="24" t="s">
        <v>39</v>
      </c>
    </row>
    <row r="240" spans="1:26" ht="18" customHeight="1">
      <c r="A240" s="8" t="s">
        <v>2206</v>
      </c>
      <c r="B240" s="9" t="s">
        <v>979</v>
      </c>
      <c r="C240" s="10" t="s">
        <v>980</v>
      </c>
      <c r="D240" s="11" t="s">
        <v>194</v>
      </c>
      <c r="E240" s="12">
        <v>64</v>
      </c>
      <c r="F240" s="12"/>
      <c r="G240" s="12"/>
      <c r="H240" s="13">
        <v>44062</v>
      </c>
      <c r="I240" s="14">
        <v>155</v>
      </c>
      <c r="J240" s="15" t="s">
        <v>33</v>
      </c>
      <c r="K240" s="16">
        <v>0.86111111111111105</v>
      </c>
      <c r="L240" s="8"/>
      <c r="M240" s="12" t="s">
        <v>2073</v>
      </c>
      <c r="N240" s="18">
        <v>43882</v>
      </c>
      <c r="O240" s="14">
        <v>2880</v>
      </c>
      <c r="P240" s="14">
        <v>86400</v>
      </c>
      <c r="Q240" s="23">
        <v>285.12</v>
      </c>
      <c r="R240" s="11">
        <v>9846</v>
      </c>
      <c r="S240" s="11">
        <v>180</v>
      </c>
      <c r="T240" s="24" t="s">
        <v>37</v>
      </c>
      <c r="U240" s="24" t="s">
        <v>37</v>
      </c>
      <c r="V240" s="24" t="s">
        <v>38</v>
      </c>
      <c r="W240" s="24" t="s">
        <v>38</v>
      </c>
      <c r="X240" s="24" t="s">
        <v>37</v>
      </c>
      <c r="Y240" s="28">
        <v>44032</v>
      </c>
      <c r="Z240" s="24" t="s">
        <v>39</v>
      </c>
    </row>
    <row r="241" spans="1:26" ht="18" customHeight="1">
      <c r="A241" s="8" t="s">
        <v>2207</v>
      </c>
      <c r="B241" s="9" t="s">
        <v>578</v>
      </c>
      <c r="C241" s="10" t="s">
        <v>579</v>
      </c>
      <c r="D241" s="11" t="s">
        <v>46</v>
      </c>
      <c r="E241" s="12">
        <v>136</v>
      </c>
      <c r="F241" s="12"/>
      <c r="G241" s="12"/>
      <c r="H241" s="13">
        <v>44062</v>
      </c>
      <c r="I241" s="14">
        <v>155</v>
      </c>
      <c r="J241" s="15" t="s">
        <v>33</v>
      </c>
      <c r="K241" s="16">
        <v>0.86111111111111105</v>
      </c>
      <c r="L241" s="8"/>
      <c r="M241" s="12"/>
      <c r="N241" s="18">
        <v>43882</v>
      </c>
      <c r="O241" s="14">
        <v>6120</v>
      </c>
      <c r="P241" s="14">
        <v>183600</v>
      </c>
      <c r="Q241" s="23">
        <v>605.88</v>
      </c>
      <c r="R241" s="11">
        <v>3759</v>
      </c>
      <c r="S241" s="11">
        <v>180</v>
      </c>
      <c r="T241" s="24" t="s">
        <v>37</v>
      </c>
      <c r="U241" s="24" t="s">
        <v>37</v>
      </c>
      <c r="V241" s="24" t="s">
        <v>38</v>
      </c>
      <c r="W241" s="24" t="s">
        <v>38</v>
      </c>
      <c r="X241" s="24" t="s">
        <v>37</v>
      </c>
      <c r="Y241" s="28">
        <v>44032</v>
      </c>
      <c r="Z241" s="24" t="s">
        <v>39</v>
      </c>
    </row>
    <row r="242" spans="1:26" ht="18" customHeight="1">
      <c r="A242" s="8" t="s">
        <v>2208</v>
      </c>
      <c r="B242" s="9" t="s">
        <v>578</v>
      </c>
      <c r="C242" s="10" t="s">
        <v>579</v>
      </c>
      <c r="D242" s="11" t="s">
        <v>46</v>
      </c>
      <c r="E242" s="12">
        <v>136</v>
      </c>
      <c r="F242" s="12"/>
      <c r="G242" s="12"/>
      <c r="H242" s="13">
        <v>44062</v>
      </c>
      <c r="I242" s="14">
        <v>155</v>
      </c>
      <c r="J242" s="15" t="s">
        <v>33</v>
      </c>
      <c r="K242" s="16">
        <v>0.86111111111111105</v>
      </c>
      <c r="L242" s="8"/>
      <c r="M242" s="12"/>
      <c r="N242" s="18">
        <v>43882</v>
      </c>
      <c r="O242" s="14">
        <v>6120</v>
      </c>
      <c r="P242" s="14">
        <v>183600</v>
      </c>
      <c r="Q242" s="23">
        <v>605.88</v>
      </c>
      <c r="R242" s="11">
        <v>3759</v>
      </c>
      <c r="S242" s="11">
        <v>180</v>
      </c>
      <c r="T242" s="24" t="s">
        <v>37</v>
      </c>
      <c r="U242" s="24" t="s">
        <v>37</v>
      </c>
      <c r="V242" s="24" t="s">
        <v>38</v>
      </c>
      <c r="W242" s="24" t="s">
        <v>38</v>
      </c>
      <c r="X242" s="24" t="s">
        <v>37</v>
      </c>
      <c r="Y242" s="28">
        <v>44032</v>
      </c>
      <c r="Z242" s="24" t="s">
        <v>39</v>
      </c>
    </row>
    <row r="243" spans="1:26" ht="18" customHeight="1">
      <c r="A243" s="8" t="s">
        <v>2209</v>
      </c>
      <c r="B243" s="9" t="s">
        <v>578</v>
      </c>
      <c r="C243" s="10" t="s">
        <v>579</v>
      </c>
      <c r="D243" s="11" t="s">
        <v>46</v>
      </c>
      <c r="E243" s="12">
        <v>70</v>
      </c>
      <c r="F243" s="12"/>
      <c r="G243" s="12"/>
      <c r="H243" s="13">
        <v>44062</v>
      </c>
      <c r="I243" s="14">
        <v>155</v>
      </c>
      <c r="J243" s="15" t="s">
        <v>33</v>
      </c>
      <c r="K243" s="16">
        <v>0.86111111111111105</v>
      </c>
      <c r="L243" s="8"/>
      <c r="M243" s="12"/>
      <c r="N243" s="18">
        <v>43882</v>
      </c>
      <c r="O243" s="14">
        <v>3150</v>
      </c>
      <c r="P243" s="14">
        <v>94500</v>
      </c>
      <c r="Q243" s="23">
        <v>311.85000000000002</v>
      </c>
      <c r="R243" s="11">
        <v>3759</v>
      </c>
      <c r="S243" s="11">
        <v>180</v>
      </c>
      <c r="T243" s="24" t="s">
        <v>37</v>
      </c>
      <c r="U243" s="24" t="s">
        <v>37</v>
      </c>
      <c r="V243" s="24" t="s">
        <v>38</v>
      </c>
      <c r="W243" s="24" t="s">
        <v>38</v>
      </c>
      <c r="X243" s="24" t="s">
        <v>37</v>
      </c>
      <c r="Y243" s="28">
        <v>44032</v>
      </c>
      <c r="Z243" s="24" t="s">
        <v>39</v>
      </c>
    </row>
    <row r="244" spans="1:26" ht="18" customHeight="1">
      <c r="A244" s="8" t="s">
        <v>2210</v>
      </c>
      <c r="B244" s="9" t="s">
        <v>578</v>
      </c>
      <c r="C244" s="10" t="s">
        <v>579</v>
      </c>
      <c r="D244" s="11" t="s">
        <v>46</v>
      </c>
      <c r="E244" s="12">
        <v>188</v>
      </c>
      <c r="F244" s="12"/>
      <c r="G244" s="12"/>
      <c r="H244" s="13">
        <v>44062</v>
      </c>
      <c r="I244" s="14">
        <v>155</v>
      </c>
      <c r="J244" s="15" t="s">
        <v>33</v>
      </c>
      <c r="K244" s="16">
        <v>0.86111111111111105</v>
      </c>
      <c r="L244" s="8"/>
      <c r="M244" s="12"/>
      <c r="N244" s="18">
        <v>43882</v>
      </c>
      <c r="O244" s="14">
        <v>8460</v>
      </c>
      <c r="P244" s="14">
        <v>253800</v>
      </c>
      <c r="Q244" s="23">
        <v>837.54</v>
      </c>
      <c r="R244" s="11">
        <v>3759</v>
      </c>
      <c r="S244" s="11">
        <v>180</v>
      </c>
      <c r="T244" s="24" t="s">
        <v>37</v>
      </c>
      <c r="U244" s="24" t="s">
        <v>37</v>
      </c>
      <c r="V244" s="24" t="s">
        <v>38</v>
      </c>
      <c r="W244" s="24" t="s">
        <v>38</v>
      </c>
      <c r="X244" s="24" t="s">
        <v>37</v>
      </c>
      <c r="Y244" s="28">
        <v>44032</v>
      </c>
      <c r="Z244" s="24" t="s">
        <v>39</v>
      </c>
    </row>
    <row r="245" spans="1:26" ht="18" customHeight="1">
      <c r="A245" s="8" t="s">
        <v>2211</v>
      </c>
      <c r="B245" s="9" t="s">
        <v>578</v>
      </c>
      <c r="C245" s="10" t="s">
        <v>579</v>
      </c>
      <c r="D245" s="11" t="s">
        <v>46</v>
      </c>
      <c r="E245" s="12">
        <v>38</v>
      </c>
      <c r="F245" s="12"/>
      <c r="G245" s="12"/>
      <c r="H245" s="13">
        <v>44062</v>
      </c>
      <c r="I245" s="14">
        <v>155</v>
      </c>
      <c r="J245" s="15" t="s">
        <v>33</v>
      </c>
      <c r="K245" s="16">
        <v>0.86111111111111105</v>
      </c>
      <c r="L245" s="8"/>
      <c r="M245" s="12"/>
      <c r="N245" s="18">
        <v>43882</v>
      </c>
      <c r="O245" s="14">
        <v>1710</v>
      </c>
      <c r="P245" s="14">
        <v>51300</v>
      </c>
      <c r="Q245" s="23">
        <v>169.29</v>
      </c>
      <c r="R245" s="11">
        <v>3759</v>
      </c>
      <c r="S245" s="11">
        <v>180</v>
      </c>
      <c r="T245" s="24" t="s">
        <v>37</v>
      </c>
      <c r="U245" s="24" t="s">
        <v>37</v>
      </c>
      <c r="V245" s="24" t="s">
        <v>38</v>
      </c>
      <c r="W245" s="24" t="s">
        <v>38</v>
      </c>
      <c r="X245" s="24" t="s">
        <v>37</v>
      </c>
      <c r="Y245" s="28">
        <v>44032</v>
      </c>
      <c r="Z245" s="24" t="s">
        <v>39</v>
      </c>
    </row>
    <row r="246" spans="1:26" ht="18" customHeight="1">
      <c r="A246" s="8" t="s">
        <v>2212</v>
      </c>
      <c r="B246" s="9" t="s">
        <v>578</v>
      </c>
      <c r="C246" s="10" t="s">
        <v>579</v>
      </c>
      <c r="D246" s="11" t="s">
        <v>46</v>
      </c>
      <c r="E246" s="12">
        <v>96</v>
      </c>
      <c r="F246" s="12"/>
      <c r="G246" s="12"/>
      <c r="H246" s="13">
        <v>44062</v>
      </c>
      <c r="I246" s="14">
        <v>155</v>
      </c>
      <c r="J246" s="15" t="s">
        <v>33</v>
      </c>
      <c r="K246" s="16">
        <v>0.86111111111111105</v>
      </c>
      <c r="L246" s="8"/>
      <c r="M246" s="12"/>
      <c r="N246" s="18">
        <v>43882</v>
      </c>
      <c r="O246" s="14">
        <v>4320</v>
      </c>
      <c r="P246" s="14">
        <v>129600</v>
      </c>
      <c r="Q246" s="23">
        <v>427.68</v>
      </c>
      <c r="R246" s="11">
        <v>3759</v>
      </c>
      <c r="S246" s="11">
        <v>180</v>
      </c>
      <c r="T246" s="24" t="s">
        <v>37</v>
      </c>
      <c r="U246" s="24" t="s">
        <v>37</v>
      </c>
      <c r="V246" s="24" t="s">
        <v>38</v>
      </c>
      <c r="W246" s="24" t="s">
        <v>38</v>
      </c>
      <c r="X246" s="24" t="s">
        <v>37</v>
      </c>
      <c r="Y246" s="28">
        <v>44032</v>
      </c>
      <c r="Z246" s="24" t="s">
        <v>39</v>
      </c>
    </row>
    <row r="247" spans="1:26" ht="18" customHeight="1">
      <c r="A247" s="8" t="s">
        <v>2213</v>
      </c>
      <c r="B247" s="9" t="s">
        <v>435</v>
      </c>
      <c r="C247" s="10" t="s">
        <v>436</v>
      </c>
      <c r="D247" s="11" t="s">
        <v>46</v>
      </c>
      <c r="E247" s="12">
        <v>118</v>
      </c>
      <c r="F247" s="12"/>
      <c r="G247" s="12"/>
      <c r="H247" s="13">
        <v>44062</v>
      </c>
      <c r="I247" s="14">
        <v>155</v>
      </c>
      <c r="J247" s="15" t="s">
        <v>33</v>
      </c>
      <c r="K247" s="16">
        <v>0.86111111111111105</v>
      </c>
      <c r="L247" s="8"/>
      <c r="M247" s="12"/>
      <c r="N247" s="18">
        <v>43882</v>
      </c>
      <c r="O247" s="14">
        <v>5310</v>
      </c>
      <c r="P247" s="14">
        <v>159300</v>
      </c>
      <c r="Q247" s="23">
        <v>525.69000000000005</v>
      </c>
      <c r="R247" s="11">
        <v>2512</v>
      </c>
      <c r="S247" s="11">
        <v>180</v>
      </c>
      <c r="T247" s="24" t="s">
        <v>37</v>
      </c>
      <c r="U247" s="24" t="s">
        <v>37</v>
      </c>
      <c r="V247" s="24" t="s">
        <v>38</v>
      </c>
      <c r="W247" s="24" t="s">
        <v>38</v>
      </c>
      <c r="X247" s="24" t="s">
        <v>37</v>
      </c>
      <c r="Y247" s="28">
        <v>44032</v>
      </c>
      <c r="Z247" s="24" t="s">
        <v>39</v>
      </c>
    </row>
    <row r="248" spans="1:26" ht="18" customHeight="1">
      <c r="A248" s="8" t="s">
        <v>2214</v>
      </c>
      <c r="B248" s="9" t="s">
        <v>977</v>
      </c>
      <c r="C248" s="10" t="s">
        <v>978</v>
      </c>
      <c r="D248" s="11" t="s">
        <v>194</v>
      </c>
      <c r="E248" s="12">
        <v>23</v>
      </c>
      <c r="F248" s="12"/>
      <c r="G248" s="12"/>
      <c r="H248" s="13">
        <v>44062</v>
      </c>
      <c r="I248" s="14">
        <v>155</v>
      </c>
      <c r="J248" s="15" t="s">
        <v>33</v>
      </c>
      <c r="K248" s="16">
        <v>0.86111111111111105</v>
      </c>
      <c r="L248" s="8"/>
      <c r="M248" s="12"/>
      <c r="N248" s="18">
        <v>43882</v>
      </c>
      <c r="O248" s="14">
        <v>1725</v>
      </c>
      <c r="P248" s="14">
        <v>41400</v>
      </c>
      <c r="Q248" s="23">
        <v>136.62</v>
      </c>
      <c r="R248" s="11">
        <v>9858</v>
      </c>
      <c r="S248" s="11">
        <v>180</v>
      </c>
      <c r="T248" s="24" t="s">
        <v>37</v>
      </c>
      <c r="U248" s="24" t="s">
        <v>37</v>
      </c>
      <c r="V248" s="24" t="s">
        <v>38</v>
      </c>
      <c r="W248" s="24" t="s">
        <v>38</v>
      </c>
      <c r="X248" s="24" t="s">
        <v>37</v>
      </c>
      <c r="Y248" s="28">
        <v>44032</v>
      </c>
      <c r="Z248" s="24" t="s">
        <v>39</v>
      </c>
    </row>
    <row r="249" spans="1:26" ht="18" customHeight="1">
      <c r="A249" s="8" t="s">
        <v>2099</v>
      </c>
      <c r="B249" s="9" t="s">
        <v>1805</v>
      </c>
      <c r="C249" s="10" t="s">
        <v>1806</v>
      </c>
      <c r="D249" s="11" t="s">
        <v>42</v>
      </c>
      <c r="E249" s="12">
        <v>11</v>
      </c>
      <c r="F249" s="12">
        <v>424</v>
      </c>
      <c r="G249" s="12"/>
      <c r="H249" s="13">
        <v>44062</v>
      </c>
      <c r="I249" s="14">
        <v>155</v>
      </c>
      <c r="J249" s="15" t="s">
        <v>33</v>
      </c>
      <c r="K249" s="16">
        <v>0.86111111111111105</v>
      </c>
      <c r="L249" s="8"/>
      <c r="M249" s="12" t="s">
        <v>2116</v>
      </c>
      <c r="N249" s="18">
        <v>43882</v>
      </c>
      <c r="O249" s="14">
        <v>5704</v>
      </c>
      <c r="P249" s="14">
        <v>34224</v>
      </c>
      <c r="Q249" s="23">
        <v>121.4952</v>
      </c>
      <c r="R249" s="11">
        <v>8065</v>
      </c>
      <c r="S249" s="11">
        <v>180</v>
      </c>
      <c r="T249" s="24" t="s">
        <v>37</v>
      </c>
      <c r="U249" s="24" t="s">
        <v>37</v>
      </c>
      <c r="V249" s="24" t="s">
        <v>38</v>
      </c>
      <c r="W249" s="24" t="s">
        <v>38</v>
      </c>
      <c r="X249" s="24" t="s">
        <v>37</v>
      </c>
      <c r="Y249" s="28">
        <v>44032</v>
      </c>
      <c r="Z249" s="24" t="s">
        <v>39</v>
      </c>
    </row>
    <row r="250" spans="1:26" ht="18" customHeight="1">
      <c r="A250" s="8" t="s">
        <v>2215</v>
      </c>
      <c r="B250" s="9" t="s">
        <v>970</v>
      </c>
      <c r="C250" s="10" t="s">
        <v>971</v>
      </c>
      <c r="D250" s="11" t="s">
        <v>46</v>
      </c>
      <c r="E250" s="12">
        <v>240</v>
      </c>
      <c r="F250" s="12"/>
      <c r="G250" s="12"/>
      <c r="H250" s="13">
        <v>44063</v>
      </c>
      <c r="I250" s="14">
        <v>156</v>
      </c>
      <c r="J250" s="15" t="s">
        <v>33</v>
      </c>
      <c r="K250" s="16">
        <v>0.86666666666666703</v>
      </c>
      <c r="L250" s="8"/>
      <c r="M250" s="12" t="s">
        <v>2153</v>
      </c>
      <c r="N250" s="18">
        <v>43883</v>
      </c>
      <c r="O250" s="14">
        <v>10800</v>
      </c>
      <c r="P250" s="14">
        <v>324000</v>
      </c>
      <c r="Q250" s="23">
        <v>1069.2</v>
      </c>
      <c r="R250" s="11">
        <v>2160</v>
      </c>
      <c r="S250" s="11">
        <v>180</v>
      </c>
      <c r="T250" s="24" t="s">
        <v>37</v>
      </c>
      <c r="U250" s="24" t="s">
        <v>37</v>
      </c>
      <c r="V250" s="24" t="s">
        <v>38</v>
      </c>
      <c r="W250" s="24" t="s">
        <v>38</v>
      </c>
      <c r="X250" s="24" t="s">
        <v>37</v>
      </c>
      <c r="Y250" s="28">
        <v>44033</v>
      </c>
      <c r="Z250" s="24" t="s">
        <v>39</v>
      </c>
    </row>
    <row r="251" spans="1:26" ht="18" customHeight="1">
      <c r="A251" s="8" t="s">
        <v>2216</v>
      </c>
      <c r="B251" s="9" t="s">
        <v>970</v>
      </c>
      <c r="C251" s="10" t="s">
        <v>971</v>
      </c>
      <c r="D251" s="11" t="s">
        <v>46</v>
      </c>
      <c r="E251" s="12">
        <v>120</v>
      </c>
      <c r="F251" s="12"/>
      <c r="G251" s="12"/>
      <c r="H251" s="13">
        <v>44063</v>
      </c>
      <c r="I251" s="14">
        <v>156</v>
      </c>
      <c r="J251" s="15" t="s">
        <v>33</v>
      </c>
      <c r="K251" s="16">
        <v>0.86666666666666703</v>
      </c>
      <c r="L251" s="8"/>
      <c r="M251" s="12"/>
      <c r="N251" s="18">
        <v>43883</v>
      </c>
      <c r="O251" s="14">
        <v>5400</v>
      </c>
      <c r="P251" s="14">
        <v>162000</v>
      </c>
      <c r="Q251" s="23">
        <v>534.6</v>
      </c>
      <c r="R251" s="11">
        <v>2160</v>
      </c>
      <c r="S251" s="11">
        <v>180</v>
      </c>
      <c r="T251" s="24" t="s">
        <v>37</v>
      </c>
      <c r="U251" s="24" t="s">
        <v>37</v>
      </c>
      <c r="V251" s="24" t="s">
        <v>38</v>
      </c>
      <c r="W251" s="24" t="s">
        <v>38</v>
      </c>
      <c r="X251" s="24" t="s">
        <v>37</v>
      </c>
      <c r="Y251" s="28">
        <v>44033</v>
      </c>
      <c r="Z251" s="24" t="s">
        <v>39</v>
      </c>
    </row>
    <row r="252" spans="1:26" ht="18" customHeight="1">
      <c r="A252" s="8" t="s">
        <v>2217</v>
      </c>
      <c r="B252" s="9" t="s">
        <v>435</v>
      </c>
      <c r="C252" s="10" t="s">
        <v>436</v>
      </c>
      <c r="D252" s="11" t="s">
        <v>46</v>
      </c>
      <c r="E252" s="12">
        <v>176</v>
      </c>
      <c r="F252" s="12"/>
      <c r="G252" s="12"/>
      <c r="H252" s="13">
        <v>44063</v>
      </c>
      <c r="I252" s="14">
        <v>156</v>
      </c>
      <c r="J252" s="15" t="s">
        <v>33</v>
      </c>
      <c r="K252" s="16">
        <v>0.86666666666666703</v>
      </c>
      <c r="L252" s="8"/>
      <c r="M252" s="12"/>
      <c r="N252" s="18">
        <v>43883</v>
      </c>
      <c r="O252" s="14">
        <v>7920</v>
      </c>
      <c r="P252" s="14">
        <v>237600</v>
      </c>
      <c r="Q252" s="23">
        <v>784.08</v>
      </c>
      <c r="R252" s="11">
        <v>2512</v>
      </c>
      <c r="S252" s="11">
        <v>180</v>
      </c>
      <c r="T252" s="24" t="s">
        <v>37</v>
      </c>
      <c r="U252" s="24" t="s">
        <v>37</v>
      </c>
      <c r="V252" s="24" t="s">
        <v>38</v>
      </c>
      <c r="W252" s="24" t="s">
        <v>38</v>
      </c>
      <c r="X252" s="24" t="s">
        <v>37</v>
      </c>
      <c r="Y252" s="28">
        <v>44033</v>
      </c>
      <c r="Z252" s="24" t="s">
        <v>39</v>
      </c>
    </row>
    <row r="253" spans="1:26" ht="18" customHeight="1">
      <c r="A253" s="8" t="s">
        <v>2218</v>
      </c>
      <c r="B253" s="9" t="s">
        <v>435</v>
      </c>
      <c r="C253" s="10" t="s">
        <v>436</v>
      </c>
      <c r="D253" s="11" t="s">
        <v>46</v>
      </c>
      <c r="E253" s="12">
        <v>176</v>
      </c>
      <c r="F253" s="12"/>
      <c r="G253" s="12"/>
      <c r="H253" s="13">
        <v>44063</v>
      </c>
      <c r="I253" s="14">
        <v>156</v>
      </c>
      <c r="J253" s="15" t="s">
        <v>33</v>
      </c>
      <c r="K253" s="16">
        <v>0.86666666666666703</v>
      </c>
      <c r="L253" s="8"/>
      <c r="M253" s="12"/>
      <c r="N253" s="18">
        <v>43883</v>
      </c>
      <c r="O253" s="14">
        <v>7920</v>
      </c>
      <c r="P253" s="14">
        <v>237600</v>
      </c>
      <c r="Q253" s="23">
        <v>784.08</v>
      </c>
      <c r="R253" s="11">
        <v>2512</v>
      </c>
      <c r="S253" s="11">
        <v>180</v>
      </c>
      <c r="T253" s="24" t="s">
        <v>37</v>
      </c>
      <c r="U253" s="24" t="s">
        <v>37</v>
      </c>
      <c r="V253" s="24" t="s">
        <v>38</v>
      </c>
      <c r="W253" s="24" t="s">
        <v>38</v>
      </c>
      <c r="X253" s="24" t="s">
        <v>37</v>
      </c>
      <c r="Y253" s="28">
        <v>44033</v>
      </c>
      <c r="Z253" s="24" t="s">
        <v>39</v>
      </c>
    </row>
    <row r="254" spans="1:26" ht="18" customHeight="1">
      <c r="A254" s="8" t="s">
        <v>2219</v>
      </c>
      <c r="B254" s="9" t="s">
        <v>435</v>
      </c>
      <c r="C254" s="10" t="s">
        <v>436</v>
      </c>
      <c r="D254" s="11" t="s">
        <v>46</v>
      </c>
      <c r="E254" s="12">
        <v>176</v>
      </c>
      <c r="F254" s="12"/>
      <c r="G254" s="12"/>
      <c r="H254" s="13">
        <v>44063</v>
      </c>
      <c r="I254" s="14">
        <v>156</v>
      </c>
      <c r="J254" s="15" t="s">
        <v>33</v>
      </c>
      <c r="K254" s="16">
        <v>0.86666666666666703</v>
      </c>
      <c r="L254" s="8"/>
      <c r="M254" s="12"/>
      <c r="N254" s="18">
        <v>43883</v>
      </c>
      <c r="O254" s="14">
        <v>7920</v>
      </c>
      <c r="P254" s="14">
        <v>237600</v>
      </c>
      <c r="Q254" s="23">
        <v>784.08</v>
      </c>
      <c r="R254" s="11">
        <v>2512</v>
      </c>
      <c r="S254" s="11">
        <v>180</v>
      </c>
      <c r="T254" s="24" t="s">
        <v>37</v>
      </c>
      <c r="U254" s="24" t="s">
        <v>37</v>
      </c>
      <c r="V254" s="24" t="s">
        <v>38</v>
      </c>
      <c r="W254" s="24" t="s">
        <v>38</v>
      </c>
      <c r="X254" s="24" t="s">
        <v>37</v>
      </c>
      <c r="Y254" s="28">
        <v>44033</v>
      </c>
      <c r="Z254" s="24" t="s">
        <v>39</v>
      </c>
    </row>
    <row r="255" spans="1:26" ht="18" customHeight="1">
      <c r="A255" s="8" t="s">
        <v>2220</v>
      </c>
      <c r="B255" s="9" t="s">
        <v>1001</v>
      </c>
      <c r="C255" s="10" t="s">
        <v>1002</v>
      </c>
      <c r="D255" s="11" t="s">
        <v>42</v>
      </c>
      <c r="E255" s="12">
        <v>81</v>
      </c>
      <c r="F255" s="12"/>
      <c r="G255" s="12"/>
      <c r="H255" s="13">
        <v>44063</v>
      </c>
      <c r="I255" s="14">
        <v>156</v>
      </c>
      <c r="J255" s="15" t="s">
        <v>33</v>
      </c>
      <c r="K255" s="16">
        <v>0.86666666666666703</v>
      </c>
      <c r="L255" s="8"/>
      <c r="M255" s="12"/>
      <c r="N255" s="18">
        <v>43883</v>
      </c>
      <c r="O255" s="14">
        <v>38880</v>
      </c>
      <c r="P255" s="14">
        <v>233280</v>
      </c>
      <c r="Q255" s="23">
        <v>828.14400000000001</v>
      </c>
      <c r="R255" s="11">
        <v>8073</v>
      </c>
      <c r="S255" s="11">
        <v>180</v>
      </c>
      <c r="T255" s="24" t="s">
        <v>37</v>
      </c>
      <c r="U255" s="24" t="s">
        <v>37</v>
      </c>
      <c r="V255" s="24" t="s">
        <v>38</v>
      </c>
      <c r="W255" s="24" t="s">
        <v>38</v>
      </c>
      <c r="X255" s="24" t="s">
        <v>37</v>
      </c>
      <c r="Y255" s="28">
        <v>44033</v>
      </c>
      <c r="Z255" s="24" t="s">
        <v>39</v>
      </c>
    </row>
    <row r="256" spans="1:26" ht="18" customHeight="1">
      <c r="A256" s="8" t="s">
        <v>2221</v>
      </c>
      <c r="B256" s="9" t="s">
        <v>1001</v>
      </c>
      <c r="C256" s="10" t="s">
        <v>1002</v>
      </c>
      <c r="D256" s="11" t="s">
        <v>42</v>
      </c>
      <c r="E256" s="12">
        <v>2</v>
      </c>
      <c r="F256" s="12"/>
      <c r="G256" s="12"/>
      <c r="H256" s="13">
        <v>44063</v>
      </c>
      <c r="I256" s="14">
        <v>156</v>
      </c>
      <c r="J256" s="15" t="s">
        <v>33</v>
      </c>
      <c r="K256" s="16">
        <v>0.86666666666666703</v>
      </c>
      <c r="L256" s="8"/>
      <c r="M256" s="12" t="s">
        <v>2116</v>
      </c>
      <c r="N256" s="18">
        <v>43883</v>
      </c>
      <c r="O256" s="14">
        <v>960</v>
      </c>
      <c r="P256" s="14">
        <v>5760</v>
      </c>
      <c r="Q256" s="23">
        <v>20.448</v>
      </c>
      <c r="R256" s="11">
        <v>8073</v>
      </c>
      <c r="S256" s="11">
        <v>180</v>
      </c>
      <c r="T256" s="24" t="s">
        <v>37</v>
      </c>
      <c r="U256" s="24" t="s">
        <v>37</v>
      </c>
      <c r="V256" s="24" t="s">
        <v>38</v>
      </c>
      <c r="W256" s="24" t="s">
        <v>38</v>
      </c>
      <c r="X256" s="24" t="s">
        <v>37</v>
      </c>
      <c r="Y256" s="28">
        <v>44033</v>
      </c>
      <c r="Z256" s="24" t="s">
        <v>39</v>
      </c>
    </row>
    <row r="257" spans="1:26" ht="18" customHeight="1">
      <c r="A257" s="8" t="s">
        <v>2099</v>
      </c>
      <c r="B257" s="9" t="s">
        <v>1001</v>
      </c>
      <c r="C257" s="10" t="s">
        <v>1002</v>
      </c>
      <c r="D257" s="11" t="s">
        <v>42</v>
      </c>
      <c r="E257" s="12">
        <v>16</v>
      </c>
      <c r="F257" s="12"/>
      <c r="G257" s="12"/>
      <c r="H257" s="13">
        <v>44063</v>
      </c>
      <c r="I257" s="14">
        <v>156</v>
      </c>
      <c r="J257" s="15" t="s">
        <v>33</v>
      </c>
      <c r="K257" s="16">
        <v>0.86666666666666703</v>
      </c>
      <c r="L257" s="8"/>
      <c r="M257" s="12" t="s">
        <v>2116</v>
      </c>
      <c r="N257" s="18">
        <v>43883</v>
      </c>
      <c r="O257" s="14">
        <v>7680</v>
      </c>
      <c r="P257" s="14">
        <v>46080</v>
      </c>
      <c r="Q257" s="23">
        <v>163.584</v>
      </c>
      <c r="R257" s="11">
        <v>8073</v>
      </c>
      <c r="S257" s="11">
        <v>180</v>
      </c>
      <c r="T257" s="24" t="s">
        <v>37</v>
      </c>
      <c r="U257" s="24" t="s">
        <v>37</v>
      </c>
      <c r="V257" s="24" t="s">
        <v>38</v>
      </c>
      <c r="W257" s="24" t="s">
        <v>38</v>
      </c>
      <c r="X257" s="24" t="s">
        <v>37</v>
      </c>
      <c r="Y257" s="28">
        <v>44033</v>
      </c>
      <c r="Z257" s="24" t="s">
        <v>39</v>
      </c>
    </row>
    <row r="258" spans="1:26" ht="18" customHeight="1">
      <c r="A258" s="8" t="s">
        <v>2118</v>
      </c>
      <c r="B258" s="9" t="s">
        <v>1046</v>
      </c>
      <c r="C258" s="10" t="s">
        <v>1047</v>
      </c>
      <c r="D258" s="11" t="s">
        <v>42</v>
      </c>
      <c r="E258" s="12">
        <v>2</v>
      </c>
      <c r="F258" s="12"/>
      <c r="G258" s="12">
        <v>3</v>
      </c>
      <c r="H258" s="13">
        <v>44063</v>
      </c>
      <c r="I258" s="14">
        <v>156</v>
      </c>
      <c r="J258" s="15" t="s">
        <v>33</v>
      </c>
      <c r="K258" s="16">
        <v>0.86666666666666703</v>
      </c>
      <c r="L258" s="8"/>
      <c r="M258" s="12"/>
      <c r="N258" s="18">
        <v>43883</v>
      </c>
      <c r="O258" s="14">
        <v>240</v>
      </c>
      <c r="P258" s="14">
        <v>5763</v>
      </c>
      <c r="Q258" s="23">
        <v>19.017900000000001</v>
      </c>
      <c r="R258" s="11">
        <v>9963</v>
      </c>
      <c r="S258" s="11">
        <v>180</v>
      </c>
      <c r="T258" s="24" t="s">
        <v>37</v>
      </c>
      <c r="U258" s="24" t="s">
        <v>37</v>
      </c>
      <c r="V258" s="24" t="s">
        <v>38</v>
      </c>
      <c r="W258" s="24" t="s">
        <v>38</v>
      </c>
      <c r="X258" s="24" t="s">
        <v>37</v>
      </c>
      <c r="Y258" s="28">
        <v>44033</v>
      </c>
      <c r="Z258" s="24" t="s">
        <v>39</v>
      </c>
    </row>
    <row r="259" spans="1:26" ht="18" customHeight="1">
      <c r="A259" s="8" t="s">
        <v>2222</v>
      </c>
      <c r="B259" s="9" t="s">
        <v>988</v>
      </c>
      <c r="C259" s="10" t="s">
        <v>989</v>
      </c>
      <c r="D259" s="11" t="s">
        <v>42</v>
      </c>
      <c r="E259" s="12">
        <v>18</v>
      </c>
      <c r="F259" s="12"/>
      <c r="G259" s="12"/>
      <c r="H259" s="13">
        <v>44063</v>
      </c>
      <c r="I259" s="14">
        <v>156</v>
      </c>
      <c r="J259" s="15" t="s">
        <v>33</v>
      </c>
      <c r="K259" s="16">
        <v>0.86666666666666703</v>
      </c>
      <c r="L259" s="8"/>
      <c r="M259" s="12"/>
      <c r="N259" s="18">
        <v>43883</v>
      </c>
      <c r="O259" s="14">
        <v>9360</v>
      </c>
      <c r="P259" s="14">
        <v>56160</v>
      </c>
      <c r="Q259" s="23">
        <v>151.07040000000001</v>
      </c>
      <c r="R259" s="11">
        <v>9909</v>
      </c>
      <c r="S259" s="11">
        <v>180</v>
      </c>
      <c r="T259" s="24" t="s">
        <v>37</v>
      </c>
      <c r="U259" s="24" t="s">
        <v>37</v>
      </c>
      <c r="V259" s="24" t="s">
        <v>38</v>
      </c>
      <c r="W259" s="24" t="s">
        <v>38</v>
      </c>
      <c r="X259" s="24" t="s">
        <v>37</v>
      </c>
      <c r="Y259" s="28">
        <v>44063</v>
      </c>
      <c r="Z259" s="24" t="s">
        <v>39</v>
      </c>
    </row>
    <row r="260" spans="1:26" ht="18" customHeight="1">
      <c r="A260" s="8" t="s">
        <v>2223</v>
      </c>
      <c r="B260" s="9" t="s">
        <v>1046</v>
      </c>
      <c r="C260" s="10" t="s">
        <v>1047</v>
      </c>
      <c r="D260" s="11" t="s">
        <v>42</v>
      </c>
      <c r="E260" s="12">
        <v>32</v>
      </c>
      <c r="F260" s="12"/>
      <c r="G260" s="12"/>
      <c r="H260" s="13">
        <v>44063</v>
      </c>
      <c r="I260" s="14">
        <v>156</v>
      </c>
      <c r="J260" s="15" t="s">
        <v>33</v>
      </c>
      <c r="K260" s="16">
        <v>0.86666666666666703</v>
      </c>
      <c r="L260" s="8"/>
      <c r="M260" s="12"/>
      <c r="N260" s="18">
        <v>43883</v>
      </c>
      <c r="O260" s="14">
        <v>3840</v>
      </c>
      <c r="P260" s="14">
        <v>92160</v>
      </c>
      <c r="Q260" s="23">
        <v>304.12799999999999</v>
      </c>
      <c r="R260" s="11">
        <v>9963</v>
      </c>
      <c r="S260" s="11">
        <v>180</v>
      </c>
      <c r="T260" s="24" t="s">
        <v>37</v>
      </c>
      <c r="U260" s="24" t="s">
        <v>37</v>
      </c>
      <c r="V260" s="24" t="s">
        <v>38</v>
      </c>
      <c r="W260" s="24" t="s">
        <v>38</v>
      </c>
      <c r="X260" s="24" t="s">
        <v>37</v>
      </c>
      <c r="Y260" s="28">
        <v>44033</v>
      </c>
      <c r="Z260" s="24" t="s">
        <v>39</v>
      </c>
    </row>
    <row r="261" spans="1:26" ht="18" customHeight="1">
      <c r="A261" s="8" t="s">
        <v>2224</v>
      </c>
      <c r="B261" s="9" t="s">
        <v>1001</v>
      </c>
      <c r="C261" s="10" t="s">
        <v>1002</v>
      </c>
      <c r="D261" s="11" t="s">
        <v>42</v>
      </c>
      <c r="E261" s="12">
        <v>34</v>
      </c>
      <c r="F261" s="12"/>
      <c r="G261" s="12"/>
      <c r="H261" s="13">
        <v>44063</v>
      </c>
      <c r="I261" s="14">
        <v>156</v>
      </c>
      <c r="J261" s="15" t="s">
        <v>33</v>
      </c>
      <c r="K261" s="16">
        <v>0.86666666666666703</v>
      </c>
      <c r="L261" s="8"/>
      <c r="M261" s="12"/>
      <c r="N261" s="18">
        <v>43883</v>
      </c>
      <c r="O261" s="14">
        <v>16320</v>
      </c>
      <c r="P261" s="14">
        <v>97920</v>
      </c>
      <c r="Q261" s="23">
        <v>347.61599999999999</v>
      </c>
      <c r="R261" s="11">
        <v>8073</v>
      </c>
      <c r="S261" s="11">
        <v>180</v>
      </c>
      <c r="T261" s="24" t="s">
        <v>37</v>
      </c>
      <c r="U261" s="24" t="s">
        <v>37</v>
      </c>
      <c r="V261" s="24" t="s">
        <v>38</v>
      </c>
      <c r="W261" s="24" t="s">
        <v>38</v>
      </c>
      <c r="X261" s="24" t="s">
        <v>37</v>
      </c>
      <c r="Y261" s="28">
        <v>44033</v>
      </c>
      <c r="Z261" s="24" t="s">
        <v>39</v>
      </c>
    </row>
    <row r="262" spans="1:26" ht="18" customHeight="1">
      <c r="A262" s="8" t="s">
        <v>2225</v>
      </c>
      <c r="B262" s="9" t="s">
        <v>988</v>
      </c>
      <c r="C262" s="10" t="s">
        <v>989</v>
      </c>
      <c r="D262" s="11" t="s">
        <v>42</v>
      </c>
      <c r="E262" s="12">
        <v>13</v>
      </c>
      <c r="F262" s="12"/>
      <c r="G262" s="12"/>
      <c r="H262" s="13">
        <v>44063</v>
      </c>
      <c r="I262" s="14">
        <v>156</v>
      </c>
      <c r="J262" s="15" t="s">
        <v>33</v>
      </c>
      <c r="K262" s="16">
        <v>0.86666666666666703</v>
      </c>
      <c r="L262" s="8"/>
      <c r="M262" s="12"/>
      <c r="N262" s="18">
        <v>43883</v>
      </c>
      <c r="O262" s="14">
        <v>6760</v>
      </c>
      <c r="P262" s="14">
        <v>40560</v>
      </c>
      <c r="Q262" s="23">
        <v>109.10639999999999</v>
      </c>
      <c r="R262" s="11">
        <v>9909</v>
      </c>
      <c r="S262" s="11">
        <v>180</v>
      </c>
      <c r="T262" s="24" t="s">
        <v>37</v>
      </c>
      <c r="U262" s="24" t="s">
        <v>37</v>
      </c>
      <c r="V262" s="24" t="s">
        <v>38</v>
      </c>
      <c r="W262" s="24" t="s">
        <v>38</v>
      </c>
      <c r="X262" s="24" t="s">
        <v>37</v>
      </c>
      <c r="Y262" s="28">
        <v>44063</v>
      </c>
      <c r="Z262" s="24" t="s">
        <v>39</v>
      </c>
    </row>
    <row r="263" spans="1:26" ht="18" customHeight="1">
      <c r="A263" s="8" t="s">
        <v>2226</v>
      </c>
      <c r="B263" s="9" t="s">
        <v>573</v>
      </c>
      <c r="C263" s="10" t="s">
        <v>574</v>
      </c>
      <c r="D263" s="11" t="s">
        <v>46</v>
      </c>
      <c r="E263" s="12">
        <v>272</v>
      </c>
      <c r="F263" s="12"/>
      <c r="G263" s="12"/>
      <c r="H263" s="13">
        <v>44064</v>
      </c>
      <c r="I263" s="14">
        <v>157</v>
      </c>
      <c r="J263" s="15" t="s">
        <v>33</v>
      </c>
      <c r="K263" s="16">
        <v>0.87222222222222201</v>
      </c>
      <c r="L263" s="8"/>
      <c r="M263" s="12"/>
      <c r="N263" s="18">
        <v>43884</v>
      </c>
      <c r="O263" s="14">
        <v>12240</v>
      </c>
      <c r="P263" s="14">
        <v>367200</v>
      </c>
      <c r="Q263" s="23">
        <v>1211.76</v>
      </c>
      <c r="R263" s="11">
        <v>3751</v>
      </c>
      <c r="S263" s="11">
        <v>180</v>
      </c>
      <c r="T263" s="24" t="s">
        <v>37</v>
      </c>
      <c r="U263" s="24" t="s">
        <v>37</v>
      </c>
      <c r="V263" s="24" t="s">
        <v>38</v>
      </c>
      <c r="W263" s="24" t="s">
        <v>38</v>
      </c>
      <c r="X263" s="24" t="s">
        <v>37</v>
      </c>
      <c r="Y263" s="28">
        <v>44034</v>
      </c>
      <c r="Z263" s="24" t="s">
        <v>39</v>
      </c>
    </row>
    <row r="264" spans="1:26" ht="18" customHeight="1">
      <c r="A264" s="8" t="s">
        <v>2227</v>
      </c>
      <c r="B264" s="9" t="s">
        <v>1781</v>
      </c>
      <c r="C264" s="10" t="s">
        <v>1782</v>
      </c>
      <c r="D264" s="11" t="s">
        <v>46</v>
      </c>
      <c r="E264" s="12">
        <v>272</v>
      </c>
      <c r="F264" s="12"/>
      <c r="G264" s="12"/>
      <c r="H264" s="13">
        <v>44064</v>
      </c>
      <c r="I264" s="14">
        <v>157</v>
      </c>
      <c r="J264" s="15" t="s">
        <v>33</v>
      </c>
      <c r="K264" s="16">
        <v>0.87222222222222201</v>
      </c>
      <c r="L264" s="8"/>
      <c r="M264" s="12"/>
      <c r="N264" s="18">
        <v>43884</v>
      </c>
      <c r="O264" s="14">
        <v>12240</v>
      </c>
      <c r="P264" s="14">
        <v>367200</v>
      </c>
      <c r="Q264" s="23">
        <v>1211.76</v>
      </c>
      <c r="R264" s="11">
        <v>3162</v>
      </c>
      <c r="S264" s="11">
        <v>180</v>
      </c>
      <c r="T264" s="24" t="s">
        <v>37</v>
      </c>
      <c r="U264" s="24" t="s">
        <v>37</v>
      </c>
      <c r="V264" s="24" t="s">
        <v>38</v>
      </c>
      <c r="W264" s="24" t="s">
        <v>38</v>
      </c>
      <c r="X264" s="24" t="s">
        <v>37</v>
      </c>
      <c r="Y264" s="28">
        <v>44034</v>
      </c>
      <c r="Z264" s="24" t="s">
        <v>39</v>
      </c>
    </row>
    <row r="265" spans="1:26" ht="18" customHeight="1">
      <c r="A265" s="8" t="s">
        <v>2228</v>
      </c>
      <c r="B265" s="9" t="s">
        <v>1781</v>
      </c>
      <c r="C265" s="10" t="s">
        <v>1782</v>
      </c>
      <c r="D265" s="11" t="s">
        <v>46</v>
      </c>
      <c r="E265" s="12">
        <v>120</v>
      </c>
      <c r="F265" s="12"/>
      <c r="G265" s="12"/>
      <c r="H265" s="13">
        <v>44064</v>
      </c>
      <c r="I265" s="14">
        <v>157</v>
      </c>
      <c r="J265" s="15" t="s">
        <v>33</v>
      </c>
      <c r="K265" s="16">
        <v>0.87222222222222201</v>
      </c>
      <c r="L265" s="8"/>
      <c r="M265" s="12"/>
      <c r="N265" s="18">
        <v>43884</v>
      </c>
      <c r="O265" s="14">
        <v>5400</v>
      </c>
      <c r="P265" s="14">
        <v>162000</v>
      </c>
      <c r="Q265" s="23">
        <v>534.6</v>
      </c>
      <c r="R265" s="11">
        <v>3162</v>
      </c>
      <c r="S265" s="11">
        <v>180</v>
      </c>
      <c r="T265" s="24" t="s">
        <v>37</v>
      </c>
      <c r="U265" s="24" t="s">
        <v>37</v>
      </c>
      <c r="V265" s="24" t="s">
        <v>38</v>
      </c>
      <c r="W265" s="24" t="s">
        <v>38</v>
      </c>
      <c r="X265" s="24" t="s">
        <v>37</v>
      </c>
      <c r="Y265" s="28">
        <v>44034</v>
      </c>
      <c r="Z265" s="24" t="s">
        <v>39</v>
      </c>
    </row>
    <row r="266" spans="1:26" ht="18" customHeight="1">
      <c r="A266" s="8" t="s">
        <v>2229</v>
      </c>
      <c r="B266" s="9" t="s">
        <v>1781</v>
      </c>
      <c r="C266" s="10" t="s">
        <v>1782</v>
      </c>
      <c r="D266" s="11" t="s">
        <v>46</v>
      </c>
      <c r="E266" s="12">
        <v>132</v>
      </c>
      <c r="F266" s="12"/>
      <c r="G266" s="12"/>
      <c r="H266" s="13">
        <v>44064</v>
      </c>
      <c r="I266" s="14">
        <v>157</v>
      </c>
      <c r="J266" s="15" t="s">
        <v>33</v>
      </c>
      <c r="K266" s="16">
        <v>0.87222222222222201</v>
      </c>
      <c r="L266" s="8"/>
      <c r="M266" s="12"/>
      <c r="N266" s="18">
        <v>43884</v>
      </c>
      <c r="O266" s="14">
        <v>5940</v>
      </c>
      <c r="P266" s="14">
        <v>178200</v>
      </c>
      <c r="Q266" s="23">
        <v>588.05999999999995</v>
      </c>
      <c r="R266" s="11">
        <v>3162</v>
      </c>
      <c r="S266" s="11">
        <v>180</v>
      </c>
      <c r="T266" s="24" t="s">
        <v>37</v>
      </c>
      <c r="U266" s="24" t="s">
        <v>37</v>
      </c>
      <c r="V266" s="24" t="s">
        <v>38</v>
      </c>
      <c r="W266" s="24" t="s">
        <v>38</v>
      </c>
      <c r="X266" s="24" t="s">
        <v>37</v>
      </c>
      <c r="Y266" s="28">
        <v>44034</v>
      </c>
      <c r="Z266" s="24" t="s">
        <v>39</v>
      </c>
    </row>
    <row r="267" spans="1:26" ht="18" customHeight="1">
      <c r="A267" s="8" t="s">
        <v>2230</v>
      </c>
      <c r="B267" s="9" t="s">
        <v>1781</v>
      </c>
      <c r="C267" s="10" t="s">
        <v>1782</v>
      </c>
      <c r="D267" s="11" t="s">
        <v>46</v>
      </c>
      <c r="E267" s="12">
        <v>128</v>
      </c>
      <c r="F267" s="12"/>
      <c r="G267" s="12"/>
      <c r="H267" s="13">
        <v>44064</v>
      </c>
      <c r="I267" s="14">
        <v>157</v>
      </c>
      <c r="J267" s="15" t="s">
        <v>33</v>
      </c>
      <c r="K267" s="16">
        <v>0.87222222222222201</v>
      </c>
      <c r="L267" s="8"/>
      <c r="M267" s="12"/>
      <c r="N267" s="18">
        <v>43884</v>
      </c>
      <c r="O267" s="14">
        <v>5760</v>
      </c>
      <c r="P267" s="14">
        <v>172800</v>
      </c>
      <c r="Q267" s="23">
        <v>570.24</v>
      </c>
      <c r="R267" s="11">
        <v>3162</v>
      </c>
      <c r="S267" s="11">
        <v>180</v>
      </c>
      <c r="T267" s="24" t="s">
        <v>37</v>
      </c>
      <c r="U267" s="24" t="s">
        <v>37</v>
      </c>
      <c r="V267" s="24" t="s">
        <v>38</v>
      </c>
      <c r="W267" s="24" t="s">
        <v>38</v>
      </c>
      <c r="X267" s="24" t="s">
        <v>37</v>
      </c>
      <c r="Y267" s="28">
        <v>44034</v>
      </c>
      <c r="Z267" s="24" t="s">
        <v>39</v>
      </c>
    </row>
    <row r="268" spans="1:26" ht="18" customHeight="1">
      <c r="A268" s="8" t="s">
        <v>2231</v>
      </c>
      <c r="B268" s="9" t="s">
        <v>1781</v>
      </c>
      <c r="C268" s="10" t="s">
        <v>1782</v>
      </c>
      <c r="D268" s="11" t="s">
        <v>46</v>
      </c>
      <c r="E268" s="12">
        <v>240</v>
      </c>
      <c r="F268" s="12"/>
      <c r="G268" s="12"/>
      <c r="H268" s="13">
        <v>44064</v>
      </c>
      <c r="I268" s="14">
        <v>157</v>
      </c>
      <c r="J268" s="15" t="s">
        <v>33</v>
      </c>
      <c r="K268" s="16">
        <v>0.87222222222222201</v>
      </c>
      <c r="L268" s="8"/>
      <c r="M268" s="12"/>
      <c r="N268" s="18">
        <v>43884</v>
      </c>
      <c r="O268" s="14">
        <v>10800</v>
      </c>
      <c r="P268" s="14">
        <v>324000</v>
      </c>
      <c r="Q268" s="23">
        <v>1069.2</v>
      </c>
      <c r="R268" s="11">
        <v>3162</v>
      </c>
      <c r="S268" s="11">
        <v>180</v>
      </c>
      <c r="T268" s="24" t="s">
        <v>37</v>
      </c>
      <c r="U268" s="24" t="s">
        <v>37</v>
      </c>
      <c r="V268" s="24" t="s">
        <v>38</v>
      </c>
      <c r="W268" s="24" t="s">
        <v>38</v>
      </c>
      <c r="X268" s="24" t="s">
        <v>37</v>
      </c>
      <c r="Y268" s="28">
        <v>44034</v>
      </c>
      <c r="Z268" s="24" t="s">
        <v>39</v>
      </c>
    </row>
    <row r="269" spans="1:26" ht="18" customHeight="1">
      <c r="A269" s="8" t="s">
        <v>2232</v>
      </c>
      <c r="B269" s="9" t="s">
        <v>1781</v>
      </c>
      <c r="C269" s="10" t="s">
        <v>1782</v>
      </c>
      <c r="D269" s="11" t="s">
        <v>46</v>
      </c>
      <c r="E269" s="12">
        <v>181</v>
      </c>
      <c r="F269" s="12">
        <v>18</v>
      </c>
      <c r="G269" s="12"/>
      <c r="H269" s="13">
        <v>44064</v>
      </c>
      <c r="I269" s="14">
        <v>157</v>
      </c>
      <c r="J269" s="15" t="s">
        <v>33</v>
      </c>
      <c r="K269" s="16">
        <v>0.87222222222222201</v>
      </c>
      <c r="L269" s="8"/>
      <c r="M269" s="12"/>
      <c r="N269" s="18">
        <v>43884</v>
      </c>
      <c r="O269" s="14">
        <v>8163</v>
      </c>
      <c r="P269" s="14">
        <v>244890</v>
      </c>
      <c r="Q269" s="23">
        <v>808.13699999999994</v>
      </c>
      <c r="R269" s="11">
        <v>3162</v>
      </c>
      <c r="S269" s="11">
        <v>180</v>
      </c>
      <c r="T269" s="24" t="s">
        <v>37</v>
      </c>
      <c r="U269" s="24" t="s">
        <v>37</v>
      </c>
      <c r="V269" s="24" t="s">
        <v>38</v>
      </c>
      <c r="W269" s="24" t="s">
        <v>38</v>
      </c>
      <c r="X269" s="24" t="s">
        <v>37</v>
      </c>
      <c r="Y269" s="28">
        <v>44034</v>
      </c>
      <c r="Z269" s="24" t="s">
        <v>39</v>
      </c>
    </row>
    <row r="270" spans="1:26" ht="18" customHeight="1">
      <c r="A270" s="8" t="s">
        <v>2233</v>
      </c>
      <c r="B270" s="9" t="s">
        <v>1781</v>
      </c>
      <c r="C270" s="10" t="s">
        <v>1782</v>
      </c>
      <c r="D270" s="11" t="s">
        <v>46</v>
      </c>
      <c r="E270" s="12">
        <v>106</v>
      </c>
      <c r="F270" s="12"/>
      <c r="G270" s="12"/>
      <c r="H270" s="13">
        <v>44064</v>
      </c>
      <c r="I270" s="14">
        <v>157</v>
      </c>
      <c r="J270" s="15" t="s">
        <v>33</v>
      </c>
      <c r="K270" s="16">
        <v>0.87222222222222201</v>
      </c>
      <c r="L270" s="8"/>
      <c r="M270" s="12"/>
      <c r="N270" s="18">
        <v>43884</v>
      </c>
      <c r="O270" s="14">
        <v>4770</v>
      </c>
      <c r="P270" s="14">
        <v>143100</v>
      </c>
      <c r="Q270" s="23">
        <v>472.23</v>
      </c>
      <c r="R270" s="11">
        <v>3162</v>
      </c>
      <c r="S270" s="11">
        <v>180</v>
      </c>
      <c r="T270" s="24" t="s">
        <v>37</v>
      </c>
      <c r="U270" s="24" t="s">
        <v>37</v>
      </c>
      <c r="V270" s="24" t="s">
        <v>38</v>
      </c>
      <c r="W270" s="24" t="s">
        <v>38</v>
      </c>
      <c r="X270" s="24" t="s">
        <v>37</v>
      </c>
      <c r="Y270" s="28">
        <v>44034</v>
      </c>
      <c r="Z270" s="24" t="s">
        <v>39</v>
      </c>
    </row>
    <row r="271" spans="1:26" ht="18" customHeight="1">
      <c r="A271" s="8" t="s">
        <v>2234</v>
      </c>
      <c r="B271" s="9" t="s">
        <v>970</v>
      </c>
      <c r="C271" s="10" t="s">
        <v>971</v>
      </c>
      <c r="D271" s="11" t="s">
        <v>46</v>
      </c>
      <c r="E271" s="12">
        <v>240</v>
      </c>
      <c r="F271" s="12"/>
      <c r="G271" s="12"/>
      <c r="H271" s="13">
        <v>44065</v>
      </c>
      <c r="I271" s="14">
        <v>158</v>
      </c>
      <c r="J271" s="15" t="s">
        <v>33</v>
      </c>
      <c r="K271" s="16">
        <v>0.87777777777777799</v>
      </c>
      <c r="L271" s="8"/>
      <c r="M271" s="12"/>
      <c r="N271" s="18">
        <v>43885</v>
      </c>
      <c r="O271" s="14">
        <v>10800</v>
      </c>
      <c r="P271" s="14">
        <v>324000</v>
      </c>
      <c r="Q271" s="23">
        <v>1069.2</v>
      </c>
      <c r="R271" s="11">
        <v>2160</v>
      </c>
      <c r="S271" s="11">
        <v>180</v>
      </c>
      <c r="T271" s="24" t="s">
        <v>37</v>
      </c>
      <c r="U271" s="24" t="s">
        <v>37</v>
      </c>
      <c r="V271" s="24" t="s">
        <v>38</v>
      </c>
      <c r="W271" s="24" t="s">
        <v>38</v>
      </c>
      <c r="X271" s="24" t="s">
        <v>37</v>
      </c>
      <c r="Y271" s="28">
        <v>44035</v>
      </c>
      <c r="Z271" s="24" t="s">
        <v>39</v>
      </c>
    </row>
    <row r="272" spans="1:26" ht="18" customHeight="1">
      <c r="A272" s="8" t="s">
        <v>2235</v>
      </c>
      <c r="B272" s="9" t="s">
        <v>970</v>
      </c>
      <c r="C272" s="10" t="s">
        <v>971</v>
      </c>
      <c r="D272" s="11" t="s">
        <v>46</v>
      </c>
      <c r="E272" s="12">
        <v>98</v>
      </c>
      <c r="F272" s="12"/>
      <c r="G272" s="12"/>
      <c r="H272" s="13">
        <v>44065</v>
      </c>
      <c r="I272" s="14">
        <v>158</v>
      </c>
      <c r="J272" s="15" t="s">
        <v>33</v>
      </c>
      <c r="K272" s="16">
        <v>0.87777777777777799</v>
      </c>
      <c r="L272" s="8"/>
      <c r="M272" s="12"/>
      <c r="N272" s="18">
        <v>43885</v>
      </c>
      <c r="O272" s="14">
        <v>4410</v>
      </c>
      <c r="P272" s="14">
        <v>132300</v>
      </c>
      <c r="Q272" s="23">
        <v>436.59</v>
      </c>
      <c r="R272" s="11">
        <v>2160</v>
      </c>
      <c r="S272" s="11">
        <v>180</v>
      </c>
      <c r="T272" s="24" t="s">
        <v>37</v>
      </c>
      <c r="U272" s="24" t="s">
        <v>37</v>
      </c>
      <c r="V272" s="24" t="s">
        <v>38</v>
      </c>
      <c r="W272" s="24" t="s">
        <v>38</v>
      </c>
      <c r="X272" s="24" t="s">
        <v>37</v>
      </c>
      <c r="Y272" s="28">
        <v>44035</v>
      </c>
      <c r="Z272" s="24" t="s">
        <v>39</v>
      </c>
    </row>
    <row r="273" spans="1:26" ht="18" customHeight="1">
      <c r="A273" s="8" t="s">
        <v>2236</v>
      </c>
      <c r="B273" s="9" t="s">
        <v>1539</v>
      </c>
      <c r="C273" s="10" t="s">
        <v>1540</v>
      </c>
      <c r="D273" s="11" t="s">
        <v>46</v>
      </c>
      <c r="E273" s="12">
        <v>138</v>
      </c>
      <c r="F273" s="12"/>
      <c r="G273" s="12"/>
      <c r="H273" s="13">
        <v>44065</v>
      </c>
      <c r="I273" s="14">
        <v>158</v>
      </c>
      <c r="J273" s="15" t="s">
        <v>33</v>
      </c>
      <c r="K273" s="16">
        <v>0.87777777777777799</v>
      </c>
      <c r="L273" s="8"/>
      <c r="M273" s="12"/>
      <c r="N273" s="18">
        <v>43885</v>
      </c>
      <c r="O273" s="14">
        <v>6210</v>
      </c>
      <c r="P273" s="14">
        <v>186300</v>
      </c>
      <c r="Q273" s="23">
        <v>652.04999999999995</v>
      </c>
      <c r="R273" s="11">
        <v>3198</v>
      </c>
      <c r="S273" s="11">
        <v>180</v>
      </c>
      <c r="T273" s="24" t="s">
        <v>37</v>
      </c>
      <c r="U273" s="24" t="s">
        <v>37</v>
      </c>
      <c r="V273" s="24" t="s">
        <v>38</v>
      </c>
      <c r="W273" s="24" t="s">
        <v>38</v>
      </c>
      <c r="X273" s="24" t="s">
        <v>37</v>
      </c>
      <c r="Y273" s="28">
        <v>44035</v>
      </c>
      <c r="Z273" s="24" t="s">
        <v>39</v>
      </c>
    </row>
    <row r="274" spans="1:26" ht="18" customHeight="1">
      <c r="A274" s="8" t="s">
        <v>2237</v>
      </c>
      <c r="B274" s="9" t="s">
        <v>566</v>
      </c>
      <c r="C274" s="10" t="s">
        <v>567</v>
      </c>
      <c r="D274" s="11" t="s">
        <v>46</v>
      </c>
      <c r="E274" s="12">
        <v>60</v>
      </c>
      <c r="F274" s="12"/>
      <c r="G274" s="12"/>
      <c r="H274" s="13">
        <v>44065</v>
      </c>
      <c r="I274" s="14">
        <v>158</v>
      </c>
      <c r="J274" s="15" t="s">
        <v>33</v>
      </c>
      <c r="K274" s="16">
        <v>0.87777777777777799</v>
      </c>
      <c r="L274" s="8"/>
      <c r="M274" s="12"/>
      <c r="N274" s="18">
        <v>43885</v>
      </c>
      <c r="O274" s="14">
        <v>2160</v>
      </c>
      <c r="P274" s="14">
        <v>34560</v>
      </c>
      <c r="Q274" s="23">
        <v>259.2</v>
      </c>
      <c r="R274" s="11">
        <v>3659</v>
      </c>
      <c r="S274" s="11">
        <v>180</v>
      </c>
      <c r="T274" s="24" t="s">
        <v>37</v>
      </c>
      <c r="U274" s="24" t="s">
        <v>37</v>
      </c>
      <c r="V274" s="24" t="s">
        <v>38</v>
      </c>
      <c r="W274" s="24" t="s">
        <v>38</v>
      </c>
      <c r="X274" s="24" t="s">
        <v>37</v>
      </c>
      <c r="Y274" s="28">
        <v>44035</v>
      </c>
      <c r="Z274" s="24" t="s">
        <v>39</v>
      </c>
    </row>
    <row r="275" spans="1:26" ht="18" customHeight="1">
      <c r="A275" s="8" t="s">
        <v>2238</v>
      </c>
      <c r="B275" s="9" t="s">
        <v>1226</v>
      </c>
      <c r="C275" s="10" t="s">
        <v>1227</v>
      </c>
      <c r="D275" s="11" t="s">
        <v>42</v>
      </c>
      <c r="E275" s="12">
        <v>73</v>
      </c>
      <c r="F275" s="12"/>
      <c r="G275" s="12"/>
      <c r="H275" s="13">
        <v>44065</v>
      </c>
      <c r="I275" s="14">
        <v>158</v>
      </c>
      <c r="J275" s="15" t="s">
        <v>33</v>
      </c>
      <c r="K275" s="16">
        <v>0.87777777777777799</v>
      </c>
      <c r="L275" s="8" t="s">
        <v>2239</v>
      </c>
      <c r="M275" s="12"/>
      <c r="N275" s="18">
        <v>43885</v>
      </c>
      <c r="O275" s="14">
        <v>37960</v>
      </c>
      <c r="P275" s="14">
        <v>227760</v>
      </c>
      <c r="Q275" s="23">
        <v>612.67439999999999</v>
      </c>
      <c r="R275" s="11">
        <v>7990</v>
      </c>
      <c r="S275" s="11">
        <v>180</v>
      </c>
      <c r="T275" s="24" t="s">
        <v>37</v>
      </c>
      <c r="U275" s="24" t="s">
        <v>37</v>
      </c>
      <c r="V275" s="24" t="s">
        <v>38</v>
      </c>
      <c r="W275" s="24" t="s">
        <v>38</v>
      </c>
      <c r="X275" s="24" t="s">
        <v>37</v>
      </c>
      <c r="Y275" s="28">
        <v>44035</v>
      </c>
      <c r="Z275" s="24" t="s">
        <v>39</v>
      </c>
    </row>
    <row r="276" spans="1:26" ht="18" customHeight="1">
      <c r="A276" s="8" t="s">
        <v>2240</v>
      </c>
      <c r="B276" s="9" t="s">
        <v>970</v>
      </c>
      <c r="C276" s="10" t="s">
        <v>971</v>
      </c>
      <c r="D276" s="11" t="s">
        <v>46</v>
      </c>
      <c r="E276" s="12">
        <v>240</v>
      </c>
      <c r="F276" s="12"/>
      <c r="G276" s="12"/>
      <c r="H276" s="13">
        <v>44066</v>
      </c>
      <c r="I276" s="14">
        <v>159</v>
      </c>
      <c r="J276" s="15" t="s">
        <v>33</v>
      </c>
      <c r="K276" s="16">
        <v>0.88333333333333297</v>
      </c>
      <c r="L276" s="8"/>
      <c r="M276" s="12"/>
      <c r="N276" s="18">
        <v>43886</v>
      </c>
      <c r="O276" s="14">
        <v>10800</v>
      </c>
      <c r="P276" s="14">
        <v>324000</v>
      </c>
      <c r="Q276" s="23">
        <v>1069.2</v>
      </c>
      <c r="R276" s="11">
        <v>2160</v>
      </c>
      <c r="S276" s="11">
        <v>180</v>
      </c>
      <c r="T276" s="24" t="s">
        <v>37</v>
      </c>
      <c r="U276" s="24" t="s">
        <v>37</v>
      </c>
      <c r="V276" s="24" t="s">
        <v>38</v>
      </c>
      <c r="W276" s="24" t="s">
        <v>38</v>
      </c>
      <c r="X276" s="24" t="s">
        <v>37</v>
      </c>
      <c r="Y276" s="28">
        <v>44036</v>
      </c>
      <c r="Z276" s="24" t="s">
        <v>39</v>
      </c>
    </row>
    <row r="277" spans="1:26" ht="18" customHeight="1">
      <c r="A277" s="8" t="s">
        <v>2109</v>
      </c>
      <c r="B277" s="9" t="s">
        <v>566</v>
      </c>
      <c r="C277" s="10" t="s">
        <v>567</v>
      </c>
      <c r="D277" s="11" t="s">
        <v>46</v>
      </c>
      <c r="E277" s="12">
        <v>136</v>
      </c>
      <c r="F277" s="12"/>
      <c r="G277" s="12"/>
      <c r="H277" s="13">
        <v>44066</v>
      </c>
      <c r="I277" s="14">
        <v>159</v>
      </c>
      <c r="J277" s="15" t="s">
        <v>33</v>
      </c>
      <c r="K277" s="16">
        <v>0.88333333333333297</v>
      </c>
      <c r="L277" s="8"/>
      <c r="M277" s="12"/>
      <c r="N277" s="18">
        <v>43886</v>
      </c>
      <c r="O277" s="14">
        <v>4896</v>
      </c>
      <c r="P277" s="14">
        <v>78336</v>
      </c>
      <c r="Q277" s="23">
        <v>587.52</v>
      </c>
      <c r="R277" s="11">
        <v>3659</v>
      </c>
      <c r="S277" s="11">
        <v>180</v>
      </c>
      <c r="T277" s="24" t="s">
        <v>37</v>
      </c>
      <c r="U277" s="24" t="s">
        <v>37</v>
      </c>
      <c r="V277" s="24" t="s">
        <v>38</v>
      </c>
      <c r="W277" s="24" t="s">
        <v>38</v>
      </c>
      <c r="X277" s="24" t="s">
        <v>37</v>
      </c>
      <c r="Y277" s="28">
        <v>44036</v>
      </c>
      <c r="Z277" s="24" t="s">
        <v>39</v>
      </c>
    </row>
    <row r="278" spans="1:26" ht="18" customHeight="1">
      <c r="A278" s="8" t="s">
        <v>2241</v>
      </c>
      <c r="B278" s="9" t="s">
        <v>566</v>
      </c>
      <c r="C278" s="10" t="s">
        <v>567</v>
      </c>
      <c r="D278" s="11" t="s">
        <v>46</v>
      </c>
      <c r="E278" s="12">
        <v>136</v>
      </c>
      <c r="F278" s="12"/>
      <c r="G278" s="12"/>
      <c r="H278" s="13">
        <v>44066</v>
      </c>
      <c r="I278" s="14">
        <v>159</v>
      </c>
      <c r="J278" s="15" t="s">
        <v>33</v>
      </c>
      <c r="K278" s="16">
        <v>0.88333333333333297</v>
      </c>
      <c r="L278" s="8"/>
      <c r="M278" s="12"/>
      <c r="N278" s="18">
        <v>43886</v>
      </c>
      <c r="O278" s="14">
        <v>4896</v>
      </c>
      <c r="P278" s="14">
        <v>78336</v>
      </c>
      <c r="Q278" s="23">
        <v>587.52</v>
      </c>
      <c r="R278" s="11">
        <v>3659</v>
      </c>
      <c r="S278" s="11">
        <v>180</v>
      </c>
      <c r="T278" s="24" t="s">
        <v>37</v>
      </c>
      <c r="U278" s="24" t="s">
        <v>37</v>
      </c>
      <c r="V278" s="24" t="s">
        <v>38</v>
      </c>
      <c r="W278" s="24" t="s">
        <v>38</v>
      </c>
      <c r="X278" s="24" t="s">
        <v>37</v>
      </c>
      <c r="Y278" s="28">
        <v>44036</v>
      </c>
      <c r="Z278" s="24" t="s">
        <v>39</v>
      </c>
    </row>
    <row r="279" spans="1:26" ht="18" customHeight="1">
      <c r="A279" s="8" t="s">
        <v>2242</v>
      </c>
      <c r="B279" s="9" t="s">
        <v>566</v>
      </c>
      <c r="C279" s="10" t="s">
        <v>567</v>
      </c>
      <c r="D279" s="11" t="s">
        <v>46</v>
      </c>
      <c r="E279" s="12">
        <v>86</v>
      </c>
      <c r="F279" s="12"/>
      <c r="G279" s="12"/>
      <c r="H279" s="13">
        <v>44066</v>
      </c>
      <c r="I279" s="14">
        <v>159</v>
      </c>
      <c r="J279" s="15" t="s">
        <v>33</v>
      </c>
      <c r="K279" s="16">
        <v>0.88333333333333297</v>
      </c>
      <c r="L279" s="8"/>
      <c r="M279" s="12"/>
      <c r="N279" s="18">
        <v>43886</v>
      </c>
      <c r="O279" s="14">
        <v>3096</v>
      </c>
      <c r="P279" s="14">
        <v>49536</v>
      </c>
      <c r="Q279" s="23">
        <v>371.52</v>
      </c>
      <c r="R279" s="11">
        <v>3659</v>
      </c>
      <c r="S279" s="11">
        <v>180</v>
      </c>
      <c r="T279" s="24" t="s">
        <v>37</v>
      </c>
      <c r="U279" s="24" t="s">
        <v>37</v>
      </c>
      <c r="V279" s="24" t="s">
        <v>38</v>
      </c>
      <c r="W279" s="24" t="s">
        <v>38</v>
      </c>
      <c r="X279" s="24" t="s">
        <v>37</v>
      </c>
      <c r="Y279" s="28">
        <v>44036</v>
      </c>
      <c r="Z279" s="24" t="s">
        <v>39</v>
      </c>
    </row>
    <row r="280" spans="1:26" ht="18" customHeight="1">
      <c r="A280" s="8" t="s">
        <v>2243</v>
      </c>
      <c r="B280" s="9" t="s">
        <v>566</v>
      </c>
      <c r="C280" s="10" t="s">
        <v>567</v>
      </c>
      <c r="D280" s="11" t="s">
        <v>46</v>
      </c>
      <c r="E280" s="12">
        <v>204</v>
      </c>
      <c r="F280" s="12"/>
      <c r="G280" s="12"/>
      <c r="H280" s="13">
        <v>44066</v>
      </c>
      <c r="I280" s="14">
        <v>159</v>
      </c>
      <c r="J280" s="15" t="s">
        <v>33</v>
      </c>
      <c r="K280" s="16">
        <v>0.88333333333333297</v>
      </c>
      <c r="L280" s="8"/>
      <c r="M280" s="12"/>
      <c r="N280" s="18">
        <v>43886</v>
      </c>
      <c r="O280" s="14">
        <v>7344</v>
      </c>
      <c r="P280" s="14">
        <v>117504</v>
      </c>
      <c r="Q280" s="23">
        <v>881.28</v>
      </c>
      <c r="R280" s="11">
        <v>3659</v>
      </c>
      <c r="S280" s="11">
        <v>180</v>
      </c>
      <c r="T280" s="24" t="s">
        <v>37</v>
      </c>
      <c r="U280" s="24" t="s">
        <v>37</v>
      </c>
      <c r="V280" s="24" t="s">
        <v>38</v>
      </c>
      <c r="W280" s="24" t="s">
        <v>38</v>
      </c>
      <c r="X280" s="24" t="s">
        <v>37</v>
      </c>
      <c r="Y280" s="28">
        <v>44036</v>
      </c>
      <c r="Z280" s="24" t="s">
        <v>39</v>
      </c>
    </row>
    <row r="281" spans="1:26" ht="18" customHeight="1">
      <c r="A281" s="8" t="s">
        <v>2244</v>
      </c>
      <c r="B281" s="9" t="s">
        <v>924</v>
      </c>
      <c r="C281" s="10" t="s">
        <v>925</v>
      </c>
      <c r="D281" s="11" t="s">
        <v>46</v>
      </c>
      <c r="E281" s="12">
        <v>44</v>
      </c>
      <c r="F281" s="12"/>
      <c r="G281" s="12"/>
      <c r="H281" s="13">
        <v>44066</v>
      </c>
      <c r="I281" s="14">
        <v>159</v>
      </c>
      <c r="J281" s="15" t="s">
        <v>33</v>
      </c>
      <c r="K281" s="16">
        <v>0.88333333333333297</v>
      </c>
      <c r="L281" s="8"/>
      <c r="M281" s="12"/>
      <c r="N281" s="18">
        <v>43886</v>
      </c>
      <c r="O281" s="14">
        <v>1980</v>
      </c>
      <c r="P281" s="14">
        <v>59400</v>
      </c>
      <c r="Q281" s="23">
        <v>196.02</v>
      </c>
      <c r="R281" s="11">
        <v>9143</v>
      </c>
      <c r="S281" s="11">
        <v>180</v>
      </c>
      <c r="T281" s="24" t="s">
        <v>37</v>
      </c>
      <c r="U281" s="24" t="s">
        <v>37</v>
      </c>
      <c r="V281" s="24" t="s">
        <v>38</v>
      </c>
      <c r="W281" s="24" t="s">
        <v>38</v>
      </c>
      <c r="X281" s="24" t="s">
        <v>37</v>
      </c>
      <c r="Y281" s="28">
        <v>44036</v>
      </c>
      <c r="Z281" s="24" t="s">
        <v>39</v>
      </c>
    </row>
    <row r="282" spans="1:26" ht="18" customHeight="1">
      <c r="A282" s="8" t="s">
        <v>2245</v>
      </c>
      <c r="B282" s="9" t="s">
        <v>1805</v>
      </c>
      <c r="C282" s="10" t="s">
        <v>1806</v>
      </c>
      <c r="D282" s="11" t="s">
        <v>42</v>
      </c>
      <c r="E282" s="12">
        <v>80</v>
      </c>
      <c r="F282" s="12"/>
      <c r="G282" s="12"/>
      <c r="H282" s="13">
        <v>44066</v>
      </c>
      <c r="I282" s="14">
        <v>159</v>
      </c>
      <c r="J282" s="15" t="s">
        <v>33</v>
      </c>
      <c r="K282" s="16">
        <v>0.88333333333333297</v>
      </c>
      <c r="L282" s="8"/>
      <c r="M282" s="12"/>
      <c r="N282" s="18">
        <v>43886</v>
      </c>
      <c r="O282" s="14">
        <v>38400</v>
      </c>
      <c r="P282" s="14">
        <v>230400</v>
      </c>
      <c r="Q282" s="23">
        <v>817.92</v>
      </c>
      <c r="R282" s="11">
        <v>8065</v>
      </c>
      <c r="S282" s="11">
        <v>180</v>
      </c>
      <c r="T282" s="24" t="s">
        <v>37</v>
      </c>
      <c r="U282" s="24" t="s">
        <v>37</v>
      </c>
      <c r="V282" s="24" t="s">
        <v>38</v>
      </c>
      <c r="W282" s="24" t="s">
        <v>38</v>
      </c>
      <c r="X282" s="24" t="s">
        <v>37</v>
      </c>
      <c r="Y282" s="28">
        <v>44036</v>
      </c>
      <c r="Z282" s="24" t="s">
        <v>39</v>
      </c>
    </row>
    <row r="283" spans="1:26" ht="18" customHeight="1">
      <c r="A283" s="8" t="s">
        <v>2246</v>
      </c>
      <c r="B283" s="9" t="s">
        <v>435</v>
      </c>
      <c r="C283" s="10" t="s">
        <v>436</v>
      </c>
      <c r="D283" s="11" t="s">
        <v>46</v>
      </c>
      <c r="E283" s="12">
        <v>144</v>
      </c>
      <c r="F283" s="12"/>
      <c r="G283" s="12"/>
      <c r="H283" s="13">
        <v>44066</v>
      </c>
      <c r="I283" s="14">
        <v>159</v>
      </c>
      <c r="J283" s="15" t="s">
        <v>33</v>
      </c>
      <c r="K283" s="16">
        <v>0.88333333333333297</v>
      </c>
      <c r="L283" s="8"/>
      <c r="M283" s="12"/>
      <c r="N283" s="18">
        <v>43886</v>
      </c>
      <c r="O283" s="14">
        <v>6480</v>
      </c>
      <c r="P283" s="14">
        <v>194400</v>
      </c>
      <c r="Q283" s="23">
        <v>641.52</v>
      </c>
      <c r="R283" s="11">
        <v>2512</v>
      </c>
      <c r="S283" s="11">
        <v>180</v>
      </c>
      <c r="T283" s="24" t="s">
        <v>37</v>
      </c>
      <c r="U283" s="24" t="s">
        <v>37</v>
      </c>
      <c r="V283" s="24" t="s">
        <v>38</v>
      </c>
      <c r="W283" s="24" t="s">
        <v>38</v>
      </c>
      <c r="X283" s="24" t="s">
        <v>37</v>
      </c>
      <c r="Y283" s="28">
        <v>44036</v>
      </c>
      <c r="Z283" s="24" t="s">
        <v>39</v>
      </c>
    </row>
    <row r="284" spans="1:26" ht="18" customHeight="1">
      <c r="A284" s="8" t="s">
        <v>2247</v>
      </c>
      <c r="B284" s="9" t="s">
        <v>435</v>
      </c>
      <c r="C284" s="10" t="s">
        <v>436</v>
      </c>
      <c r="D284" s="11" t="s">
        <v>46</v>
      </c>
      <c r="E284" s="12">
        <v>176</v>
      </c>
      <c r="F284" s="12"/>
      <c r="G284" s="12"/>
      <c r="H284" s="13">
        <v>44066</v>
      </c>
      <c r="I284" s="14">
        <v>159</v>
      </c>
      <c r="J284" s="15" t="s">
        <v>33</v>
      </c>
      <c r="K284" s="16">
        <v>0.88333333333333297</v>
      </c>
      <c r="L284" s="8"/>
      <c r="M284" s="12"/>
      <c r="N284" s="18">
        <v>43886</v>
      </c>
      <c r="O284" s="14">
        <v>7920</v>
      </c>
      <c r="P284" s="14">
        <v>237600</v>
      </c>
      <c r="Q284" s="23">
        <v>784.08</v>
      </c>
      <c r="R284" s="11">
        <v>2512</v>
      </c>
      <c r="S284" s="11">
        <v>180</v>
      </c>
      <c r="T284" s="24" t="s">
        <v>37</v>
      </c>
      <c r="U284" s="24" t="s">
        <v>37</v>
      </c>
      <c r="V284" s="24" t="s">
        <v>38</v>
      </c>
      <c r="W284" s="24" t="s">
        <v>38</v>
      </c>
      <c r="X284" s="24" t="s">
        <v>37</v>
      </c>
      <c r="Y284" s="28">
        <v>44036</v>
      </c>
      <c r="Z284" s="24" t="s">
        <v>39</v>
      </c>
    </row>
    <row r="285" spans="1:26" ht="18" customHeight="1">
      <c r="A285" s="8" t="s">
        <v>2151</v>
      </c>
      <c r="B285" s="9" t="s">
        <v>1003</v>
      </c>
      <c r="C285" s="10" t="s">
        <v>1004</v>
      </c>
      <c r="D285" s="11" t="s">
        <v>42</v>
      </c>
      <c r="E285" s="12">
        <v>12</v>
      </c>
      <c r="F285" s="12"/>
      <c r="G285" s="12"/>
      <c r="H285" s="13">
        <v>44066</v>
      </c>
      <c r="I285" s="14">
        <v>159</v>
      </c>
      <c r="J285" s="15" t="s">
        <v>33</v>
      </c>
      <c r="K285" s="16">
        <v>0.88333333333333297</v>
      </c>
      <c r="L285" s="8"/>
      <c r="M285" s="12"/>
      <c r="N285" s="18">
        <v>43886</v>
      </c>
      <c r="O285" s="14">
        <v>1260</v>
      </c>
      <c r="P285" s="14">
        <v>22680</v>
      </c>
      <c r="Q285" s="23">
        <v>107.2764</v>
      </c>
      <c r="R285" s="11">
        <v>5904</v>
      </c>
      <c r="S285" s="11">
        <v>180</v>
      </c>
      <c r="T285" s="24" t="s">
        <v>37</v>
      </c>
      <c r="U285" s="24" t="s">
        <v>37</v>
      </c>
      <c r="V285" s="24" t="s">
        <v>38</v>
      </c>
      <c r="W285" s="24" t="s">
        <v>38</v>
      </c>
      <c r="X285" s="24" t="s">
        <v>37</v>
      </c>
      <c r="Y285" s="28">
        <v>44036</v>
      </c>
      <c r="Z285" s="24" t="s">
        <v>39</v>
      </c>
    </row>
    <row r="286" spans="1:26" ht="18" customHeight="1">
      <c r="A286" s="8" t="s">
        <v>2113</v>
      </c>
      <c r="B286" s="9" t="s">
        <v>1955</v>
      </c>
      <c r="C286" s="10" t="s">
        <v>1953</v>
      </c>
      <c r="D286" s="11" t="s">
        <v>1073</v>
      </c>
      <c r="E286" s="12">
        <v>5</v>
      </c>
      <c r="F286" s="12"/>
      <c r="G286" s="12"/>
      <c r="H286" s="13">
        <v>44066</v>
      </c>
      <c r="I286" s="14">
        <v>159</v>
      </c>
      <c r="J286" s="15" t="s">
        <v>33</v>
      </c>
      <c r="K286" s="16">
        <v>0.43561643835616398</v>
      </c>
      <c r="L286" s="8"/>
      <c r="M286" s="12"/>
      <c r="N286" s="18">
        <v>43701</v>
      </c>
      <c r="O286" s="14">
        <v>1680</v>
      </c>
      <c r="P286" s="14">
        <v>10080</v>
      </c>
      <c r="Q286" s="23">
        <v>33.264000000000003</v>
      </c>
      <c r="R286" s="11">
        <v>7611</v>
      </c>
      <c r="S286" s="11">
        <v>365</v>
      </c>
      <c r="T286" s="24" t="s">
        <v>38</v>
      </c>
      <c r="U286" s="24" t="s">
        <v>37</v>
      </c>
      <c r="V286" s="24" t="s">
        <v>38</v>
      </c>
      <c r="W286" s="24" t="s">
        <v>38</v>
      </c>
      <c r="X286" s="24" t="s">
        <v>37</v>
      </c>
      <c r="Y286" s="28">
        <v>44036</v>
      </c>
      <c r="Z286" s="24" t="s">
        <v>39</v>
      </c>
    </row>
    <row r="287" spans="1:26" ht="18" customHeight="1">
      <c r="A287" s="8" t="s">
        <v>2165</v>
      </c>
      <c r="B287" s="9" t="s">
        <v>1805</v>
      </c>
      <c r="C287" s="10" t="s">
        <v>1806</v>
      </c>
      <c r="D287" s="11" t="s">
        <v>42</v>
      </c>
      <c r="E287" s="12">
        <v>50</v>
      </c>
      <c r="F287" s="12"/>
      <c r="G287" s="12"/>
      <c r="H287" s="13">
        <v>44067</v>
      </c>
      <c r="I287" s="14">
        <v>160</v>
      </c>
      <c r="J287" s="15" t="s">
        <v>33</v>
      </c>
      <c r="K287" s="16">
        <v>0.88888888888888895</v>
      </c>
      <c r="L287" s="8"/>
      <c r="M287" s="12"/>
      <c r="N287" s="18">
        <v>43887</v>
      </c>
      <c r="O287" s="14">
        <v>24000</v>
      </c>
      <c r="P287" s="14">
        <v>144000</v>
      </c>
      <c r="Q287" s="23">
        <v>511.2</v>
      </c>
      <c r="R287" s="11">
        <v>8065</v>
      </c>
      <c r="S287" s="11">
        <v>180</v>
      </c>
      <c r="T287" s="24" t="s">
        <v>37</v>
      </c>
      <c r="U287" s="24" t="s">
        <v>37</v>
      </c>
      <c r="V287" s="24" t="s">
        <v>38</v>
      </c>
      <c r="W287" s="24" t="s">
        <v>38</v>
      </c>
      <c r="X287" s="24" t="s">
        <v>37</v>
      </c>
      <c r="Y287" s="28">
        <v>44037</v>
      </c>
      <c r="Z287" s="24" t="s">
        <v>39</v>
      </c>
    </row>
    <row r="288" spans="1:26" ht="18" customHeight="1">
      <c r="A288" s="8" t="s">
        <v>2248</v>
      </c>
      <c r="B288" s="9" t="s">
        <v>701</v>
      </c>
      <c r="C288" s="10" t="s">
        <v>702</v>
      </c>
      <c r="D288" s="11" t="s">
        <v>46</v>
      </c>
      <c r="E288" s="12">
        <v>58</v>
      </c>
      <c r="F288" s="12"/>
      <c r="G288" s="12"/>
      <c r="H288" s="13">
        <v>44067</v>
      </c>
      <c r="I288" s="14">
        <v>160</v>
      </c>
      <c r="J288" s="15" t="s">
        <v>33</v>
      </c>
      <c r="K288" s="16">
        <v>0.88888888888888895</v>
      </c>
      <c r="L288" s="8"/>
      <c r="M288" s="12"/>
      <c r="N288" s="18">
        <v>43887</v>
      </c>
      <c r="O288" s="14">
        <v>2088</v>
      </c>
      <c r="P288" s="14">
        <v>27144</v>
      </c>
      <c r="Q288" s="23">
        <v>271.44</v>
      </c>
      <c r="R288" s="11">
        <v>9494</v>
      </c>
      <c r="S288" s="11">
        <v>180</v>
      </c>
      <c r="T288" s="24" t="s">
        <v>37</v>
      </c>
      <c r="U288" s="24" t="s">
        <v>37</v>
      </c>
      <c r="V288" s="24" t="s">
        <v>38</v>
      </c>
      <c r="W288" s="24" t="s">
        <v>38</v>
      </c>
      <c r="X288" s="24" t="s">
        <v>37</v>
      </c>
      <c r="Y288" s="28">
        <v>44037</v>
      </c>
      <c r="Z288" s="24" t="s">
        <v>39</v>
      </c>
    </row>
    <row r="289" spans="1:26" ht="18" customHeight="1">
      <c r="A289" s="8" t="s">
        <v>2249</v>
      </c>
      <c r="B289" s="9" t="s">
        <v>480</v>
      </c>
      <c r="C289" s="10" t="s">
        <v>436</v>
      </c>
      <c r="D289" s="11" t="s">
        <v>46</v>
      </c>
      <c r="E289" s="12">
        <v>102</v>
      </c>
      <c r="F289" s="12"/>
      <c r="G289" s="12"/>
      <c r="H289" s="13">
        <v>44067</v>
      </c>
      <c r="I289" s="14">
        <v>160</v>
      </c>
      <c r="J289" s="15" t="s">
        <v>33</v>
      </c>
      <c r="K289" s="16">
        <v>0.88888888888888895</v>
      </c>
      <c r="L289" s="8"/>
      <c r="M289" s="12"/>
      <c r="N289" s="18">
        <v>43887</v>
      </c>
      <c r="O289" s="14">
        <v>5508</v>
      </c>
      <c r="P289" s="14">
        <v>165240</v>
      </c>
      <c r="Q289" s="23">
        <v>545.29200000000003</v>
      </c>
      <c r="R289" s="11">
        <v>2512</v>
      </c>
      <c r="S289" s="11">
        <v>180</v>
      </c>
      <c r="T289" s="24" t="s">
        <v>37</v>
      </c>
      <c r="U289" s="24" t="s">
        <v>37</v>
      </c>
      <c r="V289" s="24" t="s">
        <v>38</v>
      </c>
      <c r="W289" s="24" t="s">
        <v>38</v>
      </c>
      <c r="X289" s="24" t="s">
        <v>37</v>
      </c>
      <c r="Y289" s="28">
        <v>44037</v>
      </c>
      <c r="Z289" s="24" t="s">
        <v>39</v>
      </c>
    </row>
    <row r="290" spans="1:26" ht="18" customHeight="1">
      <c r="A290" s="8" t="s">
        <v>2137</v>
      </c>
      <c r="B290" s="9" t="s">
        <v>701</v>
      </c>
      <c r="C290" s="10" t="s">
        <v>702</v>
      </c>
      <c r="D290" s="11" t="s">
        <v>46</v>
      </c>
      <c r="E290" s="12">
        <v>35</v>
      </c>
      <c r="F290" s="12"/>
      <c r="G290" s="12"/>
      <c r="H290" s="13">
        <v>44067</v>
      </c>
      <c r="I290" s="14">
        <v>160</v>
      </c>
      <c r="J290" s="15" t="s">
        <v>33</v>
      </c>
      <c r="K290" s="16">
        <v>0.88888888888888895</v>
      </c>
      <c r="L290" s="8"/>
      <c r="M290" s="12"/>
      <c r="N290" s="18">
        <v>43887</v>
      </c>
      <c r="O290" s="14">
        <v>1260</v>
      </c>
      <c r="P290" s="14">
        <v>16380</v>
      </c>
      <c r="Q290" s="23">
        <v>163.80000000000001</v>
      </c>
      <c r="R290" s="11">
        <v>9494</v>
      </c>
      <c r="S290" s="11">
        <v>180</v>
      </c>
      <c r="T290" s="24" t="s">
        <v>37</v>
      </c>
      <c r="U290" s="24" t="s">
        <v>37</v>
      </c>
      <c r="V290" s="24" t="s">
        <v>38</v>
      </c>
      <c r="W290" s="24" t="s">
        <v>38</v>
      </c>
      <c r="X290" s="24" t="s">
        <v>37</v>
      </c>
      <c r="Y290" s="28">
        <v>44037</v>
      </c>
      <c r="Z290" s="24" t="s">
        <v>39</v>
      </c>
    </row>
    <row r="291" spans="1:26" ht="18" customHeight="1">
      <c r="A291" s="8" t="s">
        <v>2250</v>
      </c>
      <c r="B291" s="9" t="s">
        <v>1226</v>
      </c>
      <c r="C291" s="10" t="s">
        <v>1227</v>
      </c>
      <c r="D291" s="11" t="s">
        <v>42</v>
      </c>
      <c r="E291" s="12">
        <v>32</v>
      </c>
      <c r="F291" s="12"/>
      <c r="G291" s="12"/>
      <c r="H291" s="13">
        <v>44067</v>
      </c>
      <c r="I291" s="14">
        <v>160</v>
      </c>
      <c r="J291" s="15" t="s">
        <v>33</v>
      </c>
      <c r="K291" s="16">
        <v>0.88888888888888895</v>
      </c>
      <c r="L291" s="8"/>
      <c r="M291" s="12"/>
      <c r="N291" s="18">
        <v>43887</v>
      </c>
      <c r="O291" s="14">
        <v>16640</v>
      </c>
      <c r="P291" s="14">
        <v>99840</v>
      </c>
      <c r="Q291" s="23">
        <v>268.56959999999998</v>
      </c>
      <c r="R291" s="11">
        <v>7990</v>
      </c>
      <c r="S291" s="11">
        <v>180</v>
      </c>
      <c r="T291" s="24" t="s">
        <v>37</v>
      </c>
      <c r="U291" s="24" t="s">
        <v>37</v>
      </c>
      <c r="V291" s="24" t="s">
        <v>38</v>
      </c>
      <c r="W291" s="24" t="s">
        <v>38</v>
      </c>
      <c r="X291" s="24" t="s">
        <v>37</v>
      </c>
      <c r="Y291" s="28">
        <v>44037</v>
      </c>
      <c r="Z291" s="24" t="s">
        <v>39</v>
      </c>
    </row>
    <row r="292" spans="1:26" ht="18" customHeight="1">
      <c r="A292" s="8" t="s">
        <v>2251</v>
      </c>
      <c r="B292" s="9" t="s">
        <v>1250</v>
      </c>
      <c r="C292" s="10" t="s">
        <v>1251</v>
      </c>
      <c r="D292" s="11" t="s">
        <v>194</v>
      </c>
      <c r="E292" s="12">
        <v>24</v>
      </c>
      <c r="F292" s="12"/>
      <c r="G292" s="12"/>
      <c r="H292" s="13">
        <v>44067</v>
      </c>
      <c r="I292" s="14">
        <v>160</v>
      </c>
      <c r="J292" s="15" t="s">
        <v>33</v>
      </c>
      <c r="K292" s="16">
        <v>0.88888888888888895</v>
      </c>
      <c r="L292" s="8"/>
      <c r="M292" s="12"/>
      <c r="N292" s="18">
        <v>43887</v>
      </c>
      <c r="O292" s="14">
        <v>1800</v>
      </c>
      <c r="P292" s="14">
        <v>43200</v>
      </c>
      <c r="Q292" s="23">
        <v>136.08000000000001</v>
      </c>
      <c r="R292" s="11">
        <v>7994</v>
      </c>
      <c r="S292" s="11">
        <v>180</v>
      </c>
      <c r="T292" s="24" t="s">
        <v>37</v>
      </c>
      <c r="U292" s="24" t="s">
        <v>37</v>
      </c>
      <c r="V292" s="24" t="s">
        <v>38</v>
      </c>
      <c r="W292" s="24" t="s">
        <v>38</v>
      </c>
      <c r="X292" s="24" t="s">
        <v>37</v>
      </c>
      <c r="Y292" s="28">
        <v>44037</v>
      </c>
      <c r="Z292" s="24" t="s">
        <v>39</v>
      </c>
    </row>
    <row r="293" spans="1:26" ht="18" customHeight="1">
      <c r="A293" s="8" t="s">
        <v>2113</v>
      </c>
      <c r="B293" s="9" t="s">
        <v>1955</v>
      </c>
      <c r="C293" s="10" t="s">
        <v>1953</v>
      </c>
      <c r="D293" s="11" t="s">
        <v>1073</v>
      </c>
      <c r="E293" s="12">
        <v>5</v>
      </c>
      <c r="F293" s="12"/>
      <c r="G293" s="12"/>
      <c r="H293" s="13">
        <v>44067</v>
      </c>
      <c r="I293" s="14">
        <v>160</v>
      </c>
      <c r="J293" s="15" t="s">
        <v>33</v>
      </c>
      <c r="K293" s="16">
        <v>0.43835616438356201</v>
      </c>
      <c r="L293" s="8"/>
      <c r="M293" s="12"/>
      <c r="N293" s="18">
        <v>43702</v>
      </c>
      <c r="O293" s="14">
        <v>1680</v>
      </c>
      <c r="P293" s="14">
        <v>10080</v>
      </c>
      <c r="Q293" s="23">
        <v>33.264000000000003</v>
      </c>
      <c r="R293" s="11">
        <v>7611</v>
      </c>
      <c r="S293" s="11">
        <v>365</v>
      </c>
      <c r="T293" s="24" t="s">
        <v>38</v>
      </c>
      <c r="U293" s="24" t="s">
        <v>37</v>
      </c>
      <c r="V293" s="24" t="s">
        <v>38</v>
      </c>
      <c r="W293" s="24" t="s">
        <v>38</v>
      </c>
      <c r="X293" s="24" t="s">
        <v>37</v>
      </c>
      <c r="Y293" s="28">
        <v>44037</v>
      </c>
      <c r="Z293" s="24" t="s">
        <v>39</v>
      </c>
    </row>
    <row r="294" spans="1:26" ht="18" customHeight="1">
      <c r="A294" s="8" t="s">
        <v>2252</v>
      </c>
      <c r="B294" s="9" t="s">
        <v>924</v>
      </c>
      <c r="C294" s="10" t="s">
        <v>925</v>
      </c>
      <c r="D294" s="11" t="s">
        <v>46</v>
      </c>
      <c r="E294" s="12">
        <v>94</v>
      </c>
      <c r="F294" s="12"/>
      <c r="G294" s="12"/>
      <c r="H294" s="13">
        <v>44068</v>
      </c>
      <c r="I294" s="14">
        <v>161</v>
      </c>
      <c r="J294" s="15" t="s">
        <v>33</v>
      </c>
      <c r="K294" s="16">
        <v>0.89444444444444404</v>
      </c>
      <c r="L294" s="8"/>
      <c r="M294" s="12"/>
      <c r="N294" s="18">
        <v>43888</v>
      </c>
      <c r="O294" s="14">
        <v>4230</v>
      </c>
      <c r="P294" s="14">
        <v>126900</v>
      </c>
      <c r="Q294" s="23">
        <v>418.77</v>
      </c>
      <c r="R294" s="11">
        <v>9143</v>
      </c>
      <c r="S294" s="11">
        <v>180</v>
      </c>
      <c r="T294" s="24" t="s">
        <v>37</v>
      </c>
      <c r="U294" s="24" t="s">
        <v>37</v>
      </c>
      <c r="V294" s="24" t="s">
        <v>38</v>
      </c>
      <c r="W294" s="24" t="s">
        <v>38</v>
      </c>
      <c r="X294" s="24" t="s">
        <v>37</v>
      </c>
      <c r="Y294" s="28">
        <v>44038</v>
      </c>
      <c r="Z294" s="24" t="s">
        <v>39</v>
      </c>
    </row>
    <row r="295" spans="1:26" ht="18" customHeight="1">
      <c r="A295" s="8" t="s">
        <v>2085</v>
      </c>
      <c r="B295" s="9" t="s">
        <v>1226</v>
      </c>
      <c r="C295" s="10" t="s">
        <v>1227</v>
      </c>
      <c r="D295" s="11" t="s">
        <v>42</v>
      </c>
      <c r="E295" s="12">
        <v>42</v>
      </c>
      <c r="F295" s="12"/>
      <c r="G295" s="12"/>
      <c r="H295" s="13">
        <v>44068</v>
      </c>
      <c r="I295" s="14">
        <v>161</v>
      </c>
      <c r="J295" s="15" t="s">
        <v>33</v>
      </c>
      <c r="K295" s="16">
        <v>0.89444444444444404</v>
      </c>
      <c r="L295" s="8"/>
      <c r="M295" s="12"/>
      <c r="N295" s="18">
        <v>43888</v>
      </c>
      <c r="O295" s="14">
        <v>21840</v>
      </c>
      <c r="P295" s="14">
        <v>131040</v>
      </c>
      <c r="Q295" s="23">
        <v>352.49759999999998</v>
      </c>
      <c r="R295" s="11">
        <v>7990</v>
      </c>
      <c r="S295" s="11">
        <v>180</v>
      </c>
      <c r="T295" s="24" t="s">
        <v>37</v>
      </c>
      <c r="U295" s="24" t="s">
        <v>37</v>
      </c>
      <c r="V295" s="24" t="s">
        <v>38</v>
      </c>
      <c r="W295" s="24" t="s">
        <v>38</v>
      </c>
      <c r="X295" s="24" t="s">
        <v>37</v>
      </c>
      <c r="Y295" s="28">
        <v>44038</v>
      </c>
      <c r="Z295" s="24" t="s">
        <v>39</v>
      </c>
    </row>
    <row r="296" spans="1:26" ht="18" customHeight="1">
      <c r="A296" s="8" t="s">
        <v>2085</v>
      </c>
      <c r="B296" s="9" t="s">
        <v>1226</v>
      </c>
      <c r="C296" s="10" t="s">
        <v>1227</v>
      </c>
      <c r="D296" s="11" t="s">
        <v>42</v>
      </c>
      <c r="E296" s="12">
        <v>7</v>
      </c>
      <c r="F296" s="12"/>
      <c r="G296" s="12"/>
      <c r="H296" s="13">
        <v>44068</v>
      </c>
      <c r="I296" s="14">
        <v>161</v>
      </c>
      <c r="J296" s="15" t="s">
        <v>33</v>
      </c>
      <c r="K296" s="16">
        <v>0.89444444444444404</v>
      </c>
      <c r="L296" s="8"/>
      <c r="M296" s="12"/>
      <c r="N296" s="18">
        <v>43888</v>
      </c>
      <c r="O296" s="14">
        <v>3640</v>
      </c>
      <c r="P296" s="14">
        <v>21840</v>
      </c>
      <c r="Q296" s="23">
        <v>58.749600000000001</v>
      </c>
      <c r="R296" s="11">
        <v>7990</v>
      </c>
      <c r="S296" s="11">
        <v>180</v>
      </c>
      <c r="T296" s="24" t="s">
        <v>37</v>
      </c>
      <c r="U296" s="24" t="s">
        <v>37</v>
      </c>
      <c r="V296" s="24" t="s">
        <v>38</v>
      </c>
      <c r="W296" s="24" t="s">
        <v>38</v>
      </c>
      <c r="X296" s="24" t="s">
        <v>37</v>
      </c>
      <c r="Y296" s="28">
        <v>44038</v>
      </c>
      <c r="Z296" s="24" t="s">
        <v>39</v>
      </c>
    </row>
    <row r="297" spans="1:26" ht="18" customHeight="1">
      <c r="A297" s="8" t="s">
        <v>2253</v>
      </c>
      <c r="B297" s="9" t="s">
        <v>435</v>
      </c>
      <c r="C297" s="10" t="s">
        <v>436</v>
      </c>
      <c r="D297" s="11" t="s">
        <v>46</v>
      </c>
      <c r="E297" s="12">
        <v>48</v>
      </c>
      <c r="F297" s="12"/>
      <c r="G297" s="12"/>
      <c r="H297" s="13">
        <v>44068</v>
      </c>
      <c r="I297" s="14">
        <v>161</v>
      </c>
      <c r="J297" s="15" t="s">
        <v>33</v>
      </c>
      <c r="K297" s="16">
        <v>0.89444444444444404</v>
      </c>
      <c r="L297" s="8"/>
      <c r="M297" s="12"/>
      <c r="N297" s="18">
        <v>43888</v>
      </c>
      <c r="O297" s="14">
        <v>2160</v>
      </c>
      <c r="P297" s="14">
        <v>64800</v>
      </c>
      <c r="Q297" s="23">
        <v>213.84</v>
      </c>
      <c r="R297" s="11">
        <v>2512</v>
      </c>
      <c r="S297" s="11">
        <v>180</v>
      </c>
      <c r="T297" s="24" t="s">
        <v>37</v>
      </c>
      <c r="U297" s="24" t="s">
        <v>37</v>
      </c>
      <c r="V297" s="24" t="s">
        <v>38</v>
      </c>
      <c r="W297" s="24" t="s">
        <v>38</v>
      </c>
      <c r="X297" s="24" t="s">
        <v>37</v>
      </c>
      <c r="Y297" s="28">
        <v>44038</v>
      </c>
      <c r="Z297" s="24" t="s">
        <v>39</v>
      </c>
    </row>
    <row r="298" spans="1:26" ht="18" customHeight="1">
      <c r="A298" s="8" t="s">
        <v>2254</v>
      </c>
      <c r="B298" s="9" t="s">
        <v>435</v>
      </c>
      <c r="C298" s="10" t="s">
        <v>436</v>
      </c>
      <c r="D298" s="11" t="s">
        <v>46</v>
      </c>
      <c r="E298" s="12">
        <v>112</v>
      </c>
      <c r="F298" s="12"/>
      <c r="G298" s="12"/>
      <c r="H298" s="13">
        <v>44068</v>
      </c>
      <c r="I298" s="14">
        <v>161</v>
      </c>
      <c r="J298" s="15" t="s">
        <v>33</v>
      </c>
      <c r="K298" s="16">
        <v>0.89444444444444404</v>
      </c>
      <c r="L298" s="8"/>
      <c r="M298" s="12"/>
      <c r="N298" s="18">
        <v>43888</v>
      </c>
      <c r="O298" s="14">
        <v>5040</v>
      </c>
      <c r="P298" s="14">
        <v>151200</v>
      </c>
      <c r="Q298" s="23">
        <v>498.96</v>
      </c>
      <c r="R298" s="11">
        <v>2512</v>
      </c>
      <c r="S298" s="11">
        <v>180</v>
      </c>
      <c r="T298" s="24" t="s">
        <v>37</v>
      </c>
      <c r="U298" s="24" t="s">
        <v>37</v>
      </c>
      <c r="V298" s="24" t="s">
        <v>38</v>
      </c>
      <c r="W298" s="24" t="s">
        <v>38</v>
      </c>
      <c r="X298" s="24" t="s">
        <v>37</v>
      </c>
      <c r="Y298" s="28">
        <v>44038</v>
      </c>
      <c r="Z298" s="24" t="s">
        <v>39</v>
      </c>
    </row>
    <row r="299" spans="1:26" ht="18" customHeight="1">
      <c r="A299" s="8" t="s">
        <v>2255</v>
      </c>
      <c r="B299" s="9" t="s">
        <v>435</v>
      </c>
      <c r="C299" s="10" t="s">
        <v>436</v>
      </c>
      <c r="D299" s="11" t="s">
        <v>46</v>
      </c>
      <c r="E299" s="12">
        <v>104</v>
      </c>
      <c r="F299" s="12"/>
      <c r="G299" s="12"/>
      <c r="H299" s="13">
        <v>44068</v>
      </c>
      <c r="I299" s="14">
        <v>161</v>
      </c>
      <c r="J299" s="15" t="s">
        <v>33</v>
      </c>
      <c r="K299" s="16">
        <v>0.89444444444444404</v>
      </c>
      <c r="L299" s="8"/>
      <c r="M299" s="12"/>
      <c r="N299" s="18">
        <v>43888</v>
      </c>
      <c r="O299" s="14">
        <v>4680</v>
      </c>
      <c r="P299" s="14">
        <v>140400</v>
      </c>
      <c r="Q299" s="23">
        <v>463.32</v>
      </c>
      <c r="R299" s="11">
        <v>2512</v>
      </c>
      <c r="S299" s="11">
        <v>180</v>
      </c>
      <c r="T299" s="24" t="s">
        <v>37</v>
      </c>
      <c r="U299" s="24" t="s">
        <v>37</v>
      </c>
      <c r="V299" s="24" t="s">
        <v>38</v>
      </c>
      <c r="W299" s="24" t="s">
        <v>38</v>
      </c>
      <c r="X299" s="24" t="s">
        <v>37</v>
      </c>
      <c r="Y299" s="28">
        <v>44038</v>
      </c>
      <c r="Z299" s="24" t="s">
        <v>39</v>
      </c>
    </row>
    <row r="300" spans="1:26" ht="18" customHeight="1">
      <c r="A300" s="8" t="s">
        <v>2256</v>
      </c>
      <c r="B300" s="9" t="s">
        <v>435</v>
      </c>
      <c r="C300" s="10" t="s">
        <v>436</v>
      </c>
      <c r="D300" s="11" t="s">
        <v>46</v>
      </c>
      <c r="E300" s="12">
        <v>126</v>
      </c>
      <c r="F300" s="12"/>
      <c r="G300" s="12"/>
      <c r="H300" s="13">
        <v>44068</v>
      </c>
      <c r="I300" s="14">
        <v>161</v>
      </c>
      <c r="J300" s="15" t="s">
        <v>33</v>
      </c>
      <c r="K300" s="16">
        <v>0.89444444444444404</v>
      </c>
      <c r="L300" s="8"/>
      <c r="M300" s="12"/>
      <c r="N300" s="18">
        <v>43888</v>
      </c>
      <c r="O300" s="14">
        <v>5670</v>
      </c>
      <c r="P300" s="14">
        <v>170100</v>
      </c>
      <c r="Q300" s="23">
        <v>561.33000000000004</v>
      </c>
      <c r="R300" s="11">
        <v>2512</v>
      </c>
      <c r="S300" s="11">
        <v>180</v>
      </c>
      <c r="T300" s="24" t="s">
        <v>37</v>
      </c>
      <c r="U300" s="24" t="s">
        <v>37</v>
      </c>
      <c r="V300" s="24" t="s">
        <v>38</v>
      </c>
      <c r="W300" s="24" t="s">
        <v>38</v>
      </c>
      <c r="X300" s="24" t="s">
        <v>37</v>
      </c>
      <c r="Y300" s="28">
        <v>44038</v>
      </c>
      <c r="Z300" s="24" t="s">
        <v>39</v>
      </c>
    </row>
    <row r="301" spans="1:26" ht="18" customHeight="1">
      <c r="A301" s="8" t="s">
        <v>2257</v>
      </c>
      <c r="B301" s="9" t="s">
        <v>1497</v>
      </c>
      <c r="C301" s="10" t="s">
        <v>1498</v>
      </c>
      <c r="D301" s="11" t="s">
        <v>1073</v>
      </c>
      <c r="E301" s="12"/>
      <c r="F301" s="12">
        <v>45</v>
      </c>
      <c r="G301" s="12"/>
      <c r="H301" s="13">
        <v>44068</v>
      </c>
      <c r="I301" s="14">
        <v>161</v>
      </c>
      <c r="J301" s="15" t="s">
        <v>33</v>
      </c>
      <c r="K301" s="16">
        <v>0.44109589041095898</v>
      </c>
      <c r="L301" s="8"/>
      <c r="M301" s="12"/>
      <c r="N301" s="18">
        <v>43703</v>
      </c>
      <c r="O301" s="14">
        <v>45</v>
      </c>
      <c r="P301" s="14">
        <v>540</v>
      </c>
      <c r="Q301" s="23">
        <v>3.8340000000000001</v>
      </c>
      <c r="R301" s="11">
        <v>7577</v>
      </c>
      <c r="S301" s="11">
        <v>365</v>
      </c>
      <c r="T301" s="24" t="s">
        <v>38</v>
      </c>
      <c r="U301" s="24" t="s">
        <v>37</v>
      </c>
      <c r="V301" s="24" t="s">
        <v>38</v>
      </c>
      <c r="W301" s="24" t="s">
        <v>38</v>
      </c>
      <c r="X301" s="24" t="s">
        <v>37</v>
      </c>
      <c r="Y301" s="28">
        <v>44038</v>
      </c>
      <c r="Z301" s="24" t="s">
        <v>39</v>
      </c>
    </row>
    <row r="302" spans="1:26" ht="18" customHeight="1">
      <c r="A302" s="8" t="s">
        <v>2257</v>
      </c>
      <c r="B302" s="9" t="s">
        <v>962</v>
      </c>
      <c r="C302" s="10" t="s">
        <v>963</v>
      </c>
      <c r="D302" s="11" t="s">
        <v>42</v>
      </c>
      <c r="E302" s="12">
        <v>1</v>
      </c>
      <c r="F302" s="12"/>
      <c r="G302" s="12"/>
      <c r="H302" s="13">
        <v>44068</v>
      </c>
      <c r="I302" s="14">
        <v>161</v>
      </c>
      <c r="J302" s="15" t="s">
        <v>33</v>
      </c>
      <c r="K302" s="16">
        <v>0.89444444444444404</v>
      </c>
      <c r="L302" s="8" t="s">
        <v>2258</v>
      </c>
      <c r="M302" s="12" t="s">
        <v>2091</v>
      </c>
      <c r="N302" s="18">
        <v>43888</v>
      </c>
      <c r="O302" s="14">
        <v>480</v>
      </c>
      <c r="P302" s="14">
        <v>2880</v>
      </c>
      <c r="Q302" s="23">
        <v>9.5039999999999996</v>
      </c>
      <c r="R302" s="11">
        <v>2171</v>
      </c>
      <c r="S302" s="11">
        <v>180</v>
      </c>
      <c r="T302" s="24" t="s">
        <v>37</v>
      </c>
      <c r="U302" s="24" t="s">
        <v>37</v>
      </c>
      <c r="V302" s="24" t="s">
        <v>38</v>
      </c>
      <c r="W302" s="24" t="s">
        <v>38</v>
      </c>
      <c r="X302" s="24" t="s">
        <v>37</v>
      </c>
      <c r="Y302" s="28">
        <v>44038</v>
      </c>
      <c r="Z302" s="24" t="s">
        <v>39</v>
      </c>
    </row>
    <row r="303" spans="1:26" ht="18" customHeight="1">
      <c r="A303" s="8" t="s">
        <v>2259</v>
      </c>
      <c r="B303" s="9" t="s">
        <v>1250</v>
      </c>
      <c r="C303" s="10" t="s">
        <v>1251</v>
      </c>
      <c r="D303" s="11" t="s">
        <v>194</v>
      </c>
      <c r="E303" s="12">
        <v>129</v>
      </c>
      <c r="F303" s="12"/>
      <c r="G303" s="12"/>
      <c r="H303" s="13">
        <v>44068</v>
      </c>
      <c r="I303" s="14">
        <v>161</v>
      </c>
      <c r="J303" s="15" t="s">
        <v>33</v>
      </c>
      <c r="K303" s="16">
        <v>0.89444444444444404</v>
      </c>
      <c r="L303" s="8"/>
      <c r="M303" s="12"/>
      <c r="N303" s="18">
        <v>43888</v>
      </c>
      <c r="O303" s="14">
        <v>9675</v>
      </c>
      <c r="P303" s="14">
        <v>232200</v>
      </c>
      <c r="Q303" s="23">
        <v>731.43</v>
      </c>
      <c r="R303" s="11">
        <v>7994</v>
      </c>
      <c r="S303" s="11">
        <v>180</v>
      </c>
      <c r="T303" s="24" t="s">
        <v>37</v>
      </c>
      <c r="U303" s="24" t="s">
        <v>37</v>
      </c>
      <c r="V303" s="24" t="s">
        <v>38</v>
      </c>
      <c r="W303" s="24" t="s">
        <v>38</v>
      </c>
      <c r="X303" s="24" t="s">
        <v>37</v>
      </c>
      <c r="Y303" s="28">
        <v>44038</v>
      </c>
      <c r="Z303" s="24" t="s">
        <v>39</v>
      </c>
    </row>
    <row r="304" spans="1:26" ht="18" customHeight="1">
      <c r="A304" s="8" t="s">
        <v>2099</v>
      </c>
      <c r="B304" s="9" t="s">
        <v>962</v>
      </c>
      <c r="C304" s="10" t="s">
        <v>963</v>
      </c>
      <c r="D304" s="11" t="s">
        <v>42</v>
      </c>
      <c r="E304" s="12">
        <v>6</v>
      </c>
      <c r="F304" s="12"/>
      <c r="G304" s="12"/>
      <c r="H304" s="13">
        <v>44068</v>
      </c>
      <c r="I304" s="14">
        <v>161</v>
      </c>
      <c r="J304" s="15" t="s">
        <v>33</v>
      </c>
      <c r="K304" s="16">
        <v>0.89444444444444404</v>
      </c>
      <c r="L304" s="8"/>
      <c r="M304" s="12"/>
      <c r="N304" s="18">
        <v>43888</v>
      </c>
      <c r="O304" s="14">
        <v>2880</v>
      </c>
      <c r="P304" s="14">
        <v>17280</v>
      </c>
      <c r="Q304" s="23">
        <v>57.024000000000001</v>
      </c>
      <c r="R304" s="11">
        <v>2171</v>
      </c>
      <c r="S304" s="11">
        <v>180</v>
      </c>
      <c r="T304" s="24" t="s">
        <v>37</v>
      </c>
      <c r="U304" s="24" t="s">
        <v>37</v>
      </c>
      <c r="V304" s="24" t="s">
        <v>38</v>
      </c>
      <c r="W304" s="24" t="s">
        <v>38</v>
      </c>
      <c r="X304" s="24" t="s">
        <v>37</v>
      </c>
      <c r="Y304" s="28">
        <v>44038</v>
      </c>
      <c r="Z304" s="24" t="s">
        <v>39</v>
      </c>
    </row>
    <row r="305" spans="1:26" ht="18" customHeight="1">
      <c r="A305" s="8" t="s">
        <v>2117</v>
      </c>
      <c r="B305" s="9" t="s">
        <v>962</v>
      </c>
      <c r="C305" s="10" t="s">
        <v>963</v>
      </c>
      <c r="D305" s="11" t="s">
        <v>42</v>
      </c>
      <c r="E305" s="12">
        <v>33</v>
      </c>
      <c r="F305" s="12"/>
      <c r="G305" s="12"/>
      <c r="H305" s="13">
        <v>44068</v>
      </c>
      <c r="I305" s="14">
        <v>161</v>
      </c>
      <c r="J305" s="15" t="s">
        <v>33</v>
      </c>
      <c r="K305" s="16">
        <v>0.89444444444444404</v>
      </c>
      <c r="L305" s="8"/>
      <c r="M305" s="12"/>
      <c r="N305" s="18">
        <v>43888</v>
      </c>
      <c r="O305" s="14">
        <v>15840</v>
      </c>
      <c r="P305" s="14">
        <v>95040</v>
      </c>
      <c r="Q305" s="23">
        <v>313.63200000000001</v>
      </c>
      <c r="R305" s="11">
        <v>2171</v>
      </c>
      <c r="S305" s="11">
        <v>180</v>
      </c>
      <c r="T305" s="24" t="s">
        <v>37</v>
      </c>
      <c r="U305" s="24" t="s">
        <v>37</v>
      </c>
      <c r="V305" s="24" t="s">
        <v>38</v>
      </c>
      <c r="W305" s="24" t="s">
        <v>38</v>
      </c>
      <c r="X305" s="24" t="s">
        <v>37</v>
      </c>
      <c r="Y305" s="28">
        <v>44038</v>
      </c>
      <c r="Z305" s="24" t="s">
        <v>39</v>
      </c>
    </row>
    <row r="306" spans="1:26" ht="18" customHeight="1">
      <c r="A306" s="8" t="s">
        <v>2260</v>
      </c>
      <c r="B306" s="9" t="s">
        <v>962</v>
      </c>
      <c r="C306" s="10" t="s">
        <v>963</v>
      </c>
      <c r="D306" s="11" t="s">
        <v>42</v>
      </c>
      <c r="E306" s="12">
        <v>40</v>
      </c>
      <c r="F306" s="12"/>
      <c r="G306" s="12"/>
      <c r="H306" s="13">
        <v>44068</v>
      </c>
      <c r="I306" s="14">
        <v>161</v>
      </c>
      <c r="J306" s="15" t="s">
        <v>33</v>
      </c>
      <c r="K306" s="16">
        <v>0.89444444444444404</v>
      </c>
      <c r="L306" s="8"/>
      <c r="M306" s="12"/>
      <c r="N306" s="18">
        <v>43888</v>
      </c>
      <c r="O306" s="14">
        <v>19200</v>
      </c>
      <c r="P306" s="14">
        <v>115200</v>
      </c>
      <c r="Q306" s="23">
        <v>380.16</v>
      </c>
      <c r="R306" s="11">
        <v>2171</v>
      </c>
      <c r="S306" s="11">
        <v>180</v>
      </c>
      <c r="T306" s="24" t="s">
        <v>37</v>
      </c>
      <c r="U306" s="24" t="s">
        <v>37</v>
      </c>
      <c r="V306" s="24" t="s">
        <v>38</v>
      </c>
      <c r="W306" s="24" t="s">
        <v>38</v>
      </c>
      <c r="X306" s="24" t="s">
        <v>37</v>
      </c>
      <c r="Y306" s="28">
        <v>44038</v>
      </c>
      <c r="Z306" s="24" t="s">
        <v>39</v>
      </c>
    </row>
    <row r="307" spans="1:26" ht="18" customHeight="1">
      <c r="A307" s="8" t="s">
        <v>2120</v>
      </c>
      <c r="B307" s="9" t="s">
        <v>1822</v>
      </c>
      <c r="C307" s="10" t="s">
        <v>1823</v>
      </c>
      <c r="D307" s="11" t="s">
        <v>42</v>
      </c>
      <c r="E307" s="12">
        <v>15</v>
      </c>
      <c r="F307" s="12"/>
      <c r="G307" s="12"/>
      <c r="H307" s="13">
        <v>44068</v>
      </c>
      <c r="I307" s="14">
        <v>161</v>
      </c>
      <c r="J307" s="15" t="s">
        <v>33</v>
      </c>
      <c r="K307" s="16">
        <v>0.89444444444444404</v>
      </c>
      <c r="L307" s="8"/>
      <c r="M307" s="12" t="s">
        <v>2116</v>
      </c>
      <c r="N307" s="18">
        <v>43888</v>
      </c>
      <c r="O307" s="14">
        <v>7200</v>
      </c>
      <c r="P307" s="14">
        <v>43200</v>
      </c>
      <c r="Q307" s="23">
        <v>153.36000000000001</v>
      </c>
      <c r="R307" s="11">
        <v>12398</v>
      </c>
      <c r="S307" s="11">
        <v>180</v>
      </c>
      <c r="T307" s="24" t="s">
        <v>37</v>
      </c>
      <c r="U307" s="24" t="s">
        <v>37</v>
      </c>
      <c r="V307" s="24" t="s">
        <v>38</v>
      </c>
      <c r="W307" s="24" t="s">
        <v>38</v>
      </c>
      <c r="X307" s="24" t="s">
        <v>37</v>
      </c>
      <c r="Y307" s="28">
        <v>44038</v>
      </c>
      <c r="Z307" s="24" t="s">
        <v>39</v>
      </c>
    </row>
    <row r="308" spans="1:26" ht="18" customHeight="1">
      <c r="A308" s="8" t="s">
        <v>2261</v>
      </c>
      <c r="B308" s="9" t="s">
        <v>954</v>
      </c>
      <c r="C308" s="10" t="s">
        <v>955</v>
      </c>
      <c r="D308" s="11" t="s">
        <v>42</v>
      </c>
      <c r="E308" s="12">
        <v>5</v>
      </c>
      <c r="F308" s="12"/>
      <c r="G308" s="12"/>
      <c r="H308" s="13">
        <v>44068</v>
      </c>
      <c r="I308" s="14">
        <v>161</v>
      </c>
      <c r="J308" s="15" t="s">
        <v>33</v>
      </c>
      <c r="K308" s="16">
        <v>0.89444444444444404</v>
      </c>
      <c r="L308" s="8"/>
      <c r="M308" s="12"/>
      <c r="N308" s="18">
        <v>43888</v>
      </c>
      <c r="O308" s="14">
        <v>525</v>
      </c>
      <c r="P308" s="14">
        <v>9450</v>
      </c>
      <c r="Q308" s="23">
        <v>44.698500000000003</v>
      </c>
      <c r="R308" s="11">
        <v>5905</v>
      </c>
      <c r="S308" s="11">
        <v>180</v>
      </c>
      <c r="T308" s="24" t="s">
        <v>37</v>
      </c>
      <c r="U308" s="24" t="s">
        <v>37</v>
      </c>
      <c r="V308" s="24" t="s">
        <v>38</v>
      </c>
      <c r="W308" s="24" t="s">
        <v>38</v>
      </c>
      <c r="X308" s="24" t="s">
        <v>37</v>
      </c>
      <c r="Y308" s="28">
        <v>44038</v>
      </c>
      <c r="Z308" s="24" t="s">
        <v>39</v>
      </c>
    </row>
    <row r="309" spans="1:26" ht="18" customHeight="1">
      <c r="A309" s="8" t="s">
        <v>2262</v>
      </c>
      <c r="B309" s="9" t="s">
        <v>435</v>
      </c>
      <c r="C309" s="10" t="s">
        <v>436</v>
      </c>
      <c r="D309" s="11" t="s">
        <v>46</v>
      </c>
      <c r="E309" s="12">
        <v>112</v>
      </c>
      <c r="F309" s="12"/>
      <c r="G309" s="12"/>
      <c r="H309" s="13">
        <v>44068</v>
      </c>
      <c r="I309" s="14">
        <v>161</v>
      </c>
      <c r="J309" s="15" t="s">
        <v>33</v>
      </c>
      <c r="K309" s="16">
        <v>0.89444444444444404</v>
      </c>
      <c r="L309" s="8"/>
      <c r="M309" s="12"/>
      <c r="N309" s="18">
        <v>43888</v>
      </c>
      <c r="O309" s="14">
        <v>5040</v>
      </c>
      <c r="P309" s="14">
        <v>151200</v>
      </c>
      <c r="Q309" s="23">
        <v>498.96</v>
      </c>
      <c r="R309" s="11">
        <v>2512</v>
      </c>
      <c r="S309" s="11">
        <v>180</v>
      </c>
      <c r="T309" s="24" t="s">
        <v>37</v>
      </c>
      <c r="U309" s="24" t="s">
        <v>37</v>
      </c>
      <c r="V309" s="24" t="s">
        <v>38</v>
      </c>
      <c r="W309" s="24" t="s">
        <v>38</v>
      </c>
      <c r="X309" s="24" t="s">
        <v>37</v>
      </c>
      <c r="Y309" s="28">
        <v>44038</v>
      </c>
      <c r="Z309" s="24" t="s">
        <v>39</v>
      </c>
    </row>
    <row r="310" spans="1:26" ht="18" customHeight="1">
      <c r="A310" s="8" t="s">
        <v>2075</v>
      </c>
      <c r="B310" s="9" t="s">
        <v>658</v>
      </c>
      <c r="C310" s="10" t="s">
        <v>659</v>
      </c>
      <c r="D310" s="11" t="s">
        <v>247</v>
      </c>
      <c r="E310" s="12">
        <v>3</v>
      </c>
      <c r="F310" s="12"/>
      <c r="G310" s="12"/>
      <c r="H310" s="13">
        <v>44068</v>
      </c>
      <c r="I310" s="14">
        <v>161</v>
      </c>
      <c r="J310" s="15" t="s">
        <v>33</v>
      </c>
      <c r="K310" s="16">
        <v>0.89444444444444404</v>
      </c>
      <c r="L310" s="8"/>
      <c r="M310" s="12"/>
      <c r="N310" s="18">
        <v>43888</v>
      </c>
      <c r="O310" s="14">
        <v>1080</v>
      </c>
      <c r="P310" s="14">
        <v>4320</v>
      </c>
      <c r="Q310" s="23">
        <v>14.256</v>
      </c>
      <c r="R310" s="11">
        <v>7605</v>
      </c>
      <c r="S310" s="11">
        <v>180</v>
      </c>
      <c r="T310" s="24" t="s">
        <v>37</v>
      </c>
      <c r="U310" s="24" t="s">
        <v>37</v>
      </c>
      <c r="V310" s="24" t="s">
        <v>38</v>
      </c>
      <c r="W310" s="24" t="s">
        <v>38</v>
      </c>
      <c r="X310" s="24" t="s">
        <v>37</v>
      </c>
      <c r="Y310" s="28">
        <v>44038</v>
      </c>
      <c r="Z310" s="24" t="s">
        <v>39</v>
      </c>
    </row>
    <row r="311" spans="1:26" ht="18" customHeight="1">
      <c r="A311" s="8" t="s">
        <v>2163</v>
      </c>
      <c r="B311" s="9" t="s">
        <v>695</v>
      </c>
      <c r="C311" s="10" t="s">
        <v>696</v>
      </c>
      <c r="D311" s="11" t="s">
        <v>46</v>
      </c>
      <c r="E311" s="12">
        <v>116</v>
      </c>
      <c r="F311" s="12"/>
      <c r="G311" s="12"/>
      <c r="H311" s="13">
        <v>44069</v>
      </c>
      <c r="I311" s="14">
        <v>162</v>
      </c>
      <c r="J311" s="15" t="s">
        <v>33</v>
      </c>
      <c r="K311" s="16">
        <v>0.9</v>
      </c>
      <c r="L311" s="8"/>
      <c r="M311" s="12"/>
      <c r="N311" s="18">
        <v>43889</v>
      </c>
      <c r="O311" s="14">
        <v>4176</v>
      </c>
      <c r="P311" s="14">
        <v>54288</v>
      </c>
      <c r="Q311" s="23">
        <v>542.88</v>
      </c>
      <c r="R311" s="11">
        <v>9480</v>
      </c>
      <c r="S311" s="11">
        <v>180</v>
      </c>
      <c r="T311" s="24" t="s">
        <v>37</v>
      </c>
      <c r="U311" s="24" t="s">
        <v>37</v>
      </c>
      <c r="V311" s="24" t="s">
        <v>38</v>
      </c>
      <c r="W311" s="24" t="s">
        <v>38</v>
      </c>
      <c r="X311" s="24" t="s">
        <v>37</v>
      </c>
      <c r="Y311" s="28">
        <v>44039</v>
      </c>
      <c r="Z311" s="24" t="s">
        <v>39</v>
      </c>
    </row>
    <row r="312" spans="1:26" ht="18" customHeight="1">
      <c r="A312" s="8" t="s">
        <v>2263</v>
      </c>
      <c r="B312" s="9" t="s">
        <v>1243</v>
      </c>
      <c r="C312" s="10" t="s">
        <v>1244</v>
      </c>
      <c r="D312" s="11" t="s">
        <v>194</v>
      </c>
      <c r="E312" s="12">
        <v>94</v>
      </c>
      <c r="F312" s="12"/>
      <c r="G312" s="12"/>
      <c r="H312" s="13">
        <v>44069</v>
      </c>
      <c r="I312" s="14">
        <v>162</v>
      </c>
      <c r="J312" s="15" t="s">
        <v>33</v>
      </c>
      <c r="K312" s="16">
        <v>0.9</v>
      </c>
      <c r="L312" s="8"/>
      <c r="M312" s="12"/>
      <c r="N312" s="18">
        <v>43889</v>
      </c>
      <c r="O312" s="14">
        <v>7050</v>
      </c>
      <c r="P312" s="14">
        <v>169200</v>
      </c>
      <c r="Q312" s="23">
        <v>423</v>
      </c>
      <c r="R312" s="11">
        <v>7991</v>
      </c>
      <c r="S312" s="11">
        <v>180</v>
      </c>
      <c r="T312" s="24" t="s">
        <v>37</v>
      </c>
      <c r="U312" s="24" t="s">
        <v>37</v>
      </c>
      <c r="V312" s="24" t="s">
        <v>38</v>
      </c>
      <c r="W312" s="24" t="s">
        <v>38</v>
      </c>
      <c r="X312" s="24" t="s">
        <v>37</v>
      </c>
      <c r="Y312" s="28">
        <v>44039</v>
      </c>
      <c r="Z312" s="24" t="s">
        <v>39</v>
      </c>
    </row>
    <row r="313" spans="1:26" ht="18" customHeight="1">
      <c r="A313" s="8" t="s">
        <v>2165</v>
      </c>
      <c r="B313" s="9" t="s">
        <v>1040</v>
      </c>
      <c r="C313" s="10" t="s">
        <v>1041</v>
      </c>
      <c r="D313" s="11" t="s">
        <v>46</v>
      </c>
      <c r="E313" s="12">
        <v>169</v>
      </c>
      <c r="F313" s="12"/>
      <c r="G313" s="12"/>
      <c r="H313" s="13">
        <v>44069</v>
      </c>
      <c r="I313" s="14">
        <v>162</v>
      </c>
      <c r="J313" s="15" t="s">
        <v>33</v>
      </c>
      <c r="K313" s="16">
        <v>0.9</v>
      </c>
      <c r="L313" s="8"/>
      <c r="M313" s="12"/>
      <c r="N313" s="18">
        <v>43889</v>
      </c>
      <c r="O313" s="14">
        <v>7605</v>
      </c>
      <c r="P313" s="14">
        <v>228150</v>
      </c>
      <c r="Q313" s="23">
        <v>752.89499999999998</v>
      </c>
      <c r="R313" s="11">
        <v>9675</v>
      </c>
      <c r="S313" s="11">
        <v>180</v>
      </c>
      <c r="T313" s="24" t="s">
        <v>37</v>
      </c>
      <c r="U313" s="24" t="s">
        <v>37</v>
      </c>
      <c r="V313" s="24" t="s">
        <v>38</v>
      </c>
      <c r="W313" s="24" t="s">
        <v>38</v>
      </c>
      <c r="X313" s="24" t="s">
        <v>37</v>
      </c>
      <c r="Y313" s="28">
        <v>44039</v>
      </c>
      <c r="Z313" s="24" t="s">
        <v>39</v>
      </c>
    </row>
    <row r="314" spans="1:26" ht="18" customHeight="1">
      <c r="A314" s="8" t="s">
        <v>2264</v>
      </c>
      <c r="B314" s="9" t="s">
        <v>435</v>
      </c>
      <c r="C314" s="10" t="s">
        <v>436</v>
      </c>
      <c r="D314" s="11" t="s">
        <v>46</v>
      </c>
      <c r="E314" s="12">
        <v>88</v>
      </c>
      <c r="F314" s="12"/>
      <c r="G314" s="12"/>
      <c r="H314" s="13">
        <v>44069</v>
      </c>
      <c r="I314" s="14">
        <v>162</v>
      </c>
      <c r="J314" s="15" t="s">
        <v>33</v>
      </c>
      <c r="K314" s="16">
        <v>0.9</v>
      </c>
      <c r="L314" s="8"/>
      <c r="M314" s="12"/>
      <c r="N314" s="18">
        <v>43889</v>
      </c>
      <c r="O314" s="14">
        <v>3960</v>
      </c>
      <c r="P314" s="14">
        <v>118800</v>
      </c>
      <c r="Q314" s="23">
        <v>392.04</v>
      </c>
      <c r="R314" s="11">
        <v>2512</v>
      </c>
      <c r="S314" s="11">
        <v>180</v>
      </c>
      <c r="T314" s="24" t="s">
        <v>37</v>
      </c>
      <c r="U314" s="24" t="s">
        <v>37</v>
      </c>
      <c r="V314" s="24" t="s">
        <v>38</v>
      </c>
      <c r="W314" s="24" t="s">
        <v>38</v>
      </c>
      <c r="X314" s="24" t="s">
        <v>37</v>
      </c>
      <c r="Y314" s="28">
        <v>44039</v>
      </c>
      <c r="Z314" s="24" t="s">
        <v>39</v>
      </c>
    </row>
    <row r="315" spans="1:26" ht="18" customHeight="1">
      <c r="A315" s="8" t="s">
        <v>2265</v>
      </c>
      <c r="B315" s="9" t="s">
        <v>435</v>
      </c>
      <c r="C315" s="10" t="s">
        <v>436</v>
      </c>
      <c r="D315" s="11" t="s">
        <v>46</v>
      </c>
      <c r="E315" s="12">
        <v>88</v>
      </c>
      <c r="F315" s="12"/>
      <c r="G315" s="12"/>
      <c r="H315" s="13">
        <v>44069</v>
      </c>
      <c r="I315" s="14">
        <v>162</v>
      </c>
      <c r="J315" s="15" t="s">
        <v>33</v>
      </c>
      <c r="K315" s="16">
        <v>0.9</v>
      </c>
      <c r="L315" s="8"/>
      <c r="M315" s="12"/>
      <c r="N315" s="18">
        <v>43889</v>
      </c>
      <c r="O315" s="14">
        <v>3960</v>
      </c>
      <c r="P315" s="14">
        <v>118800</v>
      </c>
      <c r="Q315" s="23">
        <v>392.04</v>
      </c>
      <c r="R315" s="11">
        <v>2512</v>
      </c>
      <c r="S315" s="11">
        <v>180</v>
      </c>
      <c r="T315" s="24" t="s">
        <v>37</v>
      </c>
      <c r="U315" s="24" t="s">
        <v>37</v>
      </c>
      <c r="V315" s="24" t="s">
        <v>38</v>
      </c>
      <c r="W315" s="24" t="s">
        <v>38</v>
      </c>
      <c r="X315" s="24" t="s">
        <v>37</v>
      </c>
      <c r="Y315" s="28">
        <v>44039</v>
      </c>
      <c r="Z315" s="24" t="s">
        <v>39</v>
      </c>
    </row>
    <row r="316" spans="1:26" ht="18" customHeight="1">
      <c r="A316" s="8" t="s">
        <v>2266</v>
      </c>
      <c r="B316" s="9" t="s">
        <v>435</v>
      </c>
      <c r="C316" s="10" t="s">
        <v>436</v>
      </c>
      <c r="D316" s="11" t="s">
        <v>46</v>
      </c>
      <c r="E316" s="12">
        <v>22</v>
      </c>
      <c r="F316" s="12"/>
      <c r="G316" s="12"/>
      <c r="H316" s="13">
        <v>44069</v>
      </c>
      <c r="I316" s="14">
        <v>162</v>
      </c>
      <c r="J316" s="15" t="s">
        <v>33</v>
      </c>
      <c r="K316" s="16">
        <v>0.9</v>
      </c>
      <c r="L316" s="8"/>
      <c r="M316" s="12"/>
      <c r="N316" s="18">
        <v>43889</v>
      </c>
      <c r="O316" s="14">
        <v>990</v>
      </c>
      <c r="P316" s="14">
        <v>29700</v>
      </c>
      <c r="Q316" s="23">
        <v>98.01</v>
      </c>
      <c r="R316" s="11">
        <v>2512</v>
      </c>
      <c r="S316" s="11">
        <v>180</v>
      </c>
      <c r="T316" s="24" t="s">
        <v>37</v>
      </c>
      <c r="U316" s="24" t="s">
        <v>37</v>
      </c>
      <c r="V316" s="24" t="s">
        <v>38</v>
      </c>
      <c r="W316" s="24" t="s">
        <v>38</v>
      </c>
      <c r="X316" s="24" t="s">
        <v>37</v>
      </c>
      <c r="Y316" s="28">
        <v>44039</v>
      </c>
      <c r="Z316" s="24" t="s">
        <v>39</v>
      </c>
    </row>
    <row r="317" spans="1:26" ht="18" customHeight="1">
      <c r="A317" s="8" t="s">
        <v>2006</v>
      </c>
      <c r="B317" s="9" t="s">
        <v>1263</v>
      </c>
      <c r="C317" s="10" t="s">
        <v>1264</v>
      </c>
      <c r="D317" s="11" t="s">
        <v>42</v>
      </c>
      <c r="E317" s="12">
        <v>8</v>
      </c>
      <c r="F317" s="12"/>
      <c r="G317" s="12"/>
      <c r="H317" s="13">
        <v>44069</v>
      </c>
      <c r="I317" s="14">
        <v>162</v>
      </c>
      <c r="J317" s="15" t="s">
        <v>33</v>
      </c>
      <c r="K317" s="16">
        <v>0.9</v>
      </c>
      <c r="L317" s="8"/>
      <c r="M317" s="12"/>
      <c r="N317" s="18">
        <v>43889</v>
      </c>
      <c r="O317" s="14">
        <v>3840</v>
      </c>
      <c r="P317" s="14">
        <v>23040</v>
      </c>
      <c r="Q317" s="23">
        <v>76.031999999999996</v>
      </c>
      <c r="R317" s="11">
        <v>8723</v>
      </c>
      <c r="S317" s="11">
        <v>180</v>
      </c>
      <c r="T317" s="24" t="s">
        <v>37</v>
      </c>
      <c r="U317" s="24" t="s">
        <v>37</v>
      </c>
      <c r="V317" s="24" t="s">
        <v>38</v>
      </c>
      <c r="W317" s="24" t="s">
        <v>38</v>
      </c>
      <c r="X317" s="24" t="s">
        <v>37</v>
      </c>
      <c r="Y317" s="28">
        <v>44039</v>
      </c>
      <c r="Z317" s="24" t="s">
        <v>39</v>
      </c>
    </row>
    <row r="318" spans="1:26" ht="18" customHeight="1">
      <c r="A318" s="8" t="s">
        <v>2267</v>
      </c>
      <c r="B318" s="9" t="s">
        <v>1243</v>
      </c>
      <c r="C318" s="10" t="s">
        <v>1244</v>
      </c>
      <c r="D318" s="11" t="s">
        <v>194</v>
      </c>
      <c r="E318" s="12">
        <v>68</v>
      </c>
      <c r="F318" s="12"/>
      <c r="G318" s="12"/>
      <c r="H318" s="13">
        <v>44069</v>
      </c>
      <c r="I318" s="14">
        <v>162</v>
      </c>
      <c r="J318" s="15" t="s">
        <v>33</v>
      </c>
      <c r="K318" s="16">
        <v>0.9</v>
      </c>
      <c r="L318" s="8"/>
      <c r="M318" s="12"/>
      <c r="N318" s="18">
        <v>43889</v>
      </c>
      <c r="O318" s="14">
        <v>5100</v>
      </c>
      <c r="P318" s="14">
        <v>122400</v>
      </c>
      <c r="Q318" s="23">
        <v>306</v>
      </c>
      <c r="R318" s="11">
        <v>7991</v>
      </c>
      <c r="S318" s="11">
        <v>180</v>
      </c>
      <c r="T318" s="24" t="s">
        <v>37</v>
      </c>
      <c r="U318" s="24" t="s">
        <v>37</v>
      </c>
      <c r="V318" s="24" t="s">
        <v>38</v>
      </c>
      <c r="W318" s="24" t="s">
        <v>38</v>
      </c>
      <c r="X318" s="24" t="s">
        <v>37</v>
      </c>
      <c r="Y318" s="28">
        <v>44039</v>
      </c>
      <c r="Z318" s="24" t="s">
        <v>39</v>
      </c>
    </row>
    <row r="319" spans="1:26" ht="18" customHeight="1">
      <c r="A319" s="8" t="s">
        <v>2268</v>
      </c>
      <c r="B319" s="9" t="s">
        <v>1243</v>
      </c>
      <c r="C319" s="10" t="s">
        <v>1244</v>
      </c>
      <c r="D319" s="11" t="s">
        <v>194</v>
      </c>
      <c r="E319" s="12">
        <v>69</v>
      </c>
      <c r="F319" s="12"/>
      <c r="G319" s="12"/>
      <c r="H319" s="13">
        <v>44069</v>
      </c>
      <c r="I319" s="14">
        <v>162</v>
      </c>
      <c r="J319" s="15" t="s">
        <v>33</v>
      </c>
      <c r="K319" s="16">
        <v>0.9</v>
      </c>
      <c r="L319" s="8"/>
      <c r="M319" s="12"/>
      <c r="N319" s="18">
        <v>43889</v>
      </c>
      <c r="O319" s="14">
        <v>5175</v>
      </c>
      <c r="P319" s="14">
        <v>124200</v>
      </c>
      <c r="Q319" s="23">
        <v>310.5</v>
      </c>
      <c r="R319" s="11">
        <v>7991</v>
      </c>
      <c r="S319" s="11">
        <v>180</v>
      </c>
      <c r="T319" s="24" t="s">
        <v>37</v>
      </c>
      <c r="U319" s="24" t="s">
        <v>37</v>
      </c>
      <c r="V319" s="24" t="s">
        <v>38</v>
      </c>
      <c r="W319" s="24" t="s">
        <v>38</v>
      </c>
      <c r="X319" s="24" t="s">
        <v>37</v>
      </c>
      <c r="Y319" s="28">
        <v>44039</v>
      </c>
      <c r="Z319" s="24" t="s">
        <v>39</v>
      </c>
    </row>
    <row r="320" spans="1:26" ht="18" customHeight="1">
      <c r="A320" s="8" t="s">
        <v>2269</v>
      </c>
      <c r="B320" s="9" t="s">
        <v>1243</v>
      </c>
      <c r="C320" s="10" t="s">
        <v>1244</v>
      </c>
      <c r="D320" s="11" t="s">
        <v>194</v>
      </c>
      <c r="E320" s="12">
        <v>55</v>
      </c>
      <c r="F320" s="12"/>
      <c r="G320" s="12"/>
      <c r="H320" s="13">
        <v>44069</v>
      </c>
      <c r="I320" s="14">
        <v>162</v>
      </c>
      <c r="J320" s="15" t="s">
        <v>33</v>
      </c>
      <c r="K320" s="16">
        <v>0.9</v>
      </c>
      <c r="L320" s="8"/>
      <c r="M320" s="12"/>
      <c r="N320" s="18">
        <v>43889</v>
      </c>
      <c r="O320" s="14">
        <v>4125</v>
      </c>
      <c r="P320" s="14">
        <v>99000</v>
      </c>
      <c r="Q320" s="23">
        <v>247.5</v>
      </c>
      <c r="R320" s="11">
        <v>7991</v>
      </c>
      <c r="S320" s="11">
        <v>180</v>
      </c>
      <c r="T320" s="24" t="s">
        <v>37</v>
      </c>
      <c r="U320" s="24" t="s">
        <v>37</v>
      </c>
      <c r="V320" s="24" t="s">
        <v>38</v>
      </c>
      <c r="W320" s="24" t="s">
        <v>38</v>
      </c>
      <c r="X320" s="24" t="s">
        <v>37</v>
      </c>
      <c r="Y320" s="28">
        <v>44039</v>
      </c>
      <c r="Z320" s="24" t="s">
        <v>39</v>
      </c>
    </row>
    <row r="321" spans="1:26" ht="18" customHeight="1">
      <c r="A321" s="8" t="s">
        <v>2270</v>
      </c>
      <c r="B321" s="9" t="s">
        <v>1243</v>
      </c>
      <c r="C321" s="10" t="s">
        <v>1244</v>
      </c>
      <c r="D321" s="11" t="s">
        <v>194</v>
      </c>
      <c r="E321" s="12">
        <v>55</v>
      </c>
      <c r="F321" s="12"/>
      <c r="G321" s="12"/>
      <c r="H321" s="13">
        <v>44069</v>
      </c>
      <c r="I321" s="14">
        <v>162</v>
      </c>
      <c r="J321" s="15" t="s">
        <v>33</v>
      </c>
      <c r="K321" s="16">
        <v>0.9</v>
      </c>
      <c r="L321" s="8"/>
      <c r="M321" s="12"/>
      <c r="N321" s="18">
        <v>43889</v>
      </c>
      <c r="O321" s="14">
        <v>4125</v>
      </c>
      <c r="P321" s="14">
        <v>99000</v>
      </c>
      <c r="Q321" s="23">
        <v>247.5</v>
      </c>
      <c r="R321" s="11">
        <v>7991</v>
      </c>
      <c r="S321" s="11">
        <v>180</v>
      </c>
      <c r="T321" s="24" t="s">
        <v>37</v>
      </c>
      <c r="U321" s="24" t="s">
        <v>37</v>
      </c>
      <c r="V321" s="24" t="s">
        <v>38</v>
      </c>
      <c r="W321" s="24" t="s">
        <v>38</v>
      </c>
      <c r="X321" s="24" t="s">
        <v>37</v>
      </c>
      <c r="Y321" s="28">
        <v>44039</v>
      </c>
      <c r="Z321" s="24" t="s">
        <v>39</v>
      </c>
    </row>
    <row r="322" spans="1:26" ht="18" customHeight="1">
      <c r="A322" s="8" t="s">
        <v>2079</v>
      </c>
      <c r="B322" s="9" t="s">
        <v>1001</v>
      </c>
      <c r="C322" s="10" t="s">
        <v>1002</v>
      </c>
      <c r="D322" s="11" t="s">
        <v>42</v>
      </c>
      <c r="E322" s="12">
        <v>2</v>
      </c>
      <c r="F322" s="12"/>
      <c r="G322" s="12"/>
      <c r="H322" s="13">
        <v>44069</v>
      </c>
      <c r="I322" s="14">
        <v>162</v>
      </c>
      <c r="J322" s="15" t="s">
        <v>33</v>
      </c>
      <c r="K322" s="16">
        <v>0.9</v>
      </c>
      <c r="L322" s="8"/>
      <c r="M322" s="12" t="s">
        <v>2091</v>
      </c>
      <c r="N322" s="18">
        <v>43889</v>
      </c>
      <c r="O322" s="14">
        <v>960</v>
      </c>
      <c r="P322" s="14">
        <v>5760</v>
      </c>
      <c r="Q322" s="23">
        <v>20.448</v>
      </c>
      <c r="R322" s="11">
        <v>8073</v>
      </c>
      <c r="S322" s="11">
        <v>180</v>
      </c>
      <c r="T322" s="24" t="s">
        <v>37</v>
      </c>
      <c r="U322" s="24" t="s">
        <v>37</v>
      </c>
      <c r="V322" s="24" t="s">
        <v>38</v>
      </c>
      <c r="W322" s="24" t="s">
        <v>38</v>
      </c>
      <c r="X322" s="24" t="s">
        <v>37</v>
      </c>
      <c r="Y322" s="28">
        <v>44039</v>
      </c>
      <c r="Z322" s="24" t="s">
        <v>39</v>
      </c>
    </row>
    <row r="323" spans="1:26" ht="18" customHeight="1">
      <c r="A323" s="8" t="s">
        <v>2183</v>
      </c>
      <c r="B323" s="9" t="s">
        <v>1805</v>
      </c>
      <c r="C323" s="10" t="s">
        <v>1806</v>
      </c>
      <c r="D323" s="11" t="s">
        <v>42</v>
      </c>
      <c r="E323" s="12">
        <v>5</v>
      </c>
      <c r="F323" s="12">
        <v>476</v>
      </c>
      <c r="G323" s="12"/>
      <c r="H323" s="13">
        <v>44069</v>
      </c>
      <c r="I323" s="14">
        <v>162</v>
      </c>
      <c r="J323" s="15" t="s">
        <v>33</v>
      </c>
      <c r="K323" s="16">
        <v>0.9</v>
      </c>
      <c r="L323" s="8"/>
      <c r="M323" s="12" t="s">
        <v>2116</v>
      </c>
      <c r="N323" s="18">
        <v>43889</v>
      </c>
      <c r="O323" s="14">
        <v>2876</v>
      </c>
      <c r="P323" s="14">
        <v>17256</v>
      </c>
      <c r="Q323" s="23">
        <v>61.258800000000001</v>
      </c>
      <c r="R323" s="11">
        <v>8065</v>
      </c>
      <c r="S323" s="11">
        <v>180</v>
      </c>
      <c r="T323" s="24" t="s">
        <v>37</v>
      </c>
      <c r="U323" s="24" t="s">
        <v>37</v>
      </c>
      <c r="V323" s="24" t="s">
        <v>38</v>
      </c>
      <c r="W323" s="24" t="s">
        <v>38</v>
      </c>
      <c r="X323" s="24" t="s">
        <v>37</v>
      </c>
      <c r="Y323" s="28">
        <v>44039</v>
      </c>
      <c r="Z323" s="24" t="s">
        <v>39</v>
      </c>
    </row>
    <row r="324" spans="1:26" ht="18" customHeight="1">
      <c r="A324" s="8" t="s">
        <v>2183</v>
      </c>
      <c r="B324" s="9" t="s">
        <v>1001</v>
      </c>
      <c r="C324" s="10" t="s">
        <v>1002</v>
      </c>
      <c r="D324" s="11" t="s">
        <v>42</v>
      </c>
      <c r="E324" s="12">
        <v>22</v>
      </c>
      <c r="F324" s="12"/>
      <c r="G324" s="12"/>
      <c r="H324" s="13">
        <v>44069</v>
      </c>
      <c r="I324" s="14">
        <v>162</v>
      </c>
      <c r="J324" s="15" t="s">
        <v>33</v>
      </c>
      <c r="K324" s="16">
        <v>0.9</v>
      </c>
      <c r="L324" s="8"/>
      <c r="M324" s="12" t="s">
        <v>2116</v>
      </c>
      <c r="N324" s="18">
        <v>43889</v>
      </c>
      <c r="O324" s="14">
        <v>10560</v>
      </c>
      <c r="P324" s="14">
        <v>63360</v>
      </c>
      <c r="Q324" s="23">
        <v>224.928</v>
      </c>
      <c r="R324" s="11">
        <v>8073</v>
      </c>
      <c r="S324" s="11">
        <v>180</v>
      </c>
      <c r="T324" s="24" t="s">
        <v>37</v>
      </c>
      <c r="U324" s="24" t="s">
        <v>37</v>
      </c>
      <c r="V324" s="24" t="s">
        <v>38</v>
      </c>
      <c r="W324" s="24" t="s">
        <v>38</v>
      </c>
      <c r="X324" s="24" t="s">
        <v>37</v>
      </c>
      <c r="Y324" s="28">
        <v>44039</v>
      </c>
      <c r="Z324" s="24" t="s">
        <v>39</v>
      </c>
    </row>
    <row r="325" spans="1:26" ht="18" customHeight="1">
      <c r="A325" s="8" t="s">
        <v>2271</v>
      </c>
      <c r="B325" s="9" t="s">
        <v>1259</v>
      </c>
      <c r="C325" s="10" t="s">
        <v>1260</v>
      </c>
      <c r="D325" s="11" t="s">
        <v>42</v>
      </c>
      <c r="E325" s="12">
        <v>1</v>
      </c>
      <c r="F325" s="12"/>
      <c r="G325" s="12"/>
      <c r="H325" s="13">
        <v>44069</v>
      </c>
      <c r="I325" s="14">
        <v>162</v>
      </c>
      <c r="J325" s="15" t="s">
        <v>33</v>
      </c>
      <c r="K325" s="16">
        <v>0.9</v>
      </c>
      <c r="L325" s="8"/>
      <c r="M325" s="12"/>
      <c r="N325" s="18">
        <v>43889</v>
      </c>
      <c r="O325" s="14">
        <v>120</v>
      </c>
      <c r="P325" s="14">
        <v>2880</v>
      </c>
      <c r="Q325" s="23">
        <v>9.5039999999999996</v>
      </c>
      <c r="R325" s="11">
        <v>8212</v>
      </c>
      <c r="S325" s="11">
        <v>180</v>
      </c>
      <c r="T325" s="24" t="s">
        <v>37</v>
      </c>
      <c r="U325" s="24" t="s">
        <v>37</v>
      </c>
      <c r="V325" s="24" t="s">
        <v>38</v>
      </c>
      <c r="W325" s="24" t="s">
        <v>38</v>
      </c>
      <c r="X325" s="24" t="s">
        <v>37</v>
      </c>
      <c r="Y325" s="28">
        <v>44069</v>
      </c>
      <c r="Z325" s="24" t="s">
        <v>39</v>
      </c>
    </row>
    <row r="326" spans="1:26" ht="18" customHeight="1">
      <c r="A326" s="8" t="s">
        <v>2104</v>
      </c>
      <c r="B326" s="9" t="s">
        <v>1263</v>
      </c>
      <c r="C326" s="10" t="s">
        <v>1264</v>
      </c>
      <c r="D326" s="11" t="s">
        <v>42</v>
      </c>
      <c r="E326" s="12">
        <v>20</v>
      </c>
      <c r="F326" s="12"/>
      <c r="G326" s="12"/>
      <c r="H326" s="13">
        <v>44069</v>
      </c>
      <c r="I326" s="14">
        <v>162</v>
      </c>
      <c r="J326" s="15" t="s">
        <v>33</v>
      </c>
      <c r="K326" s="16">
        <v>0.9</v>
      </c>
      <c r="L326" s="8"/>
      <c r="M326" s="12"/>
      <c r="N326" s="18">
        <v>43889</v>
      </c>
      <c r="O326" s="14">
        <v>9600</v>
      </c>
      <c r="P326" s="14">
        <v>57600</v>
      </c>
      <c r="Q326" s="23">
        <v>190.08</v>
      </c>
      <c r="R326" s="11">
        <v>8723</v>
      </c>
      <c r="S326" s="11">
        <v>180</v>
      </c>
      <c r="T326" s="24" t="s">
        <v>37</v>
      </c>
      <c r="U326" s="24" t="s">
        <v>37</v>
      </c>
      <c r="V326" s="24" t="s">
        <v>38</v>
      </c>
      <c r="W326" s="24" t="s">
        <v>38</v>
      </c>
      <c r="X326" s="24" t="s">
        <v>37</v>
      </c>
      <c r="Y326" s="28">
        <v>44039</v>
      </c>
      <c r="Z326" s="24" t="s">
        <v>39</v>
      </c>
    </row>
    <row r="327" spans="1:26" ht="18" customHeight="1">
      <c r="A327" s="8" t="s">
        <v>2272</v>
      </c>
      <c r="B327" s="9" t="s">
        <v>1243</v>
      </c>
      <c r="C327" s="10" t="s">
        <v>1244</v>
      </c>
      <c r="D327" s="11" t="s">
        <v>194</v>
      </c>
      <c r="E327" s="12">
        <v>96</v>
      </c>
      <c r="F327" s="12"/>
      <c r="G327" s="12"/>
      <c r="H327" s="13">
        <v>44069</v>
      </c>
      <c r="I327" s="14">
        <v>162</v>
      </c>
      <c r="J327" s="15" t="s">
        <v>33</v>
      </c>
      <c r="K327" s="16">
        <v>0.9</v>
      </c>
      <c r="L327" s="8"/>
      <c r="M327" s="12"/>
      <c r="N327" s="18">
        <v>43889</v>
      </c>
      <c r="O327" s="14">
        <v>7200</v>
      </c>
      <c r="P327" s="14">
        <v>172800</v>
      </c>
      <c r="Q327" s="23">
        <v>432</v>
      </c>
      <c r="R327" s="11">
        <v>7991</v>
      </c>
      <c r="S327" s="11">
        <v>180</v>
      </c>
      <c r="T327" s="24" t="s">
        <v>37</v>
      </c>
      <c r="U327" s="24" t="s">
        <v>37</v>
      </c>
      <c r="V327" s="24" t="s">
        <v>38</v>
      </c>
      <c r="W327" s="24" t="s">
        <v>38</v>
      </c>
      <c r="X327" s="24" t="s">
        <v>37</v>
      </c>
      <c r="Y327" s="28">
        <v>44039</v>
      </c>
      <c r="Z327" s="24" t="s">
        <v>39</v>
      </c>
    </row>
    <row r="328" spans="1:26" ht="18" customHeight="1">
      <c r="A328" s="8" t="s">
        <v>2273</v>
      </c>
      <c r="B328" s="9" t="s">
        <v>1001</v>
      </c>
      <c r="C328" s="10" t="s">
        <v>1002</v>
      </c>
      <c r="D328" s="11" t="s">
        <v>42</v>
      </c>
      <c r="E328" s="12">
        <v>34</v>
      </c>
      <c r="F328" s="12"/>
      <c r="G328" s="12"/>
      <c r="H328" s="13">
        <v>44069</v>
      </c>
      <c r="I328" s="14">
        <v>162</v>
      </c>
      <c r="J328" s="15" t="s">
        <v>33</v>
      </c>
      <c r="K328" s="16">
        <v>0.9</v>
      </c>
      <c r="L328" s="8"/>
      <c r="M328" s="12"/>
      <c r="N328" s="18">
        <v>43889</v>
      </c>
      <c r="O328" s="14">
        <v>16320</v>
      </c>
      <c r="P328" s="14">
        <v>97920</v>
      </c>
      <c r="Q328" s="23">
        <v>347.61599999999999</v>
      </c>
      <c r="R328" s="11">
        <v>8073</v>
      </c>
      <c r="S328" s="11">
        <v>180</v>
      </c>
      <c r="T328" s="24" t="s">
        <v>37</v>
      </c>
      <c r="U328" s="24" t="s">
        <v>37</v>
      </c>
      <c r="V328" s="24" t="s">
        <v>38</v>
      </c>
      <c r="W328" s="24" t="s">
        <v>38</v>
      </c>
      <c r="X328" s="24" t="s">
        <v>37</v>
      </c>
      <c r="Y328" s="28">
        <v>44039</v>
      </c>
      <c r="Z328" s="24" t="s">
        <v>39</v>
      </c>
    </row>
    <row r="329" spans="1:26" ht="18" customHeight="1">
      <c r="A329" s="8" t="s">
        <v>2274</v>
      </c>
      <c r="B329" s="9" t="s">
        <v>661</v>
      </c>
      <c r="C329" s="10" t="s">
        <v>662</v>
      </c>
      <c r="D329" s="11" t="s">
        <v>42</v>
      </c>
      <c r="E329" s="12">
        <v>32</v>
      </c>
      <c r="F329" s="12"/>
      <c r="G329" s="12"/>
      <c r="H329" s="13">
        <v>44069</v>
      </c>
      <c r="I329" s="14">
        <v>162</v>
      </c>
      <c r="J329" s="15" t="s">
        <v>33</v>
      </c>
      <c r="K329" s="16">
        <v>0.9</v>
      </c>
      <c r="L329" s="8"/>
      <c r="M329" s="12"/>
      <c r="N329" s="18">
        <v>43889</v>
      </c>
      <c r="O329" s="14">
        <v>4160</v>
      </c>
      <c r="P329" s="14">
        <v>99840</v>
      </c>
      <c r="Q329" s="23">
        <v>268.56959999999998</v>
      </c>
      <c r="R329" s="11">
        <v>7993</v>
      </c>
      <c r="S329" s="11">
        <v>180</v>
      </c>
      <c r="T329" s="24" t="s">
        <v>37</v>
      </c>
      <c r="U329" s="24" t="s">
        <v>37</v>
      </c>
      <c r="V329" s="24" t="s">
        <v>38</v>
      </c>
      <c r="W329" s="24" t="s">
        <v>38</v>
      </c>
      <c r="X329" s="24" t="s">
        <v>37</v>
      </c>
      <c r="Y329" s="28">
        <v>44069</v>
      </c>
      <c r="Z329" s="24" t="s">
        <v>39</v>
      </c>
    </row>
    <row r="330" spans="1:26" ht="18" customHeight="1">
      <c r="A330" s="8" t="s">
        <v>2151</v>
      </c>
      <c r="B330" s="9" t="s">
        <v>1001</v>
      </c>
      <c r="C330" s="10" t="s">
        <v>1002</v>
      </c>
      <c r="D330" s="11" t="s">
        <v>42</v>
      </c>
      <c r="E330" s="12">
        <v>51</v>
      </c>
      <c r="F330" s="12"/>
      <c r="G330" s="12"/>
      <c r="H330" s="13">
        <v>44069</v>
      </c>
      <c r="I330" s="14">
        <v>162</v>
      </c>
      <c r="J330" s="15" t="s">
        <v>33</v>
      </c>
      <c r="K330" s="16">
        <v>0.9</v>
      </c>
      <c r="L330" s="8"/>
      <c r="M330" s="12"/>
      <c r="N330" s="18">
        <v>43889</v>
      </c>
      <c r="O330" s="14">
        <v>24480</v>
      </c>
      <c r="P330" s="14">
        <v>146880</v>
      </c>
      <c r="Q330" s="23">
        <v>521.42399999999998</v>
      </c>
      <c r="R330" s="11">
        <v>8073</v>
      </c>
      <c r="S330" s="11">
        <v>180</v>
      </c>
      <c r="T330" s="24" t="s">
        <v>37</v>
      </c>
      <c r="U330" s="24" t="s">
        <v>37</v>
      </c>
      <c r="V330" s="24" t="s">
        <v>38</v>
      </c>
      <c r="W330" s="24" t="s">
        <v>38</v>
      </c>
      <c r="X330" s="24" t="s">
        <v>37</v>
      </c>
      <c r="Y330" s="28">
        <v>44039</v>
      </c>
      <c r="Z330" s="24" t="s">
        <v>39</v>
      </c>
    </row>
    <row r="331" spans="1:26" ht="18" customHeight="1">
      <c r="A331" s="8" t="s">
        <v>2081</v>
      </c>
      <c r="B331" s="9" t="s">
        <v>1805</v>
      </c>
      <c r="C331" s="10" t="s">
        <v>1806</v>
      </c>
      <c r="D331" s="11" t="s">
        <v>42</v>
      </c>
      <c r="E331" s="12">
        <v>108</v>
      </c>
      <c r="F331" s="12"/>
      <c r="G331" s="12"/>
      <c r="H331" s="13">
        <v>44069</v>
      </c>
      <c r="I331" s="14">
        <v>162</v>
      </c>
      <c r="J331" s="15" t="s">
        <v>33</v>
      </c>
      <c r="K331" s="16">
        <v>0.9</v>
      </c>
      <c r="L331" s="8"/>
      <c r="M331" s="12"/>
      <c r="N331" s="18">
        <v>43889</v>
      </c>
      <c r="O331" s="14">
        <v>51840</v>
      </c>
      <c r="P331" s="14">
        <v>311040</v>
      </c>
      <c r="Q331" s="23">
        <v>1104.192</v>
      </c>
      <c r="R331" s="11">
        <v>8065</v>
      </c>
      <c r="S331" s="11">
        <v>180</v>
      </c>
      <c r="T331" s="24" t="s">
        <v>37</v>
      </c>
      <c r="U331" s="24" t="s">
        <v>37</v>
      </c>
      <c r="V331" s="24" t="s">
        <v>38</v>
      </c>
      <c r="W331" s="24" t="s">
        <v>38</v>
      </c>
      <c r="X331" s="24" t="s">
        <v>37</v>
      </c>
      <c r="Y331" s="28">
        <v>44039</v>
      </c>
      <c r="Z331" s="24" t="s">
        <v>39</v>
      </c>
    </row>
    <row r="332" spans="1:26" ht="18" customHeight="1">
      <c r="A332" s="8" t="s">
        <v>2150</v>
      </c>
      <c r="B332" s="9" t="s">
        <v>1263</v>
      </c>
      <c r="C332" s="10" t="s">
        <v>1264</v>
      </c>
      <c r="D332" s="11" t="s">
        <v>42</v>
      </c>
      <c r="E332" s="12">
        <v>10</v>
      </c>
      <c r="F332" s="12"/>
      <c r="G332" s="12"/>
      <c r="H332" s="13">
        <v>44069</v>
      </c>
      <c r="I332" s="14">
        <v>162</v>
      </c>
      <c r="J332" s="15" t="s">
        <v>33</v>
      </c>
      <c r="K332" s="16">
        <v>0.9</v>
      </c>
      <c r="L332" s="8"/>
      <c r="M332" s="12"/>
      <c r="N332" s="18">
        <v>43889</v>
      </c>
      <c r="O332" s="14">
        <v>4800</v>
      </c>
      <c r="P332" s="14">
        <v>28800</v>
      </c>
      <c r="Q332" s="23">
        <v>95.04</v>
      </c>
      <c r="R332" s="11">
        <v>8723</v>
      </c>
      <c r="S332" s="11">
        <v>180</v>
      </c>
      <c r="T332" s="24" t="s">
        <v>37</v>
      </c>
      <c r="U332" s="24" t="s">
        <v>37</v>
      </c>
      <c r="V332" s="24" t="s">
        <v>38</v>
      </c>
      <c r="W332" s="24" t="s">
        <v>38</v>
      </c>
      <c r="X332" s="24" t="s">
        <v>37</v>
      </c>
      <c r="Y332" s="28">
        <v>44039</v>
      </c>
      <c r="Z332" s="24" t="s">
        <v>39</v>
      </c>
    </row>
    <row r="333" spans="1:26" ht="18" customHeight="1">
      <c r="A333" s="8" t="s">
        <v>2169</v>
      </c>
      <c r="B333" s="9" t="s">
        <v>1263</v>
      </c>
      <c r="C333" s="10" t="s">
        <v>1264</v>
      </c>
      <c r="D333" s="11" t="s">
        <v>42</v>
      </c>
      <c r="E333" s="12"/>
      <c r="F333" s="12">
        <v>499</v>
      </c>
      <c r="G333" s="12"/>
      <c r="H333" s="13">
        <v>44069</v>
      </c>
      <c r="I333" s="14">
        <v>162</v>
      </c>
      <c r="J333" s="15" t="s">
        <v>33</v>
      </c>
      <c r="K333" s="16">
        <v>0.9</v>
      </c>
      <c r="L333" s="8"/>
      <c r="M333" s="12" t="s">
        <v>2091</v>
      </c>
      <c r="N333" s="18">
        <v>43889</v>
      </c>
      <c r="O333" s="14">
        <v>499</v>
      </c>
      <c r="P333" s="14">
        <v>2994</v>
      </c>
      <c r="Q333" s="23">
        <v>9.8802000000000003</v>
      </c>
      <c r="R333" s="11">
        <v>8723</v>
      </c>
      <c r="S333" s="11">
        <v>180</v>
      </c>
      <c r="T333" s="24" t="s">
        <v>37</v>
      </c>
      <c r="U333" s="24" t="s">
        <v>37</v>
      </c>
      <c r="V333" s="24" t="s">
        <v>38</v>
      </c>
      <c r="W333" s="24" t="s">
        <v>38</v>
      </c>
      <c r="X333" s="24" t="s">
        <v>37</v>
      </c>
      <c r="Y333" s="28">
        <v>44039</v>
      </c>
      <c r="Z333" s="24" t="s">
        <v>39</v>
      </c>
    </row>
    <row r="334" spans="1:26" ht="18" customHeight="1">
      <c r="A334" s="8" t="s">
        <v>2275</v>
      </c>
      <c r="B334" s="9" t="s">
        <v>1031</v>
      </c>
      <c r="C334" s="10" t="s">
        <v>1032</v>
      </c>
      <c r="D334" s="11" t="s">
        <v>194</v>
      </c>
      <c r="E334" s="12">
        <v>24</v>
      </c>
      <c r="F334" s="12"/>
      <c r="G334" s="12"/>
      <c r="H334" s="13">
        <v>44070</v>
      </c>
      <c r="I334" s="14">
        <v>163</v>
      </c>
      <c r="J334" s="15" t="s">
        <v>33</v>
      </c>
      <c r="K334" s="16">
        <v>0.905555555555556</v>
      </c>
      <c r="L334" s="8"/>
      <c r="M334" s="12" t="s">
        <v>2073</v>
      </c>
      <c r="N334" s="18">
        <v>43890</v>
      </c>
      <c r="O334" s="14">
        <v>1080</v>
      </c>
      <c r="P334" s="14">
        <v>32400</v>
      </c>
      <c r="Q334" s="23">
        <v>106.92</v>
      </c>
      <c r="R334" s="11">
        <v>9845</v>
      </c>
      <c r="S334" s="11">
        <v>180</v>
      </c>
      <c r="T334" s="24" t="s">
        <v>37</v>
      </c>
      <c r="U334" s="24" t="s">
        <v>37</v>
      </c>
      <c r="V334" s="24" t="s">
        <v>38</v>
      </c>
      <c r="W334" s="24" t="s">
        <v>38</v>
      </c>
      <c r="X334" s="24" t="s">
        <v>37</v>
      </c>
      <c r="Y334" s="28">
        <v>44040</v>
      </c>
      <c r="Z334" s="24" t="s">
        <v>39</v>
      </c>
    </row>
    <row r="335" spans="1:26" ht="18" customHeight="1">
      <c r="A335" s="8" t="s">
        <v>2276</v>
      </c>
      <c r="B335" s="9" t="s">
        <v>1031</v>
      </c>
      <c r="C335" s="10" t="s">
        <v>1032</v>
      </c>
      <c r="D335" s="11" t="s">
        <v>194</v>
      </c>
      <c r="E335" s="12">
        <v>26</v>
      </c>
      <c r="F335" s="12">
        <v>42</v>
      </c>
      <c r="G335" s="12"/>
      <c r="H335" s="13">
        <v>44070</v>
      </c>
      <c r="I335" s="14">
        <v>163</v>
      </c>
      <c r="J335" s="15" t="s">
        <v>33</v>
      </c>
      <c r="K335" s="16">
        <v>0.905555555555556</v>
      </c>
      <c r="L335" s="8"/>
      <c r="M335" s="12" t="s">
        <v>2073</v>
      </c>
      <c r="N335" s="18">
        <v>43890</v>
      </c>
      <c r="O335" s="14">
        <v>1212</v>
      </c>
      <c r="P335" s="14">
        <v>36360</v>
      </c>
      <c r="Q335" s="23">
        <v>119.988</v>
      </c>
      <c r="R335" s="11">
        <v>9845</v>
      </c>
      <c r="S335" s="11">
        <v>180</v>
      </c>
      <c r="T335" s="24" t="s">
        <v>37</v>
      </c>
      <c r="U335" s="24" t="s">
        <v>37</v>
      </c>
      <c r="V335" s="24" t="s">
        <v>38</v>
      </c>
      <c r="W335" s="24" t="s">
        <v>38</v>
      </c>
      <c r="X335" s="24" t="s">
        <v>37</v>
      </c>
      <c r="Y335" s="28">
        <v>44040</v>
      </c>
      <c r="Z335" s="24" t="s">
        <v>39</v>
      </c>
    </row>
    <row r="336" spans="1:26" ht="18" customHeight="1">
      <c r="A336" s="8" t="s">
        <v>2245</v>
      </c>
      <c r="B336" s="9" t="s">
        <v>1267</v>
      </c>
      <c r="C336" s="10" t="s">
        <v>1268</v>
      </c>
      <c r="D336" s="11" t="s">
        <v>46</v>
      </c>
      <c r="E336" s="12">
        <v>16</v>
      </c>
      <c r="F336" s="12"/>
      <c r="G336" s="12"/>
      <c r="H336" s="13">
        <v>44070</v>
      </c>
      <c r="I336" s="14">
        <v>163</v>
      </c>
      <c r="J336" s="15" t="s">
        <v>33</v>
      </c>
      <c r="K336" s="16">
        <v>0.905555555555556</v>
      </c>
      <c r="L336" s="8"/>
      <c r="M336" s="12"/>
      <c r="N336" s="18">
        <v>43890</v>
      </c>
      <c r="O336" s="14">
        <v>720</v>
      </c>
      <c r="P336" s="14">
        <v>21600</v>
      </c>
      <c r="Q336" s="23">
        <v>71.28</v>
      </c>
      <c r="R336" s="11">
        <v>8814</v>
      </c>
      <c r="S336" s="11">
        <v>180</v>
      </c>
      <c r="T336" s="24" t="s">
        <v>37</v>
      </c>
      <c r="U336" s="24" t="s">
        <v>37</v>
      </c>
      <c r="V336" s="24" t="s">
        <v>38</v>
      </c>
      <c r="W336" s="24" t="s">
        <v>38</v>
      </c>
      <c r="X336" s="24" t="s">
        <v>37</v>
      </c>
      <c r="Y336" s="28">
        <v>44040</v>
      </c>
      <c r="Z336" s="24" t="s">
        <v>39</v>
      </c>
    </row>
    <row r="337" spans="1:26" ht="18" customHeight="1">
      <c r="A337" s="8" t="s">
        <v>2277</v>
      </c>
      <c r="B337" s="9" t="s">
        <v>661</v>
      </c>
      <c r="C337" s="10" t="s">
        <v>662</v>
      </c>
      <c r="D337" s="11" t="s">
        <v>42</v>
      </c>
      <c r="E337" s="12">
        <v>1</v>
      </c>
      <c r="F337" s="12"/>
      <c r="G337" s="12"/>
      <c r="H337" s="13">
        <v>44070</v>
      </c>
      <c r="I337" s="14">
        <v>163</v>
      </c>
      <c r="J337" s="15" t="s">
        <v>33</v>
      </c>
      <c r="K337" s="16">
        <v>0.905555555555556</v>
      </c>
      <c r="L337" s="8"/>
      <c r="M337" s="12" t="s">
        <v>2091</v>
      </c>
      <c r="N337" s="18">
        <v>43890</v>
      </c>
      <c r="O337" s="14">
        <v>130</v>
      </c>
      <c r="P337" s="14">
        <v>3120</v>
      </c>
      <c r="Q337" s="23">
        <v>8.3927999999999994</v>
      </c>
      <c r="R337" s="11">
        <v>7993</v>
      </c>
      <c r="S337" s="11">
        <v>180</v>
      </c>
      <c r="T337" s="24" t="s">
        <v>37</v>
      </c>
      <c r="U337" s="24" t="s">
        <v>37</v>
      </c>
      <c r="V337" s="24" t="s">
        <v>38</v>
      </c>
      <c r="W337" s="24" t="s">
        <v>38</v>
      </c>
      <c r="X337" s="24" t="s">
        <v>37</v>
      </c>
      <c r="Y337" s="28">
        <v>44070</v>
      </c>
      <c r="Z337" s="24" t="s">
        <v>39</v>
      </c>
    </row>
    <row r="338" spans="1:26" ht="18" customHeight="1">
      <c r="A338" s="8" t="s">
        <v>2278</v>
      </c>
      <c r="B338" s="9" t="s">
        <v>1243</v>
      </c>
      <c r="C338" s="10" t="s">
        <v>1244</v>
      </c>
      <c r="D338" s="11" t="s">
        <v>194</v>
      </c>
      <c r="E338" s="12">
        <v>96</v>
      </c>
      <c r="F338" s="12"/>
      <c r="G338" s="12"/>
      <c r="H338" s="13">
        <v>44070</v>
      </c>
      <c r="I338" s="14">
        <v>163</v>
      </c>
      <c r="J338" s="15" t="s">
        <v>33</v>
      </c>
      <c r="K338" s="16">
        <v>0.905555555555556</v>
      </c>
      <c r="L338" s="8"/>
      <c r="M338" s="12"/>
      <c r="N338" s="18">
        <v>43890</v>
      </c>
      <c r="O338" s="14">
        <v>7200</v>
      </c>
      <c r="P338" s="14">
        <v>172800</v>
      </c>
      <c r="Q338" s="23">
        <v>432</v>
      </c>
      <c r="R338" s="11">
        <v>7991</v>
      </c>
      <c r="S338" s="11">
        <v>180</v>
      </c>
      <c r="T338" s="24" t="s">
        <v>37</v>
      </c>
      <c r="U338" s="24" t="s">
        <v>37</v>
      </c>
      <c r="V338" s="24" t="s">
        <v>38</v>
      </c>
      <c r="W338" s="24" t="s">
        <v>38</v>
      </c>
      <c r="X338" s="24" t="s">
        <v>37</v>
      </c>
      <c r="Y338" s="28">
        <v>44040</v>
      </c>
      <c r="Z338" s="24" t="s">
        <v>39</v>
      </c>
    </row>
    <row r="339" spans="1:26" ht="18" customHeight="1">
      <c r="A339" s="8" t="s">
        <v>2081</v>
      </c>
      <c r="B339" s="9" t="s">
        <v>1805</v>
      </c>
      <c r="C339" s="10" t="s">
        <v>1806</v>
      </c>
      <c r="D339" s="11" t="s">
        <v>42</v>
      </c>
      <c r="E339" s="12">
        <v>128</v>
      </c>
      <c r="F339" s="12"/>
      <c r="G339" s="12"/>
      <c r="H339" s="13">
        <v>44070</v>
      </c>
      <c r="I339" s="14">
        <v>163</v>
      </c>
      <c r="J339" s="15" t="s">
        <v>33</v>
      </c>
      <c r="K339" s="16">
        <v>0.905555555555556</v>
      </c>
      <c r="L339" s="8"/>
      <c r="M339" s="12"/>
      <c r="N339" s="18">
        <v>43890</v>
      </c>
      <c r="O339" s="14">
        <v>61440</v>
      </c>
      <c r="P339" s="14">
        <v>368640</v>
      </c>
      <c r="Q339" s="23">
        <v>1308.672</v>
      </c>
      <c r="R339" s="11">
        <v>8065</v>
      </c>
      <c r="S339" s="11">
        <v>180</v>
      </c>
      <c r="T339" s="24" t="s">
        <v>37</v>
      </c>
      <c r="U339" s="24" t="s">
        <v>37</v>
      </c>
      <c r="V339" s="24" t="s">
        <v>38</v>
      </c>
      <c r="W339" s="24" t="s">
        <v>38</v>
      </c>
      <c r="X339" s="24" t="s">
        <v>37</v>
      </c>
      <c r="Y339" s="28">
        <v>44040</v>
      </c>
      <c r="Z339" s="24" t="s">
        <v>39</v>
      </c>
    </row>
    <row r="340" spans="1:26" ht="18" customHeight="1">
      <c r="A340" s="8" t="s">
        <v>2082</v>
      </c>
      <c r="B340" s="9" t="s">
        <v>1033</v>
      </c>
      <c r="C340" s="10" t="s">
        <v>1034</v>
      </c>
      <c r="D340" s="11" t="s">
        <v>194</v>
      </c>
      <c r="E340" s="12">
        <v>3</v>
      </c>
      <c r="F340" s="12"/>
      <c r="G340" s="12"/>
      <c r="H340" s="13">
        <v>44070</v>
      </c>
      <c r="I340" s="14">
        <v>163</v>
      </c>
      <c r="J340" s="15" t="s">
        <v>33</v>
      </c>
      <c r="K340" s="16">
        <v>0.905555555555556</v>
      </c>
      <c r="L340" s="8"/>
      <c r="M340" s="12"/>
      <c r="N340" s="18">
        <v>43890</v>
      </c>
      <c r="O340" s="14">
        <v>780</v>
      </c>
      <c r="P340" s="14">
        <v>4680</v>
      </c>
      <c r="Q340" s="23">
        <v>15.444000000000001</v>
      </c>
      <c r="R340" s="11">
        <v>9128</v>
      </c>
      <c r="S340" s="11">
        <v>180</v>
      </c>
      <c r="T340" s="24" t="s">
        <v>37</v>
      </c>
      <c r="U340" s="24" t="s">
        <v>37</v>
      </c>
      <c r="V340" s="24" t="s">
        <v>38</v>
      </c>
      <c r="W340" s="24" t="s">
        <v>38</v>
      </c>
      <c r="X340" s="24" t="s">
        <v>37</v>
      </c>
      <c r="Y340" s="28">
        <v>44040</v>
      </c>
      <c r="Z340" s="24" t="s">
        <v>39</v>
      </c>
    </row>
    <row r="341" spans="1:26" ht="18" customHeight="1">
      <c r="A341" s="8" t="s">
        <v>2279</v>
      </c>
      <c r="B341" s="9" t="s">
        <v>1805</v>
      </c>
      <c r="C341" s="10" t="s">
        <v>1806</v>
      </c>
      <c r="D341" s="11" t="s">
        <v>42</v>
      </c>
      <c r="E341" s="12">
        <v>24</v>
      </c>
      <c r="F341" s="12"/>
      <c r="G341" s="12"/>
      <c r="H341" s="13">
        <v>44070</v>
      </c>
      <c r="I341" s="14">
        <v>163</v>
      </c>
      <c r="J341" s="15" t="s">
        <v>33</v>
      </c>
      <c r="K341" s="16">
        <v>0.905555555555556</v>
      </c>
      <c r="L341" s="8"/>
      <c r="M341" s="12"/>
      <c r="N341" s="18">
        <v>43890</v>
      </c>
      <c r="O341" s="14">
        <v>11520</v>
      </c>
      <c r="P341" s="14">
        <v>69120</v>
      </c>
      <c r="Q341" s="23">
        <v>245.376</v>
      </c>
      <c r="R341" s="11">
        <v>8065</v>
      </c>
      <c r="S341" s="11">
        <v>180</v>
      </c>
      <c r="T341" s="24" t="s">
        <v>37</v>
      </c>
      <c r="U341" s="24" t="s">
        <v>37</v>
      </c>
      <c r="V341" s="24" t="s">
        <v>38</v>
      </c>
      <c r="W341" s="24" t="s">
        <v>38</v>
      </c>
      <c r="X341" s="24" t="s">
        <v>37</v>
      </c>
      <c r="Y341" s="28">
        <v>44040</v>
      </c>
      <c r="Z341" s="24" t="s">
        <v>39</v>
      </c>
    </row>
    <row r="342" spans="1:26" ht="18" customHeight="1">
      <c r="A342" s="8" t="s">
        <v>2280</v>
      </c>
      <c r="B342" s="9" t="s">
        <v>1029</v>
      </c>
      <c r="C342" s="10" t="s">
        <v>1030</v>
      </c>
      <c r="D342" s="11" t="s">
        <v>194</v>
      </c>
      <c r="E342" s="12">
        <v>12</v>
      </c>
      <c r="F342" s="12"/>
      <c r="G342" s="12"/>
      <c r="H342" s="13">
        <v>44070</v>
      </c>
      <c r="I342" s="14">
        <v>163</v>
      </c>
      <c r="J342" s="15" t="s">
        <v>33</v>
      </c>
      <c r="K342" s="16">
        <v>0.905555555555556</v>
      </c>
      <c r="L342" s="8"/>
      <c r="M342" s="12"/>
      <c r="N342" s="18">
        <v>43890</v>
      </c>
      <c r="O342" s="14">
        <v>900</v>
      </c>
      <c r="P342" s="14">
        <v>21600</v>
      </c>
      <c r="Q342" s="23">
        <v>71.28</v>
      </c>
      <c r="R342" s="11">
        <v>9856</v>
      </c>
      <c r="S342" s="11">
        <v>180</v>
      </c>
      <c r="T342" s="24" t="s">
        <v>37</v>
      </c>
      <c r="U342" s="24" t="s">
        <v>37</v>
      </c>
      <c r="V342" s="24" t="s">
        <v>38</v>
      </c>
      <c r="W342" s="24" t="s">
        <v>38</v>
      </c>
      <c r="X342" s="24" t="s">
        <v>37</v>
      </c>
      <c r="Y342" s="28">
        <v>44040</v>
      </c>
      <c r="Z342" s="24" t="s">
        <v>39</v>
      </c>
    </row>
    <row r="343" spans="1:26" ht="18" customHeight="1">
      <c r="A343" s="8" t="s">
        <v>2281</v>
      </c>
      <c r="B343" s="9" t="s">
        <v>1243</v>
      </c>
      <c r="C343" s="10" t="s">
        <v>1244</v>
      </c>
      <c r="D343" s="11" t="s">
        <v>194</v>
      </c>
      <c r="E343" s="12">
        <v>1</v>
      </c>
      <c r="F343" s="12"/>
      <c r="G343" s="12"/>
      <c r="H343" s="13">
        <v>44070</v>
      </c>
      <c r="I343" s="14">
        <v>163</v>
      </c>
      <c r="J343" s="15" t="s">
        <v>33</v>
      </c>
      <c r="K343" s="16">
        <v>0.905555555555556</v>
      </c>
      <c r="L343" s="8"/>
      <c r="M343" s="12" t="s">
        <v>2091</v>
      </c>
      <c r="N343" s="18">
        <v>43890</v>
      </c>
      <c r="O343" s="14">
        <v>75</v>
      </c>
      <c r="P343" s="14">
        <v>1800</v>
      </c>
      <c r="Q343" s="23">
        <v>4.5</v>
      </c>
      <c r="R343" s="11">
        <v>7991</v>
      </c>
      <c r="S343" s="11">
        <v>180</v>
      </c>
      <c r="T343" s="24" t="s">
        <v>37</v>
      </c>
      <c r="U343" s="24" t="s">
        <v>37</v>
      </c>
      <c r="V343" s="24" t="s">
        <v>38</v>
      </c>
      <c r="W343" s="24" t="s">
        <v>38</v>
      </c>
      <c r="X343" s="24" t="s">
        <v>37</v>
      </c>
      <c r="Y343" s="28">
        <v>44040</v>
      </c>
      <c r="Z343" s="24" t="s">
        <v>39</v>
      </c>
    </row>
    <row r="344" spans="1:26" ht="18" customHeight="1">
      <c r="A344" s="8" t="s">
        <v>2282</v>
      </c>
      <c r="B344" s="9" t="s">
        <v>1243</v>
      </c>
      <c r="C344" s="10" t="s">
        <v>1244</v>
      </c>
      <c r="D344" s="11" t="s">
        <v>194</v>
      </c>
      <c r="E344" s="12">
        <v>118</v>
      </c>
      <c r="F344" s="12"/>
      <c r="G344" s="12"/>
      <c r="H344" s="13">
        <v>44070</v>
      </c>
      <c r="I344" s="14">
        <v>163</v>
      </c>
      <c r="J344" s="15" t="s">
        <v>33</v>
      </c>
      <c r="K344" s="16">
        <v>0.905555555555556</v>
      </c>
      <c r="L344" s="8"/>
      <c r="M344" s="12"/>
      <c r="N344" s="18">
        <v>43890</v>
      </c>
      <c r="O344" s="14">
        <v>8850</v>
      </c>
      <c r="P344" s="14">
        <v>212400</v>
      </c>
      <c r="Q344" s="23">
        <v>531</v>
      </c>
      <c r="R344" s="11">
        <v>7991</v>
      </c>
      <c r="S344" s="11">
        <v>180</v>
      </c>
      <c r="T344" s="24" t="s">
        <v>37</v>
      </c>
      <c r="U344" s="24" t="s">
        <v>37</v>
      </c>
      <c r="V344" s="24" t="s">
        <v>38</v>
      </c>
      <c r="W344" s="24" t="s">
        <v>38</v>
      </c>
      <c r="X344" s="24" t="s">
        <v>37</v>
      </c>
      <c r="Y344" s="28">
        <v>44040</v>
      </c>
      <c r="Z344" s="24" t="s">
        <v>39</v>
      </c>
    </row>
    <row r="345" spans="1:26" ht="18" customHeight="1">
      <c r="A345" s="8" t="s">
        <v>2075</v>
      </c>
      <c r="B345" s="9" t="s">
        <v>1029</v>
      </c>
      <c r="C345" s="10" t="s">
        <v>1030</v>
      </c>
      <c r="D345" s="11" t="s">
        <v>194</v>
      </c>
      <c r="E345" s="12">
        <v>3</v>
      </c>
      <c r="F345" s="12"/>
      <c r="G345" s="12"/>
      <c r="H345" s="13">
        <v>44070</v>
      </c>
      <c r="I345" s="14">
        <v>163</v>
      </c>
      <c r="J345" s="15" t="s">
        <v>33</v>
      </c>
      <c r="K345" s="16">
        <v>0.905555555555556</v>
      </c>
      <c r="L345" s="8"/>
      <c r="M345" s="12"/>
      <c r="N345" s="18">
        <v>43890</v>
      </c>
      <c r="O345" s="14">
        <v>225</v>
      </c>
      <c r="P345" s="14">
        <v>5400</v>
      </c>
      <c r="Q345" s="23">
        <v>17.82</v>
      </c>
      <c r="R345" s="11">
        <v>9856</v>
      </c>
      <c r="S345" s="11">
        <v>180</v>
      </c>
      <c r="T345" s="24" t="s">
        <v>37</v>
      </c>
      <c r="U345" s="24" t="s">
        <v>37</v>
      </c>
      <c r="V345" s="24" t="s">
        <v>38</v>
      </c>
      <c r="W345" s="24" t="s">
        <v>38</v>
      </c>
      <c r="X345" s="24" t="s">
        <v>37</v>
      </c>
      <c r="Y345" s="28">
        <v>44040</v>
      </c>
      <c r="Z345" s="24" t="s">
        <v>39</v>
      </c>
    </row>
    <row r="346" spans="1:26" ht="18" customHeight="1">
      <c r="A346" s="8" t="s">
        <v>2075</v>
      </c>
      <c r="B346" s="9" t="s">
        <v>1029</v>
      </c>
      <c r="C346" s="10" t="s">
        <v>1030</v>
      </c>
      <c r="D346" s="11" t="s">
        <v>194</v>
      </c>
      <c r="E346" s="12">
        <v>6</v>
      </c>
      <c r="F346" s="12"/>
      <c r="G346" s="12"/>
      <c r="H346" s="13">
        <v>44070</v>
      </c>
      <c r="I346" s="14">
        <v>163</v>
      </c>
      <c r="J346" s="15" t="s">
        <v>33</v>
      </c>
      <c r="K346" s="16">
        <v>0.905555555555556</v>
      </c>
      <c r="L346" s="8"/>
      <c r="M346" s="12"/>
      <c r="N346" s="18">
        <v>43890</v>
      </c>
      <c r="O346" s="14">
        <v>450</v>
      </c>
      <c r="P346" s="14">
        <v>10800</v>
      </c>
      <c r="Q346" s="23">
        <v>35.64</v>
      </c>
      <c r="R346" s="11">
        <v>9856</v>
      </c>
      <c r="S346" s="11">
        <v>180</v>
      </c>
      <c r="T346" s="24" t="s">
        <v>37</v>
      </c>
      <c r="U346" s="24" t="s">
        <v>37</v>
      </c>
      <c r="V346" s="24" t="s">
        <v>38</v>
      </c>
      <c r="W346" s="24" t="s">
        <v>38</v>
      </c>
      <c r="X346" s="24" t="s">
        <v>37</v>
      </c>
      <c r="Y346" s="28">
        <v>44040</v>
      </c>
      <c r="Z346" s="24" t="s">
        <v>39</v>
      </c>
    </row>
    <row r="347" spans="1:26" ht="18" customHeight="1">
      <c r="A347" s="8" t="s">
        <v>2283</v>
      </c>
      <c r="B347" s="9" t="s">
        <v>31</v>
      </c>
      <c r="C347" s="10" t="s">
        <v>2070</v>
      </c>
      <c r="D347" s="11" t="s">
        <v>36</v>
      </c>
      <c r="E347" s="12">
        <v>10</v>
      </c>
      <c r="F347" s="12"/>
      <c r="G347" s="12"/>
      <c r="H347" s="13">
        <v>44071</v>
      </c>
      <c r="I347" s="14">
        <v>164</v>
      </c>
      <c r="J347" s="15" t="s">
        <v>33</v>
      </c>
      <c r="K347" s="16">
        <v>0.91111111111111098</v>
      </c>
      <c r="L347" s="8"/>
      <c r="M347" s="12"/>
      <c r="N347" s="18">
        <v>43891</v>
      </c>
      <c r="O347" s="14">
        <v>1200</v>
      </c>
      <c r="P347" s="14">
        <v>14400</v>
      </c>
      <c r="Q347" s="23">
        <v>86.4</v>
      </c>
      <c r="R347" s="11">
        <v>12026</v>
      </c>
      <c r="S347" s="11">
        <v>180</v>
      </c>
      <c r="T347" s="24" t="s">
        <v>37</v>
      </c>
      <c r="U347" s="24" t="s">
        <v>37</v>
      </c>
      <c r="V347" s="24" t="s">
        <v>38</v>
      </c>
      <c r="W347" s="24" t="s">
        <v>38</v>
      </c>
      <c r="X347" s="24" t="s">
        <v>37</v>
      </c>
      <c r="Y347" s="28">
        <v>44041</v>
      </c>
      <c r="Z347" s="24" t="s">
        <v>39</v>
      </c>
    </row>
    <row r="348" spans="1:26" ht="18" customHeight="1">
      <c r="A348" s="8" t="s">
        <v>2132</v>
      </c>
      <c r="B348" s="9" t="s">
        <v>988</v>
      </c>
      <c r="C348" s="10" t="s">
        <v>989</v>
      </c>
      <c r="D348" s="11" t="s">
        <v>42</v>
      </c>
      <c r="E348" s="12">
        <v>10</v>
      </c>
      <c r="F348" s="12"/>
      <c r="G348" s="12"/>
      <c r="H348" s="13">
        <v>44071</v>
      </c>
      <c r="I348" s="14">
        <v>164</v>
      </c>
      <c r="J348" s="15" t="s">
        <v>33</v>
      </c>
      <c r="K348" s="16">
        <v>0.91111111111111098</v>
      </c>
      <c r="L348" s="8"/>
      <c r="M348" s="12"/>
      <c r="N348" s="18">
        <v>43891</v>
      </c>
      <c r="O348" s="14">
        <v>5200</v>
      </c>
      <c r="P348" s="14">
        <v>31200</v>
      </c>
      <c r="Q348" s="23">
        <v>83.927999999999997</v>
      </c>
      <c r="R348" s="11">
        <v>9909</v>
      </c>
      <c r="S348" s="11">
        <v>180</v>
      </c>
      <c r="T348" s="24" t="s">
        <v>37</v>
      </c>
      <c r="U348" s="24" t="s">
        <v>37</v>
      </c>
      <c r="V348" s="24" t="s">
        <v>38</v>
      </c>
      <c r="W348" s="24" t="s">
        <v>38</v>
      </c>
      <c r="X348" s="24" t="s">
        <v>37</v>
      </c>
      <c r="Y348" s="28">
        <v>44071</v>
      </c>
      <c r="Z348" s="24" t="s">
        <v>39</v>
      </c>
    </row>
    <row r="349" spans="1:26" ht="18" customHeight="1">
      <c r="A349" s="8" t="s">
        <v>2284</v>
      </c>
      <c r="B349" s="9" t="s">
        <v>1243</v>
      </c>
      <c r="C349" s="10" t="s">
        <v>1244</v>
      </c>
      <c r="D349" s="11" t="s">
        <v>194</v>
      </c>
      <c r="E349" s="12">
        <v>146</v>
      </c>
      <c r="F349" s="12"/>
      <c r="G349" s="12"/>
      <c r="H349" s="13">
        <v>44071</v>
      </c>
      <c r="I349" s="14">
        <v>164</v>
      </c>
      <c r="J349" s="15" t="s">
        <v>33</v>
      </c>
      <c r="K349" s="16">
        <v>0.91111111111111098</v>
      </c>
      <c r="L349" s="8"/>
      <c r="M349" s="12"/>
      <c r="N349" s="18">
        <v>43891</v>
      </c>
      <c r="O349" s="14">
        <v>10950</v>
      </c>
      <c r="P349" s="14">
        <v>262800</v>
      </c>
      <c r="Q349" s="23">
        <v>657</v>
      </c>
      <c r="R349" s="11">
        <v>7991</v>
      </c>
      <c r="S349" s="11">
        <v>180</v>
      </c>
      <c r="T349" s="24" t="s">
        <v>37</v>
      </c>
      <c r="U349" s="24" t="s">
        <v>37</v>
      </c>
      <c r="V349" s="24" t="s">
        <v>38</v>
      </c>
      <c r="W349" s="24" t="s">
        <v>38</v>
      </c>
      <c r="X349" s="24" t="s">
        <v>37</v>
      </c>
      <c r="Y349" s="28">
        <v>44041</v>
      </c>
      <c r="Z349" s="24" t="s">
        <v>39</v>
      </c>
    </row>
    <row r="350" spans="1:26" ht="18" customHeight="1">
      <c r="A350" s="8" t="s">
        <v>2285</v>
      </c>
      <c r="B350" s="9" t="s">
        <v>1243</v>
      </c>
      <c r="C350" s="10" t="s">
        <v>1244</v>
      </c>
      <c r="D350" s="11" t="s">
        <v>194</v>
      </c>
      <c r="E350" s="12">
        <v>97</v>
      </c>
      <c r="F350" s="12"/>
      <c r="G350" s="12"/>
      <c r="H350" s="13">
        <v>44071</v>
      </c>
      <c r="I350" s="14">
        <v>164</v>
      </c>
      <c r="J350" s="15" t="s">
        <v>33</v>
      </c>
      <c r="K350" s="16">
        <v>0.91111111111111098</v>
      </c>
      <c r="L350" s="8"/>
      <c r="M350" s="12"/>
      <c r="N350" s="18">
        <v>43891</v>
      </c>
      <c r="O350" s="14">
        <v>7275</v>
      </c>
      <c r="P350" s="14">
        <v>174600</v>
      </c>
      <c r="Q350" s="23">
        <v>436.5</v>
      </c>
      <c r="R350" s="11">
        <v>7991</v>
      </c>
      <c r="S350" s="11">
        <v>180</v>
      </c>
      <c r="T350" s="24" t="s">
        <v>37</v>
      </c>
      <c r="U350" s="24" t="s">
        <v>37</v>
      </c>
      <c r="V350" s="24" t="s">
        <v>38</v>
      </c>
      <c r="W350" s="24" t="s">
        <v>38</v>
      </c>
      <c r="X350" s="24" t="s">
        <v>37</v>
      </c>
      <c r="Y350" s="28">
        <v>44041</v>
      </c>
      <c r="Z350" s="24" t="s">
        <v>39</v>
      </c>
    </row>
    <row r="351" spans="1:26" ht="18" customHeight="1">
      <c r="A351" s="8" t="s">
        <v>2286</v>
      </c>
      <c r="B351" s="9" t="s">
        <v>1243</v>
      </c>
      <c r="C351" s="10" t="s">
        <v>1244</v>
      </c>
      <c r="D351" s="11" t="s">
        <v>194</v>
      </c>
      <c r="E351" s="12">
        <v>97</v>
      </c>
      <c r="F351" s="12"/>
      <c r="G351" s="12"/>
      <c r="H351" s="13">
        <v>44071</v>
      </c>
      <c r="I351" s="14">
        <v>164</v>
      </c>
      <c r="J351" s="15" t="s">
        <v>33</v>
      </c>
      <c r="K351" s="16">
        <v>0.91111111111111098</v>
      </c>
      <c r="L351" s="8"/>
      <c r="M351" s="12"/>
      <c r="N351" s="18">
        <v>43891</v>
      </c>
      <c r="O351" s="14">
        <v>7275</v>
      </c>
      <c r="P351" s="14">
        <v>174600</v>
      </c>
      <c r="Q351" s="23">
        <v>436.5</v>
      </c>
      <c r="R351" s="11">
        <v>7991</v>
      </c>
      <c r="S351" s="11">
        <v>180</v>
      </c>
      <c r="T351" s="24" t="s">
        <v>37</v>
      </c>
      <c r="U351" s="24" t="s">
        <v>37</v>
      </c>
      <c r="V351" s="24" t="s">
        <v>38</v>
      </c>
      <c r="W351" s="24" t="s">
        <v>38</v>
      </c>
      <c r="X351" s="24" t="s">
        <v>37</v>
      </c>
      <c r="Y351" s="28">
        <v>44041</v>
      </c>
      <c r="Z351" s="24" t="s">
        <v>39</v>
      </c>
    </row>
    <row r="352" spans="1:26" ht="18" customHeight="1">
      <c r="A352" s="8" t="s">
        <v>2287</v>
      </c>
      <c r="B352" s="9" t="s">
        <v>1805</v>
      </c>
      <c r="C352" s="10" t="s">
        <v>1806</v>
      </c>
      <c r="D352" s="11" t="s">
        <v>42</v>
      </c>
      <c r="E352" s="12">
        <v>18</v>
      </c>
      <c r="F352" s="12"/>
      <c r="G352" s="12"/>
      <c r="H352" s="13">
        <v>44071</v>
      </c>
      <c r="I352" s="14">
        <v>164</v>
      </c>
      <c r="J352" s="15" t="s">
        <v>33</v>
      </c>
      <c r="K352" s="16">
        <v>0.91111111111111098</v>
      </c>
      <c r="L352" s="8"/>
      <c r="M352" s="12"/>
      <c r="N352" s="18">
        <v>43891</v>
      </c>
      <c r="O352" s="14">
        <v>8640</v>
      </c>
      <c r="P352" s="14">
        <v>51840</v>
      </c>
      <c r="Q352" s="23">
        <v>184.03200000000001</v>
      </c>
      <c r="R352" s="11">
        <v>8065</v>
      </c>
      <c r="S352" s="11">
        <v>180</v>
      </c>
      <c r="T352" s="24" t="s">
        <v>37</v>
      </c>
      <c r="U352" s="24" t="s">
        <v>37</v>
      </c>
      <c r="V352" s="24" t="s">
        <v>38</v>
      </c>
      <c r="W352" s="24" t="s">
        <v>38</v>
      </c>
      <c r="X352" s="24" t="s">
        <v>37</v>
      </c>
      <c r="Y352" s="28">
        <v>44041</v>
      </c>
      <c r="Z352" s="24" t="s">
        <v>39</v>
      </c>
    </row>
    <row r="353" spans="1:26" ht="18" customHeight="1">
      <c r="A353" s="8" t="s">
        <v>2162</v>
      </c>
      <c r="B353" s="9" t="s">
        <v>988</v>
      </c>
      <c r="C353" s="10" t="s">
        <v>989</v>
      </c>
      <c r="D353" s="11" t="s">
        <v>42</v>
      </c>
      <c r="E353" s="12">
        <v>12</v>
      </c>
      <c r="F353" s="12"/>
      <c r="G353" s="12"/>
      <c r="H353" s="13">
        <v>44071</v>
      </c>
      <c r="I353" s="14">
        <v>164</v>
      </c>
      <c r="J353" s="15" t="s">
        <v>33</v>
      </c>
      <c r="K353" s="16">
        <v>0.91111111111111098</v>
      </c>
      <c r="L353" s="8"/>
      <c r="M353" s="12" t="s">
        <v>2116</v>
      </c>
      <c r="N353" s="18">
        <v>43891</v>
      </c>
      <c r="O353" s="14">
        <v>6240</v>
      </c>
      <c r="P353" s="14">
        <v>37440</v>
      </c>
      <c r="Q353" s="23">
        <v>100.7136</v>
      </c>
      <c r="R353" s="11">
        <v>9909</v>
      </c>
      <c r="S353" s="11">
        <v>180</v>
      </c>
      <c r="T353" s="24" t="s">
        <v>37</v>
      </c>
      <c r="U353" s="24" t="s">
        <v>37</v>
      </c>
      <c r="V353" s="24" t="s">
        <v>38</v>
      </c>
      <c r="W353" s="24" t="s">
        <v>38</v>
      </c>
      <c r="X353" s="24" t="s">
        <v>37</v>
      </c>
      <c r="Y353" s="28">
        <v>44071</v>
      </c>
      <c r="Z353" s="24" t="s">
        <v>39</v>
      </c>
    </row>
    <row r="354" spans="1:26" ht="18" customHeight="1">
      <c r="A354" s="8" t="s">
        <v>2288</v>
      </c>
      <c r="B354" s="9" t="s">
        <v>432</v>
      </c>
      <c r="C354" s="10" t="s">
        <v>433</v>
      </c>
      <c r="D354" s="11" t="s">
        <v>46</v>
      </c>
      <c r="E354" s="12">
        <v>57</v>
      </c>
      <c r="F354" s="12"/>
      <c r="G354" s="12"/>
      <c r="H354" s="13">
        <v>44072</v>
      </c>
      <c r="I354" s="14">
        <v>165</v>
      </c>
      <c r="J354" s="15" t="s">
        <v>33</v>
      </c>
      <c r="K354" s="16">
        <v>0.91666666666666696</v>
      </c>
      <c r="L354" s="8"/>
      <c r="M354" s="12" t="s">
        <v>2153</v>
      </c>
      <c r="N354" s="18">
        <v>43892</v>
      </c>
      <c r="O354" s="14">
        <v>2565</v>
      </c>
      <c r="P354" s="14">
        <v>76950</v>
      </c>
      <c r="Q354" s="23">
        <v>253.935</v>
      </c>
      <c r="R354" s="11">
        <v>2511</v>
      </c>
      <c r="S354" s="11">
        <v>180</v>
      </c>
      <c r="T354" s="24" t="s">
        <v>37</v>
      </c>
      <c r="U354" s="24" t="s">
        <v>37</v>
      </c>
      <c r="V354" s="24" t="s">
        <v>38</v>
      </c>
      <c r="W354" s="24" t="s">
        <v>38</v>
      </c>
      <c r="X354" s="24" t="s">
        <v>37</v>
      </c>
      <c r="Y354" s="28">
        <v>44042</v>
      </c>
      <c r="Z354" s="24" t="s">
        <v>39</v>
      </c>
    </row>
    <row r="355" spans="1:26" ht="18" customHeight="1">
      <c r="A355" s="8" t="s">
        <v>2289</v>
      </c>
      <c r="B355" s="9" t="s">
        <v>432</v>
      </c>
      <c r="C355" s="10" t="s">
        <v>433</v>
      </c>
      <c r="D355" s="11" t="s">
        <v>46</v>
      </c>
      <c r="E355" s="12">
        <v>52</v>
      </c>
      <c r="F355" s="12"/>
      <c r="G355" s="12"/>
      <c r="H355" s="13">
        <v>44072</v>
      </c>
      <c r="I355" s="14">
        <v>165</v>
      </c>
      <c r="J355" s="15" t="s">
        <v>33</v>
      </c>
      <c r="K355" s="16">
        <v>0.91666666666666696</v>
      </c>
      <c r="L355" s="8"/>
      <c r="M355" s="12" t="s">
        <v>2073</v>
      </c>
      <c r="N355" s="18">
        <v>43892</v>
      </c>
      <c r="O355" s="14">
        <v>2340</v>
      </c>
      <c r="P355" s="14">
        <v>70200</v>
      </c>
      <c r="Q355" s="23">
        <v>231.66</v>
      </c>
      <c r="R355" s="11">
        <v>2511</v>
      </c>
      <c r="S355" s="11">
        <v>180</v>
      </c>
      <c r="T355" s="24" t="s">
        <v>37</v>
      </c>
      <c r="U355" s="24" t="s">
        <v>37</v>
      </c>
      <c r="V355" s="24" t="s">
        <v>38</v>
      </c>
      <c r="W355" s="24" t="s">
        <v>38</v>
      </c>
      <c r="X355" s="24" t="s">
        <v>37</v>
      </c>
      <c r="Y355" s="28">
        <v>44042</v>
      </c>
      <c r="Z355" s="24" t="s">
        <v>39</v>
      </c>
    </row>
    <row r="356" spans="1:26" ht="18" customHeight="1">
      <c r="A356" s="8" t="s">
        <v>2290</v>
      </c>
      <c r="B356" s="9" t="s">
        <v>695</v>
      </c>
      <c r="C356" s="10" t="s">
        <v>696</v>
      </c>
      <c r="D356" s="11" t="s">
        <v>46</v>
      </c>
      <c r="E356" s="12">
        <v>36</v>
      </c>
      <c r="F356" s="12"/>
      <c r="G356" s="12"/>
      <c r="H356" s="13">
        <v>44072</v>
      </c>
      <c r="I356" s="14">
        <v>165</v>
      </c>
      <c r="J356" s="15" t="s">
        <v>33</v>
      </c>
      <c r="K356" s="16">
        <v>0.91666666666666696</v>
      </c>
      <c r="L356" s="8"/>
      <c r="M356" s="12"/>
      <c r="N356" s="18">
        <v>43892</v>
      </c>
      <c r="O356" s="14">
        <v>1296</v>
      </c>
      <c r="P356" s="14">
        <v>16848</v>
      </c>
      <c r="Q356" s="23">
        <v>168.48</v>
      </c>
      <c r="R356" s="11">
        <v>9480</v>
      </c>
      <c r="S356" s="11">
        <v>180</v>
      </c>
      <c r="T356" s="24" t="s">
        <v>37</v>
      </c>
      <c r="U356" s="24" t="s">
        <v>37</v>
      </c>
      <c r="V356" s="24" t="s">
        <v>38</v>
      </c>
      <c r="W356" s="24" t="s">
        <v>38</v>
      </c>
      <c r="X356" s="24" t="s">
        <v>37</v>
      </c>
      <c r="Y356" s="28">
        <v>44042</v>
      </c>
      <c r="Z356" s="24" t="s">
        <v>39</v>
      </c>
    </row>
    <row r="357" spans="1:26" ht="18" customHeight="1">
      <c r="A357" s="8" t="s">
        <v>2291</v>
      </c>
      <c r="B357" s="9" t="s">
        <v>435</v>
      </c>
      <c r="C357" s="10" t="s">
        <v>436</v>
      </c>
      <c r="D357" s="11" t="s">
        <v>46</v>
      </c>
      <c r="E357" s="12">
        <v>240</v>
      </c>
      <c r="F357" s="12"/>
      <c r="G357" s="12"/>
      <c r="H357" s="13">
        <v>44072</v>
      </c>
      <c r="I357" s="14">
        <v>165</v>
      </c>
      <c r="J357" s="15" t="s">
        <v>33</v>
      </c>
      <c r="K357" s="16">
        <v>0.91666666666666696</v>
      </c>
      <c r="L357" s="8"/>
      <c r="M357" s="12"/>
      <c r="N357" s="18">
        <v>43892</v>
      </c>
      <c r="O357" s="14">
        <v>10800</v>
      </c>
      <c r="P357" s="14">
        <v>324000</v>
      </c>
      <c r="Q357" s="23">
        <v>1069.2</v>
      </c>
      <c r="R357" s="11">
        <v>2512</v>
      </c>
      <c r="S357" s="11">
        <v>180</v>
      </c>
      <c r="T357" s="24" t="s">
        <v>37</v>
      </c>
      <c r="U357" s="24" t="s">
        <v>37</v>
      </c>
      <c r="V357" s="24" t="s">
        <v>38</v>
      </c>
      <c r="W357" s="24" t="s">
        <v>38</v>
      </c>
      <c r="X357" s="24" t="s">
        <v>37</v>
      </c>
      <c r="Y357" s="28">
        <v>44042</v>
      </c>
      <c r="Z357" s="24" t="s">
        <v>39</v>
      </c>
    </row>
    <row r="358" spans="1:26" ht="18" customHeight="1">
      <c r="A358" s="8" t="s">
        <v>2292</v>
      </c>
      <c r="B358" s="9" t="s">
        <v>435</v>
      </c>
      <c r="C358" s="10" t="s">
        <v>436</v>
      </c>
      <c r="D358" s="11" t="s">
        <v>46</v>
      </c>
      <c r="E358" s="12">
        <v>120</v>
      </c>
      <c r="F358" s="12"/>
      <c r="G358" s="12"/>
      <c r="H358" s="13">
        <v>44072</v>
      </c>
      <c r="I358" s="14">
        <v>165</v>
      </c>
      <c r="J358" s="15" t="s">
        <v>33</v>
      </c>
      <c r="K358" s="16">
        <v>0.91666666666666696</v>
      </c>
      <c r="L358" s="8"/>
      <c r="M358" s="12"/>
      <c r="N358" s="18">
        <v>43892</v>
      </c>
      <c r="O358" s="14">
        <v>5400</v>
      </c>
      <c r="P358" s="14">
        <v>162000</v>
      </c>
      <c r="Q358" s="23">
        <v>534.6</v>
      </c>
      <c r="R358" s="11">
        <v>2512</v>
      </c>
      <c r="S358" s="11">
        <v>180</v>
      </c>
      <c r="T358" s="24" t="s">
        <v>37</v>
      </c>
      <c r="U358" s="24" t="s">
        <v>37</v>
      </c>
      <c r="V358" s="24" t="s">
        <v>38</v>
      </c>
      <c r="W358" s="24" t="s">
        <v>38</v>
      </c>
      <c r="X358" s="24" t="s">
        <v>37</v>
      </c>
      <c r="Y358" s="28">
        <v>44042</v>
      </c>
      <c r="Z358" s="24" t="s">
        <v>39</v>
      </c>
    </row>
    <row r="359" spans="1:26" ht="18" customHeight="1">
      <c r="A359" s="8" t="s">
        <v>2265</v>
      </c>
      <c r="B359" s="9" t="s">
        <v>435</v>
      </c>
      <c r="C359" s="10" t="s">
        <v>436</v>
      </c>
      <c r="D359" s="11" t="s">
        <v>46</v>
      </c>
      <c r="E359" s="12">
        <v>120</v>
      </c>
      <c r="F359" s="12"/>
      <c r="G359" s="12"/>
      <c r="H359" s="13">
        <v>44072</v>
      </c>
      <c r="I359" s="14">
        <v>165</v>
      </c>
      <c r="J359" s="15" t="s">
        <v>33</v>
      </c>
      <c r="K359" s="16">
        <v>0.91666666666666696</v>
      </c>
      <c r="L359" s="8"/>
      <c r="M359" s="12"/>
      <c r="N359" s="18">
        <v>43892</v>
      </c>
      <c r="O359" s="14">
        <v>5400</v>
      </c>
      <c r="P359" s="14">
        <v>162000</v>
      </c>
      <c r="Q359" s="23">
        <v>534.6</v>
      </c>
      <c r="R359" s="11">
        <v>2512</v>
      </c>
      <c r="S359" s="11">
        <v>180</v>
      </c>
      <c r="T359" s="24" t="s">
        <v>37</v>
      </c>
      <c r="U359" s="24" t="s">
        <v>37</v>
      </c>
      <c r="V359" s="24" t="s">
        <v>38</v>
      </c>
      <c r="W359" s="24" t="s">
        <v>38</v>
      </c>
      <c r="X359" s="24" t="s">
        <v>37</v>
      </c>
      <c r="Y359" s="28">
        <v>44042</v>
      </c>
      <c r="Z359" s="24" t="s">
        <v>39</v>
      </c>
    </row>
    <row r="360" spans="1:26" ht="18" customHeight="1">
      <c r="A360" s="8" t="s">
        <v>2293</v>
      </c>
      <c r="B360" s="9" t="s">
        <v>31</v>
      </c>
      <c r="C360" s="10" t="s">
        <v>2070</v>
      </c>
      <c r="D360" s="11" t="s">
        <v>36</v>
      </c>
      <c r="E360" s="12">
        <v>8</v>
      </c>
      <c r="F360" s="12"/>
      <c r="G360" s="12"/>
      <c r="H360" s="13">
        <v>44072</v>
      </c>
      <c r="I360" s="14">
        <v>165</v>
      </c>
      <c r="J360" s="15" t="s">
        <v>33</v>
      </c>
      <c r="K360" s="16">
        <v>0.91666666666666696</v>
      </c>
      <c r="L360" s="8"/>
      <c r="M360" s="12"/>
      <c r="N360" s="18">
        <v>43892</v>
      </c>
      <c r="O360" s="14">
        <v>960</v>
      </c>
      <c r="P360" s="14">
        <v>11520</v>
      </c>
      <c r="Q360" s="23">
        <v>69.12</v>
      </c>
      <c r="R360" s="11">
        <v>12026</v>
      </c>
      <c r="S360" s="11">
        <v>180</v>
      </c>
      <c r="T360" s="24" t="s">
        <v>37</v>
      </c>
      <c r="U360" s="24" t="s">
        <v>37</v>
      </c>
      <c r="V360" s="24" t="s">
        <v>38</v>
      </c>
      <c r="W360" s="24" t="s">
        <v>38</v>
      </c>
      <c r="X360" s="24" t="s">
        <v>37</v>
      </c>
      <c r="Y360" s="28">
        <v>44042</v>
      </c>
      <c r="Z360" s="24" t="s">
        <v>39</v>
      </c>
    </row>
    <row r="361" spans="1:26" ht="18" customHeight="1">
      <c r="A361" s="8" t="s">
        <v>2006</v>
      </c>
      <c r="B361" s="9" t="s">
        <v>1110</v>
      </c>
      <c r="C361" s="10" t="s">
        <v>1109</v>
      </c>
      <c r="D361" s="11" t="s">
        <v>247</v>
      </c>
      <c r="E361" s="12">
        <v>1</v>
      </c>
      <c r="F361" s="12"/>
      <c r="G361" s="12"/>
      <c r="H361" s="13">
        <v>44072</v>
      </c>
      <c r="I361" s="14">
        <v>165</v>
      </c>
      <c r="J361" s="15" t="s">
        <v>33</v>
      </c>
      <c r="K361" s="16">
        <v>0.91666666666666696</v>
      </c>
      <c r="L361" s="8"/>
      <c r="M361" s="12"/>
      <c r="N361" s="18">
        <v>43892</v>
      </c>
      <c r="O361" s="14">
        <v>360</v>
      </c>
      <c r="P361" s="14">
        <v>1440</v>
      </c>
      <c r="Q361" s="23">
        <v>4.7519999999999998</v>
      </c>
      <c r="R361" s="11">
        <v>7603</v>
      </c>
      <c r="S361" s="11">
        <v>180</v>
      </c>
      <c r="T361" s="24" t="s">
        <v>37</v>
      </c>
      <c r="U361" s="24" t="s">
        <v>37</v>
      </c>
      <c r="V361" s="24" t="s">
        <v>38</v>
      </c>
      <c r="W361" s="24" t="s">
        <v>38</v>
      </c>
      <c r="X361" s="24" t="s">
        <v>37</v>
      </c>
      <c r="Y361" s="28">
        <v>44042</v>
      </c>
      <c r="Z361" s="24" t="s">
        <v>39</v>
      </c>
    </row>
    <row r="362" spans="1:26" ht="18" customHeight="1">
      <c r="A362" s="8" t="s">
        <v>2294</v>
      </c>
      <c r="B362" s="9" t="s">
        <v>555</v>
      </c>
      <c r="C362" s="10" t="s">
        <v>556</v>
      </c>
      <c r="D362" s="11" t="s">
        <v>42</v>
      </c>
      <c r="E362" s="12">
        <v>78</v>
      </c>
      <c r="F362" s="12"/>
      <c r="G362" s="12"/>
      <c r="H362" s="13">
        <v>44072</v>
      </c>
      <c r="I362" s="14">
        <v>165</v>
      </c>
      <c r="J362" s="15" t="s">
        <v>33</v>
      </c>
      <c r="K362" s="16">
        <v>0.91666666666666696</v>
      </c>
      <c r="L362" s="8"/>
      <c r="M362" s="12"/>
      <c r="N362" s="18">
        <v>43892</v>
      </c>
      <c r="O362" s="14">
        <v>40560</v>
      </c>
      <c r="P362" s="14">
        <v>243360</v>
      </c>
      <c r="Q362" s="23">
        <v>654.63840000000005</v>
      </c>
      <c r="R362" s="11">
        <v>3228</v>
      </c>
      <c r="S362" s="11">
        <v>180</v>
      </c>
      <c r="T362" s="24" t="s">
        <v>37</v>
      </c>
      <c r="U362" s="24" t="s">
        <v>37</v>
      </c>
      <c r="V362" s="24" t="s">
        <v>38</v>
      </c>
      <c r="W362" s="24" t="s">
        <v>38</v>
      </c>
      <c r="X362" s="24" t="s">
        <v>37</v>
      </c>
      <c r="Y362" s="28">
        <v>44042</v>
      </c>
      <c r="Z362" s="24" t="s">
        <v>39</v>
      </c>
    </row>
    <row r="363" spans="1:26" ht="18" customHeight="1">
      <c r="A363" s="8" t="s">
        <v>2295</v>
      </c>
      <c r="B363" s="9" t="s">
        <v>1533</v>
      </c>
      <c r="C363" s="10" t="s">
        <v>1534</v>
      </c>
      <c r="D363" s="11" t="s">
        <v>42</v>
      </c>
      <c r="E363" s="12">
        <v>6</v>
      </c>
      <c r="F363" s="12"/>
      <c r="G363" s="12"/>
      <c r="H363" s="13">
        <v>44072</v>
      </c>
      <c r="I363" s="14">
        <v>165</v>
      </c>
      <c r="J363" s="15" t="s">
        <v>33</v>
      </c>
      <c r="K363" s="16">
        <v>0.91666666666666696</v>
      </c>
      <c r="L363" s="8"/>
      <c r="M363" s="12"/>
      <c r="N363" s="18">
        <v>43892</v>
      </c>
      <c r="O363" s="14">
        <v>2880</v>
      </c>
      <c r="P363" s="14">
        <v>17280</v>
      </c>
      <c r="Q363" s="23">
        <v>57.024000000000001</v>
      </c>
      <c r="R363" s="11">
        <v>1413</v>
      </c>
      <c r="S363" s="11">
        <v>180</v>
      </c>
      <c r="T363" s="24" t="s">
        <v>37</v>
      </c>
      <c r="U363" s="24" t="s">
        <v>37</v>
      </c>
      <c r="V363" s="24" t="s">
        <v>38</v>
      </c>
      <c r="W363" s="24" t="s">
        <v>38</v>
      </c>
      <c r="X363" s="24" t="s">
        <v>37</v>
      </c>
      <c r="Y363" s="28">
        <v>44042</v>
      </c>
      <c r="Z363" s="24" t="s">
        <v>39</v>
      </c>
    </row>
    <row r="364" spans="1:26" ht="18" customHeight="1">
      <c r="A364" s="8" t="s">
        <v>2296</v>
      </c>
      <c r="B364" s="9" t="s">
        <v>1243</v>
      </c>
      <c r="C364" s="10" t="s">
        <v>1244</v>
      </c>
      <c r="D364" s="11" t="s">
        <v>194</v>
      </c>
      <c r="E364" s="12">
        <v>97</v>
      </c>
      <c r="F364" s="12"/>
      <c r="G364" s="12"/>
      <c r="H364" s="13">
        <v>44072</v>
      </c>
      <c r="I364" s="14">
        <v>165</v>
      </c>
      <c r="J364" s="15" t="s">
        <v>33</v>
      </c>
      <c r="K364" s="16">
        <v>0.91666666666666696</v>
      </c>
      <c r="L364" s="8"/>
      <c r="M364" s="12"/>
      <c r="N364" s="18">
        <v>43892</v>
      </c>
      <c r="O364" s="14">
        <v>7275</v>
      </c>
      <c r="P364" s="14">
        <v>174600</v>
      </c>
      <c r="Q364" s="23">
        <v>436.5</v>
      </c>
      <c r="R364" s="11">
        <v>7991</v>
      </c>
      <c r="S364" s="11">
        <v>180</v>
      </c>
      <c r="T364" s="24" t="s">
        <v>37</v>
      </c>
      <c r="U364" s="24" t="s">
        <v>37</v>
      </c>
      <c r="V364" s="24" t="s">
        <v>38</v>
      </c>
      <c r="W364" s="24" t="s">
        <v>38</v>
      </c>
      <c r="X364" s="24" t="s">
        <v>37</v>
      </c>
      <c r="Y364" s="28">
        <v>44042</v>
      </c>
      <c r="Z364" s="24" t="s">
        <v>39</v>
      </c>
    </row>
    <row r="365" spans="1:26" ht="18" customHeight="1">
      <c r="A365" s="8" t="s">
        <v>2281</v>
      </c>
      <c r="B365" s="9" t="s">
        <v>1243</v>
      </c>
      <c r="C365" s="10" t="s">
        <v>1244</v>
      </c>
      <c r="D365" s="11" t="s">
        <v>194</v>
      </c>
      <c r="E365" s="12"/>
      <c r="F365" s="12">
        <v>54</v>
      </c>
      <c r="G365" s="12"/>
      <c r="H365" s="13">
        <v>44072</v>
      </c>
      <c r="I365" s="14">
        <v>165</v>
      </c>
      <c r="J365" s="15" t="s">
        <v>33</v>
      </c>
      <c r="K365" s="16">
        <v>0.91666666666666696</v>
      </c>
      <c r="L365" s="8"/>
      <c r="M365" s="12" t="s">
        <v>2091</v>
      </c>
      <c r="N365" s="18">
        <v>43892</v>
      </c>
      <c r="O365" s="14">
        <v>54</v>
      </c>
      <c r="P365" s="14">
        <v>1296</v>
      </c>
      <c r="Q365" s="23">
        <v>3.24</v>
      </c>
      <c r="R365" s="11">
        <v>7991</v>
      </c>
      <c r="S365" s="11">
        <v>180</v>
      </c>
      <c r="T365" s="24" t="s">
        <v>37</v>
      </c>
      <c r="U365" s="24" t="s">
        <v>37</v>
      </c>
      <c r="V365" s="24" t="s">
        <v>38</v>
      </c>
      <c r="W365" s="24" t="s">
        <v>38</v>
      </c>
      <c r="X365" s="24" t="s">
        <v>37</v>
      </c>
      <c r="Y365" s="28">
        <v>44042</v>
      </c>
      <c r="Z365" s="24" t="s">
        <v>39</v>
      </c>
    </row>
    <row r="366" spans="1:26" ht="18" customHeight="1">
      <c r="A366" s="8" t="s">
        <v>2162</v>
      </c>
      <c r="B366" s="9" t="s">
        <v>555</v>
      </c>
      <c r="C366" s="10" t="s">
        <v>556</v>
      </c>
      <c r="D366" s="11" t="s">
        <v>42</v>
      </c>
      <c r="E366" s="12">
        <v>4</v>
      </c>
      <c r="F366" s="12"/>
      <c r="G366" s="12"/>
      <c r="H366" s="13">
        <v>44072</v>
      </c>
      <c r="I366" s="14">
        <v>165</v>
      </c>
      <c r="J366" s="15" t="s">
        <v>33</v>
      </c>
      <c r="K366" s="16">
        <v>0.91666666666666696</v>
      </c>
      <c r="L366" s="8"/>
      <c r="M366" s="12" t="s">
        <v>2116</v>
      </c>
      <c r="N366" s="18">
        <v>43892</v>
      </c>
      <c r="O366" s="14">
        <v>2080</v>
      </c>
      <c r="P366" s="14">
        <v>12480</v>
      </c>
      <c r="Q366" s="23">
        <v>33.571199999999997</v>
      </c>
      <c r="R366" s="11">
        <v>3228</v>
      </c>
      <c r="S366" s="11">
        <v>180</v>
      </c>
      <c r="T366" s="24" t="s">
        <v>37</v>
      </c>
      <c r="U366" s="24" t="s">
        <v>37</v>
      </c>
      <c r="V366" s="24" t="s">
        <v>38</v>
      </c>
      <c r="W366" s="24" t="s">
        <v>38</v>
      </c>
      <c r="X366" s="24" t="s">
        <v>37</v>
      </c>
      <c r="Y366" s="28">
        <v>44042</v>
      </c>
      <c r="Z366" s="24" t="s">
        <v>39</v>
      </c>
    </row>
    <row r="367" spans="1:26" ht="18" customHeight="1">
      <c r="A367" s="8" t="s">
        <v>2075</v>
      </c>
      <c r="B367" s="9" t="s">
        <v>1533</v>
      </c>
      <c r="C367" s="10" t="s">
        <v>1534</v>
      </c>
      <c r="D367" s="11" t="s">
        <v>42</v>
      </c>
      <c r="E367" s="12">
        <v>15</v>
      </c>
      <c r="F367" s="12"/>
      <c r="G367" s="12"/>
      <c r="H367" s="13">
        <v>44072</v>
      </c>
      <c r="I367" s="14">
        <v>165</v>
      </c>
      <c r="J367" s="15" t="s">
        <v>33</v>
      </c>
      <c r="K367" s="16">
        <v>0.91666666666666696</v>
      </c>
      <c r="L367" s="8"/>
      <c r="M367" s="12"/>
      <c r="N367" s="18">
        <v>43892</v>
      </c>
      <c r="O367" s="14">
        <v>7200</v>
      </c>
      <c r="P367" s="14">
        <v>43200</v>
      </c>
      <c r="Q367" s="23">
        <v>142.56</v>
      </c>
      <c r="R367" s="11">
        <v>1413</v>
      </c>
      <c r="S367" s="11">
        <v>180</v>
      </c>
      <c r="T367" s="24" t="s">
        <v>37</v>
      </c>
      <c r="U367" s="24" t="s">
        <v>37</v>
      </c>
      <c r="V367" s="24" t="s">
        <v>38</v>
      </c>
      <c r="W367" s="24" t="s">
        <v>38</v>
      </c>
      <c r="X367" s="24" t="s">
        <v>37</v>
      </c>
      <c r="Y367" s="28">
        <v>44042</v>
      </c>
      <c r="Z367" s="24" t="s">
        <v>39</v>
      </c>
    </row>
    <row r="368" spans="1:26" ht="18" customHeight="1">
      <c r="A368" s="8" t="s">
        <v>2297</v>
      </c>
      <c r="B368" s="9" t="s">
        <v>566</v>
      </c>
      <c r="C368" s="10" t="s">
        <v>567</v>
      </c>
      <c r="D368" s="11" t="s">
        <v>46</v>
      </c>
      <c r="E368" s="12">
        <v>132</v>
      </c>
      <c r="F368" s="12"/>
      <c r="G368" s="12"/>
      <c r="H368" s="13">
        <v>44073</v>
      </c>
      <c r="I368" s="14">
        <v>166</v>
      </c>
      <c r="J368" s="15" t="s">
        <v>33</v>
      </c>
      <c r="K368" s="16">
        <v>0.92222222222222205</v>
      </c>
      <c r="L368" s="8"/>
      <c r="M368" s="12"/>
      <c r="N368" s="18">
        <v>43893</v>
      </c>
      <c r="O368" s="14">
        <v>4752</v>
      </c>
      <c r="P368" s="14">
        <v>76032</v>
      </c>
      <c r="Q368" s="23">
        <v>570.24</v>
      </c>
      <c r="R368" s="11">
        <v>3659</v>
      </c>
      <c r="S368" s="11">
        <v>180</v>
      </c>
      <c r="T368" s="24" t="s">
        <v>37</v>
      </c>
      <c r="U368" s="24" t="s">
        <v>37</v>
      </c>
      <c r="V368" s="24" t="s">
        <v>38</v>
      </c>
      <c r="W368" s="24" t="s">
        <v>38</v>
      </c>
      <c r="X368" s="24" t="s">
        <v>37</v>
      </c>
      <c r="Y368" s="28">
        <v>44043</v>
      </c>
      <c r="Z368" s="24" t="s">
        <v>39</v>
      </c>
    </row>
    <row r="369" spans="1:26" ht="18" customHeight="1">
      <c r="A369" s="8" t="s">
        <v>2298</v>
      </c>
      <c r="B369" s="9" t="s">
        <v>1915</v>
      </c>
      <c r="C369" s="10" t="s">
        <v>1916</v>
      </c>
      <c r="D369" s="11" t="s">
        <v>46</v>
      </c>
      <c r="E369" s="12">
        <v>2</v>
      </c>
      <c r="F369" s="12"/>
      <c r="G369" s="12"/>
      <c r="H369" s="13">
        <v>44073</v>
      </c>
      <c r="I369" s="14">
        <v>166</v>
      </c>
      <c r="J369" s="15" t="s">
        <v>33</v>
      </c>
      <c r="K369" s="16">
        <v>0.92222222222222205</v>
      </c>
      <c r="L369" s="8"/>
      <c r="M369" s="12"/>
      <c r="N369" s="18">
        <v>43893</v>
      </c>
      <c r="O369" s="14">
        <v>90</v>
      </c>
      <c r="P369" s="14">
        <v>2700</v>
      </c>
      <c r="Q369" s="23">
        <v>8.91</v>
      </c>
      <c r="R369" s="11">
        <v>2298</v>
      </c>
      <c r="S369" s="11">
        <v>180</v>
      </c>
      <c r="T369" s="24" t="s">
        <v>37</v>
      </c>
      <c r="U369" s="24" t="s">
        <v>37</v>
      </c>
      <c r="V369" s="24" t="s">
        <v>38</v>
      </c>
      <c r="W369" s="24" t="s">
        <v>38</v>
      </c>
      <c r="X369" s="24" t="s">
        <v>37</v>
      </c>
      <c r="Y369" s="28">
        <v>44043</v>
      </c>
      <c r="Z369" s="24" t="s">
        <v>39</v>
      </c>
    </row>
    <row r="370" spans="1:26" ht="18" customHeight="1">
      <c r="A370" s="8" t="s">
        <v>2299</v>
      </c>
      <c r="B370" s="9" t="s">
        <v>1422</v>
      </c>
      <c r="C370" s="10" t="s">
        <v>1423</v>
      </c>
      <c r="D370" s="11" t="s">
        <v>46</v>
      </c>
      <c r="E370" s="12">
        <v>121</v>
      </c>
      <c r="F370" s="12"/>
      <c r="G370" s="12"/>
      <c r="H370" s="13">
        <v>44073</v>
      </c>
      <c r="I370" s="14">
        <v>166</v>
      </c>
      <c r="J370" s="15" t="s">
        <v>33</v>
      </c>
      <c r="K370" s="16">
        <v>0.92222222222222205</v>
      </c>
      <c r="L370" s="8"/>
      <c r="M370" s="12"/>
      <c r="N370" s="18">
        <v>43893</v>
      </c>
      <c r="O370" s="14">
        <v>5445</v>
      </c>
      <c r="P370" s="14">
        <v>163350</v>
      </c>
      <c r="Q370" s="23">
        <v>539.05499999999995</v>
      </c>
      <c r="R370" s="11">
        <v>7474</v>
      </c>
      <c r="S370" s="11">
        <v>180</v>
      </c>
      <c r="T370" s="24" t="s">
        <v>37</v>
      </c>
      <c r="U370" s="24" t="s">
        <v>37</v>
      </c>
      <c r="V370" s="24" t="s">
        <v>38</v>
      </c>
      <c r="W370" s="24" t="s">
        <v>38</v>
      </c>
      <c r="X370" s="24" t="s">
        <v>37</v>
      </c>
      <c r="Y370" s="28">
        <v>44043</v>
      </c>
      <c r="Z370" s="24" t="s">
        <v>39</v>
      </c>
    </row>
    <row r="371" spans="1:26" ht="18" customHeight="1">
      <c r="A371" s="8" t="s">
        <v>2300</v>
      </c>
      <c r="B371" s="9" t="s">
        <v>1422</v>
      </c>
      <c r="C371" s="10" t="s">
        <v>1423</v>
      </c>
      <c r="D371" s="11" t="s">
        <v>46</v>
      </c>
      <c r="E371" s="12">
        <v>94</v>
      </c>
      <c r="F371" s="12"/>
      <c r="G371" s="12"/>
      <c r="H371" s="13">
        <v>44073</v>
      </c>
      <c r="I371" s="14">
        <v>166</v>
      </c>
      <c r="J371" s="15" t="s">
        <v>33</v>
      </c>
      <c r="K371" s="16">
        <v>0.92222222222222205</v>
      </c>
      <c r="L371" s="8"/>
      <c r="M371" s="12"/>
      <c r="N371" s="18">
        <v>43893</v>
      </c>
      <c r="O371" s="14">
        <v>4230</v>
      </c>
      <c r="P371" s="14">
        <v>126900</v>
      </c>
      <c r="Q371" s="23">
        <v>418.77</v>
      </c>
      <c r="R371" s="11">
        <v>7474</v>
      </c>
      <c r="S371" s="11">
        <v>180</v>
      </c>
      <c r="T371" s="24" t="s">
        <v>37</v>
      </c>
      <c r="U371" s="24" t="s">
        <v>37</v>
      </c>
      <c r="V371" s="24" t="s">
        <v>38</v>
      </c>
      <c r="W371" s="24" t="s">
        <v>38</v>
      </c>
      <c r="X371" s="24" t="s">
        <v>37</v>
      </c>
      <c r="Y371" s="28">
        <v>44043</v>
      </c>
      <c r="Z371" s="24" t="s">
        <v>39</v>
      </c>
    </row>
    <row r="372" spans="1:26" ht="18" customHeight="1">
      <c r="A372" s="8" t="s">
        <v>2301</v>
      </c>
      <c r="B372" s="9" t="s">
        <v>1418</v>
      </c>
      <c r="C372" s="10" t="s">
        <v>1419</v>
      </c>
      <c r="D372" s="11" t="s">
        <v>194</v>
      </c>
      <c r="E372" s="12">
        <v>67</v>
      </c>
      <c r="F372" s="12"/>
      <c r="G372" s="12"/>
      <c r="H372" s="13">
        <v>44073</v>
      </c>
      <c r="I372" s="14">
        <v>166</v>
      </c>
      <c r="J372" s="15" t="s">
        <v>33</v>
      </c>
      <c r="K372" s="16">
        <v>0.92222222222222205</v>
      </c>
      <c r="L372" s="8"/>
      <c r="M372" s="12" t="s">
        <v>2073</v>
      </c>
      <c r="N372" s="18">
        <v>43893</v>
      </c>
      <c r="O372" s="14">
        <v>3015</v>
      </c>
      <c r="P372" s="14">
        <v>90450</v>
      </c>
      <c r="Q372" s="23">
        <v>298.48500000000001</v>
      </c>
      <c r="R372" s="11">
        <v>9801</v>
      </c>
      <c r="S372" s="11">
        <v>180</v>
      </c>
      <c r="T372" s="24" t="s">
        <v>37</v>
      </c>
      <c r="U372" s="24" t="s">
        <v>37</v>
      </c>
      <c r="V372" s="24" t="s">
        <v>38</v>
      </c>
      <c r="W372" s="24" t="s">
        <v>38</v>
      </c>
      <c r="X372" s="24" t="s">
        <v>37</v>
      </c>
      <c r="Y372" s="28">
        <v>44043</v>
      </c>
      <c r="Z372" s="24" t="s">
        <v>39</v>
      </c>
    </row>
    <row r="373" spans="1:26" ht="18" customHeight="1">
      <c r="A373" s="8" t="s">
        <v>2302</v>
      </c>
      <c r="B373" s="9" t="s">
        <v>1915</v>
      </c>
      <c r="C373" s="10" t="s">
        <v>1916</v>
      </c>
      <c r="D373" s="11" t="s">
        <v>46</v>
      </c>
      <c r="E373" s="12">
        <v>36</v>
      </c>
      <c r="F373" s="12"/>
      <c r="G373" s="12"/>
      <c r="H373" s="13">
        <v>44073</v>
      </c>
      <c r="I373" s="14">
        <v>166</v>
      </c>
      <c r="J373" s="15" t="s">
        <v>33</v>
      </c>
      <c r="K373" s="16">
        <v>0.92222222222222205</v>
      </c>
      <c r="L373" s="8"/>
      <c r="M373" s="12"/>
      <c r="N373" s="18">
        <v>43893</v>
      </c>
      <c r="O373" s="14">
        <v>1620</v>
      </c>
      <c r="P373" s="14">
        <v>48600</v>
      </c>
      <c r="Q373" s="23">
        <v>160.38</v>
      </c>
      <c r="R373" s="11">
        <v>2298</v>
      </c>
      <c r="S373" s="11">
        <v>180</v>
      </c>
      <c r="T373" s="24" t="s">
        <v>37</v>
      </c>
      <c r="U373" s="24" t="s">
        <v>37</v>
      </c>
      <c r="V373" s="24" t="s">
        <v>38</v>
      </c>
      <c r="W373" s="24" t="s">
        <v>38</v>
      </c>
      <c r="X373" s="24" t="s">
        <v>37</v>
      </c>
      <c r="Y373" s="28">
        <v>44043</v>
      </c>
      <c r="Z373" s="24" t="s">
        <v>39</v>
      </c>
    </row>
    <row r="374" spans="1:26" ht="18" customHeight="1">
      <c r="A374" s="8" t="s">
        <v>2303</v>
      </c>
      <c r="B374" s="9" t="s">
        <v>555</v>
      </c>
      <c r="C374" s="10" t="s">
        <v>556</v>
      </c>
      <c r="D374" s="11" t="s">
        <v>42</v>
      </c>
      <c r="E374" s="12">
        <v>38</v>
      </c>
      <c r="F374" s="12"/>
      <c r="G374" s="12"/>
      <c r="H374" s="13">
        <v>44073</v>
      </c>
      <c r="I374" s="14">
        <v>166</v>
      </c>
      <c r="J374" s="15" t="s">
        <v>33</v>
      </c>
      <c r="K374" s="16">
        <v>0.92222222222222205</v>
      </c>
      <c r="L374" s="8"/>
      <c r="M374" s="12"/>
      <c r="N374" s="18">
        <v>43893</v>
      </c>
      <c r="O374" s="14">
        <v>19760</v>
      </c>
      <c r="P374" s="14">
        <v>118560</v>
      </c>
      <c r="Q374" s="23">
        <v>318.9264</v>
      </c>
      <c r="R374" s="11">
        <v>3228</v>
      </c>
      <c r="S374" s="11">
        <v>180</v>
      </c>
      <c r="T374" s="24" t="s">
        <v>37</v>
      </c>
      <c r="U374" s="24" t="s">
        <v>37</v>
      </c>
      <c r="V374" s="24" t="s">
        <v>38</v>
      </c>
      <c r="W374" s="24" t="s">
        <v>38</v>
      </c>
      <c r="X374" s="24" t="s">
        <v>37</v>
      </c>
      <c r="Y374" s="28">
        <v>44043</v>
      </c>
      <c r="Z374" s="24" t="s">
        <v>39</v>
      </c>
    </row>
    <row r="375" spans="1:26" ht="18" customHeight="1">
      <c r="A375" s="8" t="s">
        <v>2304</v>
      </c>
      <c r="B375" s="9" t="s">
        <v>1955</v>
      </c>
      <c r="C375" s="10" t="s">
        <v>1953</v>
      </c>
      <c r="D375" s="11" t="s">
        <v>1073</v>
      </c>
      <c r="E375" s="12">
        <v>12</v>
      </c>
      <c r="F375" s="12"/>
      <c r="G375" s="12"/>
      <c r="H375" s="13">
        <v>44073</v>
      </c>
      <c r="I375" s="14">
        <v>166</v>
      </c>
      <c r="J375" s="15" t="s">
        <v>33</v>
      </c>
      <c r="K375" s="16">
        <v>0.454794520547945</v>
      </c>
      <c r="L375" s="8"/>
      <c r="M375" s="12"/>
      <c r="N375" s="18">
        <v>43708</v>
      </c>
      <c r="O375" s="14">
        <v>4032</v>
      </c>
      <c r="P375" s="14">
        <v>24192</v>
      </c>
      <c r="Q375" s="23">
        <v>79.833600000000004</v>
      </c>
      <c r="R375" s="11">
        <v>7611</v>
      </c>
      <c r="S375" s="11">
        <v>365</v>
      </c>
      <c r="T375" s="24" t="s">
        <v>38</v>
      </c>
      <c r="U375" s="24" t="s">
        <v>37</v>
      </c>
      <c r="V375" s="24" t="s">
        <v>38</v>
      </c>
      <c r="W375" s="24" t="s">
        <v>38</v>
      </c>
      <c r="X375" s="24" t="s">
        <v>37</v>
      </c>
      <c r="Y375" s="28">
        <v>44043</v>
      </c>
      <c r="Z375" s="24" t="s">
        <v>39</v>
      </c>
    </row>
    <row r="376" spans="1:26" ht="18" customHeight="1">
      <c r="A376" s="8" t="s">
        <v>2305</v>
      </c>
      <c r="B376" s="9" t="s">
        <v>1420</v>
      </c>
      <c r="C376" s="10" t="s">
        <v>1421</v>
      </c>
      <c r="D376" s="11" t="s">
        <v>194</v>
      </c>
      <c r="E376" s="12">
        <v>12</v>
      </c>
      <c r="F376" s="12"/>
      <c r="G376" s="12"/>
      <c r="H376" s="13">
        <v>44073</v>
      </c>
      <c r="I376" s="14">
        <v>166</v>
      </c>
      <c r="J376" s="15" t="s">
        <v>33</v>
      </c>
      <c r="K376" s="16">
        <v>0.92222222222222205</v>
      </c>
      <c r="L376" s="8"/>
      <c r="M376" s="12"/>
      <c r="N376" s="18">
        <v>43893</v>
      </c>
      <c r="O376" s="14">
        <v>3600</v>
      </c>
      <c r="P376" s="14">
        <v>21600</v>
      </c>
      <c r="Q376" s="23">
        <v>71.28</v>
      </c>
      <c r="R376" s="11">
        <v>7475</v>
      </c>
      <c r="S376" s="11">
        <v>180</v>
      </c>
      <c r="T376" s="24" t="s">
        <v>37</v>
      </c>
      <c r="U376" s="24" t="s">
        <v>37</v>
      </c>
      <c r="V376" s="24" t="s">
        <v>38</v>
      </c>
      <c r="W376" s="24" t="s">
        <v>38</v>
      </c>
      <c r="X376" s="24" t="s">
        <v>37</v>
      </c>
      <c r="Y376" s="28">
        <v>44043</v>
      </c>
      <c r="Z376" s="24" t="s">
        <v>39</v>
      </c>
    </row>
    <row r="377" spans="1:26" ht="18" customHeight="1">
      <c r="A377" s="8" t="s">
        <v>2306</v>
      </c>
      <c r="B377" s="9" t="s">
        <v>555</v>
      </c>
      <c r="C377" s="10" t="s">
        <v>556</v>
      </c>
      <c r="D377" s="11" t="s">
        <v>42</v>
      </c>
      <c r="E377" s="12">
        <v>84</v>
      </c>
      <c r="F377" s="12"/>
      <c r="G377" s="12"/>
      <c r="H377" s="13">
        <v>44073</v>
      </c>
      <c r="I377" s="14">
        <v>166</v>
      </c>
      <c r="J377" s="15" t="s">
        <v>33</v>
      </c>
      <c r="K377" s="16">
        <v>0.92222222222222205</v>
      </c>
      <c r="L377" s="8"/>
      <c r="M377" s="12"/>
      <c r="N377" s="18">
        <v>43893</v>
      </c>
      <c r="O377" s="14">
        <v>43680</v>
      </c>
      <c r="P377" s="14">
        <v>262080</v>
      </c>
      <c r="Q377" s="23">
        <v>704.99519999999995</v>
      </c>
      <c r="R377" s="11">
        <v>3228</v>
      </c>
      <c r="S377" s="11">
        <v>180</v>
      </c>
      <c r="T377" s="24" t="s">
        <v>37</v>
      </c>
      <c r="U377" s="24" t="s">
        <v>37</v>
      </c>
      <c r="V377" s="24" t="s">
        <v>38</v>
      </c>
      <c r="W377" s="24" t="s">
        <v>38</v>
      </c>
      <c r="X377" s="24" t="s">
        <v>37</v>
      </c>
      <c r="Y377" s="28">
        <v>44043</v>
      </c>
      <c r="Z377" s="24" t="s">
        <v>39</v>
      </c>
    </row>
    <row r="378" spans="1:26" ht="18" customHeight="1">
      <c r="A378" s="8" t="s">
        <v>2033</v>
      </c>
      <c r="B378" s="9" t="s">
        <v>962</v>
      </c>
      <c r="C378" s="10" t="s">
        <v>963</v>
      </c>
      <c r="D378" s="11" t="s">
        <v>42</v>
      </c>
      <c r="E378" s="12">
        <v>24</v>
      </c>
      <c r="F378" s="12"/>
      <c r="G378" s="12"/>
      <c r="H378" s="13">
        <v>44073</v>
      </c>
      <c r="I378" s="14">
        <v>166</v>
      </c>
      <c r="J378" s="15" t="s">
        <v>33</v>
      </c>
      <c r="K378" s="16">
        <v>0.92222222222222205</v>
      </c>
      <c r="L378" s="8"/>
      <c r="M378" s="12"/>
      <c r="N378" s="18">
        <v>43893</v>
      </c>
      <c r="O378" s="14">
        <v>11520</v>
      </c>
      <c r="P378" s="14">
        <v>69120</v>
      </c>
      <c r="Q378" s="23">
        <v>228.096</v>
      </c>
      <c r="R378" s="11">
        <v>2171</v>
      </c>
      <c r="S378" s="11">
        <v>180</v>
      </c>
      <c r="T378" s="24" t="s">
        <v>37</v>
      </c>
      <c r="U378" s="24" t="s">
        <v>37</v>
      </c>
      <c r="V378" s="24" t="s">
        <v>38</v>
      </c>
      <c r="W378" s="24" t="s">
        <v>38</v>
      </c>
      <c r="X378" s="24" t="s">
        <v>37</v>
      </c>
      <c r="Y378" s="28">
        <v>44043</v>
      </c>
      <c r="Z378" s="24" t="s">
        <v>39</v>
      </c>
    </row>
    <row r="379" spans="1:26" ht="18" customHeight="1">
      <c r="A379" s="8" t="s">
        <v>2307</v>
      </c>
      <c r="B379" s="9" t="s">
        <v>962</v>
      </c>
      <c r="C379" s="10" t="s">
        <v>963</v>
      </c>
      <c r="D379" s="11" t="s">
        <v>42</v>
      </c>
      <c r="E379" s="12">
        <v>35</v>
      </c>
      <c r="F379" s="12">
        <v>464</v>
      </c>
      <c r="G379" s="12"/>
      <c r="H379" s="13">
        <v>44073</v>
      </c>
      <c r="I379" s="14">
        <v>166</v>
      </c>
      <c r="J379" s="15" t="s">
        <v>33</v>
      </c>
      <c r="K379" s="16">
        <v>0.92222222222222205</v>
      </c>
      <c r="L379" s="8"/>
      <c r="M379" s="12"/>
      <c r="N379" s="18">
        <v>43893</v>
      </c>
      <c r="O379" s="14">
        <v>17264</v>
      </c>
      <c r="P379" s="14">
        <v>103584</v>
      </c>
      <c r="Q379" s="23">
        <v>341.8272</v>
      </c>
      <c r="R379" s="11">
        <v>2171</v>
      </c>
      <c r="S379" s="11">
        <v>180</v>
      </c>
      <c r="T379" s="24" t="s">
        <v>37</v>
      </c>
      <c r="U379" s="24" t="s">
        <v>37</v>
      </c>
      <c r="V379" s="24" t="s">
        <v>38</v>
      </c>
      <c r="W379" s="24" t="s">
        <v>38</v>
      </c>
      <c r="X379" s="24" t="s">
        <v>37</v>
      </c>
      <c r="Y379" s="28">
        <v>44043</v>
      </c>
      <c r="Z379" s="24" t="s">
        <v>39</v>
      </c>
    </row>
    <row r="380" spans="1:26" ht="18" customHeight="1">
      <c r="A380" s="8" t="s">
        <v>2308</v>
      </c>
      <c r="B380" s="9" t="s">
        <v>1805</v>
      </c>
      <c r="C380" s="10" t="s">
        <v>1806</v>
      </c>
      <c r="D380" s="11" t="s">
        <v>42</v>
      </c>
      <c r="E380" s="12">
        <v>5</v>
      </c>
      <c r="F380" s="12"/>
      <c r="G380" s="12"/>
      <c r="H380" s="13">
        <v>44073</v>
      </c>
      <c r="I380" s="14">
        <v>166</v>
      </c>
      <c r="J380" s="15" t="s">
        <v>33</v>
      </c>
      <c r="K380" s="16">
        <v>0.92222222222222205</v>
      </c>
      <c r="L380" s="8"/>
      <c r="M380" s="12"/>
      <c r="N380" s="18">
        <v>43893</v>
      </c>
      <c r="O380" s="14">
        <v>2400</v>
      </c>
      <c r="P380" s="14">
        <v>14400</v>
      </c>
      <c r="Q380" s="23">
        <v>51.12</v>
      </c>
      <c r="R380" s="11">
        <v>8065</v>
      </c>
      <c r="S380" s="11">
        <v>180</v>
      </c>
      <c r="T380" s="24" t="s">
        <v>37</v>
      </c>
      <c r="U380" s="24" t="s">
        <v>37</v>
      </c>
      <c r="V380" s="24" t="s">
        <v>38</v>
      </c>
      <c r="W380" s="24" t="s">
        <v>38</v>
      </c>
      <c r="X380" s="24" t="s">
        <v>37</v>
      </c>
      <c r="Y380" s="28">
        <v>44043</v>
      </c>
      <c r="Z380" s="24" t="s">
        <v>39</v>
      </c>
    </row>
    <row r="381" spans="1:26" ht="18" customHeight="1">
      <c r="A381" s="8" t="s">
        <v>2309</v>
      </c>
      <c r="B381" s="9" t="s">
        <v>1710</v>
      </c>
      <c r="C381" s="10" t="s">
        <v>1711</v>
      </c>
      <c r="D381" s="11" t="s">
        <v>46</v>
      </c>
      <c r="E381" s="12">
        <v>197</v>
      </c>
      <c r="F381" s="12"/>
      <c r="G381" s="12"/>
      <c r="H381" s="13">
        <v>44074</v>
      </c>
      <c r="I381" s="14">
        <v>167</v>
      </c>
      <c r="J381" s="15" t="s">
        <v>33</v>
      </c>
      <c r="K381" s="16">
        <v>0.92777777777777803</v>
      </c>
      <c r="L381" s="8"/>
      <c r="M381" s="12"/>
      <c r="N381" s="18">
        <v>43894</v>
      </c>
      <c r="O381" s="14">
        <v>8865</v>
      </c>
      <c r="P381" s="14">
        <v>265950</v>
      </c>
      <c r="Q381" s="23">
        <v>877.63499999999999</v>
      </c>
      <c r="R381" s="11">
        <v>8880</v>
      </c>
      <c r="S381" s="11">
        <v>180</v>
      </c>
      <c r="T381" s="24" t="s">
        <v>37</v>
      </c>
      <c r="U381" s="24" t="s">
        <v>37</v>
      </c>
      <c r="V381" s="24" t="s">
        <v>38</v>
      </c>
      <c r="W381" s="24" t="s">
        <v>38</v>
      </c>
      <c r="X381" s="24" t="s">
        <v>37</v>
      </c>
      <c r="Y381" s="28">
        <v>44044</v>
      </c>
      <c r="Z381" s="24" t="s">
        <v>39</v>
      </c>
    </row>
    <row r="382" spans="1:26" ht="18" customHeight="1">
      <c r="A382" s="8" t="s">
        <v>2310</v>
      </c>
      <c r="B382" s="9" t="s">
        <v>1710</v>
      </c>
      <c r="C382" s="10" t="s">
        <v>1711</v>
      </c>
      <c r="D382" s="11" t="s">
        <v>46</v>
      </c>
      <c r="E382" s="12">
        <v>94</v>
      </c>
      <c r="F382" s="12"/>
      <c r="G382" s="12"/>
      <c r="H382" s="13">
        <v>44074</v>
      </c>
      <c r="I382" s="14">
        <v>167</v>
      </c>
      <c r="J382" s="15" t="s">
        <v>33</v>
      </c>
      <c r="K382" s="16">
        <v>0.92777777777777803</v>
      </c>
      <c r="L382" s="8"/>
      <c r="M382" s="12"/>
      <c r="N382" s="18">
        <v>43894</v>
      </c>
      <c r="O382" s="14">
        <v>4230</v>
      </c>
      <c r="P382" s="14">
        <v>126900</v>
      </c>
      <c r="Q382" s="23">
        <v>418.77</v>
      </c>
      <c r="R382" s="11">
        <v>8880</v>
      </c>
      <c r="S382" s="11">
        <v>180</v>
      </c>
      <c r="T382" s="24" t="s">
        <v>37</v>
      </c>
      <c r="U382" s="24" t="s">
        <v>37</v>
      </c>
      <c r="V382" s="24" t="s">
        <v>38</v>
      </c>
      <c r="W382" s="24" t="s">
        <v>38</v>
      </c>
      <c r="X382" s="24" t="s">
        <v>37</v>
      </c>
      <c r="Y382" s="28">
        <v>44044</v>
      </c>
      <c r="Z382" s="24" t="s">
        <v>39</v>
      </c>
    </row>
    <row r="383" spans="1:26" ht="18" customHeight="1">
      <c r="A383" s="8" t="s">
        <v>2311</v>
      </c>
      <c r="B383" s="9" t="s">
        <v>1710</v>
      </c>
      <c r="C383" s="10" t="s">
        <v>1711</v>
      </c>
      <c r="D383" s="11" t="s">
        <v>46</v>
      </c>
      <c r="E383" s="12">
        <v>208</v>
      </c>
      <c r="F383" s="12"/>
      <c r="G383" s="12"/>
      <c r="H383" s="13">
        <v>44074</v>
      </c>
      <c r="I383" s="14">
        <v>167</v>
      </c>
      <c r="J383" s="15" t="s">
        <v>33</v>
      </c>
      <c r="K383" s="16">
        <v>0.92777777777777803</v>
      </c>
      <c r="L383" s="8"/>
      <c r="M383" s="12"/>
      <c r="N383" s="18">
        <v>43894</v>
      </c>
      <c r="O383" s="14">
        <v>9360</v>
      </c>
      <c r="P383" s="14">
        <v>280800</v>
      </c>
      <c r="Q383" s="23">
        <v>926.64</v>
      </c>
      <c r="R383" s="11">
        <v>8880</v>
      </c>
      <c r="S383" s="11">
        <v>180</v>
      </c>
      <c r="T383" s="24" t="s">
        <v>37</v>
      </c>
      <c r="U383" s="24" t="s">
        <v>37</v>
      </c>
      <c r="V383" s="24" t="s">
        <v>38</v>
      </c>
      <c r="W383" s="24" t="s">
        <v>38</v>
      </c>
      <c r="X383" s="24" t="s">
        <v>37</v>
      </c>
      <c r="Y383" s="28">
        <v>44044</v>
      </c>
      <c r="Z383" s="24" t="s">
        <v>39</v>
      </c>
    </row>
    <row r="384" spans="1:26" ht="18" customHeight="1">
      <c r="A384" s="8" t="s">
        <v>2312</v>
      </c>
      <c r="B384" s="9" t="s">
        <v>1710</v>
      </c>
      <c r="C384" s="10" t="s">
        <v>1711</v>
      </c>
      <c r="D384" s="11" t="s">
        <v>46</v>
      </c>
      <c r="E384" s="12">
        <v>120</v>
      </c>
      <c r="F384" s="12"/>
      <c r="G384" s="12"/>
      <c r="H384" s="13">
        <v>44074</v>
      </c>
      <c r="I384" s="14">
        <v>167</v>
      </c>
      <c r="J384" s="15" t="s">
        <v>33</v>
      </c>
      <c r="K384" s="16">
        <v>0.92777777777777803</v>
      </c>
      <c r="L384" s="8"/>
      <c r="M384" s="12"/>
      <c r="N384" s="18">
        <v>43894</v>
      </c>
      <c r="O384" s="14">
        <v>5400</v>
      </c>
      <c r="P384" s="14">
        <v>162000</v>
      </c>
      <c r="Q384" s="23">
        <v>534.6</v>
      </c>
      <c r="R384" s="11">
        <v>8880</v>
      </c>
      <c r="S384" s="11">
        <v>180</v>
      </c>
      <c r="T384" s="24" t="s">
        <v>37</v>
      </c>
      <c r="U384" s="24" t="s">
        <v>37</v>
      </c>
      <c r="V384" s="24" t="s">
        <v>38</v>
      </c>
      <c r="W384" s="24" t="s">
        <v>38</v>
      </c>
      <c r="X384" s="24" t="s">
        <v>37</v>
      </c>
      <c r="Y384" s="28">
        <v>44044</v>
      </c>
      <c r="Z384" s="24" t="s">
        <v>39</v>
      </c>
    </row>
    <row r="385" spans="1:26" ht="18" customHeight="1">
      <c r="A385" s="8" t="s">
        <v>2313</v>
      </c>
      <c r="B385" s="9" t="s">
        <v>498</v>
      </c>
      <c r="C385" s="10" t="s">
        <v>499</v>
      </c>
      <c r="D385" s="11" t="s">
        <v>46</v>
      </c>
      <c r="E385" s="12">
        <v>120</v>
      </c>
      <c r="F385" s="12"/>
      <c r="G385" s="12"/>
      <c r="H385" s="13">
        <v>44074</v>
      </c>
      <c r="I385" s="14">
        <v>167</v>
      </c>
      <c r="J385" s="15" t="s">
        <v>33</v>
      </c>
      <c r="K385" s="16">
        <v>0.92777777777777803</v>
      </c>
      <c r="L385" s="8"/>
      <c r="M385" s="12"/>
      <c r="N385" s="18">
        <v>43894</v>
      </c>
      <c r="O385" s="14">
        <v>5400</v>
      </c>
      <c r="P385" s="14">
        <v>162000</v>
      </c>
      <c r="Q385" s="23">
        <v>534.6</v>
      </c>
      <c r="R385" s="11">
        <v>3128</v>
      </c>
      <c r="S385" s="11">
        <v>180</v>
      </c>
      <c r="T385" s="24" t="s">
        <v>37</v>
      </c>
      <c r="U385" s="24" t="s">
        <v>37</v>
      </c>
      <c r="V385" s="24" t="s">
        <v>38</v>
      </c>
      <c r="W385" s="24" t="s">
        <v>38</v>
      </c>
      <c r="X385" s="24" t="s">
        <v>37</v>
      </c>
      <c r="Y385" s="28">
        <v>44044</v>
      </c>
      <c r="Z385" s="24" t="s">
        <v>39</v>
      </c>
    </row>
    <row r="386" spans="1:26" ht="18" customHeight="1">
      <c r="A386" s="8" t="s">
        <v>2314</v>
      </c>
      <c r="B386" s="9" t="s">
        <v>1422</v>
      </c>
      <c r="C386" s="10" t="s">
        <v>1423</v>
      </c>
      <c r="D386" s="11" t="s">
        <v>46</v>
      </c>
      <c r="E386" s="12">
        <v>136</v>
      </c>
      <c r="F386" s="12"/>
      <c r="G386" s="12"/>
      <c r="H386" s="13">
        <v>44074</v>
      </c>
      <c r="I386" s="14">
        <v>167</v>
      </c>
      <c r="J386" s="15" t="s">
        <v>33</v>
      </c>
      <c r="K386" s="16">
        <v>0.92777777777777803</v>
      </c>
      <c r="L386" s="8"/>
      <c r="M386" s="12"/>
      <c r="N386" s="18">
        <v>43894</v>
      </c>
      <c r="O386" s="14">
        <v>6120</v>
      </c>
      <c r="P386" s="14">
        <v>183600</v>
      </c>
      <c r="Q386" s="23">
        <v>605.88</v>
      </c>
      <c r="R386" s="11">
        <v>7474</v>
      </c>
      <c r="S386" s="11">
        <v>180</v>
      </c>
      <c r="T386" s="24" t="s">
        <v>37</v>
      </c>
      <c r="U386" s="24" t="s">
        <v>37</v>
      </c>
      <c r="V386" s="24" t="s">
        <v>38</v>
      </c>
      <c r="W386" s="24" t="s">
        <v>38</v>
      </c>
      <c r="X386" s="24" t="s">
        <v>37</v>
      </c>
      <c r="Y386" s="28">
        <v>44044</v>
      </c>
      <c r="Z386" s="24" t="s">
        <v>39</v>
      </c>
    </row>
    <row r="387" spans="1:26" ht="18" customHeight="1">
      <c r="A387" s="8" t="s">
        <v>2165</v>
      </c>
      <c r="B387" s="9" t="s">
        <v>1422</v>
      </c>
      <c r="C387" s="10" t="s">
        <v>1423</v>
      </c>
      <c r="D387" s="11" t="s">
        <v>46</v>
      </c>
      <c r="E387" s="12">
        <v>112</v>
      </c>
      <c r="F387" s="12"/>
      <c r="G387" s="12"/>
      <c r="H387" s="13">
        <v>44074</v>
      </c>
      <c r="I387" s="14">
        <v>167</v>
      </c>
      <c r="J387" s="15" t="s">
        <v>33</v>
      </c>
      <c r="K387" s="16">
        <v>0.92777777777777803</v>
      </c>
      <c r="L387" s="8"/>
      <c r="M387" s="12"/>
      <c r="N387" s="18">
        <v>43894</v>
      </c>
      <c r="O387" s="14">
        <v>5040</v>
      </c>
      <c r="P387" s="14">
        <v>151200</v>
      </c>
      <c r="Q387" s="23">
        <v>498.96</v>
      </c>
      <c r="R387" s="11">
        <v>7474</v>
      </c>
      <c r="S387" s="11">
        <v>180</v>
      </c>
      <c r="T387" s="24" t="s">
        <v>37</v>
      </c>
      <c r="U387" s="24" t="s">
        <v>37</v>
      </c>
      <c r="V387" s="24" t="s">
        <v>38</v>
      </c>
      <c r="W387" s="24" t="s">
        <v>38</v>
      </c>
      <c r="X387" s="24" t="s">
        <v>37</v>
      </c>
      <c r="Y387" s="28">
        <v>44044</v>
      </c>
      <c r="Z387" s="24" t="s">
        <v>39</v>
      </c>
    </row>
    <row r="388" spans="1:26" ht="18" customHeight="1">
      <c r="A388" s="8" t="s">
        <v>2315</v>
      </c>
      <c r="B388" s="9" t="s">
        <v>1422</v>
      </c>
      <c r="C388" s="10" t="s">
        <v>1423</v>
      </c>
      <c r="D388" s="11" t="s">
        <v>46</v>
      </c>
      <c r="E388" s="12">
        <v>24</v>
      </c>
      <c r="F388" s="12">
        <v>31</v>
      </c>
      <c r="G388" s="12"/>
      <c r="H388" s="13">
        <v>44074</v>
      </c>
      <c r="I388" s="14">
        <v>167</v>
      </c>
      <c r="J388" s="15" t="s">
        <v>33</v>
      </c>
      <c r="K388" s="16">
        <v>0.92777777777777803</v>
      </c>
      <c r="L388" s="8"/>
      <c r="M388" s="12"/>
      <c r="N388" s="18">
        <v>43894</v>
      </c>
      <c r="O388" s="14">
        <v>1111</v>
      </c>
      <c r="P388" s="14">
        <v>33330</v>
      </c>
      <c r="Q388" s="23">
        <v>109.989</v>
      </c>
      <c r="R388" s="11">
        <v>7474</v>
      </c>
      <c r="S388" s="11">
        <v>180</v>
      </c>
      <c r="T388" s="24" t="s">
        <v>37</v>
      </c>
      <c r="U388" s="24" t="s">
        <v>37</v>
      </c>
      <c r="V388" s="24" t="s">
        <v>38</v>
      </c>
      <c r="W388" s="24" t="s">
        <v>38</v>
      </c>
      <c r="X388" s="24" t="s">
        <v>37</v>
      </c>
      <c r="Y388" s="28">
        <v>44044</v>
      </c>
      <c r="Z388" s="24" t="s">
        <v>39</v>
      </c>
    </row>
    <row r="389" spans="1:26" ht="18" customHeight="1">
      <c r="A389" s="8" t="s">
        <v>2316</v>
      </c>
      <c r="B389" s="9" t="s">
        <v>1422</v>
      </c>
      <c r="C389" s="10" t="s">
        <v>1423</v>
      </c>
      <c r="D389" s="11" t="s">
        <v>46</v>
      </c>
      <c r="E389" s="12">
        <v>92</v>
      </c>
      <c r="F389" s="12"/>
      <c r="G389" s="12"/>
      <c r="H389" s="13">
        <v>44074</v>
      </c>
      <c r="I389" s="14">
        <v>167</v>
      </c>
      <c r="J389" s="15" t="s">
        <v>33</v>
      </c>
      <c r="K389" s="16">
        <v>0.92777777777777803</v>
      </c>
      <c r="L389" s="8"/>
      <c r="M389" s="12"/>
      <c r="N389" s="18">
        <v>43894</v>
      </c>
      <c r="O389" s="14">
        <v>4140</v>
      </c>
      <c r="P389" s="14">
        <v>124200</v>
      </c>
      <c r="Q389" s="23">
        <v>409.86</v>
      </c>
      <c r="R389" s="11">
        <v>7474</v>
      </c>
      <c r="S389" s="11">
        <v>180</v>
      </c>
      <c r="T389" s="24" t="s">
        <v>37</v>
      </c>
      <c r="U389" s="24" t="s">
        <v>37</v>
      </c>
      <c r="V389" s="24" t="s">
        <v>38</v>
      </c>
      <c r="W389" s="24" t="s">
        <v>38</v>
      </c>
      <c r="X389" s="24" t="s">
        <v>37</v>
      </c>
      <c r="Y389" s="28">
        <v>44044</v>
      </c>
      <c r="Z389" s="24" t="s">
        <v>39</v>
      </c>
    </row>
    <row r="390" spans="1:26" ht="18" customHeight="1">
      <c r="A390" s="8" t="s">
        <v>2317</v>
      </c>
      <c r="B390" s="9" t="s">
        <v>1422</v>
      </c>
      <c r="C390" s="10" t="s">
        <v>1423</v>
      </c>
      <c r="D390" s="11" t="s">
        <v>46</v>
      </c>
      <c r="E390" s="12">
        <v>94</v>
      </c>
      <c r="F390" s="12"/>
      <c r="G390" s="12"/>
      <c r="H390" s="13">
        <v>44074</v>
      </c>
      <c r="I390" s="14">
        <v>167</v>
      </c>
      <c r="J390" s="15" t="s">
        <v>33</v>
      </c>
      <c r="K390" s="16">
        <v>0.92777777777777803</v>
      </c>
      <c r="L390" s="8"/>
      <c r="M390" s="12"/>
      <c r="N390" s="18">
        <v>43894</v>
      </c>
      <c r="O390" s="14">
        <v>4230</v>
      </c>
      <c r="P390" s="14">
        <v>126900</v>
      </c>
      <c r="Q390" s="23">
        <v>418.77</v>
      </c>
      <c r="R390" s="11">
        <v>7474</v>
      </c>
      <c r="S390" s="11">
        <v>180</v>
      </c>
      <c r="T390" s="24" t="s">
        <v>37</v>
      </c>
      <c r="U390" s="24" t="s">
        <v>37</v>
      </c>
      <c r="V390" s="24" t="s">
        <v>38</v>
      </c>
      <c r="W390" s="24" t="s">
        <v>38</v>
      </c>
      <c r="X390" s="24" t="s">
        <v>37</v>
      </c>
      <c r="Y390" s="28">
        <v>44044</v>
      </c>
      <c r="Z390" s="24" t="s">
        <v>39</v>
      </c>
    </row>
    <row r="391" spans="1:26" ht="18" customHeight="1">
      <c r="A391" s="8" t="s">
        <v>2318</v>
      </c>
      <c r="B391" s="9" t="s">
        <v>1422</v>
      </c>
      <c r="C391" s="10" t="s">
        <v>1423</v>
      </c>
      <c r="D391" s="11" t="s">
        <v>46</v>
      </c>
      <c r="E391" s="12">
        <v>94</v>
      </c>
      <c r="F391" s="12"/>
      <c r="G391" s="12"/>
      <c r="H391" s="13">
        <v>44074</v>
      </c>
      <c r="I391" s="14">
        <v>167</v>
      </c>
      <c r="J391" s="15" t="s">
        <v>33</v>
      </c>
      <c r="K391" s="16">
        <v>0.92777777777777803</v>
      </c>
      <c r="L391" s="8"/>
      <c r="M391" s="12"/>
      <c r="N391" s="18">
        <v>43894</v>
      </c>
      <c r="O391" s="14">
        <v>4230</v>
      </c>
      <c r="P391" s="14">
        <v>126900</v>
      </c>
      <c r="Q391" s="23">
        <v>418.77</v>
      </c>
      <c r="R391" s="11">
        <v>7474</v>
      </c>
      <c r="S391" s="11">
        <v>180</v>
      </c>
      <c r="T391" s="24" t="s">
        <v>37</v>
      </c>
      <c r="U391" s="24" t="s">
        <v>37</v>
      </c>
      <c r="V391" s="24" t="s">
        <v>38</v>
      </c>
      <c r="W391" s="24" t="s">
        <v>38</v>
      </c>
      <c r="X391" s="24" t="s">
        <v>37</v>
      </c>
      <c r="Y391" s="28">
        <v>44044</v>
      </c>
      <c r="Z391" s="24" t="s">
        <v>39</v>
      </c>
    </row>
    <row r="392" spans="1:26" ht="18" customHeight="1">
      <c r="A392" s="8" t="s">
        <v>2319</v>
      </c>
      <c r="B392" s="9" t="s">
        <v>1826</v>
      </c>
      <c r="C392" s="10" t="s">
        <v>1827</v>
      </c>
      <c r="D392" s="11" t="s">
        <v>46</v>
      </c>
      <c r="E392" s="12">
        <v>148</v>
      </c>
      <c r="F392" s="12"/>
      <c r="G392" s="12"/>
      <c r="H392" s="13">
        <v>44074</v>
      </c>
      <c r="I392" s="14">
        <v>167</v>
      </c>
      <c r="J392" s="15" t="s">
        <v>33</v>
      </c>
      <c r="K392" s="16">
        <v>0.92777777777777803</v>
      </c>
      <c r="L392" s="8"/>
      <c r="M392" s="12"/>
      <c r="N392" s="18">
        <v>43894</v>
      </c>
      <c r="O392" s="14">
        <v>6660</v>
      </c>
      <c r="P392" s="14">
        <v>199800</v>
      </c>
      <c r="Q392" s="23">
        <v>659.34</v>
      </c>
      <c r="R392" s="11">
        <v>12275</v>
      </c>
      <c r="S392" s="11">
        <v>180</v>
      </c>
      <c r="T392" s="24" t="s">
        <v>37</v>
      </c>
      <c r="U392" s="24" t="s">
        <v>37</v>
      </c>
      <c r="V392" s="24" t="s">
        <v>38</v>
      </c>
      <c r="W392" s="24" t="s">
        <v>38</v>
      </c>
      <c r="X392" s="24" t="s">
        <v>37</v>
      </c>
      <c r="Y392" s="28">
        <v>44044</v>
      </c>
      <c r="Z392" s="24" t="s">
        <v>39</v>
      </c>
    </row>
    <row r="393" spans="1:26" ht="18" customHeight="1">
      <c r="A393" s="8" t="s">
        <v>2320</v>
      </c>
      <c r="B393" s="9" t="s">
        <v>1826</v>
      </c>
      <c r="C393" s="10" t="s">
        <v>1827</v>
      </c>
      <c r="D393" s="11" t="s">
        <v>46</v>
      </c>
      <c r="E393" s="12">
        <v>128</v>
      </c>
      <c r="F393" s="12"/>
      <c r="G393" s="12"/>
      <c r="H393" s="13">
        <v>44074</v>
      </c>
      <c r="I393" s="14">
        <v>167</v>
      </c>
      <c r="J393" s="15" t="s">
        <v>33</v>
      </c>
      <c r="K393" s="16">
        <v>0.92777777777777803</v>
      </c>
      <c r="L393" s="8"/>
      <c r="M393" s="12"/>
      <c r="N393" s="18">
        <v>43894</v>
      </c>
      <c r="O393" s="14">
        <v>5760</v>
      </c>
      <c r="P393" s="14">
        <v>172800</v>
      </c>
      <c r="Q393" s="23">
        <v>570.24</v>
      </c>
      <c r="R393" s="11">
        <v>12275</v>
      </c>
      <c r="S393" s="11">
        <v>180</v>
      </c>
      <c r="T393" s="24" t="s">
        <v>37</v>
      </c>
      <c r="U393" s="24" t="s">
        <v>37</v>
      </c>
      <c r="V393" s="24" t="s">
        <v>38</v>
      </c>
      <c r="W393" s="24" t="s">
        <v>38</v>
      </c>
      <c r="X393" s="24" t="s">
        <v>37</v>
      </c>
      <c r="Y393" s="28">
        <v>44044</v>
      </c>
      <c r="Z393" s="24" t="s">
        <v>39</v>
      </c>
    </row>
    <row r="394" spans="1:26" ht="18" customHeight="1">
      <c r="A394" s="8" t="s">
        <v>2321</v>
      </c>
      <c r="B394" s="9" t="s">
        <v>1826</v>
      </c>
      <c r="C394" s="10" t="s">
        <v>1827</v>
      </c>
      <c r="D394" s="11" t="s">
        <v>46</v>
      </c>
      <c r="E394" s="12">
        <v>74</v>
      </c>
      <c r="F394" s="12"/>
      <c r="G394" s="12"/>
      <c r="H394" s="13">
        <v>44074</v>
      </c>
      <c r="I394" s="14">
        <v>167</v>
      </c>
      <c r="J394" s="15" t="s">
        <v>33</v>
      </c>
      <c r="K394" s="16">
        <v>0.92777777777777803</v>
      </c>
      <c r="L394" s="8"/>
      <c r="M394" s="12"/>
      <c r="N394" s="18">
        <v>43894</v>
      </c>
      <c r="O394" s="14">
        <v>3330</v>
      </c>
      <c r="P394" s="14">
        <v>99900</v>
      </c>
      <c r="Q394" s="23">
        <v>329.67</v>
      </c>
      <c r="R394" s="11">
        <v>12275</v>
      </c>
      <c r="S394" s="11">
        <v>180</v>
      </c>
      <c r="T394" s="24" t="s">
        <v>37</v>
      </c>
      <c r="U394" s="24" t="s">
        <v>37</v>
      </c>
      <c r="V394" s="24" t="s">
        <v>38</v>
      </c>
      <c r="W394" s="24" t="s">
        <v>38</v>
      </c>
      <c r="X394" s="24" t="s">
        <v>37</v>
      </c>
      <c r="Y394" s="28">
        <v>44044</v>
      </c>
      <c r="Z394" s="24" t="s">
        <v>39</v>
      </c>
    </row>
    <row r="395" spans="1:26" ht="18" customHeight="1">
      <c r="A395" s="8" t="s">
        <v>2137</v>
      </c>
      <c r="B395" s="9" t="s">
        <v>1826</v>
      </c>
      <c r="C395" s="10" t="s">
        <v>1827</v>
      </c>
      <c r="D395" s="11" t="s">
        <v>46</v>
      </c>
      <c r="E395" s="12">
        <v>1</v>
      </c>
      <c r="F395" s="12"/>
      <c r="G395" s="12"/>
      <c r="H395" s="13">
        <v>44074</v>
      </c>
      <c r="I395" s="14">
        <v>167</v>
      </c>
      <c r="J395" s="15" t="s">
        <v>33</v>
      </c>
      <c r="K395" s="16">
        <v>0.92777777777777803</v>
      </c>
      <c r="L395" s="8"/>
      <c r="M395" s="12"/>
      <c r="N395" s="18">
        <v>43894</v>
      </c>
      <c r="O395" s="14">
        <v>45</v>
      </c>
      <c r="P395" s="14">
        <v>1350</v>
      </c>
      <c r="Q395" s="23">
        <v>4.4550000000000001</v>
      </c>
      <c r="R395" s="11">
        <v>12275</v>
      </c>
      <c r="S395" s="11">
        <v>180</v>
      </c>
      <c r="T395" s="24" t="s">
        <v>37</v>
      </c>
      <c r="U395" s="24" t="s">
        <v>37</v>
      </c>
      <c r="V395" s="24" t="s">
        <v>38</v>
      </c>
      <c r="W395" s="24" t="s">
        <v>38</v>
      </c>
      <c r="X395" s="24" t="s">
        <v>37</v>
      </c>
      <c r="Y395" s="28">
        <v>44044</v>
      </c>
      <c r="Z395" s="24" t="s">
        <v>39</v>
      </c>
    </row>
    <row r="396" spans="1:26" ht="18" customHeight="1">
      <c r="A396" s="8" t="s">
        <v>2146</v>
      </c>
      <c r="B396" s="9" t="s">
        <v>988</v>
      </c>
      <c r="C396" s="10" t="s">
        <v>989</v>
      </c>
      <c r="D396" s="11" t="s">
        <v>42</v>
      </c>
      <c r="E396" s="12"/>
      <c r="F396" s="12">
        <v>312</v>
      </c>
      <c r="G396" s="12"/>
      <c r="H396" s="13">
        <v>44074</v>
      </c>
      <c r="I396" s="14">
        <v>167</v>
      </c>
      <c r="J396" s="15" t="s">
        <v>33</v>
      </c>
      <c r="K396" s="16">
        <v>0.92777777777777803</v>
      </c>
      <c r="L396" s="8"/>
      <c r="M396" s="12" t="s">
        <v>2091</v>
      </c>
      <c r="N396" s="18">
        <v>43894</v>
      </c>
      <c r="O396" s="14">
        <v>312</v>
      </c>
      <c r="P396" s="14">
        <v>1872</v>
      </c>
      <c r="Q396" s="23">
        <v>5.0356800000000002</v>
      </c>
      <c r="R396" s="11">
        <v>9909</v>
      </c>
      <c r="S396" s="11">
        <v>180</v>
      </c>
      <c r="T396" s="24" t="s">
        <v>37</v>
      </c>
      <c r="U396" s="24" t="s">
        <v>37</v>
      </c>
      <c r="V396" s="24" t="s">
        <v>38</v>
      </c>
      <c r="W396" s="24" t="s">
        <v>38</v>
      </c>
      <c r="X396" s="24" t="s">
        <v>37</v>
      </c>
      <c r="Y396" s="28">
        <v>44074</v>
      </c>
      <c r="Z396" s="24" t="s">
        <v>39</v>
      </c>
    </row>
    <row r="397" spans="1:26" ht="18" customHeight="1">
      <c r="A397" s="8" t="s">
        <v>2113</v>
      </c>
      <c r="B397" s="9" t="s">
        <v>1955</v>
      </c>
      <c r="C397" s="10" t="s">
        <v>1953</v>
      </c>
      <c r="D397" s="11" t="s">
        <v>1073</v>
      </c>
      <c r="E397" s="12">
        <v>32</v>
      </c>
      <c r="F397" s="12"/>
      <c r="G397" s="12"/>
      <c r="H397" s="13">
        <v>44074</v>
      </c>
      <c r="I397" s="14">
        <v>167</v>
      </c>
      <c r="J397" s="15" t="s">
        <v>33</v>
      </c>
      <c r="K397" s="16">
        <v>0.45753424657534197</v>
      </c>
      <c r="L397" s="8">
        <v>251</v>
      </c>
      <c r="M397" s="12"/>
      <c r="N397" s="18">
        <v>43709</v>
      </c>
      <c r="O397" s="14">
        <v>10752</v>
      </c>
      <c r="P397" s="14">
        <v>64512</v>
      </c>
      <c r="Q397" s="23">
        <v>212.8896</v>
      </c>
      <c r="R397" s="11">
        <v>7611</v>
      </c>
      <c r="S397" s="11">
        <v>365</v>
      </c>
      <c r="T397" s="24" t="s">
        <v>38</v>
      </c>
      <c r="U397" s="24" t="s">
        <v>37</v>
      </c>
      <c r="V397" s="24" t="s">
        <v>38</v>
      </c>
      <c r="W397" s="24" t="s">
        <v>38</v>
      </c>
      <c r="X397" s="24" t="s">
        <v>37</v>
      </c>
      <c r="Y397" s="28">
        <v>44044</v>
      </c>
      <c r="Z397" s="24" t="s">
        <v>39</v>
      </c>
    </row>
    <row r="398" spans="1:26" ht="18" customHeight="1">
      <c r="A398" s="8" t="s">
        <v>2322</v>
      </c>
      <c r="B398" s="9" t="s">
        <v>970</v>
      </c>
      <c r="C398" s="10" t="s">
        <v>971</v>
      </c>
      <c r="D398" s="11" t="s">
        <v>46</v>
      </c>
      <c r="E398" s="12">
        <v>240</v>
      </c>
      <c r="F398" s="12"/>
      <c r="G398" s="12"/>
      <c r="H398" s="13">
        <v>44075</v>
      </c>
      <c r="I398" s="14">
        <v>168</v>
      </c>
      <c r="J398" s="15" t="s">
        <v>33</v>
      </c>
      <c r="K398" s="16">
        <v>0.93333333333333302</v>
      </c>
      <c r="L398" s="8"/>
      <c r="M398" s="12"/>
      <c r="N398" s="18">
        <v>43895</v>
      </c>
      <c r="O398" s="14">
        <v>10800</v>
      </c>
      <c r="P398" s="14">
        <v>324000</v>
      </c>
      <c r="Q398" s="23">
        <v>1069.2</v>
      </c>
      <c r="R398" s="11">
        <v>2160</v>
      </c>
      <c r="S398" s="11">
        <v>180</v>
      </c>
      <c r="T398" s="24" t="s">
        <v>37</v>
      </c>
      <c r="U398" s="24" t="s">
        <v>37</v>
      </c>
      <c r="V398" s="24" t="s">
        <v>38</v>
      </c>
      <c r="W398" s="24" t="s">
        <v>38</v>
      </c>
      <c r="X398" s="24" t="s">
        <v>37</v>
      </c>
      <c r="Y398" s="28">
        <v>44045</v>
      </c>
      <c r="Z398" s="24" t="s">
        <v>39</v>
      </c>
    </row>
    <row r="399" spans="1:26" ht="18" customHeight="1">
      <c r="A399" s="8" t="s">
        <v>2323</v>
      </c>
      <c r="B399" s="9" t="s">
        <v>970</v>
      </c>
      <c r="C399" s="10" t="s">
        <v>971</v>
      </c>
      <c r="D399" s="11" t="s">
        <v>46</v>
      </c>
      <c r="E399" s="12">
        <v>240</v>
      </c>
      <c r="F399" s="12"/>
      <c r="G399" s="12"/>
      <c r="H399" s="13">
        <v>44075</v>
      </c>
      <c r="I399" s="14">
        <v>168</v>
      </c>
      <c r="J399" s="15" t="s">
        <v>33</v>
      </c>
      <c r="K399" s="16">
        <v>0.93333333333333302</v>
      </c>
      <c r="L399" s="8"/>
      <c r="M399" s="12"/>
      <c r="N399" s="18">
        <v>43895</v>
      </c>
      <c r="O399" s="14">
        <v>10800</v>
      </c>
      <c r="P399" s="14">
        <v>324000</v>
      </c>
      <c r="Q399" s="23">
        <v>1069.2</v>
      </c>
      <c r="R399" s="11">
        <v>2160</v>
      </c>
      <c r="S399" s="11">
        <v>180</v>
      </c>
      <c r="T399" s="24" t="s">
        <v>37</v>
      </c>
      <c r="U399" s="24" t="s">
        <v>37</v>
      </c>
      <c r="V399" s="24" t="s">
        <v>38</v>
      </c>
      <c r="W399" s="24" t="s">
        <v>38</v>
      </c>
      <c r="X399" s="24" t="s">
        <v>37</v>
      </c>
      <c r="Y399" s="28">
        <v>44045</v>
      </c>
      <c r="Z399" s="24" t="s">
        <v>39</v>
      </c>
    </row>
    <row r="400" spans="1:26" ht="18" customHeight="1">
      <c r="A400" s="8" t="s">
        <v>2324</v>
      </c>
      <c r="B400" s="9" t="s">
        <v>970</v>
      </c>
      <c r="C400" s="10" t="s">
        <v>971</v>
      </c>
      <c r="D400" s="11" t="s">
        <v>46</v>
      </c>
      <c r="E400" s="12">
        <v>120</v>
      </c>
      <c r="F400" s="12"/>
      <c r="G400" s="12"/>
      <c r="H400" s="13">
        <v>44075</v>
      </c>
      <c r="I400" s="14">
        <v>168</v>
      </c>
      <c r="J400" s="15" t="s">
        <v>33</v>
      </c>
      <c r="K400" s="16">
        <v>0.93333333333333302</v>
      </c>
      <c r="L400" s="8"/>
      <c r="M400" s="12"/>
      <c r="N400" s="18">
        <v>43895</v>
      </c>
      <c r="O400" s="14">
        <v>5400</v>
      </c>
      <c r="P400" s="14">
        <v>162000</v>
      </c>
      <c r="Q400" s="23">
        <v>534.6</v>
      </c>
      <c r="R400" s="11">
        <v>2160</v>
      </c>
      <c r="S400" s="11">
        <v>180</v>
      </c>
      <c r="T400" s="24" t="s">
        <v>37</v>
      </c>
      <c r="U400" s="24" t="s">
        <v>37</v>
      </c>
      <c r="V400" s="24" t="s">
        <v>38</v>
      </c>
      <c r="W400" s="24" t="s">
        <v>38</v>
      </c>
      <c r="X400" s="24" t="s">
        <v>37</v>
      </c>
      <c r="Y400" s="28">
        <v>44045</v>
      </c>
      <c r="Z400" s="24" t="s">
        <v>39</v>
      </c>
    </row>
    <row r="401" spans="1:26" ht="18" customHeight="1">
      <c r="A401" s="8" t="s">
        <v>2325</v>
      </c>
      <c r="B401" s="9" t="s">
        <v>970</v>
      </c>
      <c r="C401" s="10" t="s">
        <v>971</v>
      </c>
      <c r="D401" s="11" t="s">
        <v>46</v>
      </c>
      <c r="E401" s="12">
        <v>240</v>
      </c>
      <c r="F401" s="12"/>
      <c r="G401" s="12"/>
      <c r="H401" s="13">
        <v>44075</v>
      </c>
      <c r="I401" s="14">
        <v>168</v>
      </c>
      <c r="J401" s="15" t="s">
        <v>33</v>
      </c>
      <c r="K401" s="16">
        <v>0.93333333333333302</v>
      </c>
      <c r="L401" s="8"/>
      <c r="M401" s="12"/>
      <c r="N401" s="18">
        <v>43895</v>
      </c>
      <c r="O401" s="14">
        <v>10800</v>
      </c>
      <c r="P401" s="14">
        <v>324000</v>
      </c>
      <c r="Q401" s="23">
        <v>1069.2</v>
      </c>
      <c r="R401" s="11">
        <v>2160</v>
      </c>
      <c r="S401" s="11">
        <v>180</v>
      </c>
      <c r="T401" s="24" t="s">
        <v>37</v>
      </c>
      <c r="U401" s="24" t="s">
        <v>37</v>
      </c>
      <c r="V401" s="24" t="s">
        <v>38</v>
      </c>
      <c r="W401" s="24" t="s">
        <v>38</v>
      </c>
      <c r="X401" s="24" t="s">
        <v>37</v>
      </c>
      <c r="Y401" s="28">
        <v>44045</v>
      </c>
      <c r="Z401" s="24" t="s">
        <v>39</v>
      </c>
    </row>
    <row r="402" spans="1:26" ht="18" customHeight="1">
      <c r="A402" s="8" t="s">
        <v>2326</v>
      </c>
      <c r="B402" s="9" t="s">
        <v>573</v>
      </c>
      <c r="C402" s="10" t="s">
        <v>574</v>
      </c>
      <c r="D402" s="11" t="s">
        <v>46</v>
      </c>
      <c r="E402" s="12">
        <v>136</v>
      </c>
      <c r="F402" s="12"/>
      <c r="G402" s="12"/>
      <c r="H402" s="13">
        <v>44075</v>
      </c>
      <c r="I402" s="14">
        <v>168</v>
      </c>
      <c r="J402" s="15" t="s">
        <v>33</v>
      </c>
      <c r="K402" s="16">
        <v>0.93333333333333302</v>
      </c>
      <c r="L402" s="8"/>
      <c r="M402" s="12"/>
      <c r="N402" s="18">
        <v>43895</v>
      </c>
      <c r="O402" s="14">
        <v>6120</v>
      </c>
      <c r="P402" s="14">
        <v>183600</v>
      </c>
      <c r="Q402" s="23">
        <v>605.88</v>
      </c>
      <c r="R402" s="11">
        <v>3751</v>
      </c>
      <c r="S402" s="11">
        <v>180</v>
      </c>
      <c r="T402" s="24" t="s">
        <v>37</v>
      </c>
      <c r="U402" s="24" t="s">
        <v>37</v>
      </c>
      <c r="V402" s="24" t="s">
        <v>38</v>
      </c>
      <c r="W402" s="24" t="s">
        <v>38</v>
      </c>
      <c r="X402" s="24" t="s">
        <v>37</v>
      </c>
      <c r="Y402" s="28">
        <v>44045</v>
      </c>
      <c r="Z402" s="24" t="s">
        <v>39</v>
      </c>
    </row>
    <row r="403" spans="1:26" ht="18" customHeight="1">
      <c r="A403" s="8" t="s">
        <v>2327</v>
      </c>
      <c r="B403" s="9" t="s">
        <v>724</v>
      </c>
      <c r="C403" s="10" t="s">
        <v>725</v>
      </c>
      <c r="D403" s="11" t="s">
        <v>194</v>
      </c>
      <c r="E403" s="12">
        <v>58</v>
      </c>
      <c r="F403" s="12">
        <v>9</v>
      </c>
      <c r="G403" s="12"/>
      <c r="H403" s="13">
        <v>44075</v>
      </c>
      <c r="I403" s="14">
        <v>168</v>
      </c>
      <c r="J403" s="15" t="s">
        <v>33</v>
      </c>
      <c r="K403" s="16">
        <v>0.93333333333333302</v>
      </c>
      <c r="L403" s="8"/>
      <c r="M403" s="12" t="s">
        <v>2073</v>
      </c>
      <c r="N403" s="18">
        <v>43895</v>
      </c>
      <c r="O403" s="14">
        <v>2619</v>
      </c>
      <c r="P403" s="14">
        <v>78570</v>
      </c>
      <c r="Q403" s="23">
        <v>259.28100000000001</v>
      </c>
      <c r="R403" s="11">
        <v>9798</v>
      </c>
      <c r="S403" s="11">
        <v>180</v>
      </c>
      <c r="T403" s="24" t="s">
        <v>37</v>
      </c>
      <c r="U403" s="24" t="s">
        <v>37</v>
      </c>
      <c r="V403" s="24" t="s">
        <v>38</v>
      </c>
      <c r="W403" s="24" t="s">
        <v>38</v>
      </c>
      <c r="X403" s="24" t="s">
        <v>37</v>
      </c>
      <c r="Y403" s="28">
        <v>44045</v>
      </c>
      <c r="Z403" s="24" t="s">
        <v>39</v>
      </c>
    </row>
    <row r="404" spans="1:26" ht="18" customHeight="1">
      <c r="A404" s="8" t="s">
        <v>2173</v>
      </c>
      <c r="B404" s="9" t="s">
        <v>724</v>
      </c>
      <c r="C404" s="10" t="s">
        <v>725</v>
      </c>
      <c r="D404" s="11" t="s">
        <v>194</v>
      </c>
      <c r="E404" s="12">
        <v>94</v>
      </c>
      <c r="F404" s="12"/>
      <c r="G404" s="12"/>
      <c r="H404" s="13">
        <v>44075</v>
      </c>
      <c r="I404" s="14">
        <v>168</v>
      </c>
      <c r="J404" s="15" t="s">
        <v>33</v>
      </c>
      <c r="K404" s="16">
        <v>0.93333333333333302</v>
      </c>
      <c r="L404" s="8"/>
      <c r="M404" s="12" t="s">
        <v>2073</v>
      </c>
      <c r="N404" s="18">
        <v>43895</v>
      </c>
      <c r="O404" s="14">
        <v>4230</v>
      </c>
      <c r="P404" s="14">
        <v>126900</v>
      </c>
      <c r="Q404" s="23">
        <v>418.77</v>
      </c>
      <c r="R404" s="11">
        <v>9798</v>
      </c>
      <c r="S404" s="11">
        <v>180</v>
      </c>
      <c r="T404" s="24" t="s">
        <v>37</v>
      </c>
      <c r="U404" s="24" t="s">
        <v>37</v>
      </c>
      <c r="V404" s="24" t="s">
        <v>38</v>
      </c>
      <c r="W404" s="24" t="s">
        <v>38</v>
      </c>
      <c r="X404" s="24" t="s">
        <v>37</v>
      </c>
      <c r="Y404" s="28">
        <v>44045</v>
      </c>
      <c r="Z404" s="24" t="s">
        <v>39</v>
      </c>
    </row>
    <row r="405" spans="1:26" ht="18" customHeight="1">
      <c r="A405" s="8" t="s">
        <v>2328</v>
      </c>
      <c r="B405" s="9" t="s">
        <v>573</v>
      </c>
      <c r="C405" s="10" t="s">
        <v>574</v>
      </c>
      <c r="D405" s="11" t="s">
        <v>46</v>
      </c>
      <c r="E405" s="12">
        <v>9</v>
      </c>
      <c r="F405" s="12"/>
      <c r="G405" s="12"/>
      <c r="H405" s="13">
        <v>44075</v>
      </c>
      <c r="I405" s="14">
        <v>168</v>
      </c>
      <c r="J405" s="15" t="s">
        <v>33</v>
      </c>
      <c r="K405" s="16">
        <v>0.93333333333333302</v>
      </c>
      <c r="L405" s="8"/>
      <c r="M405" s="12"/>
      <c r="N405" s="18">
        <v>43895</v>
      </c>
      <c r="O405" s="14">
        <v>405</v>
      </c>
      <c r="P405" s="14">
        <v>12150</v>
      </c>
      <c r="Q405" s="23">
        <v>40.094999999999999</v>
      </c>
      <c r="R405" s="11">
        <v>3751</v>
      </c>
      <c r="S405" s="11">
        <v>180</v>
      </c>
      <c r="T405" s="24" t="s">
        <v>37</v>
      </c>
      <c r="U405" s="24" t="s">
        <v>37</v>
      </c>
      <c r="V405" s="24" t="s">
        <v>38</v>
      </c>
      <c r="W405" s="24" t="s">
        <v>38</v>
      </c>
      <c r="X405" s="24" t="s">
        <v>37</v>
      </c>
      <c r="Y405" s="28">
        <v>44045</v>
      </c>
      <c r="Z405" s="24" t="s">
        <v>39</v>
      </c>
    </row>
    <row r="406" spans="1:26" ht="18" customHeight="1">
      <c r="A406" s="8" t="s">
        <v>2290</v>
      </c>
      <c r="B406" s="9" t="s">
        <v>695</v>
      </c>
      <c r="C406" s="10" t="s">
        <v>696</v>
      </c>
      <c r="D406" s="11" t="s">
        <v>46</v>
      </c>
      <c r="E406" s="12">
        <v>26</v>
      </c>
      <c r="F406" s="12"/>
      <c r="G406" s="12"/>
      <c r="H406" s="13">
        <v>44075</v>
      </c>
      <c r="I406" s="14">
        <v>168</v>
      </c>
      <c r="J406" s="15" t="s">
        <v>33</v>
      </c>
      <c r="K406" s="16">
        <v>0.93333333333333302</v>
      </c>
      <c r="L406" s="8"/>
      <c r="M406" s="12"/>
      <c r="N406" s="18">
        <v>43895</v>
      </c>
      <c r="O406" s="14">
        <v>936</v>
      </c>
      <c r="P406" s="14">
        <v>12168</v>
      </c>
      <c r="Q406" s="23">
        <v>121.68</v>
      </c>
      <c r="R406" s="11">
        <v>9480</v>
      </c>
      <c r="S406" s="11">
        <v>180</v>
      </c>
      <c r="T406" s="24" t="s">
        <v>37</v>
      </c>
      <c r="U406" s="24" t="s">
        <v>37</v>
      </c>
      <c r="V406" s="24" t="s">
        <v>38</v>
      </c>
      <c r="W406" s="24" t="s">
        <v>38</v>
      </c>
      <c r="X406" s="24" t="s">
        <v>37</v>
      </c>
      <c r="Y406" s="28">
        <v>44045</v>
      </c>
      <c r="Z406" s="24" t="s">
        <v>39</v>
      </c>
    </row>
    <row r="407" spans="1:26" ht="18" customHeight="1">
      <c r="A407" s="8" t="s">
        <v>2329</v>
      </c>
      <c r="B407" s="9" t="s">
        <v>695</v>
      </c>
      <c r="C407" s="10" t="s">
        <v>696</v>
      </c>
      <c r="D407" s="11" t="s">
        <v>46</v>
      </c>
      <c r="E407" s="12">
        <v>23</v>
      </c>
      <c r="F407" s="12"/>
      <c r="G407" s="12"/>
      <c r="H407" s="13">
        <v>44075</v>
      </c>
      <c r="I407" s="14">
        <v>168</v>
      </c>
      <c r="J407" s="15" t="s">
        <v>33</v>
      </c>
      <c r="K407" s="16">
        <v>0.93333333333333302</v>
      </c>
      <c r="L407" s="8"/>
      <c r="M407" s="12"/>
      <c r="N407" s="18">
        <v>43895</v>
      </c>
      <c r="O407" s="14">
        <v>828</v>
      </c>
      <c r="P407" s="14">
        <v>10764</v>
      </c>
      <c r="Q407" s="23">
        <v>107.64</v>
      </c>
      <c r="R407" s="11">
        <v>9480</v>
      </c>
      <c r="S407" s="11">
        <v>180</v>
      </c>
      <c r="T407" s="24" t="s">
        <v>37</v>
      </c>
      <c r="U407" s="24" t="s">
        <v>37</v>
      </c>
      <c r="V407" s="24" t="s">
        <v>38</v>
      </c>
      <c r="W407" s="24" t="s">
        <v>38</v>
      </c>
      <c r="X407" s="24" t="s">
        <v>37</v>
      </c>
      <c r="Y407" s="28">
        <v>44045</v>
      </c>
      <c r="Z407" s="24" t="s">
        <v>39</v>
      </c>
    </row>
    <row r="408" spans="1:26" ht="18" customHeight="1">
      <c r="A408" s="8" t="s">
        <v>2330</v>
      </c>
      <c r="B408" s="9" t="s">
        <v>1826</v>
      </c>
      <c r="C408" s="10" t="s">
        <v>1827</v>
      </c>
      <c r="D408" s="11" t="s">
        <v>46</v>
      </c>
      <c r="E408" s="12">
        <v>79</v>
      </c>
      <c r="F408" s="12"/>
      <c r="G408" s="12"/>
      <c r="H408" s="13">
        <v>44075</v>
      </c>
      <c r="I408" s="14">
        <v>168</v>
      </c>
      <c r="J408" s="15" t="s">
        <v>33</v>
      </c>
      <c r="K408" s="16">
        <v>0.93333333333333302</v>
      </c>
      <c r="L408" s="8"/>
      <c r="M408" s="12"/>
      <c r="N408" s="18">
        <v>43895</v>
      </c>
      <c r="O408" s="14">
        <v>3555</v>
      </c>
      <c r="P408" s="14">
        <v>106650</v>
      </c>
      <c r="Q408" s="23">
        <v>351.94499999999999</v>
      </c>
      <c r="R408" s="11">
        <v>12275</v>
      </c>
      <c r="S408" s="11">
        <v>180</v>
      </c>
      <c r="T408" s="24" t="s">
        <v>37</v>
      </c>
      <c r="U408" s="24" t="s">
        <v>37</v>
      </c>
      <c r="V408" s="24" t="s">
        <v>38</v>
      </c>
      <c r="W408" s="24" t="s">
        <v>38</v>
      </c>
      <c r="X408" s="24" t="s">
        <v>37</v>
      </c>
      <c r="Y408" s="28">
        <v>44045</v>
      </c>
      <c r="Z408" s="24" t="s">
        <v>39</v>
      </c>
    </row>
    <row r="409" spans="1:26" ht="18" customHeight="1">
      <c r="A409" s="8" t="s">
        <v>2331</v>
      </c>
      <c r="B409" s="9" t="s">
        <v>1826</v>
      </c>
      <c r="C409" s="10" t="s">
        <v>1827</v>
      </c>
      <c r="D409" s="11" t="s">
        <v>46</v>
      </c>
      <c r="E409" s="12">
        <v>128</v>
      </c>
      <c r="F409" s="12"/>
      <c r="G409" s="12"/>
      <c r="H409" s="13">
        <v>44075</v>
      </c>
      <c r="I409" s="14">
        <v>168</v>
      </c>
      <c r="J409" s="15" t="s">
        <v>33</v>
      </c>
      <c r="K409" s="16">
        <v>0.93333333333333302</v>
      </c>
      <c r="L409" s="8"/>
      <c r="M409" s="12"/>
      <c r="N409" s="18">
        <v>43895</v>
      </c>
      <c r="O409" s="14">
        <v>5760</v>
      </c>
      <c r="P409" s="14">
        <v>172800</v>
      </c>
      <c r="Q409" s="23">
        <v>570.24</v>
      </c>
      <c r="R409" s="11">
        <v>12275</v>
      </c>
      <c r="S409" s="11">
        <v>180</v>
      </c>
      <c r="T409" s="24" t="s">
        <v>37</v>
      </c>
      <c r="U409" s="24" t="s">
        <v>37</v>
      </c>
      <c r="V409" s="24" t="s">
        <v>38</v>
      </c>
      <c r="W409" s="24" t="s">
        <v>38</v>
      </c>
      <c r="X409" s="24" t="s">
        <v>37</v>
      </c>
      <c r="Y409" s="28">
        <v>44045</v>
      </c>
      <c r="Z409" s="24" t="s">
        <v>39</v>
      </c>
    </row>
    <row r="410" spans="1:26" ht="18" customHeight="1">
      <c r="A410" s="8" t="s">
        <v>2332</v>
      </c>
      <c r="B410" s="9" t="s">
        <v>1826</v>
      </c>
      <c r="C410" s="10" t="s">
        <v>1827</v>
      </c>
      <c r="D410" s="11" t="s">
        <v>46</v>
      </c>
      <c r="E410" s="12">
        <v>120</v>
      </c>
      <c r="F410" s="12"/>
      <c r="G410" s="12"/>
      <c r="H410" s="13">
        <v>44075</v>
      </c>
      <c r="I410" s="14">
        <v>168</v>
      </c>
      <c r="J410" s="15" t="s">
        <v>33</v>
      </c>
      <c r="K410" s="16">
        <v>0.93333333333333302</v>
      </c>
      <c r="L410" s="8"/>
      <c r="M410" s="12"/>
      <c r="N410" s="18">
        <v>43895</v>
      </c>
      <c r="O410" s="14">
        <v>5400</v>
      </c>
      <c r="P410" s="14">
        <v>162000</v>
      </c>
      <c r="Q410" s="23">
        <v>534.6</v>
      </c>
      <c r="R410" s="11">
        <v>12275</v>
      </c>
      <c r="S410" s="11">
        <v>180</v>
      </c>
      <c r="T410" s="24" t="s">
        <v>37</v>
      </c>
      <c r="U410" s="24" t="s">
        <v>37</v>
      </c>
      <c r="V410" s="24" t="s">
        <v>38</v>
      </c>
      <c r="W410" s="24" t="s">
        <v>38</v>
      </c>
      <c r="X410" s="24" t="s">
        <v>37</v>
      </c>
      <c r="Y410" s="28">
        <v>44045</v>
      </c>
      <c r="Z410" s="24" t="s">
        <v>39</v>
      </c>
    </row>
    <row r="411" spans="1:26" ht="18" customHeight="1">
      <c r="A411" s="8" t="s">
        <v>2333</v>
      </c>
      <c r="B411" s="9" t="s">
        <v>1826</v>
      </c>
      <c r="C411" s="10" t="s">
        <v>1827</v>
      </c>
      <c r="D411" s="11" t="s">
        <v>46</v>
      </c>
      <c r="E411" s="12">
        <v>34</v>
      </c>
      <c r="F411" s="12"/>
      <c r="G411" s="12"/>
      <c r="H411" s="13">
        <v>44075</v>
      </c>
      <c r="I411" s="14">
        <v>168</v>
      </c>
      <c r="J411" s="15" t="s">
        <v>33</v>
      </c>
      <c r="K411" s="16">
        <v>0.93333333333333302</v>
      </c>
      <c r="L411" s="8" t="s">
        <v>85</v>
      </c>
      <c r="M411" s="12"/>
      <c r="N411" s="18">
        <v>43895</v>
      </c>
      <c r="O411" s="14">
        <v>1530</v>
      </c>
      <c r="P411" s="14">
        <v>45900</v>
      </c>
      <c r="Q411" s="23">
        <v>151.47</v>
      </c>
      <c r="R411" s="11">
        <v>12275</v>
      </c>
      <c r="S411" s="11">
        <v>180</v>
      </c>
      <c r="T411" s="24" t="s">
        <v>37</v>
      </c>
      <c r="U411" s="24" t="s">
        <v>37</v>
      </c>
      <c r="V411" s="24" t="s">
        <v>38</v>
      </c>
      <c r="W411" s="24" t="s">
        <v>38</v>
      </c>
      <c r="X411" s="24" t="s">
        <v>37</v>
      </c>
      <c r="Y411" s="28">
        <v>44045</v>
      </c>
      <c r="Z411" s="24" t="s">
        <v>39</v>
      </c>
    </row>
    <row r="412" spans="1:26" ht="18" customHeight="1">
      <c r="A412" s="8" t="s">
        <v>2183</v>
      </c>
      <c r="B412" s="9" t="s">
        <v>1822</v>
      </c>
      <c r="C412" s="10" t="s">
        <v>1823</v>
      </c>
      <c r="D412" s="11" t="s">
        <v>42</v>
      </c>
      <c r="E412" s="12">
        <v>16</v>
      </c>
      <c r="F412" s="12"/>
      <c r="G412" s="12"/>
      <c r="H412" s="13">
        <v>44075</v>
      </c>
      <c r="I412" s="14">
        <v>168</v>
      </c>
      <c r="J412" s="15" t="s">
        <v>33</v>
      </c>
      <c r="K412" s="16">
        <v>0.93333333333333302</v>
      </c>
      <c r="L412" s="8"/>
      <c r="M412" s="12" t="s">
        <v>2116</v>
      </c>
      <c r="N412" s="18">
        <v>43895</v>
      </c>
      <c r="O412" s="14">
        <v>7680</v>
      </c>
      <c r="P412" s="14">
        <v>46080</v>
      </c>
      <c r="Q412" s="23">
        <v>163.584</v>
      </c>
      <c r="R412" s="11">
        <v>12398</v>
      </c>
      <c r="S412" s="11">
        <v>180</v>
      </c>
      <c r="T412" s="24" t="s">
        <v>37</v>
      </c>
      <c r="U412" s="24" t="s">
        <v>37</v>
      </c>
      <c r="V412" s="24" t="s">
        <v>38</v>
      </c>
      <c r="W412" s="24" t="s">
        <v>38</v>
      </c>
      <c r="X412" s="24" t="s">
        <v>37</v>
      </c>
      <c r="Y412" s="28">
        <v>44045</v>
      </c>
      <c r="Z412" s="24" t="s">
        <v>39</v>
      </c>
    </row>
    <row r="413" spans="1:26" ht="18" customHeight="1">
      <c r="A413" s="8" t="s">
        <v>2334</v>
      </c>
      <c r="B413" s="9" t="s">
        <v>1822</v>
      </c>
      <c r="C413" s="10" t="s">
        <v>1823</v>
      </c>
      <c r="D413" s="11" t="s">
        <v>42</v>
      </c>
      <c r="E413" s="12">
        <v>72</v>
      </c>
      <c r="F413" s="12"/>
      <c r="G413" s="12"/>
      <c r="H413" s="13">
        <v>44075</v>
      </c>
      <c r="I413" s="14">
        <v>168</v>
      </c>
      <c r="J413" s="15" t="s">
        <v>33</v>
      </c>
      <c r="K413" s="16">
        <v>0.93333333333333302</v>
      </c>
      <c r="L413" s="8"/>
      <c r="M413" s="12"/>
      <c r="N413" s="18">
        <v>43895</v>
      </c>
      <c r="O413" s="14">
        <v>34560</v>
      </c>
      <c r="P413" s="14">
        <v>207360</v>
      </c>
      <c r="Q413" s="23">
        <v>736.12800000000004</v>
      </c>
      <c r="R413" s="11">
        <v>12398</v>
      </c>
      <c r="S413" s="11">
        <v>180</v>
      </c>
      <c r="T413" s="24" t="s">
        <v>37</v>
      </c>
      <c r="U413" s="24" t="s">
        <v>37</v>
      </c>
      <c r="V413" s="24" t="s">
        <v>38</v>
      </c>
      <c r="W413" s="24" t="s">
        <v>38</v>
      </c>
      <c r="X413" s="24" t="s">
        <v>37</v>
      </c>
      <c r="Y413" s="28">
        <v>44045</v>
      </c>
      <c r="Z413" s="24" t="s">
        <v>39</v>
      </c>
    </row>
    <row r="414" spans="1:26" ht="18" customHeight="1">
      <c r="A414" s="8" t="s">
        <v>2335</v>
      </c>
      <c r="B414" s="9" t="s">
        <v>1822</v>
      </c>
      <c r="C414" s="10" t="s">
        <v>1823</v>
      </c>
      <c r="D414" s="11" t="s">
        <v>42</v>
      </c>
      <c r="E414" s="12">
        <v>30</v>
      </c>
      <c r="F414" s="12"/>
      <c r="G414" s="12"/>
      <c r="H414" s="13">
        <v>44075</v>
      </c>
      <c r="I414" s="14">
        <v>168</v>
      </c>
      <c r="J414" s="15" t="s">
        <v>33</v>
      </c>
      <c r="K414" s="16">
        <v>0.93333333333333302</v>
      </c>
      <c r="L414" s="8"/>
      <c r="M414" s="12" t="s">
        <v>2116</v>
      </c>
      <c r="N414" s="18">
        <v>43895</v>
      </c>
      <c r="O414" s="14">
        <v>14400</v>
      </c>
      <c r="P414" s="14">
        <v>86400</v>
      </c>
      <c r="Q414" s="23">
        <v>306.72000000000003</v>
      </c>
      <c r="R414" s="11">
        <v>12398</v>
      </c>
      <c r="S414" s="11">
        <v>180</v>
      </c>
      <c r="T414" s="24" t="s">
        <v>37</v>
      </c>
      <c r="U414" s="24" t="s">
        <v>37</v>
      </c>
      <c r="V414" s="24" t="s">
        <v>38</v>
      </c>
      <c r="W414" s="24" t="s">
        <v>38</v>
      </c>
      <c r="X414" s="24" t="s">
        <v>37</v>
      </c>
      <c r="Y414" s="28">
        <v>44045</v>
      </c>
      <c r="Z414" s="24" t="s">
        <v>39</v>
      </c>
    </row>
    <row r="415" spans="1:26" ht="18" customHeight="1">
      <c r="A415" s="8" t="s">
        <v>2336</v>
      </c>
      <c r="B415" s="9" t="s">
        <v>970</v>
      </c>
      <c r="C415" s="10" t="s">
        <v>971</v>
      </c>
      <c r="D415" s="11" t="s">
        <v>46</v>
      </c>
      <c r="E415" s="12">
        <v>240</v>
      </c>
      <c r="F415" s="12"/>
      <c r="G415" s="12"/>
      <c r="H415" s="13">
        <v>44076</v>
      </c>
      <c r="I415" s="14">
        <v>169</v>
      </c>
      <c r="J415" s="15" t="s">
        <v>33</v>
      </c>
      <c r="K415" s="16">
        <v>0.93888888888888899</v>
      </c>
      <c r="L415" s="8"/>
      <c r="M415" s="12"/>
      <c r="N415" s="18">
        <v>43896</v>
      </c>
      <c r="O415" s="14">
        <v>10800</v>
      </c>
      <c r="P415" s="14">
        <v>324000</v>
      </c>
      <c r="Q415" s="23">
        <v>1069.2</v>
      </c>
      <c r="R415" s="11">
        <v>2160</v>
      </c>
      <c r="S415" s="11">
        <v>180</v>
      </c>
      <c r="T415" s="24" t="s">
        <v>37</v>
      </c>
      <c r="U415" s="24" t="s">
        <v>37</v>
      </c>
      <c r="V415" s="24" t="s">
        <v>38</v>
      </c>
      <c r="W415" s="24" t="s">
        <v>38</v>
      </c>
      <c r="X415" s="24" t="s">
        <v>37</v>
      </c>
      <c r="Y415" s="28">
        <v>44046</v>
      </c>
      <c r="Z415" s="24" t="s">
        <v>39</v>
      </c>
    </row>
    <row r="416" spans="1:26" ht="18" customHeight="1">
      <c r="A416" s="8" t="s">
        <v>2337</v>
      </c>
      <c r="B416" s="9" t="s">
        <v>970</v>
      </c>
      <c r="C416" s="10" t="s">
        <v>971</v>
      </c>
      <c r="D416" s="11" t="s">
        <v>46</v>
      </c>
      <c r="E416" s="12">
        <v>240</v>
      </c>
      <c r="F416" s="12"/>
      <c r="G416" s="12"/>
      <c r="H416" s="13">
        <v>44076</v>
      </c>
      <c r="I416" s="14">
        <v>169</v>
      </c>
      <c r="J416" s="15" t="s">
        <v>33</v>
      </c>
      <c r="K416" s="16">
        <v>0.93888888888888899</v>
      </c>
      <c r="L416" s="8"/>
      <c r="M416" s="12"/>
      <c r="N416" s="18">
        <v>43896</v>
      </c>
      <c r="O416" s="14">
        <v>10800</v>
      </c>
      <c r="P416" s="14">
        <v>324000</v>
      </c>
      <c r="Q416" s="23">
        <v>1069.2</v>
      </c>
      <c r="R416" s="11">
        <v>2160</v>
      </c>
      <c r="S416" s="11">
        <v>180</v>
      </c>
      <c r="T416" s="24" t="s">
        <v>37</v>
      </c>
      <c r="U416" s="24" t="s">
        <v>37</v>
      </c>
      <c r="V416" s="24" t="s">
        <v>38</v>
      </c>
      <c r="W416" s="24" t="s">
        <v>38</v>
      </c>
      <c r="X416" s="24" t="s">
        <v>37</v>
      </c>
      <c r="Y416" s="28">
        <v>44046</v>
      </c>
      <c r="Z416" s="24" t="s">
        <v>39</v>
      </c>
    </row>
    <row r="417" spans="1:26" ht="18" customHeight="1">
      <c r="A417" s="8" t="s">
        <v>2338</v>
      </c>
      <c r="B417" s="9" t="s">
        <v>970</v>
      </c>
      <c r="C417" s="10" t="s">
        <v>971</v>
      </c>
      <c r="D417" s="11" t="s">
        <v>46</v>
      </c>
      <c r="E417" s="12">
        <v>240</v>
      </c>
      <c r="F417" s="12"/>
      <c r="G417" s="12"/>
      <c r="H417" s="13">
        <v>44076</v>
      </c>
      <c r="I417" s="14">
        <v>169</v>
      </c>
      <c r="J417" s="15" t="s">
        <v>33</v>
      </c>
      <c r="K417" s="16">
        <v>0.93888888888888899</v>
      </c>
      <c r="L417" s="8"/>
      <c r="M417" s="12"/>
      <c r="N417" s="18">
        <v>43896</v>
      </c>
      <c r="O417" s="14">
        <v>10800</v>
      </c>
      <c r="P417" s="14">
        <v>324000</v>
      </c>
      <c r="Q417" s="23">
        <v>1069.2</v>
      </c>
      <c r="R417" s="11">
        <v>2160</v>
      </c>
      <c r="S417" s="11">
        <v>180</v>
      </c>
      <c r="T417" s="24" t="s">
        <v>37</v>
      </c>
      <c r="U417" s="24" t="s">
        <v>37</v>
      </c>
      <c r="V417" s="24" t="s">
        <v>38</v>
      </c>
      <c r="W417" s="24" t="s">
        <v>38</v>
      </c>
      <c r="X417" s="24" t="s">
        <v>37</v>
      </c>
      <c r="Y417" s="28">
        <v>44046</v>
      </c>
      <c r="Z417" s="24" t="s">
        <v>39</v>
      </c>
    </row>
    <row r="418" spans="1:26" ht="18" customHeight="1">
      <c r="A418" s="8" t="s">
        <v>2339</v>
      </c>
      <c r="B418" s="9" t="s">
        <v>970</v>
      </c>
      <c r="C418" s="10" t="s">
        <v>971</v>
      </c>
      <c r="D418" s="11" t="s">
        <v>46</v>
      </c>
      <c r="E418" s="12">
        <v>120</v>
      </c>
      <c r="F418" s="12"/>
      <c r="G418" s="12"/>
      <c r="H418" s="13">
        <v>44076</v>
      </c>
      <c r="I418" s="14">
        <v>169</v>
      </c>
      <c r="J418" s="15" t="s">
        <v>33</v>
      </c>
      <c r="K418" s="16">
        <v>0.93888888888888899</v>
      </c>
      <c r="L418" s="8"/>
      <c r="M418" s="12"/>
      <c r="N418" s="18">
        <v>43896</v>
      </c>
      <c r="O418" s="14">
        <v>5400</v>
      </c>
      <c r="P418" s="14">
        <v>162000</v>
      </c>
      <c r="Q418" s="23">
        <v>534.6</v>
      </c>
      <c r="R418" s="11">
        <v>2160</v>
      </c>
      <c r="S418" s="11">
        <v>180</v>
      </c>
      <c r="T418" s="24" t="s">
        <v>37</v>
      </c>
      <c r="U418" s="24" t="s">
        <v>37</v>
      </c>
      <c r="V418" s="24" t="s">
        <v>38</v>
      </c>
      <c r="W418" s="24" t="s">
        <v>38</v>
      </c>
      <c r="X418" s="24" t="s">
        <v>37</v>
      </c>
      <c r="Y418" s="28">
        <v>44046</v>
      </c>
      <c r="Z418" s="24" t="s">
        <v>39</v>
      </c>
    </row>
    <row r="419" spans="1:26" ht="18" customHeight="1">
      <c r="A419" s="8" t="s">
        <v>2340</v>
      </c>
      <c r="B419" s="9" t="s">
        <v>566</v>
      </c>
      <c r="C419" s="10" t="s">
        <v>567</v>
      </c>
      <c r="D419" s="11" t="s">
        <v>46</v>
      </c>
      <c r="E419" s="12">
        <v>94</v>
      </c>
      <c r="F419" s="12"/>
      <c r="G419" s="12"/>
      <c r="H419" s="13">
        <v>44076</v>
      </c>
      <c r="I419" s="14">
        <v>169</v>
      </c>
      <c r="J419" s="15" t="s">
        <v>33</v>
      </c>
      <c r="K419" s="16">
        <v>0.93888888888888899</v>
      </c>
      <c r="L419" s="8"/>
      <c r="M419" s="12"/>
      <c r="N419" s="18">
        <v>43896</v>
      </c>
      <c r="O419" s="14">
        <v>3384</v>
      </c>
      <c r="P419" s="14">
        <v>54144</v>
      </c>
      <c r="Q419" s="23">
        <v>406.08</v>
      </c>
      <c r="R419" s="11">
        <v>3659</v>
      </c>
      <c r="S419" s="11">
        <v>180</v>
      </c>
      <c r="T419" s="24" t="s">
        <v>37</v>
      </c>
      <c r="U419" s="24" t="s">
        <v>37</v>
      </c>
      <c r="V419" s="24" t="s">
        <v>38</v>
      </c>
      <c r="W419" s="24" t="s">
        <v>38</v>
      </c>
      <c r="X419" s="24" t="s">
        <v>37</v>
      </c>
      <c r="Y419" s="28">
        <v>44046</v>
      </c>
      <c r="Z419" s="24" t="s">
        <v>39</v>
      </c>
    </row>
    <row r="420" spans="1:26" ht="18" customHeight="1">
      <c r="A420" s="8" t="s">
        <v>2341</v>
      </c>
      <c r="B420" s="9" t="s">
        <v>566</v>
      </c>
      <c r="C420" s="10" t="s">
        <v>567</v>
      </c>
      <c r="D420" s="11" t="s">
        <v>46</v>
      </c>
      <c r="E420" s="12">
        <v>94</v>
      </c>
      <c r="F420" s="12"/>
      <c r="G420" s="12"/>
      <c r="H420" s="13">
        <v>44076</v>
      </c>
      <c r="I420" s="14">
        <v>169</v>
      </c>
      <c r="J420" s="15" t="s">
        <v>33</v>
      </c>
      <c r="K420" s="16">
        <v>0.93888888888888899</v>
      </c>
      <c r="L420" s="8"/>
      <c r="M420" s="12"/>
      <c r="N420" s="18">
        <v>43896</v>
      </c>
      <c r="O420" s="14">
        <v>3384</v>
      </c>
      <c r="P420" s="14">
        <v>54144</v>
      </c>
      <c r="Q420" s="23">
        <v>406.08</v>
      </c>
      <c r="R420" s="11">
        <v>3659</v>
      </c>
      <c r="S420" s="11">
        <v>180</v>
      </c>
      <c r="T420" s="24" t="s">
        <v>37</v>
      </c>
      <c r="U420" s="24" t="s">
        <v>37</v>
      </c>
      <c r="V420" s="24" t="s">
        <v>38</v>
      </c>
      <c r="W420" s="24" t="s">
        <v>38</v>
      </c>
      <c r="X420" s="24" t="s">
        <v>37</v>
      </c>
      <c r="Y420" s="28">
        <v>44046</v>
      </c>
      <c r="Z420" s="24" t="s">
        <v>39</v>
      </c>
    </row>
    <row r="421" spans="1:26" ht="18" customHeight="1">
      <c r="A421" s="8" t="s">
        <v>2342</v>
      </c>
      <c r="B421" s="9" t="s">
        <v>566</v>
      </c>
      <c r="C421" s="10" t="s">
        <v>567</v>
      </c>
      <c r="D421" s="11" t="s">
        <v>46</v>
      </c>
      <c r="E421" s="12">
        <v>86</v>
      </c>
      <c r="F421" s="12"/>
      <c r="G421" s="12"/>
      <c r="H421" s="13">
        <v>44076</v>
      </c>
      <c r="I421" s="14">
        <v>169</v>
      </c>
      <c r="J421" s="15" t="s">
        <v>33</v>
      </c>
      <c r="K421" s="16">
        <v>0.93888888888888899</v>
      </c>
      <c r="L421" s="8"/>
      <c r="M421" s="12"/>
      <c r="N421" s="18">
        <v>43896</v>
      </c>
      <c r="O421" s="14">
        <v>3096</v>
      </c>
      <c r="P421" s="14">
        <v>49536</v>
      </c>
      <c r="Q421" s="23">
        <v>371.52</v>
      </c>
      <c r="R421" s="11">
        <v>3659</v>
      </c>
      <c r="S421" s="11">
        <v>180</v>
      </c>
      <c r="T421" s="24" t="s">
        <v>37</v>
      </c>
      <c r="U421" s="24" t="s">
        <v>37</v>
      </c>
      <c r="V421" s="24" t="s">
        <v>38</v>
      </c>
      <c r="W421" s="24" t="s">
        <v>38</v>
      </c>
      <c r="X421" s="24" t="s">
        <v>37</v>
      </c>
      <c r="Y421" s="28">
        <v>44046</v>
      </c>
      <c r="Z421" s="24" t="s">
        <v>39</v>
      </c>
    </row>
    <row r="422" spans="1:26" ht="18" customHeight="1">
      <c r="A422" s="8" t="s">
        <v>2248</v>
      </c>
      <c r="B422" s="9" t="s">
        <v>566</v>
      </c>
      <c r="C422" s="10" t="s">
        <v>567</v>
      </c>
      <c r="D422" s="11" t="s">
        <v>46</v>
      </c>
      <c r="E422" s="12">
        <v>2</v>
      </c>
      <c r="F422" s="12"/>
      <c r="G422" s="12"/>
      <c r="H422" s="13">
        <v>44076</v>
      </c>
      <c r="I422" s="14">
        <v>169</v>
      </c>
      <c r="J422" s="15" t="s">
        <v>33</v>
      </c>
      <c r="K422" s="16">
        <v>0.93888888888888899</v>
      </c>
      <c r="L422" s="8"/>
      <c r="M422" s="12"/>
      <c r="N422" s="18">
        <v>43896</v>
      </c>
      <c r="O422" s="14">
        <v>72</v>
      </c>
      <c r="P422" s="14">
        <v>1152</v>
      </c>
      <c r="Q422" s="23">
        <v>8.64</v>
      </c>
      <c r="R422" s="11">
        <v>3659</v>
      </c>
      <c r="S422" s="11">
        <v>180</v>
      </c>
      <c r="T422" s="24" t="s">
        <v>37</v>
      </c>
      <c r="U422" s="24" t="s">
        <v>37</v>
      </c>
      <c r="V422" s="24" t="s">
        <v>38</v>
      </c>
      <c r="W422" s="24" t="s">
        <v>38</v>
      </c>
      <c r="X422" s="24" t="s">
        <v>37</v>
      </c>
      <c r="Y422" s="28">
        <v>44046</v>
      </c>
      <c r="Z422" s="24" t="s">
        <v>39</v>
      </c>
    </row>
    <row r="423" spans="1:26" ht="18" customHeight="1">
      <c r="A423" s="8" t="s">
        <v>2343</v>
      </c>
      <c r="B423" s="9" t="s">
        <v>970</v>
      </c>
      <c r="C423" s="10" t="s">
        <v>971</v>
      </c>
      <c r="D423" s="11" t="s">
        <v>46</v>
      </c>
      <c r="E423" s="12">
        <v>32</v>
      </c>
      <c r="F423" s="12"/>
      <c r="G423" s="12"/>
      <c r="H423" s="13">
        <v>44076</v>
      </c>
      <c r="I423" s="14">
        <v>169</v>
      </c>
      <c r="J423" s="15" t="s">
        <v>33</v>
      </c>
      <c r="K423" s="16">
        <v>0.93888888888888899</v>
      </c>
      <c r="L423" s="8"/>
      <c r="M423" s="12"/>
      <c r="N423" s="18">
        <v>43896</v>
      </c>
      <c r="O423" s="14">
        <v>1440</v>
      </c>
      <c r="P423" s="14">
        <v>43200</v>
      </c>
      <c r="Q423" s="23">
        <v>142.56</v>
      </c>
      <c r="R423" s="11">
        <v>2160</v>
      </c>
      <c r="S423" s="11">
        <v>180</v>
      </c>
      <c r="T423" s="24" t="s">
        <v>37</v>
      </c>
      <c r="U423" s="24" t="s">
        <v>37</v>
      </c>
      <c r="V423" s="24" t="s">
        <v>38</v>
      </c>
      <c r="W423" s="24" t="s">
        <v>38</v>
      </c>
      <c r="X423" s="24" t="s">
        <v>37</v>
      </c>
      <c r="Y423" s="28">
        <v>44046</v>
      </c>
      <c r="Z423" s="24" t="s">
        <v>39</v>
      </c>
    </row>
    <row r="424" spans="1:26" ht="18" customHeight="1">
      <c r="A424" s="8" t="s">
        <v>2181</v>
      </c>
      <c r="B424" s="9" t="s">
        <v>435</v>
      </c>
      <c r="C424" s="10" t="s">
        <v>436</v>
      </c>
      <c r="D424" s="11" t="s">
        <v>46</v>
      </c>
      <c r="E424" s="12">
        <v>112</v>
      </c>
      <c r="F424" s="12"/>
      <c r="G424" s="12"/>
      <c r="H424" s="13">
        <v>44076</v>
      </c>
      <c r="I424" s="14">
        <v>169</v>
      </c>
      <c r="J424" s="15" t="s">
        <v>33</v>
      </c>
      <c r="K424" s="16">
        <v>0.93888888888888899</v>
      </c>
      <c r="L424" s="8"/>
      <c r="M424" s="12"/>
      <c r="N424" s="18">
        <v>43896</v>
      </c>
      <c r="O424" s="14">
        <v>5040</v>
      </c>
      <c r="P424" s="14">
        <v>151200</v>
      </c>
      <c r="Q424" s="23">
        <v>498.96</v>
      </c>
      <c r="R424" s="11">
        <v>2512</v>
      </c>
      <c r="S424" s="11">
        <v>180</v>
      </c>
      <c r="T424" s="24" t="s">
        <v>37</v>
      </c>
      <c r="U424" s="24" t="s">
        <v>37</v>
      </c>
      <c r="V424" s="24" t="s">
        <v>38</v>
      </c>
      <c r="W424" s="24" t="s">
        <v>38</v>
      </c>
      <c r="X424" s="24" t="s">
        <v>37</v>
      </c>
      <c r="Y424" s="28">
        <v>44046</v>
      </c>
      <c r="Z424" s="24" t="s">
        <v>39</v>
      </c>
    </row>
    <row r="425" spans="1:26" ht="18" customHeight="1">
      <c r="A425" s="8" t="s">
        <v>2344</v>
      </c>
      <c r="B425" s="9" t="s">
        <v>615</v>
      </c>
      <c r="C425" s="10" t="s">
        <v>616</v>
      </c>
      <c r="D425" s="11" t="s">
        <v>42</v>
      </c>
      <c r="E425" s="12">
        <v>78</v>
      </c>
      <c r="F425" s="12"/>
      <c r="G425" s="12"/>
      <c r="H425" s="13">
        <v>44076</v>
      </c>
      <c r="I425" s="14">
        <v>169</v>
      </c>
      <c r="J425" s="15" t="s">
        <v>33</v>
      </c>
      <c r="K425" s="16">
        <v>0.93888888888888899</v>
      </c>
      <c r="L425" s="8"/>
      <c r="M425" s="12"/>
      <c r="N425" s="18">
        <v>43896</v>
      </c>
      <c r="O425" s="14">
        <v>37440</v>
      </c>
      <c r="P425" s="14">
        <v>224640</v>
      </c>
      <c r="Q425" s="23">
        <v>741.31200000000001</v>
      </c>
      <c r="R425" s="11">
        <v>5252</v>
      </c>
      <c r="S425" s="11">
        <v>180</v>
      </c>
      <c r="T425" s="24" t="s">
        <v>37</v>
      </c>
      <c r="U425" s="24" t="s">
        <v>37</v>
      </c>
      <c r="V425" s="24" t="s">
        <v>38</v>
      </c>
      <c r="W425" s="24" t="s">
        <v>38</v>
      </c>
      <c r="X425" s="24" t="s">
        <v>37</v>
      </c>
      <c r="Y425" s="28">
        <v>44046</v>
      </c>
      <c r="Z425" s="24" t="s">
        <v>39</v>
      </c>
    </row>
    <row r="426" spans="1:26" ht="18" customHeight="1">
      <c r="A426" s="8" t="s">
        <v>2345</v>
      </c>
      <c r="B426" s="9" t="s">
        <v>615</v>
      </c>
      <c r="C426" s="10" t="s">
        <v>616</v>
      </c>
      <c r="D426" s="11" t="s">
        <v>42</v>
      </c>
      <c r="E426" s="12">
        <v>64</v>
      </c>
      <c r="F426" s="12"/>
      <c r="G426" s="12"/>
      <c r="H426" s="13">
        <v>44076</v>
      </c>
      <c r="I426" s="14">
        <v>169</v>
      </c>
      <c r="J426" s="15" t="s">
        <v>33</v>
      </c>
      <c r="K426" s="16">
        <v>0.93888888888888899</v>
      </c>
      <c r="L426" s="8"/>
      <c r="M426" s="12"/>
      <c r="N426" s="18">
        <v>43896</v>
      </c>
      <c r="O426" s="14">
        <v>30720</v>
      </c>
      <c r="P426" s="14">
        <v>184320</v>
      </c>
      <c r="Q426" s="23">
        <v>608.25599999999997</v>
      </c>
      <c r="R426" s="11">
        <v>5252</v>
      </c>
      <c r="S426" s="11">
        <v>180</v>
      </c>
      <c r="T426" s="24" t="s">
        <v>37</v>
      </c>
      <c r="U426" s="24" t="s">
        <v>37</v>
      </c>
      <c r="V426" s="24" t="s">
        <v>38</v>
      </c>
      <c r="W426" s="24" t="s">
        <v>38</v>
      </c>
      <c r="X426" s="24" t="s">
        <v>37</v>
      </c>
      <c r="Y426" s="28">
        <v>44046</v>
      </c>
      <c r="Z426" s="24" t="s">
        <v>39</v>
      </c>
    </row>
    <row r="427" spans="1:26" ht="18" customHeight="1">
      <c r="A427" s="8" t="s">
        <v>2346</v>
      </c>
      <c r="B427" s="9" t="s">
        <v>615</v>
      </c>
      <c r="C427" s="10" t="s">
        <v>616</v>
      </c>
      <c r="D427" s="11" t="s">
        <v>42</v>
      </c>
      <c r="E427" s="12">
        <v>74</v>
      </c>
      <c r="F427" s="12"/>
      <c r="G427" s="12"/>
      <c r="H427" s="13">
        <v>44076</v>
      </c>
      <c r="I427" s="14">
        <v>169</v>
      </c>
      <c r="J427" s="15" t="s">
        <v>33</v>
      </c>
      <c r="K427" s="16">
        <v>0.93888888888888899</v>
      </c>
      <c r="L427" s="8"/>
      <c r="M427" s="12"/>
      <c r="N427" s="18">
        <v>43896</v>
      </c>
      <c r="O427" s="14">
        <v>35520</v>
      </c>
      <c r="P427" s="14">
        <v>213120</v>
      </c>
      <c r="Q427" s="23">
        <v>703.29600000000005</v>
      </c>
      <c r="R427" s="11">
        <v>5252</v>
      </c>
      <c r="S427" s="11">
        <v>180</v>
      </c>
      <c r="T427" s="24" t="s">
        <v>37</v>
      </c>
      <c r="U427" s="24" t="s">
        <v>37</v>
      </c>
      <c r="V427" s="24" t="s">
        <v>38</v>
      </c>
      <c r="W427" s="24" t="s">
        <v>38</v>
      </c>
      <c r="X427" s="24" t="s">
        <v>37</v>
      </c>
      <c r="Y427" s="28">
        <v>44046</v>
      </c>
      <c r="Z427" s="24" t="s">
        <v>39</v>
      </c>
    </row>
    <row r="428" spans="1:26" ht="18" customHeight="1">
      <c r="A428" s="8" t="s">
        <v>2079</v>
      </c>
      <c r="B428" s="9" t="s">
        <v>615</v>
      </c>
      <c r="C428" s="10" t="s">
        <v>616</v>
      </c>
      <c r="D428" s="11" t="s">
        <v>42</v>
      </c>
      <c r="E428" s="12">
        <v>1</v>
      </c>
      <c r="F428" s="12"/>
      <c r="G428" s="12"/>
      <c r="H428" s="13">
        <v>44076</v>
      </c>
      <c r="I428" s="14">
        <v>169</v>
      </c>
      <c r="J428" s="15" t="s">
        <v>33</v>
      </c>
      <c r="K428" s="16">
        <v>0.93888888888888899</v>
      </c>
      <c r="L428" s="8"/>
      <c r="M428" s="12" t="s">
        <v>2091</v>
      </c>
      <c r="N428" s="18">
        <v>43896</v>
      </c>
      <c r="O428" s="14">
        <v>480</v>
      </c>
      <c r="P428" s="14">
        <v>2880</v>
      </c>
      <c r="Q428" s="23">
        <v>9.5039999999999996</v>
      </c>
      <c r="R428" s="11">
        <v>5252</v>
      </c>
      <c r="S428" s="11">
        <v>180</v>
      </c>
      <c r="T428" s="24" t="s">
        <v>37</v>
      </c>
      <c r="U428" s="24" t="s">
        <v>37</v>
      </c>
      <c r="V428" s="24" t="s">
        <v>38</v>
      </c>
      <c r="W428" s="24" t="s">
        <v>38</v>
      </c>
      <c r="X428" s="24" t="s">
        <v>37</v>
      </c>
      <c r="Y428" s="28">
        <v>44046</v>
      </c>
      <c r="Z428" s="24" t="s">
        <v>39</v>
      </c>
    </row>
    <row r="429" spans="1:26" ht="18" customHeight="1">
      <c r="A429" s="8" t="s">
        <v>2123</v>
      </c>
      <c r="B429" s="9" t="s">
        <v>615</v>
      </c>
      <c r="C429" s="10" t="s">
        <v>616</v>
      </c>
      <c r="D429" s="11" t="s">
        <v>42</v>
      </c>
      <c r="E429" s="12">
        <v>2</v>
      </c>
      <c r="F429" s="12"/>
      <c r="G429" s="12"/>
      <c r="H429" s="13">
        <v>44076</v>
      </c>
      <c r="I429" s="14">
        <v>169</v>
      </c>
      <c r="J429" s="15" t="s">
        <v>33</v>
      </c>
      <c r="K429" s="16">
        <v>0.93888888888888899</v>
      </c>
      <c r="L429" s="8"/>
      <c r="M429" s="12" t="s">
        <v>2116</v>
      </c>
      <c r="N429" s="18">
        <v>43896</v>
      </c>
      <c r="O429" s="14">
        <v>960</v>
      </c>
      <c r="P429" s="14">
        <v>5760</v>
      </c>
      <c r="Q429" s="23">
        <v>19.007999999999999</v>
      </c>
      <c r="R429" s="11">
        <v>5252</v>
      </c>
      <c r="S429" s="11">
        <v>180</v>
      </c>
      <c r="T429" s="24" t="s">
        <v>37</v>
      </c>
      <c r="U429" s="24" t="s">
        <v>37</v>
      </c>
      <c r="V429" s="24" t="s">
        <v>38</v>
      </c>
      <c r="W429" s="24" t="s">
        <v>38</v>
      </c>
      <c r="X429" s="24" t="s">
        <v>37</v>
      </c>
      <c r="Y429" s="28">
        <v>44046</v>
      </c>
      <c r="Z429" s="24" t="s">
        <v>39</v>
      </c>
    </row>
    <row r="430" spans="1:26" ht="18" customHeight="1">
      <c r="A430" s="8" t="s">
        <v>2347</v>
      </c>
      <c r="B430" s="9" t="s">
        <v>970</v>
      </c>
      <c r="C430" s="10" t="s">
        <v>971</v>
      </c>
      <c r="D430" s="11" t="s">
        <v>46</v>
      </c>
      <c r="E430" s="12">
        <v>200</v>
      </c>
      <c r="F430" s="12"/>
      <c r="G430" s="12"/>
      <c r="H430" s="13">
        <v>44076</v>
      </c>
      <c r="I430" s="14">
        <v>169</v>
      </c>
      <c r="J430" s="15" t="s">
        <v>33</v>
      </c>
      <c r="K430" s="16">
        <v>0.93888888888888899</v>
      </c>
      <c r="L430" s="8"/>
      <c r="M430" s="12"/>
      <c r="N430" s="18">
        <v>43896</v>
      </c>
      <c r="O430" s="14">
        <v>9000</v>
      </c>
      <c r="P430" s="14">
        <v>270000</v>
      </c>
      <c r="Q430" s="23">
        <v>891</v>
      </c>
      <c r="R430" s="11">
        <v>2160</v>
      </c>
      <c r="S430" s="11">
        <v>180</v>
      </c>
      <c r="T430" s="24" t="s">
        <v>37</v>
      </c>
      <c r="U430" s="24" t="s">
        <v>37</v>
      </c>
      <c r="V430" s="24" t="s">
        <v>38</v>
      </c>
      <c r="W430" s="24" t="s">
        <v>38</v>
      </c>
      <c r="X430" s="24" t="s">
        <v>37</v>
      </c>
      <c r="Y430" s="28">
        <v>44046</v>
      </c>
      <c r="Z430" s="24" t="s">
        <v>39</v>
      </c>
    </row>
    <row r="431" spans="1:26" ht="18" customHeight="1">
      <c r="A431" s="8" t="s">
        <v>2348</v>
      </c>
      <c r="B431" s="9" t="s">
        <v>970</v>
      </c>
      <c r="C431" s="10" t="s">
        <v>971</v>
      </c>
      <c r="D431" s="11" t="s">
        <v>46</v>
      </c>
      <c r="E431" s="12">
        <v>120</v>
      </c>
      <c r="F431" s="12"/>
      <c r="G431" s="12"/>
      <c r="H431" s="13">
        <v>44077</v>
      </c>
      <c r="I431" s="14">
        <v>170</v>
      </c>
      <c r="J431" s="15" t="s">
        <v>33</v>
      </c>
      <c r="K431" s="16">
        <v>0.94444444444444398</v>
      </c>
      <c r="L431" s="8"/>
      <c r="M431" s="12"/>
      <c r="N431" s="18">
        <v>43897</v>
      </c>
      <c r="O431" s="14">
        <v>5400</v>
      </c>
      <c r="P431" s="14">
        <v>162000</v>
      </c>
      <c r="Q431" s="23">
        <v>534.6</v>
      </c>
      <c r="R431" s="11">
        <v>2160</v>
      </c>
      <c r="S431" s="11">
        <v>180</v>
      </c>
      <c r="T431" s="24" t="s">
        <v>37</v>
      </c>
      <c r="U431" s="24" t="s">
        <v>37</v>
      </c>
      <c r="V431" s="24" t="s">
        <v>38</v>
      </c>
      <c r="W431" s="24" t="s">
        <v>38</v>
      </c>
      <c r="X431" s="24" t="s">
        <v>37</v>
      </c>
      <c r="Y431" s="28">
        <v>44047</v>
      </c>
      <c r="Z431" s="24" t="s">
        <v>39</v>
      </c>
    </row>
    <row r="432" spans="1:26" ht="18" customHeight="1">
      <c r="A432" s="8" t="s">
        <v>2349</v>
      </c>
      <c r="B432" s="9" t="s">
        <v>970</v>
      </c>
      <c r="C432" s="10" t="s">
        <v>971</v>
      </c>
      <c r="D432" s="11" t="s">
        <v>46</v>
      </c>
      <c r="E432" s="12">
        <v>120</v>
      </c>
      <c r="F432" s="12"/>
      <c r="G432" s="12"/>
      <c r="H432" s="13">
        <v>44077</v>
      </c>
      <c r="I432" s="14">
        <v>170</v>
      </c>
      <c r="J432" s="15" t="s">
        <v>33</v>
      </c>
      <c r="K432" s="16">
        <v>0.94444444444444398</v>
      </c>
      <c r="L432" s="8"/>
      <c r="M432" s="12"/>
      <c r="N432" s="18">
        <v>43897</v>
      </c>
      <c r="O432" s="14">
        <v>5400</v>
      </c>
      <c r="P432" s="14">
        <v>162000</v>
      </c>
      <c r="Q432" s="23">
        <v>534.6</v>
      </c>
      <c r="R432" s="11">
        <v>2160</v>
      </c>
      <c r="S432" s="11">
        <v>180</v>
      </c>
      <c r="T432" s="24" t="s">
        <v>37</v>
      </c>
      <c r="U432" s="24" t="s">
        <v>37</v>
      </c>
      <c r="V432" s="24" t="s">
        <v>38</v>
      </c>
      <c r="W432" s="24" t="s">
        <v>38</v>
      </c>
      <c r="X432" s="24" t="s">
        <v>37</v>
      </c>
      <c r="Y432" s="28">
        <v>44047</v>
      </c>
      <c r="Z432" s="24" t="s">
        <v>39</v>
      </c>
    </row>
    <row r="433" spans="1:26" ht="18" customHeight="1">
      <c r="A433" s="8" t="s">
        <v>2350</v>
      </c>
      <c r="B433" s="9" t="s">
        <v>970</v>
      </c>
      <c r="C433" s="10" t="s">
        <v>971</v>
      </c>
      <c r="D433" s="11" t="s">
        <v>46</v>
      </c>
      <c r="E433" s="12">
        <v>240</v>
      </c>
      <c r="F433" s="12"/>
      <c r="G433" s="12"/>
      <c r="H433" s="13">
        <v>44077</v>
      </c>
      <c r="I433" s="14">
        <v>170</v>
      </c>
      <c r="J433" s="15" t="s">
        <v>33</v>
      </c>
      <c r="K433" s="16">
        <v>0.94444444444444398</v>
      </c>
      <c r="L433" s="8"/>
      <c r="M433" s="12"/>
      <c r="N433" s="18">
        <v>43897</v>
      </c>
      <c r="O433" s="14">
        <v>10800</v>
      </c>
      <c r="P433" s="14">
        <v>324000</v>
      </c>
      <c r="Q433" s="23">
        <v>1069.2</v>
      </c>
      <c r="R433" s="11">
        <v>2160</v>
      </c>
      <c r="S433" s="11">
        <v>180</v>
      </c>
      <c r="T433" s="24" t="s">
        <v>37</v>
      </c>
      <c r="U433" s="24" t="s">
        <v>37</v>
      </c>
      <c r="V433" s="24" t="s">
        <v>38</v>
      </c>
      <c r="W433" s="24" t="s">
        <v>38</v>
      </c>
      <c r="X433" s="24" t="s">
        <v>37</v>
      </c>
      <c r="Y433" s="28">
        <v>44047</v>
      </c>
      <c r="Z433" s="24" t="s">
        <v>39</v>
      </c>
    </row>
    <row r="434" spans="1:26" ht="18" customHeight="1">
      <c r="A434" s="8" t="s">
        <v>2351</v>
      </c>
      <c r="B434" s="9" t="s">
        <v>970</v>
      </c>
      <c r="C434" s="10" t="s">
        <v>971</v>
      </c>
      <c r="D434" s="11" t="s">
        <v>46</v>
      </c>
      <c r="E434" s="12">
        <v>240</v>
      </c>
      <c r="F434" s="12"/>
      <c r="G434" s="12"/>
      <c r="H434" s="13">
        <v>44077</v>
      </c>
      <c r="I434" s="14">
        <v>170</v>
      </c>
      <c r="J434" s="15" t="s">
        <v>33</v>
      </c>
      <c r="K434" s="16">
        <v>0.94444444444444398</v>
      </c>
      <c r="L434" s="8"/>
      <c r="M434" s="12"/>
      <c r="N434" s="18">
        <v>43897</v>
      </c>
      <c r="O434" s="14">
        <v>10800</v>
      </c>
      <c r="P434" s="14">
        <v>324000</v>
      </c>
      <c r="Q434" s="23">
        <v>1069.2</v>
      </c>
      <c r="R434" s="11">
        <v>2160</v>
      </c>
      <c r="S434" s="11">
        <v>180</v>
      </c>
      <c r="T434" s="24" t="s">
        <v>37</v>
      </c>
      <c r="U434" s="24" t="s">
        <v>37</v>
      </c>
      <c r="V434" s="24" t="s">
        <v>38</v>
      </c>
      <c r="W434" s="24" t="s">
        <v>38</v>
      </c>
      <c r="X434" s="24" t="s">
        <v>37</v>
      </c>
      <c r="Y434" s="28">
        <v>44047</v>
      </c>
      <c r="Z434" s="24" t="s">
        <v>39</v>
      </c>
    </row>
    <row r="435" spans="1:26" ht="18" customHeight="1">
      <c r="A435" s="8" t="s">
        <v>2352</v>
      </c>
      <c r="B435" s="9" t="s">
        <v>562</v>
      </c>
      <c r="C435" s="10" t="s">
        <v>563</v>
      </c>
      <c r="D435" s="11" t="s">
        <v>46</v>
      </c>
      <c r="E435" s="12">
        <v>26</v>
      </c>
      <c r="F435" s="12"/>
      <c r="G435" s="12"/>
      <c r="H435" s="13">
        <v>44077</v>
      </c>
      <c r="I435" s="14">
        <v>170</v>
      </c>
      <c r="J435" s="15" t="s">
        <v>33</v>
      </c>
      <c r="K435" s="16">
        <v>0.94444444444444398</v>
      </c>
      <c r="L435" s="8"/>
      <c r="M435" s="12"/>
      <c r="N435" s="18">
        <v>43897</v>
      </c>
      <c r="O435" s="14">
        <v>936</v>
      </c>
      <c r="P435" s="14">
        <v>14976</v>
      </c>
      <c r="Q435" s="23">
        <v>112.32</v>
      </c>
      <c r="R435" s="11">
        <v>3583</v>
      </c>
      <c r="S435" s="11">
        <v>180</v>
      </c>
      <c r="T435" s="24" t="s">
        <v>37</v>
      </c>
      <c r="U435" s="24" t="s">
        <v>37</v>
      </c>
      <c r="V435" s="24" t="s">
        <v>38</v>
      </c>
      <c r="W435" s="24" t="s">
        <v>38</v>
      </c>
      <c r="X435" s="24" t="s">
        <v>37</v>
      </c>
      <c r="Y435" s="28">
        <v>44047</v>
      </c>
      <c r="Z435" s="24" t="s">
        <v>39</v>
      </c>
    </row>
    <row r="436" spans="1:26" ht="18" customHeight="1">
      <c r="A436" s="8" t="s">
        <v>2353</v>
      </c>
      <c r="B436" s="9" t="s">
        <v>566</v>
      </c>
      <c r="C436" s="10" t="s">
        <v>567</v>
      </c>
      <c r="D436" s="11" t="s">
        <v>46</v>
      </c>
      <c r="E436" s="12">
        <v>60</v>
      </c>
      <c r="F436" s="12"/>
      <c r="G436" s="12"/>
      <c r="H436" s="13">
        <v>44077</v>
      </c>
      <c r="I436" s="14">
        <v>170</v>
      </c>
      <c r="J436" s="15" t="s">
        <v>33</v>
      </c>
      <c r="K436" s="16">
        <v>0.94444444444444398</v>
      </c>
      <c r="L436" s="8"/>
      <c r="M436" s="12"/>
      <c r="N436" s="18">
        <v>43897</v>
      </c>
      <c r="O436" s="14">
        <v>2160</v>
      </c>
      <c r="P436" s="14">
        <v>34560</v>
      </c>
      <c r="Q436" s="23">
        <v>259.2</v>
      </c>
      <c r="R436" s="11">
        <v>3659</v>
      </c>
      <c r="S436" s="11">
        <v>180</v>
      </c>
      <c r="T436" s="24" t="s">
        <v>37</v>
      </c>
      <c r="U436" s="24" t="s">
        <v>37</v>
      </c>
      <c r="V436" s="24" t="s">
        <v>38</v>
      </c>
      <c r="W436" s="24" t="s">
        <v>38</v>
      </c>
      <c r="X436" s="24" t="s">
        <v>37</v>
      </c>
      <c r="Y436" s="28">
        <v>44047</v>
      </c>
      <c r="Z436" s="24" t="s">
        <v>39</v>
      </c>
    </row>
    <row r="437" spans="1:26" ht="18" customHeight="1">
      <c r="A437" s="8" t="s">
        <v>2354</v>
      </c>
      <c r="B437" s="9" t="s">
        <v>562</v>
      </c>
      <c r="C437" s="10" t="s">
        <v>563</v>
      </c>
      <c r="D437" s="11" t="s">
        <v>46</v>
      </c>
      <c r="E437" s="12">
        <v>94</v>
      </c>
      <c r="F437" s="12"/>
      <c r="G437" s="12"/>
      <c r="H437" s="13">
        <v>44077</v>
      </c>
      <c r="I437" s="14">
        <v>170</v>
      </c>
      <c r="J437" s="15" t="s">
        <v>33</v>
      </c>
      <c r="K437" s="16">
        <v>0.94444444444444398</v>
      </c>
      <c r="L437" s="8"/>
      <c r="M437" s="12"/>
      <c r="N437" s="18">
        <v>43897</v>
      </c>
      <c r="O437" s="14">
        <v>3384</v>
      </c>
      <c r="P437" s="14">
        <v>54144</v>
      </c>
      <c r="Q437" s="23">
        <v>406.08</v>
      </c>
      <c r="R437" s="11">
        <v>3583</v>
      </c>
      <c r="S437" s="11">
        <v>180</v>
      </c>
      <c r="T437" s="24" t="s">
        <v>37</v>
      </c>
      <c r="U437" s="24" t="s">
        <v>37</v>
      </c>
      <c r="V437" s="24" t="s">
        <v>38</v>
      </c>
      <c r="W437" s="24" t="s">
        <v>38</v>
      </c>
      <c r="X437" s="24" t="s">
        <v>37</v>
      </c>
      <c r="Y437" s="28">
        <v>44047</v>
      </c>
      <c r="Z437" s="24" t="s">
        <v>39</v>
      </c>
    </row>
    <row r="438" spans="1:26" ht="18" customHeight="1">
      <c r="A438" s="8" t="s">
        <v>2355</v>
      </c>
      <c r="B438" s="9" t="s">
        <v>562</v>
      </c>
      <c r="C438" s="10" t="s">
        <v>563</v>
      </c>
      <c r="D438" s="11" t="s">
        <v>46</v>
      </c>
      <c r="E438" s="12">
        <v>70</v>
      </c>
      <c r="F438" s="12"/>
      <c r="G438" s="12"/>
      <c r="H438" s="13">
        <v>44077</v>
      </c>
      <c r="I438" s="14">
        <v>170</v>
      </c>
      <c r="J438" s="15" t="s">
        <v>33</v>
      </c>
      <c r="K438" s="16">
        <v>0.94444444444444398</v>
      </c>
      <c r="L438" s="8"/>
      <c r="M438" s="12"/>
      <c r="N438" s="18">
        <v>43897</v>
      </c>
      <c r="O438" s="14">
        <v>2520</v>
      </c>
      <c r="P438" s="14">
        <v>40320</v>
      </c>
      <c r="Q438" s="23">
        <v>302.39999999999998</v>
      </c>
      <c r="R438" s="11">
        <v>3583</v>
      </c>
      <c r="S438" s="11">
        <v>180</v>
      </c>
      <c r="T438" s="24" t="s">
        <v>37</v>
      </c>
      <c r="U438" s="24" t="s">
        <v>37</v>
      </c>
      <c r="V438" s="24" t="s">
        <v>38</v>
      </c>
      <c r="W438" s="24" t="s">
        <v>38</v>
      </c>
      <c r="X438" s="24" t="s">
        <v>37</v>
      </c>
      <c r="Y438" s="28">
        <v>44047</v>
      </c>
      <c r="Z438" s="24" t="s">
        <v>39</v>
      </c>
    </row>
    <row r="439" spans="1:26" ht="18" customHeight="1">
      <c r="A439" s="8" t="s">
        <v>2356</v>
      </c>
      <c r="B439" s="9" t="s">
        <v>435</v>
      </c>
      <c r="C439" s="10" t="s">
        <v>436</v>
      </c>
      <c r="D439" s="11" t="s">
        <v>46</v>
      </c>
      <c r="E439" s="12">
        <v>88</v>
      </c>
      <c r="F439" s="12"/>
      <c r="G439" s="12"/>
      <c r="H439" s="13">
        <v>44077</v>
      </c>
      <c r="I439" s="14">
        <v>170</v>
      </c>
      <c r="J439" s="15" t="s">
        <v>33</v>
      </c>
      <c r="K439" s="16">
        <v>0.94444444444444398</v>
      </c>
      <c r="L439" s="8"/>
      <c r="M439" s="12"/>
      <c r="N439" s="18">
        <v>43897</v>
      </c>
      <c r="O439" s="14">
        <v>3960</v>
      </c>
      <c r="P439" s="14">
        <v>118800</v>
      </c>
      <c r="Q439" s="23">
        <v>392.04</v>
      </c>
      <c r="R439" s="11">
        <v>2512</v>
      </c>
      <c r="S439" s="11">
        <v>180</v>
      </c>
      <c r="T439" s="24" t="s">
        <v>37</v>
      </c>
      <c r="U439" s="24" t="s">
        <v>37</v>
      </c>
      <c r="V439" s="24" t="s">
        <v>38</v>
      </c>
      <c r="W439" s="24" t="s">
        <v>38</v>
      </c>
      <c r="X439" s="24" t="s">
        <v>37</v>
      </c>
      <c r="Y439" s="28">
        <v>44047</v>
      </c>
      <c r="Z439" s="24" t="s">
        <v>39</v>
      </c>
    </row>
    <row r="440" spans="1:26" ht="18" customHeight="1">
      <c r="A440" s="8" t="s">
        <v>2357</v>
      </c>
      <c r="B440" s="9" t="s">
        <v>435</v>
      </c>
      <c r="C440" s="10" t="s">
        <v>436</v>
      </c>
      <c r="D440" s="11" t="s">
        <v>46</v>
      </c>
      <c r="E440" s="12">
        <v>176</v>
      </c>
      <c r="F440" s="12"/>
      <c r="G440" s="12"/>
      <c r="H440" s="13">
        <v>44077</v>
      </c>
      <c r="I440" s="14">
        <v>170</v>
      </c>
      <c r="J440" s="15" t="s">
        <v>33</v>
      </c>
      <c r="K440" s="16">
        <v>0.94444444444444398</v>
      </c>
      <c r="L440" s="8"/>
      <c r="M440" s="12"/>
      <c r="N440" s="18">
        <v>43897</v>
      </c>
      <c r="O440" s="14">
        <v>7920</v>
      </c>
      <c r="P440" s="14">
        <v>237600</v>
      </c>
      <c r="Q440" s="23">
        <v>784.08</v>
      </c>
      <c r="R440" s="11">
        <v>2512</v>
      </c>
      <c r="S440" s="11">
        <v>180</v>
      </c>
      <c r="T440" s="24" t="s">
        <v>37</v>
      </c>
      <c r="U440" s="24" t="s">
        <v>37</v>
      </c>
      <c r="V440" s="24" t="s">
        <v>38</v>
      </c>
      <c r="W440" s="24" t="s">
        <v>38</v>
      </c>
      <c r="X440" s="24" t="s">
        <v>37</v>
      </c>
      <c r="Y440" s="28">
        <v>44047</v>
      </c>
      <c r="Z440" s="24" t="s">
        <v>39</v>
      </c>
    </row>
    <row r="441" spans="1:26" ht="18" customHeight="1">
      <c r="A441" s="8" t="s">
        <v>2358</v>
      </c>
      <c r="B441" s="9" t="s">
        <v>435</v>
      </c>
      <c r="C441" s="10" t="s">
        <v>436</v>
      </c>
      <c r="D441" s="11" t="s">
        <v>46</v>
      </c>
      <c r="E441" s="12">
        <v>32</v>
      </c>
      <c r="F441" s="12"/>
      <c r="G441" s="12"/>
      <c r="H441" s="13">
        <v>44077</v>
      </c>
      <c r="I441" s="14">
        <v>170</v>
      </c>
      <c r="J441" s="15" t="s">
        <v>33</v>
      </c>
      <c r="K441" s="16">
        <v>0.94444444444444398</v>
      </c>
      <c r="L441" s="8"/>
      <c r="M441" s="12"/>
      <c r="N441" s="18">
        <v>43897</v>
      </c>
      <c r="O441" s="14">
        <v>1440</v>
      </c>
      <c r="P441" s="14">
        <v>43200</v>
      </c>
      <c r="Q441" s="23">
        <v>142.56</v>
      </c>
      <c r="R441" s="11">
        <v>2512</v>
      </c>
      <c r="S441" s="11">
        <v>180</v>
      </c>
      <c r="T441" s="24" t="s">
        <v>37</v>
      </c>
      <c r="U441" s="24" t="s">
        <v>37</v>
      </c>
      <c r="V441" s="24" t="s">
        <v>38</v>
      </c>
      <c r="W441" s="24" t="s">
        <v>38</v>
      </c>
      <c r="X441" s="24" t="s">
        <v>37</v>
      </c>
      <c r="Y441" s="28">
        <v>44047</v>
      </c>
      <c r="Z441" s="24" t="s">
        <v>39</v>
      </c>
    </row>
    <row r="442" spans="1:26" ht="18" customHeight="1">
      <c r="A442" s="8" t="s">
        <v>2181</v>
      </c>
      <c r="B442" s="9" t="s">
        <v>435</v>
      </c>
      <c r="C442" s="10" t="s">
        <v>436</v>
      </c>
      <c r="D442" s="11" t="s">
        <v>46</v>
      </c>
      <c r="E442" s="12">
        <v>48</v>
      </c>
      <c r="F442" s="12"/>
      <c r="G442" s="12"/>
      <c r="H442" s="13">
        <v>44077</v>
      </c>
      <c r="I442" s="14">
        <v>170</v>
      </c>
      <c r="J442" s="15" t="s">
        <v>33</v>
      </c>
      <c r="K442" s="16">
        <v>0.94444444444444398</v>
      </c>
      <c r="L442" s="8"/>
      <c r="M442" s="12"/>
      <c r="N442" s="18">
        <v>43897</v>
      </c>
      <c r="O442" s="14">
        <v>2160</v>
      </c>
      <c r="P442" s="14">
        <v>64800</v>
      </c>
      <c r="Q442" s="23">
        <v>213.84</v>
      </c>
      <c r="R442" s="11">
        <v>2512</v>
      </c>
      <c r="S442" s="11">
        <v>180</v>
      </c>
      <c r="T442" s="24" t="s">
        <v>37</v>
      </c>
      <c r="U442" s="24" t="s">
        <v>37</v>
      </c>
      <c r="V442" s="24" t="s">
        <v>38</v>
      </c>
      <c r="W442" s="24" t="s">
        <v>38</v>
      </c>
      <c r="X442" s="24" t="s">
        <v>37</v>
      </c>
      <c r="Y442" s="28">
        <v>44047</v>
      </c>
      <c r="Z442" s="24" t="s">
        <v>39</v>
      </c>
    </row>
    <row r="443" spans="1:26" ht="18" customHeight="1">
      <c r="A443" s="8" t="s">
        <v>2359</v>
      </c>
      <c r="B443" s="9" t="s">
        <v>1805</v>
      </c>
      <c r="C443" s="10" t="s">
        <v>1806</v>
      </c>
      <c r="D443" s="11" t="s">
        <v>42</v>
      </c>
      <c r="E443" s="12">
        <v>60</v>
      </c>
      <c r="F443" s="12"/>
      <c r="G443" s="12"/>
      <c r="H443" s="13">
        <v>44077</v>
      </c>
      <c r="I443" s="14">
        <v>170</v>
      </c>
      <c r="J443" s="15" t="s">
        <v>33</v>
      </c>
      <c r="K443" s="16">
        <v>0.94444444444444398</v>
      </c>
      <c r="L443" s="8"/>
      <c r="M443" s="12"/>
      <c r="N443" s="18">
        <v>43897</v>
      </c>
      <c r="O443" s="14">
        <v>28800</v>
      </c>
      <c r="P443" s="14">
        <v>172800</v>
      </c>
      <c r="Q443" s="23">
        <v>613.44000000000005</v>
      </c>
      <c r="R443" s="11">
        <v>8065</v>
      </c>
      <c r="S443" s="11">
        <v>180</v>
      </c>
      <c r="T443" s="24" t="s">
        <v>37</v>
      </c>
      <c r="U443" s="24" t="s">
        <v>37</v>
      </c>
      <c r="V443" s="24" t="s">
        <v>38</v>
      </c>
      <c r="W443" s="24" t="s">
        <v>38</v>
      </c>
      <c r="X443" s="24" t="s">
        <v>37</v>
      </c>
      <c r="Y443" s="28">
        <v>44047</v>
      </c>
      <c r="Z443" s="24" t="s">
        <v>39</v>
      </c>
    </row>
    <row r="444" spans="1:26" ht="18" customHeight="1">
      <c r="A444" s="8" t="s">
        <v>2360</v>
      </c>
      <c r="B444" s="9" t="s">
        <v>1805</v>
      </c>
      <c r="C444" s="10" t="s">
        <v>1806</v>
      </c>
      <c r="D444" s="11" t="s">
        <v>42</v>
      </c>
      <c r="E444" s="12">
        <v>54</v>
      </c>
      <c r="F444" s="12"/>
      <c r="G444" s="12"/>
      <c r="H444" s="13">
        <v>44077</v>
      </c>
      <c r="I444" s="14">
        <v>170</v>
      </c>
      <c r="J444" s="15" t="s">
        <v>33</v>
      </c>
      <c r="K444" s="16">
        <v>0.94444444444444398</v>
      </c>
      <c r="L444" s="8"/>
      <c r="M444" s="12"/>
      <c r="N444" s="18">
        <v>43897</v>
      </c>
      <c r="O444" s="14">
        <v>25920</v>
      </c>
      <c r="P444" s="14">
        <v>155520</v>
      </c>
      <c r="Q444" s="23">
        <v>552.096</v>
      </c>
      <c r="R444" s="11">
        <v>8065</v>
      </c>
      <c r="S444" s="11">
        <v>180</v>
      </c>
      <c r="T444" s="24" t="s">
        <v>37</v>
      </c>
      <c r="U444" s="24" t="s">
        <v>37</v>
      </c>
      <c r="V444" s="24" t="s">
        <v>38</v>
      </c>
      <c r="W444" s="24" t="s">
        <v>38</v>
      </c>
      <c r="X444" s="24" t="s">
        <v>37</v>
      </c>
      <c r="Y444" s="28">
        <v>44047</v>
      </c>
      <c r="Z444" s="24" t="s">
        <v>39</v>
      </c>
    </row>
    <row r="445" spans="1:26" ht="18" customHeight="1">
      <c r="A445" s="8" t="s">
        <v>2361</v>
      </c>
      <c r="B445" s="9" t="s">
        <v>487</v>
      </c>
      <c r="C445" s="10" t="s">
        <v>488</v>
      </c>
      <c r="D445" s="11" t="s">
        <v>42</v>
      </c>
      <c r="E445" s="12">
        <v>4</v>
      </c>
      <c r="F445" s="12"/>
      <c r="G445" s="12"/>
      <c r="H445" s="13">
        <v>44077</v>
      </c>
      <c r="I445" s="14">
        <v>170</v>
      </c>
      <c r="J445" s="15" t="s">
        <v>33</v>
      </c>
      <c r="K445" s="16">
        <v>0.94444444444444398</v>
      </c>
      <c r="L445" s="8"/>
      <c r="M445" s="12" t="s">
        <v>2116</v>
      </c>
      <c r="N445" s="18">
        <v>43897</v>
      </c>
      <c r="O445" s="14">
        <v>1920</v>
      </c>
      <c r="P445" s="14">
        <v>11520</v>
      </c>
      <c r="Q445" s="23">
        <v>38.015999999999998</v>
      </c>
      <c r="R445" s="11">
        <v>2976</v>
      </c>
      <c r="S445" s="11">
        <v>180</v>
      </c>
      <c r="T445" s="24" t="s">
        <v>37</v>
      </c>
      <c r="U445" s="24" t="s">
        <v>37</v>
      </c>
      <c r="V445" s="24" t="s">
        <v>38</v>
      </c>
      <c r="W445" s="24" t="s">
        <v>38</v>
      </c>
      <c r="X445" s="24" t="s">
        <v>37</v>
      </c>
      <c r="Y445" s="28">
        <v>44047</v>
      </c>
      <c r="Z445" s="24" t="s">
        <v>39</v>
      </c>
    </row>
    <row r="446" spans="1:26" ht="18" customHeight="1">
      <c r="A446" s="8" t="s">
        <v>2362</v>
      </c>
      <c r="B446" s="9" t="s">
        <v>487</v>
      </c>
      <c r="C446" s="10" t="s">
        <v>488</v>
      </c>
      <c r="D446" s="11" t="s">
        <v>42</v>
      </c>
      <c r="E446" s="12">
        <v>13</v>
      </c>
      <c r="F446" s="12"/>
      <c r="G446" s="12"/>
      <c r="H446" s="13">
        <v>44077</v>
      </c>
      <c r="I446" s="14">
        <v>170</v>
      </c>
      <c r="J446" s="15" t="s">
        <v>33</v>
      </c>
      <c r="K446" s="16">
        <v>0.94444444444444398</v>
      </c>
      <c r="L446" s="8"/>
      <c r="M446" s="12"/>
      <c r="N446" s="18">
        <v>43897</v>
      </c>
      <c r="O446" s="14">
        <v>6240</v>
      </c>
      <c r="P446" s="14">
        <v>37440</v>
      </c>
      <c r="Q446" s="23">
        <v>123.55200000000001</v>
      </c>
      <c r="R446" s="11">
        <v>2976</v>
      </c>
      <c r="S446" s="11">
        <v>180</v>
      </c>
      <c r="T446" s="24" t="s">
        <v>37</v>
      </c>
      <c r="U446" s="24" t="s">
        <v>37</v>
      </c>
      <c r="V446" s="24" t="s">
        <v>38</v>
      </c>
      <c r="W446" s="24" t="s">
        <v>38</v>
      </c>
      <c r="X446" s="24" t="s">
        <v>37</v>
      </c>
      <c r="Y446" s="28">
        <v>44047</v>
      </c>
      <c r="Z446" s="24" t="s">
        <v>39</v>
      </c>
    </row>
    <row r="447" spans="1:26" ht="18" customHeight="1">
      <c r="A447" s="8" t="s">
        <v>2363</v>
      </c>
      <c r="B447" s="9" t="s">
        <v>1805</v>
      </c>
      <c r="C447" s="10" t="s">
        <v>1806</v>
      </c>
      <c r="D447" s="11" t="s">
        <v>42</v>
      </c>
      <c r="E447" s="12">
        <v>1</v>
      </c>
      <c r="F447" s="12"/>
      <c r="G447" s="12"/>
      <c r="H447" s="13">
        <v>44077</v>
      </c>
      <c r="I447" s="14">
        <v>170</v>
      </c>
      <c r="J447" s="15" t="s">
        <v>33</v>
      </c>
      <c r="K447" s="16">
        <v>0.94444444444444398</v>
      </c>
      <c r="L447" s="8"/>
      <c r="M447" s="12" t="s">
        <v>2091</v>
      </c>
      <c r="N447" s="18">
        <v>43897</v>
      </c>
      <c r="O447" s="14">
        <v>480</v>
      </c>
      <c r="P447" s="14">
        <v>2880</v>
      </c>
      <c r="Q447" s="23">
        <v>10.224</v>
      </c>
      <c r="R447" s="11">
        <v>8065</v>
      </c>
      <c r="S447" s="11">
        <v>180</v>
      </c>
      <c r="T447" s="24" t="s">
        <v>37</v>
      </c>
      <c r="U447" s="24" t="s">
        <v>37</v>
      </c>
      <c r="V447" s="24" t="s">
        <v>38</v>
      </c>
      <c r="W447" s="24" t="s">
        <v>38</v>
      </c>
      <c r="X447" s="24" t="s">
        <v>37</v>
      </c>
      <c r="Y447" s="28">
        <v>44047</v>
      </c>
      <c r="Z447" s="24" t="s">
        <v>39</v>
      </c>
    </row>
    <row r="448" spans="1:26" ht="18" customHeight="1">
      <c r="A448" s="8" t="s">
        <v>2364</v>
      </c>
      <c r="B448" s="9" t="s">
        <v>562</v>
      </c>
      <c r="C448" s="10" t="s">
        <v>563</v>
      </c>
      <c r="D448" s="11" t="s">
        <v>46</v>
      </c>
      <c r="E448" s="12">
        <v>246</v>
      </c>
      <c r="F448" s="12"/>
      <c r="G448" s="12"/>
      <c r="H448" s="13">
        <v>44078</v>
      </c>
      <c r="I448" s="14">
        <v>171</v>
      </c>
      <c r="J448" s="15" t="s">
        <v>33</v>
      </c>
      <c r="K448" s="16">
        <v>0.95</v>
      </c>
      <c r="L448" s="8"/>
      <c r="M448" s="12"/>
      <c r="N448" s="18">
        <v>43898</v>
      </c>
      <c r="O448" s="14">
        <v>8856</v>
      </c>
      <c r="P448" s="14">
        <v>141696</v>
      </c>
      <c r="Q448" s="23">
        <v>1062.72</v>
      </c>
      <c r="R448" s="11">
        <v>3583</v>
      </c>
      <c r="S448" s="11">
        <v>180</v>
      </c>
      <c r="T448" s="24" t="s">
        <v>37</v>
      </c>
      <c r="U448" s="24" t="s">
        <v>37</v>
      </c>
      <c r="V448" s="24" t="s">
        <v>38</v>
      </c>
      <c r="W448" s="24" t="s">
        <v>38</v>
      </c>
      <c r="X448" s="24" t="s">
        <v>37</v>
      </c>
      <c r="Y448" s="28">
        <v>44048</v>
      </c>
      <c r="Z448" s="24" t="s">
        <v>39</v>
      </c>
    </row>
    <row r="449" spans="1:26" ht="18" customHeight="1">
      <c r="A449" s="8" t="s">
        <v>2365</v>
      </c>
      <c r="B449" s="9" t="s">
        <v>1805</v>
      </c>
      <c r="C449" s="10" t="s">
        <v>1806</v>
      </c>
      <c r="D449" s="11" t="s">
        <v>42</v>
      </c>
      <c r="E449" s="12">
        <v>44</v>
      </c>
      <c r="F449" s="12"/>
      <c r="G449" s="12"/>
      <c r="H449" s="13">
        <v>44078</v>
      </c>
      <c r="I449" s="14">
        <v>171</v>
      </c>
      <c r="J449" s="15" t="s">
        <v>33</v>
      </c>
      <c r="K449" s="16">
        <v>0.95</v>
      </c>
      <c r="L449" s="8"/>
      <c r="M449" s="12"/>
      <c r="N449" s="18">
        <v>43898</v>
      </c>
      <c r="O449" s="14">
        <v>21120</v>
      </c>
      <c r="P449" s="14">
        <v>126720</v>
      </c>
      <c r="Q449" s="23">
        <v>449.85599999999999</v>
      </c>
      <c r="R449" s="11">
        <v>8065</v>
      </c>
      <c r="S449" s="11">
        <v>180</v>
      </c>
      <c r="T449" s="24" t="s">
        <v>37</v>
      </c>
      <c r="U449" s="24" t="s">
        <v>37</v>
      </c>
      <c r="V449" s="24" t="s">
        <v>38</v>
      </c>
      <c r="W449" s="24" t="s">
        <v>38</v>
      </c>
      <c r="X449" s="24" t="s">
        <v>37</v>
      </c>
      <c r="Y449" s="28">
        <v>44048</v>
      </c>
      <c r="Z449" s="24" t="s">
        <v>39</v>
      </c>
    </row>
    <row r="450" spans="1:26" ht="18" customHeight="1">
      <c r="A450" s="8" t="s">
        <v>2366</v>
      </c>
      <c r="B450" s="9" t="s">
        <v>1447</v>
      </c>
      <c r="C450" s="10" t="s">
        <v>1448</v>
      </c>
      <c r="D450" s="11" t="s">
        <v>42</v>
      </c>
      <c r="E450" s="12">
        <v>110</v>
      </c>
      <c r="F450" s="12"/>
      <c r="G450" s="12"/>
      <c r="H450" s="13">
        <v>44078</v>
      </c>
      <c r="I450" s="14">
        <v>171</v>
      </c>
      <c r="J450" s="15" t="s">
        <v>33</v>
      </c>
      <c r="K450" s="16">
        <v>0.95</v>
      </c>
      <c r="L450" s="8"/>
      <c r="M450" s="12"/>
      <c r="N450" s="18">
        <v>43898</v>
      </c>
      <c r="O450" s="14">
        <v>13200</v>
      </c>
      <c r="P450" s="14">
        <v>316800</v>
      </c>
      <c r="Q450" s="23">
        <v>1045.44</v>
      </c>
      <c r="R450" s="11">
        <v>1421</v>
      </c>
      <c r="S450" s="11">
        <v>180</v>
      </c>
      <c r="T450" s="24" t="s">
        <v>37</v>
      </c>
      <c r="U450" s="24" t="s">
        <v>37</v>
      </c>
      <c r="V450" s="24" t="s">
        <v>38</v>
      </c>
      <c r="W450" s="24" t="s">
        <v>38</v>
      </c>
      <c r="X450" s="24" t="s">
        <v>37</v>
      </c>
      <c r="Y450" s="28">
        <v>44048</v>
      </c>
      <c r="Z450" s="24" t="s">
        <v>39</v>
      </c>
    </row>
    <row r="451" spans="1:26" ht="18" customHeight="1">
      <c r="A451" s="8" t="s">
        <v>2115</v>
      </c>
      <c r="B451" s="9" t="s">
        <v>1805</v>
      </c>
      <c r="C451" s="10" t="s">
        <v>1806</v>
      </c>
      <c r="D451" s="11" t="s">
        <v>42</v>
      </c>
      <c r="E451" s="12">
        <v>14</v>
      </c>
      <c r="F451" s="12"/>
      <c r="G451" s="12"/>
      <c r="H451" s="13">
        <v>44078</v>
      </c>
      <c r="I451" s="14">
        <v>171</v>
      </c>
      <c r="J451" s="15" t="s">
        <v>33</v>
      </c>
      <c r="K451" s="16">
        <v>0.95</v>
      </c>
      <c r="L451" s="8"/>
      <c r="M451" s="12" t="s">
        <v>2116</v>
      </c>
      <c r="N451" s="18">
        <v>43898</v>
      </c>
      <c r="O451" s="14">
        <v>6720</v>
      </c>
      <c r="P451" s="14">
        <v>40320</v>
      </c>
      <c r="Q451" s="23">
        <v>143.136</v>
      </c>
      <c r="R451" s="11">
        <v>8065</v>
      </c>
      <c r="S451" s="11">
        <v>180</v>
      </c>
      <c r="T451" s="24" t="s">
        <v>37</v>
      </c>
      <c r="U451" s="24" t="s">
        <v>37</v>
      </c>
      <c r="V451" s="24" t="s">
        <v>38</v>
      </c>
      <c r="W451" s="24" t="s">
        <v>38</v>
      </c>
      <c r="X451" s="24" t="s">
        <v>37</v>
      </c>
      <c r="Y451" s="28">
        <v>44048</v>
      </c>
      <c r="Z451" s="24" t="s">
        <v>39</v>
      </c>
    </row>
    <row r="452" spans="1:26" ht="18" customHeight="1">
      <c r="A452" s="8" t="s">
        <v>2367</v>
      </c>
      <c r="B452" s="9" t="s">
        <v>1805</v>
      </c>
      <c r="C452" s="10" t="s">
        <v>1806</v>
      </c>
      <c r="D452" s="11" t="s">
        <v>42</v>
      </c>
      <c r="E452" s="12">
        <v>40</v>
      </c>
      <c r="F452" s="12"/>
      <c r="G452" s="12"/>
      <c r="H452" s="13">
        <v>44078</v>
      </c>
      <c r="I452" s="14">
        <v>171</v>
      </c>
      <c r="J452" s="15" t="s">
        <v>33</v>
      </c>
      <c r="K452" s="16">
        <v>0.95</v>
      </c>
      <c r="L452" s="8"/>
      <c r="M452" s="12"/>
      <c r="N452" s="18">
        <v>43898</v>
      </c>
      <c r="O452" s="14">
        <v>19200</v>
      </c>
      <c r="P452" s="14">
        <v>115200</v>
      </c>
      <c r="Q452" s="23">
        <v>408.96</v>
      </c>
      <c r="R452" s="11">
        <v>8065</v>
      </c>
      <c r="S452" s="11">
        <v>180</v>
      </c>
      <c r="T452" s="24" t="s">
        <v>37</v>
      </c>
      <c r="U452" s="24" t="s">
        <v>37</v>
      </c>
      <c r="V452" s="24" t="s">
        <v>38</v>
      </c>
      <c r="W452" s="24" t="s">
        <v>38</v>
      </c>
      <c r="X452" s="24" t="s">
        <v>37</v>
      </c>
      <c r="Y452" s="28">
        <v>44048</v>
      </c>
      <c r="Z452" s="24" t="s">
        <v>39</v>
      </c>
    </row>
    <row r="453" spans="1:26" ht="18" customHeight="1">
      <c r="A453" s="8" t="s">
        <v>2368</v>
      </c>
      <c r="B453" s="9" t="s">
        <v>1805</v>
      </c>
      <c r="C453" s="10" t="s">
        <v>1806</v>
      </c>
      <c r="D453" s="11" t="s">
        <v>42</v>
      </c>
      <c r="E453" s="12">
        <v>34</v>
      </c>
      <c r="F453" s="12"/>
      <c r="G453" s="12"/>
      <c r="H453" s="13">
        <v>44078</v>
      </c>
      <c r="I453" s="14">
        <v>171</v>
      </c>
      <c r="J453" s="15" t="s">
        <v>33</v>
      </c>
      <c r="K453" s="16">
        <v>0.95</v>
      </c>
      <c r="L453" s="8"/>
      <c r="M453" s="12"/>
      <c r="N453" s="18">
        <v>43898</v>
      </c>
      <c r="O453" s="14">
        <v>16320</v>
      </c>
      <c r="P453" s="14">
        <v>97920</v>
      </c>
      <c r="Q453" s="23">
        <v>347.61599999999999</v>
      </c>
      <c r="R453" s="11">
        <v>8065</v>
      </c>
      <c r="S453" s="11">
        <v>180</v>
      </c>
      <c r="T453" s="24" t="s">
        <v>37</v>
      </c>
      <c r="U453" s="24" t="s">
        <v>37</v>
      </c>
      <c r="V453" s="24" t="s">
        <v>38</v>
      </c>
      <c r="W453" s="24" t="s">
        <v>38</v>
      </c>
      <c r="X453" s="24" t="s">
        <v>37</v>
      </c>
      <c r="Y453" s="28">
        <v>44048</v>
      </c>
      <c r="Z453" s="24" t="s">
        <v>39</v>
      </c>
    </row>
    <row r="454" spans="1:26" ht="18" customHeight="1">
      <c r="A454" s="8" t="s">
        <v>2369</v>
      </c>
      <c r="B454" s="9" t="s">
        <v>1805</v>
      </c>
      <c r="C454" s="10" t="s">
        <v>1806</v>
      </c>
      <c r="D454" s="11" t="s">
        <v>42</v>
      </c>
      <c r="E454" s="12">
        <v>110</v>
      </c>
      <c r="F454" s="12"/>
      <c r="G454" s="12"/>
      <c r="H454" s="13">
        <v>44078</v>
      </c>
      <c r="I454" s="14">
        <v>171</v>
      </c>
      <c r="J454" s="15" t="s">
        <v>33</v>
      </c>
      <c r="K454" s="16">
        <v>0.95</v>
      </c>
      <c r="L454" s="8"/>
      <c r="M454" s="12"/>
      <c r="N454" s="18">
        <v>43898</v>
      </c>
      <c r="O454" s="14">
        <v>52800</v>
      </c>
      <c r="P454" s="14">
        <v>316800</v>
      </c>
      <c r="Q454" s="23">
        <v>1124.6400000000001</v>
      </c>
      <c r="R454" s="11">
        <v>8065</v>
      </c>
      <c r="S454" s="11">
        <v>180</v>
      </c>
      <c r="T454" s="24" t="s">
        <v>37</v>
      </c>
      <c r="U454" s="24" t="s">
        <v>37</v>
      </c>
      <c r="V454" s="24" t="s">
        <v>38</v>
      </c>
      <c r="W454" s="24" t="s">
        <v>38</v>
      </c>
      <c r="X454" s="24" t="s">
        <v>37</v>
      </c>
      <c r="Y454" s="28">
        <v>44048</v>
      </c>
      <c r="Z454" s="24" t="s">
        <v>39</v>
      </c>
    </row>
    <row r="455" spans="1:26" ht="18" customHeight="1">
      <c r="A455" s="8" t="s">
        <v>2370</v>
      </c>
      <c r="B455" s="9" t="s">
        <v>1447</v>
      </c>
      <c r="C455" s="10" t="s">
        <v>1448</v>
      </c>
      <c r="D455" s="11" t="s">
        <v>42</v>
      </c>
      <c r="E455" s="12">
        <v>46</v>
      </c>
      <c r="F455" s="12"/>
      <c r="G455" s="12"/>
      <c r="H455" s="13">
        <v>44078</v>
      </c>
      <c r="I455" s="14">
        <v>171</v>
      </c>
      <c r="J455" s="15" t="s">
        <v>33</v>
      </c>
      <c r="K455" s="16">
        <v>0.95</v>
      </c>
      <c r="L455" s="8"/>
      <c r="M455" s="12"/>
      <c r="N455" s="18">
        <v>43898</v>
      </c>
      <c r="O455" s="14">
        <v>5520</v>
      </c>
      <c r="P455" s="14">
        <v>132480</v>
      </c>
      <c r="Q455" s="23">
        <v>437.18400000000003</v>
      </c>
      <c r="R455" s="11">
        <v>1421</v>
      </c>
      <c r="S455" s="11">
        <v>180</v>
      </c>
      <c r="T455" s="24" t="s">
        <v>37</v>
      </c>
      <c r="U455" s="24" t="s">
        <v>37</v>
      </c>
      <c r="V455" s="24" t="s">
        <v>38</v>
      </c>
      <c r="W455" s="24" t="s">
        <v>38</v>
      </c>
      <c r="X455" s="24" t="s">
        <v>37</v>
      </c>
      <c r="Y455" s="28">
        <v>44048</v>
      </c>
      <c r="Z455" s="24" t="s">
        <v>39</v>
      </c>
    </row>
    <row r="456" spans="1:26" ht="18" customHeight="1">
      <c r="A456" s="8" t="s">
        <v>2371</v>
      </c>
      <c r="B456" s="9" t="s">
        <v>970</v>
      </c>
      <c r="C456" s="10" t="s">
        <v>971</v>
      </c>
      <c r="D456" s="11" t="s">
        <v>46</v>
      </c>
      <c r="E456" s="12">
        <v>120</v>
      </c>
      <c r="F456" s="12"/>
      <c r="G456" s="12"/>
      <c r="H456" s="13">
        <v>44080</v>
      </c>
      <c r="I456" s="14">
        <v>173</v>
      </c>
      <c r="J456" s="15" t="s">
        <v>33</v>
      </c>
      <c r="K456" s="16">
        <v>0.96111111111111103</v>
      </c>
      <c r="L456" s="8"/>
      <c r="M456" s="12"/>
      <c r="N456" s="18">
        <v>43900</v>
      </c>
      <c r="O456" s="14">
        <v>5400</v>
      </c>
      <c r="P456" s="14">
        <v>162000</v>
      </c>
      <c r="Q456" s="23">
        <v>534.6</v>
      </c>
      <c r="R456" s="11">
        <v>2160</v>
      </c>
      <c r="S456" s="11">
        <v>180</v>
      </c>
      <c r="T456" s="24" t="s">
        <v>37</v>
      </c>
      <c r="U456" s="24" t="s">
        <v>37</v>
      </c>
      <c r="V456" s="24" t="s">
        <v>38</v>
      </c>
      <c r="W456" s="24" t="s">
        <v>38</v>
      </c>
      <c r="X456" s="24" t="s">
        <v>37</v>
      </c>
      <c r="Y456" s="28">
        <v>44050</v>
      </c>
      <c r="Z456" s="24" t="s">
        <v>39</v>
      </c>
    </row>
    <row r="457" spans="1:26" ht="18" customHeight="1">
      <c r="A457" s="8" t="s">
        <v>2372</v>
      </c>
      <c r="B457" s="9" t="s">
        <v>498</v>
      </c>
      <c r="C457" s="10" t="s">
        <v>499</v>
      </c>
      <c r="D457" s="11" t="s">
        <v>46</v>
      </c>
      <c r="E457" s="12">
        <v>120</v>
      </c>
      <c r="F457" s="12"/>
      <c r="G457" s="12"/>
      <c r="H457" s="13">
        <v>44080</v>
      </c>
      <c r="I457" s="14">
        <v>173</v>
      </c>
      <c r="J457" s="15" t="s">
        <v>33</v>
      </c>
      <c r="K457" s="16">
        <v>0.96111111111111103</v>
      </c>
      <c r="L457" s="8"/>
      <c r="M457" s="12"/>
      <c r="N457" s="18">
        <v>43900</v>
      </c>
      <c r="O457" s="14">
        <v>5400</v>
      </c>
      <c r="P457" s="14">
        <v>162000</v>
      </c>
      <c r="Q457" s="23">
        <v>534.6</v>
      </c>
      <c r="R457" s="11">
        <v>3128</v>
      </c>
      <c r="S457" s="11">
        <v>180</v>
      </c>
      <c r="T457" s="24" t="s">
        <v>37</v>
      </c>
      <c r="U457" s="24" t="s">
        <v>37</v>
      </c>
      <c r="V457" s="24" t="s">
        <v>38</v>
      </c>
      <c r="W457" s="24" t="s">
        <v>38</v>
      </c>
      <c r="X457" s="24" t="s">
        <v>37</v>
      </c>
      <c r="Y457" s="28">
        <v>44050</v>
      </c>
      <c r="Z457" s="24" t="s">
        <v>39</v>
      </c>
    </row>
    <row r="458" spans="1:26" ht="18" customHeight="1">
      <c r="A458" s="8" t="s">
        <v>2373</v>
      </c>
      <c r="B458" s="9" t="s">
        <v>970</v>
      </c>
      <c r="C458" s="10" t="s">
        <v>971</v>
      </c>
      <c r="D458" s="11" t="s">
        <v>46</v>
      </c>
      <c r="E458" s="12">
        <v>112</v>
      </c>
      <c r="F458" s="12"/>
      <c r="G458" s="12"/>
      <c r="H458" s="13">
        <v>44080</v>
      </c>
      <c r="I458" s="14">
        <v>173</v>
      </c>
      <c r="J458" s="15" t="s">
        <v>33</v>
      </c>
      <c r="K458" s="16">
        <v>0.96111111111111103</v>
      </c>
      <c r="L458" s="8"/>
      <c r="M458" s="12"/>
      <c r="N458" s="18">
        <v>43900</v>
      </c>
      <c r="O458" s="14">
        <v>5040</v>
      </c>
      <c r="P458" s="14">
        <v>151200</v>
      </c>
      <c r="Q458" s="23">
        <v>498.96</v>
      </c>
      <c r="R458" s="11">
        <v>2160</v>
      </c>
      <c r="S458" s="11">
        <v>180</v>
      </c>
      <c r="T458" s="24" t="s">
        <v>37</v>
      </c>
      <c r="U458" s="24" t="s">
        <v>37</v>
      </c>
      <c r="V458" s="24" t="s">
        <v>38</v>
      </c>
      <c r="W458" s="24" t="s">
        <v>38</v>
      </c>
      <c r="X458" s="24" t="s">
        <v>37</v>
      </c>
      <c r="Y458" s="28">
        <v>44050</v>
      </c>
      <c r="Z458" s="24" t="s">
        <v>39</v>
      </c>
    </row>
    <row r="459" spans="1:26" ht="18" customHeight="1">
      <c r="A459" s="8" t="s">
        <v>2289</v>
      </c>
      <c r="B459" s="9" t="s">
        <v>1031</v>
      </c>
      <c r="C459" s="10" t="s">
        <v>1032</v>
      </c>
      <c r="D459" s="11" t="s">
        <v>194</v>
      </c>
      <c r="E459" s="12">
        <v>24</v>
      </c>
      <c r="F459" s="12">
        <v>31</v>
      </c>
      <c r="G459" s="12"/>
      <c r="H459" s="13">
        <v>44080</v>
      </c>
      <c r="I459" s="14">
        <v>173</v>
      </c>
      <c r="J459" s="15" t="s">
        <v>33</v>
      </c>
      <c r="K459" s="16">
        <v>0.96111111111111103</v>
      </c>
      <c r="L459" s="8"/>
      <c r="M459" s="12"/>
      <c r="N459" s="18">
        <v>43900</v>
      </c>
      <c r="O459" s="14">
        <v>1111</v>
      </c>
      <c r="P459" s="14">
        <v>33330</v>
      </c>
      <c r="Q459" s="23">
        <v>109.989</v>
      </c>
      <c r="R459" s="11">
        <v>9845</v>
      </c>
      <c r="S459" s="11">
        <v>180</v>
      </c>
      <c r="T459" s="24" t="s">
        <v>37</v>
      </c>
      <c r="U459" s="24" t="s">
        <v>37</v>
      </c>
      <c r="V459" s="24" t="s">
        <v>38</v>
      </c>
      <c r="W459" s="24" t="s">
        <v>38</v>
      </c>
      <c r="X459" s="24" t="s">
        <v>37</v>
      </c>
      <c r="Y459" s="28">
        <v>44050</v>
      </c>
      <c r="Z459" s="24" t="s">
        <v>39</v>
      </c>
    </row>
    <row r="460" spans="1:26" ht="18" customHeight="1">
      <c r="A460" s="8" t="s">
        <v>2374</v>
      </c>
      <c r="B460" s="9" t="s">
        <v>498</v>
      </c>
      <c r="C460" s="10" t="s">
        <v>499</v>
      </c>
      <c r="D460" s="11" t="s">
        <v>46</v>
      </c>
      <c r="E460" s="12">
        <v>120</v>
      </c>
      <c r="F460" s="12"/>
      <c r="G460" s="12"/>
      <c r="H460" s="13">
        <v>44080</v>
      </c>
      <c r="I460" s="14">
        <v>173</v>
      </c>
      <c r="J460" s="15" t="s">
        <v>33</v>
      </c>
      <c r="K460" s="16">
        <v>0.96111111111111103</v>
      </c>
      <c r="L460" s="8"/>
      <c r="M460" s="12"/>
      <c r="N460" s="18">
        <v>43900</v>
      </c>
      <c r="O460" s="14">
        <v>5400</v>
      </c>
      <c r="P460" s="14">
        <v>162000</v>
      </c>
      <c r="Q460" s="23">
        <v>534.6</v>
      </c>
      <c r="R460" s="11">
        <v>3128</v>
      </c>
      <c r="S460" s="11">
        <v>180</v>
      </c>
      <c r="T460" s="24" t="s">
        <v>37</v>
      </c>
      <c r="U460" s="24" t="s">
        <v>37</v>
      </c>
      <c r="V460" s="24" t="s">
        <v>38</v>
      </c>
      <c r="W460" s="24" t="s">
        <v>38</v>
      </c>
      <c r="X460" s="24" t="s">
        <v>37</v>
      </c>
      <c r="Y460" s="28">
        <v>44050</v>
      </c>
      <c r="Z460" s="24" t="s">
        <v>39</v>
      </c>
    </row>
    <row r="461" spans="1:26" ht="18" customHeight="1">
      <c r="A461" s="8" t="s">
        <v>2375</v>
      </c>
      <c r="B461" s="9" t="s">
        <v>498</v>
      </c>
      <c r="C461" s="10" t="s">
        <v>499</v>
      </c>
      <c r="D461" s="11" t="s">
        <v>46</v>
      </c>
      <c r="E461" s="12">
        <v>120</v>
      </c>
      <c r="F461" s="12"/>
      <c r="G461" s="12"/>
      <c r="H461" s="13">
        <v>44080</v>
      </c>
      <c r="I461" s="14">
        <v>173</v>
      </c>
      <c r="J461" s="15" t="s">
        <v>33</v>
      </c>
      <c r="K461" s="16">
        <v>0.96111111111111103</v>
      </c>
      <c r="L461" s="8"/>
      <c r="M461" s="12"/>
      <c r="N461" s="18">
        <v>43900</v>
      </c>
      <c r="O461" s="14">
        <v>5400</v>
      </c>
      <c r="P461" s="14">
        <v>162000</v>
      </c>
      <c r="Q461" s="23">
        <v>534.6</v>
      </c>
      <c r="R461" s="11">
        <v>3128</v>
      </c>
      <c r="S461" s="11">
        <v>180</v>
      </c>
      <c r="T461" s="24" t="s">
        <v>37</v>
      </c>
      <c r="U461" s="24" t="s">
        <v>37</v>
      </c>
      <c r="V461" s="24" t="s">
        <v>38</v>
      </c>
      <c r="W461" s="24" t="s">
        <v>38</v>
      </c>
      <c r="X461" s="24" t="s">
        <v>37</v>
      </c>
      <c r="Y461" s="28">
        <v>44050</v>
      </c>
      <c r="Z461" s="24" t="s">
        <v>39</v>
      </c>
    </row>
    <row r="462" spans="1:26" ht="18" customHeight="1">
      <c r="A462" s="8" t="s">
        <v>2376</v>
      </c>
      <c r="B462" s="9" t="s">
        <v>568</v>
      </c>
      <c r="C462" s="10" t="s">
        <v>569</v>
      </c>
      <c r="D462" s="11" t="s">
        <v>46</v>
      </c>
      <c r="E462" s="12">
        <v>272</v>
      </c>
      <c r="F462" s="12"/>
      <c r="G462" s="12"/>
      <c r="H462" s="13">
        <v>44080</v>
      </c>
      <c r="I462" s="14">
        <v>173</v>
      </c>
      <c r="J462" s="15" t="s">
        <v>33</v>
      </c>
      <c r="K462" s="16">
        <v>0.96111111111111103</v>
      </c>
      <c r="L462" s="8"/>
      <c r="M462" s="12"/>
      <c r="N462" s="18">
        <v>43900</v>
      </c>
      <c r="O462" s="14">
        <v>9792</v>
      </c>
      <c r="P462" s="14">
        <v>156672</v>
      </c>
      <c r="Q462" s="23">
        <v>1175.04</v>
      </c>
      <c r="R462" s="11">
        <v>3664</v>
      </c>
      <c r="S462" s="11">
        <v>180</v>
      </c>
      <c r="T462" s="24" t="s">
        <v>37</v>
      </c>
      <c r="U462" s="24" t="s">
        <v>37</v>
      </c>
      <c r="V462" s="24" t="s">
        <v>38</v>
      </c>
      <c r="W462" s="24" t="s">
        <v>38</v>
      </c>
      <c r="X462" s="24" t="s">
        <v>37</v>
      </c>
      <c r="Y462" s="28">
        <v>44050</v>
      </c>
      <c r="Z462" s="24" t="s">
        <v>39</v>
      </c>
    </row>
    <row r="463" spans="1:26" ht="18" customHeight="1">
      <c r="A463" s="8" t="s">
        <v>2377</v>
      </c>
      <c r="B463" s="9" t="s">
        <v>568</v>
      </c>
      <c r="C463" s="10" t="s">
        <v>569</v>
      </c>
      <c r="D463" s="11" t="s">
        <v>46</v>
      </c>
      <c r="E463" s="12">
        <v>136</v>
      </c>
      <c r="F463" s="12"/>
      <c r="G463" s="12"/>
      <c r="H463" s="13">
        <v>44080</v>
      </c>
      <c r="I463" s="14">
        <v>173</v>
      </c>
      <c r="J463" s="15" t="s">
        <v>33</v>
      </c>
      <c r="K463" s="16">
        <v>0.96111111111111103</v>
      </c>
      <c r="L463" s="8"/>
      <c r="M463" s="12"/>
      <c r="N463" s="18">
        <v>43900</v>
      </c>
      <c r="O463" s="14">
        <v>4896</v>
      </c>
      <c r="P463" s="14">
        <v>78336</v>
      </c>
      <c r="Q463" s="23">
        <v>587.52</v>
      </c>
      <c r="R463" s="11">
        <v>3664</v>
      </c>
      <c r="S463" s="11">
        <v>180</v>
      </c>
      <c r="T463" s="24" t="s">
        <v>37</v>
      </c>
      <c r="U463" s="24" t="s">
        <v>37</v>
      </c>
      <c r="V463" s="24" t="s">
        <v>38</v>
      </c>
      <c r="W463" s="24" t="s">
        <v>38</v>
      </c>
      <c r="X463" s="24" t="s">
        <v>37</v>
      </c>
      <c r="Y463" s="28">
        <v>44050</v>
      </c>
      <c r="Z463" s="24" t="s">
        <v>39</v>
      </c>
    </row>
    <row r="464" spans="1:26" ht="18" customHeight="1">
      <c r="A464" s="8" t="s">
        <v>2378</v>
      </c>
      <c r="B464" s="9" t="s">
        <v>568</v>
      </c>
      <c r="C464" s="10" t="s">
        <v>569</v>
      </c>
      <c r="D464" s="11" t="s">
        <v>46</v>
      </c>
      <c r="E464" s="12">
        <v>136</v>
      </c>
      <c r="F464" s="12"/>
      <c r="G464" s="12"/>
      <c r="H464" s="13">
        <v>44080</v>
      </c>
      <c r="I464" s="14">
        <v>173</v>
      </c>
      <c r="J464" s="15" t="s">
        <v>33</v>
      </c>
      <c r="K464" s="16">
        <v>0.96111111111111103</v>
      </c>
      <c r="L464" s="8"/>
      <c r="M464" s="12"/>
      <c r="N464" s="18">
        <v>43900</v>
      </c>
      <c r="O464" s="14">
        <v>4896</v>
      </c>
      <c r="P464" s="14">
        <v>78336</v>
      </c>
      <c r="Q464" s="23">
        <v>587.52</v>
      </c>
      <c r="R464" s="11">
        <v>3664</v>
      </c>
      <c r="S464" s="11">
        <v>180</v>
      </c>
      <c r="T464" s="24" t="s">
        <v>37</v>
      </c>
      <c r="U464" s="24" t="s">
        <v>37</v>
      </c>
      <c r="V464" s="24" t="s">
        <v>38</v>
      </c>
      <c r="W464" s="24" t="s">
        <v>38</v>
      </c>
      <c r="X464" s="24" t="s">
        <v>37</v>
      </c>
      <c r="Y464" s="28">
        <v>44050</v>
      </c>
      <c r="Z464" s="24" t="s">
        <v>39</v>
      </c>
    </row>
    <row r="465" spans="1:26" ht="18" customHeight="1">
      <c r="A465" s="8" t="s">
        <v>2379</v>
      </c>
      <c r="B465" s="9" t="s">
        <v>568</v>
      </c>
      <c r="C465" s="10" t="s">
        <v>569</v>
      </c>
      <c r="D465" s="11" t="s">
        <v>46</v>
      </c>
      <c r="E465" s="12">
        <v>94</v>
      </c>
      <c r="F465" s="12"/>
      <c r="G465" s="12"/>
      <c r="H465" s="13">
        <v>44080</v>
      </c>
      <c r="I465" s="14">
        <v>173</v>
      </c>
      <c r="J465" s="15" t="s">
        <v>33</v>
      </c>
      <c r="K465" s="16">
        <v>0.96111111111111103</v>
      </c>
      <c r="L465" s="8"/>
      <c r="M465" s="12"/>
      <c r="N465" s="18">
        <v>43900</v>
      </c>
      <c r="O465" s="14">
        <v>3384</v>
      </c>
      <c r="P465" s="14">
        <v>54144</v>
      </c>
      <c r="Q465" s="23">
        <v>406.08</v>
      </c>
      <c r="R465" s="11">
        <v>3664</v>
      </c>
      <c r="S465" s="11">
        <v>180</v>
      </c>
      <c r="T465" s="24" t="s">
        <v>37</v>
      </c>
      <c r="U465" s="24" t="s">
        <v>37</v>
      </c>
      <c r="V465" s="24" t="s">
        <v>38</v>
      </c>
      <c r="W465" s="24" t="s">
        <v>38</v>
      </c>
      <c r="X465" s="24" t="s">
        <v>37</v>
      </c>
      <c r="Y465" s="28">
        <v>44050</v>
      </c>
      <c r="Z465" s="24" t="s">
        <v>39</v>
      </c>
    </row>
    <row r="466" spans="1:26" ht="18" customHeight="1">
      <c r="A466" s="8" t="s">
        <v>2380</v>
      </c>
      <c r="B466" s="9" t="s">
        <v>480</v>
      </c>
      <c r="C466" s="10" t="s">
        <v>436</v>
      </c>
      <c r="D466" s="11" t="s">
        <v>46</v>
      </c>
      <c r="E466" s="12">
        <v>132</v>
      </c>
      <c r="F466" s="12"/>
      <c r="G466" s="12"/>
      <c r="H466" s="13">
        <v>44080</v>
      </c>
      <c r="I466" s="14">
        <v>173</v>
      </c>
      <c r="J466" s="15" t="s">
        <v>33</v>
      </c>
      <c r="K466" s="16">
        <v>0.96111111111111103</v>
      </c>
      <c r="L466" s="8"/>
      <c r="M466" s="12"/>
      <c r="N466" s="18">
        <v>43900</v>
      </c>
      <c r="O466" s="14">
        <v>7128</v>
      </c>
      <c r="P466" s="14">
        <v>213840</v>
      </c>
      <c r="Q466" s="23">
        <v>705.67200000000003</v>
      </c>
      <c r="R466" s="11">
        <v>2512</v>
      </c>
      <c r="S466" s="11">
        <v>180</v>
      </c>
      <c r="T466" s="24" t="s">
        <v>37</v>
      </c>
      <c r="U466" s="24" t="s">
        <v>37</v>
      </c>
      <c r="V466" s="24" t="s">
        <v>38</v>
      </c>
      <c r="W466" s="24" t="s">
        <v>38</v>
      </c>
      <c r="X466" s="24" t="s">
        <v>37</v>
      </c>
      <c r="Y466" s="28">
        <v>44050</v>
      </c>
      <c r="Z466" s="24" t="s">
        <v>39</v>
      </c>
    </row>
    <row r="467" spans="1:26" ht="18" customHeight="1">
      <c r="A467" s="8" t="s">
        <v>2381</v>
      </c>
      <c r="B467" s="9" t="s">
        <v>480</v>
      </c>
      <c r="C467" s="10" t="s">
        <v>436</v>
      </c>
      <c r="D467" s="11" t="s">
        <v>46</v>
      </c>
      <c r="E467" s="12">
        <v>146</v>
      </c>
      <c r="F467" s="12"/>
      <c r="G467" s="12"/>
      <c r="H467" s="13">
        <v>44080</v>
      </c>
      <c r="I467" s="14">
        <v>173</v>
      </c>
      <c r="J467" s="15" t="s">
        <v>33</v>
      </c>
      <c r="K467" s="16">
        <v>0.96111111111111103</v>
      </c>
      <c r="L467" s="8"/>
      <c r="M467" s="12"/>
      <c r="N467" s="18">
        <v>43900</v>
      </c>
      <c r="O467" s="14">
        <v>7884</v>
      </c>
      <c r="P467" s="14">
        <v>236520</v>
      </c>
      <c r="Q467" s="23">
        <v>780.51599999999996</v>
      </c>
      <c r="R467" s="11">
        <v>2512</v>
      </c>
      <c r="S467" s="11">
        <v>180</v>
      </c>
      <c r="T467" s="24" t="s">
        <v>37</v>
      </c>
      <c r="U467" s="24" t="s">
        <v>37</v>
      </c>
      <c r="V467" s="24" t="s">
        <v>38</v>
      </c>
      <c r="W467" s="24" t="s">
        <v>38</v>
      </c>
      <c r="X467" s="24" t="s">
        <v>37</v>
      </c>
      <c r="Y467" s="28">
        <v>44050</v>
      </c>
      <c r="Z467" s="24" t="s">
        <v>39</v>
      </c>
    </row>
    <row r="468" spans="1:26" ht="18" customHeight="1">
      <c r="A468" s="8" t="s">
        <v>2181</v>
      </c>
      <c r="B468" s="9" t="s">
        <v>435</v>
      </c>
      <c r="C468" s="10" t="s">
        <v>436</v>
      </c>
      <c r="D468" s="11" t="s">
        <v>46</v>
      </c>
      <c r="E468" s="12">
        <v>112</v>
      </c>
      <c r="F468" s="12"/>
      <c r="G468" s="12"/>
      <c r="H468" s="13">
        <v>44080</v>
      </c>
      <c r="I468" s="14">
        <v>173</v>
      </c>
      <c r="J468" s="15" t="s">
        <v>33</v>
      </c>
      <c r="K468" s="16">
        <v>0.96111111111111103</v>
      </c>
      <c r="L468" s="8"/>
      <c r="M468" s="12"/>
      <c r="N468" s="18">
        <v>43900</v>
      </c>
      <c r="O468" s="14">
        <v>5040</v>
      </c>
      <c r="P468" s="14">
        <v>151200</v>
      </c>
      <c r="Q468" s="23">
        <v>498.96</v>
      </c>
      <c r="R468" s="11">
        <v>2512</v>
      </c>
      <c r="S468" s="11">
        <v>180</v>
      </c>
      <c r="T468" s="24" t="s">
        <v>37</v>
      </c>
      <c r="U468" s="24" t="s">
        <v>37</v>
      </c>
      <c r="V468" s="24" t="s">
        <v>38</v>
      </c>
      <c r="W468" s="24" t="s">
        <v>38</v>
      </c>
      <c r="X468" s="24" t="s">
        <v>37</v>
      </c>
      <c r="Y468" s="28">
        <v>44050</v>
      </c>
      <c r="Z468" s="24" t="s">
        <v>39</v>
      </c>
    </row>
    <row r="469" spans="1:26" ht="18" customHeight="1">
      <c r="A469" s="8" t="s">
        <v>2382</v>
      </c>
      <c r="B469" s="9" t="s">
        <v>480</v>
      </c>
      <c r="C469" s="10" t="s">
        <v>436</v>
      </c>
      <c r="D469" s="11" t="s">
        <v>46</v>
      </c>
      <c r="E469" s="12">
        <v>312</v>
      </c>
      <c r="F469" s="12"/>
      <c r="G469" s="12"/>
      <c r="H469" s="13">
        <v>44080</v>
      </c>
      <c r="I469" s="14">
        <v>173</v>
      </c>
      <c r="J469" s="15" t="s">
        <v>33</v>
      </c>
      <c r="K469" s="16">
        <v>0.96111111111111103</v>
      </c>
      <c r="L469" s="8"/>
      <c r="M469" s="12"/>
      <c r="N469" s="18">
        <v>43900</v>
      </c>
      <c r="O469" s="14">
        <v>16848</v>
      </c>
      <c r="P469" s="14">
        <v>505440</v>
      </c>
      <c r="Q469" s="23">
        <v>1667.952</v>
      </c>
      <c r="R469" s="11">
        <v>2512</v>
      </c>
      <c r="S469" s="11">
        <v>180</v>
      </c>
      <c r="T469" s="24" t="s">
        <v>37</v>
      </c>
      <c r="U469" s="24" t="s">
        <v>37</v>
      </c>
      <c r="V469" s="24" t="s">
        <v>38</v>
      </c>
      <c r="W469" s="24" t="s">
        <v>38</v>
      </c>
      <c r="X469" s="24" t="s">
        <v>37</v>
      </c>
      <c r="Y469" s="28">
        <v>44050</v>
      </c>
      <c r="Z469" s="24" t="s">
        <v>39</v>
      </c>
    </row>
    <row r="470" spans="1:26" ht="18" customHeight="1">
      <c r="A470" s="8" t="s">
        <v>2383</v>
      </c>
      <c r="B470" s="9" t="s">
        <v>480</v>
      </c>
      <c r="C470" s="10" t="s">
        <v>436</v>
      </c>
      <c r="D470" s="11" t="s">
        <v>46</v>
      </c>
      <c r="E470" s="12">
        <v>312</v>
      </c>
      <c r="F470" s="12"/>
      <c r="G470" s="12"/>
      <c r="H470" s="13">
        <v>44080</v>
      </c>
      <c r="I470" s="14">
        <v>173</v>
      </c>
      <c r="J470" s="15" t="s">
        <v>33</v>
      </c>
      <c r="K470" s="16">
        <v>0.96111111111111103</v>
      </c>
      <c r="L470" s="8"/>
      <c r="M470" s="12" t="s">
        <v>2176</v>
      </c>
      <c r="N470" s="18">
        <v>43900</v>
      </c>
      <c r="O470" s="14">
        <v>16848</v>
      </c>
      <c r="P470" s="14">
        <v>505440</v>
      </c>
      <c r="Q470" s="23">
        <v>1667.952</v>
      </c>
      <c r="R470" s="11">
        <v>2512</v>
      </c>
      <c r="S470" s="11">
        <v>180</v>
      </c>
      <c r="T470" s="24" t="s">
        <v>37</v>
      </c>
      <c r="U470" s="24" t="s">
        <v>37</v>
      </c>
      <c r="V470" s="24" t="s">
        <v>38</v>
      </c>
      <c r="W470" s="24" t="s">
        <v>38</v>
      </c>
      <c r="X470" s="24" t="s">
        <v>37</v>
      </c>
      <c r="Y470" s="28">
        <v>44050</v>
      </c>
      <c r="Z470" s="24" t="s">
        <v>39</v>
      </c>
    </row>
    <row r="471" spans="1:26" ht="18" customHeight="1">
      <c r="A471" s="8" t="s">
        <v>2384</v>
      </c>
      <c r="B471" s="9" t="s">
        <v>480</v>
      </c>
      <c r="C471" s="10" t="s">
        <v>436</v>
      </c>
      <c r="D471" s="11" t="s">
        <v>46</v>
      </c>
      <c r="E471" s="12">
        <v>94</v>
      </c>
      <c r="F471" s="12"/>
      <c r="G471" s="12"/>
      <c r="H471" s="13">
        <v>44080</v>
      </c>
      <c r="I471" s="14">
        <v>173</v>
      </c>
      <c r="J471" s="15" t="s">
        <v>33</v>
      </c>
      <c r="K471" s="16">
        <v>0.96111111111111103</v>
      </c>
      <c r="L471" s="8"/>
      <c r="M471" s="12"/>
      <c r="N471" s="18">
        <v>43900</v>
      </c>
      <c r="O471" s="14">
        <v>5076</v>
      </c>
      <c r="P471" s="14">
        <v>152280</v>
      </c>
      <c r="Q471" s="23">
        <v>502.524</v>
      </c>
      <c r="R471" s="11">
        <v>2512</v>
      </c>
      <c r="S471" s="11">
        <v>180</v>
      </c>
      <c r="T471" s="24" t="s">
        <v>37</v>
      </c>
      <c r="U471" s="24" t="s">
        <v>37</v>
      </c>
      <c r="V471" s="24" t="s">
        <v>38</v>
      </c>
      <c r="W471" s="24" t="s">
        <v>38</v>
      </c>
      <c r="X471" s="24" t="s">
        <v>37</v>
      </c>
      <c r="Y471" s="28">
        <v>44050</v>
      </c>
      <c r="Z471" s="24" t="s">
        <v>39</v>
      </c>
    </row>
    <row r="472" spans="1:26" ht="18" customHeight="1">
      <c r="A472" s="8" t="s">
        <v>2385</v>
      </c>
      <c r="B472" s="9" t="s">
        <v>480</v>
      </c>
      <c r="C472" s="10" t="s">
        <v>436</v>
      </c>
      <c r="D472" s="11" t="s">
        <v>46</v>
      </c>
      <c r="E472" s="12">
        <v>94</v>
      </c>
      <c r="F472" s="12"/>
      <c r="G472" s="12"/>
      <c r="H472" s="13">
        <v>44080</v>
      </c>
      <c r="I472" s="14">
        <v>173</v>
      </c>
      <c r="J472" s="15" t="s">
        <v>33</v>
      </c>
      <c r="K472" s="16">
        <v>0.96111111111111103</v>
      </c>
      <c r="L472" s="8"/>
      <c r="M472" s="12"/>
      <c r="N472" s="18">
        <v>43900</v>
      </c>
      <c r="O472" s="14">
        <v>5076</v>
      </c>
      <c r="P472" s="14">
        <v>152280</v>
      </c>
      <c r="Q472" s="23">
        <v>502.524</v>
      </c>
      <c r="R472" s="11">
        <v>2512</v>
      </c>
      <c r="S472" s="11">
        <v>180</v>
      </c>
      <c r="T472" s="24" t="s">
        <v>37</v>
      </c>
      <c r="U472" s="24" t="s">
        <v>37</v>
      </c>
      <c r="V472" s="24" t="s">
        <v>38</v>
      </c>
      <c r="W472" s="24" t="s">
        <v>38</v>
      </c>
      <c r="X472" s="24" t="s">
        <v>37</v>
      </c>
      <c r="Y472" s="28">
        <v>44050</v>
      </c>
      <c r="Z472" s="24" t="s">
        <v>39</v>
      </c>
    </row>
    <row r="473" spans="1:26" ht="18" customHeight="1">
      <c r="A473" s="8" t="s">
        <v>2386</v>
      </c>
      <c r="B473" s="9" t="s">
        <v>480</v>
      </c>
      <c r="C473" s="10" t="s">
        <v>436</v>
      </c>
      <c r="D473" s="11" t="s">
        <v>46</v>
      </c>
      <c r="E473" s="12">
        <v>64</v>
      </c>
      <c r="F473" s="12"/>
      <c r="G473" s="12"/>
      <c r="H473" s="13">
        <v>44080</v>
      </c>
      <c r="I473" s="14">
        <v>173</v>
      </c>
      <c r="J473" s="15" t="s">
        <v>33</v>
      </c>
      <c r="K473" s="16">
        <v>0.96111111111111103</v>
      </c>
      <c r="L473" s="8"/>
      <c r="M473" s="12"/>
      <c r="N473" s="18">
        <v>43900</v>
      </c>
      <c r="O473" s="14">
        <v>3456</v>
      </c>
      <c r="P473" s="14">
        <v>103680</v>
      </c>
      <c r="Q473" s="23">
        <v>342.14400000000001</v>
      </c>
      <c r="R473" s="11">
        <v>2512</v>
      </c>
      <c r="S473" s="11">
        <v>180</v>
      </c>
      <c r="T473" s="24" t="s">
        <v>37</v>
      </c>
      <c r="U473" s="24" t="s">
        <v>37</v>
      </c>
      <c r="V473" s="24" t="s">
        <v>38</v>
      </c>
      <c r="W473" s="24" t="s">
        <v>38</v>
      </c>
      <c r="X473" s="24" t="s">
        <v>37</v>
      </c>
      <c r="Y473" s="28">
        <v>44050</v>
      </c>
      <c r="Z473" s="24" t="s">
        <v>39</v>
      </c>
    </row>
    <row r="474" spans="1:26" ht="18" customHeight="1">
      <c r="A474" s="8" t="s">
        <v>2387</v>
      </c>
      <c r="B474" s="9" t="s">
        <v>622</v>
      </c>
      <c r="C474" s="10" t="s">
        <v>623</v>
      </c>
      <c r="D474" s="11" t="s">
        <v>42</v>
      </c>
      <c r="E474" s="12">
        <v>103</v>
      </c>
      <c r="F474" s="12"/>
      <c r="G474" s="12"/>
      <c r="H474" s="13">
        <v>44080</v>
      </c>
      <c r="I474" s="14">
        <v>173</v>
      </c>
      <c r="J474" s="15" t="s">
        <v>33</v>
      </c>
      <c r="K474" s="16">
        <v>0.96111111111111103</v>
      </c>
      <c r="L474" s="8"/>
      <c r="M474" s="12"/>
      <c r="N474" s="18">
        <v>43900</v>
      </c>
      <c r="O474" s="14">
        <v>49440</v>
      </c>
      <c r="P474" s="14">
        <v>296640</v>
      </c>
      <c r="Q474" s="23">
        <v>978.91200000000003</v>
      </c>
      <c r="R474" s="11">
        <v>5255</v>
      </c>
      <c r="S474" s="11">
        <v>180</v>
      </c>
      <c r="T474" s="24" t="s">
        <v>37</v>
      </c>
      <c r="U474" s="24" t="s">
        <v>37</v>
      </c>
      <c r="V474" s="24" t="s">
        <v>38</v>
      </c>
      <c r="W474" s="24" t="s">
        <v>38</v>
      </c>
      <c r="X474" s="24" t="s">
        <v>37</v>
      </c>
      <c r="Y474" s="28">
        <v>44050</v>
      </c>
      <c r="Z474" s="24" t="s">
        <v>39</v>
      </c>
    </row>
    <row r="475" spans="1:26" ht="18" customHeight="1">
      <c r="A475" s="8" t="s">
        <v>2388</v>
      </c>
      <c r="B475" s="9" t="s">
        <v>622</v>
      </c>
      <c r="C475" s="10" t="s">
        <v>623</v>
      </c>
      <c r="D475" s="11" t="s">
        <v>42</v>
      </c>
      <c r="E475" s="12">
        <v>78</v>
      </c>
      <c r="F475" s="12"/>
      <c r="G475" s="12"/>
      <c r="H475" s="13">
        <v>44080</v>
      </c>
      <c r="I475" s="14">
        <v>173</v>
      </c>
      <c r="J475" s="15" t="s">
        <v>33</v>
      </c>
      <c r="K475" s="16">
        <v>0.96111111111111103</v>
      </c>
      <c r="L475" s="8"/>
      <c r="M475" s="12"/>
      <c r="N475" s="18">
        <v>43900</v>
      </c>
      <c r="O475" s="14">
        <v>37440</v>
      </c>
      <c r="P475" s="14">
        <v>224640</v>
      </c>
      <c r="Q475" s="23">
        <v>741.31200000000001</v>
      </c>
      <c r="R475" s="11">
        <v>5255</v>
      </c>
      <c r="S475" s="11">
        <v>180</v>
      </c>
      <c r="T475" s="24" t="s">
        <v>37</v>
      </c>
      <c r="U475" s="24" t="s">
        <v>37</v>
      </c>
      <c r="V475" s="24" t="s">
        <v>38</v>
      </c>
      <c r="W475" s="24" t="s">
        <v>38</v>
      </c>
      <c r="X475" s="24" t="s">
        <v>37</v>
      </c>
      <c r="Y475" s="28">
        <v>44050</v>
      </c>
      <c r="Z475" s="24" t="s">
        <v>39</v>
      </c>
    </row>
    <row r="476" spans="1:26" ht="18" customHeight="1">
      <c r="A476" s="8" t="s">
        <v>2389</v>
      </c>
      <c r="B476" s="9" t="s">
        <v>622</v>
      </c>
      <c r="C476" s="10" t="s">
        <v>623</v>
      </c>
      <c r="D476" s="11" t="s">
        <v>42</v>
      </c>
      <c r="E476" s="12">
        <v>108</v>
      </c>
      <c r="F476" s="12"/>
      <c r="G476" s="12"/>
      <c r="H476" s="13">
        <v>44080</v>
      </c>
      <c r="I476" s="14">
        <v>173</v>
      </c>
      <c r="J476" s="15" t="s">
        <v>33</v>
      </c>
      <c r="K476" s="16">
        <v>0.96111111111111103</v>
      </c>
      <c r="L476" s="8"/>
      <c r="M476" s="12"/>
      <c r="N476" s="18">
        <v>43900</v>
      </c>
      <c r="O476" s="14">
        <v>51840</v>
      </c>
      <c r="P476" s="14">
        <v>311040</v>
      </c>
      <c r="Q476" s="23">
        <v>1026.432</v>
      </c>
      <c r="R476" s="11">
        <v>5255</v>
      </c>
      <c r="S476" s="11">
        <v>180</v>
      </c>
      <c r="T476" s="24" t="s">
        <v>37</v>
      </c>
      <c r="U476" s="24" t="s">
        <v>37</v>
      </c>
      <c r="V476" s="24" t="s">
        <v>38</v>
      </c>
      <c r="W476" s="24" t="s">
        <v>38</v>
      </c>
      <c r="X476" s="24" t="s">
        <v>37</v>
      </c>
      <c r="Y476" s="28">
        <v>44050</v>
      </c>
      <c r="Z476" s="24" t="s">
        <v>39</v>
      </c>
    </row>
    <row r="477" spans="1:26" ht="18" customHeight="1">
      <c r="A477" s="8" t="s">
        <v>2390</v>
      </c>
      <c r="B477" s="9" t="s">
        <v>622</v>
      </c>
      <c r="C477" s="10" t="s">
        <v>623</v>
      </c>
      <c r="D477" s="11" t="s">
        <v>42</v>
      </c>
      <c r="E477" s="12">
        <v>82</v>
      </c>
      <c r="F477" s="12"/>
      <c r="G477" s="12"/>
      <c r="H477" s="13">
        <v>44080</v>
      </c>
      <c r="I477" s="14">
        <v>173</v>
      </c>
      <c r="J477" s="15" t="s">
        <v>33</v>
      </c>
      <c r="K477" s="16">
        <v>0.96111111111111103</v>
      </c>
      <c r="L477" s="8"/>
      <c r="M477" s="12"/>
      <c r="N477" s="18">
        <v>43900</v>
      </c>
      <c r="O477" s="14">
        <v>39360</v>
      </c>
      <c r="P477" s="14">
        <v>236160</v>
      </c>
      <c r="Q477" s="23">
        <v>779.32799999999997</v>
      </c>
      <c r="R477" s="11">
        <v>5255</v>
      </c>
      <c r="S477" s="11">
        <v>180</v>
      </c>
      <c r="T477" s="24" t="s">
        <v>37</v>
      </c>
      <c r="U477" s="24" t="s">
        <v>37</v>
      </c>
      <c r="V477" s="24" t="s">
        <v>38</v>
      </c>
      <c r="W477" s="24" t="s">
        <v>38</v>
      </c>
      <c r="X477" s="24" t="s">
        <v>37</v>
      </c>
      <c r="Y477" s="28">
        <v>44050</v>
      </c>
      <c r="Z477" s="24" t="s">
        <v>39</v>
      </c>
    </row>
    <row r="478" spans="1:26" ht="18" customHeight="1">
      <c r="A478" s="8" t="s">
        <v>2391</v>
      </c>
      <c r="B478" s="9" t="s">
        <v>498</v>
      </c>
      <c r="C478" s="10" t="s">
        <v>499</v>
      </c>
      <c r="D478" s="11" t="s">
        <v>46</v>
      </c>
      <c r="E478" s="12">
        <v>120</v>
      </c>
      <c r="F478" s="12"/>
      <c r="G478" s="12"/>
      <c r="H478" s="13">
        <v>44081</v>
      </c>
      <c r="I478" s="14">
        <v>174</v>
      </c>
      <c r="J478" s="15" t="s">
        <v>33</v>
      </c>
      <c r="K478" s="16">
        <v>0.96666666666666701</v>
      </c>
      <c r="L478" s="8"/>
      <c r="M478" s="12"/>
      <c r="N478" s="18">
        <v>43901</v>
      </c>
      <c r="O478" s="14">
        <v>5400</v>
      </c>
      <c r="P478" s="14">
        <v>162000</v>
      </c>
      <c r="Q478" s="23">
        <v>534.6</v>
      </c>
      <c r="R478" s="11">
        <v>3128</v>
      </c>
      <c r="S478" s="11">
        <v>180</v>
      </c>
      <c r="T478" s="24" t="s">
        <v>37</v>
      </c>
      <c r="U478" s="24" t="s">
        <v>37</v>
      </c>
      <c r="V478" s="24" t="s">
        <v>38</v>
      </c>
      <c r="W478" s="24" t="s">
        <v>38</v>
      </c>
      <c r="X478" s="24" t="s">
        <v>37</v>
      </c>
      <c r="Y478" s="28">
        <v>44051</v>
      </c>
      <c r="Z478" s="24" t="s">
        <v>39</v>
      </c>
    </row>
    <row r="479" spans="1:26" ht="18" customHeight="1">
      <c r="A479" s="8" t="s">
        <v>2392</v>
      </c>
      <c r="B479" s="9" t="s">
        <v>498</v>
      </c>
      <c r="C479" s="10" t="s">
        <v>499</v>
      </c>
      <c r="D479" s="11" t="s">
        <v>46</v>
      </c>
      <c r="E479" s="12">
        <v>120</v>
      </c>
      <c r="F479" s="12"/>
      <c r="G479" s="12"/>
      <c r="H479" s="13">
        <v>44081</v>
      </c>
      <c r="I479" s="14">
        <v>174</v>
      </c>
      <c r="J479" s="15" t="s">
        <v>33</v>
      </c>
      <c r="K479" s="16">
        <v>0.96666666666666701</v>
      </c>
      <c r="L479" s="8"/>
      <c r="M479" s="12"/>
      <c r="N479" s="18">
        <v>43901</v>
      </c>
      <c r="O479" s="14">
        <v>5400</v>
      </c>
      <c r="P479" s="14">
        <v>162000</v>
      </c>
      <c r="Q479" s="23">
        <v>534.6</v>
      </c>
      <c r="R479" s="11">
        <v>3128</v>
      </c>
      <c r="S479" s="11">
        <v>180</v>
      </c>
      <c r="T479" s="24" t="s">
        <v>37</v>
      </c>
      <c r="U479" s="24" t="s">
        <v>37</v>
      </c>
      <c r="V479" s="24" t="s">
        <v>38</v>
      </c>
      <c r="W479" s="24" t="s">
        <v>38</v>
      </c>
      <c r="X479" s="24" t="s">
        <v>37</v>
      </c>
      <c r="Y479" s="28">
        <v>44051</v>
      </c>
      <c r="Z479" s="24" t="s">
        <v>39</v>
      </c>
    </row>
    <row r="480" spans="1:26" ht="18" customHeight="1">
      <c r="A480" s="8" t="s">
        <v>2393</v>
      </c>
      <c r="B480" s="9" t="s">
        <v>498</v>
      </c>
      <c r="C480" s="10" t="s">
        <v>499</v>
      </c>
      <c r="D480" s="11" t="s">
        <v>46</v>
      </c>
      <c r="E480" s="12">
        <v>120</v>
      </c>
      <c r="F480" s="12"/>
      <c r="G480" s="12"/>
      <c r="H480" s="13">
        <v>44081</v>
      </c>
      <c r="I480" s="14">
        <v>174</v>
      </c>
      <c r="J480" s="15" t="s">
        <v>33</v>
      </c>
      <c r="K480" s="16">
        <v>0.96666666666666701</v>
      </c>
      <c r="L480" s="8"/>
      <c r="M480" s="12"/>
      <c r="N480" s="18">
        <v>43901</v>
      </c>
      <c r="O480" s="14">
        <v>5400</v>
      </c>
      <c r="P480" s="14">
        <v>162000</v>
      </c>
      <c r="Q480" s="23">
        <v>534.6</v>
      </c>
      <c r="R480" s="11">
        <v>3128</v>
      </c>
      <c r="S480" s="11">
        <v>180</v>
      </c>
      <c r="T480" s="24" t="s">
        <v>37</v>
      </c>
      <c r="U480" s="24" t="s">
        <v>37</v>
      </c>
      <c r="V480" s="24" t="s">
        <v>38</v>
      </c>
      <c r="W480" s="24" t="s">
        <v>38</v>
      </c>
      <c r="X480" s="24" t="s">
        <v>37</v>
      </c>
      <c r="Y480" s="28">
        <v>44051</v>
      </c>
      <c r="Z480" s="24" t="s">
        <v>39</v>
      </c>
    </row>
    <row r="481" spans="1:26" ht="18" customHeight="1">
      <c r="A481" s="8" t="s">
        <v>2394</v>
      </c>
      <c r="B481" s="9" t="s">
        <v>568</v>
      </c>
      <c r="C481" s="10" t="s">
        <v>569</v>
      </c>
      <c r="D481" s="11" t="s">
        <v>46</v>
      </c>
      <c r="E481" s="12">
        <v>136</v>
      </c>
      <c r="F481" s="12"/>
      <c r="G481" s="12"/>
      <c r="H481" s="13">
        <v>44081</v>
      </c>
      <c r="I481" s="14">
        <v>174</v>
      </c>
      <c r="J481" s="15" t="s">
        <v>33</v>
      </c>
      <c r="K481" s="16">
        <v>0.96666666666666701</v>
      </c>
      <c r="L481" s="8"/>
      <c r="M481" s="12"/>
      <c r="N481" s="18">
        <v>43901</v>
      </c>
      <c r="O481" s="14">
        <v>4896</v>
      </c>
      <c r="P481" s="14">
        <v>78336</v>
      </c>
      <c r="Q481" s="23">
        <v>587.52</v>
      </c>
      <c r="R481" s="11">
        <v>3664</v>
      </c>
      <c r="S481" s="11">
        <v>180</v>
      </c>
      <c r="T481" s="24" t="s">
        <v>37</v>
      </c>
      <c r="U481" s="24" t="s">
        <v>37</v>
      </c>
      <c r="V481" s="24" t="s">
        <v>38</v>
      </c>
      <c r="W481" s="24" t="s">
        <v>38</v>
      </c>
      <c r="X481" s="24" t="s">
        <v>37</v>
      </c>
      <c r="Y481" s="28">
        <v>44051</v>
      </c>
      <c r="Z481" s="24" t="s">
        <v>39</v>
      </c>
    </row>
    <row r="482" spans="1:26" ht="18" customHeight="1">
      <c r="A482" s="8" t="s">
        <v>2395</v>
      </c>
      <c r="B482" s="9" t="s">
        <v>498</v>
      </c>
      <c r="C482" s="10" t="s">
        <v>499</v>
      </c>
      <c r="D482" s="11" t="s">
        <v>46</v>
      </c>
      <c r="E482" s="12">
        <v>272</v>
      </c>
      <c r="F482" s="12"/>
      <c r="G482" s="12"/>
      <c r="H482" s="13">
        <v>44081</v>
      </c>
      <c r="I482" s="14">
        <v>174</v>
      </c>
      <c r="J482" s="15" t="s">
        <v>33</v>
      </c>
      <c r="K482" s="16">
        <v>0.96666666666666701</v>
      </c>
      <c r="L482" s="8"/>
      <c r="M482" s="12"/>
      <c r="N482" s="18">
        <v>43901</v>
      </c>
      <c r="O482" s="14">
        <v>12240</v>
      </c>
      <c r="P482" s="14">
        <v>367200</v>
      </c>
      <c r="Q482" s="23">
        <v>1211.76</v>
      </c>
      <c r="R482" s="11">
        <v>3128</v>
      </c>
      <c r="S482" s="11">
        <v>180</v>
      </c>
      <c r="T482" s="24" t="s">
        <v>37</v>
      </c>
      <c r="U482" s="24" t="s">
        <v>37</v>
      </c>
      <c r="V482" s="24" t="s">
        <v>38</v>
      </c>
      <c r="W482" s="24" t="s">
        <v>38</v>
      </c>
      <c r="X482" s="24" t="s">
        <v>37</v>
      </c>
      <c r="Y482" s="28">
        <v>44051</v>
      </c>
      <c r="Z482" s="24" t="s">
        <v>39</v>
      </c>
    </row>
    <row r="483" spans="1:26" ht="18" customHeight="1">
      <c r="A483" s="8" t="s">
        <v>2396</v>
      </c>
      <c r="B483" s="9" t="s">
        <v>568</v>
      </c>
      <c r="C483" s="10" t="s">
        <v>569</v>
      </c>
      <c r="D483" s="11" t="s">
        <v>46</v>
      </c>
      <c r="E483" s="12">
        <v>113</v>
      </c>
      <c r="F483" s="12">
        <v>12</v>
      </c>
      <c r="G483" s="12"/>
      <c r="H483" s="13">
        <v>44081</v>
      </c>
      <c r="I483" s="14">
        <v>174</v>
      </c>
      <c r="J483" s="15" t="s">
        <v>33</v>
      </c>
      <c r="K483" s="16">
        <v>0.96666666666666701</v>
      </c>
      <c r="L483" s="8"/>
      <c r="M483" s="12"/>
      <c r="N483" s="18">
        <v>43901</v>
      </c>
      <c r="O483" s="14">
        <v>4080</v>
      </c>
      <c r="P483" s="14">
        <v>65280</v>
      </c>
      <c r="Q483" s="23">
        <v>489.6</v>
      </c>
      <c r="R483" s="11">
        <v>3664</v>
      </c>
      <c r="S483" s="11">
        <v>180</v>
      </c>
      <c r="T483" s="24" t="s">
        <v>37</v>
      </c>
      <c r="U483" s="24" t="s">
        <v>37</v>
      </c>
      <c r="V483" s="24" t="s">
        <v>38</v>
      </c>
      <c r="W483" s="24" t="s">
        <v>38</v>
      </c>
      <c r="X483" s="24" t="s">
        <v>37</v>
      </c>
      <c r="Y483" s="28">
        <v>44051</v>
      </c>
      <c r="Z483" s="24" t="s">
        <v>39</v>
      </c>
    </row>
    <row r="484" spans="1:26" ht="18" customHeight="1">
      <c r="A484" s="8" t="s">
        <v>2397</v>
      </c>
      <c r="B484" s="9" t="s">
        <v>568</v>
      </c>
      <c r="C484" s="10" t="s">
        <v>569</v>
      </c>
      <c r="D484" s="11" t="s">
        <v>46</v>
      </c>
      <c r="E484" s="12">
        <v>114</v>
      </c>
      <c r="F484" s="12"/>
      <c r="G484" s="12"/>
      <c r="H484" s="13">
        <v>44081</v>
      </c>
      <c r="I484" s="14">
        <v>174</v>
      </c>
      <c r="J484" s="15" t="s">
        <v>33</v>
      </c>
      <c r="K484" s="16">
        <v>0.96666666666666701</v>
      </c>
      <c r="L484" s="8"/>
      <c r="M484" s="12"/>
      <c r="N484" s="18">
        <v>43901</v>
      </c>
      <c r="O484" s="14">
        <v>4104</v>
      </c>
      <c r="P484" s="14">
        <v>65664</v>
      </c>
      <c r="Q484" s="23">
        <v>492.48</v>
      </c>
      <c r="R484" s="11">
        <v>3664</v>
      </c>
      <c r="S484" s="11">
        <v>180</v>
      </c>
      <c r="T484" s="24" t="s">
        <v>37</v>
      </c>
      <c r="U484" s="24" t="s">
        <v>37</v>
      </c>
      <c r="V484" s="24" t="s">
        <v>38</v>
      </c>
      <c r="W484" s="24" t="s">
        <v>38</v>
      </c>
      <c r="X484" s="24" t="s">
        <v>37</v>
      </c>
      <c r="Y484" s="28">
        <v>44051</v>
      </c>
      <c r="Z484" s="24" t="s">
        <v>39</v>
      </c>
    </row>
    <row r="485" spans="1:26" ht="18" customHeight="1">
      <c r="A485" s="8" t="s">
        <v>2315</v>
      </c>
      <c r="B485" s="9" t="s">
        <v>568</v>
      </c>
      <c r="C485" s="10" t="s">
        <v>569</v>
      </c>
      <c r="D485" s="11" t="s">
        <v>46</v>
      </c>
      <c r="E485" s="12">
        <v>96</v>
      </c>
      <c r="F485" s="12"/>
      <c r="G485" s="12"/>
      <c r="H485" s="13">
        <v>44081</v>
      </c>
      <c r="I485" s="14">
        <v>174</v>
      </c>
      <c r="J485" s="15" t="s">
        <v>33</v>
      </c>
      <c r="K485" s="16">
        <v>0.96666666666666701</v>
      </c>
      <c r="L485" s="8"/>
      <c r="M485" s="12"/>
      <c r="N485" s="18">
        <v>43901</v>
      </c>
      <c r="O485" s="14">
        <v>3456</v>
      </c>
      <c r="P485" s="14">
        <v>55296</v>
      </c>
      <c r="Q485" s="23">
        <v>414.72</v>
      </c>
      <c r="R485" s="11">
        <v>3664</v>
      </c>
      <c r="S485" s="11">
        <v>180</v>
      </c>
      <c r="T485" s="24" t="s">
        <v>37</v>
      </c>
      <c r="U485" s="24" t="s">
        <v>37</v>
      </c>
      <c r="V485" s="24" t="s">
        <v>38</v>
      </c>
      <c r="W485" s="24" t="s">
        <v>38</v>
      </c>
      <c r="X485" s="24" t="s">
        <v>37</v>
      </c>
      <c r="Y485" s="28">
        <v>44051</v>
      </c>
      <c r="Z485" s="24" t="s">
        <v>39</v>
      </c>
    </row>
    <row r="486" spans="1:26" ht="18" customHeight="1">
      <c r="A486" s="8" t="s">
        <v>2398</v>
      </c>
      <c r="B486" s="9" t="s">
        <v>568</v>
      </c>
      <c r="C486" s="10" t="s">
        <v>569</v>
      </c>
      <c r="D486" s="11" t="s">
        <v>46</v>
      </c>
      <c r="E486" s="12">
        <v>188</v>
      </c>
      <c r="F486" s="12"/>
      <c r="G486" s="12"/>
      <c r="H486" s="13">
        <v>44081</v>
      </c>
      <c r="I486" s="14">
        <v>174</v>
      </c>
      <c r="J486" s="15" t="s">
        <v>33</v>
      </c>
      <c r="K486" s="16">
        <v>0.96666666666666701</v>
      </c>
      <c r="L486" s="8"/>
      <c r="M486" s="12"/>
      <c r="N486" s="18">
        <v>43901</v>
      </c>
      <c r="O486" s="14">
        <v>6768</v>
      </c>
      <c r="P486" s="14">
        <v>108288</v>
      </c>
      <c r="Q486" s="23">
        <v>812.16</v>
      </c>
      <c r="R486" s="11">
        <v>3664</v>
      </c>
      <c r="S486" s="11">
        <v>180</v>
      </c>
      <c r="T486" s="24" t="s">
        <v>37</v>
      </c>
      <c r="U486" s="24" t="s">
        <v>37</v>
      </c>
      <c r="V486" s="24" t="s">
        <v>38</v>
      </c>
      <c r="W486" s="24" t="s">
        <v>38</v>
      </c>
      <c r="X486" s="24" t="s">
        <v>37</v>
      </c>
      <c r="Y486" s="28">
        <v>44051</v>
      </c>
      <c r="Z486" s="24" t="s">
        <v>39</v>
      </c>
    </row>
    <row r="487" spans="1:26" ht="18" customHeight="1">
      <c r="A487" s="8" t="s">
        <v>2399</v>
      </c>
      <c r="B487" s="9" t="s">
        <v>568</v>
      </c>
      <c r="C487" s="10" t="s">
        <v>569</v>
      </c>
      <c r="D487" s="11" t="s">
        <v>46</v>
      </c>
      <c r="E487" s="12">
        <v>180</v>
      </c>
      <c r="F487" s="12"/>
      <c r="G487" s="12"/>
      <c r="H487" s="13">
        <v>44081</v>
      </c>
      <c r="I487" s="14">
        <v>174</v>
      </c>
      <c r="J487" s="15" t="s">
        <v>33</v>
      </c>
      <c r="K487" s="16">
        <v>0.96666666666666701</v>
      </c>
      <c r="L487" s="8"/>
      <c r="M487" s="12"/>
      <c r="N487" s="18">
        <v>43901</v>
      </c>
      <c r="O487" s="14">
        <v>6480</v>
      </c>
      <c r="P487" s="14">
        <v>103680</v>
      </c>
      <c r="Q487" s="23">
        <v>777.6</v>
      </c>
      <c r="R487" s="11">
        <v>3664</v>
      </c>
      <c r="S487" s="11">
        <v>180</v>
      </c>
      <c r="T487" s="24" t="s">
        <v>37</v>
      </c>
      <c r="U487" s="24" t="s">
        <v>37</v>
      </c>
      <c r="V487" s="24" t="s">
        <v>38</v>
      </c>
      <c r="W487" s="24" t="s">
        <v>38</v>
      </c>
      <c r="X487" s="24" t="s">
        <v>37</v>
      </c>
      <c r="Y487" s="28">
        <v>44051</v>
      </c>
      <c r="Z487" s="24" t="s">
        <v>39</v>
      </c>
    </row>
    <row r="488" spans="1:26" ht="18" customHeight="1">
      <c r="A488" s="8" t="s">
        <v>2301</v>
      </c>
      <c r="B488" s="9" t="s">
        <v>568</v>
      </c>
      <c r="C488" s="10" t="s">
        <v>569</v>
      </c>
      <c r="D488" s="11" t="s">
        <v>46</v>
      </c>
      <c r="E488" s="12">
        <v>96</v>
      </c>
      <c r="F488" s="12"/>
      <c r="G488" s="12"/>
      <c r="H488" s="13">
        <v>44081</v>
      </c>
      <c r="I488" s="14">
        <v>174</v>
      </c>
      <c r="J488" s="15" t="s">
        <v>33</v>
      </c>
      <c r="K488" s="16">
        <v>0.96666666666666701</v>
      </c>
      <c r="L488" s="8"/>
      <c r="M488" s="12"/>
      <c r="N488" s="18">
        <v>43901</v>
      </c>
      <c r="O488" s="14">
        <v>3456</v>
      </c>
      <c r="P488" s="14">
        <v>55296</v>
      </c>
      <c r="Q488" s="23">
        <v>414.72</v>
      </c>
      <c r="R488" s="11">
        <v>3664</v>
      </c>
      <c r="S488" s="11">
        <v>180</v>
      </c>
      <c r="T488" s="24" t="s">
        <v>37</v>
      </c>
      <c r="U488" s="24" t="s">
        <v>37</v>
      </c>
      <c r="V488" s="24" t="s">
        <v>38</v>
      </c>
      <c r="W488" s="24" t="s">
        <v>38</v>
      </c>
      <c r="X488" s="24" t="s">
        <v>37</v>
      </c>
      <c r="Y488" s="28">
        <v>44051</v>
      </c>
      <c r="Z488" s="24" t="s">
        <v>39</v>
      </c>
    </row>
    <row r="489" spans="1:26" ht="18" customHeight="1">
      <c r="A489" s="8" t="s">
        <v>2400</v>
      </c>
      <c r="B489" s="9" t="s">
        <v>568</v>
      </c>
      <c r="C489" s="10" t="s">
        <v>569</v>
      </c>
      <c r="D489" s="11" t="s">
        <v>46</v>
      </c>
      <c r="E489" s="12">
        <v>96</v>
      </c>
      <c r="F489" s="12"/>
      <c r="G489" s="12"/>
      <c r="H489" s="13">
        <v>44081</v>
      </c>
      <c r="I489" s="14">
        <v>174</v>
      </c>
      <c r="J489" s="15" t="s">
        <v>33</v>
      </c>
      <c r="K489" s="16">
        <v>0.96666666666666701</v>
      </c>
      <c r="L489" s="8"/>
      <c r="M489" s="12"/>
      <c r="N489" s="18">
        <v>43901</v>
      </c>
      <c r="O489" s="14">
        <v>3456</v>
      </c>
      <c r="P489" s="14">
        <v>55296</v>
      </c>
      <c r="Q489" s="23">
        <v>414.72</v>
      </c>
      <c r="R489" s="11">
        <v>3664</v>
      </c>
      <c r="S489" s="11">
        <v>180</v>
      </c>
      <c r="T489" s="24" t="s">
        <v>37</v>
      </c>
      <c r="U489" s="24" t="s">
        <v>37</v>
      </c>
      <c r="V489" s="24" t="s">
        <v>38</v>
      </c>
      <c r="W489" s="24" t="s">
        <v>38</v>
      </c>
      <c r="X489" s="24" t="s">
        <v>37</v>
      </c>
      <c r="Y489" s="28">
        <v>44051</v>
      </c>
      <c r="Z489" s="24" t="s">
        <v>39</v>
      </c>
    </row>
    <row r="490" spans="1:26" ht="18" customHeight="1">
      <c r="A490" s="8" t="s">
        <v>2401</v>
      </c>
      <c r="B490" s="9" t="s">
        <v>498</v>
      </c>
      <c r="C490" s="10" t="s">
        <v>499</v>
      </c>
      <c r="D490" s="11" t="s">
        <v>46</v>
      </c>
      <c r="E490" s="12">
        <v>136</v>
      </c>
      <c r="F490" s="12"/>
      <c r="G490" s="12"/>
      <c r="H490" s="13">
        <v>44081</v>
      </c>
      <c r="I490" s="14">
        <v>174</v>
      </c>
      <c r="J490" s="15" t="s">
        <v>33</v>
      </c>
      <c r="K490" s="16">
        <v>0.96666666666666701</v>
      </c>
      <c r="L490" s="8"/>
      <c r="M490" s="12"/>
      <c r="N490" s="18">
        <v>43901</v>
      </c>
      <c r="O490" s="14">
        <v>6120</v>
      </c>
      <c r="P490" s="14">
        <v>183600</v>
      </c>
      <c r="Q490" s="23">
        <v>605.88</v>
      </c>
      <c r="R490" s="11">
        <v>3128</v>
      </c>
      <c r="S490" s="11">
        <v>180</v>
      </c>
      <c r="T490" s="24" t="s">
        <v>37</v>
      </c>
      <c r="U490" s="24" t="s">
        <v>37</v>
      </c>
      <c r="V490" s="24" t="s">
        <v>38</v>
      </c>
      <c r="W490" s="24" t="s">
        <v>38</v>
      </c>
      <c r="X490" s="24" t="s">
        <v>37</v>
      </c>
      <c r="Y490" s="28">
        <v>44051</v>
      </c>
      <c r="Z490" s="24" t="s">
        <v>39</v>
      </c>
    </row>
    <row r="491" spans="1:26" ht="18" customHeight="1">
      <c r="A491" s="8" t="s">
        <v>2228</v>
      </c>
      <c r="B491" s="9" t="s">
        <v>498</v>
      </c>
      <c r="C491" s="10" t="s">
        <v>499</v>
      </c>
      <c r="D491" s="11" t="s">
        <v>46</v>
      </c>
      <c r="E491" s="12">
        <v>136</v>
      </c>
      <c r="F491" s="12"/>
      <c r="G491" s="12"/>
      <c r="H491" s="13">
        <v>44081</v>
      </c>
      <c r="I491" s="14">
        <v>174</v>
      </c>
      <c r="J491" s="15" t="s">
        <v>33</v>
      </c>
      <c r="K491" s="16">
        <v>0.96666666666666701</v>
      </c>
      <c r="L491" s="8"/>
      <c r="M491" s="12"/>
      <c r="N491" s="18">
        <v>43901</v>
      </c>
      <c r="O491" s="14">
        <v>6120</v>
      </c>
      <c r="P491" s="14">
        <v>183600</v>
      </c>
      <c r="Q491" s="23">
        <v>605.88</v>
      </c>
      <c r="R491" s="11">
        <v>3128</v>
      </c>
      <c r="S491" s="11">
        <v>180</v>
      </c>
      <c r="T491" s="24" t="s">
        <v>37</v>
      </c>
      <c r="U491" s="24" t="s">
        <v>37</v>
      </c>
      <c r="V491" s="24" t="s">
        <v>38</v>
      </c>
      <c r="W491" s="24" t="s">
        <v>38</v>
      </c>
      <c r="X491" s="24" t="s">
        <v>37</v>
      </c>
      <c r="Y491" s="28">
        <v>44051</v>
      </c>
      <c r="Z491" s="24" t="s">
        <v>39</v>
      </c>
    </row>
    <row r="492" spans="1:26" ht="18" customHeight="1">
      <c r="A492" s="8" t="s">
        <v>2402</v>
      </c>
      <c r="B492" s="9" t="s">
        <v>498</v>
      </c>
      <c r="C492" s="10" t="s">
        <v>499</v>
      </c>
      <c r="D492" s="11" t="s">
        <v>46</v>
      </c>
      <c r="E492" s="12">
        <v>8</v>
      </c>
      <c r="F492" s="12"/>
      <c r="G492" s="12"/>
      <c r="H492" s="13">
        <v>44081</v>
      </c>
      <c r="I492" s="14">
        <v>174</v>
      </c>
      <c r="J492" s="15" t="s">
        <v>33</v>
      </c>
      <c r="K492" s="16">
        <v>0.96666666666666701</v>
      </c>
      <c r="L492" s="8"/>
      <c r="M492" s="12"/>
      <c r="N492" s="18">
        <v>43901</v>
      </c>
      <c r="O492" s="14">
        <v>360</v>
      </c>
      <c r="P492" s="14">
        <v>10800</v>
      </c>
      <c r="Q492" s="23">
        <v>35.64</v>
      </c>
      <c r="R492" s="11">
        <v>3128</v>
      </c>
      <c r="S492" s="11">
        <v>180</v>
      </c>
      <c r="T492" s="24" t="s">
        <v>37</v>
      </c>
      <c r="U492" s="24" t="s">
        <v>37</v>
      </c>
      <c r="V492" s="24" t="s">
        <v>38</v>
      </c>
      <c r="W492" s="24" t="s">
        <v>38</v>
      </c>
      <c r="X492" s="24" t="s">
        <v>37</v>
      </c>
      <c r="Y492" s="28">
        <v>44051</v>
      </c>
      <c r="Z492" s="24" t="s">
        <v>39</v>
      </c>
    </row>
    <row r="493" spans="1:26" ht="18" customHeight="1">
      <c r="A493" s="8" t="s">
        <v>2403</v>
      </c>
      <c r="B493" s="9" t="s">
        <v>498</v>
      </c>
      <c r="C493" s="10" t="s">
        <v>499</v>
      </c>
      <c r="D493" s="11" t="s">
        <v>46</v>
      </c>
      <c r="E493" s="12">
        <v>164</v>
      </c>
      <c r="F493" s="12">
        <v>30</v>
      </c>
      <c r="G493" s="12"/>
      <c r="H493" s="13">
        <v>44081</v>
      </c>
      <c r="I493" s="14">
        <v>174</v>
      </c>
      <c r="J493" s="15" t="s">
        <v>33</v>
      </c>
      <c r="K493" s="16">
        <v>0.96666666666666701</v>
      </c>
      <c r="L493" s="8"/>
      <c r="M493" s="12"/>
      <c r="N493" s="18">
        <v>43901</v>
      </c>
      <c r="O493" s="14">
        <v>7410</v>
      </c>
      <c r="P493" s="14">
        <v>222300</v>
      </c>
      <c r="Q493" s="23">
        <v>733.59</v>
      </c>
      <c r="R493" s="11">
        <v>3128</v>
      </c>
      <c r="S493" s="11">
        <v>180</v>
      </c>
      <c r="T493" s="24" t="s">
        <v>37</v>
      </c>
      <c r="U493" s="24" t="s">
        <v>37</v>
      </c>
      <c r="V493" s="24" t="s">
        <v>38</v>
      </c>
      <c r="W493" s="24" t="s">
        <v>38</v>
      </c>
      <c r="X493" s="24" t="s">
        <v>37</v>
      </c>
      <c r="Y493" s="28">
        <v>44051</v>
      </c>
      <c r="Z493" s="24" t="s">
        <v>39</v>
      </c>
    </row>
    <row r="494" spans="1:26" ht="18" customHeight="1">
      <c r="A494" s="8" t="s">
        <v>2404</v>
      </c>
      <c r="B494" s="9" t="s">
        <v>498</v>
      </c>
      <c r="C494" s="10" t="s">
        <v>499</v>
      </c>
      <c r="D494" s="11" t="s">
        <v>46</v>
      </c>
      <c r="E494" s="12">
        <v>256</v>
      </c>
      <c r="F494" s="12"/>
      <c r="G494" s="12"/>
      <c r="H494" s="13">
        <v>44081</v>
      </c>
      <c r="I494" s="14">
        <v>174</v>
      </c>
      <c r="J494" s="15" t="s">
        <v>33</v>
      </c>
      <c r="K494" s="16">
        <v>0.96666666666666701</v>
      </c>
      <c r="L494" s="8"/>
      <c r="M494" s="12"/>
      <c r="N494" s="18">
        <v>43901</v>
      </c>
      <c r="O494" s="14">
        <v>11520</v>
      </c>
      <c r="P494" s="14">
        <v>345600</v>
      </c>
      <c r="Q494" s="23">
        <v>1140.48</v>
      </c>
      <c r="R494" s="11">
        <v>3128</v>
      </c>
      <c r="S494" s="11">
        <v>180</v>
      </c>
      <c r="T494" s="24" t="s">
        <v>37</v>
      </c>
      <c r="U494" s="24" t="s">
        <v>37</v>
      </c>
      <c r="V494" s="24" t="s">
        <v>38</v>
      </c>
      <c r="W494" s="24" t="s">
        <v>38</v>
      </c>
      <c r="X494" s="24" t="s">
        <v>37</v>
      </c>
      <c r="Y494" s="28">
        <v>44051</v>
      </c>
      <c r="Z494" s="24" t="s">
        <v>39</v>
      </c>
    </row>
    <row r="495" spans="1:26" ht="18" customHeight="1">
      <c r="A495" s="8" t="s">
        <v>2405</v>
      </c>
      <c r="B495" s="9" t="s">
        <v>498</v>
      </c>
      <c r="C495" s="10" t="s">
        <v>499</v>
      </c>
      <c r="D495" s="11" t="s">
        <v>46</v>
      </c>
      <c r="E495" s="12">
        <v>128</v>
      </c>
      <c r="F495" s="12"/>
      <c r="G495" s="12"/>
      <c r="H495" s="13">
        <v>44081</v>
      </c>
      <c r="I495" s="14">
        <v>174</v>
      </c>
      <c r="J495" s="15" t="s">
        <v>33</v>
      </c>
      <c r="K495" s="16">
        <v>0.96666666666666701</v>
      </c>
      <c r="L495" s="8"/>
      <c r="M495" s="12"/>
      <c r="N495" s="18">
        <v>43901</v>
      </c>
      <c r="O495" s="14">
        <v>5760</v>
      </c>
      <c r="P495" s="14">
        <v>172800</v>
      </c>
      <c r="Q495" s="23">
        <v>570.24</v>
      </c>
      <c r="R495" s="11">
        <v>3128</v>
      </c>
      <c r="S495" s="11">
        <v>180</v>
      </c>
      <c r="T495" s="24" t="s">
        <v>37</v>
      </c>
      <c r="U495" s="24" t="s">
        <v>37</v>
      </c>
      <c r="V495" s="24" t="s">
        <v>38</v>
      </c>
      <c r="W495" s="24" t="s">
        <v>38</v>
      </c>
      <c r="X495" s="24" t="s">
        <v>37</v>
      </c>
      <c r="Y495" s="28">
        <v>44051</v>
      </c>
      <c r="Z495" s="24" t="s">
        <v>39</v>
      </c>
    </row>
    <row r="496" spans="1:26" ht="18" customHeight="1">
      <c r="A496" s="8" t="s">
        <v>2406</v>
      </c>
      <c r="B496" s="9" t="s">
        <v>498</v>
      </c>
      <c r="C496" s="10" t="s">
        <v>499</v>
      </c>
      <c r="D496" s="11" t="s">
        <v>46</v>
      </c>
      <c r="E496" s="12">
        <v>256</v>
      </c>
      <c r="F496" s="12"/>
      <c r="G496" s="12"/>
      <c r="H496" s="13">
        <v>44081</v>
      </c>
      <c r="I496" s="14">
        <v>174</v>
      </c>
      <c r="J496" s="15" t="s">
        <v>33</v>
      </c>
      <c r="K496" s="16">
        <v>0.96666666666666701</v>
      </c>
      <c r="L496" s="8"/>
      <c r="M496" s="12"/>
      <c r="N496" s="18">
        <v>43901</v>
      </c>
      <c r="O496" s="14">
        <v>11520</v>
      </c>
      <c r="P496" s="14">
        <v>345600</v>
      </c>
      <c r="Q496" s="23">
        <v>1140.48</v>
      </c>
      <c r="R496" s="11">
        <v>3128</v>
      </c>
      <c r="S496" s="11">
        <v>180</v>
      </c>
      <c r="T496" s="24" t="s">
        <v>37</v>
      </c>
      <c r="U496" s="24" t="s">
        <v>37</v>
      </c>
      <c r="V496" s="24" t="s">
        <v>38</v>
      </c>
      <c r="W496" s="24" t="s">
        <v>38</v>
      </c>
      <c r="X496" s="24" t="s">
        <v>37</v>
      </c>
      <c r="Y496" s="28">
        <v>44051</v>
      </c>
      <c r="Z496" s="24" t="s">
        <v>39</v>
      </c>
    </row>
    <row r="497" spans="1:26" ht="18" customHeight="1">
      <c r="A497" s="8" t="s">
        <v>2407</v>
      </c>
      <c r="B497" s="9" t="s">
        <v>498</v>
      </c>
      <c r="C497" s="10" t="s">
        <v>499</v>
      </c>
      <c r="D497" s="11" t="s">
        <v>46</v>
      </c>
      <c r="E497" s="12">
        <v>256</v>
      </c>
      <c r="F497" s="12"/>
      <c r="G497" s="12"/>
      <c r="H497" s="13">
        <v>44081</v>
      </c>
      <c r="I497" s="14">
        <v>174</v>
      </c>
      <c r="J497" s="15" t="s">
        <v>33</v>
      </c>
      <c r="K497" s="16">
        <v>0.96666666666666701</v>
      </c>
      <c r="L497" s="8"/>
      <c r="M497" s="12"/>
      <c r="N497" s="18">
        <v>43901</v>
      </c>
      <c r="O497" s="14">
        <v>11520</v>
      </c>
      <c r="P497" s="14">
        <v>345600</v>
      </c>
      <c r="Q497" s="23">
        <v>1140.48</v>
      </c>
      <c r="R497" s="11">
        <v>3128</v>
      </c>
      <c r="S497" s="11">
        <v>180</v>
      </c>
      <c r="T497" s="24" t="s">
        <v>37</v>
      </c>
      <c r="U497" s="24" t="s">
        <v>37</v>
      </c>
      <c r="V497" s="24" t="s">
        <v>38</v>
      </c>
      <c r="W497" s="24" t="s">
        <v>38</v>
      </c>
      <c r="X497" s="24" t="s">
        <v>37</v>
      </c>
      <c r="Y497" s="28">
        <v>44051</v>
      </c>
      <c r="Z497" s="24" t="s">
        <v>39</v>
      </c>
    </row>
    <row r="498" spans="1:26" ht="18" customHeight="1">
      <c r="A498" s="8" t="s">
        <v>2408</v>
      </c>
      <c r="B498" s="9" t="s">
        <v>498</v>
      </c>
      <c r="C498" s="10" t="s">
        <v>499</v>
      </c>
      <c r="D498" s="11" t="s">
        <v>46</v>
      </c>
      <c r="E498" s="12">
        <v>100</v>
      </c>
      <c r="F498" s="12"/>
      <c r="G498" s="12"/>
      <c r="H498" s="13">
        <v>44081</v>
      </c>
      <c r="I498" s="14">
        <v>174</v>
      </c>
      <c r="J498" s="15" t="s">
        <v>33</v>
      </c>
      <c r="K498" s="16">
        <v>0.96666666666666701</v>
      </c>
      <c r="L498" s="8"/>
      <c r="M498" s="12"/>
      <c r="N498" s="18">
        <v>43901</v>
      </c>
      <c r="O498" s="14">
        <v>4500</v>
      </c>
      <c r="P498" s="14">
        <v>135000</v>
      </c>
      <c r="Q498" s="23">
        <v>445.5</v>
      </c>
      <c r="R498" s="11">
        <v>3128</v>
      </c>
      <c r="S498" s="11">
        <v>180</v>
      </c>
      <c r="T498" s="24" t="s">
        <v>37</v>
      </c>
      <c r="U498" s="24" t="s">
        <v>37</v>
      </c>
      <c r="V498" s="24" t="s">
        <v>38</v>
      </c>
      <c r="W498" s="24" t="s">
        <v>38</v>
      </c>
      <c r="X498" s="24" t="s">
        <v>37</v>
      </c>
      <c r="Y498" s="28">
        <v>44051</v>
      </c>
      <c r="Z498" s="24" t="s">
        <v>39</v>
      </c>
    </row>
    <row r="499" spans="1:26" ht="18" customHeight="1">
      <c r="A499" s="8" t="s">
        <v>2244</v>
      </c>
      <c r="B499" s="9" t="s">
        <v>498</v>
      </c>
      <c r="C499" s="10" t="s">
        <v>499</v>
      </c>
      <c r="D499" s="11" t="s">
        <v>46</v>
      </c>
      <c r="E499" s="12">
        <v>112</v>
      </c>
      <c r="F499" s="12"/>
      <c r="G499" s="12"/>
      <c r="H499" s="13">
        <v>44081</v>
      </c>
      <c r="I499" s="14">
        <v>174</v>
      </c>
      <c r="J499" s="15" t="s">
        <v>33</v>
      </c>
      <c r="K499" s="16">
        <v>0.96666666666666701</v>
      </c>
      <c r="L499" s="8"/>
      <c r="M499" s="12"/>
      <c r="N499" s="18">
        <v>43901</v>
      </c>
      <c r="O499" s="14">
        <v>5040</v>
      </c>
      <c r="P499" s="14">
        <v>151200</v>
      </c>
      <c r="Q499" s="23">
        <v>498.96</v>
      </c>
      <c r="R499" s="11">
        <v>3128</v>
      </c>
      <c r="S499" s="11">
        <v>180</v>
      </c>
      <c r="T499" s="24" t="s">
        <v>37</v>
      </c>
      <c r="U499" s="24" t="s">
        <v>37</v>
      </c>
      <c r="V499" s="24" t="s">
        <v>38</v>
      </c>
      <c r="W499" s="24" t="s">
        <v>38</v>
      </c>
      <c r="X499" s="24" t="s">
        <v>37</v>
      </c>
      <c r="Y499" s="28">
        <v>44051</v>
      </c>
      <c r="Z499" s="24" t="s">
        <v>39</v>
      </c>
    </row>
    <row r="500" spans="1:26" ht="18" customHeight="1">
      <c r="A500" s="8" t="s">
        <v>2409</v>
      </c>
      <c r="B500" s="9" t="s">
        <v>498</v>
      </c>
      <c r="C500" s="10" t="s">
        <v>499</v>
      </c>
      <c r="D500" s="11" t="s">
        <v>46</v>
      </c>
      <c r="E500" s="12">
        <v>120</v>
      </c>
      <c r="F500" s="12"/>
      <c r="G500" s="12"/>
      <c r="H500" s="13">
        <v>44081</v>
      </c>
      <c r="I500" s="14">
        <v>174</v>
      </c>
      <c r="J500" s="15" t="s">
        <v>33</v>
      </c>
      <c r="K500" s="16">
        <v>0.96666666666666701</v>
      </c>
      <c r="L500" s="8"/>
      <c r="M500" s="12"/>
      <c r="N500" s="18">
        <v>43901</v>
      </c>
      <c r="O500" s="14">
        <v>5400</v>
      </c>
      <c r="P500" s="14">
        <v>162000</v>
      </c>
      <c r="Q500" s="23">
        <v>534.6</v>
      </c>
      <c r="R500" s="11">
        <v>3128</v>
      </c>
      <c r="S500" s="11">
        <v>180</v>
      </c>
      <c r="T500" s="24" t="s">
        <v>37</v>
      </c>
      <c r="U500" s="24" t="s">
        <v>37</v>
      </c>
      <c r="V500" s="24" t="s">
        <v>38</v>
      </c>
      <c r="W500" s="24" t="s">
        <v>38</v>
      </c>
      <c r="X500" s="24" t="s">
        <v>37</v>
      </c>
      <c r="Y500" s="28">
        <v>44051</v>
      </c>
      <c r="Z500" s="24" t="s">
        <v>39</v>
      </c>
    </row>
    <row r="501" spans="1:26" ht="18" customHeight="1">
      <c r="A501" s="8" t="s">
        <v>2410</v>
      </c>
      <c r="B501" s="9" t="s">
        <v>435</v>
      </c>
      <c r="C501" s="10" t="s">
        <v>436</v>
      </c>
      <c r="D501" s="11" t="s">
        <v>46</v>
      </c>
      <c r="E501" s="12">
        <v>126</v>
      </c>
      <c r="F501" s="12"/>
      <c r="G501" s="12"/>
      <c r="H501" s="13">
        <v>44081</v>
      </c>
      <c r="I501" s="14">
        <v>174</v>
      </c>
      <c r="J501" s="15" t="s">
        <v>33</v>
      </c>
      <c r="K501" s="16">
        <v>0.96666666666666701</v>
      </c>
      <c r="L501" s="8"/>
      <c r="M501" s="12"/>
      <c r="N501" s="18">
        <v>43901</v>
      </c>
      <c r="O501" s="14">
        <v>5670</v>
      </c>
      <c r="P501" s="14">
        <v>170100</v>
      </c>
      <c r="Q501" s="23">
        <v>561.33000000000004</v>
      </c>
      <c r="R501" s="11">
        <v>2512</v>
      </c>
      <c r="S501" s="11">
        <v>180</v>
      </c>
      <c r="T501" s="24" t="s">
        <v>37</v>
      </c>
      <c r="U501" s="24" t="s">
        <v>37</v>
      </c>
      <c r="V501" s="24" t="s">
        <v>38</v>
      </c>
      <c r="W501" s="24" t="s">
        <v>38</v>
      </c>
      <c r="X501" s="24" t="s">
        <v>37</v>
      </c>
      <c r="Y501" s="28">
        <v>44051</v>
      </c>
      <c r="Z501" s="24" t="s">
        <v>39</v>
      </c>
    </row>
    <row r="502" spans="1:26" ht="18" customHeight="1">
      <c r="A502" s="8" t="s">
        <v>2411</v>
      </c>
      <c r="B502" s="9" t="s">
        <v>622</v>
      </c>
      <c r="C502" s="10" t="s">
        <v>623</v>
      </c>
      <c r="D502" s="11" t="s">
        <v>42</v>
      </c>
      <c r="E502" s="12">
        <v>84</v>
      </c>
      <c r="F502" s="12"/>
      <c r="G502" s="12"/>
      <c r="H502" s="13">
        <v>44081</v>
      </c>
      <c r="I502" s="14">
        <v>174</v>
      </c>
      <c r="J502" s="15" t="s">
        <v>33</v>
      </c>
      <c r="K502" s="16">
        <v>0.96666666666666701</v>
      </c>
      <c r="L502" s="8"/>
      <c r="M502" s="12"/>
      <c r="N502" s="18">
        <v>43901</v>
      </c>
      <c r="O502" s="14">
        <v>40320</v>
      </c>
      <c r="P502" s="14">
        <v>241920</v>
      </c>
      <c r="Q502" s="23">
        <v>798.33600000000001</v>
      </c>
      <c r="R502" s="11">
        <v>5255</v>
      </c>
      <c r="S502" s="11">
        <v>180</v>
      </c>
      <c r="T502" s="24" t="s">
        <v>37</v>
      </c>
      <c r="U502" s="24" t="s">
        <v>37</v>
      </c>
      <c r="V502" s="24" t="s">
        <v>38</v>
      </c>
      <c r="W502" s="24" t="s">
        <v>38</v>
      </c>
      <c r="X502" s="24" t="s">
        <v>37</v>
      </c>
      <c r="Y502" s="28">
        <v>44051</v>
      </c>
      <c r="Z502" s="24" t="s">
        <v>39</v>
      </c>
    </row>
    <row r="503" spans="1:26" ht="18" customHeight="1">
      <c r="A503" s="8" t="s">
        <v>2412</v>
      </c>
      <c r="B503" s="9" t="s">
        <v>622</v>
      </c>
      <c r="C503" s="10" t="s">
        <v>623</v>
      </c>
      <c r="D503" s="11" t="s">
        <v>42</v>
      </c>
      <c r="E503" s="12">
        <v>108</v>
      </c>
      <c r="F503" s="12"/>
      <c r="G503" s="12"/>
      <c r="H503" s="13">
        <v>44081</v>
      </c>
      <c r="I503" s="14">
        <v>174</v>
      </c>
      <c r="J503" s="15" t="s">
        <v>33</v>
      </c>
      <c r="K503" s="16">
        <v>0.96666666666666701</v>
      </c>
      <c r="L503" s="8"/>
      <c r="M503" s="12"/>
      <c r="N503" s="18">
        <v>43901</v>
      </c>
      <c r="O503" s="14">
        <v>51840</v>
      </c>
      <c r="P503" s="14">
        <v>311040</v>
      </c>
      <c r="Q503" s="23">
        <v>1026.432</v>
      </c>
      <c r="R503" s="11">
        <v>5255</v>
      </c>
      <c r="S503" s="11">
        <v>180</v>
      </c>
      <c r="T503" s="24" t="s">
        <v>37</v>
      </c>
      <c r="U503" s="24" t="s">
        <v>37</v>
      </c>
      <c r="V503" s="24" t="s">
        <v>38</v>
      </c>
      <c r="W503" s="24" t="s">
        <v>38</v>
      </c>
      <c r="X503" s="24" t="s">
        <v>37</v>
      </c>
      <c r="Y503" s="28">
        <v>44051</v>
      </c>
      <c r="Z503" s="24" t="s">
        <v>39</v>
      </c>
    </row>
    <row r="504" spans="1:26" ht="18" customHeight="1">
      <c r="A504" s="8" t="s">
        <v>2413</v>
      </c>
      <c r="B504" s="9" t="s">
        <v>487</v>
      </c>
      <c r="C504" s="10" t="s">
        <v>488</v>
      </c>
      <c r="D504" s="11" t="s">
        <v>42</v>
      </c>
      <c r="E504" s="12">
        <v>110</v>
      </c>
      <c r="F504" s="12"/>
      <c r="G504" s="12"/>
      <c r="H504" s="13">
        <v>44081</v>
      </c>
      <c r="I504" s="14">
        <v>174</v>
      </c>
      <c r="J504" s="15" t="s">
        <v>33</v>
      </c>
      <c r="K504" s="16">
        <v>0.96666666666666701</v>
      </c>
      <c r="L504" s="8"/>
      <c r="M504" s="12"/>
      <c r="N504" s="18">
        <v>43901</v>
      </c>
      <c r="O504" s="14">
        <v>52800</v>
      </c>
      <c r="P504" s="14">
        <v>316800</v>
      </c>
      <c r="Q504" s="23">
        <v>1045.44</v>
      </c>
      <c r="R504" s="11">
        <v>2976</v>
      </c>
      <c r="S504" s="11">
        <v>180</v>
      </c>
      <c r="T504" s="24" t="s">
        <v>37</v>
      </c>
      <c r="U504" s="24" t="s">
        <v>37</v>
      </c>
      <c r="V504" s="24" t="s">
        <v>38</v>
      </c>
      <c r="W504" s="24" t="s">
        <v>38</v>
      </c>
      <c r="X504" s="24" t="s">
        <v>37</v>
      </c>
      <c r="Y504" s="28">
        <v>44051</v>
      </c>
      <c r="Z504" s="24" t="s">
        <v>39</v>
      </c>
    </row>
    <row r="505" spans="1:26" ht="18" customHeight="1">
      <c r="A505" s="8" t="s">
        <v>2414</v>
      </c>
      <c r="B505" s="9" t="s">
        <v>487</v>
      </c>
      <c r="C505" s="10" t="s">
        <v>488</v>
      </c>
      <c r="D505" s="11" t="s">
        <v>42</v>
      </c>
      <c r="E505" s="12">
        <v>52</v>
      </c>
      <c r="F505" s="12"/>
      <c r="G505" s="12"/>
      <c r="H505" s="13">
        <v>44081</v>
      </c>
      <c r="I505" s="14">
        <v>174</v>
      </c>
      <c r="J505" s="15" t="s">
        <v>33</v>
      </c>
      <c r="K505" s="16">
        <v>0.96666666666666701</v>
      </c>
      <c r="L505" s="8"/>
      <c r="M505" s="12"/>
      <c r="N505" s="18">
        <v>43901</v>
      </c>
      <c r="O505" s="14">
        <v>24960</v>
      </c>
      <c r="P505" s="14">
        <v>149760</v>
      </c>
      <c r="Q505" s="23">
        <v>494.20800000000003</v>
      </c>
      <c r="R505" s="11">
        <v>2976</v>
      </c>
      <c r="S505" s="11">
        <v>180</v>
      </c>
      <c r="T505" s="24" t="s">
        <v>37</v>
      </c>
      <c r="U505" s="24" t="s">
        <v>37</v>
      </c>
      <c r="V505" s="24" t="s">
        <v>38</v>
      </c>
      <c r="W505" s="24" t="s">
        <v>38</v>
      </c>
      <c r="X505" s="24" t="s">
        <v>37</v>
      </c>
      <c r="Y505" s="28">
        <v>44051</v>
      </c>
      <c r="Z505" s="24" t="s">
        <v>39</v>
      </c>
    </row>
    <row r="506" spans="1:26" ht="18" customHeight="1">
      <c r="A506" s="8" t="s">
        <v>2415</v>
      </c>
      <c r="B506" s="9" t="s">
        <v>487</v>
      </c>
      <c r="C506" s="10" t="s">
        <v>488</v>
      </c>
      <c r="D506" s="11" t="s">
        <v>42</v>
      </c>
      <c r="E506" s="12">
        <v>52</v>
      </c>
      <c r="F506" s="12"/>
      <c r="G506" s="12"/>
      <c r="H506" s="13">
        <v>44081</v>
      </c>
      <c r="I506" s="14">
        <v>174</v>
      </c>
      <c r="J506" s="15" t="s">
        <v>33</v>
      </c>
      <c r="K506" s="16">
        <v>0.96666666666666701</v>
      </c>
      <c r="L506" s="8"/>
      <c r="M506" s="12"/>
      <c r="N506" s="18">
        <v>43901</v>
      </c>
      <c r="O506" s="14">
        <v>24960</v>
      </c>
      <c r="P506" s="14">
        <v>149760</v>
      </c>
      <c r="Q506" s="23">
        <v>494.20800000000003</v>
      </c>
      <c r="R506" s="11">
        <v>2976</v>
      </c>
      <c r="S506" s="11">
        <v>180</v>
      </c>
      <c r="T506" s="24" t="s">
        <v>37</v>
      </c>
      <c r="U506" s="24" t="s">
        <v>37</v>
      </c>
      <c r="V506" s="24" t="s">
        <v>38</v>
      </c>
      <c r="W506" s="24" t="s">
        <v>38</v>
      </c>
      <c r="X506" s="24" t="s">
        <v>37</v>
      </c>
      <c r="Y506" s="28">
        <v>44051</v>
      </c>
      <c r="Z506" s="24" t="s">
        <v>39</v>
      </c>
    </row>
    <row r="507" spans="1:26" ht="18" customHeight="1">
      <c r="A507" s="8" t="s">
        <v>2349</v>
      </c>
      <c r="B507" s="9" t="s">
        <v>970</v>
      </c>
      <c r="C507" s="10" t="s">
        <v>971</v>
      </c>
      <c r="D507" s="11" t="s">
        <v>46</v>
      </c>
      <c r="E507" s="12">
        <v>120</v>
      </c>
      <c r="F507" s="12"/>
      <c r="G507" s="12"/>
      <c r="H507" s="13">
        <v>44082</v>
      </c>
      <c r="I507" s="14">
        <v>175</v>
      </c>
      <c r="J507" s="15" t="s">
        <v>33</v>
      </c>
      <c r="K507" s="16">
        <v>0.97222222222222199</v>
      </c>
      <c r="L507" s="8"/>
      <c r="M507" s="12"/>
      <c r="N507" s="18">
        <v>43902</v>
      </c>
      <c r="O507" s="14">
        <v>5400</v>
      </c>
      <c r="P507" s="14">
        <v>162000</v>
      </c>
      <c r="Q507" s="23">
        <v>534.6</v>
      </c>
      <c r="R507" s="11">
        <v>2160</v>
      </c>
      <c r="S507" s="11">
        <v>180</v>
      </c>
      <c r="T507" s="24" t="s">
        <v>37</v>
      </c>
      <c r="U507" s="24" t="s">
        <v>37</v>
      </c>
      <c r="V507" s="24" t="s">
        <v>38</v>
      </c>
      <c r="W507" s="24" t="s">
        <v>38</v>
      </c>
      <c r="X507" s="24" t="s">
        <v>37</v>
      </c>
      <c r="Y507" s="28">
        <v>44052</v>
      </c>
      <c r="Z507" s="24" t="s">
        <v>39</v>
      </c>
    </row>
    <row r="508" spans="1:26" ht="18" customHeight="1">
      <c r="A508" s="8" t="s">
        <v>2416</v>
      </c>
      <c r="B508" s="9" t="s">
        <v>970</v>
      </c>
      <c r="C508" s="10" t="s">
        <v>971</v>
      </c>
      <c r="D508" s="11" t="s">
        <v>46</v>
      </c>
      <c r="E508" s="12">
        <v>240</v>
      </c>
      <c r="F508" s="12"/>
      <c r="G508" s="12"/>
      <c r="H508" s="13">
        <v>44082</v>
      </c>
      <c r="I508" s="14">
        <v>175</v>
      </c>
      <c r="J508" s="15" t="s">
        <v>33</v>
      </c>
      <c r="K508" s="16">
        <v>0.97222222222222199</v>
      </c>
      <c r="L508" s="8"/>
      <c r="M508" s="12" t="s">
        <v>2176</v>
      </c>
      <c r="N508" s="18">
        <v>43902</v>
      </c>
      <c r="O508" s="14">
        <v>10800</v>
      </c>
      <c r="P508" s="14">
        <v>324000</v>
      </c>
      <c r="Q508" s="23">
        <v>1069.2</v>
      </c>
      <c r="R508" s="11">
        <v>2160</v>
      </c>
      <c r="S508" s="11">
        <v>180</v>
      </c>
      <c r="T508" s="24" t="s">
        <v>37</v>
      </c>
      <c r="U508" s="24" t="s">
        <v>37</v>
      </c>
      <c r="V508" s="24" t="s">
        <v>38</v>
      </c>
      <c r="W508" s="24" t="s">
        <v>38</v>
      </c>
      <c r="X508" s="24" t="s">
        <v>37</v>
      </c>
      <c r="Y508" s="28">
        <v>44052</v>
      </c>
      <c r="Z508" s="24" t="s">
        <v>39</v>
      </c>
    </row>
    <row r="509" spans="1:26" ht="18" customHeight="1">
      <c r="A509" s="8" t="s">
        <v>2417</v>
      </c>
      <c r="B509" s="9" t="s">
        <v>970</v>
      </c>
      <c r="C509" s="10" t="s">
        <v>971</v>
      </c>
      <c r="D509" s="11" t="s">
        <v>46</v>
      </c>
      <c r="E509" s="12">
        <v>112</v>
      </c>
      <c r="F509" s="12"/>
      <c r="G509" s="12"/>
      <c r="H509" s="13">
        <v>44082</v>
      </c>
      <c r="I509" s="14">
        <v>175</v>
      </c>
      <c r="J509" s="15" t="s">
        <v>33</v>
      </c>
      <c r="K509" s="16">
        <v>0.97222222222222199</v>
      </c>
      <c r="L509" s="8"/>
      <c r="M509" s="12" t="s">
        <v>2176</v>
      </c>
      <c r="N509" s="18">
        <v>43902</v>
      </c>
      <c r="O509" s="14">
        <v>5040</v>
      </c>
      <c r="P509" s="14">
        <v>151200</v>
      </c>
      <c r="Q509" s="23">
        <v>498.96</v>
      </c>
      <c r="R509" s="11">
        <v>2160</v>
      </c>
      <c r="S509" s="11">
        <v>180</v>
      </c>
      <c r="T509" s="24" t="s">
        <v>37</v>
      </c>
      <c r="U509" s="24" t="s">
        <v>37</v>
      </c>
      <c r="V509" s="24" t="s">
        <v>38</v>
      </c>
      <c r="W509" s="24" t="s">
        <v>38</v>
      </c>
      <c r="X509" s="24" t="s">
        <v>37</v>
      </c>
      <c r="Y509" s="28">
        <v>44052</v>
      </c>
      <c r="Z509" s="24" t="s">
        <v>39</v>
      </c>
    </row>
    <row r="510" spans="1:26" ht="18" customHeight="1">
      <c r="A510" s="8" t="s">
        <v>2418</v>
      </c>
      <c r="B510" s="9" t="s">
        <v>566</v>
      </c>
      <c r="C510" s="10" t="s">
        <v>567</v>
      </c>
      <c r="D510" s="11" t="s">
        <v>46</v>
      </c>
      <c r="E510" s="12">
        <v>136</v>
      </c>
      <c r="F510" s="12"/>
      <c r="G510" s="12"/>
      <c r="H510" s="13">
        <v>44082</v>
      </c>
      <c r="I510" s="14">
        <v>175</v>
      </c>
      <c r="J510" s="15" t="s">
        <v>33</v>
      </c>
      <c r="K510" s="16">
        <v>0.97222222222222199</v>
      </c>
      <c r="L510" s="8"/>
      <c r="M510" s="12" t="s">
        <v>2176</v>
      </c>
      <c r="N510" s="18">
        <v>43902</v>
      </c>
      <c r="O510" s="14">
        <v>4896</v>
      </c>
      <c r="P510" s="14">
        <v>78336</v>
      </c>
      <c r="Q510" s="23">
        <v>587.52</v>
      </c>
      <c r="R510" s="11">
        <v>3659</v>
      </c>
      <c r="S510" s="11">
        <v>180</v>
      </c>
      <c r="T510" s="24" t="s">
        <v>37</v>
      </c>
      <c r="U510" s="24" t="s">
        <v>37</v>
      </c>
      <c r="V510" s="24" t="s">
        <v>38</v>
      </c>
      <c r="W510" s="24" t="s">
        <v>38</v>
      </c>
      <c r="X510" s="24" t="s">
        <v>37</v>
      </c>
      <c r="Y510" s="28">
        <v>44052</v>
      </c>
      <c r="Z510" s="24" t="s">
        <v>39</v>
      </c>
    </row>
    <row r="511" spans="1:26" ht="18" customHeight="1">
      <c r="A511" s="8" t="s">
        <v>2419</v>
      </c>
      <c r="B511" s="9" t="s">
        <v>566</v>
      </c>
      <c r="C511" s="10" t="s">
        <v>567</v>
      </c>
      <c r="D511" s="11" t="s">
        <v>46</v>
      </c>
      <c r="E511" s="12">
        <v>94</v>
      </c>
      <c r="F511" s="12"/>
      <c r="G511" s="12"/>
      <c r="H511" s="13">
        <v>44082</v>
      </c>
      <c r="I511" s="14">
        <v>175</v>
      </c>
      <c r="J511" s="15" t="s">
        <v>33</v>
      </c>
      <c r="K511" s="16">
        <v>0.97222222222222199</v>
      </c>
      <c r="L511" s="8"/>
      <c r="M511" s="12"/>
      <c r="N511" s="18">
        <v>43902</v>
      </c>
      <c r="O511" s="14">
        <v>3384</v>
      </c>
      <c r="P511" s="14">
        <v>54144</v>
      </c>
      <c r="Q511" s="23">
        <v>406.08</v>
      </c>
      <c r="R511" s="11">
        <v>3659</v>
      </c>
      <c r="S511" s="11">
        <v>180</v>
      </c>
      <c r="T511" s="24" t="s">
        <v>37</v>
      </c>
      <c r="U511" s="24" t="s">
        <v>37</v>
      </c>
      <c r="V511" s="24" t="s">
        <v>38</v>
      </c>
      <c r="W511" s="24" t="s">
        <v>38</v>
      </c>
      <c r="X511" s="24" t="s">
        <v>37</v>
      </c>
      <c r="Y511" s="28">
        <v>44052</v>
      </c>
      <c r="Z511" s="24" t="s">
        <v>39</v>
      </c>
    </row>
    <row r="512" spans="1:26" ht="18" customHeight="1">
      <c r="A512" s="8" t="s">
        <v>2420</v>
      </c>
      <c r="B512" s="9" t="s">
        <v>498</v>
      </c>
      <c r="C512" s="10" t="s">
        <v>499</v>
      </c>
      <c r="D512" s="11" t="s">
        <v>46</v>
      </c>
      <c r="E512" s="12">
        <v>272</v>
      </c>
      <c r="F512" s="12"/>
      <c r="G512" s="12"/>
      <c r="H512" s="13">
        <v>44082</v>
      </c>
      <c r="I512" s="14">
        <v>175</v>
      </c>
      <c r="J512" s="15" t="s">
        <v>33</v>
      </c>
      <c r="K512" s="16">
        <v>0.97222222222222199</v>
      </c>
      <c r="L512" s="8"/>
      <c r="M512" s="12"/>
      <c r="N512" s="18">
        <v>43902</v>
      </c>
      <c r="O512" s="14">
        <v>12240</v>
      </c>
      <c r="P512" s="14">
        <v>367200</v>
      </c>
      <c r="Q512" s="23">
        <v>1211.76</v>
      </c>
      <c r="R512" s="11">
        <v>3128</v>
      </c>
      <c r="S512" s="11">
        <v>180</v>
      </c>
      <c r="T512" s="24" t="s">
        <v>37</v>
      </c>
      <c r="U512" s="24" t="s">
        <v>37</v>
      </c>
      <c r="V512" s="24" t="s">
        <v>38</v>
      </c>
      <c r="W512" s="24" t="s">
        <v>38</v>
      </c>
      <c r="X512" s="24" t="s">
        <v>37</v>
      </c>
      <c r="Y512" s="28">
        <v>44052</v>
      </c>
      <c r="Z512" s="24" t="s">
        <v>39</v>
      </c>
    </row>
    <row r="513" spans="1:26" ht="18" customHeight="1">
      <c r="A513" s="8" t="s">
        <v>2421</v>
      </c>
      <c r="B513" s="9" t="s">
        <v>547</v>
      </c>
      <c r="C513" s="10" t="s">
        <v>499</v>
      </c>
      <c r="D513" s="11" t="s">
        <v>46</v>
      </c>
      <c r="E513" s="12">
        <v>192</v>
      </c>
      <c r="F513" s="12"/>
      <c r="G513" s="12"/>
      <c r="H513" s="13">
        <v>44082</v>
      </c>
      <c r="I513" s="14">
        <v>175</v>
      </c>
      <c r="J513" s="15" t="s">
        <v>33</v>
      </c>
      <c r="K513" s="16">
        <v>0.97222222222222199</v>
      </c>
      <c r="L513" s="8"/>
      <c r="M513" s="12"/>
      <c r="N513" s="18">
        <v>43902</v>
      </c>
      <c r="O513" s="14">
        <v>8640</v>
      </c>
      <c r="P513" s="14">
        <v>259200</v>
      </c>
      <c r="Q513" s="23">
        <v>855.36</v>
      </c>
      <c r="R513" s="11">
        <v>3128</v>
      </c>
      <c r="S513" s="11">
        <v>180</v>
      </c>
      <c r="T513" s="24" t="s">
        <v>37</v>
      </c>
      <c r="U513" s="24" t="s">
        <v>37</v>
      </c>
      <c r="V513" s="24" t="s">
        <v>38</v>
      </c>
      <c r="W513" s="24" t="s">
        <v>38</v>
      </c>
      <c r="X513" s="24" t="s">
        <v>37</v>
      </c>
      <c r="Y513" s="28">
        <v>44052</v>
      </c>
      <c r="Z513" s="24" t="s">
        <v>39</v>
      </c>
    </row>
    <row r="514" spans="1:26" ht="18" customHeight="1">
      <c r="A514" s="8" t="s">
        <v>2422</v>
      </c>
      <c r="B514" s="9" t="s">
        <v>547</v>
      </c>
      <c r="C514" s="10" t="s">
        <v>499</v>
      </c>
      <c r="D514" s="11" t="s">
        <v>46</v>
      </c>
      <c r="E514" s="12">
        <v>192</v>
      </c>
      <c r="F514" s="12"/>
      <c r="G514" s="12"/>
      <c r="H514" s="13">
        <v>44082</v>
      </c>
      <c r="I514" s="14">
        <v>175</v>
      </c>
      <c r="J514" s="15" t="s">
        <v>33</v>
      </c>
      <c r="K514" s="16">
        <v>0.97222222222222199</v>
      </c>
      <c r="L514" s="8"/>
      <c r="M514" s="12"/>
      <c r="N514" s="18">
        <v>43902</v>
      </c>
      <c r="O514" s="14">
        <v>8640</v>
      </c>
      <c r="P514" s="14">
        <v>259200</v>
      </c>
      <c r="Q514" s="23">
        <v>855.36</v>
      </c>
      <c r="R514" s="11">
        <v>3128</v>
      </c>
      <c r="S514" s="11">
        <v>180</v>
      </c>
      <c r="T514" s="24" t="s">
        <v>37</v>
      </c>
      <c r="U514" s="24" t="s">
        <v>37</v>
      </c>
      <c r="V514" s="24" t="s">
        <v>38</v>
      </c>
      <c r="W514" s="24" t="s">
        <v>38</v>
      </c>
      <c r="X514" s="24" t="s">
        <v>37</v>
      </c>
      <c r="Y514" s="28">
        <v>44052</v>
      </c>
      <c r="Z514" s="24" t="s">
        <v>39</v>
      </c>
    </row>
    <row r="515" spans="1:26" ht="18" customHeight="1">
      <c r="A515" s="8" t="s">
        <v>2423</v>
      </c>
      <c r="B515" s="9" t="s">
        <v>498</v>
      </c>
      <c r="C515" s="10" t="s">
        <v>499</v>
      </c>
      <c r="D515" s="11" t="s">
        <v>46</v>
      </c>
      <c r="E515" s="12">
        <v>128</v>
      </c>
      <c r="F515" s="12"/>
      <c r="G515" s="12"/>
      <c r="H515" s="13">
        <v>44082</v>
      </c>
      <c r="I515" s="14">
        <v>175</v>
      </c>
      <c r="J515" s="15" t="s">
        <v>33</v>
      </c>
      <c r="K515" s="16">
        <v>0.97222222222222199</v>
      </c>
      <c r="L515" s="8"/>
      <c r="M515" s="12"/>
      <c r="N515" s="18">
        <v>43902</v>
      </c>
      <c r="O515" s="14">
        <v>5760</v>
      </c>
      <c r="P515" s="14">
        <v>172800</v>
      </c>
      <c r="Q515" s="23">
        <v>570.24</v>
      </c>
      <c r="R515" s="11">
        <v>3128</v>
      </c>
      <c r="S515" s="11">
        <v>180</v>
      </c>
      <c r="T515" s="24" t="s">
        <v>37</v>
      </c>
      <c r="U515" s="24" t="s">
        <v>37</v>
      </c>
      <c r="V515" s="24" t="s">
        <v>38</v>
      </c>
      <c r="W515" s="24" t="s">
        <v>38</v>
      </c>
      <c r="X515" s="24" t="s">
        <v>37</v>
      </c>
      <c r="Y515" s="28">
        <v>44052</v>
      </c>
      <c r="Z515" s="24" t="s">
        <v>39</v>
      </c>
    </row>
    <row r="516" spans="1:26" ht="18" customHeight="1">
      <c r="A516" s="8" t="s">
        <v>2424</v>
      </c>
      <c r="B516" s="9" t="s">
        <v>435</v>
      </c>
      <c r="C516" s="10" t="s">
        <v>436</v>
      </c>
      <c r="D516" s="11" t="s">
        <v>46</v>
      </c>
      <c r="E516" s="12">
        <v>208</v>
      </c>
      <c r="F516" s="12"/>
      <c r="G516" s="12"/>
      <c r="H516" s="13">
        <v>44082</v>
      </c>
      <c r="I516" s="14">
        <v>175</v>
      </c>
      <c r="J516" s="15" t="s">
        <v>33</v>
      </c>
      <c r="K516" s="16">
        <v>0.97222222222222199</v>
      </c>
      <c r="L516" s="8"/>
      <c r="M516" s="12" t="s">
        <v>2176</v>
      </c>
      <c r="N516" s="18">
        <v>43902</v>
      </c>
      <c r="O516" s="14">
        <v>9360</v>
      </c>
      <c r="P516" s="14">
        <v>280800</v>
      </c>
      <c r="Q516" s="23">
        <v>926.64</v>
      </c>
      <c r="R516" s="11">
        <v>2512</v>
      </c>
      <c r="S516" s="11">
        <v>180</v>
      </c>
      <c r="T516" s="24" t="s">
        <v>37</v>
      </c>
      <c r="U516" s="24" t="s">
        <v>37</v>
      </c>
      <c r="V516" s="24" t="s">
        <v>38</v>
      </c>
      <c r="W516" s="24" t="s">
        <v>38</v>
      </c>
      <c r="X516" s="24" t="s">
        <v>37</v>
      </c>
      <c r="Y516" s="28">
        <v>44052</v>
      </c>
      <c r="Z516" s="24" t="s">
        <v>39</v>
      </c>
    </row>
    <row r="517" spans="1:26" ht="18" customHeight="1">
      <c r="A517" s="8" t="s">
        <v>2113</v>
      </c>
      <c r="B517" s="9" t="s">
        <v>1955</v>
      </c>
      <c r="C517" s="10" t="s">
        <v>1953</v>
      </c>
      <c r="D517" s="11" t="s">
        <v>1073</v>
      </c>
      <c r="E517" s="12">
        <v>20</v>
      </c>
      <c r="F517" s="12"/>
      <c r="G517" s="12"/>
      <c r="H517" s="13">
        <v>44082</v>
      </c>
      <c r="I517" s="14">
        <v>175</v>
      </c>
      <c r="J517" s="15" t="s">
        <v>33</v>
      </c>
      <c r="K517" s="16">
        <v>0.47945205479452102</v>
      </c>
      <c r="L517" s="8"/>
      <c r="M517" s="12"/>
      <c r="N517" s="18">
        <v>43717</v>
      </c>
      <c r="O517" s="14">
        <v>6720</v>
      </c>
      <c r="P517" s="14">
        <v>40320</v>
      </c>
      <c r="Q517" s="23">
        <v>133.05600000000001</v>
      </c>
      <c r="R517" s="11">
        <v>7611</v>
      </c>
      <c r="S517" s="11">
        <v>365</v>
      </c>
      <c r="T517" s="24" t="s">
        <v>38</v>
      </c>
      <c r="U517" s="24" t="s">
        <v>37</v>
      </c>
      <c r="V517" s="24" t="s">
        <v>38</v>
      </c>
      <c r="W517" s="24" t="s">
        <v>38</v>
      </c>
      <c r="X517" s="24" t="s">
        <v>37</v>
      </c>
      <c r="Y517" s="28">
        <v>44052</v>
      </c>
      <c r="Z517" s="24" t="s">
        <v>39</v>
      </c>
    </row>
    <row r="518" spans="1:26" ht="18" customHeight="1">
      <c r="A518" s="8" t="s">
        <v>2113</v>
      </c>
      <c r="B518" s="9" t="s">
        <v>1955</v>
      </c>
      <c r="C518" s="10" t="s">
        <v>1953</v>
      </c>
      <c r="D518" s="11" t="s">
        <v>1073</v>
      </c>
      <c r="E518" s="12">
        <v>10</v>
      </c>
      <c r="F518" s="12"/>
      <c r="G518" s="12"/>
      <c r="H518" s="13">
        <v>44083</v>
      </c>
      <c r="I518" s="14">
        <v>176</v>
      </c>
      <c r="J518" s="15" t="s">
        <v>33</v>
      </c>
      <c r="K518" s="16">
        <v>0.48219178082191799</v>
      </c>
      <c r="L518" s="8"/>
      <c r="M518" s="12"/>
      <c r="N518" s="18">
        <v>43718</v>
      </c>
      <c r="O518" s="14">
        <v>3360</v>
      </c>
      <c r="P518" s="14">
        <v>20160</v>
      </c>
      <c r="Q518" s="23">
        <v>66.528000000000006</v>
      </c>
      <c r="R518" s="11">
        <v>7611</v>
      </c>
      <c r="S518" s="11">
        <v>365</v>
      </c>
      <c r="T518" s="24" t="s">
        <v>38</v>
      </c>
      <c r="U518" s="24" t="s">
        <v>37</v>
      </c>
      <c r="V518" s="24" t="s">
        <v>38</v>
      </c>
      <c r="W518" s="24" t="s">
        <v>38</v>
      </c>
      <c r="X518" s="24" t="s">
        <v>37</v>
      </c>
      <c r="Y518" s="28">
        <v>44053</v>
      </c>
      <c r="Z518" s="24" t="s">
        <v>39</v>
      </c>
    </row>
    <row r="519" spans="1:26" ht="18" customHeight="1">
      <c r="A519" s="8" t="s">
        <v>2425</v>
      </c>
      <c r="B519" s="9" t="s">
        <v>1947</v>
      </c>
      <c r="C519" s="10" t="s">
        <v>1948</v>
      </c>
      <c r="D519" s="11" t="s">
        <v>1073</v>
      </c>
      <c r="E519" s="12">
        <v>57</v>
      </c>
      <c r="F519" s="12"/>
      <c r="G519" s="12"/>
      <c r="H519" s="13">
        <v>44084</v>
      </c>
      <c r="I519" s="14">
        <v>177</v>
      </c>
      <c r="J519" s="15" t="s">
        <v>33</v>
      </c>
      <c r="K519" s="16">
        <v>0.48493150684931502</v>
      </c>
      <c r="L519" s="8"/>
      <c r="M519" s="12"/>
      <c r="N519" s="18">
        <v>43719</v>
      </c>
      <c r="O519" s="14">
        <v>8208</v>
      </c>
      <c r="P519" s="14">
        <v>196992</v>
      </c>
      <c r="Q519" s="23">
        <v>492.48</v>
      </c>
      <c r="R519" s="11">
        <v>12212</v>
      </c>
      <c r="S519" s="11">
        <v>365</v>
      </c>
      <c r="T519" s="24" t="s">
        <v>37</v>
      </c>
      <c r="U519" s="24" t="s">
        <v>37</v>
      </c>
      <c r="V519" s="24" t="s">
        <v>38</v>
      </c>
      <c r="W519" s="24" t="s">
        <v>38</v>
      </c>
      <c r="X519" s="24" t="s">
        <v>37</v>
      </c>
      <c r="Y519" s="28">
        <v>44054</v>
      </c>
      <c r="Z519" s="24" t="s">
        <v>39</v>
      </c>
    </row>
    <row r="520" spans="1:26" ht="18" customHeight="1">
      <c r="A520" s="8" t="s">
        <v>2426</v>
      </c>
      <c r="B520" s="9" t="s">
        <v>1947</v>
      </c>
      <c r="C520" s="10" t="s">
        <v>1948</v>
      </c>
      <c r="D520" s="11" t="s">
        <v>1073</v>
      </c>
      <c r="E520" s="12">
        <v>63</v>
      </c>
      <c r="F520" s="12"/>
      <c r="G520" s="12"/>
      <c r="H520" s="13">
        <v>44084</v>
      </c>
      <c r="I520" s="14">
        <v>177</v>
      </c>
      <c r="J520" s="15" t="s">
        <v>33</v>
      </c>
      <c r="K520" s="16">
        <v>0.48493150684931502</v>
      </c>
      <c r="L520" s="8"/>
      <c r="M520" s="12"/>
      <c r="N520" s="18">
        <v>43719</v>
      </c>
      <c r="O520" s="14">
        <v>9072</v>
      </c>
      <c r="P520" s="14">
        <v>217728</v>
      </c>
      <c r="Q520" s="23">
        <v>544.32000000000005</v>
      </c>
      <c r="R520" s="11">
        <v>12212</v>
      </c>
      <c r="S520" s="11">
        <v>365</v>
      </c>
      <c r="T520" s="24" t="s">
        <v>37</v>
      </c>
      <c r="U520" s="24" t="s">
        <v>37</v>
      </c>
      <c r="V520" s="24" t="s">
        <v>38</v>
      </c>
      <c r="W520" s="24" t="s">
        <v>38</v>
      </c>
      <c r="X520" s="24" t="s">
        <v>37</v>
      </c>
      <c r="Y520" s="28">
        <v>44054</v>
      </c>
      <c r="Z520" s="24" t="s">
        <v>39</v>
      </c>
    </row>
    <row r="521" spans="1:26" ht="18" customHeight="1">
      <c r="A521" s="8" t="s">
        <v>2184</v>
      </c>
      <c r="B521" s="9" t="s">
        <v>1947</v>
      </c>
      <c r="C521" s="10" t="s">
        <v>1948</v>
      </c>
      <c r="D521" s="11" t="s">
        <v>1073</v>
      </c>
      <c r="E521" s="12">
        <v>56</v>
      </c>
      <c r="F521" s="12"/>
      <c r="G521" s="12"/>
      <c r="H521" s="13">
        <v>44084</v>
      </c>
      <c r="I521" s="14">
        <v>177</v>
      </c>
      <c r="J521" s="15" t="s">
        <v>33</v>
      </c>
      <c r="K521" s="16">
        <v>0.48493150684931502</v>
      </c>
      <c r="L521" s="8"/>
      <c r="M521" s="12"/>
      <c r="N521" s="18">
        <v>43719</v>
      </c>
      <c r="O521" s="14">
        <v>8064</v>
      </c>
      <c r="P521" s="14">
        <v>193536</v>
      </c>
      <c r="Q521" s="23">
        <v>483.84</v>
      </c>
      <c r="R521" s="11">
        <v>12212</v>
      </c>
      <c r="S521" s="11">
        <v>365</v>
      </c>
      <c r="T521" s="24" t="s">
        <v>37</v>
      </c>
      <c r="U521" s="24" t="s">
        <v>37</v>
      </c>
      <c r="V521" s="24" t="s">
        <v>38</v>
      </c>
      <c r="W521" s="24" t="s">
        <v>38</v>
      </c>
      <c r="X521" s="24" t="s">
        <v>37</v>
      </c>
      <c r="Y521" s="28">
        <v>44054</v>
      </c>
      <c r="Z521" s="24" t="s">
        <v>39</v>
      </c>
    </row>
    <row r="522" spans="1:26" ht="18" customHeight="1">
      <c r="A522" s="8" t="s">
        <v>2427</v>
      </c>
      <c r="B522" s="9" t="s">
        <v>1928</v>
      </c>
      <c r="C522" s="10" t="s">
        <v>2428</v>
      </c>
      <c r="D522" s="11" t="s">
        <v>1073</v>
      </c>
      <c r="E522" s="12">
        <v>34</v>
      </c>
      <c r="F522" s="12"/>
      <c r="G522" s="12"/>
      <c r="H522" s="13">
        <v>44085</v>
      </c>
      <c r="I522" s="14">
        <v>178</v>
      </c>
      <c r="J522" s="15" t="s">
        <v>33</v>
      </c>
      <c r="K522" s="16">
        <v>0.48767123287671199</v>
      </c>
      <c r="L522" s="8" t="s">
        <v>2429</v>
      </c>
      <c r="M522" s="12"/>
      <c r="N522" s="18">
        <v>43720</v>
      </c>
      <c r="O522" s="14">
        <v>17408</v>
      </c>
      <c r="P522" s="14">
        <v>104448</v>
      </c>
      <c r="Q522" s="23">
        <v>261.12</v>
      </c>
      <c r="R522" s="11">
        <v>12136</v>
      </c>
      <c r="S522" s="11">
        <v>365</v>
      </c>
      <c r="T522" s="24" t="s">
        <v>38</v>
      </c>
      <c r="U522" s="24" t="s">
        <v>37</v>
      </c>
      <c r="V522" s="24" t="s">
        <v>38</v>
      </c>
      <c r="W522" s="24" t="s">
        <v>38</v>
      </c>
      <c r="X522" s="24" t="s">
        <v>37</v>
      </c>
      <c r="Y522" s="28">
        <v>44085</v>
      </c>
      <c r="Z522" s="24" t="s">
        <v>39</v>
      </c>
    </row>
    <row r="523" spans="1:26" ht="18" customHeight="1">
      <c r="A523" s="8" t="s">
        <v>2430</v>
      </c>
      <c r="B523" s="9" t="s">
        <v>622</v>
      </c>
      <c r="C523" s="10" t="s">
        <v>623</v>
      </c>
      <c r="D523" s="11" t="s">
        <v>42</v>
      </c>
      <c r="E523" s="12">
        <v>108</v>
      </c>
      <c r="F523" s="12"/>
      <c r="G523" s="12"/>
      <c r="H523" s="13">
        <v>44086</v>
      </c>
      <c r="I523" s="14">
        <v>179</v>
      </c>
      <c r="J523" s="15" t="s">
        <v>33</v>
      </c>
      <c r="K523" s="16">
        <v>0.99444444444444402</v>
      </c>
      <c r="L523" s="8"/>
      <c r="M523" s="12"/>
      <c r="N523" s="18">
        <v>43906</v>
      </c>
      <c r="O523" s="14">
        <v>51840</v>
      </c>
      <c r="P523" s="14">
        <v>311040</v>
      </c>
      <c r="Q523" s="23">
        <v>1026.432</v>
      </c>
      <c r="R523" s="11">
        <v>5255</v>
      </c>
      <c r="S523" s="11">
        <v>180</v>
      </c>
      <c r="T523" s="24" t="s">
        <v>37</v>
      </c>
      <c r="U523" s="24" t="s">
        <v>37</v>
      </c>
      <c r="V523" s="24" t="s">
        <v>38</v>
      </c>
      <c r="W523" s="24" t="s">
        <v>38</v>
      </c>
      <c r="X523" s="24" t="s">
        <v>37</v>
      </c>
      <c r="Y523" s="28">
        <v>44056</v>
      </c>
      <c r="Z523" s="24" t="s">
        <v>39</v>
      </c>
    </row>
    <row r="524" spans="1:26" ht="18" customHeight="1">
      <c r="A524" s="8" t="s">
        <v>2304</v>
      </c>
      <c r="B524" s="9" t="s">
        <v>1955</v>
      </c>
      <c r="C524" s="10" t="s">
        <v>1953</v>
      </c>
      <c r="D524" s="11" t="s">
        <v>1073</v>
      </c>
      <c r="E524" s="12">
        <v>2</v>
      </c>
      <c r="F524" s="12"/>
      <c r="G524" s="12"/>
      <c r="H524" s="13">
        <v>44089</v>
      </c>
      <c r="I524" s="14">
        <v>182</v>
      </c>
      <c r="J524" s="15" t="s">
        <v>33</v>
      </c>
      <c r="K524" s="16">
        <v>0.49863013698630099</v>
      </c>
      <c r="L524" s="8"/>
      <c r="M524" s="12"/>
      <c r="N524" s="18">
        <v>43724</v>
      </c>
      <c r="O524" s="14">
        <v>672</v>
      </c>
      <c r="P524" s="14">
        <v>4032</v>
      </c>
      <c r="Q524" s="23">
        <v>13.3056</v>
      </c>
      <c r="R524" s="11">
        <v>7611</v>
      </c>
      <c r="S524" s="11">
        <v>365</v>
      </c>
      <c r="T524" s="24" t="s">
        <v>37</v>
      </c>
      <c r="U524" s="24" t="s">
        <v>37</v>
      </c>
      <c r="V524" s="24" t="s">
        <v>38</v>
      </c>
      <c r="W524" s="24" t="s">
        <v>38</v>
      </c>
      <c r="X524" s="24" t="s">
        <v>37</v>
      </c>
      <c r="Y524" s="28">
        <v>44059</v>
      </c>
      <c r="Z524" s="24" t="s">
        <v>39</v>
      </c>
    </row>
    <row r="525" spans="1:26" ht="18" customHeight="1">
      <c r="A525" s="8" t="s">
        <v>2431</v>
      </c>
      <c r="B525" s="9" t="s">
        <v>1955</v>
      </c>
      <c r="C525" s="10" t="s">
        <v>1953</v>
      </c>
      <c r="D525" s="11" t="s">
        <v>1073</v>
      </c>
      <c r="E525" s="12">
        <v>9</v>
      </c>
      <c r="F525" s="12"/>
      <c r="G525" s="12"/>
      <c r="H525" s="13">
        <v>44089</v>
      </c>
      <c r="I525" s="14">
        <v>182</v>
      </c>
      <c r="J525" s="15" t="s">
        <v>33</v>
      </c>
      <c r="K525" s="16">
        <v>0.49863013698630099</v>
      </c>
      <c r="L525" s="8"/>
      <c r="M525" s="12"/>
      <c r="N525" s="18">
        <v>43724</v>
      </c>
      <c r="O525" s="14">
        <v>3024</v>
      </c>
      <c r="P525" s="14">
        <v>18144</v>
      </c>
      <c r="Q525" s="23">
        <v>59.8752</v>
      </c>
      <c r="R525" s="11">
        <v>7611</v>
      </c>
      <c r="S525" s="11">
        <v>365</v>
      </c>
      <c r="T525" s="24" t="s">
        <v>37</v>
      </c>
      <c r="U525" s="24" t="s">
        <v>37</v>
      </c>
      <c r="V525" s="24" t="s">
        <v>38</v>
      </c>
      <c r="W525" s="24" t="s">
        <v>38</v>
      </c>
      <c r="X525" s="24" t="s">
        <v>37</v>
      </c>
      <c r="Y525" s="28">
        <v>44059</v>
      </c>
      <c r="Z525" s="24" t="s">
        <v>39</v>
      </c>
    </row>
    <row r="526" spans="1:26" ht="18" customHeight="1">
      <c r="A526" s="8" t="s">
        <v>2431</v>
      </c>
      <c r="B526" s="9" t="s">
        <v>1955</v>
      </c>
      <c r="C526" s="10" t="s">
        <v>1953</v>
      </c>
      <c r="D526" s="11" t="s">
        <v>1073</v>
      </c>
      <c r="E526" s="12">
        <v>5</v>
      </c>
      <c r="F526" s="12"/>
      <c r="G526" s="12"/>
      <c r="H526" s="13">
        <v>44089</v>
      </c>
      <c r="I526" s="14">
        <v>182</v>
      </c>
      <c r="J526" s="15" t="s">
        <v>33</v>
      </c>
      <c r="K526" s="16">
        <v>0.49863013698630099</v>
      </c>
      <c r="L526" s="8"/>
      <c r="M526" s="12"/>
      <c r="N526" s="18">
        <v>43724</v>
      </c>
      <c r="O526" s="14">
        <v>1680</v>
      </c>
      <c r="P526" s="14">
        <v>10080</v>
      </c>
      <c r="Q526" s="23">
        <v>33.264000000000003</v>
      </c>
      <c r="R526" s="11">
        <v>7611</v>
      </c>
      <c r="S526" s="11">
        <v>365</v>
      </c>
      <c r="T526" s="24" t="s">
        <v>37</v>
      </c>
      <c r="U526" s="24" t="s">
        <v>37</v>
      </c>
      <c r="V526" s="24" t="s">
        <v>38</v>
      </c>
      <c r="W526" s="24" t="s">
        <v>38</v>
      </c>
      <c r="X526" s="24" t="s">
        <v>37</v>
      </c>
      <c r="Y526" s="28">
        <v>44059</v>
      </c>
      <c r="Z526" s="24" t="s">
        <v>39</v>
      </c>
    </row>
    <row r="527" spans="1:26" ht="18" customHeight="1">
      <c r="A527" s="8" t="s">
        <v>2432</v>
      </c>
      <c r="B527" s="9" t="s">
        <v>1955</v>
      </c>
      <c r="C527" s="10" t="s">
        <v>1953</v>
      </c>
      <c r="D527" s="11" t="s">
        <v>1073</v>
      </c>
      <c r="E527" s="12">
        <v>4</v>
      </c>
      <c r="F527" s="12"/>
      <c r="G527" s="12"/>
      <c r="H527" s="13">
        <v>44089</v>
      </c>
      <c r="I527" s="14">
        <v>182</v>
      </c>
      <c r="J527" s="15" t="s">
        <v>33</v>
      </c>
      <c r="K527" s="16">
        <v>0.49863013698630099</v>
      </c>
      <c r="L527" s="8" t="s">
        <v>2433</v>
      </c>
      <c r="M527" s="12"/>
      <c r="N527" s="18">
        <v>43724</v>
      </c>
      <c r="O527" s="14">
        <v>1344</v>
      </c>
      <c r="P527" s="14">
        <v>8064</v>
      </c>
      <c r="Q527" s="23">
        <v>26.6112</v>
      </c>
      <c r="R527" s="11">
        <v>7611</v>
      </c>
      <c r="S527" s="11">
        <v>365</v>
      </c>
      <c r="T527" s="24" t="s">
        <v>37</v>
      </c>
      <c r="U527" s="24" t="s">
        <v>37</v>
      </c>
      <c r="V527" s="24" t="s">
        <v>38</v>
      </c>
      <c r="W527" s="24" t="s">
        <v>38</v>
      </c>
      <c r="X527" s="24" t="s">
        <v>37</v>
      </c>
      <c r="Y527" s="28">
        <v>44059</v>
      </c>
      <c r="Z527" s="24" t="s">
        <v>39</v>
      </c>
    </row>
    <row r="528" spans="1:26" ht="18" customHeight="1">
      <c r="A528" s="8" t="s">
        <v>2113</v>
      </c>
      <c r="B528" s="9" t="s">
        <v>1955</v>
      </c>
      <c r="C528" s="10" t="s">
        <v>1953</v>
      </c>
      <c r="D528" s="11" t="s">
        <v>1073</v>
      </c>
      <c r="E528" s="12">
        <v>53</v>
      </c>
      <c r="F528" s="12"/>
      <c r="G528" s="12"/>
      <c r="H528" s="13">
        <v>44089</v>
      </c>
      <c r="I528" s="14">
        <v>182</v>
      </c>
      <c r="J528" s="15" t="s">
        <v>33</v>
      </c>
      <c r="K528" s="16">
        <v>0.49863013698630099</v>
      </c>
      <c r="L528" s="8"/>
      <c r="M528" s="12"/>
      <c r="N528" s="18">
        <v>43724</v>
      </c>
      <c r="O528" s="14">
        <v>17808</v>
      </c>
      <c r="P528" s="14">
        <v>106848</v>
      </c>
      <c r="Q528" s="23">
        <v>352.59840000000003</v>
      </c>
      <c r="R528" s="11">
        <v>7611</v>
      </c>
      <c r="S528" s="11">
        <v>365</v>
      </c>
      <c r="T528" s="24" t="s">
        <v>37</v>
      </c>
      <c r="U528" s="24" t="s">
        <v>37</v>
      </c>
      <c r="V528" s="24" t="s">
        <v>38</v>
      </c>
      <c r="W528" s="24" t="s">
        <v>38</v>
      </c>
      <c r="X528" s="24" t="s">
        <v>37</v>
      </c>
      <c r="Y528" s="28">
        <v>44059</v>
      </c>
      <c r="Z528" s="24" t="s">
        <v>39</v>
      </c>
    </row>
    <row r="529" spans="1:26" ht="18" customHeight="1">
      <c r="A529" s="8" t="s">
        <v>2304</v>
      </c>
      <c r="B529" s="9" t="s">
        <v>1955</v>
      </c>
      <c r="C529" s="10" t="s">
        <v>1953</v>
      </c>
      <c r="D529" s="11" t="s">
        <v>1073</v>
      </c>
      <c r="E529" s="12">
        <v>5</v>
      </c>
      <c r="F529" s="12"/>
      <c r="G529" s="12"/>
      <c r="H529" s="13">
        <v>44090</v>
      </c>
      <c r="I529" s="14">
        <v>183</v>
      </c>
      <c r="J529" s="15" t="s">
        <v>33</v>
      </c>
      <c r="K529" s="16">
        <v>0.50136986301369901</v>
      </c>
      <c r="L529" s="8" t="s">
        <v>2433</v>
      </c>
      <c r="M529" s="12"/>
      <c r="N529" s="18">
        <v>43725</v>
      </c>
      <c r="O529" s="14">
        <v>1680</v>
      </c>
      <c r="P529" s="14">
        <v>10080</v>
      </c>
      <c r="Q529" s="23">
        <v>33.264000000000003</v>
      </c>
      <c r="R529" s="11">
        <v>7611</v>
      </c>
      <c r="S529" s="11">
        <v>365</v>
      </c>
      <c r="T529" s="24" t="s">
        <v>37</v>
      </c>
      <c r="U529" s="24" t="s">
        <v>37</v>
      </c>
      <c r="V529" s="24" t="s">
        <v>38</v>
      </c>
      <c r="W529" s="24" t="s">
        <v>38</v>
      </c>
      <c r="X529" s="24" t="s">
        <v>37</v>
      </c>
      <c r="Y529" s="28">
        <v>44060</v>
      </c>
      <c r="Z529" s="24" t="s">
        <v>39</v>
      </c>
    </row>
    <row r="530" spans="1:26" ht="18" customHeight="1">
      <c r="A530" s="8" t="s">
        <v>2113</v>
      </c>
      <c r="B530" s="9" t="s">
        <v>1955</v>
      </c>
      <c r="C530" s="10" t="s">
        <v>1953</v>
      </c>
      <c r="D530" s="11" t="s">
        <v>1073</v>
      </c>
      <c r="E530" s="12">
        <v>5</v>
      </c>
      <c r="F530" s="12"/>
      <c r="G530" s="12"/>
      <c r="H530" s="13">
        <v>44094</v>
      </c>
      <c r="I530" s="14">
        <v>187</v>
      </c>
      <c r="J530" s="15" t="s">
        <v>33</v>
      </c>
      <c r="K530" s="16">
        <v>0.51232876712328801</v>
      </c>
      <c r="L530" s="8"/>
      <c r="M530" s="12"/>
      <c r="N530" s="18">
        <v>43729</v>
      </c>
      <c r="O530" s="14">
        <v>1680</v>
      </c>
      <c r="P530" s="14">
        <v>10080</v>
      </c>
      <c r="Q530" s="23">
        <v>33.264000000000003</v>
      </c>
      <c r="R530" s="11">
        <v>7611</v>
      </c>
      <c r="S530" s="11">
        <v>365</v>
      </c>
      <c r="T530" s="24" t="s">
        <v>37</v>
      </c>
      <c r="U530" s="24" t="s">
        <v>37</v>
      </c>
      <c r="V530" s="24" t="s">
        <v>38</v>
      </c>
      <c r="W530" s="24" t="s">
        <v>38</v>
      </c>
      <c r="X530" s="24" t="s">
        <v>37</v>
      </c>
      <c r="Y530" s="28">
        <v>44064</v>
      </c>
      <c r="Z530" s="24" t="s">
        <v>39</v>
      </c>
    </row>
    <row r="531" spans="1:26" ht="18" customHeight="1">
      <c r="A531" s="8" t="s">
        <v>2434</v>
      </c>
      <c r="B531" s="9" t="s">
        <v>703</v>
      </c>
      <c r="C531" s="10" t="s">
        <v>704</v>
      </c>
      <c r="D531" s="11" t="s">
        <v>1073</v>
      </c>
      <c r="E531" s="12">
        <v>14</v>
      </c>
      <c r="F531" s="12"/>
      <c r="G531" s="12"/>
      <c r="H531" s="13">
        <v>44100</v>
      </c>
      <c r="I531" s="14">
        <v>193</v>
      </c>
      <c r="J531" s="15" t="s">
        <v>33</v>
      </c>
      <c r="K531" s="16">
        <v>0.52876712328767095</v>
      </c>
      <c r="L531" s="8"/>
      <c r="M531" s="12"/>
      <c r="N531" s="18">
        <v>43735</v>
      </c>
      <c r="O531" s="14">
        <v>5376</v>
      </c>
      <c r="P531" s="14">
        <v>32256</v>
      </c>
      <c r="Q531" s="23">
        <v>67.7376</v>
      </c>
      <c r="R531" s="11">
        <v>9508</v>
      </c>
      <c r="S531" s="11">
        <v>365</v>
      </c>
      <c r="T531" s="24" t="s">
        <v>37</v>
      </c>
      <c r="U531" s="24" t="s">
        <v>37</v>
      </c>
      <c r="V531" s="24" t="s">
        <v>38</v>
      </c>
      <c r="W531" s="24" t="s">
        <v>38</v>
      </c>
      <c r="X531" s="24" t="s">
        <v>37</v>
      </c>
      <c r="Y531" s="28">
        <v>44070</v>
      </c>
      <c r="Z531" s="24" t="s">
        <v>39</v>
      </c>
    </row>
    <row r="532" spans="1:26" ht="18" customHeight="1">
      <c r="A532" s="8" t="s">
        <v>2434</v>
      </c>
      <c r="B532" s="9" t="s">
        <v>703</v>
      </c>
      <c r="C532" s="10" t="s">
        <v>704</v>
      </c>
      <c r="D532" s="11" t="s">
        <v>1073</v>
      </c>
      <c r="E532" s="12">
        <v>7</v>
      </c>
      <c r="F532" s="12"/>
      <c r="G532" s="12"/>
      <c r="H532" s="13">
        <v>44101</v>
      </c>
      <c r="I532" s="14">
        <v>194</v>
      </c>
      <c r="J532" s="15" t="s">
        <v>33</v>
      </c>
      <c r="K532" s="16">
        <v>0.53150684931506897</v>
      </c>
      <c r="L532" s="8"/>
      <c r="M532" s="12"/>
      <c r="N532" s="18">
        <v>43736</v>
      </c>
      <c r="O532" s="14">
        <v>2688</v>
      </c>
      <c r="P532" s="14">
        <v>16128</v>
      </c>
      <c r="Q532" s="23">
        <v>33.8688</v>
      </c>
      <c r="R532" s="11">
        <v>9508</v>
      </c>
      <c r="S532" s="11">
        <v>365</v>
      </c>
      <c r="T532" s="24" t="s">
        <v>37</v>
      </c>
      <c r="U532" s="24" t="s">
        <v>37</v>
      </c>
      <c r="V532" s="24" t="s">
        <v>38</v>
      </c>
      <c r="W532" s="24" t="s">
        <v>38</v>
      </c>
      <c r="X532" s="24" t="s">
        <v>37</v>
      </c>
      <c r="Y532" s="28">
        <v>44071</v>
      </c>
      <c r="Z532" s="24" t="s">
        <v>39</v>
      </c>
    </row>
    <row r="533" spans="1:26" ht="18" customHeight="1">
      <c r="A533" s="8" t="s">
        <v>2435</v>
      </c>
      <c r="B533" s="9" t="s">
        <v>1955</v>
      </c>
      <c r="C533" s="10" t="s">
        <v>1953</v>
      </c>
      <c r="D533" s="11" t="s">
        <v>1073</v>
      </c>
      <c r="E533" s="12">
        <v>5</v>
      </c>
      <c r="F533" s="12"/>
      <c r="G533" s="12"/>
      <c r="H533" s="13">
        <v>44104</v>
      </c>
      <c r="I533" s="14">
        <v>197</v>
      </c>
      <c r="J533" s="15" t="s">
        <v>33</v>
      </c>
      <c r="K533" s="16">
        <v>0.53972602739726006</v>
      </c>
      <c r="L533" s="8"/>
      <c r="M533" s="12"/>
      <c r="N533" s="18">
        <v>43739</v>
      </c>
      <c r="O533" s="14">
        <v>1680</v>
      </c>
      <c r="P533" s="14">
        <v>10080</v>
      </c>
      <c r="Q533" s="23">
        <v>33.264000000000003</v>
      </c>
      <c r="R533" s="11">
        <v>7611</v>
      </c>
      <c r="S533" s="11">
        <v>365</v>
      </c>
      <c r="T533" s="24" t="s">
        <v>37</v>
      </c>
      <c r="U533" s="24" t="s">
        <v>37</v>
      </c>
      <c r="V533" s="24" t="s">
        <v>38</v>
      </c>
      <c r="W533" s="24" t="s">
        <v>38</v>
      </c>
      <c r="X533" s="24" t="s">
        <v>37</v>
      </c>
      <c r="Y533" s="28">
        <v>44074</v>
      </c>
      <c r="Z533" s="24" t="s">
        <v>39</v>
      </c>
    </row>
    <row r="534" spans="1:26" ht="18" customHeight="1">
      <c r="A534" s="8" t="s">
        <v>2435</v>
      </c>
      <c r="B534" s="9" t="s">
        <v>1955</v>
      </c>
      <c r="C534" s="10" t="s">
        <v>1953</v>
      </c>
      <c r="D534" s="11" t="s">
        <v>1073</v>
      </c>
      <c r="E534" s="12">
        <v>5</v>
      </c>
      <c r="F534" s="12"/>
      <c r="G534" s="12"/>
      <c r="H534" s="13">
        <v>44106</v>
      </c>
      <c r="I534" s="14">
        <v>199</v>
      </c>
      <c r="J534" s="15" t="s">
        <v>33</v>
      </c>
      <c r="K534" s="16">
        <v>0.545205479452055</v>
      </c>
      <c r="L534" s="8"/>
      <c r="M534" s="12"/>
      <c r="N534" s="18">
        <v>43741</v>
      </c>
      <c r="O534" s="14">
        <v>1680</v>
      </c>
      <c r="P534" s="14">
        <v>10080</v>
      </c>
      <c r="Q534" s="23">
        <v>33.264000000000003</v>
      </c>
      <c r="R534" s="11">
        <v>7611</v>
      </c>
      <c r="S534" s="11">
        <v>365</v>
      </c>
      <c r="T534" s="24" t="s">
        <v>37</v>
      </c>
      <c r="U534" s="24" t="s">
        <v>37</v>
      </c>
      <c r="V534" s="24" t="s">
        <v>38</v>
      </c>
      <c r="W534" s="24" t="s">
        <v>38</v>
      </c>
      <c r="X534" s="24" t="s">
        <v>37</v>
      </c>
      <c r="Y534" s="28">
        <v>44076</v>
      </c>
      <c r="Z534" s="24" t="s">
        <v>39</v>
      </c>
    </row>
    <row r="535" spans="1:26" ht="18" customHeight="1">
      <c r="A535" s="8" t="s">
        <v>2432</v>
      </c>
      <c r="B535" s="9" t="s">
        <v>1955</v>
      </c>
      <c r="C535" s="10" t="s">
        <v>1953</v>
      </c>
      <c r="D535" s="11" t="s">
        <v>1073</v>
      </c>
      <c r="E535" s="12">
        <v>10</v>
      </c>
      <c r="F535" s="12"/>
      <c r="G535" s="12"/>
      <c r="H535" s="13">
        <v>44106</v>
      </c>
      <c r="I535" s="14">
        <v>199</v>
      </c>
      <c r="J535" s="15" t="s">
        <v>33</v>
      </c>
      <c r="K535" s="16">
        <v>0.545205479452055</v>
      </c>
      <c r="L535" s="8"/>
      <c r="M535" s="12"/>
      <c r="N535" s="18">
        <v>43741</v>
      </c>
      <c r="O535" s="14">
        <v>3360</v>
      </c>
      <c r="P535" s="14">
        <v>20160</v>
      </c>
      <c r="Q535" s="23">
        <v>66.528000000000006</v>
      </c>
      <c r="R535" s="11">
        <v>7611</v>
      </c>
      <c r="S535" s="11">
        <v>365</v>
      </c>
      <c r="T535" s="24" t="s">
        <v>37</v>
      </c>
      <c r="U535" s="24" t="s">
        <v>37</v>
      </c>
      <c r="V535" s="24" t="s">
        <v>38</v>
      </c>
      <c r="W535" s="24" t="s">
        <v>38</v>
      </c>
      <c r="X535" s="24" t="s">
        <v>37</v>
      </c>
      <c r="Y535" s="28">
        <v>44076</v>
      </c>
      <c r="Z535" s="24" t="s">
        <v>39</v>
      </c>
    </row>
    <row r="536" spans="1:26" ht="18" customHeight="1">
      <c r="A536" s="8" t="s">
        <v>2436</v>
      </c>
      <c r="B536" s="9" t="s">
        <v>1955</v>
      </c>
      <c r="C536" s="10" t="s">
        <v>1953</v>
      </c>
      <c r="D536" s="11" t="s">
        <v>1073</v>
      </c>
      <c r="E536" s="12">
        <v>10</v>
      </c>
      <c r="F536" s="12"/>
      <c r="G536" s="12"/>
      <c r="H536" s="13">
        <v>44107</v>
      </c>
      <c r="I536" s="14">
        <v>200</v>
      </c>
      <c r="J536" s="15" t="s">
        <v>33</v>
      </c>
      <c r="K536" s="16">
        <v>0.54794520547945202</v>
      </c>
      <c r="L536" s="8"/>
      <c r="M536" s="12"/>
      <c r="N536" s="18">
        <v>43742</v>
      </c>
      <c r="O536" s="14">
        <v>3360</v>
      </c>
      <c r="P536" s="14">
        <v>20160</v>
      </c>
      <c r="Q536" s="23">
        <v>66.528000000000006</v>
      </c>
      <c r="R536" s="11">
        <v>7611</v>
      </c>
      <c r="S536" s="11">
        <v>365</v>
      </c>
      <c r="T536" s="24" t="s">
        <v>37</v>
      </c>
      <c r="U536" s="24" t="s">
        <v>37</v>
      </c>
      <c r="V536" s="24" t="s">
        <v>38</v>
      </c>
      <c r="W536" s="24" t="s">
        <v>38</v>
      </c>
      <c r="X536" s="24" t="s">
        <v>37</v>
      </c>
      <c r="Y536" s="28">
        <v>44077</v>
      </c>
      <c r="Z536" s="24" t="s">
        <v>39</v>
      </c>
    </row>
    <row r="537" spans="1:26" ht="18" customHeight="1">
      <c r="A537" s="8" t="s">
        <v>2435</v>
      </c>
      <c r="B537" s="9" t="s">
        <v>1955</v>
      </c>
      <c r="C537" s="10" t="s">
        <v>1953</v>
      </c>
      <c r="D537" s="11" t="s">
        <v>1073</v>
      </c>
      <c r="E537" s="12">
        <v>15</v>
      </c>
      <c r="F537" s="12"/>
      <c r="G537" s="12"/>
      <c r="H537" s="13">
        <v>44107</v>
      </c>
      <c r="I537" s="14">
        <v>200</v>
      </c>
      <c r="J537" s="15" t="s">
        <v>33</v>
      </c>
      <c r="K537" s="16">
        <v>0.54794520547945202</v>
      </c>
      <c r="L537" s="8"/>
      <c r="M537" s="12"/>
      <c r="N537" s="18">
        <v>43742</v>
      </c>
      <c r="O537" s="14">
        <v>5040</v>
      </c>
      <c r="P537" s="14">
        <v>30240</v>
      </c>
      <c r="Q537" s="23">
        <v>99.792000000000002</v>
      </c>
      <c r="R537" s="11">
        <v>7611</v>
      </c>
      <c r="S537" s="11">
        <v>365</v>
      </c>
      <c r="T537" s="24" t="s">
        <v>37</v>
      </c>
      <c r="U537" s="24" t="s">
        <v>37</v>
      </c>
      <c r="V537" s="24" t="s">
        <v>38</v>
      </c>
      <c r="W537" s="24" t="s">
        <v>38</v>
      </c>
      <c r="X537" s="24" t="s">
        <v>37</v>
      </c>
      <c r="Y537" s="28">
        <v>44077</v>
      </c>
      <c r="Z537" s="24" t="s">
        <v>39</v>
      </c>
    </row>
    <row r="538" spans="1:26" ht="18" customHeight="1">
      <c r="A538" s="8" t="s">
        <v>2304</v>
      </c>
      <c r="B538" s="9" t="s">
        <v>1955</v>
      </c>
      <c r="C538" s="10" t="s">
        <v>1953</v>
      </c>
      <c r="D538" s="11" t="s">
        <v>1073</v>
      </c>
      <c r="E538" s="12">
        <v>19</v>
      </c>
      <c r="F538" s="12"/>
      <c r="G538" s="12"/>
      <c r="H538" s="13">
        <v>44107</v>
      </c>
      <c r="I538" s="14">
        <v>200</v>
      </c>
      <c r="J538" s="15" t="s">
        <v>33</v>
      </c>
      <c r="K538" s="16">
        <v>0.54794520547945202</v>
      </c>
      <c r="L538" s="8"/>
      <c r="M538" s="12"/>
      <c r="N538" s="18">
        <v>43742</v>
      </c>
      <c r="O538" s="14">
        <v>6384</v>
      </c>
      <c r="P538" s="14">
        <v>38304</v>
      </c>
      <c r="Q538" s="23">
        <v>126.4032</v>
      </c>
      <c r="R538" s="11">
        <v>7611</v>
      </c>
      <c r="S538" s="11">
        <v>365</v>
      </c>
      <c r="T538" s="24" t="s">
        <v>37</v>
      </c>
      <c r="U538" s="24" t="s">
        <v>37</v>
      </c>
      <c r="V538" s="24" t="s">
        <v>38</v>
      </c>
      <c r="W538" s="24" t="s">
        <v>38</v>
      </c>
      <c r="X538" s="24" t="s">
        <v>37</v>
      </c>
      <c r="Y538" s="28">
        <v>44077</v>
      </c>
      <c r="Z538" s="24" t="s">
        <v>39</v>
      </c>
    </row>
    <row r="539" spans="1:26" ht="18" customHeight="1">
      <c r="A539" s="8" t="s">
        <v>2431</v>
      </c>
      <c r="B539" s="9" t="s">
        <v>1955</v>
      </c>
      <c r="C539" s="10" t="s">
        <v>1953</v>
      </c>
      <c r="D539" s="11" t="s">
        <v>1073</v>
      </c>
      <c r="E539" s="12">
        <v>10</v>
      </c>
      <c r="F539" s="12"/>
      <c r="G539" s="12"/>
      <c r="H539" s="13">
        <v>44107</v>
      </c>
      <c r="I539" s="14">
        <v>200</v>
      </c>
      <c r="J539" s="15" t="s">
        <v>33</v>
      </c>
      <c r="K539" s="16">
        <v>0.54794520547945202</v>
      </c>
      <c r="L539" s="8"/>
      <c r="M539" s="12"/>
      <c r="N539" s="18">
        <v>43742</v>
      </c>
      <c r="O539" s="14">
        <v>3360</v>
      </c>
      <c r="P539" s="14">
        <v>20160</v>
      </c>
      <c r="Q539" s="23">
        <v>66.528000000000006</v>
      </c>
      <c r="R539" s="11">
        <v>7611</v>
      </c>
      <c r="S539" s="11">
        <v>365</v>
      </c>
      <c r="T539" s="24" t="s">
        <v>37</v>
      </c>
      <c r="U539" s="24" t="s">
        <v>37</v>
      </c>
      <c r="V539" s="24" t="s">
        <v>38</v>
      </c>
      <c r="W539" s="24" t="s">
        <v>38</v>
      </c>
      <c r="X539" s="24" t="s">
        <v>37</v>
      </c>
      <c r="Y539" s="28">
        <v>44077</v>
      </c>
      <c r="Z539" s="24" t="s">
        <v>39</v>
      </c>
    </row>
    <row r="540" spans="1:26" ht="18" customHeight="1">
      <c r="A540" s="8" t="s">
        <v>2431</v>
      </c>
      <c r="B540" s="9" t="s">
        <v>1955</v>
      </c>
      <c r="C540" s="10" t="s">
        <v>1953</v>
      </c>
      <c r="D540" s="11" t="s">
        <v>1073</v>
      </c>
      <c r="E540" s="12">
        <v>5</v>
      </c>
      <c r="F540" s="12"/>
      <c r="G540" s="12"/>
      <c r="H540" s="13">
        <v>44107</v>
      </c>
      <c r="I540" s="14">
        <v>200</v>
      </c>
      <c r="J540" s="15" t="s">
        <v>33</v>
      </c>
      <c r="K540" s="16">
        <v>0.54794520547945202</v>
      </c>
      <c r="L540" s="8"/>
      <c r="M540" s="12"/>
      <c r="N540" s="18">
        <v>43742</v>
      </c>
      <c r="O540" s="14">
        <v>1680</v>
      </c>
      <c r="P540" s="14">
        <v>10080</v>
      </c>
      <c r="Q540" s="23">
        <v>33.264000000000003</v>
      </c>
      <c r="R540" s="11">
        <v>7611</v>
      </c>
      <c r="S540" s="11">
        <v>365</v>
      </c>
      <c r="T540" s="24" t="s">
        <v>37</v>
      </c>
      <c r="U540" s="24" t="s">
        <v>37</v>
      </c>
      <c r="V540" s="24" t="s">
        <v>38</v>
      </c>
      <c r="W540" s="24" t="s">
        <v>38</v>
      </c>
      <c r="X540" s="24" t="s">
        <v>37</v>
      </c>
      <c r="Y540" s="28">
        <v>44077</v>
      </c>
      <c r="Z540" s="24" t="s">
        <v>39</v>
      </c>
    </row>
    <row r="541" spans="1:26" ht="18" customHeight="1">
      <c r="A541" s="8" t="s">
        <v>2432</v>
      </c>
      <c r="B541" s="9" t="s">
        <v>1955</v>
      </c>
      <c r="C541" s="10" t="s">
        <v>1953</v>
      </c>
      <c r="D541" s="11" t="s">
        <v>1073</v>
      </c>
      <c r="E541" s="12">
        <v>4</v>
      </c>
      <c r="F541" s="12"/>
      <c r="G541" s="12"/>
      <c r="H541" s="13">
        <v>44107</v>
      </c>
      <c r="I541" s="14">
        <v>200</v>
      </c>
      <c r="J541" s="15" t="s">
        <v>33</v>
      </c>
      <c r="K541" s="16">
        <v>0.54794520547945202</v>
      </c>
      <c r="L541" s="8"/>
      <c r="M541" s="12"/>
      <c r="N541" s="18">
        <v>43742</v>
      </c>
      <c r="O541" s="14">
        <v>1344</v>
      </c>
      <c r="P541" s="14">
        <v>8064</v>
      </c>
      <c r="Q541" s="23">
        <v>26.6112</v>
      </c>
      <c r="R541" s="11">
        <v>7611</v>
      </c>
      <c r="S541" s="11">
        <v>365</v>
      </c>
      <c r="T541" s="24" t="s">
        <v>37</v>
      </c>
      <c r="U541" s="24" t="s">
        <v>37</v>
      </c>
      <c r="V541" s="24" t="s">
        <v>38</v>
      </c>
      <c r="W541" s="24" t="s">
        <v>38</v>
      </c>
      <c r="X541" s="24" t="s">
        <v>37</v>
      </c>
      <c r="Y541" s="28">
        <v>44077</v>
      </c>
      <c r="Z541" s="24" t="s">
        <v>39</v>
      </c>
    </row>
    <row r="542" spans="1:26" ht="18" customHeight="1">
      <c r="A542" s="8" t="s">
        <v>2437</v>
      </c>
      <c r="B542" s="9" t="s">
        <v>1955</v>
      </c>
      <c r="C542" s="10" t="s">
        <v>1953</v>
      </c>
      <c r="D542" s="11" t="s">
        <v>1073</v>
      </c>
      <c r="E542" s="12">
        <v>5</v>
      </c>
      <c r="F542" s="12"/>
      <c r="G542" s="12"/>
      <c r="H542" s="13">
        <v>44107</v>
      </c>
      <c r="I542" s="14">
        <v>200</v>
      </c>
      <c r="J542" s="15" t="s">
        <v>33</v>
      </c>
      <c r="K542" s="16">
        <v>0.54794520547945202</v>
      </c>
      <c r="L542" s="8"/>
      <c r="M542" s="12"/>
      <c r="N542" s="18">
        <v>43742</v>
      </c>
      <c r="O542" s="14">
        <v>1680</v>
      </c>
      <c r="P542" s="14">
        <v>10080</v>
      </c>
      <c r="Q542" s="23">
        <v>33.264000000000003</v>
      </c>
      <c r="R542" s="11">
        <v>7611</v>
      </c>
      <c r="S542" s="11">
        <v>365</v>
      </c>
      <c r="T542" s="24" t="s">
        <v>37</v>
      </c>
      <c r="U542" s="24" t="s">
        <v>37</v>
      </c>
      <c r="V542" s="24" t="s">
        <v>38</v>
      </c>
      <c r="W542" s="24" t="s">
        <v>38</v>
      </c>
      <c r="X542" s="24" t="s">
        <v>37</v>
      </c>
      <c r="Y542" s="28">
        <v>44077</v>
      </c>
      <c r="Z542" s="24" t="s">
        <v>39</v>
      </c>
    </row>
    <row r="543" spans="1:26" ht="18" customHeight="1">
      <c r="A543" s="8" t="s">
        <v>2437</v>
      </c>
      <c r="B543" s="9" t="s">
        <v>1955</v>
      </c>
      <c r="C543" s="10" t="s">
        <v>1953</v>
      </c>
      <c r="D543" s="11" t="s">
        <v>1073</v>
      </c>
      <c r="E543" s="12">
        <v>4</v>
      </c>
      <c r="F543" s="12"/>
      <c r="G543" s="12"/>
      <c r="H543" s="13">
        <v>44107</v>
      </c>
      <c r="I543" s="14">
        <v>200</v>
      </c>
      <c r="J543" s="15" t="s">
        <v>33</v>
      </c>
      <c r="K543" s="16">
        <v>0.54794520547945202</v>
      </c>
      <c r="L543" s="8" t="s">
        <v>2438</v>
      </c>
      <c r="M543" s="12"/>
      <c r="N543" s="18">
        <v>43742</v>
      </c>
      <c r="O543" s="14">
        <v>1344</v>
      </c>
      <c r="P543" s="14">
        <v>8064</v>
      </c>
      <c r="Q543" s="23">
        <v>26.6112</v>
      </c>
      <c r="R543" s="11">
        <v>7611</v>
      </c>
      <c r="S543" s="11">
        <v>365</v>
      </c>
      <c r="T543" s="24" t="s">
        <v>37</v>
      </c>
      <c r="U543" s="24" t="s">
        <v>37</v>
      </c>
      <c r="V543" s="24" t="s">
        <v>38</v>
      </c>
      <c r="W543" s="24" t="s">
        <v>38</v>
      </c>
      <c r="X543" s="24" t="s">
        <v>37</v>
      </c>
      <c r="Y543" s="28">
        <v>44077</v>
      </c>
      <c r="Z543" s="24" t="s">
        <v>39</v>
      </c>
    </row>
    <row r="544" spans="1:26" ht="18" customHeight="1">
      <c r="A544" s="8" t="s">
        <v>2435</v>
      </c>
      <c r="B544" s="9" t="s">
        <v>1955</v>
      </c>
      <c r="C544" s="10" t="s">
        <v>1953</v>
      </c>
      <c r="D544" s="11" t="s">
        <v>1073</v>
      </c>
      <c r="E544" s="12">
        <v>10</v>
      </c>
      <c r="F544" s="12"/>
      <c r="G544" s="12"/>
      <c r="H544" s="13">
        <v>44110</v>
      </c>
      <c r="I544" s="14">
        <v>203</v>
      </c>
      <c r="J544" s="15" t="s">
        <v>33</v>
      </c>
      <c r="K544" s="16">
        <v>0.55616438356164399</v>
      </c>
      <c r="L544" s="8"/>
      <c r="M544" s="12"/>
      <c r="N544" s="18">
        <v>43745</v>
      </c>
      <c r="O544" s="14">
        <v>3360</v>
      </c>
      <c r="P544" s="14">
        <v>20160</v>
      </c>
      <c r="Q544" s="23">
        <v>66.528000000000006</v>
      </c>
      <c r="R544" s="11">
        <v>7611</v>
      </c>
      <c r="S544" s="11">
        <v>365</v>
      </c>
      <c r="T544" s="24" t="s">
        <v>37</v>
      </c>
      <c r="U544" s="24" t="s">
        <v>37</v>
      </c>
      <c r="V544" s="24" t="s">
        <v>38</v>
      </c>
      <c r="W544" s="24" t="s">
        <v>38</v>
      </c>
      <c r="X544" s="24" t="s">
        <v>37</v>
      </c>
      <c r="Y544" s="28">
        <v>44080</v>
      </c>
      <c r="Z544" s="24" t="s">
        <v>39</v>
      </c>
    </row>
    <row r="545" spans="1:26" ht="18" customHeight="1">
      <c r="A545" s="8" t="s">
        <v>2439</v>
      </c>
      <c r="B545" s="9" t="s">
        <v>1955</v>
      </c>
      <c r="C545" s="10" t="s">
        <v>1953</v>
      </c>
      <c r="D545" s="11" t="s">
        <v>1073</v>
      </c>
      <c r="E545" s="12">
        <v>3</v>
      </c>
      <c r="F545" s="12"/>
      <c r="G545" s="12"/>
      <c r="H545" s="13">
        <v>44110</v>
      </c>
      <c r="I545" s="14">
        <v>203</v>
      </c>
      <c r="J545" s="15" t="s">
        <v>33</v>
      </c>
      <c r="K545" s="16">
        <v>0.55616438356164399</v>
      </c>
      <c r="L545" s="8"/>
      <c r="M545" s="12"/>
      <c r="N545" s="18">
        <v>43745</v>
      </c>
      <c r="O545" s="14">
        <v>1008</v>
      </c>
      <c r="P545" s="14">
        <v>6048</v>
      </c>
      <c r="Q545" s="23">
        <v>19.958400000000001</v>
      </c>
      <c r="R545" s="11">
        <v>7611</v>
      </c>
      <c r="S545" s="11">
        <v>365</v>
      </c>
      <c r="T545" s="24" t="s">
        <v>37</v>
      </c>
      <c r="U545" s="24" t="s">
        <v>37</v>
      </c>
      <c r="V545" s="24" t="s">
        <v>38</v>
      </c>
      <c r="W545" s="24" t="s">
        <v>38</v>
      </c>
      <c r="X545" s="24" t="s">
        <v>37</v>
      </c>
      <c r="Y545" s="28">
        <v>44080</v>
      </c>
      <c r="Z545" s="24" t="s">
        <v>39</v>
      </c>
    </row>
    <row r="546" spans="1:26" ht="18" customHeight="1">
      <c r="A546" s="8" t="s">
        <v>2440</v>
      </c>
      <c r="B546" s="9" t="s">
        <v>1955</v>
      </c>
      <c r="C546" s="10" t="s">
        <v>1953</v>
      </c>
      <c r="D546" s="11" t="s">
        <v>1073</v>
      </c>
      <c r="E546" s="12">
        <v>69</v>
      </c>
      <c r="F546" s="12"/>
      <c r="G546" s="12"/>
      <c r="H546" s="13">
        <v>44110</v>
      </c>
      <c r="I546" s="14">
        <v>203</v>
      </c>
      <c r="J546" s="15" t="s">
        <v>33</v>
      </c>
      <c r="K546" s="16">
        <v>0.55616438356164399</v>
      </c>
      <c r="L546" s="8"/>
      <c r="M546" s="12"/>
      <c r="N546" s="18">
        <v>43745</v>
      </c>
      <c r="O546" s="14">
        <v>23184</v>
      </c>
      <c r="P546" s="14">
        <v>139104</v>
      </c>
      <c r="Q546" s="23">
        <v>459.04320000000001</v>
      </c>
      <c r="R546" s="11">
        <v>7611</v>
      </c>
      <c r="S546" s="11">
        <v>365</v>
      </c>
      <c r="T546" s="24" t="s">
        <v>37</v>
      </c>
      <c r="U546" s="24" t="s">
        <v>37</v>
      </c>
      <c r="V546" s="24" t="s">
        <v>38</v>
      </c>
      <c r="W546" s="24" t="s">
        <v>38</v>
      </c>
      <c r="X546" s="24" t="s">
        <v>37</v>
      </c>
      <c r="Y546" s="28">
        <v>44080</v>
      </c>
      <c r="Z546" s="24" t="s">
        <v>39</v>
      </c>
    </row>
    <row r="547" spans="1:26" ht="18" customHeight="1">
      <c r="A547" s="8" t="s">
        <v>2440</v>
      </c>
      <c r="B547" s="9" t="s">
        <v>1955</v>
      </c>
      <c r="C547" s="10" t="s">
        <v>1953</v>
      </c>
      <c r="D547" s="11" t="s">
        <v>1073</v>
      </c>
      <c r="E547" s="12">
        <v>9</v>
      </c>
      <c r="F547" s="12"/>
      <c r="G547" s="12"/>
      <c r="H547" s="13">
        <v>44110</v>
      </c>
      <c r="I547" s="14">
        <v>203</v>
      </c>
      <c r="J547" s="15" t="s">
        <v>33</v>
      </c>
      <c r="K547" s="16">
        <v>0.55616438356164399</v>
      </c>
      <c r="L547" s="8" t="s">
        <v>2441</v>
      </c>
      <c r="M547" s="12"/>
      <c r="N547" s="18">
        <v>43745</v>
      </c>
      <c r="O547" s="14">
        <v>3024</v>
      </c>
      <c r="P547" s="14">
        <v>18144</v>
      </c>
      <c r="Q547" s="23">
        <v>59.8752</v>
      </c>
      <c r="R547" s="11">
        <v>7611</v>
      </c>
      <c r="S547" s="11">
        <v>365</v>
      </c>
      <c r="T547" s="24" t="s">
        <v>37</v>
      </c>
      <c r="U547" s="24" t="s">
        <v>37</v>
      </c>
      <c r="V547" s="24" t="s">
        <v>38</v>
      </c>
      <c r="W547" s="24" t="s">
        <v>38</v>
      </c>
      <c r="X547" s="24" t="s">
        <v>37</v>
      </c>
      <c r="Y547" s="28">
        <v>44080</v>
      </c>
      <c r="Z547" s="24" t="s">
        <v>39</v>
      </c>
    </row>
    <row r="548" spans="1:26" ht="18" customHeight="1">
      <c r="A548" s="8" t="s">
        <v>2437</v>
      </c>
      <c r="B548" s="9" t="s">
        <v>1955</v>
      </c>
      <c r="C548" s="10" t="s">
        <v>1953</v>
      </c>
      <c r="D548" s="11" t="s">
        <v>1073</v>
      </c>
      <c r="E548" s="12">
        <v>5</v>
      </c>
      <c r="F548" s="12"/>
      <c r="G548" s="12"/>
      <c r="H548" s="13">
        <v>44110</v>
      </c>
      <c r="I548" s="14">
        <v>203</v>
      </c>
      <c r="J548" s="15" t="s">
        <v>33</v>
      </c>
      <c r="K548" s="16">
        <v>0.55616438356164399</v>
      </c>
      <c r="L548" s="8"/>
      <c r="M548" s="12"/>
      <c r="N548" s="18">
        <v>43745</v>
      </c>
      <c r="O548" s="14">
        <v>1680</v>
      </c>
      <c r="P548" s="14">
        <v>10080</v>
      </c>
      <c r="Q548" s="23">
        <v>33.264000000000003</v>
      </c>
      <c r="R548" s="11">
        <v>7611</v>
      </c>
      <c r="S548" s="11">
        <v>365</v>
      </c>
      <c r="T548" s="24" t="s">
        <v>37</v>
      </c>
      <c r="U548" s="24" t="s">
        <v>37</v>
      </c>
      <c r="V548" s="24" t="s">
        <v>38</v>
      </c>
      <c r="W548" s="24" t="s">
        <v>38</v>
      </c>
      <c r="X548" s="24" t="s">
        <v>37</v>
      </c>
      <c r="Y548" s="28">
        <v>44080</v>
      </c>
      <c r="Z548" s="24" t="s">
        <v>39</v>
      </c>
    </row>
    <row r="549" spans="1:26" ht="18" customHeight="1">
      <c r="A549" s="8" t="s">
        <v>2442</v>
      </c>
      <c r="B549" s="9" t="s">
        <v>1947</v>
      </c>
      <c r="C549" s="10" t="s">
        <v>1948</v>
      </c>
      <c r="D549" s="11" t="s">
        <v>1073</v>
      </c>
      <c r="E549" s="12">
        <v>46</v>
      </c>
      <c r="F549" s="12">
        <v>128</v>
      </c>
      <c r="G549" s="12"/>
      <c r="H549" s="13">
        <v>44114</v>
      </c>
      <c r="I549" s="14">
        <v>207</v>
      </c>
      <c r="J549" s="15" t="s">
        <v>33</v>
      </c>
      <c r="K549" s="16">
        <v>0.56712328767123299</v>
      </c>
      <c r="L549" s="8"/>
      <c r="M549" s="12"/>
      <c r="N549" s="18">
        <v>43749</v>
      </c>
      <c r="O549" s="14">
        <v>6752</v>
      </c>
      <c r="P549" s="14">
        <v>162048</v>
      </c>
      <c r="Q549" s="23">
        <v>405.12</v>
      </c>
      <c r="R549" s="11">
        <v>12212</v>
      </c>
      <c r="S549" s="11">
        <v>365</v>
      </c>
      <c r="T549" s="24" t="s">
        <v>37</v>
      </c>
      <c r="U549" s="24" t="s">
        <v>37</v>
      </c>
      <c r="V549" s="24" t="s">
        <v>38</v>
      </c>
      <c r="W549" s="24" t="s">
        <v>38</v>
      </c>
      <c r="X549" s="24" t="s">
        <v>37</v>
      </c>
      <c r="Y549" s="28">
        <v>44084</v>
      </c>
      <c r="Z549" s="24" t="s">
        <v>39</v>
      </c>
    </row>
    <row r="550" spans="1:26" ht="18" customHeight="1">
      <c r="A550" s="8" t="s">
        <v>2436</v>
      </c>
      <c r="B550" s="9" t="s">
        <v>1955</v>
      </c>
      <c r="C550" s="10" t="s">
        <v>1953</v>
      </c>
      <c r="D550" s="11" t="s">
        <v>1073</v>
      </c>
      <c r="E550" s="12">
        <v>19</v>
      </c>
      <c r="F550" s="12"/>
      <c r="G550" s="12"/>
      <c r="H550" s="13">
        <v>44122</v>
      </c>
      <c r="I550" s="14">
        <v>215</v>
      </c>
      <c r="J550" s="15" t="s">
        <v>33</v>
      </c>
      <c r="K550" s="16">
        <v>0.58904109589041098</v>
      </c>
      <c r="L550" s="8"/>
      <c r="M550" s="12"/>
      <c r="N550" s="18">
        <v>43757</v>
      </c>
      <c r="O550" s="14">
        <v>6384</v>
      </c>
      <c r="P550" s="14">
        <v>38304</v>
      </c>
      <c r="Q550" s="23">
        <v>126.4032</v>
      </c>
      <c r="R550" s="11">
        <v>7611</v>
      </c>
      <c r="S550" s="11">
        <v>365</v>
      </c>
      <c r="T550" s="24" t="s">
        <v>37</v>
      </c>
      <c r="U550" s="24" t="s">
        <v>37</v>
      </c>
      <c r="V550" s="24" t="s">
        <v>38</v>
      </c>
      <c r="W550" s="24" t="s">
        <v>38</v>
      </c>
      <c r="X550" s="24" t="s">
        <v>37</v>
      </c>
      <c r="Y550" s="28">
        <v>44092</v>
      </c>
      <c r="Z550" s="24" t="s">
        <v>39</v>
      </c>
    </row>
    <row r="551" spans="1:26" ht="18" customHeight="1">
      <c r="A551" s="8" t="s">
        <v>2436</v>
      </c>
      <c r="B551" s="9" t="s">
        <v>1955</v>
      </c>
      <c r="C551" s="10" t="s">
        <v>1953</v>
      </c>
      <c r="D551" s="11" t="s">
        <v>1073</v>
      </c>
      <c r="E551" s="12">
        <v>9</v>
      </c>
      <c r="F551" s="12"/>
      <c r="G551" s="12"/>
      <c r="H551" s="13">
        <v>44122</v>
      </c>
      <c r="I551" s="14">
        <v>215</v>
      </c>
      <c r="J551" s="15" t="s">
        <v>33</v>
      </c>
      <c r="K551" s="16">
        <v>0.58904109589041098</v>
      </c>
      <c r="L551" s="8" t="s">
        <v>2433</v>
      </c>
      <c r="M551" s="12"/>
      <c r="N551" s="18">
        <v>43757</v>
      </c>
      <c r="O551" s="14">
        <v>3024</v>
      </c>
      <c r="P551" s="14">
        <v>18144</v>
      </c>
      <c r="Q551" s="23">
        <v>59.8752</v>
      </c>
      <c r="R551" s="11">
        <v>7611</v>
      </c>
      <c r="S551" s="11">
        <v>365</v>
      </c>
      <c r="T551" s="24" t="s">
        <v>37</v>
      </c>
      <c r="U551" s="24" t="s">
        <v>37</v>
      </c>
      <c r="V551" s="24" t="s">
        <v>38</v>
      </c>
      <c r="W551" s="24" t="s">
        <v>38</v>
      </c>
      <c r="X551" s="24" t="s">
        <v>37</v>
      </c>
      <c r="Y551" s="28">
        <v>44092</v>
      </c>
      <c r="Z551" s="24" t="s">
        <v>39</v>
      </c>
    </row>
    <row r="552" spans="1:26" ht="18" customHeight="1">
      <c r="A552" s="8" t="s">
        <v>2304</v>
      </c>
      <c r="B552" s="9" t="s">
        <v>1955</v>
      </c>
      <c r="C552" s="10" t="s">
        <v>1953</v>
      </c>
      <c r="D552" s="11" t="s">
        <v>1073</v>
      </c>
      <c r="E552" s="12">
        <v>20</v>
      </c>
      <c r="F552" s="12"/>
      <c r="G552" s="12"/>
      <c r="H552" s="13">
        <v>44122</v>
      </c>
      <c r="I552" s="14">
        <v>215</v>
      </c>
      <c r="J552" s="15" t="s">
        <v>33</v>
      </c>
      <c r="K552" s="16">
        <v>0.58904109589041098</v>
      </c>
      <c r="L552" s="8"/>
      <c r="M552" s="12"/>
      <c r="N552" s="18">
        <v>43757</v>
      </c>
      <c r="O552" s="14">
        <v>6720</v>
      </c>
      <c r="P552" s="14">
        <v>40320</v>
      </c>
      <c r="Q552" s="23">
        <v>133.05600000000001</v>
      </c>
      <c r="R552" s="11">
        <v>7611</v>
      </c>
      <c r="S552" s="11">
        <v>365</v>
      </c>
      <c r="T552" s="24" t="s">
        <v>37</v>
      </c>
      <c r="U552" s="24" t="s">
        <v>37</v>
      </c>
      <c r="V552" s="24" t="s">
        <v>38</v>
      </c>
      <c r="W552" s="24" t="s">
        <v>38</v>
      </c>
      <c r="X552" s="24" t="s">
        <v>37</v>
      </c>
      <c r="Y552" s="28">
        <v>44092</v>
      </c>
      <c r="Z552" s="24" t="s">
        <v>39</v>
      </c>
    </row>
    <row r="553" spans="1:26" ht="18" customHeight="1">
      <c r="A553" s="8" t="s">
        <v>2431</v>
      </c>
      <c r="B553" s="9" t="s">
        <v>1955</v>
      </c>
      <c r="C553" s="10" t="s">
        <v>1953</v>
      </c>
      <c r="D553" s="11" t="s">
        <v>1073</v>
      </c>
      <c r="E553" s="12">
        <v>5</v>
      </c>
      <c r="F553" s="12"/>
      <c r="G553" s="12"/>
      <c r="H553" s="13">
        <v>44122</v>
      </c>
      <c r="I553" s="14">
        <v>215</v>
      </c>
      <c r="J553" s="15" t="s">
        <v>33</v>
      </c>
      <c r="K553" s="16">
        <v>0.58904109589041098</v>
      </c>
      <c r="L553" s="8"/>
      <c r="M553" s="12"/>
      <c r="N553" s="18">
        <v>43757</v>
      </c>
      <c r="O553" s="14">
        <v>1680</v>
      </c>
      <c r="P553" s="14">
        <v>10080</v>
      </c>
      <c r="Q553" s="23">
        <v>33.264000000000003</v>
      </c>
      <c r="R553" s="11">
        <v>7611</v>
      </c>
      <c r="S553" s="11">
        <v>365</v>
      </c>
      <c r="T553" s="24" t="s">
        <v>37</v>
      </c>
      <c r="U553" s="24" t="s">
        <v>37</v>
      </c>
      <c r="V553" s="24" t="s">
        <v>38</v>
      </c>
      <c r="W553" s="24" t="s">
        <v>38</v>
      </c>
      <c r="X553" s="24" t="s">
        <v>37</v>
      </c>
      <c r="Y553" s="28">
        <v>44092</v>
      </c>
      <c r="Z553" s="24" t="s">
        <v>39</v>
      </c>
    </row>
    <row r="554" spans="1:26" ht="18" customHeight="1">
      <c r="A554" s="8" t="s">
        <v>2439</v>
      </c>
      <c r="B554" s="9" t="s">
        <v>1955</v>
      </c>
      <c r="C554" s="10" t="s">
        <v>1953</v>
      </c>
      <c r="D554" s="11" t="s">
        <v>1073</v>
      </c>
      <c r="E554" s="12">
        <v>9</v>
      </c>
      <c r="F554" s="12"/>
      <c r="G554" s="12"/>
      <c r="H554" s="13">
        <v>44122</v>
      </c>
      <c r="I554" s="14">
        <v>215</v>
      </c>
      <c r="J554" s="15" t="s">
        <v>33</v>
      </c>
      <c r="K554" s="16">
        <v>0.58904109589041098</v>
      </c>
      <c r="L554" s="8"/>
      <c r="M554" s="12"/>
      <c r="N554" s="18">
        <v>43757</v>
      </c>
      <c r="O554" s="14">
        <v>3024</v>
      </c>
      <c r="P554" s="14">
        <v>18144</v>
      </c>
      <c r="Q554" s="23">
        <v>59.8752</v>
      </c>
      <c r="R554" s="11">
        <v>7611</v>
      </c>
      <c r="S554" s="11">
        <v>365</v>
      </c>
      <c r="T554" s="24" t="s">
        <v>37</v>
      </c>
      <c r="U554" s="24" t="s">
        <v>37</v>
      </c>
      <c r="V554" s="24" t="s">
        <v>38</v>
      </c>
      <c r="W554" s="24" t="s">
        <v>38</v>
      </c>
      <c r="X554" s="24" t="s">
        <v>37</v>
      </c>
      <c r="Y554" s="28">
        <v>44092</v>
      </c>
      <c r="Z554" s="24" t="s">
        <v>39</v>
      </c>
    </row>
    <row r="555" spans="1:26" ht="18" customHeight="1">
      <c r="A555" s="8" t="s">
        <v>2432</v>
      </c>
      <c r="B555" s="9" t="s">
        <v>1955</v>
      </c>
      <c r="C555" s="10" t="s">
        <v>1953</v>
      </c>
      <c r="D555" s="11" t="s">
        <v>1073</v>
      </c>
      <c r="E555" s="12">
        <v>5</v>
      </c>
      <c r="F555" s="12"/>
      <c r="G555" s="12"/>
      <c r="H555" s="13">
        <v>44122</v>
      </c>
      <c r="I555" s="14">
        <v>215</v>
      </c>
      <c r="J555" s="15" t="s">
        <v>33</v>
      </c>
      <c r="K555" s="16">
        <v>0.58904109589041098</v>
      </c>
      <c r="L555" s="8"/>
      <c r="M555" s="12"/>
      <c r="N555" s="18">
        <v>43757</v>
      </c>
      <c r="O555" s="14">
        <v>1680</v>
      </c>
      <c r="P555" s="14">
        <v>10080</v>
      </c>
      <c r="Q555" s="23">
        <v>33.264000000000003</v>
      </c>
      <c r="R555" s="11">
        <v>7611</v>
      </c>
      <c r="S555" s="11">
        <v>365</v>
      </c>
      <c r="T555" s="24" t="s">
        <v>37</v>
      </c>
      <c r="U555" s="24" t="s">
        <v>37</v>
      </c>
      <c r="V555" s="24" t="s">
        <v>38</v>
      </c>
      <c r="W555" s="24" t="s">
        <v>38</v>
      </c>
      <c r="X555" s="24" t="s">
        <v>37</v>
      </c>
      <c r="Y555" s="28">
        <v>44092</v>
      </c>
      <c r="Z555" s="24" t="s">
        <v>39</v>
      </c>
    </row>
    <row r="556" spans="1:26" ht="18" customHeight="1">
      <c r="A556" s="8" t="s">
        <v>2437</v>
      </c>
      <c r="B556" s="9" t="s">
        <v>1955</v>
      </c>
      <c r="C556" s="10" t="s">
        <v>1953</v>
      </c>
      <c r="D556" s="11" t="s">
        <v>1073</v>
      </c>
      <c r="E556" s="12">
        <v>5</v>
      </c>
      <c r="F556" s="12"/>
      <c r="G556" s="12"/>
      <c r="H556" s="13">
        <v>44122</v>
      </c>
      <c r="I556" s="14">
        <v>215</v>
      </c>
      <c r="J556" s="15" t="s">
        <v>33</v>
      </c>
      <c r="K556" s="16">
        <v>0.58904109589041098</v>
      </c>
      <c r="L556" s="8"/>
      <c r="M556" s="12"/>
      <c r="N556" s="18">
        <v>43757</v>
      </c>
      <c r="O556" s="14">
        <v>1680</v>
      </c>
      <c r="P556" s="14">
        <v>10080</v>
      </c>
      <c r="Q556" s="23">
        <v>33.264000000000003</v>
      </c>
      <c r="R556" s="11">
        <v>7611</v>
      </c>
      <c r="S556" s="11">
        <v>365</v>
      </c>
      <c r="T556" s="24" t="s">
        <v>37</v>
      </c>
      <c r="U556" s="24" t="s">
        <v>37</v>
      </c>
      <c r="V556" s="24" t="s">
        <v>38</v>
      </c>
      <c r="W556" s="24" t="s">
        <v>38</v>
      </c>
      <c r="X556" s="24" t="s">
        <v>37</v>
      </c>
      <c r="Y556" s="28">
        <v>44092</v>
      </c>
      <c r="Z556" s="24" t="s">
        <v>39</v>
      </c>
    </row>
    <row r="557" spans="1:26" ht="18" customHeight="1">
      <c r="A557" s="8" t="s">
        <v>2437</v>
      </c>
      <c r="B557" s="9" t="s">
        <v>1955</v>
      </c>
      <c r="C557" s="10" t="s">
        <v>1953</v>
      </c>
      <c r="D557" s="11" t="s">
        <v>1073</v>
      </c>
      <c r="E557" s="12">
        <v>10</v>
      </c>
      <c r="F557" s="12"/>
      <c r="G557" s="12"/>
      <c r="H557" s="13">
        <v>44122</v>
      </c>
      <c r="I557" s="14">
        <v>215</v>
      </c>
      <c r="J557" s="15" t="s">
        <v>33</v>
      </c>
      <c r="K557" s="16">
        <v>0.58904109589041098</v>
      </c>
      <c r="L557" s="8"/>
      <c r="M557" s="12"/>
      <c r="N557" s="18">
        <v>43757</v>
      </c>
      <c r="O557" s="14">
        <v>3360</v>
      </c>
      <c r="P557" s="14">
        <v>20160</v>
      </c>
      <c r="Q557" s="23">
        <v>66.528000000000006</v>
      </c>
      <c r="R557" s="11">
        <v>7611</v>
      </c>
      <c r="S557" s="11">
        <v>365</v>
      </c>
      <c r="T557" s="24" t="s">
        <v>37</v>
      </c>
      <c r="U557" s="24" t="s">
        <v>37</v>
      </c>
      <c r="V557" s="24" t="s">
        <v>38</v>
      </c>
      <c r="W557" s="24" t="s">
        <v>38</v>
      </c>
      <c r="X557" s="24" t="s">
        <v>37</v>
      </c>
      <c r="Y557" s="28">
        <v>44092</v>
      </c>
      <c r="Z557" s="24" t="s">
        <v>39</v>
      </c>
    </row>
    <row r="558" spans="1:26" ht="18" customHeight="1">
      <c r="A558" s="8" t="s">
        <v>2443</v>
      </c>
      <c r="B558" s="9" t="s">
        <v>1928</v>
      </c>
      <c r="C558" s="10" t="s">
        <v>2428</v>
      </c>
      <c r="D558" s="11" t="s">
        <v>1073</v>
      </c>
      <c r="E558" s="12">
        <v>14</v>
      </c>
      <c r="F558" s="12"/>
      <c r="G558" s="12"/>
      <c r="H558" s="13">
        <v>44135</v>
      </c>
      <c r="I558" s="14">
        <v>228</v>
      </c>
      <c r="J558" s="15" t="s">
        <v>33</v>
      </c>
      <c r="K558" s="16">
        <v>0.624657534246575</v>
      </c>
      <c r="L558" s="8"/>
      <c r="M558" s="12"/>
      <c r="N558" s="18">
        <v>43770</v>
      </c>
      <c r="O558" s="14">
        <v>7168</v>
      </c>
      <c r="P558" s="14">
        <v>43008</v>
      </c>
      <c r="Q558" s="23">
        <v>107.52</v>
      </c>
      <c r="R558" s="11">
        <v>12136</v>
      </c>
      <c r="S558" s="11">
        <v>365</v>
      </c>
      <c r="T558" s="24" t="s">
        <v>37</v>
      </c>
      <c r="U558" s="24" t="s">
        <v>37</v>
      </c>
      <c r="V558" s="24" t="s">
        <v>38</v>
      </c>
      <c r="W558" s="24" t="s">
        <v>38</v>
      </c>
      <c r="X558" s="24" t="s">
        <v>37</v>
      </c>
      <c r="Y558" s="28">
        <v>44135</v>
      </c>
      <c r="Z558" s="24" t="s">
        <v>39</v>
      </c>
    </row>
    <row r="559" spans="1:26" ht="18" customHeight="1">
      <c r="A559" s="8" t="s">
        <v>2443</v>
      </c>
      <c r="B559" s="9" t="s">
        <v>1928</v>
      </c>
      <c r="C559" s="10" t="s">
        <v>2428</v>
      </c>
      <c r="D559" s="11" t="s">
        <v>1073</v>
      </c>
      <c r="E559" s="12">
        <v>16</v>
      </c>
      <c r="F559" s="12"/>
      <c r="G559" s="12"/>
      <c r="H559" s="13">
        <v>44135</v>
      </c>
      <c r="I559" s="14">
        <v>228</v>
      </c>
      <c r="J559" s="15" t="s">
        <v>33</v>
      </c>
      <c r="K559" s="16">
        <v>0.624657534246575</v>
      </c>
      <c r="L559" s="8"/>
      <c r="M559" s="12"/>
      <c r="N559" s="18">
        <v>43770</v>
      </c>
      <c r="O559" s="14">
        <v>8192</v>
      </c>
      <c r="P559" s="14">
        <v>49152</v>
      </c>
      <c r="Q559" s="23">
        <v>122.88</v>
      </c>
      <c r="R559" s="11">
        <v>12136</v>
      </c>
      <c r="S559" s="11">
        <v>365</v>
      </c>
      <c r="T559" s="24" t="s">
        <v>37</v>
      </c>
      <c r="U559" s="24" t="s">
        <v>37</v>
      </c>
      <c r="V559" s="24" t="s">
        <v>38</v>
      </c>
      <c r="W559" s="24" t="s">
        <v>38</v>
      </c>
      <c r="X559" s="24" t="s">
        <v>37</v>
      </c>
      <c r="Y559" s="28">
        <v>44135</v>
      </c>
      <c r="Z559" s="24" t="s">
        <v>39</v>
      </c>
    </row>
    <row r="560" spans="1:26" ht="18" customHeight="1">
      <c r="A560" s="8" t="s">
        <v>2444</v>
      </c>
      <c r="B560" s="9" t="s">
        <v>1928</v>
      </c>
      <c r="C560" s="10" t="s">
        <v>2428</v>
      </c>
      <c r="D560" s="11" t="s">
        <v>1073</v>
      </c>
      <c r="E560" s="12">
        <v>2</v>
      </c>
      <c r="F560" s="12"/>
      <c r="G560" s="12"/>
      <c r="H560" s="13">
        <v>44135</v>
      </c>
      <c r="I560" s="14">
        <v>228</v>
      </c>
      <c r="J560" s="15" t="s">
        <v>33</v>
      </c>
      <c r="K560" s="16">
        <v>0.624657534246575</v>
      </c>
      <c r="L560" s="8"/>
      <c r="M560" s="12"/>
      <c r="N560" s="18">
        <v>43770</v>
      </c>
      <c r="O560" s="14">
        <v>1024</v>
      </c>
      <c r="P560" s="14">
        <v>6144</v>
      </c>
      <c r="Q560" s="23">
        <v>15.36</v>
      </c>
      <c r="R560" s="11">
        <v>12136</v>
      </c>
      <c r="S560" s="11">
        <v>365</v>
      </c>
      <c r="T560" s="24" t="s">
        <v>37</v>
      </c>
      <c r="U560" s="24" t="s">
        <v>37</v>
      </c>
      <c r="V560" s="24" t="s">
        <v>38</v>
      </c>
      <c r="W560" s="24" t="s">
        <v>38</v>
      </c>
      <c r="X560" s="24" t="s">
        <v>37</v>
      </c>
      <c r="Y560" s="28">
        <v>44135</v>
      </c>
      <c r="Z560" s="24" t="s">
        <v>39</v>
      </c>
    </row>
    <row r="561" spans="1:26" ht="18" customHeight="1">
      <c r="A561" s="8" t="s">
        <v>2093</v>
      </c>
      <c r="B561" s="9" t="s">
        <v>1928</v>
      </c>
      <c r="C561" s="10" t="s">
        <v>2428</v>
      </c>
      <c r="D561" s="11" t="s">
        <v>1073</v>
      </c>
      <c r="E561" s="12">
        <v>1</v>
      </c>
      <c r="F561" s="12">
        <v>304</v>
      </c>
      <c r="G561" s="12"/>
      <c r="H561" s="13">
        <v>44135</v>
      </c>
      <c r="I561" s="14">
        <v>228</v>
      </c>
      <c r="J561" s="15" t="s">
        <v>33</v>
      </c>
      <c r="K561" s="16">
        <v>0.624657534246575</v>
      </c>
      <c r="L561" s="8"/>
      <c r="M561" s="12"/>
      <c r="N561" s="18">
        <v>43770</v>
      </c>
      <c r="O561" s="14">
        <v>816</v>
      </c>
      <c r="P561" s="14">
        <v>4896</v>
      </c>
      <c r="Q561" s="23">
        <v>12.24</v>
      </c>
      <c r="R561" s="11">
        <v>12136</v>
      </c>
      <c r="S561" s="11">
        <v>365</v>
      </c>
      <c r="T561" s="24" t="s">
        <v>37</v>
      </c>
      <c r="U561" s="24" t="s">
        <v>37</v>
      </c>
      <c r="V561" s="24" t="s">
        <v>38</v>
      </c>
      <c r="W561" s="24" t="s">
        <v>38</v>
      </c>
      <c r="X561" s="24" t="s">
        <v>37</v>
      </c>
      <c r="Y561" s="28">
        <v>44135</v>
      </c>
      <c r="Z561" s="24" t="s">
        <v>39</v>
      </c>
    </row>
    <row r="562" spans="1:26" ht="18" customHeight="1">
      <c r="A562" s="8" t="s">
        <v>2445</v>
      </c>
      <c r="B562" s="9" t="s">
        <v>1928</v>
      </c>
      <c r="C562" s="10" t="s">
        <v>2428</v>
      </c>
      <c r="D562" s="11" t="s">
        <v>1073</v>
      </c>
      <c r="E562" s="12">
        <v>9</v>
      </c>
      <c r="F562" s="12"/>
      <c r="G562" s="12"/>
      <c r="H562" s="13">
        <v>44135</v>
      </c>
      <c r="I562" s="14">
        <v>228</v>
      </c>
      <c r="J562" s="15" t="s">
        <v>33</v>
      </c>
      <c r="K562" s="16">
        <v>0.624657534246575</v>
      </c>
      <c r="L562" s="8"/>
      <c r="M562" s="12"/>
      <c r="N562" s="18">
        <v>43770</v>
      </c>
      <c r="O562" s="14">
        <v>4608</v>
      </c>
      <c r="P562" s="14">
        <v>27648</v>
      </c>
      <c r="Q562" s="23">
        <v>69.12</v>
      </c>
      <c r="R562" s="11">
        <v>12136</v>
      </c>
      <c r="S562" s="11">
        <v>365</v>
      </c>
      <c r="T562" s="24" t="s">
        <v>37</v>
      </c>
      <c r="U562" s="24" t="s">
        <v>37</v>
      </c>
      <c r="V562" s="24" t="s">
        <v>38</v>
      </c>
      <c r="W562" s="24" t="s">
        <v>38</v>
      </c>
      <c r="X562" s="24" t="s">
        <v>37</v>
      </c>
      <c r="Y562" s="28">
        <v>44135</v>
      </c>
      <c r="Z562" s="24" t="s">
        <v>39</v>
      </c>
    </row>
    <row r="563" spans="1:26" ht="18" customHeight="1">
      <c r="A563" s="8" t="s">
        <v>2432</v>
      </c>
      <c r="B563" s="9" t="s">
        <v>1955</v>
      </c>
      <c r="C563" s="10" t="s">
        <v>1953</v>
      </c>
      <c r="D563" s="11" t="s">
        <v>1073</v>
      </c>
      <c r="E563" s="12">
        <v>32</v>
      </c>
      <c r="F563" s="12"/>
      <c r="G563" s="12"/>
      <c r="H563" s="13">
        <v>44140</v>
      </c>
      <c r="I563" s="14">
        <v>233</v>
      </c>
      <c r="J563" s="15" t="s">
        <v>33</v>
      </c>
      <c r="K563" s="16">
        <v>0.63835616438356202</v>
      </c>
      <c r="L563" s="8"/>
      <c r="M563" s="12"/>
      <c r="N563" s="18">
        <v>43775</v>
      </c>
      <c r="O563" s="14">
        <v>10752</v>
      </c>
      <c r="P563" s="14">
        <v>64512</v>
      </c>
      <c r="Q563" s="23">
        <v>212.8896</v>
      </c>
      <c r="R563" s="11">
        <v>7611</v>
      </c>
      <c r="S563" s="11">
        <v>365</v>
      </c>
      <c r="T563" s="24" t="s">
        <v>37</v>
      </c>
      <c r="U563" s="24" t="s">
        <v>37</v>
      </c>
      <c r="V563" s="24" t="s">
        <v>38</v>
      </c>
      <c r="W563" s="24" t="s">
        <v>38</v>
      </c>
      <c r="X563" s="24" t="s">
        <v>37</v>
      </c>
      <c r="Y563" s="28">
        <v>44110</v>
      </c>
      <c r="Z563" s="24" t="s">
        <v>39</v>
      </c>
    </row>
    <row r="564" spans="1:26" ht="18" customHeight="1">
      <c r="A564" s="8" t="s">
        <v>2435</v>
      </c>
      <c r="B564" s="9" t="s">
        <v>1955</v>
      </c>
      <c r="C564" s="10" t="s">
        <v>1953</v>
      </c>
      <c r="D564" s="11" t="s">
        <v>1073</v>
      </c>
      <c r="E564" s="12">
        <v>15</v>
      </c>
      <c r="F564" s="12"/>
      <c r="G564" s="12"/>
      <c r="H564" s="13">
        <v>44141</v>
      </c>
      <c r="I564" s="14">
        <v>234</v>
      </c>
      <c r="J564" s="15" t="s">
        <v>33</v>
      </c>
      <c r="K564" s="16">
        <v>0.64109589041095905</v>
      </c>
      <c r="L564" s="8"/>
      <c r="M564" s="12"/>
      <c r="N564" s="18">
        <v>43776</v>
      </c>
      <c r="O564" s="14">
        <v>5040</v>
      </c>
      <c r="P564" s="14">
        <v>30240</v>
      </c>
      <c r="Q564" s="23">
        <v>99.792000000000002</v>
      </c>
      <c r="R564" s="11">
        <v>7611</v>
      </c>
      <c r="S564" s="11">
        <v>365</v>
      </c>
      <c r="T564" s="24" t="s">
        <v>37</v>
      </c>
      <c r="U564" s="24" t="s">
        <v>37</v>
      </c>
      <c r="V564" s="24" t="s">
        <v>38</v>
      </c>
      <c r="W564" s="24" t="s">
        <v>38</v>
      </c>
      <c r="X564" s="24" t="s">
        <v>37</v>
      </c>
      <c r="Y564" s="28">
        <v>44111</v>
      </c>
      <c r="Z564" s="24" t="s">
        <v>39</v>
      </c>
    </row>
    <row r="565" spans="1:26" ht="18" customHeight="1">
      <c r="A565" s="8" t="s">
        <v>2446</v>
      </c>
      <c r="B565" s="9" t="s">
        <v>1952</v>
      </c>
      <c r="C565" s="10" t="s">
        <v>1953</v>
      </c>
      <c r="D565" s="11" t="s">
        <v>1073</v>
      </c>
      <c r="E565" s="12">
        <v>1</v>
      </c>
      <c r="F565" s="12"/>
      <c r="G565" s="12"/>
      <c r="H565" s="13">
        <v>44141</v>
      </c>
      <c r="I565" s="14">
        <v>234</v>
      </c>
      <c r="J565" s="15" t="s">
        <v>33</v>
      </c>
      <c r="K565" s="16">
        <v>0.64109589041095905</v>
      </c>
      <c r="L565" s="8"/>
      <c r="M565" s="12"/>
      <c r="N565" s="18">
        <v>43776</v>
      </c>
      <c r="O565" s="14">
        <v>260</v>
      </c>
      <c r="P565" s="14">
        <v>1560</v>
      </c>
      <c r="Q565" s="23">
        <v>5.1479999999999997</v>
      </c>
      <c r="R565" s="11">
        <v>7611</v>
      </c>
      <c r="S565" s="11">
        <v>365</v>
      </c>
      <c r="T565" s="24" t="s">
        <v>37</v>
      </c>
      <c r="U565" s="24" t="s">
        <v>37</v>
      </c>
      <c r="V565" s="24" t="s">
        <v>38</v>
      </c>
      <c r="W565" s="24" t="s">
        <v>38</v>
      </c>
      <c r="X565" s="24" t="s">
        <v>37</v>
      </c>
      <c r="Y565" s="28">
        <v>44111</v>
      </c>
      <c r="Z565" s="24" t="s">
        <v>39</v>
      </c>
    </row>
    <row r="566" spans="1:26" ht="18" customHeight="1">
      <c r="A566" s="8" t="s">
        <v>2439</v>
      </c>
      <c r="B566" s="9" t="s">
        <v>1955</v>
      </c>
      <c r="C566" s="10" t="s">
        <v>1953</v>
      </c>
      <c r="D566" s="11" t="s">
        <v>1073</v>
      </c>
      <c r="E566" s="12">
        <v>25</v>
      </c>
      <c r="F566" s="12"/>
      <c r="G566" s="12"/>
      <c r="H566" s="13">
        <v>44141</v>
      </c>
      <c r="I566" s="14">
        <v>234</v>
      </c>
      <c r="J566" s="15" t="s">
        <v>33</v>
      </c>
      <c r="K566" s="16">
        <v>0.64109589041095905</v>
      </c>
      <c r="L566" s="8" t="s">
        <v>2447</v>
      </c>
      <c r="M566" s="12"/>
      <c r="N566" s="18">
        <v>43776</v>
      </c>
      <c r="O566" s="14">
        <v>8400</v>
      </c>
      <c r="P566" s="14">
        <v>50400</v>
      </c>
      <c r="Q566" s="23">
        <v>166.32</v>
      </c>
      <c r="R566" s="11">
        <v>7611</v>
      </c>
      <c r="S566" s="11">
        <v>365</v>
      </c>
      <c r="T566" s="24" t="s">
        <v>37</v>
      </c>
      <c r="U566" s="24" t="s">
        <v>37</v>
      </c>
      <c r="V566" s="24" t="s">
        <v>38</v>
      </c>
      <c r="W566" s="24" t="s">
        <v>38</v>
      </c>
      <c r="X566" s="24" t="s">
        <v>37</v>
      </c>
      <c r="Y566" s="28">
        <v>44111</v>
      </c>
      <c r="Z566" s="24" t="s">
        <v>39</v>
      </c>
    </row>
    <row r="567" spans="1:26" ht="18" customHeight="1">
      <c r="A567" s="8" t="s">
        <v>2437</v>
      </c>
      <c r="B567" s="9" t="s">
        <v>1955</v>
      </c>
      <c r="C567" s="10" t="s">
        <v>1953</v>
      </c>
      <c r="D567" s="11" t="s">
        <v>1073</v>
      </c>
      <c r="E567" s="12">
        <v>24</v>
      </c>
      <c r="F567" s="12"/>
      <c r="G567" s="12"/>
      <c r="H567" s="13">
        <v>44141</v>
      </c>
      <c r="I567" s="14">
        <v>234</v>
      </c>
      <c r="J567" s="15" t="s">
        <v>33</v>
      </c>
      <c r="K567" s="16">
        <v>0.64109589041095905</v>
      </c>
      <c r="L567" s="8"/>
      <c r="M567" s="12"/>
      <c r="N567" s="18">
        <v>43776</v>
      </c>
      <c r="O567" s="14">
        <v>8064</v>
      </c>
      <c r="P567" s="14">
        <v>48384</v>
      </c>
      <c r="Q567" s="23">
        <v>159.66720000000001</v>
      </c>
      <c r="R567" s="11">
        <v>7611</v>
      </c>
      <c r="S567" s="11">
        <v>365</v>
      </c>
      <c r="T567" s="24" t="s">
        <v>37</v>
      </c>
      <c r="U567" s="24" t="s">
        <v>37</v>
      </c>
      <c r="V567" s="24" t="s">
        <v>38</v>
      </c>
      <c r="W567" s="24" t="s">
        <v>38</v>
      </c>
      <c r="X567" s="24" t="s">
        <v>37</v>
      </c>
      <c r="Y567" s="28">
        <v>44111</v>
      </c>
      <c r="Z567" s="24" t="s">
        <v>39</v>
      </c>
    </row>
    <row r="568" spans="1:26" ht="18" customHeight="1">
      <c r="A568" s="8" t="s">
        <v>2281</v>
      </c>
      <c r="B568" s="9" t="s">
        <v>1955</v>
      </c>
      <c r="C568" s="10" t="s">
        <v>1953</v>
      </c>
      <c r="D568" s="11" t="s">
        <v>1073</v>
      </c>
      <c r="E568" s="12">
        <v>9</v>
      </c>
      <c r="F568" s="12"/>
      <c r="G568" s="12"/>
      <c r="H568" s="13">
        <v>44141</v>
      </c>
      <c r="I568" s="14">
        <v>234</v>
      </c>
      <c r="J568" s="15" t="s">
        <v>33</v>
      </c>
      <c r="K568" s="16">
        <v>0.64109589041095905</v>
      </c>
      <c r="L568" s="8"/>
      <c r="M568" s="12"/>
      <c r="N568" s="18">
        <v>43776</v>
      </c>
      <c r="O568" s="14">
        <v>3024</v>
      </c>
      <c r="P568" s="14">
        <v>18144</v>
      </c>
      <c r="Q568" s="23">
        <v>59.8752</v>
      </c>
      <c r="R568" s="11">
        <v>7611</v>
      </c>
      <c r="S568" s="11">
        <v>365</v>
      </c>
      <c r="T568" s="24" t="s">
        <v>37</v>
      </c>
      <c r="U568" s="24" t="s">
        <v>37</v>
      </c>
      <c r="V568" s="24" t="s">
        <v>38</v>
      </c>
      <c r="W568" s="24" t="s">
        <v>38</v>
      </c>
      <c r="X568" s="24" t="s">
        <v>37</v>
      </c>
      <c r="Y568" s="28">
        <v>44111</v>
      </c>
      <c r="Z568" s="24" t="s">
        <v>39</v>
      </c>
    </row>
    <row r="569" spans="1:26" ht="18" customHeight="1">
      <c r="A569" s="8" t="s">
        <v>2434</v>
      </c>
      <c r="B569" s="9" t="s">
        <v>703</v>
      </c>
      <c r="C569" s="10" t="s">
        <v>704</v>
      </c>
      <c r="D569" s="11" t="s">
        <v>1073</v>
      </c>
      <c r="E569" s="12">
        <v>13</v>
      </c>
      <c r="F569" s="12"/>
      <c r="G569" s="12"/>
      <c r="H569" s="13">
        <v>44157</v>
      </c>
      <c r="I569" s="14">
        <v>250</v>
      </c>
      <c r="J569" s="15" t="s">
        <v>33</v>
      </c>
      <c r="K569" s="16">
        <v>0.68493150684931503</v>
      </c>
      <c r="L569" s="8"/>
      <c r="M569" s="12"/>
      <c r="N569" s="18">
        <v>43792</v>
      </c>
      <c r="O569" s="14">
        <v>4992</v>
      </c>
      <c r="P569" s="14">
        <v>29952</v>
      </c>
      <c r="Q569" s="23">
        <v>62.8992</v>
      </c>
      <c r="R569" s="11">
        <v>9508</v>
      </c>
      <c r="S569" s="11">
        <v>365</v>
      </c>
      <c r="T569" s="24" t="s">
        <v>37</v>
      </c>
      <c r="U569" s="24" t="s">
        <v>37</v>
      </c>
      <c r="V569" s="24" t="s">
        <v>38</v>
      </c>
      <c r="W569" s="24" t="s">
        <v>38</v>
      </c>
      <c r="X569" s="24" t="s">
        <v>37</v>
      </c>
      <c r="Y569" s="28">
        <v>44127</v>
      </c>
      <c r="Z569" s="24" t="s">
        <v>39</v>
      </c>
    </row>
    <row r="570" spans="1:26" ht="18" customHeight="1">
      <c r="A570" s="8" t="s">
        <v>2434</v>
      </c>
      <c r="B570" s="9" t="s">
        <v>703</v>
      </c>
      <c r="C570" s="10" t="s">
        <v>704</v>
      </c>
      <c r="D570" s="11" t="s">
        <v>1073</v>
      </c>
      <c r="E570" s="12">
        <v>14</v>
      </c>
      <c r="F570" s="12"/>
      <c r="G570" s="12"/>
      <c r="H570" s="13">
        <v>44163</v>
      </c>
      <c r="I570" s="14">
        <v>256</v>
      </c>
      <c r="J570" s="15" t="s">
        <v>33</v>
      </c>
      <c r="K570" s="16">
        <v>0.70136986301369897</v>
      </c>
      <c r="L570" s="8"/>
      <c r="M570" s="12"/>
      <c r="N570" s="18">
        <v>43798</v>
      </c>
      <c r="O570" s="14">
        <v>5376</v>
      </c>
      <c r="P570" s="14">
        <v>32256</v>
      </c>
      <c r="Q570" s="23">
        <v>67.7376</v>
      </c>
      <c r="R570" s="11">
        <v>9508</v>
      </c>
      <c r="S570" s="11">
        <v>365</v>
      </c>
      <c r="T570" s="24" t="s">
        <v>37</v>
      </c>
      <c r="U570" s="24" t="s">
        <v>37</v>
      </c>
      <c r="V570" s="24" t="s">
        <v>38</v>
      </c>
      <c r="W570" s="24" t="s">
        <v>38</v>
      </c>
      <c r="X570" s="24" t="s">
        <v>37</v>
      </c>
      <c r="Y570" s="28">
        <v>44133</v>
      </c>
      <c r="Z570" s="24" t="s">
        <v>39</v>
      </c>
    </row>
    <row r="571" spans="1:26" ht="18" customHeight="1">
      <c r="A571" s="8" t="s">
        <v>2434</v>
      </c>
      <c r="B571" s="9" t="s">
        <v>703</v>
      </c>
      <c r="C571" s="10" t="s">
        <v>704</v>
      </c>
      <c r="D571" s="11" t="s">
        <v>1073</v>
      </c>
      <c r="E571" s="12">
        <v>7</v>
      </c>
      <c r="F571" s="12"/>
      <c r="G571" s="12"/>
      <c r="H571" s="13">
        <v>44166</v>
      </c>
      <c r="I571" s="14">
        <v>259</v>
      </c>
      <c r="J571" s="15" t="s">
        <v>33</v>
      </c>
      <c r="K571" s="16">
        <v>0.70958904109589005</v>
      </c>
      <c r="L571" s="8"/>
      <c r="M571" s="12"/>
      <c r="N571" s="18">
        <v>43801</v>
      </c>
      <c r="O571" s="14">
        <v>2688</v>
      </c>
      <c r="P571" s="14">
        <v>16128</v>
      </c>
      <c r="Q571" s="23">
        <v>33.8688</v>
      </c>
      <c r="R571" s="11">
        <v>9508</v>
      </c>
      <c r="S571" s="11">
        <v>365</v>
      </c>
      <c r="T571" s="24" t="s">
        <v>37</v>
      </c>
      <c r="U571" s="24" t="s">
        <v>37</v>
      </c>
      <c r="V571" s="24" t="s">
        <v>38</v>
      </c>
      <c r="W571" s="24" t="s">
        <v>38</v>
      </c>
      <c r="X571" s="24" t="s">
        <v>37</v>
      </c>
      <c r="Y571" s="28">
        <v>44136</v>
      </c>
      <c r="Z571" s="24" t="s">
        <v>39</v>
      </c>
    </row>
    <row r="572" spans="1:26" ht="18" customHeight="1">
      <c r="A572" s="8" t="s">
        <v>2434</v>
      </c>
      <c r="B572" s="9" t="s">
        <v>703</v>
      </c>
      <c r="C572" s="10" t="s">
        <v>704</v>
      </c>
      <c r="D572" s="11" t="s">
        <v>1073</v>
      </c>
      <c r="E572" s="12">
        <v>7</v>
      </c>
      <c r="F572" s="12"/>
      <c r="G572" s="12"/>
      <c r="H572" s="13">
        <v>44167</v>
      </c>
      <c r="I572" s="14">
        <v>260</v>
      </c>
      <c r="J572" s="15" t="s">
        <v>33</v>
      </c>
      <c r="K572" s="16">
        <v>0.71232876712328796</v>
      </c>
      <c r="L572" s="8"/>
      <c r="M572" s="12"/>
      <c r="N572" s="18">
        <v>43802</v>
      </c>
      <c r="O572" s="14">
        <v>2688</v>
      </c>
      <c r="P572" s="14">
        <v>16128</v>
      </c>
      <c r="Q572" s="23">
        <v>33.8688</v>
      </c>
      <c r="R572" s="11">
        <v>9508</v>
      </c>
      <c r="S572" s="11">
        <v>365</v>
      </c>
      <c r="T572" s="24" t="s">
        <v>37</v>
      </c>
      <c r="U572" s="24" t="s">
        <v>37</v>
      </c>
      <c r="V572" s="24" t="s">
        <v>38</v>
      </c>
      <c r="W572" s="24" t="s">
        <v>38</v>
      </c>
      <c r="X572" s="24" t="s">
        <v>37</v>
      </c>
      <c r="Y572" s="28">
        <v>44137</v>
      </c>
      <c r="Z572" s="24" t="s">
        <v>39</v>
      </c>
    </row>
    <row r="573" spans="1:26" ht="18" customHeight="1">
      <c r="A573" s="8" t="s">
        <v>2434</v>
      </c>
      <c r="B573" s="9" t="s">
        <v>703</v>
      </c>
      <c r="C573" s="10" t="s">
        <v>704</v>
      </c>
      <c r="D573" s="11" t="s">
        <v>1073</v>
      </c>
      <c r="E573" s="12">
        <v>7</v>
      </c>
      <c r="F573" s="12"/>
      <c r="G573" s="12"/>
      <c r="H573" s="13">
        <v>44174</v>
      </c>
      <c r="I573" s="14">
        <v>267</v>
      </c>
      <c r="J573" s="15" t="s">
        <v>33</v>
      </c>
      <c r="K573" s="16">
        <v>0.73150684931506804</v>
      </c>
      <c r="L573" s="8"/>
      <c r="M573" s="12"/>
      <c r="N573" s="18">
        <v>43809</v>
      </c>
      <c r="O573" s="14">
        <v>2688</v>
      </c>
      <c r="P573" s="14">
        <v>16128</v>
      </c>
      <c r="Q573" s="23">
        <v>33.8688</v>
      </c>
      <c r="R573" s="11">
        <v>9508</v>
      </c>
      <c r="S573" s="11">
        <v>365</v>
      </c>
      <c r="T573" s="24" t="s">
        <v>37</v>
      </c>
      <c r="U573" s="24" t="s">
        <v>37</v>
      </c>
      <c r="V573" s="24" t="s">
        <v>38</v>
      </c>
      <c r="W573" s="24" t="s">
        <v>38</v>
      </c>
      <c r="X573" s="24" t="s">
        <v>37</v>
      </c>
      <c r="Y573" s="28">
        <v>44144</v>
      </c>
      <c r="Z573" s="24" t="s">
        <v>39</v>
      </c>
    </row>
    <row r="574" spans="1:26" ht="18" customHeight="1">
      <c r="A574" s="8" t="s">
        <v>2434</v>
      </c>
      <c r="B574" s="9" t="s">
        <v>703</v>
      </c>
      <c r="C574" s="10" t="s">
        <v>704</v>
      </c>
      <c r="D574" s="11" t="s">
        <v>1073</v>
      </c>
      <c r="E574" s="12">
        <v>12</v>
      </c>
      <c r="F574" s="12"/>
      <c r="G574" s="12"/>
      <c r="H574" s="13">
        <v>44186</v>
      </c>
      <c r="I574" s="14">
        <v>279</v>
      </c>
      <c r="J574" s="15" t="s">
        <v>33</v>
      </c>
      <c r="K574" s="16">
        <v>0.76438356164383603</v>
      </c>
      <c r="L574" s="8"/>
      <c r="M574" s="12"/>
      <c r="N574" s="18">
        <v>43821</v>
      </c>
      <c r="O574" s="14">
        <v>4608</v>
      </c>
      <c r="P574" s="14">
        <v>27648</v>
      </c>
      <c r="Q574" s="23">
        <v>58.0608</v>
      </c>
      <c r="R574" s="11">
        <v>9508</v>
      </c>
      <c r="S574" s="11">
        <v>365</v>
      </c>
      <c r="T574" s="24" t="s">
        <v>37</v>
      </c>
      <c r="U574" s="24" t="s">
        <v>37</v>
      </c>
      <c r="V574" s="24" t="s">
        <v>38</v>
      </c>
      <c r="W574" s="24" t="s">
        <v>38</v>
      </c>
      <c r="X574" s="24" t="s">
        <v>37</v>
      </c>
      <c r="Y574" s="28">
        <v>44156</v>
      </c>
      <c r="Z574" s="24" t="s">
        <v>39</v>
      </c>
    </row>
    <row r="575" spans="1:26" ht="18" customHeight="1">
      <c r="A575" s="8" t="s">
        <v>2434</v>
      </c>
      <c r="B575" s="9" t="s">
        <v>703</v>
      </c>
      <c r="C575" s="10" t="s">
        <v>704</v>
      </c>
      <c r="D575" s="11" t="s">
        <v>1073</v>
      </c>
      <c r="E575" s="12">
        <v>7</v>
      </c>
      <c r="F575" s="12"/>
      <c r="G575" s="12"/>
      <c r="H575" s="13">
        <v>44187</v>
      </c>
      <c r="I575" s="14">
        <v>280</v>
      </c>
      <c r="J575" s="15" t="s">
        <v>33</v>
      </c>
      <c r="K575" s="16">
        <v>0.76712328767123295</v>
      </c>
      <c r="L575" s="8"/>
      <c r="M575" s="12"/>
      <c r="N575" s="18">
        <v>43822</v>
      </c>
      <c r="O575" s="14">
        <v>2688</v>
      </c>
      <c r="P575" s="14">
        <v>16128</v>
      </c>
      <c r="Q575" s="23">
        <v>33.8688</v>
      </c>
      <c r="R575" s="11">
        <v>9508</v>
      </c>
      <c r="S575" s="11">
        <v>365</v>
      </c>
      <c r="T575" s="24" t="s">
        <v>37</v>
      </c>
      <c r="U575" s="24" t="s">
        <v>37</v>
      </c>
      <c r="V575" s="24" t="s">
        <v>38</v>
      </c>
      <c r="W575" s="24" t="s">
        <v>38</v>
      </c>
      <c r="X575" s="24" t="s">
        <v>37</v>
      </c>
      <c r="Y575" s="28">
        <v>44157</v>
      </c>
      <c r="Z575" s="24" t="s">
        <v>39</v>
      </c>
    </row>
    <row r="576" spans="1:26" ht="18" customHeight="1">
      <c r="A576" s="8" t="s">
        <v>2443</v>
      </c>
      <c r="B576" s="9" t="s">
        <v>1928</v>
      </c>
      <c r="C576" s="10" t="s">
        <v>2428</v>
      </c>
      <c r="D576" s="11" t="s">
        <v>1073</v>
      </c>
      <c r="E576" s="12">
        <v>6</v>
      </c>
      <c r="F576" s="12"/>
      <c r="G576" s="12"/>
      <c r="H576" s="13">
        <v>44196</v>
      </c>
      <c r="I576" s="14">
        <v>289</v>
      </c>
      <c r="J576" s="15" t="s">
        <v>33</v>
      </c>
      <c r="K576" s="16">
        <v>0.79178082191780796</v>
      </c>
      <c r="L576" s="8"/>
      <c r="M576" s="12"/>
      <c r="N576" s="18">
        <v>43831</v>
      </c>
      <c r="O576" s="14">
        <v>3072</v>
      </c>
      <c r="P576" s="14">
        <v>18432</v>
      </c>
      <c r="Q576" s="23">
        <v>46.08</v>
      </c>
      <c r="R576" s="11">
        <v>12136</v>
      </c>
      <c r="S576" s="11">
        <v>365</v>
      </c>
      <c r="T576" s="24" t="s">
        <v>37</v>
      </c>
      <c r="U576" s="24" t="s">
        <v>37</v>
      </c>
      <c r="V576" s="24" t="s">
        <v>38</v>
      </c>
      <c r="W576" s="24" t="s">
        <v>38</v>
      </c>
      <c r="X576" s="24" t="s">
        <v>37</v>
      </c>
      <c r="Y576" s="28">
        <v>44196</v>
      </c>
      <c r="Z576" s="24" t="s">
        <v>39</v>
      </c>
    </row>
    <row r="577" spans="1:26" ht="18" customHeight="1">
      <c r="A577" s="8" t="s">
        <v>2113</v>
      </c>
      <c r="B577" s="9" t="s">
        <v>1955</v>
      </c>
      <c r="C577" s="10" t="s">
        <v>1953</v>
      </c>
      <c r="D577" s="11" t="s">
        <v>1073</v>
      </c>
      <c r="E577" s="12">
        <v>18</v>
      </c>
      <c r="F577" s="12"/>
      <c r="G577" s="12"/>
      <c r="H577" s="13">
        <v>44201</v>
      </c>
      <c r="I577" s="14">
        <v>294</v>
      </c>
      <c r="J577" s="15" t="s">
        <v>33</v>
      </c>
      <c r="K577" s="16">
        <v>0.80547945205479499</v>
      </c>
      <c r="L577" s="8"/>
      <c r="M577" s="12"/>
      <c r="N577" s="18">
        <v>43836</v>
      </c>
      <c r="O577" s="14">
        <v>6048</v>
      </c>
      <c r="P577" s="14">
        <v>36288</v>
      </c>
      <c r="Q577" s="23">
        <v>119.7504</v>
      </c>
      <c r="R577" s="11">
        <v>7611</v>
      </c>
      <c r="S577" s="11">
        <v>365</v>
      </c>
      <c r="T577" s="24" t="s">
        <v>37</v>
      </c>
      <c r="U577" s="24" t="s">
        <v>37</v>
      </c>
      <c r="V577" s="24" t="s">
        <v>38</v>
      </c>
      <c r="W577" s="24" t="s">
        <v>38</v>
      </c>
      <c r="X577" s="24" t="s">
        <v>37</v>
      </c>
      <c r="Y577" s="28">
        <v>44171</v>
      </c>
      <c r="Z577" s="24" t="s">
        <v>39</v>
      </c>
    </row>
    <row r="578" spans="1:26" ht="18" customHeight="1">
      <c r="A578" s="8" t="s">
        <v>2137</v>
      </c>
      <c r="B578" s="9" t="s">
        <v>1952</v>
      </c>
      <c r="C578" s="10" t="s">
        <v>1953</v>
      </c>
      <c r="D578" s="11" t="s">
        <v>1073</v>
      </c>
      <c r="E578" s="12">
        <v>11</v>
      </c>
      <c r="F578" s="12"/>
      <c r="G578" s="12"/>
      <c r="H578" s="13">
        <v>44202</v>
      </c>
      <c r="I578" s="14">
        <v>295</v>
      </c>
      <c r="J578" s="15" t="s">
        <v>33</v>
      </c>
      <c r="K578" s="16">
        <v>0.80821917808219201</v>
      </c>
      <c r="L578" s="8"/>
      <c r="M578" s="12"/>
      <c r="N578" s="18">
        <v>43837</v>
      </c>
      <c r="O578" s="14">
        <v>2860</v>
      </c>
      <c r="P578" s="14">
        <v>17160</v>
      </c>
      <c r="Q578" s="23">
        <v>56.628</v>
      </c>
      <c r="R578" s="11">
        <v>7611</v>
      </c>
      <c r="S578" s="11">
        <v>365</v>
      </c>
      <c r="T578" s="24" t="s">
        <v>37</v>
      </c>
      <c r="U578" s="24" t="s">
        <v>37</v>
      </c>
      <c r="V578" s="24" t="s">
        <v>38</v>
      </c>
      <c r="W578" s="24" t="s">
        <v>38</v>
      </c>
      <c r="X578" s="24" t="s">
        <v>37</v>
      </c>
      <c r="Y578" s="28">
        <v>44172</v>
      </c>
      <c r="Z578" s="24" t="s">
        <v>39</v>
      </c>
    </row>
    <row r="579" spans="1:26" ht="18" customHeight="1">
      <c r="A579" s="8" t="s">
        <v>2435</v>
      </c>
      <c r="B579" s="9" t="s">
        <v>1955</v>
      </c>
      <c r="C579" s="10" t="s">
        <v>1953</v>
      </c>
      <c r="D579" s="11" t="s">
        <v>1073</v>
      </c>
      <c r="E579" s="12">
        <v>4</v>
      </c>
      <c r="F579" s="12"/>
      <c r="G579" s="12"/>
      <c r="H579" s="13">
        <v>44202</v>
      </c>
      <c r="I579" s="14">
        <v>295</v>
      </c>
      <c r="J579" s="15" t="s">
        <v>33</v>
      </c>
      <c r="K579" s="16">
        <v>0.80821917808219201</v>
      </c>
      <c r="L579" s="8" t="s">
        <v>2448</v>
      </c>
      <c r="M579" s="12"/>
      <c r="N579" s="18">
        <v>43837</v>
      </c>
      <c r="O579" s="14">
        <v>1344</v>
      </c>
      <c r="P579" s="14">
        <v>8064</v>
      </c>
      <c r="Q579" s="23">
        <v>26.6112</v>
      </c>
      <c r="R579" s="11">
        <v>7611</v>
      </c>
      <c r="S579" s="11">
        <v>365</v>
      </c>
      <c r="T579" s="24" t="s">
        <v>37</v>
      </c>
      <c r="U579" s="24" t="s">
        <v>37</v>
      </c>
      <c r="V579" s="24" t="s">
        <v>38</v>
      </c>
      <c r="W579" s="24" t="s">
        <v>38</v>
      </c>
      <c r="X579" s="24" t="s">
        <v>37</v>
      </c>
      <c r="Y579" s="28">
        <v>44172</v>
      </c>
      <c r="Z579" s="24" t="s">
        <v>39</v>
      </c>
    </row>
    <row r="580" spans="1:26" ht="18" customHeight="1">
      <c r="A580" s="8" t="s">
        <v>2440</v>
      </c>
      <c r="B580" s="9" t="s">
        <v>1955</v>
      </c>
      <c r="C580" s="10" t="s">
        <v>1953</v>
      </c>
      <c r="D580" s="11" t="s">
        <v>1073</v>
      </c>
      <c r="E580" s="12">
        <v>35</v>
      </c>
      <c r="F580" s="12"/>
      <c r="G580" s="12"/>
      <c r="H580" s="13">
        <v>44202</v>
      </c>
      <c r="I580" s="14">
        <v>295</v>
      </c>
      <c r="J580" s="15" t="s">
        <v>33</v>
      </c>
      <c r="K580" s="16">
        <v>0.80821917808219201</v>
      </c>
      <c r="L580" s="8"/>
      <c r="M580" s="12"/>
      <c r="N580" s="18">
        <v>43837</v>
      </c>
      <c r="O580" s="14">
        <v>11760</v>
      </c>
      <c r="P580" s="14">
        <v>70560</v>
      </c>
      <c r="Q580" s="23">
        <v>232.84800000000001</v>
      </c>
      <c r="R580" s="11">
        <v>7611</v>
      </c>
      <c r="S580" s="11">
        <v>365</v>
      </c>
      <c r="T580" s="24" t="s">
        <v>37</v>
      </c>
      <c r="U580" s="24" t="s">
        <v>37</v>
      </c>
      <c r="V580" s="24" t="s">
        <v>38</v>
      </c>
      <c r="W580" s="24" t="s">
        <v>38</v>
      </c>
      <c r="X580" s="24" t="s">
        <v>37</v>
      </c>
      <c r="Y580" s="28">
        <v>44172</v>
      </c>
      <c r="Z580" s="24" t="s">
        <v>39</v>
      </c>
    </row>
    <row r="581" spans="1:26" ht="18" customHeight="1">
      <c r="A581" s="8" t="s">
        <v>2437</v>
      </c>
      <c r="B581" s="9" t="s">
        <v>1955</v>
      </c>
      <c r="C581" s="10" t="s">
        <v>1953</v>
      </c>
      <c r="D581" s="11" t="s">
        <v>1073</v>
      </c>
      <c r="E581" s="12">
        <v>15</v>
      </c>
      <c r="F581" s="12"/>
      <c r="G581" s="12"/>
      <c r="H581" s="13">
        <v>44202</v>
      </c>
      <c r="I581" s="14">
        <v>295</v>
      </c>
      <c r="J581" s="15" t="s">
        <v>33</v>
      </c>
      <c r="K581" s="16">
        <v>0.80821917808219201</v>
      </c>
      <c r="L581" s="8"/>
      <c r="M581" s="12"/>
      <c r="N581" s="18">
        <v>43837</v>
      </c>
      <c r="O581" s="14">
        <v>5040</v>
      </c>
      <c r="P581" s="14">
        <v>30240</v>
      </c>
      <c r="Q581" s="23">
        <v>99.792000000000002</v>
      </c>
      <c r="R581" s="11">
        <v>7611</v>
      </c>
      <c r="S581" s="11">
        <v>365</v>
      </c>
      <c r="T581" s="24" t="s">
        <v>37</v>
      </c>
      <c r="U581" s="24" t="s">
        <v>37</v>
      </c>
      <c r="V581" s="24" t="s">
        <v>38</v>
      </c>
      <c r="W581" s="24" t="s">
        <v>38</v>
      </c>
      <c r="X581" s="24" t="s">
        <v>37</v>
      </c>
      <c r="Y581" s="28">
        <v>44172</v>
      </c>
      <c r="Z581" s="24" t="s">
        <v>39</v>
      </c>
    </row>
    <row r="582" spans="1:26" ht="18" customHeight="1">
      <c r="A582" s="8" t="s">
        <v>2449</v>
      </c>
      <c r="B582" s="9" t="s">
        <v>1952</v>
      </c>
      <c r="C582" s="10" t="s">
        <v>1953</v>
      </c>
      <c r="D582" s="11" t="s">
        <v>1073</v>
      </c>
      <c r="E582" s="12">
        <v>1</v>
      </c>
      <c r="F582" s="12"/>
      <c r="G582" s="12"/>
      <c r="H582" s="13">
        <v>44202</v>
      </c>
      <c r="I582" s="14">
        <v>295</v>
      </c>
      <c r="J582" s="15" t="s">
        <v>33</v>
      </c>
      <c r="K582" s="16">
        <v>0.80821917808219201</v>
      </c>
      <c r="L582" s="8"/>
      <c r="M582" s="12"/>
      <c r="N582" s="18">
        <v>43837</v>
      </c>
      <c r="O582" s="14">
        <v>260</v>
      </c>
      <c r="P582" s="14">
        <v>1560</v>
      </c>
      <c r="Q582" s="23">
        <v>5.1479999999999997</v>
      </c>
      <c r="R582" s="11">
        <v>7611</v>
      </c>
      <c r="S582" s="11">
        <v>365</v>
      </c>
      <c r="T582" s="24" t="s">
        <v>37</v>
      </c>
      <c r="U582" s="24" t="s">
        <v>37</v>
      </c>
      <c r="V582" s="24" t="s">
        <v>38</v>
      </c>
      <c r="W582" s="24" t="s">
        <v>38</v>
      </c>
      <c r="X582" s="24" t="s">
        <v>37</v>
      </c>
      <c r="Y582" s="28">
        <v>44172</v>
      </c>
      <c r="Z582" s="24" t="s">
        <v>39</v>
      </c>
    </row>
    <row r="583" spans="1:26" ht="18" customHeight="1">
      <c r="A583" s="8" t="s">
        <v>2436</v>
      </c>
      <c r="B583" s="9" t="s">
        <v>1955</v>
      </c>
      <c r="C583" s="10" t="s">
        <v>1953</v>
      </c>
      <c r="D583" s="11" t="s">
        <v>1073</v>
      </c>
      <c r="E583" s="12">
        <v>20</v>
      </c>
      <c r="F583" s="12"/>
      <c r="G583" s="12"/>
      <c r="H583" s="13">
        <v>44203</v>
      </c>
      <c r="I583" s="14">
        <v>296</v>
      </c>
      <c r="J583" s="15" t="s">
        <v>33</v>
      </c>
      <c r="K583" s="16">
        <v>0.81095890410958904</v>
      </c>
      <c r="L583" s="8"/>
      <c r="M583" s="12"/>
      <c r="N583" s="18">
        <v>43838</v>
      </c>
      <c r="O583" s="14">
        <v>6720</v>
      </c>
      <c r="P583" s="14">
        <v>40320</v>
      </c>
      <c r="Q583" s="23">
        <v>133.05600000000001</v>
      </c>
      <c r="R583" s="11">
        <v>7611</v>
      </c>
      <c r="S583" s="11">
        <v>365</v>
      </c>
      <c r="T583" s="24" t="s">
        <v>37</v>
      </c>
      <c r="U583" s="24" t="s">
        <v>37</v>
      </c>
      <c r="V583" s="24" t="s">
        <v>38</v>
      </c>
      <c r="W583" s="24" t="s">
        <v>38</v>
      </c>
      <c r="X583" s="24" t="s">
        <v>37</v>
      </c>
      <c r="Y583" s="28">
        <v>44173</v>
      </c>
      <c r="Z583" s="24" t="s">
        <v>39</v>
      </c>
    </row>
    <row r="584" spans="1:26" ht="18" customHeight="1">
      <c r="A584" s="8" t="s">
        <v>2450</v>
      </c>
      <c r="B584" s="9" t="s">
        <v>1955</v>
      </c>
      <c r="C584" s="10" t="s">
        <v>1953</v>
      </c>
      <c r="D584" s="11" t="s">
        <v>1073</v>
      </c>
      <c r="E584" s="12">
        <v>25</v>
      </c>
      <c r="F584" s="12"/>
      <c r="G584" s="12"/>
      <c r="H584" s="13">
        <v>44203</v>
      </c>
      <c r="I584" s="14">
        <v>296</v>
      </c>
      <c r="J584" s="15" t="s">
        <v>33</v>
      </c>
      <c r="K584" s="16">
        <v>0.81095890410958904</v>
      </c>
      <c r="L584" s="8"/>
      <c r="M584" s="12"/>
      <c r="N584" s="18">
        <v>43838</v>
      </c>
      <c r="O584" s="14">
        <v>8400</v>
      </c>
      <c r="P584" s="14">
        <v>50400</v>
      </c>
      <c r="Q584" s="23">
        <v>166.32</v>
      </c>
      <c r="R584" s="11">
        <v>7611</v>
      </c>
      <c r="S584" s="11">
        <v>365</v>
      </c>
      <c r="T584" s="24" t="s">
        <v>37</v>
      </c>
      <c r="U584" s="24" t="s">
        <v>37</v>
      </c>
      <c r="V584" s="24" t="s">
        <v>38</v>
      </c>
      <c r="W584" s="24" t="s">
        <v>38</v>
      </c>
      <c r="X584" s="24" t="s">
        <v>37</v>
      </c>
      <c r="Y584" s="28">
        <v>44173</v>
      </c>
      <c r="Z584" s="24" t="s">
        <v>39</v>
      </c>
    </row>
    <row r="585" spans="1:26" ht="18" customHeight="1">
      <c r="A585" s="8" t="s">
        <v>2440</v>
      </c>
      <c r="B585" s="9" t="s">
        <v>1955</v>
      </c>
      <c r="C585" s="10" t="s">
        <v>1953</v>
      </c>
      <c r="D585" s="11" t="s">
        <v>1073</v>
      </c>
      <c r="E585" s="12">
        <v>20</v>
      </c>
      <c r="F585" s="12"/>
      <c r="G585" s="12"/>
      <c r="H585" s="13">
        <v>44203</v>
      </c>
      <c r="I585" s="14">
        <v>296</v>
      </c>
      <c r="J585" s="15" t="s">
        <v>33</v>
      </c>
      <c r="K585" s="16">
        <v>0.81095890410958904</v>
      </c>
      <c r="L585" s="8"/>
      <c r="M585" s="12"/>
      <c r="N585" s="18">
        <v>43838</v>
      </c>
      <c r="O585" s="14">
        <v>6720</v>
      </c>
      <c r="P585" s="14">
        <v>40320</v>
      </c>
      <c r="Q585" s="23">
        <v>133.05600000000001</v>
      </c>
      <c r="R585" s="11">
        <v>7611</v>
      </c>
      <c r="S585" s="11">
        <v>365</v>
      </c>
      <c r="T585" s="24" t="s">
        <v>37</v>
      </c>
      <c r="U585" s="24" t="s">
        <v>37</v>
      </c>
      <c r="V585" s="24" t="s">
        <v>38</v>
      </c>
      <c r="W585" s="24" t="s">
        <v>38</v>
      </c>
      <c r="X585" s="24" t="s">
        <v>37</v>
      </c>
      <c r="Y585" s="28">
        <v>44173</v>
      </c>
      <c r="Z585" s="24" t="s">
        <v>39</v>
      </c>
    </row>
    <row r="586" spans="1:26" ht="18" customHeight="1">
      <c r="A586" s="8" t="s">
        <v>2446</v>
      </c>
      <c r="B586" s="9" t="s">
        <v>1952</v>
      </c>
      <c r="C586" s="10" t="s">
        <v>1953</v>
      </c>
      <c r="D586" s="11" t="s">
        <v>1073</v>
      </c>
      <c r="E586" s="12">
        <v>2</v>
      </c>
      <c r="F586" s="12">
        <v>176</v>
      </c>
      <c r="G586" s="12"/>
      <c r="H586" s="13">
        <v>44213</v>
      </c>
      <c r="I586" s="14">
        <v>306</v>
      </c>
      <c r="J586" s="15" t="s">
        <v>33</v>
      </c>
      <c r="K586" s="16">
        <v>0.83835616438356197</v>
      </c>
      <c r="L586" s="8"/>
      <c r="M586" s="12"/>
      <c r="N586" s="18">
        <v>43848</v>
      </c>
      <c r="O586" s="14">
        <v>696</v>
      </c>
      <c r="P586" s="14">
        <v>4176</v>
      </c>
      <c r="Q586" s="23">
        <v>13.780799999999999</v>
      </c>
      <c r="R586" s="11">
        <v>7611</v>
      </c>
      <c r="S586" s="11">
        <v>365</v>
      </c>
      <c r="T586" s="24" t="s">
        <v>37</v>
      </c>
      <c r="U586" s="24" t="s">
        <v>37</v>
      </c>
      <c r="V586" s="24" t="s">
        <v>38</v>
      </c>
      <c r="W586" s="24" t="s">
        <v>38</v>
      </c>
      <c r="X586" s="24" t="s">
        <v>37</v>
      </c>
      <c r="Y586" s="28">
        <v>44183</v>
      </c>
      <c r="Z586" s="24" t="s">
        <v>39</v>
      </c>
    </row>
    <row r="587" spans="1:26" ht="18" customHeight="1">
      <c r="A587" s="8" t="s">
        <v>2451</v>
      </c>
      <c r="B587" s="9" t="s">
        <v>1955</v>
      </c>
      <c r="C587" s="10" t="s">
        <v>1953</v>
      </c>
      <c r="D587" s="11" t="s">
        <v>1073</v>
      </c>
      <c r="E587" s="12">
        <v>24</v>
      </c>
      <c r="F587" s="12"/>
      <c r="G587" s="12"/>
      <c r="H587" s="13">
        <v>44213</v>
      </c>
      <c r="I587" s="14">
        <v>306</v>
      </c>
      <c r="J587" s="15" t="s">
        <v>33</v>
      </c>
      <c r="K587" s="16">
        <v>0.83835616438356197</v>
      </c>
      <c r="L587" s="8"/>
      <c r="M587" s="12"/>
      <c r="N587" s="18">
        <v>43848</v>
      </c>
      <c r="O587" s="14">
        <v>8064</v>
      </c>
      <c r="P587" s="14">
        <v>48384</v>
      </c>
      <c r="Q587" s="23">
        <v>159.66720000000001</v>
      </c>
      <c r="R587" s="11">
        <v>7611</v>
      </c>
      <c r="S587" s="11">
        <v>365</v>
      </c>
      <c r="T587" s="24" t="s">
        <v>37</v>
      </c>
      <c r="U587" s="24" t="s">
        <v>37</v>
      </c>
      <c r="V587" s="24" t="s">
        <v>38</v>
      </c>
      <c r="W587" s="24" t="s">
        <v>38</v>
      </c>
      <c r="X587" s="24" t="s">
        <v>37</v>
      </c>
      <c r="Y587" s="28">
        <v>44183</v>
      </c>
      <c r="Z587" s="24" t="s">
        <v>39</v>
      </c>
    </row>
    <row r="588" spans="1:26" ht="18" customHeight="1">
      <c r="A588" s="8" t="s">
        <v>2451</v>
      </c>
      <c r="B588" s="9" t="s">
        <v>1952</v>
      </c>
      <c r="C588" s="10" t="s">
        <v>1953</v>
      </c>
      <c r="D588" s="11" t="s">
        <v>1073</v>
      </c>
      <c r="E588" s="12">
        <v>2</v>
      </c>
      <c r="F588" s="12">
        <v>164</v>
      </c>
      <c r="G588" s="12"/>
      <c r="H588" s="13">
        <v>44213</v>
      </c>
      <c r="I588" s="14">
        <v>306</v>
      </c>
      <c r="J588" s="15" t="s">
        <v>33</v>
      </c>
      <c r="K588" s="16">
        <v>0.83835616438356197</v>
      </c>
      <c r="L588" s="8"/>
      <c r="M588" s="12"/>
      <c r="N588" s="18">
        <v>43848</v>
      </c>
      <c r="O588" s="14">
        <v>684</v>
      </c>
      <c r="P588" s="14">
        <v>4104</v>
      </c>
      <c r="Q588" s="23">
        <v>13.543200000000001</v>
      </c>
      <c r="R588" s="11">
        <v>7611</v>
      </c>
      <c r="S588" s="11">
        <v>365</v>
      </c>
      <c r="T588" s="24" t="s">
        <v>37</v>
      </c>
      <c r="U588" s="24" t="s">
        <v>37</v>
      </c>
      <c r="V588" s="24" t="s">
        <v>38</v>
      </c>
      <c r="W588" s="24" t="s">
        <v>38</v>
      </c>
      <c r="X588" s="24" t="s">
        <v>37</v>
      </c>
      <c r="Y588" s="28">
        <v>44183</v>
      </c>
      <c r="Z588" s="24" t="s">
        <v>39</v>
      </c>
    </row>
    <row r="589" spans="1:26" ht="18" customHeight="1">
      <c r="A589" s="8" t="s">
        <v>2113</v>
      </c>
      <c r="B589" s="9" t="s">
        <v>1955</v>
      </c>
      <c r="C589" s="10" t="s">
        <v>1953</v>
      </c>
      <c r="D589" s="11" t="s">
        <v>1073</v>
      </c>
      <c r="E589" s="12">
        <v>17</v>
      </c>
      <c r="F589" s="12"/>
      <c r="G589" s="12"/>
      <c r="H589" s="13">
        <v>44213</v>
      </c>
      <c r="I589" s="14">
        <v>306</v>
      </c>
      <c r="J589" s="15" t="s">
        <v>33</v>
      </c>
      <c r="K589" s="16">
        <v>0.83835616438356197</v>
      </c>
      <c r="L589" s="8"/>
      <c r="M589" s="12"/>
      <c r="N589" s="18">
        <v>43848</v>
      </c>
      <c r="O589" s="14">
        <v>5712</v>
      </c>
      <c r="P589" s="14">
        <v>34272</v>
      </c>
      <c r="Q589" s="23">
        <v>113.0976</v>
      </c>
      <c r="R589" s="11">
        <v>7611</v>
      </c>
      <c r="S589" s="11">
        <v>365</v>
      </c>
      <c r="T589" s="24" t="s">
        <v>37</v>
      </c>
      <c r="U589" s="24" t="s">
        <v>37</v>
      </c>
      <c r="V589" s="24" t="s">
        <v>38</v>
      </c>
      <c r="W589" s="24" t="s">
        <v>38</v>
      </c>
      <c r="X589" s="24" t="s">
        <v>37</v>
      </c>
      <c r="Y589" s="28">
        <v>44183</v>
      </c>
      <c r="Z589" s="24" t="s">
        <v>39</v>
      </c>
    </row>
    <row r="590" spans="1:26" ht="18" customHeight="1">
      <c r="A590" s="8" t="s">
        <v>2449</v>
      </c>
      <c r="B590" s="9" t="s">
        <v>1952</v>
      </c>
      <c r="C590" s="10" t="s">
        <v>1953</v>
      </c>
      <c r="D590" s="11" t="s">
        <v>1073</v>
      </c>
      <c r="E590" s="12">
        <v>4</v>
      </c>
      <c r="F590" s="12"/>
      <c r="G590" s="12"/>
      <c r="H590" s="13">
        <v>44213</v>
      </c>
      <c r="I590" s="14">
        <v>306</v>
      </c>
      <c r="J590" s="15" t="s">
        <v>33</v>
      </c>
      <c r="K590" s="16">
        <v>0.83835616438356197</v>
      </c>
      <c r="L590" s="8"/>
      <c r="M590" s="12"/>
      <c r="N590" s="18">
        <v>43848</v>
      </c>
      <c r="O590" s="14">
        <v>1040</v>
      </c>
      <c r="P590" s="14">
        <v>6240</v>
      </c>
      <c r="Q590" s="23">
        <v>20.591999999999999</v>
      </c>
      <c r="R590" s="11">
        <v>7611</v>
      </c>
      <c r="S590" s="11">
        <v>365</v>
      </c>
      <c r="T590" s="24" t="s">
        <v>37</v>
      </c>
      <c r="U590" s="24" t="s">
        <v>37</v>
      </c>
      <c r="V590" s="24" t="s">
        <v>38</v>
      </c>
      <c r="W590" s="24" t="s">
        <v>38</v>
      </c>
      <c r="X590" s="24" t="s">
        <v>37</v>
      </c>
      <c r="Y590" s="28">
        <v>44183</v>
      </c>
      <c r="Z590" s="24" t="s">
        <v>39</v>
      </c>
    </row>
    <row r="591" spans="1:26" ht="18" customHeight="1">
      <c r="A591" s="8" t="s">
        <v>2446</v>
      </c>
      <c r="B591" s="9" t="s">
        <v>1955</v>
      </c>
      <c r="C591" s="10" t="s">
        <v>1953</v>
      </c>
      <c r="D591" s="11" t="s">
        <v>1073</v>
      </c>
      <c r="E591" s="12">
        <v>22</v>
      </c>
      <c r="F591" s="12"/>
      <c r="G591" s="12"/>
      <c r="H591" s="13">
        <v>44214</v>
      </c>
      <c r="I591" s="14">
        <v>307</v>
      </c>
      <c r="J591" s="15" t="s">
        <v>33</v>
      </c>
      <c r="K591" s="16">
        <v>0.841095890410959</v>
      </c>
      <c r="L591" s="8"/>
      <c r="M591" s="12"/>
      <c r="N591" s="18">
        <v>43849</v>
      </c>
      <c r="O591" s="14">
        <v>7392</v>
      </c>
      <c r="P591" s="14">
        <v>44352</v>
      </c>
      <c r="Q591" s="23">
        <v>146.36160000000001</v>
      </c>
      <c r="R591" s="11">
        <v>7611</v>
      </c>
      <c r="S591" s="11">
        <v>365</v>
      </c>
      <c r="T591" s="24" t="s">
        <v>37</v>
      </c>
      <c r="U591" s="24" t="s">
        <v>37</v>
      </c>
      <c r="V591" s="24" t="s">
        <v>38</v>
      </c>
      <c r="W591" s="24" t="s">
        <v>38</v>
      </c>
      <c r="X591" s="24" t="s">
        <v>37</v>
      </c>
      <c r="Y591" s="28">
        <v>44184</v>
      </c>
      <c r="Z591" s="24" t="s">
        <v>39</v>
      </c>
    </row>
    <row r="592" spans="1:26" ht="18" customHeight="1">
      <c r="A592" s="8" t="s">
        <v>2451</v>
      </c>
      <c r="B592" s="9" t="s">
        <v>1952</v>
      </c>
      <c r="C592" s="10" t="s">
        <v>1953</v>
      </c>
      <c r="D592" s="11" t="s">
        <v>1073</v>
      </c>
      <c r="E592" s="12">
        <v>1</v>
      </c>
      <c r="F592" s="12"/>
      <c r="G592" s="12"/>
      <c r="H592" s="13">
        <v>44214</v>
      </c>
      <c r="I592" s="14">
        <v>307</v>
      </c>
      <c r="J592" s="15" t="s">
        <v>33</v>
      </c>
      <c r="K592" s="16">
        <v>0.841095890410959</v>
      </c>
      <c r="L592" s="8"/>
      <c r="M592" s="12"/>
      <c r="N592" s="18">
        <v>43849</v>
      </c>
      <c r="O592" s="14">
        <v>260</v>
      </c>
      <c r="P592" s="14">
        <v>1560</v>
      </c>
      <c r="Q592" s="23">
        <v>5.1479999999999997</v>
      </c>
      <c r="R592" s="11">
        <v>7611</v>
      </c>
      <c r="S592" s="11">
        <v>365</v>
      </c>
      <c r="T592" s="24" t="s">
        <v>37</v>
      </c>
      <c r="U592" s="24" t="s">
        <v>37</v>
      </c>
      <c r="V592" s="24" t="s">
        <v>38</v>
      </c>
      <c r="W592" s="24" t="s">
        <v>38</v>
      </c>
      <c r="X592" s="24" t="s">
        <v>37</v>
      </c>
      <c r="Y592" s="28">
        <v>44184</v>
      </c>
      <c r="Z592" s="24" t="s">
        <v>39</v>
      </c>
    </row>
    <row r="593" spans="1:26" ht="18" customHeight="1">
      <c r="A593" s="8" t="s">
        <v>2452</v>
      </c>
      <c r="B593" s="9" t="s">
        <v>1955</v>
      </c>
      <c r="C593" s="10" t="s">
        <v>1953</v>
      </c>
      <c r="D593" s="11" t="s">
        <v>1073</v>
      </c>
      <c r="E593" s="12">
        <v>24</v>
      </c>
      <c r="F593" s="12"/>
      <c r="G593" s="12"/>
      <c r="H593" s="13">
        <v>44214</v>
      </c>
      <c r="I593" s="14">
        <v>307</v>
      </c>
      <c r="J593" s="15" t="s">
        <v>33</v>
      </c>
      <c r="K593" s="16">
        <v>0.841095890410959</v>
      </c>
      <c r="L593" s="8"/>
      <c r="M593" s="12"/>
      <c r="N593" s="18">
        <v>43849</v>
      </c>
      <c r="O593" s="14">
        <v>8064</v>
      </c>
      <c r="P593" s="14">
        <v>48384</v>
      </c>
      <c r="Q593" s="23">
        <v>159.66720000000001</v>
      </c>
      <c r="R593" s="11">
        <v>7611</v>
      </c>
      <c r="S593" s="11">
        <v>365</v>
      </c>
      <c r="T593" s="24" t="s">
        <v>37</v>
      </c>
      <c r="U593" s="24" t="s">
        <v>37</v>
      </c>
      <c r="V593" s="24" t="s">
        <v>38</v>
      </c>
      <c r="W593" s="24" t="s">
        <v>38</v>
      </c>
      <c r="X593" s="24" t="s">
        <v>37</v>
      </c>
      <c r="Y593" s="28">
        <v>44184</v>
      </c>
      <c r="Z593" s="24" t="s">
        <v>39</v>
      </c>
    </row>
    <row r="594" spans="1:26" ht="18" customHeight="1">
      <c r="A594" s="8" t="s">
        <v>2453</v>
      </c>
      <c r="B594" s="9" t="s">
        <v>1952</v>
      </c>
      <c r="C594" s="10" t="s">
        <v>1953</v>
      </c>
      <c r="D594" s="11" t="s">
        <v>1073</v>
      </c>
      <c r="E594" s="12">
        <v>3</v>
      </c>
      <c r="F594" s="12">
        <v>44</v>
      </c>
      <c r="G594" s="12"/>
      <c r="H594" s="13">
        <v>44214</v>
      </c>
      <c r="I594" s="14">
        <v>307</v>
      </c>
      <c r="J594" s="15" t="s">
        <v>33</v>
      </c>
      <c r="K594" s="16">
        <v>0.841095890410959</v>
      </c>
      <c r="L594" s="8"/>
      <c r="M594" s="12"/>
      <c r="N594" s="18">
        <v>43849</v>
      </c>
      <c r="O594" s="14">
        <v>824</v>
      </c>
      <c r="P594" s="14">
        <v>4944</v>
      </c>
      <c r="Q594" s="23">
        <v>16.315200000000001</v>
      </c>
      <c r="R594" s="11">
        <v>7611</v>
      </c>
      <c r="S594" s="11">
        <v>365</v>
      </c>
      <c r="T594" s="24" t="s">
        <v>37</v>
      </c>
      <c r="U594" s="24" t="s">
        <v>37</v>
      </c>
      <c r="V594" s="24" t="s">
        <v>38</v>
      </c>
      <c r="W594" s="24" t="s">
        <v>38</v>
      </c>
      <c r="X594" s="24" t="s">
        <v>37</v>
      </c>
      <c r="Y594" s="28">
        <v>44184</v>
      </c>
      <c r="Z594" s="24" t="s">
        <v>39</v>
      </c>
    </row>
    <row r="595" spans="1:26" ht="18" customHeight="1">
      <c r="A595" s="8" t="s">
        <v>2113</v>
      </c>
      <c r="B595" s="9" t="s">
        <v>1955</v>
      </c>
      <c r="C595" s="10" t="s">
        <v>1953</v>
      </c>
      <c r="D595" s="11" t="s">
        <v>1073</v>
      </c>
      <c r="E595" s="12">
        <v>4</v>
      </c>
      <c r="F595" s="12"/>
      <c r="G595" s="12"/>
      <c r="H595" s="13">
        <v>44214</v>
      </c>
      <c r="I595" s="14">
        <v>307</v>
      </c>
      <c r="J595" s="15" t="s">
        <v>33</v>
      </c>
      <c r="K595" s="16">
        <v>0.841095890410959</v>
      </c>
      <c r="L595" s="8"/>
      <c r="M595" s="12"/>
      <c r="N595" s="18">
        <v>43849</v>
      </c>
      <c r="O595" s="14">
        <v>1344</v>
      </c>
      <c r="P595" s="14">
        <v>8064</v>
      </c>
      <c r="Q595" s="23">
        <v>26.6112</v>
      </c>
      <c r="R595" s="11">
        <v>7611</v>
      </c>
      <c r="S595" s="11">
        <v>365</v>
      </c>
      <c r="T595" s="24" t="s">
        <v>37</v>
      </c>
      <c r="U595" s="24" t="s">
        <v>37</v>
      </c>
      <c r="V595" s="24" t="s">
        <v>38</v>
      </c>
      <c r="W595" s="24" t="s">
        <v>38</v>
      </c>
      <c r="X595" s="24" t="s">
        <v>37</v>
      </c>
      <c r="Y595" s="28">
        <v>44184</v>
      </c>
      <c r="Z595" s="24" t="s">
        <v>39</v>
      </c>
    </row>
    <row r="596" spans="1:26" ht="18" customHeight="1">
      <c r="A596" s="8" t="s">
        <v>2454</v>
      </c>
      <c r="B596" s="9" t="s">
        <v>703</v>
      </c>
      <c r="C596" s="10" t="s">
        <v>704</v>
      </c>
      <c r="D596" s="11" t="s">
        <v>1073</v>
      </c>
      <c r="E596" s="12">
        <v>18</v>
      </c>
      <c r="F596" s="12"/>
      <c r="G596" s="12"/>
      <c r="H596" s="13">
        <v>44226</v>
      </c>
      <c r="I596" s="14">
        <v>319</v>
      </c>
      <c r="J596" s="15" t="s">
        <v>33</v>
      </c>
      <c r="K596" s="16">
        <v>0.87397260273972599</v>
      </c>
      <c r="L596" s="8"/>
      <c r="M596" s="12"/>
      <c r="N596" s="18">
        <v>43861</v>
      </c>
      <c r="O596" s="14">
        <v>6912</v>
      </c>
      <c r="P596" s="14">
        <v>41472</v>
      </c>
      <c r="Q596" s="23">
        <v>87.091200000000001</v>
      </c>
      <c r="R596" s="11">
        <v>9508</v>
      </c>
      <c r="S596" s="11">
        <v>365</v>
      </c>
      <c r="T596" s="24" t="s">
        <v>37</v>
      </c>
      <c r="U596" s="24" t="s">
        <v>37</v>
      </c>
      <c r="V596" s="24" t="s">
        <v>38</v>
      </c>
      <c r="W596" s="24" t="s">
        <v>38</v>
      </c>
      <c r="X596" s="24" t="s">
        <v>37</v>
      </c>
      <c r="Y596" s="28">
        <v>44196</v>
      </c>
      <c r="Z596" s="24" t="s">
        <v>39</v>
      </c>
    </row>
    <row r="597" spans="1:26" ht="18" customHeight="1">
      <c r="A597" s="8" t="s">
        <v>2454</v>
      </c>
      <c r="B597" s="9" t="s">
        <v>703</v>
      </c>
      <c r="C597" s="10" t="s">
        <v>704</v>
      </c>
      <c r="D597" s="11" t="s">
        <v>1073</v>
      </c>
      <c r="E597" s="12">
        <v>10</v>
      </c>
      <c r="F597" s="12"/>
      <c r="G597" s="12"/>
      <c r="H597" s="13">
        <v>44227</v>
      </c>
      <c r="I597" s="14">
        <v>320</v>
      </c>
      <c r="J597" s="15" t="s">
        <v>33</v>
      </c>
      <c r="K597" s="16">
        <v>0.87671232876712302</v>
      </c>
      <c r="L597" s="8"/>
      <c r="M597" s="12"/>
      <c r="N597" s="18">
        <v>43862</v>
      </c>
      <c r="O597" s="14">
        <v>3840</v>
      </c>
      <c r="P597" s="14">
        <v>23040</v>
      </c>
      <c r="Q597" s="23">
        <v>48.384</v>
      </c>
      <c r="R597" s="11">
        <v>9508</v>
      </c>
      <c r="S597" s="11">
        <v>365</v>
      </c>
      <c r="T597" s="24" t="s">
        <v>37</v>
      </c>
      <c r="U597" s="24" t="s">
        <v>37</v>
      </c>
      <c r="V597" s="24" t="s">
        <v>38</v>
      </c>
      <c r="W597" s="24" t="s">
        <v>38</v>
      </c>
      <c r="X597" s="24" t="s">
        <v>37</v>
      </c>
      <c r="Y597" s="28">
        <v>44197</v>
      </c>
      <c r="Z597" s="24" t="s">
        <v>39</v>
      </c>
    </row>
    <row r="598" spans="1:26" ht="18" customHeight="1">
      <c r="A598" s="8" t="s">
        <v>2454</v>
      </c>
      <c r="B598" s="9" t="s">
        <v>703</v>
      </c>
      <c r="C598" s="10" t="s">
        <v>704</v>
      </c>
      <c r="D598" s="11" t="s">
        <v>1073</v>
      </c>
      <c r="E598" s="12">
        <v>64</v>
      </c>
      <c r="F598" s="12"/>
      <c r="G598" s="12"/>
      <c r="H598" s="13">
        <v>44229</v>
      </c>
      <c r="I598" s="14">
        <v>322</v>
      </c>
      <c r="J598" s="15" t="s">
        <v>33</v>
      </c>
      <c r="K598" s="16">
        <v>0.88219178082191796</v>
      </c>
      <c r="L598" s="8"/>
      <c r="M598" s="12"/>
      <c r="N598" s="18">
        <v>43864</v>
      </c>
      <c r="O598" s="14">
        <v>24576</v>
      </c>
      <c r="P598" s="14">
        <v>147456</v>
      </c>
      <c r="Q598" s="23">
        <v>309.6576</v>
      </c>
      <c r="R598" s="11">
        <v>9508</v>
      </c>
      <c r="S598" s="11">
        <v>365</v>
      </c>
      <c r="T598" s="24" t="s">
        <v>37</v>
      </c>
      <c r="U598" s="24" t="s">
        <v>37</v>
      </c>
      <c r="V598" s="24" t="s">
        <v>38</v>
      </c>
      <c r="W598" s="24" t="s">
        <v>38</v>
      </c>
      <c r="X598" s="24" t="s">
        <v>37</v>
      </c>
      <c r="Y598" s="28">
        <v>44199</v>
      </c>
      <c r="Z598" s="24" t="s">
        <v>39</v>
      </c>
    </row>
    <row r="599" spans="1:26" ht="18" customHeight="1">
      <c r="A599" s="8" t="s">
        <v>2455</v>
      </c>
      <c r="B599" s="9" t="s">
        <v>703</v>
      </c>
      <c r="C599" s="10" t="s">
        <v>704</v>
      </c>
      <c r="D599" s="11" t="s">
        <v>1073</v>
      </c>
      <c r="E599" s="12">
        <v>30</v>
      </c>
      <c r="F599" s="12"/>
      <c r="G599" s="12"/>
      <c r="H599" s="13">
        <v>44237</v>
      </c>
      <c r="I599" s="14">
        <v>330</v>
      </c>
      <c r="J599" s="15" t="s">
        <v>33</v>
      </c>
      <c r="K599" s="16">
        <v>0.90410958904109595</v>
      </c>
      <c r="L599" s="8"/>
      <c r="M599" s="12"/>
      <c r="N599" s="18">
        <v>43872</v>
      </c>
      <c r="O599" s="14">
        <v>11520</v>
      </c>
      <c r="P599" s="14">
        <v>69120</v>
      </c>
      <c r="Q599" s="23">
        <v>145.15199999999999</v>
      </c>
      <c r="R599" s="11">
        <v>9508</v>
      </c>
      <c r="S599" s="11">
        <v>365</v>
      </c>
      <c r="T599" s="24" t="s">
        <v>37</v>
      </c>
      <c r="U599" s="24" t="s">
        <v>37</v>
      </c>
      <c r="V599" s="24" t="s">
        <v>38</v>
      </c>
      <c r="W599" s="24" t="s">
        <v>38</v>
      </c>
      <c r="X599" s="24" t="s">
        <v>37</v>
      </c>
      <c r="Y599" s="28">
        <v>44207</v>
      </c>
      <c r="Z599" s="24" t="s">
        <v>39</v>
      </c>
    </row>
    <row r="600" spans="1:26" ht="18" customHeight="1">
      <c r="A600" s="8" t="s">
        <v>2456</v>
      </c>
      <c r="B600" s="9" t="s">
        <v>1506</v>
      </c>
      <c r="C600" s="10" t="s">
        <v>1507</v>
      </c>
      <c r="D600" s="11" t="s">
        <v>1073</v>
      </c>
      <c r="E600" s="12">
        <v>30</v>
      </c>
      <c r="F600" s="12"/>
      <c r="G600" s="12"/>
      <c r="H600" s="13">
        <v>44242</v>
      </c>
      <c r="I600" s="14">
        <v>335</v>
      </c>
      <c r="J600" s="15" t="s">
        <v>33</v>
      </c>
      <c r="K600" s="16">
        <v>0.91780821917808197</v>
      </c>
      <c r="L600" s="8"/>
      <c r="M600" s="12"/>
      <c r="N600" s="18">
        <v>43877</v>
      </c>
      <c r="O600" s="14">
        <v>7200</v>
      </c>
      <c r="P600" s="14">
        <v>43200</v>
      </c>
      <c r="Q600" s="23">
        <v>153.36000000000001</v>
      </c>
      <c r="R600" s="11">
        <v>9509</v>
      </c>
      <c r="S600" s="11">
        <v>365</v>
      </c>
      <c r="T600" s="24" t="s">
        <v>37</v>
      </c>
      <c r="U600" s="24" t="s">
        <v>37</v>
      </c>
      <c r="V600" s="24" t="s">
        <v>38</v>
      </c>
      <c r="W600" s="24" t="s">
        <v>38</v>
      </c>
      <c r="X600" s="24" t="s">
        <v>37</v>
      </c>
      <c r="Y600" s="28">
        <v>44212</v>
      </c>
      <c r="Z600" s="24" t="s">
        <v>39</v>
      </c>
    </row>
    <row r="601" spans="1:26" ht="18" customHeight="1">
      <c r="A601" s="8" t="s">
        <v>2457</v>
      </c>
      <c r="B601" s="9" t="s">
        <v>1506</v>
      </c>
      <c r="C601" s="10" t="s">
        <v>1507</v>
      </c>
      <c r="D601" s="11" t="s">
        <v>1073</v>
      </c>
      <c r="E601" s="12">
        <v>20</v>
      </c>
      <c r="F601" s="12"/>
      <c r="G601" s="12"/>
      <c r="H601" s="13">
        <v>44243</v>
      </c>
      <c r="I601" s="14">
        <v>336</v>
      </c>
      <c r="J601" s="15" t="s">
        <v>33</v>
      </c>
      <c r="K601" s="16">
        <v>0.920547945205479</v>
      </c>
      <c r="L601" s="8"/>
      <c r="M601" s="12"/>
      <c r="N601" s="18">
        <v>43878</v>
      </c>
      <c r="O601" s="14">
        <v>4800</v>
      </c>
      <c r="P601" s="14">
        <v>28800</v>
      </c>
      <c r="Q601" s="23">
        <v>102.24</v>
      </c>
      <c r="R601" s="11">
        <v>9509</v>
      </c>
      <c r="S601" s="11">
        <v>365</v>
      </c>
      <c r="T601" s="24" t="s">
        <v>37</v>
      </c>
      <c r="U601" s="24" t="s">
        <v>37</v>
      </c>
      <c r="V601" s="24" t="s">
        <v>38</v>
      </c>
      <c r="W601" s="24" t="s">
        <v>38</v>
      </c>
      <c r="X601" s="24" t="s">
        <v>37</v>
      </c>
      <c r="Y601" s="28">
        <v>44213</v>
      </c>
      <c r="Z601" s="24" t="s">
        <v>39</v>
      </c>
    </row>
    <row r="602" spans="1:26" ht="18" customHeight="1">
      <c r="A602" s="8" t="s">
        <v>2458</v>
      </c>
      <c r="B602" s="9" t="s">
        <v>703</v>
      </c>
      <c r="C602" s="10" t="s">
        <v>704</v>
      </c>
      <c r="D602" s="11" t="s">
        <v>1073</v>
      </c>
      <c r="E602" s="12">
        <v>43</v>
      </c>
      <c r="F602" s="12"/>
      <c r="G602" s="12"/>
      <c r="H602" s="13">
        <v>44248</v>
      </c>
      <c r="I602" s="14">
        <v>341</v>
      </c>
      <c r="J602" s="15" t="s">
        <v>33</v>
      </c>
      <c r="K602" s="16">
        <v>0.93424657534246602</v>
      </c>
      <c r="L602" s="8"/>
      <c r="M602" s="12"/>
      <c r="N602" s="18">
        <v>43883</v>
      </c>
      <c r="O602" s="14">
        <v>16512</v>
      </c>
      <c r="P602" s="14">
        <v>99072</v>
      </c>
      <c r="Q602" s="23">
        <v>208.05119999999999</v>
      </c>
      <c r="R602" s="11">
        <v>9508</v>
      </c>
      <c r="S602" s="11">
        <v>365</v>
      </c>
      <c r="T602" s="24" t="s">
        <v>37</v>
      </c>
      <c r="U602" s="24" t="s">
        <v>37</v>
      </c>
      <c r="V602" s="24" t="s">
        <v>38</v>
      </c>
      <c r="W602" s="24" t="s">
        <v>38</v>
      </c>
      <c r="X602" s="24" t="s">
        <v>37</v>
      </c>
      <c r="Y602" s="28">
        <v>44218</v>
      </c>
      <c r="Z602" s="24" t="s">
        <v>39</v>
      </c>
    </row>
    <row r="603" spans="1:26" ht="18" customHeight="1">
      <c r="A603" s="8" t="s">
        <v>2459</v>
      </c>
      <c r="B603" s="9" t="s">
        <v>703</v>
      </c>
      <c r="C603" s="10" t="s">
        <v>704</v>
      </c>
      <c r="D603" s="11" t="s">
        <v>1073</v>
      </c>
      <c r="E603" s="12">
        <v>22</v>
      </c>
      <c r="F603" s="12"/>
      <c r="G603" s="12"/>
      <c r="H603" s="13">
        <v>44248</v>
      </c>
      <c r="I603" s="14">
        <v>341</v>
      </c>
      <c r="J603" s="15" t="s">
        <v>33</v>
      </c>
      <c r="K603" s="16">
        <v>0.93424657534246602</v>
      </c>
      <c r="L603" s="8"/>
      <c r="M603" s="12"/>
      <c r="N603" s="18">
        <v>43883</v>
      </c>
      <c r="O603" s="14">
        <v>8448</v>
      </c>
      <c r="P603" s="14">
        <v>50688</v>
      </c>
      <c r="Q603" s="23">
        <v>106.4448</v>
      </c>
      <c r="R603" s="11">
        <v>9508</v>
      </c>
      <c r="S603" s="11">
        <v>365</v>
      </c>
      <c r="T603" s="24" t="s">
        <v>37</v>
      </c>
      <c r="U603" s="24" t="s">
        <v>37</v>
      </c>
      <c r="V603" s="24" t="s">
        <v>38</v>
      </c>
      <c r="W603" s="24" t="s">
        <v>38</v>
      </c>
      <c r="X603" s="24" t="s">
        <v>37</v>
      </c>
      <c r="Y603" s="28">
        <v>44218</v>
      </c>
      <c r="Z603" s="24" t="s">
        <v>39</v>
      </c>
    </row>
    <row r="604" spans="1:26" ht="18" customHeight="1">
      <c r="A604" s="8" t="s">
        <v>2460</v>
      </c>
      <c r="B604" s="9" t="s">
        <v>703</v>
      </c>
      <c r="C604" s="10" t="s">
        <v>704</v>
      </c>
      <c r="D604" s="11" t="s">
        <v>1073</v>
      </c>
      <c r="E604" s="12">
        <v>14</v>
      </c>
      <c r="F604" s="12"/>
      <c r="G604" s="12"/>
      <c r="H604" s="13">
        <v>44248</v>
      </c>
      <c r="I604" s="14">
        <v>341</v>
      </c>
      <c r="J604" s="15" t="s">
        <v>33</v>
      </c>
      <c r="K604" s="16">
        <v>0.93424657534246602</v>
      </c>
      <c r="L604" s="8"/>
      <c r="M604" s="12"/>
      <c r="N604" s="18">
        <v>43883</v>
      </c>
      <c r="O604" s="14">
        <v>5376</v>
      </c>
      <c r="P604" s="14">
        <v>32256</v>
      </c>
      <c r="Q604" s="23">
        <v>67.7376</v>
      </c>
      <c r="R604" s="11">
        <v>9508</v>
      </c>
      <c r="S604" s="11">
        <v>365</v>
      </c>
      <c r="T604" s="24" t="s">
        <v>37</v>
      </c>
      <c r="U604" s="24" t="s">
        <v>37</v>
      </c>
      <c r="V604" s="24" t="s">
        <v>38</v>
      </c>
      <c r="W604" s="24" t="s">
        <v>38</v>
      </c>
      <c r="X604" s="24" t="s">
        <v>37</v>
      </c>
      <c r="Y604" s="28">
        <v>44218</v>
      </c>
      <c r="Z604" s="24" t="s">
        <v>39</v>
      </c>
    </row>
    <row r="605" spans="1:26" ht="18" customHeight="1">
      <c r="A605" s="8" t="s">
        <v>2461</v>
      </c>
      <c r="B605" s="9" t="s">
        <v>703</v>
      </c>
      <c r="C605" s="10" t="s">
        <v>704</v>
      </c>
      <c r="D605" s="11" t="s">
        <v>1073</v>
      </c>
      <c r="E605" s="12">
        <v>42</v>
      </c>
      <c r="F605" s="12"/>
      <c r="G605" s="12"/>
      <c r="H605" s="13">
        <v>44249</v>
      </c>
      <c r="I605" s="14">
        <v>342</v>
      </c>
      <c r="J605" s="15" t="s">
        <v>33</v>
      </c>
      <c r="K605" s="16">
        <v>0.93698630136986305</v>
      </c>
      <c r="L605" s="8"/>
      <c r="M605" s="12"/>
      <c r="N605" s="18">
        <v>43884</v>
      </c>
      <c r="O605" s="14">
        <v>16128</v>
      </c>
      <c r="P605" s="14">
        <v>96768</v>
      </c>
      <c r="Q605" s="23">
        <v>203.21279999999999</v>
      </c>
      <c r="R605" s="11">
        <v>9508</v>
      </c>
      <c r="S605" s="11">
        <v>365</v>
      </c>
      <c r="T605" s="24" t="s">
        <v>37</v>
      </c>
      <c r="U605" s="24" t="s">
        <v>37</v>
      </c>
      <c r="V605" s="24" t="s">
        <v>38</v>
      </c>
      <c r="W605" s="24" t="s">
        <v>38</v>
      </c>
      <c r="X605" s="24" t="s">
        <v>37</v>
      </c>
      <c r="Y605" s="28">
        <v>44219</v>
      </c>
      <c r="Z605" s="24" t="s">
        <v>39</v>
      </c>
    </row>
    <row r="606" spans="1:26" ht="18" customHeight="1">
      <c r="A606" s="8" t="s">
        <v>2458</v>
      </c>
      <c r="B606" s="9" t="s">
        <v>703</v>
      </c>
      <c r="C606" s="10" t="s">
        <v>704</v>
      </c>
      <c r="D606" s="11" t="s">
        <v>1073</v>
      </c>
      <c r="E606" s="12">
        <v>40</v>
      </c>
      <c r="F606" s="12"/>
      <c r="G606" s="12"/>
      <c r="H606" s="13">
        <v>44249</v>
      </c>
      <c r="I606" s="14">
        <v>342</v>
      </c>
      <c r="J606" s="15" t="s">
        <v>33</v>
      </c>
      <c r="K606" s="16">
        <v>0.93698630136986305</v>
      </c>
      <c r="L606" s="8"/>
      <c r="M606" s="12"/>
      <c r="N606" s="18">
        <v>43884</v>
      </c>
      <c r="O606" s="14">
        <v>15360</v>
      </c>
      <c r="P606" s="14">
        <v>92160</v>
      </c>
      <c r="Q606" s="23">
        <v>193.536</v>
      </c>
      <c r="R606" s="11">
        <v>9508</v>
      </c>
      <c r="S606" s="11">
        <v>365</v>
      </c>
      <c r="T606" s="24" t="s">
        <v>37</v>
      </c>
      <c r="U606" s="24" t="s">
        <v>37</v>
      </c>
      <c r="V606" s="24" t="s">
        <v>38</v>
      </c>
      <c r="W606" s="24" t="s">
        <v>38</v>
      </c>
      <c r="X606" s="24" t="s">
        <v>37</v>
      </c>
      <c r="Y606" s="28">
        <v>44219</v>
      </c>
      <c r="Z606" s="24" t="s">
        <v>39</v>
      </c>
    </row>
    <row r="607" spans="1:26" ht="18" customHeight="1">
      <c r="A607" s="8" t="s">
        <v>2459</v>
      </c>
      <c r="B607" s="9" t="s">
        <v>703</v>
      </c>
      <c r="C607" s="10" t="s">
        <v>704</v>
      </c>
      <c r="D607" s="11" t="s">
        <v>1073</v>
      </c>
      <c r="E607" s="12">
        <v>53</v>
      </c>
      <c r="F607" s="12"/>
      <c r="G607" s="12"/>
      <c r="H607" s="13">
        <v>44249</v>
      </c>
      <c r="I607" s="14">
        <v>342</v>
      </c>
      <c r="J607" s="15" t="s">
        <v>33</v>
      </c>
      <c r="K607" s="16">
        <v>0.93698630136986305</v>
      </c>
      <c r="L607" s="8"/>
      <c r="M607" s="12"/>
      <c r="N607" s="18">
        <v>43884</v>
      </c>
      <c r="O607" s="14">
        <v>20352</v>
      </c>
      <c r="P607" s="14">
        <v>122112</v>
      </c>
      <c r="Q607" s="23">
        <v>256.43520000000001</v>
      </c>
      <c r="R607" s="11">
        <v>9508</v>
      </c>
      <c r="S607" s="11">
        <v>365</v>
      </c>
      <c r="T607" s="24" t="s">
        <v>37</v>
      </c>
      <c r="U607" s="24" t="s">
        <v>37</v>
      </c>
      <c r="V607" s="24" t="s">
        <v>38</v>
      </c>
      <c r="W607" s="24" t="s">
        <v>38</v>
      </c>
      <c r="X607" s="24" t="s">
        <v>37</v>
      </c>
      <c r="Y607" s="28">
        <v>44219</v>
      </c>
      <c r="Z607" s="24" t="s">
        <v>39</v>
      </c>
    </row>
    <row r="608" spans="1:26" ht="18" customHeight="1">
      <c r="A608" s="8" t="s">
        <v>2462</v>
      </c>
      <c r="B608" s="9" t="s">
        <v>703</v>
      </c>
      <c r="C608" s="10" t="s">
        <v>704</v>
      </c>
      <c r="D608" s="11" t="s">
        <v>1073</v>
      </c>
      <c r="E608" s="12">
        <v>75</v>
      </c>
      <c r="F608" s="12"/>
      <c r="G608" s="12"/>
      <c r="H608" s="13">
        <v>44250</v>
      </c>
      <c r="I608" s="14">
        <v>343</v>
      </c>
      <c r="J608" s="15" t="s">
        <v>33</v>
      </c>
      <c r="K608" s="16">
        <v>0.93972602739725997</v>
      </c>
      <c r="L608" s="8"/>
      <c r="M608" s="12"/>
      <c r="N608" s="18">
        <v>43885</v>
      </c>
      <c r="O608" s="14">
        <v>28800</v>
      </c>
      <c r="P608" s="14">
        <v>172800</v>
      </c>
      <c r="Q608" s="23">
        <v>362.88</v>
      </c>
      <c r="R608" s="11">
        <v>9508</v>
      </c>
      <c r="S608" s="11">
        <v>365</v>
      </c>
      <c r="T608" s="24" t="s">
        <v>37</v>
      </c>
      <c r="U608" s="24" t="s">
        <v>37</v>
      </c>
      <c r="V608" s="24" t="s">
        <v>38</v>
      </c>
      <c r="W608" s="24" t="s">
        <v>38</v>
      </c>
      <c r="X608" s="24" t="s">
        <v>37</v>
      </c>
      <c r="Y608" s="28">
        <v>44220</v>
      </c>
      <c r="Z608" s="24" t="s">
        <v>39</v>
      </c>
    </row>
    <row r="609" spans="1:26" ht="18" customHeight="1">
      <c r="A609" s="8" t="s">
        <v>2463</v>
      </c>
      <c r="B609" s="9" t="s">
        <v>703</v>
      </c>
      <c r="C609" s="10" t="s">
        <v>704</v>
      </c>
      <c r="D609" s="11" t="s">
        <v>1073</v>
      </c>
      <c r="E609" s="12">
        <v>14</v>
      </c>
      <c r="F609" s="12"/>
      <c r="G609" s="12"/>
      <c r="H609" s="13">
        <v>44250</v>
      </c>
      <c r="I609" s="14">
        <v>343</v>
      </c>
      <c r="J609" s="15" t="s">
        <v>33</v>
      </c>
      <c r="K609" s="16">
        <v>0.93972602739725997</v>
      </c>
      <c r="L609" s="8"/>
      <c r="M609" s="12"/>
      <c r="N609" s="18">
        <v>43885</v>
      </c>
      <c r="O609" s="14">
        <v>5376</v>
      </c>
      <c r="P609" s="14">
        <v>32256</v>
      </c>
      <c r="Q609" s="23">
        <v>67.7376</v>
      </c>
      <c r="R609" s="11">
        <v>9508</v>
      </c>
      <c r="S609" s="11">
        <v>365</v>
      </c>
      <c r="T609" s="24" t="s">
        <v>37</v>
      </c>
      <c r="U609" s="24" t="s">
        <v>37</v>
      </c>
      <c r="V609" s="24" t="s">
        <v>38</v>
      </c>
      <c r="W609" s="24" t="s">
        <v>38</v>
      </c>
      <c r="X609" s="24" t="s">
        <v>37</v>
      </c>
      <c r="Y609" s="28">
        <v>44220</v>
      </c>
      <c r="Z609" s="24" t="s">
        <v>39</v>
      </c>
    </row>
    <row r="610" spans="1:26" ht="18" customHeight="1">
      <c r="A610" s="8" t="s">
        <v>2459</v>
      </c>
      <c r="B610" s="9" t="s">
        <v>703</v>
      </c>
      <c r="C610" s="10" t="s">
        <v>704</v>
      </c>
      <c r="D610" s="11" t="s">
        <v>1073</v>
      </c>
      <c r="E610" s="12">
        <v>21</v>
      </c>
      <c r="F610" s="12"/>
      <c r="G610" s="12"/>
      <c r="H610" s="13">
        <v>44250</v>
      </c>
      <c r="I610" s="14">
        <v>343</v>
      </c>
      <c r="J610" s="15" t="s">
        <v>33</v>
      </c>
      <c r="K610" s="16">
        <v>0.93972602739725997</v>
      </c>
      <c r="L610" s="8"/>
      <c r="M610" s="12"/>
      <c r="N610" s="18">
        <v>43885</v>
      </c>
      <c r="O610" s="14">
        <v>8064</v>
      </c>
      <c r="P610" s="14">
        <v>48384</v>
      </c>
      <c r="Q610" s="23">
        <v>101.60639999999999</v>
      </c>
      <c r="R610" s="11">
        <v>9508</v>
      </c>
      <c r="S610" s="11">
        <v>365</v>
      </c>
      <c r="T610" s="24" t="s">
        <v>37</v>
      </c>
      <c r="U610" s="24" t="s">
        <v>37</v>
      </c>
      <c r="V610" s="24" t="s">
        <v>38</v>
      </c>
      <c r="W610" s="24" t="s">
        <v>38</v>
      </c>
      <c r="X610" s="24" t="s">
        <v>37</v>
      </c>
      <c r="Y610" s="28">
        <v>44220</v>
      </c>
      <c r="Z610" s="24" t="s">
        <v>39</v>
      </c>
    </row>
    <row r="611" spans="1:26" ht="18" customHeight="1">
      <c r="A611" s="8" t="s">
        <v>2460</v>
      </c>
      <c r="B611" s="9" t="s">
        <v>703</v>
      </c>
      <c r="C611" s="10" t="s">
        <v>704</v>
      </c>
      <c r="D611" s="11" t="s">
        <v>1073</v>
      </c>
      <c r="E611" s="12">
        <v>14</v>
      </c>
      <c r="F611" s="12"/>
      <c r="G611" s="12"/>
      <c r="H611" s="13">
        <v>44250</v>
      </c>
      <c r="I611" s="14">
        <v>343</v>
      </c>
      <c r="J611" s="15" t="s">
        <v>33</v>
      </c>
      <c r="K611" s="16">
        <v>0.93972602739725997</v>
      </c>
      <c r="L611" s="8"/>
      <c r="M611" s="12"/>
      <c r="N611" s="18">
        <v>43885</v>
      </c>
      <c r="O611" s="14">
        <v>5376</v>
      </c>
      <c r="P611" s="14">
        <v>32256</v>
      </c>
      <c r="Q611" s="23">
        <v>67.7376</v>
      </c>
      <c r="R611" s="11">
        <v>9508</v>
      </c>
      <c r="S611" s="11">
        <v>365</v>
      </c>
      <c r="T611" s="24" t="s">
        <v>37</v>
      </c>
      <c r="U611" s="24" t="s">
        <v>37</v>
      </c>
      <c r="V611" s="24" t="s">
        <v>38</v>
      </c>
      <c r="W611" s="24" t="s">
        <v>38</v>
      </c>
      <c r="X611" s="24" t="s">
        <v>37</v>
      </c>
      <c r="Y611" s="28">
        <v>44220</v>
      </c>
      <c r="Z611" s="24" t="s">
        <v>39</v>
      </c>
    </row>
    <row r="612" spans="1:26" ht="18" customHeight="1">
      <c r="A612" s="8" t="s">
        <v>2463</v>
      </c>
      <c r="B612" s="9" t="s">
        <v>703</v>
      </c>
      <c r="C612" s="10" t="s">
        <v>704</v>
      </c>
      <c r="D612" s="11" t="s">
        <v>1073</v>
      </c>
      <c r="E612" s="12">
        <v>11</v>
      </c>
      <c r="F612" s="12"/>
      <c r="G612" s="12"/>
      <c r="H612" s="13">
        <v>44251</v>
      </c>
      <c r="I612" s="14">
        <v>344</v>
      </c>
      <c r="J612" s="15" t="s">
        <v>33</v>
      </c>
      <c r="K612" s="16">
        <v>0.94246575342465799</v>
      </c>
      <c r="L612" s="8"/>
      <c r="M612" s="12"/>
      <c r="N612" s="18">
        <v>43886</v>
      </c>
      <c r="O612" s="14">
        <v>4224</v>
      </c>
      <c r="P612" s="14">
        <v>25344</v>
      </c>
      <c r="Q612" s="23">
        <v>53.2224</v>
      </c>
      <c r="R612" s="11">
        <v>9508</v>
      </c>
      <c r="S612" s="11">
        <v>365</v>
      </c>
      <c r="T612" s="24" t="s">
        <v>37</v>
      </c>
      <c r="U612" s="24" t="s">
        <v>37</v>
      </c>
      <c r="V612" s="24" t="s">
        <v>38</v>
      </c>
      <c r="W612" s="24" t="s">
        <v>38</v>
      </c>
      <c r="X612" s="24" t="s">
        <v>37</v>
      </c>
      <c r="Y612" s="28">
        <v>44221</v>
      </c>
      <c r="Z612" s="24" t="s">
        <v>39</v>
      </c>
    </row>
    <row r="613" spans="1:26" ht="18" customHeight="1">
      <c r="A613" s="8" t="s">
        <v>2464</v>
      </c>
      <c r="B613" s="9" t="s">
        <v>703</v>
      </c>
      <c r="C613" s="10" t="s">
        <v>704</v>
      </c>
      <c r="D613" s="11" t="s">
        <v>1073</v>
      </c>
      <c r="E613" s="12">
        <v>83</v>
      </c>
      <c r="F613" s="12"/>
      <c r="G613" s="12"/>
      <c r="H613" s="13">
        <v>44251</v>
      </c>
      <c r="I613" s="14">
        <v>344</v>
      </c>
      <c r="J613" s="15" t="s">
        <v>33</v>
      </c>
      <c r="K613" s="16">
        <v>0.94246575342465799</v>
      </c>
      <c r="L613" s="8"/>
      <c r="M613" s="12"/>
      <c r="N613" s="18">
        <v>43886</v>
      </c>
      <c r="O613" s="14">
        <v>31872</v>
      </c>
      <c r="P613" s="14">
        <v>191232</v>
      </c>
      <c r="Q613" s="23">
        <v>401.5872</v>
      </c>
      <c r="R613" s="11">
        <v>9508</v>
      </c>
      <c r="S613" s="11">
        <v>365</v>
      </c>
      <c r="T613" s="24" t="s">
        <v>37</v>
      </c>
      <c r="U613" s="24" t="s">
        <v>37</v>
      </c>
      <c r="V613" s="24" t="s">
        <v>38</v>
      </c>
      <c r="W613" s="24" t="s">
        <v>38</v>
      </c>
      <c r="X613" s="24" t="s">
        <v>37</v>
      </c>
      <c r="Y613" s="28">
        <v>44221</v>
      </c>
      <c r="Z613" s="24" t="s">
        <v>39</v>
      </c>
    </row>
    <row r="614" spans="1:26" ht="18" customHeight="1">
      <c r="A614" s="8" t="s">
        <v>2118</v>
      </c>
      <c r="B614" s="9" t="s">
        <v>703</v>
      </c>
      <c r="C614" s="10" t="s">
        <v>704</v>
      </c>
      <c r="D614" s="11" t="s">
        <v>1073</v>
      </c>
      <c r="E614" s="12">
        <v>35</v>
      </c>
      <c r="F614" s="12"/>
      <c r="G614" s="12"/>
      <c r="H614" s="13">
        <v>44251</v>
      </c>
      <c r="I614" s="14">
        <v>344</v>
      </c>
      <c r="J614" s="15" t="s">
        <v>33</v>
      </c>
      <c r="K614" s="16">
        <v>0.94246575342465799</v>
      </c>
      <c r="L614" s="8"/>
      <c r="M614" s="12"/>
      <c r="N614" s="18">
        <v>43886</v>
      </c>
      <c r="O614" s="14">
        <v>13440</v>
      </c>
      <c r="P614" s="14">
        <v>80640</v>
      </c>
      <c r="Q614" s="23">
        <v>169.34399999999999</v>
      </c>
      <c r="R614" s="11">
        <v>9508</v>
      </c>
      <c r="S614" s="11">
        <v>365</v>
      </c>
      <c r="T614" s="24" t="s">
        <v>37</v>
      </c>
      <c r="U614" s="24" t="s">
        <v>37</v>
      </c>
      <c r="V614" s="24" t="s">
        <v>38</v>
      </c>
      <c r="W614" s="24" t="s">
        <v>38</v>
      </c>
      <c r="X614" s="24" t="s">
        <v>37</v>
      </c>
      <c r="Y614" s="28">
        <v>44221</v>
      </c>
      <c r="Z614" s="24" t="s">
        <v>39</v>
      </c>
    </row>
    <row r="615" spans="1:26" ht="18" customHeight="1">
      <c r="A615" s="8" t="s">
        <v>2465</v>
      </c>
      <c r="B615" s="9" t="s">
        <v>703</v>
      </c>
      <c r="C615" s="10" t="s">
        <v>704</v>
      </c>
      <c r="D615" s="11" t="s">
        <v>1073</v>
      </c>
      <c r="E615" s="12">
        <v>35</v>
      </c>
      <c r="F615" s="12"/>
      <c r="G615" s="12"/>
      <c r="H615" s="13">
        <v>44252</v>
      </c>
      <c r="I615" s="14">
        <v>345</v>
      </c>
      <c r="J615" s="15" t="s">
        <v>33</v>
      </c>
      <c r="K615" s="16">
        <v>0.94520547945205502</v>
      </c>
      <c r="L615" s="8"/>
      <c r="M615" s="12"/>
      <c r="N615" s="18">
        <v>43887</v>
      </c>
      <c r="O615" s="14">
        <v>13440</v>
      </c>
      <c r="P615" s="14">
        <v>80640</v>
      </c>
      <c r="Q615" s="23">
        <v>169.34399999999999</v>
      </c>
      <c r="R615" s="11">
        <v>9508</v>
      </c>
      <c r="S615" s="11">
        <v>365</v>
      </c>
      <c r="T615" s="24" t="s">
        <v>37</v>
      </c>
      <c r="U615" s="24" t="s">
        <v>37</v>
      </c>
      <c r="V615" s="24" t="s">
        <v>38</v>
      </c>
      <c r="W615" s="24" t="s">
        <v>38</v>
      </c>
      <c r="X615" s="24" t="s">
        <v>37</v>
      </c>
      <c r="Y615" s="28">
        <v>44222</v>
      </c>
      <c r="Z615" s="24" t="s">
        <v>39</v>
      </c>
    </row>
    <row r="616" spans="1:26" ht="18" customHeight="1">
      <c r="A616" s="8" t="s">
        <v>2466</v>
      </c>
      <c r="B616" s="9" t="s">
        <v>703</v>
      </c>
      <c r="C616" s="10" t="s">
        <v>704</v>
      </c>
      <c r="D616" s="11" t="s">
        <v>1073</v>
      </c>
      <c r="E616" s="12">
        <v>28</v>
      </c>
      <c r="F616" s="12"/>
      <c r="G616" s="12"/>
      <c r="H616" s="13">
        <v>44252</v>
      </c>
      <c r="I616" s="14">
        <v>345</v>
      </c>
      <c r="J616" s="15" t="s">
        <v>33</v>
      </c>
      <c r="K616" s="16">
        <v>0.94520547945205502</v>
      </c>
      <c r="L616" s="8"/>
      <c r="M616" s="12"/>
      <c r="N616" s="18">
        <v>43887</v>
      </c>
      <c r="O616" s="14">
        <v>10752</v>
      </c>
      <c r="P616" s="14">
        <v>64512</v>
      </c>
      <c r="Q616" s="23">
        <v>135.4752</v>
      </c>
      <c r="R616" s="11">
        <v>9508</v>
      </c>
      <c r="S616" s="11">
        <v>365</v>
      </c>
      <c r="T616" s="24" t="s">
        <v>37</v>
      </c>
      <c r="U616" s="24" t="s">
        <v>37</v>
      </c>
      <c r="V616" s="24" t="s">
        <v>38</v>
      </c>
      <c r="W616" s="24" t="s">
        <v>38</v>
      </c>
      <c r="X616" s="24" t="s">
        <v>37</v>
      </c>
      <c r="Y616" s="28">
        <v>44222</v>
      </c>
      <c r="Z616" s="24" t="s">
        <v>39</v>
      </c>
    </row>
    <row r="617" spans="1:26" ht="18" customHeight="1">
      <c r="A617" s="8" t="s">
        <v>2455</v>
      </c>
      <c r="B617" s="9" t="s">
        <v>703</v>
      </c>
      <c r="C617" s="10" t="s">
        <v>704</v>
      </c>
      <c r="D617" s="11" t="s">
        <v>1073</v>
      </c>
      <c r="E617" s="12">
        <v>21</v>
      </c>
      <c r="F617" s="12"/>
      <c r="G617" s="12"/>
      <c r="H617" s="13">
        <v>44252</v>
      </c>
      <c r="I617" s="14">
        <v>345</v>
      </c>
      <c r="J617" s="15" t="s">
        <v>33</v>
      </c>
      <c r="K617" s="16">
        <v>0.94520547945205502</v>
      </c>
      <c r="L617" s="8"/>
      <c r="M617" s="12"/>
      <c r="N617" s="18">
        <v>43887</v>
      </c>
      <c r="O617" s="14">
        <v>8064</v>
      </c>
      <c r="P617" s="14">
        <v>48384</v>
      </c>
      <c r="Q617" s="23">
        <v>101.60639999999999</v>
      </c>
      <c r="R617" s="11">
        <v>9508</v>
      </c>
      <c r="S617" s="11">
        <v>365</v>
      </c>
      <c r="T617" s="24" t="s">
        <v>37</v>
      </c>
      <c r="U617" s="24" t="s">
        <v>37</v>
      </c>
      <c r="V617" s="24" t="s">
        <v>38</v>
      </c>
      <c r="W617" s="24" t="s">
        <v>38</v>
      </c>
      <c r="X617" s="24" t="s">
        <v>37</v>
      </c>
      <c r="Y617" s="28">
        <v>44222</v>
      </c>
      <c r="Z617" s="24" t="s">
        <v>39</v>
      </c>
    </row>
    <row r="618" spans="1:26" ht="18" customHeight="1">
      <c r="A618" s="8" t="s">
        <v>2467</v>
      </c>
      <c r="B618" s="9" t="s">
        <v>1506</v>
      </c>
      <c r="C618" s="10" t="s">
        <v>1507</v>
      </c>
      <c r="D618" s="11" t="s">
        <v>1073</v>
      </c>
      <c r="E618" s="12">
        <v>101</v>
      </c>
      <c r="F618" s="12"/>
      <c r="G618" s="12"/>
      <c r="H618" s="13">
        <v>44254</v>
      </c>
      <c r="I618" s="14">
        <v>347</v>
      </c>
      <c r="J618" s="15" t="s">
        <v>33</v>
      </c>
      <c r="K618" s="16">
        <v>0.95068493150684896</v>
      </c>
      <c r="L618" s="8"/>
      <c r="M618" s="12"/>
      <c r="N618" s="18">
        <v>43889</v>
      </c>
      <c r="O618" s="14">
        <v>24240</v>
      </c>
      <c r="P618" s="14">
        <v>145440</v>
      </c>
      <c r="Q618" s="23">
        <v>516.31200000000001</v>
      </c>
      <c r="R618" s="11">
        <v>9509</v>
      </c>
      <c r="S618" s="11">
        <v>365</v>
      </c>
      <c r="T618" s="24" t="s">
        <v>37</v>
      </c>
      <c r="U618" s="24" t="s">
        <v>37</v>
      </c>
      <c r="V618" s="24" t="s">
        <v>38</v>
      </c>
      <c r="W618" s="24" t="s">
        <v>38</v>
      </c>
      <c r="X618" s="24" t="s">
        <v>37</v>
      </c>
      <c r="Y618" s="28">
        <v>44224</v>
      </c>
      <c r="Z618" s="24" t="s">
        <v>39</v>
      </c>
    </row>
    <row r="619" spans="1:26" ht="18" customHeight="1">
      <c r="A619" s="8" t="s">
        <v>2468</v>
      </c>
      <c r="B619" s="9" t="s">
        <v>1506</v>
      </c>
      <c r="C619" s="10" t="s">
        <v>1507</v>
      </c>
      <c r="D619" s="11" t="s">
        <v>1073</v>
      </c>
      <c r="E619" s="12">
        <v>18</v>
      </c>
      <c r="F619" s="12"/>
      <c r="G619" s="12"/>
      <c r="H619" s="13">
        <v>44255</v>
      </c>
      <c r="I619" s="14">
        <v>348</v>
      </c>
      <c r="J619" s="15" t="s">
        <v>33</v>
      </c>
      <c r="K619" s="16">
        <v>0.95342465753424699</v>
      </c>
      <c r="L619" s="8"/>
      <c r="M619" s="12"/>
      <c r="N619" s="18">
        <v>43890</v>
      </c>
      <c r="O619" s="14">
        <v>4320</v>
      </c>
      <c r="P619" s="14">
        <v>25920</v>
      </c>
      <c r="Q619" s="23">
        <v>92.016000000000005</v>
      </c>
      <c r="R619" s="11">
        <v>9509</v>
      </c>
      <c r="S619" s="11">
        <v>365</v>
      </c>
      <c r="T619" s="24" t="s">
        <v>37</v>
      </c>
      <c r="U619" s="24" t="s">
        <v>37</v>
      </c>
      <c r="V619" s="24" t="s">
        <v>38</v>
      </c>
      <c r="W619" s="24" t="s">
        <v>38</v>
      </c>
      <c r="X619" s="24" t="s">
        <v>37</v>
      </c>
      <c r="Y619" s="28">
        <v>44225</v>
      </c>
      <c r="Z619" s="24" t="s">
        <v>39</v>
      </c>
    </row>
    <row r="620" spans="1:26" ht="18" customHeight="1">
      <c r="A620" s="8" t="s">
        <v>2456</v>
      </c>
      <c r="B620" s="9" t="s">
        <v>1506</v>
      </c>
      <c r="C620" s="10" t="s">
        <v>1507</v>
      </c>
      <c r="D620" s="11" t="s">
        <v>1073</v>
      </c>
      <c r="E620" s="12">
        <v>26</v>
      </c>
      <c r="F620" s="12"/>
      <c r="G620" s="12"/>
      <c r="H620" s="13">
        <v>44255</v>
      </c>
      <c r="I620" s="14">
        <v>348</v>
      </c>
      <c r="J620" s="15" t="s">
        <v>33</v>
      </c>
      <c r="K620" s="16">
        <v>0.95342465753424699</v>
      </c>
      <c r="L620" s="8"/>
      <c r="M620" s="12"/>
      <c r="N620" s="18">
        <v>43890</v>
      </c>
      <c r="O620" s="14">
        <v>6240</v>
      </c>
      <c r="P620" s="14">
        <v>37440</v>
      </c>
      <c r="Q620" s="23">
        <v>132.91200000000001</v>
      </c>
      <c r="R620" s="11">
        <v>9509</v>
      </c>
      <c r="S620" s="11">
        <v>365</v>
      </c>
      <c r="T620" s="24" t="s">
        <v>37</v>
      </c>
      <c r="U620" s="24" t="s">
        <v>37</v>
      </c>
      <c r="V620" s="24" t="s">
        <v>38</v>
      </c>
      <c r="W620" s="24" t="s">
        <v>38</v>
      </c>
      <c r="X620" s="24" t="s">
        <v>37</v>
      </c>
      <c r="Y620" s="28">
        <v>44225</v>
      </c>
      <c r="Z620" s="24" t="s">
        <v>39</v>
      </c>
    </row>
    <row r="621" spans="1:26" ht="18" customHeight="1">
      <c r="A621" s="8" t="s">
        <v>2469</v>
      </c>
      <c r="B621" s="9" t="s">
        <v>1506</v>
      </c>
      <c r="C621" s="10" t="s">
        <v>1507</v>
      </c>
      <c r="D621" s="11" t="s">
        <v>1073</v>
      </c>
      <c r="E621" s="12">
        <v>96</v>
      </c>
      <c r="F621" s="12"/>
      <c r="G621" s="12"/>
      <c r="H621" s="13">
        <v>44255</v>
      </c>
      <c r="I621" s="14">
        <v>348</v>
      </c>
      <c r="J621" s="15" t="s">
        <v>33</v>
      </c>
      <c r="K621" s="16">
        <v>0.95342465753424699</v>
      </c>
      <c r="L621" s="8"/>
      <c r="M621" s="12"/>
      <c r="N621" s="18">
        <v>43890</v>
      </c>
      <c r="O621" s="14">
        <v>23040</v>
      </c>
      <c r="P621" s="14">
        <v>138240</v>
      </c>
      <c r="Q621" s="23">
        <v>490.75200000000001</v>
      </c>
      <c r="R621" s="11">
        <v>9509</v>
      </c>
      <c r="S621" s="11">
        <v>365</v>
      </c>
      <c r="T621" s="24" t="s">
        <v>37</v>
      </c>
      <c r="U621" s="24" t="s">
        <v>37</v>
      </c>
      <c r="V621" s="24" t="s">
        <v>38</v>
      </c>
      <c r="W621" s="24" t="s">
        <v>38</v>
      </c>
      <c r="X621" s="24" t="s">
        <v>37</v>
      </c>
      <c r="Y621" s="28">
        <v>44225</v>
      </c>
      <c r="Z621" s="24" t="s">
        <v>39</v>
      </c>
    </row>
    <row r="622" spans="1:26" ht="18" customHeight="1">
      <c r="A622" s="8" t="s">
        <v>2470</v>
      </c>
      <c r="B622" s="9" t="s">
        <v>1506</v>
      </c>
      <c r="C622" s="10" t="s">
        <v>1507</v>
      </c>
      <c r="D622" s="11" t="s">
        <v>1073</v>
      </c>
      <c r="E622" s="12">
        <v>82</v>
      </c>
      <c r="F622" s="12"/>
      <c r="G622" s="12"/>
      <c r="H622" s="13">
        <v>44256</v>
      </c>
      <c r="I622" s="14">
        <v>349</v>
      </c>
      <c r="J622" s="15" t="s">
        <v>33</v>
      </c>
      <c r="K622" s="16">
        <v>0.95616438356164402</v>
      </c>
      <c r="L622" s="8"/>
      <c r="M622" s="12"/>
      <c r="N622" s="18">
        <v>43891</v>
      </c>
      <c r="O622" s="14">
        <v>19680</v>
      </c>
      <c r="P622" s="14">
        <v>118080</v>
      </c>
      <c r="Q622" s="23">
        <v>419.18400000000003</v>
      </c>
      <c r="R622" s="11">
        <v>9509</v>
      </c>
      <c r="S622" s="11">
        <v>365</v>
      </c>
      <c r="T622" s="24" t="s">
        <v>37</v>
      </c>
      <c r="U622" s="24" t="s">
        <v>37</v>
      </c>
      <c r="V622" s="24" t="s">
        <v>38</v>
      </c>
      <c r="W622" s="24" t="s">
        <v>38</v>
      </c>
      <c r="X622" s="24" t="s">
        <v>37</v>
      </c>
      <c r="Y622" s="28">
        <v>44226</v>
      </c>
      <c r="Z622" s="24" t="s">
        <v>39</v>
      </c>
    </row>
    <row r="623" spans="1:26" ht="18" customHeight="1">
      <c r="A623" s="8" t="s">
        <v>2471</v>
      </c>
      <c r="B623" s="9" t="s">
        <v>1506</v>
      </c>
      <c r="C623" s="10" t="s">
        <v>1507</v>
      </c>
      <c r="D623" s="11" t="s">
        <v>1073</v>
      </c>
      <c r="E623" s="12">
        <v>71</v>
      </c>
      <c r="F623" s="12"/>
      <c r="G623" s="12"/>
      <c r="H623" s="13">
        <v>44256</v>
      </c>
      <c r="I623" s="14">
        <v>349</v>
      </c>
      <c r="J623" s="15" t="s">
        <v>33</v>
      </c>
      <c r="K623" s="16">
        <v>0.95616438356164402</v>
      </c>
      <c r="L623" s="8"/>
      <c r="M623" s="12"/>
      <c r="N623" s="18">
        <v>43891</v>
      </c>
      <c r="O623" s="14">
        <v>17040</v>
      </c>
      <c r="P623" s="14">
        <v>102240</v>
      </c>
      <c r="Q623" s="23">
        <v>362.952</v>
      </c>
      <c r="R623" s="11">
        <v>9509</v>
      </c>
      <c r="S623" s="11">
        <v>365</v>
      </c>
      <c r="T623" s="24" t="s">
        <v>37</v>
      </c>
      <c r="U623" s="24" t="s">
        <v>37</v>
      </c>
      <c r="V623" s="24" t="s">
        <v>38</v>
      </c>
      <c r="W623" s="24" t="s">
        <v>38</v>
      </c>
      <c r="X623" s="24" t="s">
        <v>37</v>
      </c>
      <c r="Y623" s="28">
        <v>44226</v>
      </c>
      <c r="Z623" s="24" t="s">
        <v>39</v>
      </c>
    </row>
    <row r="624" spans="1:26" ht="18" customHeight="1">
      <c r="A624" s="8" t="s">
        <v>2277</v>
      </c>
      <c r="B624" s="9" t="s">
        <v>1506</v>
      </c>
      <c r="C624" s="10" t="s">
        <v>1507</v>
      </c>
      <c r="D624" s="11" t="s">
        <v>1073</v>
      </c>
      <c r="E624" s="12">
        <v>22</v>
      </c>
      <c r="F624" s="12"/>
      <c r="G624" s="12"/>
      <c r="H624" s="13">
        <v>44257</v>
      </c>
      <c r="I624" s="14">
        <v>350</v>
      </c>
      <c r="J624" s="15" t="s">
        <v>33</v>
      </c>
      <c r="K624" s="16">
        <v>0.95890410958904104</v>
      </c>
      <c r="L624" s="8"/>
      <c r="M624" s="12"/>
      <c r="N624" s="18">
        <v>43892</v>
      </c>
      <c r="O624" s="14">
        <v>5280</v>
      </c>
      <c r="P624" s="14">
        <v>31680</v>
      </c>
      <c r="Q624" s="23">
        <v>112.464</v>
      </c>
      <c r="R624" s="11">
        <v>9509</v>
      </c>
      <c r="S624" s="11">
        <v>365</v>
      </c>
      <c r="T624" s="24" t="s">
        <v>37</v>
      </c>
      <c r="U624" s="24" t="s">
        <v>37</v>
      </c>
      <c r="V624" s="24" t="s">
        <v>38</v>
      </c>
      <c r="W624" s="24" t="s">
        <v>38</v>
      </c>
      <c r="X624" s="24" t="s">
        <v>37</v>
      </c>
      <c r="Y624" s="28">
        <v>44227</v>
      </c>
      <c r="Z624" s="24" t="s">
        <v>39</v>
      </c>
    </row>
    <row r="625" spans="1:26" ht="18" customHeight="1">
      <c r="A625" s="8" t="s">
        <v>2456</v>
      </c>
      <c r="B625" s="9" t="s">
        <v>1506</v>
      </c>
      <c r="C625" s="10" t="s">
        <v>1507</v>
      </c>
      <c r="D625" s="11" t="s">
        <v>1073</v>
      </c>
      <c r="E625" s="12">
        <v>12</v>
      </c>
      <c r="F625" s="12"/>
      <c r="G625" s="12"/>
      <c r="H625" s="13">
        <v>44257</v>
      </c>
      <c r="I625" s="14">
        <v>350</v>
      </c>
      <c r="J625" s="15" t="s">
        <v>33</v>
      </c>
      <c r="K625" s="16">
        <v>0.95890410958904104</v>
      </c>
      <c r="L625" s="8"/>
      <c r="M625" s="12"/>
      <c r="N625" s="18">
        <v>43892</v>
      </c>
      <c r="O625" s="14">
        <v>2880</v>
      </c>
      <c r="P625" s="14">
        <v>17280</v>
      </c>
      <c r="Q625" s="23">
        <v>61.344000000000001</v>
      </c>
      <c r="R625" s="11">
        <v>9509</v>
      </c>
      <c r="S625" s="11">
        <v>365</v>
      </c>
      <c r="T625" s="24" t="s">
        <v>37</v>
      </c>
      <c r="U625" s="24" t="s">
        <v>37</v>
      </c>
      <c r="V625" s="24" t="s">
        <v>38</v>
      </c>
      <c r="W625" s="24" t="s">
        <v>38</v>
      </c>
      <c r="X625" s="24" t="s">
        <v>37</v>
      </c>
      <c r="Y625" s="28">
        <v>44227</v>
      </c>
      <c r="Z625" s="24" t="s">
        <v>39</v>
      </c>
    </row>
    <row r="626" spans="1:26" ht="18" customHeight="1">
      <c r="A626" s="8" t="s">
        <v>2472</v>
      </c>
      <c r="B626" s="9" t="s">
        <v>1882</v>
      </c>
      <c r="C626" s="10" t="s">
        <v>1883</v>
      </c>
      <c r="D626" s="11" t="s">
        <v>46</v>
      </c>
      <c r="E626" s="12">
        <v>10</v>
      </c>
      <c r="F626" s="12"/>
      <c r="G626" s="12"/>
      <c r="H626" s="13">
        <v>44258</v>
      </c>
      <c r="I626" s="14">
        <v>351</v>
      </c>
      <c r="J626" s="15" t="s">
        <v>33</v>
      </c>
      <c r="K626" s="16">
        <v>0.96164383561643796</v>
      </c>
      <c r="L626" s="8"/>
      <c r="M626" s="12"/>
      <c r="N626" s="18">
        <v>43893</v>
      </c>
      <c r="O626" s="14">
        <v>540</v>
      </c>
      <c r="P626" s="14">
        <v>20520</v>
      </c>
      <c r="Q626" s="23">
        <v>46.17</v>
      </c>
      <c r="R626" s="11">
        <v>2183</v>
      </c>
      <c r="S626" s="11">
        <v>365</v>
      </c>
      <c r="T626" s="24" t="s">
        <v>37</v>
      </c>
      <c r="U626" s="24" t="s">
        <v>37</v>
      </c>
      <c r="V626" s="24" t="s">
        <v>38</v>
      </c>
      <c r="W626" s="24" t="s">
        <v>38</v>
      </c>
      <c r="X626" s="24" t="s">
        <v>37</v>
      </c>
      <c r="Y626" s="28">
        <v>44228</v>
      </c>
      <c r="Z626" s="24" t="s">
        <v>39</v>
      </c>
    </row>
    <row r="627" spans="1:26" ht="18" customHeight="1">
      <c r="A627" s="8" t="s">
        <v>2245</v>
      </c>
      <c r="B627" s="9" t="s">
        <v>1882</v>
      </c>
      <c r="C627" s="10" t="s">
        <v>1883</v>
      </c>
      <c r="D627" s="11" t="s">
        <v>46</v>
      </c>
      <c r="E627" s="12">
        <v>24</v>
      </c>
      <c r="F627" s="12"/>
      <c r="G627" s="12"/>
      <c r="H627" s="13">
        <v>44258</v>
      </c>
      <c r="I627" s="14">
        <v>351</v>
      </c>
      <c r="J627" s="15" t="s">
        <v>33</v>
      </c>
      <c r="K627" s="16">
        <v>0.96164383561643796</v>
      </c>
      <c r="L627" s="8"/>
      <c r="M627" s="12"/>
      <c r="N627" s="18">
        <v>43893</v>
      </c>
      <c r="O627" s="14">
        <v>1296</v>
      </c>
      <c r="P627" s="14">
        <v>49248</v>
      </c>
      <c r="Q627" s="23">
        <v>110.80800000000001</v>
      </c>
      <c r="R627" s="11">
        <v>2183</v>
      </c>
      <c r="S627" s="11">
        <v>365</v>
      </c>
      <c r="T627" s="24" t="s">
        <v>37</v>
      </c>
      <c r="U627" s="24" t="s">
        <v>37</v>
      </c>
      <c r="V627" s="24" t="s">
        <v>38</v>
      </c>
      <c r="W627" s="24" t="s">
        <v>38</v>
      </c>
      <c r="X627" s="24" t="s">
        <v>37</v>
      </c>
      <c r="Y627" s="28">
        <v>44228</v>
      </c>
      <c r="Z627" s="24" t="s">
        <v>39</v>
      </c>
    </row>
    <row r="628" spans="1:26" ht="18" customHeight="1">
      <c r="A628" s="8" t="s">
        <v>2473</v>
      </c>
      <c r="B628" s="9" t="s">
        <v>336</v>
      </c>
      <c r="C628" s="10" t="s">
        <v>337</v>
      </c>
      <c r="D628" s="11" t="s">
        <v>46</v>
      </c>
      <c r="E628" s="12">
        <v>236</v>
      </c>
      <c r="F628" s="12"/>
      <c r="G628" s="12"/>
      <c r="H628" s="13">
        <v>44259</v>
      </c>
      <c r="I628" s="14">
        <v>352</v>
      </c>
      <c r="J628" s="15" t="s">
        <v>33</v>
      </c>
      <c r="K628" s="16">
        <v>0.96438356164383598</v>
      </c>
      <c r="L628" s="8"/>
      <c r="M628" s="12"/>
      <c r="N628" s="18">
        <v>43894</v>
      </c>
      <c r="O628" s="14">
        <v>10620</v>
      </c>
      <c r="P628" s="14">
        <v>318600</v>
      </c>
      <c r="Q628" s="23">
        <v>1051.3800000000001</v>
      </c>
      <c r="R628" s="11">
        <v>2182</v>
      </c>
      <c r="S628" s="11">
        <v>365</v>
      </c>
      <c r="T628" s="24" t="s">
        <v>37</v>
      </c>
      <c r="U628" s="24" t="s">
        <v>37</v>
      </c>
      <c r="V628" s="24" t="s">
        <v>38</v>
      </c>
      <c r="W628" s="24" t="s">
        <v>38</v>
      </c>
      <c r="X628" s="24" t="s">
        <v>37</v>
      </c>
      <c r="Y628" s="28">
        <v>44229</v>
      </c>
      <c r="Z628" s="24" t="s">
        <v>39</v>
      </c>
    </row>
    <row r="629" spans="1:26" ht="18" customHeight="1">
      <c r="A629" s="8" t="s">
        <v>2474</v>
      </c>
      <c r="B629" s="9" t="s">
        <v>336</v>
      </c>
      <c r="C629" s="10" t="s">
        <v>337</v>
      </c>
      <c r="D629" s="11" t="s">
        <v>46</v>
      </c>
      <c r="E629" s="12">
        <v>105</v>
      </c>
      <c r="F629" s="12"/>
      <c r="G629" s="12"/>
      <c r="H629" s="13">
        <v>44259</v>
      </c>
      <c r="I629" s="14">
        <v>352</v>
      </c>
      <c r="J629" s="15" t="s">
        <v>33</v>
      </c>
      <c r="K629" s="16">
        <v>0.96438356164383598</v>
      </c>
      <c r="L629" s="8"/>
      <c r="M629" s="12"/>
      <c r="N629" s="18">
        <v>43894</v>
      </c>
      <c r="O629" s="14">
        <v>4725</v>
      </c>
      <c r="P629" s="14">
        <v>141750</v>
      </c>
      <c r="Q629" s="23">
        <v>467.77499999999998</v>
      </c>
      <c r="R629" s="11">
        <v>2182</v>
      </c>
      <c r="S629" s="11">
        <v>365</v>
      </c>
      <c r="T629" s="24" t="s">
        <v>37</v>
      </c>
      <c r="U629" s="24" t="s">
        <v>37</v>
      </c>
      <c r="V629" s="24" t="s">
        <v>38</v>
      </c>
      <c r="W629" s="24" t="s">
        <v>38</v>
      </c>
      <c r="X629" s="24" t="s">
        <v>37</v>
      </c>
      <c r="Y629" s="28">
        <v>44229</v>
      </c>
      <c r="Z629" s="24" t="s">
        <v>39</v>
      </c>
    </row>
    <row r="630" spans="1:26" ht="18" customHeight="1">
      <c r="A630" s="8" t="s">
        <v>2277</v>
      </c>
      <c r="B630" s="9" t="s">
        <v>1506</v>
      </c>
      <c r="C630" s="10" t="s">
        <v>1507</v>
      </c>
      <c r="D630" s="11" t="s">
        <v>1073</v>
      </c>
      <c r="E630" s="12">
        <v>68</v>
      </c>
      <c r="F630" s="12"/>
      <c r="G630" s="12"/>
      <c r="H630" s="13">
        <v>44259</v>
      </c>
      <c r="I630" s="14">
        <v>352</v>
      </c>
      <c r="J630" s="15" t="s">
        <v>33</v>
      </c>
      <c r="K630" s="16">
        <v>0.96438356164383598</v>
      </c>
      <c r="L630" s="8"/>
      <c r="M630" s="12"/>
      <c r="N630" s="18">
        <v>43894</v>
      </c>
      <c r="O630" s="14">
        <v>16320</v>
      </c>
      <c r="P630" s="14">
        <v>97920</v>
      </c>
      <c r="Q630" s="23">
        <v>347.61599999999999</v>
      </c>
      <c r="R630" s="11">
        <v>9509</v>
      </c>
      <c r="S630" s="11">
        <v>365</v>
      </c>
      <c r="T630" s="24" t="s">
        <v>37</v>
      </c>
      <c r="U630" s="24" t="s">
        <v>37</v>
      </c>
      <c r="V630" s="24" t="s">
        <v>38</v>
      </c>
      <c r="W630" s="24" t="s">
        <v>38</v>
      </c>
      <c r="X630" s="24" t="s">
        <v>37</v>
      </c>
      <c r="Y630" s="28">
        <v>44229</v>
      </c>
      <c r="Z630" s="24" t="s">
        <v>39</v>
      </c>
    </row>
    <row r="631" spans="1:26" ht="18" customHeight="1">
      <c r="A631" s="8" t="s">
        <v>2347</v>
      </c>
      <c r="B631" s="9" t="s">
        <v>336</v>
      </c>
      <c r="C631" s="10" t="s">
        <v>337</v>
      </c>
      <c r="D631" s="11" t="s">
        <v>46</v>
      </c>
      <c r="E631" s="12">
        <v>28</v>
      </c>
      <c r="F631" s="12"/>
      <c r="G631" s="12"/>
      <c r="H631" s="13">
        <v>44259</v>
      </c>
      <c r="I631" s="14">
        <v>352</v>
      </c>
      <c r="J631" s="15" t="s">
        <v>33</v>
      </c>
      <c r="K631" s="16">
        <v>0.96438356164383598</v>
      </c>
      <c r="L631" s="8"/>
      <c r="M631" s="12"/>
      <c r="N631" s="18">
        <v>43894</v>
      </c>
      <c r="O631" s="14">
        <v>1260</v>
      </c>
      <c r="P631" s="14">
        <v>37800</v>
      </c>
      <c r="Q631" s="23">
        <v>124.74</v>
      </c>
      <c r="R631" s="11">
        <v>2182</v>
      </c>
      <c r="S631" s="11">
        <v>365</v>
      </c>
      <c r="T631" s="24" t="s">
        <v>37</v>
      </c>
      <c r="U631" s="24" t="s">
        <v>37</v>
      </c>
      <c r="V631" s="24" t="s">
        <v>38</v>
      </c>
      <c r="W631" s="24" t="s">
        <v>38</v>
      </c>
      <c r="X631" s="24" t="s">
        <v>37</v>
      </c>
      <c r="Y631" s="28">
        <v>44229</v>
      </c>
      <c r="Z631" s="24" t="s">
        <v>39</v>
      </c>
    </row>
    <row r="632" spans="1:26" ht="18" customHeight="1">
      <c r="A632" s="8" t="s">
        <v>2471</v>
      </c>
      <c r="B632" s="9" t="s">
        <v>1506</v>
      </c>
      <c r="C632" s="10" t="s">
        <v>1507</v>
      </c>
      <c r="D632" s="11" t="s">
        <v>1073</v>
      </c>
      <c r="E632" s="12">
        <v>17</v>
      </c>
      <c r="F632" s="12"/>
      <c r="G632" s="12"/>
      <c r="H632" s="13">
        <v>44260</v>
      </c>
      <c r="I632" s="14">
        <v>353</v>
      </c>
      <c r="J632" s="15" t="s">
        <v>33</v>
      </c>
      <c r="K632" s="16">
        <v>0.96712328767123301</v>
      </c>
      <c r="L632" s="8"/>
      <c r="M632" s="12"/>
      <c r="N632" s="18">
        <v>43895</v>
      </c>
      <c r="O632" s="14">
        <v>4080</v>
      </c>
      <c r="P632" s="14">
        <v>24480</v>
      </c>
      <c r="Q632" s="23">
        <v>86.903999999999996</v>
      </c>
      <c r="R632" s="11">
        <v>9509</v>
      </c>
      <c r="S632" s="11">
        <v>365</v>
      </c>
      <c r="T632" s="24" t="s">
        <v>37</v>
      </c>
      <c r="U632" s="24" t="s">
        <v>37</v>
      </c>
      <c r="V632" s="24" t="s">
        <v>38</v>
      </c>
      <c r="W632" s="24" t="s">
        <v>38</v>
      </c>
      <c r="X632" s="24" t="s">
        <v>37</v>
      </c>
      <c r="Y632" s="28">
        <v>44230</v>
      </c>
      <c r="Z632" s="24" t="s">
        <v>39</v>
      </c>
    </row>
    <row r="633" spans="1:26" ht="18" customHeight="1">
      <c r="A633" s="8" t="s">
        <v>2475</v>
      </c>
      <c r="B633" s="9" t="s">
        <v>1506</v>
      </c>
      <c r="C633" s="10" t="s">
        <v>1507</v>
      </c>
      <c r="D633" s="11" t="s">
        <v>1073</v>
      </c>
      <c r="E633" s="12">
        <v>17</v>
      </c>
      <c r="F633" s="12"/>
      <c r="G633" s="12"/>
      <c r="H633" s="13">
        <v>44260</v>
      </c>
      <c r="I633" s="14">
        <v>353</v>
      </c>
      <c r="J633" s="15" t="s">
        <v>33</v>
      </c>
      <c r="K633" s="16">
        <v>0.96712328767123301</v>
      </c>
      <c r="L633" s="8"/>
      <c r="M633" s="12"/>
      <c r="N633" s="18">
        <v>43895</v>
      </c>
      <c r="O633" s="14">
        <v>4080</v>
      </c>
      <c r="P633" s="14">
        <v>24480</v>
      </c>
      <c r="Q633" s="23">
        <v>86.903999999999996</v>
      </c>
      <c r="R633" s="11">
        <v>9509</v>
      </c>
      <c r="S633" s="11">
        <v>365</v>
      </c>
      <c r="T633" s="24" t="s">
        <v>37</v>
      </c>
      <c r="U633" s="24" t="s">
        <v>37</v>
      </c>
      <c r="V633" s="24" t="s">
        <v>38</v>
      </c>
      <c r="W633" s="24" t="s">
        <v>38</v>
      </c>
      <c r="X633" s="24" t="s">
        <v>37</v>
      </c>
      <c r="Y633" s="28">
        <v>44230</v>
      </c>
      <c r="Z633" s="24" t="s">
        <v>39</v>
      </c>
    </row>
    <row r="634" spans="1:26" ht="18" customHeight="1">
      <c r="A634" s="8" t="s">
        <v>2476</v>
      </c>
      <c r="B634" s="9" t="s">
        <v>1506</v>
      </c>
      <c r="C634" s="10" t="s">
        <v>1507</v>
      </c>
      <c r="D634" s="11" t="s">
        <v>1073</v>
      </c>
      <c r="E634" s="12">
        <v>11</v>
      </c>
      <c r="F634" s="12"/>
      <c r="G634" s="12"/>
      <c r="H634" s="13">
        <v>44260</v>
      </c>
      <c r="I634" s="14">
        <v>353</v>
      </c>
      <c r="J634" s="15" t="s">
        <v>33</v>
      </c>
      <c r="K634" s="16">
        <v>0.96712328767123301</v>
      </c>
      <c r="L634" s="8"/>
      <c r="M634" s="12"/>
      <c r="N634" s="18">
        <v>43895</v>
      </c>
      <c r="O634" s="14">
        <v>2640</v>
      </c>
      <c r="P634" s="14">
        <v>15840</v>
      </c>
      <c r="Q634" s="23">
        <v>56.231999999999999</v>
      </c>
      <c r="R634" s="11">
        <v>9509</v>
      </c>
      <c r="S634" s="11">
        <v>365</v>
      </c>
      <c r="T634" s="24" t="s">
        <v>37</v>
      </c>
      <c r="U634" s="24" t="s">
        <v>37</v>
      </c>
      <c r="V634" s="24" t="s">
        <v>38</v>
      </c>
      <c r="W634" s="24" t="s">
        <v>38</v>
      </c>
      <c r="X634" s="24" t="s">
        <v>37</v>
      </c>
      <c r="Y634" s="28">
        <v>44230</v>
      </c>
      <c r="Z634" s="24" t="s">
        <v>39</v>
      </c>
    </row>
    <row r="635" spans="1:26" ht="18" customHeight="1">
      <c r="A635" s="8" t="s">
        <v>2225</v>
      </c>
      <c r="B635" s="9" t="s">
        <v>1506</v>
      </c>
      <c r="C635" s="10" t="s">
        <v>1507</v>
      </c>
      <c r="D635" s="11" t="s">
        <v>1073</v>
      </c>
      <c r="E635" s="12"/>
      <c r="F635" s="12">
        <v>220</v>
      </c>
      <c r="G635" s="12"/>
      <c r="H635" s="13">
        <v>44260</v>
      </c>
      <c r="I635" s="14">
        <v>353</v>
      </c>
      <c r="J635" s="15" t="s">
        <v>33</v>
      </c>
      <c r="K635" s="16">
        <v>0.96712328767123301</v>
      </c>
      <c r="L635" s="8"/>
      <c r="M635" s="12" t="s">
        <v>2091</v>
      </c>
      <c r="N635" s="18">
        <v>43895</v>
      </c>
      <c r="O635" s="14">
        <v>220</v>
      </c>
      <c r="P635" s="14">
        <v>1320</v>
      </c>
      <c r="Q635" s="23">
        <v>4.6859999999999999</v>
      </c>
      <c r="R635" s="11">
        <v>9509</v>
      </c>
      <c r="S635" s="11">
        <v>365</v>
      </c>
      <c r="T635" s="24" t="s">
        <v>37</v>
      </c>
      <c r="U635" s="24" t="s">
        <v>37</v>
      </c>
      <c r="V635" s="24" t="s">
        <v>38</v>
      </c>
      <c r="W635" s="24" t="s">
        <v>38</v>
      </c>
      <c r="X635" s="24" t="s">
        <v>37</v>
      </c>
      <c r="Y635" s="28">
        <v>44230</v>
      </c>
      <c r="Z635" s="24" t="s">
        <v>39</v>
      </c>
    </row>
    <row r="636" spans="1:26" ht="18" customHeight="1">
      <c r="A636" s="8" t="s">
        <v>2363</v>
      </c>
      <c r="B636" s="9" t="s">
        <v>1506</v>
      </c>
      <c r="C636" s="10" t="s">
        <v>1507</v>
      </c>
      <c r="D636" s="11" t="s">
        <v>1073</v>
      </c>
      <c r="E636" s="12">
        <v>32</v>
      </c>
      <c r="F636" s="12"/>
      <c r="G636" s="12"/>
      <c r="H636" s="13">
        <v>44260</v>
      </c>
      <c r="I636" s="14">
        <v>353</v>
      </c>
      <c r="J636" s="15" t="s">
        <v>33</v>
      </c>
      <c r="K636" s="16">
        <v>0.96712328767123301</v>
      </c>
      <c r="L636" s="8"/>
      <c r="M636" s="12"/>
      <c r="N636" s="18">
        <v>43895</v>
      </c>
      <c r="O636" s="14">
        <v>7680</v>
      </c>
      <c r="P636" s="14">
        <v>46080</v>
      </c>
      <c r="Q636" s="23">
        <v>163.584</v>
      </c>
      <c r="R636" s="11">
        <v>9509</v>
      </c>
      <c r="S636" s="11">
        <v>365</v>
      </c>
      <c r="T636" s="24" t="s">
        <v>37</v>
      </c>
      <c r="U636" s="24" t="s">
        <v>37</v>
      </c>
      <c r="V636" s="24" t="s">
        <v>38</v>
      </c>
      <c r="W636" s="24" t="s">
        <v>38</v>
      </c>
      <c r="X636" s="24" t="s">
        <v>37</v>
      </c>
      <c r="Y636" s="28">
        <v>44230</v>
      </c>
      <c r="Z636" s="24" t="s">
        <v>39</v>
      </c>
    </row>
    <row r="637" spans="1:26" ht="18" customHeight="1">
      <c r="A637" s="8" t="s">
        <v>2456</v>
      </c>
      <c r="B637" s="9" t="s">
        <v>1506</v>
      </c>
      <c r="C637" s="10" t="s">
        <v>1507</v>
      </c>
      <c r="D637" s="11" t="s">
        <v>1073</v>
      </c>
      <c r="E637" s="12">
        <v>15</v>
      </c>
      <c r="F637" s="12"/>
      <c r="G637" s="12"/>
      <c r="H637" s="13">
        <v>44261</v>
      </c>
      <c r="I637" s="14">
        <v>354</v>
      </c>
      <c r="J637" s="15" t="s">
        <v>33</v>
      </c>
      <c r="K637" s="16">
        <v>0.96986301369863004</v>
      </c>
      <c r="L637" s="8"/>
      <c r="M637" s="12"/>
      <c r="N637" s="18">
        <v>43896</v>
      </c>
      <c r="O637" s="14">
        <v>3600</v>
      </c>
      <c r="P637" s="14">
        <v>21600</v>
      </c>
      <c r="Q637" s="23">
        <v>76.680000000000007</v>
      </c>
      <c r="R637" s="11">
        <v>9509</v>
      </c>
      <c r="S637" s="11">
        <v>365</v>
      </c>
      <c r="T637" s="24" t="s">
        <v>37</v>
      </c>
      <c r="U637" s="24" t="s">
        <v>37</v>
      </c>
      <c r="V637" s="24" t="s">
        <v>38</v>
      </c>
      <c r="W637" s="24" t="s">
        <v>38</v>
      </c>
      <c r="X637" s="24" t="s">
        <v>37</v>
      </c>
      <c r="Y637" s="28">
        <v>44231</v>
      </c>
      <c r="Z637" s="24" t="s">
        <v>39</v>
      </c>
    </row>
    <row r="638" spans="1:26" ht="18" customHeight="1">
      <c r="A638" s="8" t="s">
        <v>2477</v>
      </c>
      <c r="B638" s="9" t="s">
        <v>703</v>
      </c>
      <c r="C638" s="10" t="s">
        <v>704</v>
      </c>
      <c r="D638" s="11" t="s">
        <v>1073</v>
      </c>
      <c r="E638" s="12">
        <v>27</v>
      </c>
      <c r="F638" s="12"/>
      <c r="G638" s="12"/>
      <c r="H638" s="13">
        <v>44262</v>
      </c>
      <c r="I638" s="14">
        <v>355</v>
      </c>
      <c r="J638" s="15" t="s">
        <v>33</v>
      </c>
      <c r="K638" s="16">
        <v>0.97260273972602695</v>
      </c>
      <c r="L638" s="8"/>
      <c r="M638" s="12"/>
      <c r="N638" s="18">
        <v>43897</v>
      </c>
      <c r="O638" s="14">
        <v>10368</v>
      </c>
      <c r="P638" s="14">
        <v>62208</v>
      </c>
      <c r="Q638" s="23">
        <v>130.63679999999999</v>
      </c>
      <c r="R638" s="11">
        <v>9508</v>
      </c>
      <c r="S638" s="11">
        <v>365</v>
      </c>
      <c r="T638" s="24" t="s">
        <v>37</v>
      </c>
      <c r="U638" s="24" t="s">
        <v>37</v>
      </c>
      <c r="V638" s="24" t="s">
        <v>38</v>
      </c>
      <c r="W638" s="24" t="s">
        <v>38</v>
      </c>
      <c r="X638" s="24" t="s">
        <v>37</v>
      </c>
      <c r="Y638" s="28">
        <v>44232</v>
      </c>
      <c r="Z638" s="24" t="s">
        <v>39</v>
      </c>
    </row>
    <row r="639" spans="1:26" ht="18" customHeight="1">
      <c r="A639" s="8" t="s">
        <v>2478</v>
      </c>
      <c r="B639" s="9" t="s">
        <v>703</v>
      </c>
      <c r="C639" s="10" t="s">
        <v>704</v>
      </c>
      <c r="D639" s="11" t="s">
        <v>1073</v>
      </c>
      <c r="E639" s="12">
        <v>28</v>
      </c>
      <c r="F639" s="12"/>
      <c r="G639" s="12"/>
      <c r="H639" s="13">
        <v>44262</v>
      </c>
      <c r="I639" s="14">
        <v>355</v>
      </c>
      <c r="J639" s="15" t="s">
        <v>33</v>
      </c>
      <c r="K639" s="16">
        <v>0.97260273972602695</v>
      </c>
      <c r="L639" s="8"/>
      <c r="M639" s="12"/>
      <c r="N639" s="18">
        <v>43897</v>
      </c>
      <c r="O639" s="14">
        <v>10752</v>
      </c>
      <c r="P639" s="14">
        <v>64512</v>
      </c>
      <c r="Q639" s="23">
        <v>135.4752</v>
      </c>
      <c r="R639" s="11">
        <v>9508</v>
      </c>
      <c r="S639" s="11">
        <v>365</v>
      </c>
      <c r="T639" s="24" t="s">
        <v>37</v>
      </c>
      <c r="U639" s="24" t="s">
        <v>37</v>
      </c>
      <c r="V639" s="24" t="s">
        <v>38</v>
      </c>
      <c r="W639" s="24" t="s">
        <v>38</v>
      </c>
      <c r="X639" s="24" t="s">
        <v>37</v>
      </c>
      <c r="Y639" s="28">
        <v>44232</v>
      </c>
      <c r="Z639" s="24" t="s">
        <v>39</v>
      </c>
    </row>
    <row r="640" spans="1:26" ht="18" customHeight="1">
      <c r="A640" s="8" t="s">
        <v>2479</v>
      </c>
      <c r="B640" s="9" t="s">
        <v>703</v>
      </c>
      <c r="C640" s="10" t="s">
        <v>704</v>
      </c>
      <c r="D640" s="11" t="s">
        <v>1073</v>
      </c>
      <c r="E640" s="12">
        <v>75</v>
      </c>
      <c r="F640" s="12"/>
      <c r="G640" s="12"/>
      <c r="H640" s="13">
        <v>44263</v>
      </c>
      <c r="I640" s="14">
        <v>356</v>
      </c>
      <c r="J640" s="15" t="s">
        <v>33</v>
      </c>
      <c r="K640" s="16">
        <v>0.97534246575342498</v>
      </c>
      <c r="L640" s="8"/>
      <c r="M640" s="12"/>
      <c r="N640" s="18">
        <v>43898</v>
      </c>
      <c r="O640" s="14">
        <v>28800</v>
      </c>
      <c r="P640" s="14">
        <v>172800</v>
      </c>
      <c r="Q640" s="23">
        <v>362.88</v>
      </c>
      <c r="R640" s="11">
        <v>9508</v>
      </c>
      <c r="S640" s="11">
        <v>365</v>
      </c>
      <c r="T640" s="24" t="s">
        <v>37</v>
      </c>
      <c r="U640" s="24" t="s">
        <v>37</v>
      </c>
      <c r="V640" s="24" t="s">
        <v>38</v>
      </c>
      <c r="W640" s="24" t="s">
        <v>38</v>
      </c>
      <c r="X640" s="24" t="s">
        <v>37</v>
      </c>
      <c r="Y640" s="28">
        <v>44233</v>
      </c>
      <c r="Z640" s="24" t="s">
        <v>39</v>
      </c>
    </row>
    <row r="641" spans="1:26" ht="18" customHeight="1">
      <c r="A641" s="8" t="s">
        <v>2455</v>
      </c>
      <c r="B641" s="9" t="s">
        <v>703</v>
      </c>
      <c r="C641" s="10" t="s">
        <v>704</v>
      </c>
      <c r="D641" s="11" t="s">
        <v>1073</v>
      </c>
      <c r="E641" s="12">
        <v>30</v>
      </c>
      <c r="F641" s="12"/>
      <c r="G641" s="12"/>
      <c r="H641" s="13">
        <v>44263</v>
      </c>
      <c r="I641" s="14">
        <v>356</v>
      </c>
      <c r="J641" s="15" t="s">
        <v>33</v>
      </c>
      <c r="K641" s="16">
        <v>0.97534246575342498</v>
      </c>
      <c r="L641" s="8"/>
      <c r="M641" s="12"/>
      <c r="N641" s="18">
        <v>43898</v>
      </c>
      <c r="O641" s="14">
        <v>11520</v>
      </c>
      <c r="P641" s="14">
        <v>69120</v>
      </c>
      <c r="Q641" s="23">
        <v>145.15199999999999</v>
      </c>
      <c r="R641" s="11">
        <v>9508</v>
      </c>
      <c r="S641" s="11">
        <v>365</v>
      </c>
      <c r="T641" s="24" t="s">
        <v>37</v>
      </c>
      <c r="U641" s="24" t="s">
        <v>37</v>
      </c>
      <c r="V641" s="24" t="s">
        <v>38</v>
      </c>
      <c r="W641" s="24" t="s">
        <v>38</v>
      </c>
      <c r="X641" s="24" t="s">
        <v>37</v>
      </c>
      <c r="Y641" s="28">
        <v>44233</v>
      </c>
      <c r="Z641" s="24" t="s">
        <v>39</v>
      </c>
    </row>
    <row r="642" spans="1:26" ht="18" customHeight="1">
      <c r="A642" s="8" t="s">
        <v>2480</v>
      </c>
      <c r="B642" s="9" t="s">
        <v>703</v>
      </c>
      <c r="C642" s="10" t="s">
        <v>704</v>
      </c>
      <c r="D642" s="11" t="s">
        <v>1073</v>
      </c>
      <c r="E642" s="12">
        <v>64</v>
      </c>
      <c r="F642" s="12"/>
      <c r="G642" s="12"/>
      <c r="H642" s="13">
        <v>44263</v>
      </c>
      <c r="I642" s="14">
        <v>356</v>
      </c>
      <c r="J642" s="15" t="s">
        <v>33</v>
      </c>
      <c r="K642" s="16">
        <v>0.97534246575342498</v>
      </c>
      <c r="L642" s="8"/>
      <c r="M642" s="12"/>
      <c r="N642" s="18">
        <v>43898</v>
      </c>
      <c r="O642" s="14">
        <v>24576</v>
      </c>
      <c r="P642" s="14">
        <v>147456</v>
      </c>
      <c r="Q642" s="23">
        <v>309.6576</v>
      </c>
      <c r="R642" s="11">
        <v>9508</v>
      </c>
      <c r="S642" s="11">
        <v>365</v>
      </c>
      <c r="T642" s="24" t="s">
        <v>37</v>
      </c>
      <c r="U642" s="24" t="s">
        <v>37</v>
      </c>
      <c r="V642" s="24" t="s">
        <v>38</v>
      </c>
      <c r="W642" s="24" t="s">
        <v>38</v>
      </c>
      <c r="X642" s="24" t="s">
        <v>37</v>
      </c>
      <c r="Y642" s="28">
        <v>44233</v>
      </c>
      <c r="Z642" s="24" t="s">
        <v>39</v>
      </c>
    </row>
  </sheetData>
  <autoFilter ref="A6:Z642" xr:uid="{00000000-0009-0000-0000-00000B000000}"/>
  <mergeCells count="2">
    <mergeCell ref="A1:D1"/>
    <mergeCell ref="A2:D2"/>
  </mergeCells>
  <pageMargins left="0.7" right="0.7" top="0.75" bottom="0.75" header="0.3" footer="0.3"/>
  <pageSetup orientation="portrait" verticalDpi="599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AE7A1AF41084A9AFA7440C8AEC9F1" ma:contentTypeVersion="16" ma:contentTypeDescription="Create a new document." ma:contentTypeScope="" ma:versionID="7bd707ab32c167cc33fe8d90bdf4ba6c">
  <xsd:schema xmlns:xsd="http://www.w3.org/2001/XMLSchema" xmlns:xs="http://www.w3.org/2001/XMLSchema" xmlns:p="http://schemas.microsoft.com/office/2006/metadata/properties" xmlns:ns3="46ba50fd-fbb7-491b-862a-726a1be67c5c" xmlns:ns4="1fad5082-68d5-4163-b601-885f438058e7" targetNamespace="http://schemas.microsoft.com/office/2006/metadata/properties" ma:root="true" ma:fieldsID="2e60dcb5a60325ca6ca1dacab75b9a29" ns3:_="" ns4:_="">
    <xsd:import namespace="46ba50fd-fbb7-491b-862a-726a1be67c5c"/>
    <xsd:import namespace="1fad5082-68d5-4163-b601-885f438058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a50fd-fbb7-491b-862a-726a1be67c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d5082-68d5-4163-b601-885f438058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ba50fd-fbb7-491b-862a-726a1be67c5c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28BA4E-F3B0-4AAD-8AC8-F359C2274540}">
  <ds:schemaRefs/>
</ds:datastoreItem>
</file>

<file path=customXml/itemProps2.xml><?xml version="1.0" encoding="utf-8"?>
<ds:datastoreItem xmlns:ds="http://schemas.openxmlformats.org/officeDocument/2006/customXml" ds:itemID="{E0A7EEC9-9C29-4033-BA19-B4E3E4B7C64D}">
  <ds:schemaRefs/>
</ds:datastoreItem>
</file>

<file path=customXml/itemProps3.xml><?xml version="1.0" encoding="utf-8"?>
<ds:datastoreItem xmlns:ds="http://schemas.openxmlformats.org/officeDocument/2006/customXml" ds:itemID="{95C03243-A65E-405E-AC2D-20B5596F7293}">
  <ds:schemaRefs/>
</ds:datastoreItem>
</file>

<file path=customXml/itemProps4.xml><?xml version="1.0" encoding="utf-8"?>
<ds:datastoreItem xmlns:ds="http://schemas.openxmlformats.org/officeDocument/2006/customXml" ds:itemID="{33A75685-AD89-44B5-8A0D-151EB6780F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11</vt:i4>
      </vt:variant>
    </vt:vector>
  </HeadingPairs>
  <TitlesOfParts>
    <vt:vector size="22" baseType="lpstr">
      <vt:lpstr>RET</vt:lpstr>
      <vt:lpstr>Dn</vt:lpstr>
      <vt:lpstr>ESTEnv</vt:lpstr>
      <vt:lpstr>IF</vt:lpstr>
      <vt:lpstr>Codigos</vt:lpstr>
      <vt:lpstr>Conteos</vt:lpstr>
      <vt:lpstr>Rotación</vt:lpstr>
      <vt:lpstr>MPRot</vt:lpstr>
      <vt:lpstr>Inf Tapados</vt:lpstr>
      <vt:lpstr> Fechas de vencimie</vt:lpstr>
      <vt:lpstr>PFam</vt:lpstr>
      <vt:lpstr>Conteos!Área_de_extracción</vt:lpstr>
      <vt:lpstr>PivForm!Área_de_extracción</vt:lpstr>
      <vt:lpstr>Rotación!Área_de_extracción</vt:lpstr>
      <vt:lpstr>' Fechas de vencimie'!Área_de_impresión</vt:lpstr>
      <vt:lpstr>Conteos!Área_de_impresión</vt:lpstr>
      <vt:lpstr>MPRot!Área_de_impresión</vt:lpstr>
      <vt:lpstr>Rotación!Área_de_impresión</vt:lpstr>
      <vt:lpstr>Conteos!Criterios</vt:lpstr>
      <vt:lpstr>PivForm!Criterios</vt:lpstr>
      <vt:lpstr>Rotación!Criterios</vt:lpstr>
      <vt:lpstr>MPRot!Títulos_a_imprimir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RODRIGUEZ RICO</dc:creator>
  <cp:lastModifiedBy>Deiver Mauricio Mendez Porras</cp:lastModifiedBy>
  <cp:lastPrinted>2026-06-11T11:00:13Z</cp:lastPrinted>
  <dcterms:created xsi:type="dcterms:W3CDTF">2006-09-16T00:00:00Z</dcterms:created>
  <dcterms:modified xsi:type="dcterms:W3CDTF">2026-06-11T11:03:25Z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0x010100200AE7A1AF41084A9AFA7440C8AEC9F1</vt:lpwstr>
  </property>
  <property fmtid="{D5CDD505-2E9C-101B-9397-08002B2CF9AE}" pid="3" name="MSIP_Label_68104b14-b53d-46de-9ae8-975cc0e84815_Enabled">
    <vt:lpwstr>true</vt:lpwstr>
  </property>
  <property fmtid="{D5CDD505-2E9C-101B-9397-08002B2CF9AE}" pid="4" name="MSIP_Label_68104b14-b53d-46de-9ae8-975cc0e84815_SetDate">
    <vt:lpwstr>2024-04-20T11:16:13Z</vt:lpwstr>
  </property>
  <property fmtid="{D5CDD505-2E9C-101B-9397-08002B2CF9AE}" pid="5" name="MSIP_Label_68104b14-b53d-46de-9ae8-975cc0e84815_Method">
    <vt:lpwstr>Standard</vt:lpwstr>
  </property>
  <property fmtid="{D5CDD505-2E9C-101B-9397-08002B2CF9AE}" pid="6" name="MSIP_Label_68104b14-b53d-46de-9ae8-975cc0e84815_Name">
    <vt:lpwstr>ABI_MIP_InternalUseOnly</vt:lpwstr>
  </property>
  <property fmtid="{D5CDD505-2E9C-101B-9397-08002B2CF9AE}" pid="7" name="MSIP_Label_68104b14-b53d-46de-9ae8-975cc0e84815_SiteId">
    <vt:lpwstr>cef04b19-7776-4a94-b89b-375c77a8f936</vt:lpwstr>
  </property>
  <property fmtid="{D5CDD505-2E9C-101B-9397-08002B2CF9AE}" pid="8" name="MSIP_Label_68104b14-b53d-46de-9ae8-975cc0e84815_ActionId">
    <vt:lpwstr>61382f4f-8e9a-47ab-87ca-2091dbcea5a5</vt:lpwstr>
  </property>
  <property fmtid="{D5CDD505-2E9C-101B-9397-08002B2CF9AE}" pid="9" name="MSIP_Label_68104b14-b53d-46de-9ae8-975cc0e84815_ContentBits">
    <vt:lpwstr>0</vt:lpwstr>
  </property>
  <property fmtid="{D5CDD505-2E9C-101B-9397-08002B2CF9AE}" pid="10" name="ICV">
    <vt:lpwstr>5480D26904094AC3BC9A827C5F228BC2_12</vt:lpwstr>
  </property>
  <property fmtid="{D5CDD505-2E9C-101B-9397-08002B2CF9AE}" pid="11" name="KSOProductBuildVer">
    <vt:lpwstr>1033-12.2.0.23196</vt:lpwstr>
  </property>
</Properties>
</file>